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ustomProperty2.bin" ContentType="application/vnd.openxmlformats-officedocument.spreadsheetml.customProperty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ry.ko\Documents\BU 2\HP\Rebate Report\Rebate to HP\2026 04\"/>
    </mc:Choice>
  </mc:AlternateContent>
  <xr:revisionPtr revIDLastSave="0" documentId="11_A6D6487DEAEB8ABD78A6083E4FB27DB0C497ED7A" xr6:coauthVersionLast="47" xr6:coauthVersionMax="47" xr10:uidLastSave="{00000000-0000-0000-0000-000000000000}"/>
  <bookViews>
    <workbookView xWindow="0" yWindow="0" windowWidth="19200" windowHeight="6990" firstSheet="12" activeTab="12" xr2:uid="{00000000-000D-0000-FFFF-FFFF00000000}"/>
  </bookViews>
  <sheets>
    <sheet name="說明頁_更新版" sheetId="18" r:id="rId1"/>
    <sheet name="FY23 Summary_1" sheetId="6" r:id="rId2"/>
    <sheet name="FY23 Summary_2" sheetId="14" r:id="rId3"/>
    <sheet name="FY23" sheetId="13" r:id="rId4"/>
    <sheet name="FY24 Summary_1" sheetId="10" r:id="rId5"/>
    <sheet name="FY24 Summary_2" sheetId="11" r:id="rId6"/>
    <sheet name="FY24" sheetId="7" r:id="rId7"/>
    <sheet name="FY25 Summary_1" sheetId="15" r:id="rId8"/>
    <sheet name="FY25 Summary_2" sheetId="16" r:id="rId9"/>
    <sheet name="FY25" sheetId="17" r:id="rId10"/>
    <sheet name="FY26 Summary_1" sheetId="19" r:id="rId11"/>
    <sheet name="FY26 Summary_2" sheetId="20" r:id="rId12"/>
    <sheet name="FY26" sheetId="21" r:id="rId13"/>
  </sheets>
  <externalReferences>
    <externalReference r:id="rId14"/>
  </externalReferences>
  <definedNames>
    <definedName name="_xlnm._FilterDatabase" localSheetId="3" hidden="1">'FY23'!$A$2:$BN$235</definedName>
    <definedName name="_xlnm._FilterDatabase" localSheetId="6" hidden="1">'FY24'!$A$2:$BN$327</definedName>
    <definedName name="_xlnm._FilterDatabase" localSheetId="9" hidden="1">'FY25'!$A$3:$BP$953</definedName>
    <definedName name="_xlnm._FilterDatabase" localSheetId="12" hidden="1">'FY26'!$A$2:$BS$1054</definedName>
    <definedName name="_xlnm.Print_Area" localSheetId="3">'FY23'!$D$2:$AS$235</definedName>
    <definedName name="_xlnm.Print_Area" localSheetId="6">'FY24'!$D$1:$AT$325</definedName>
    <definedName name="_xlnm.Print_Area" localSheetId="9">'FY25'!$D$2:$AT$198</definedName>
    <definedName name="_xlnm.Print_Area" localSheetId="12">'FY26'!$D$1:$AQ$254</definedName>
    <definedName name="Region" localSheetId="12">#REF!</definedName>
    <definedName name="Region" localSheetId="10">#REF!</definedName>
    <definedName name="Region" localSheetId="11">#REF!</definedName>
    <definedName name="Region">#REF!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20" l="1"/>
  <c r="BI436" i="21" l="1"/>
  <c r="BG436" i="21"/>
  <c r="BE436" i="21"/>
  <c r="BC436" i="21"/>
  <c r="BA436" i="21"/>
  <c r="AY436" i="21"/>
  <c r="AW436" i="21"/>
  <c r="AU436" i="21"/>
  <c r="AS436" i="21"/>
  <c r="AQ436" i="21"/>
  <c r="AO436" i="21"/>
  <c r="AM436" i="21"/>
  <c r="BM436" i="21"/>
  <c r="AZ328" i="21"/>
  <c r="AZ311" i="21"/>
  <c r="AV346" i="21"/>
  <c r="AV321" i="21"/>
  <c r="AQ739" i="21" l="1"/>
  <c r="AO739" i="21"/>
  <c r="AM739" i="21"/>
  <c r="AC739" i="21"/>
  <c r="AD739" i="21" s="1"/>
  <c r="AE739" i="21" s="1"/>
  <c r="AF739" i="21" s="1"/>
  <c r="AG739" i="21" s="1"/>
  <c r="AH739" i="21" s="1"/>
  <c r="AI739" i="21" s="1"/>
  <c r="AJ739" i="21" s="1"/>
  <c r="AK739" i="21" s="1"/>
  <c r="BI739" i="21" s="1"/>
  <c r="AM665" i="21"/>
  <c r="AA665" i="21"/>
  <c r="AO665" i="21" s="1"/>
  <c r="R665" i="21"/>
  <c r="S665" i="21" s="1"/>
  <c r="T665" i="21" s="1"/>
  <c r="U665" i="21" s="1"/>
  <c r="V665" i="21" s="1"/>
  <c r="W665" i="21" s="1"/>
  <c r="X665" i="21" s="1"/>
  <c r="Y665" i="21" s="1"/>
  <c r="O665" i="21"/>
  <c r="P665" i="21" s="1"/>
  <c r="Q665" i="21" s="1"/>
  <c r="BI853" i="21"/>
  <c r="BG853" i="21"/>
  <c r="BE853" i="21"/>
  <c r="BC853" i="21"/>
  <c r="BA853" i="21"/>
  <c r="AY853" i="21"/>
  <c r="AW853" i="21"/>
  <c r="AU853" i="21"/>
  <c r="AU854" i="21"/>
  <c r="AU855" i="21"/>
  <c r="AU856" i="21"/>
  <c r="AS853" i="21"/>
  <c r="AQ853" i="21"/>
  <c r="AE856" i="21"/>
  <c r="AF856" i="21" s="1"/>
  <c r="AG856" i="21" s="1"/>
  <c r="AH856" i="21" s="1"/>
  <c r="AI856" i="21" s="1"/>
  <c r="AJ856" i="21" s="1"/>
  <c r="AK856" i="21" s="1"/>
  <c r="BI856" i="21" s="1"/>
  <c r="AA856" i="21"/>
  <c r="AB856" i="21" s="1"/>
  <c r="AC856" i="21" s="1"/>
  <c r="AS856" i="21" s="1"/>
  <c r="AE855" i="21"/>
  <c r="AF855" i="21" s="1"/>
  <c r="AG855" i="21" s="1"/>
  <c r="AH855" i="21" s="1"/>
  <c r="AI855" i="21" s="1"/>
  <c r="AJ855" i="21" s="1"/>
  <c r="AK855" i="21" s="1"/>
  <c r="BI855" i="21" s="1"/>
  <c r="AA855" i="21"/>
  <c r="AB855" i="21" s="1"/>
  <c r="AC855" i="21" s="1"/>
  <c r="AS855" i="21" s="1"/>
  <c r="AE854" i="21"/>
  <c r="AF854" i="21" s="1"/>
  <c r="AG854" i="21" s="1"/>
  <c r="AH854" i="21" s="1"/>
  <c r="AI854" i="21" s="1"/>
  <c r="AJ854" i="21" s="1"/>
  <c r="AK854" i="21" s="1"/>
  <c r="BI854" i="21" s="1"/>
  <c r="AA854" i="21"/>
  <c r="AB854" i="21" s="1"/>
  <c r="AC854" i="21" s="1"/>
  <c r="AS854" i="21" s="1"/>
  <c r="AQ640" i="21"/>
  <c r="AO640" i="21"/>
  <c r="AM640" i="21"/>
  <c r="AC640" i="21"/>
  <c r="AS640" i="21" s="1"/>
  <c r="S640" i="21"/>
  <c r="T640" i="21" s="1"/>
  <c r="U640" i="21" s="1"/>
  <c r="V640" i="21" s="1"/>
  <c r="W640" i="21" s="1"/>
  <c r="X640" i="21" s="1"/>
  <c r="Y640" i="21" s="1"/>
  <c r="AS739" i="21" l="1"/>
  <c r="BC739" i="21"/>
  <c r="BE739" i="21"/>
  <c r="BG739" i="21"/>
  <c r="AQ856" i="21"/>
  <c r="AQ855" i="21"/>
  <c r="AB665" i="21"/>
  <c r="BG855" i="21"/>
  <c r="AQ854" i="21"/>
  <c r="AY854" i="21"/>
  <c r="BC854" i="21"/>
  <c r="BG854" i="21"/>
  <c r="AY856" i="21"/>
  <c r="BG856" i="21"/>
  <c r="BC855" i="21"/>
  <c r="BC856" i="21"/>
  <c r="AY855" i="21"/>
  <c r="AW856" i="21"/>
  <c r="BA856" i="21"/>
  <c r="BE856" i="21"/>
  <c r="AW855" i="21"/>
  <c r="BA855" i="21"/>
  <c r="BE855" i="21"/>
  <c r="AW854" i="21"/>
  <c r="BA854" i="21"/>
  <c r="BE854" i="21"/>
  <c r="AD640" i="21"/>
  <c r="AC665" i="21" l="1"/>
  <c r="AQ665" i="21"/>
  <c r="AE640" i="21"/>
  <c r="AU640" i="21"/>
  <c r="AD665" i="21" l="1"/>
  <c r="AS665" i="21"/>
  <c r="AF640" i="21"/>
  <c r="AW640" i="21"/>
  <c r="AE665" i="21" l="1"/>
  <c r="AU665" i="21"/>
  <c r="AG640" i="21"/>
  <c r="AY640" i="21"/>
  <c r="AF665" i="21" l="1"/>
  <c r="AW665" i="21"/>
  <c r="AH640" i="21"/>
  <c r="BA640" i="21"/>
  <c r="AG665" i="21" l="1"/>
  <c r="AY665" i="21"/>
  <c r="AI640" i="21"/>
  <c r="BC640" i="21"/>
  <c r="AH665" i="21" l="1"/>
  <c r="BA665" i="21"/>
  <c r="AJ640" i="21"/>
  <c r="BE640" i="21"/>
  <c r="AI665" i="21" l="1"/>
  <c r="BC665" i="21"/>
  <c r="AK640" i="21"/>
  <c r="BI640" i="21" s="1"/>
  <c r="BG640" i="21"/>
  <c r="AJ665" i="21" l="1"/>
  <c r="BE665" i="21"/>
  <c r="AK665" i="21" l="1"/>
  <c r="BI665" i="21" s="1"/>
  <c r="BG665" i="21"/>
  <c r="R875" i="21" l="1"/>
  <c r="R863" i="21"/>
  <c r="R840" i="21"/>
  <c r="BM657" i="21" l="1"/>
  <c r="AS657" i="21"/>
  <c r="AM657" i="21"/>
  <c r="AA657" i="21"/>
  <c r="R657" i="21"/>
  <c r="S657" i="21" s="1"/>
  <c r="T657" i="21" s="1"/>
  <c r="U657" i="21" s="1"/>
  <c r="V657" i="21" s="1"/>
  <c r="W657" i="21" s="1"/>
  <c r="X657" i="21" s="1"/>
  <c r="Y657" i="21" s="1"/>
  <c r="O657" i="21"/>
  <c r="P657" i="21" s="1"/>
  <c r="S676" i="21"/>
  <c r="T676" i="21" s="1"/>
  <c r="O676" i="21"/>
  <c r="P676" i="21" s="1"/>
  <c r="Q676" i="21" s="1"/>
  <c r="BM876" i="21"/>
  <c r="AM876" i="21"/>
  <c r="AA876" i="21"/>
  <c r="AB876" i="21" s="1"/>
  <c r="S876" i="21"/>
  <c r="T876" i="21" s="1"/>
  <c r="U876" i="21" s="1"/>
  <c r="V876" i="21" s="1"/>
  <c r="W876" i="21" s="1"/>
  <c r="X876" i="21" s="1"/>
  <c r="Y876" i="21" s="1"/>
  <c r="O876" i="21"/>
  <c r="P876" i="21" s="1"/>
  <c r="Q876" i="21" s="1"/>
  <c r="BM857" i="21"/>
  <c r="AU857" i="21"/>
  <c r="AM857" i="21"/>
  <c r="AE857" i="21"/>
  <c r="AF857" i="21" s="1"/>
  <c r="AA857" i="21"/>
  <c r="AB857" i="21" s="1"/>
  <c r="O857" i="21"/>
  <c r="P857" i="21" s="1"/>
  <c r="Q857" i="21" s="1"/>
  <c r="R857" i="21" s="1"/>
  <c r="BM833" i="21"/>
  <c r="AU833" i="21"/>
  <c r="AM833" i="21"/>
  <c r="AE833" i="21"/>
  <c r="AF833" i="21" s="1"/>
  <c r="AA833" i="21"/>
  <c r="AO833" i="21" s="1"/>
  <c r="O833" i="21"/>
  <c r="P833" i="21" s="1"/>
  <c r="Q833" i="21" s="1"/>
  <c r="R833" i="21" s="1"/>
  <c r="S857" i="21" l="1"/>
  <c r="T857" i="21" s="1"/>
  <c r="U857" i="21" s="1"/>
  <c r="V857" i="21" s="1"/>
  <c r="W857" i="21" s="1"/>
  <c r="X857" i="21" s="1"/>
  <c r="Y857" i="21" s="1"/>
  <c r="S833" i="21"/>
  <c r="T833" i="21" s="1"/>
  <c r="U833" i="21" s="1"/>
  <c r="V833" i="21" s="1"/>
  <c r="W833" i="21" s="1"/>
  <c r="X833" i="21" s="1"/>
  <c r="Y833" i="21" s="1"/>
  <c r="AO657" i="21"/>
  <c r="AB657" i="21"/>
  <c r="AQ657" i="21" s="1"/>
  <c r="AU657" i="21"/>
  <c r="AE657" i="21"/>
  <c r="AQ876" i="21"/>
  <c r="AC876" i="21"/>
  <c r="AO876" i="21"/>
  <c r="AW857" i="21"/>
  <c r="AQ857" i="21"/>
  <c r="AC857" i="21"/>
  <c r="AS857" i="21" s="1"/>
  <c r="AY857" i="21"/>
  <c r="AG857" i="21"/>
  <c r="AO857" i="21"/>
  <c r="AW833" i="21"/>
  <c r="AG833" i="21"/>
  <c r="AY833" i="21"/>
  <c r="AB833" i="21"/>
  <c r="AW657" i="21" l="1"/>
  <c r="AF657" i="21"/>
  <c r="AS876" i="21"/>
  <c r="AD876" i="21"/>
  <c r="AH857" i="21"/>
  <c r="BA857" i="21"/>
  <c r="AC833" i="21"/>
  <c r="AS833" i="21" s="1"/>
  <c r="AQ833" i="21"/>
  <c r="BA833" i="21"/>
  <c r="AH833" i="21"/>
  <c r="AY657" i="21" l="1"/>
  <c r="AG657" i="21"/>
  <c r="AU876" i="21"/>
  <c r="AE876" i="21"/>
  <c r="AI857" i="21"/>
  <c r="BC857" i="21"/>
  <c r="AI833" i="21"/>
  <c r="BC833" i="21"/>
  <c r="BA657" i="21" l="1"/>
  <c r="AH657" i="21"/>
  <c r="AF876" i="21"/>
  <c r="AW876" i="21"/>
  <c r="AJ857" i="21"/>
  <c r="BE857" i="21"/>
  <c r="BE833" i="21"/>
  <c r="AJ833" i="21"/>
  <c r="BC657" i="21" l="1"/>
  <c r="AI657" i="21"/>
  <c r="AG876" i="21"/>
  <c r="AY876" i="21"/>
  <c r="BG857" i="21"/>
  <c r="AK857" i="21"/>
  <c r="BI857" i="21" s="1"/>
  <c r="AK833" i="21"/>
  <c r="BI833" i="21" s="1"/>
  <c r="BG833" i="21"/>
  <c r="BE657" i="21" l="1"/>
  <c r="AJ657" i="21"/>
  <c r="AH876" i="21"/>
  <c r="BA876" i="21"/>
  <c r="BG657" i="21" l="1"/>
  <c r="AK657" i="21"/>
  <c r="BI657" i="21" s="1"/>
  <c r="BC876" i="21"/>
  <c r="AI876" i="21"/>
  <c r="BE876" i="21" l="1"/>
  <c r="AJ876" i="21"/>
  <c r="AK876" i="21" l="1"/>
  <c r="BI876" i="21" s="1"/>
  <c r="BG876" i="21"/>
  <c r="R887" i="21" l="1"/>
  <c r="R886" i="21"/>
  <c r="R885" i="21"/>
  <c r="R884" i="21"/>
  <c r="R883" i="21"/>
  <c r="R489" i="21"/>
  <c r="R487" i="21"/>
  <c r="R486" i="21"/>
  <c r="R485" i="21"/>
  <c r="R481" i="21"/>
  <c r="R480" i="21"/>
  <c r="R479" i="21"/>
  <c r="R475" i="21"/>
  <c r="R474" i="21"/>
  <c r="R473" i="21"/>
  <c r="R469" i="21"/>
  <c r="R468" i="21"/>
  <c r="R467" i="21"/>
  <c r="R466" i="21"/>
  <c r="R461" i="21"/>
  <c r="R460" i="21"/>
  <c r="R457" i="21"/>
  <c r="R456" i="21"/>
  <c r="R455" i="21"/>
  <c r="R451" i="21"/>
  <c r="R450" i="21"/>
  <c r="R448" i="21"/>
  <c r="R447" i="21"/>
  <c r="R445" i="21" l="1"/>
  <c r="R444" i="21"/>
  <c r="R442" i="21"/>
  <c r="R441" i="21"/>
  <c r="R439" i="21"/>
  <c r="R488" i="21"/>
  <c r="R484" i="21"/>
  <c r="R483" i="21"/>
  <c r="R482" i="21"/>
  <c r="R478" i="21"/>
  <c r="R477" i="21"/>
  <c r="R476" i="21"/>
  <c r="R472" i="21"/>
  <c r="R471" i="21"/>
  <c r="R470" i="21"/>
  <c r="R465" i="21"/>
  <c r="R464" i="21"/>
  <c r="R463" i="21"/>
  <c r="R462" i="21"/>
  <c r="R459" i="21"/>
  <c r="R458" i="21"/>
  <c r="R454" i="21"/>
  <c r="R453" i="21"/>
  <c r="R452" i="21"/>
  <c r="R449" i="21"/>
  <c r="R446" i="21"/>
  <c r="R443" i="21"/>
  <c r="R440" i="21"/>
  <c r="R438" i="21"/>
  <c r="R539" i="21"/>
  <c r="R538" i="21"/>
  <c r="R565" i="21"/>
  <c r="R564" i="21"/>
  <c r="R548" i="21"/>
  <c r="R547" i="21"/>
  <c r="R529" i="21"/>
  <c r="R528" i="21"/>
  <c r="R507" i="21"/>
  <c r="R503" i="21"/>
  <c r="R493" i="21"/>
  <c r="R573" i="21"/>
  <c r="R572" i="21"/>
  <c r="R557" i="21"/>
  <c r="R556" i="21"/>
  <c r="R534" i="21"/>
  <c r="R533" i="21"/>
  <c r="R513" i="21"/>
  <c r="R497" i="21"/>
  <c r="R681" i="21"/>
  <c r="R673" i="21"/>
  <c r="R662" i="21"/>
  <c r="R658" i="21"/>
  <c r="R652" i="21"/>
  <c r="R647" i="21"/>
  <c r="R682" i="21"/>
  <c r="R680" i="21"/>
  <c r="R679" i="21"/>
  <c r="R672" i="21"/>
  <c r="R661" i="21"/>
  <c r="R651" i="21"/>
  <c r="R646" i="21"/>
  <c r="R677" i="21"/>
  <c r="R666" i="21"/>
  <c r="R653" i="21"/>
  <c r="R636" i="21"/>
  <c r="R675" i="21"/>
  <c r="R674" i="21"/>
  <c r="R663" i="21"/>
  <c r="R655" i="21"/>
  <c r="R654" i="21"/>
  <c r="R648" i="21"/>
  <c r="R637" i="21"/>
  <c r="R671" i="21"/>
  <c r="R670" i="21"/>
  <c r="R669" i="21"/>
  <c r="R668" i="21"/>
  <c r="R660" i="21"/>
  <c r="R659" i="21"/>
  <c r="R656" i="21"/>
  <c r="R650" i="21"/>
  <c r="R649" i="21"/>
  <c r="R645" i="21"/>
  <c r="R644" i="21"/>
  <c r="R643" i="21"/>
  <c r="R642" i="21"/>
  <c r="R641" i="21"/>
  <c r="R639" i="21"/>
  <c r="R638" i="21"/>
  <c r="R874" i="21"/>
  <c r="R873" i="21"/>
  <c r="R872" i="21"/>
  <c r="R862" i="21"/>
  <c r="R861" i="21"/>
  <c r="R860" i="21"/>
  <c r="R848" i="21"/>
  <c r="R839" i="21"/>
  <c r="R882" i="21"/>
  <c r="R881" i="21"/>
  <c r="R880" i="21"/>
  <c r="R879" i="21"/>
  <c r="R878" i="21"/>
  <c r="R877" i="21"/>
  <c r="R871" i="21"/>
  <c r="R870" i="21"/>
  <c r="R869" i="21"/>
  <c r="R859" i="21"/>
  <c r="R858" i="21"/>
  <c r="R851" i="21"/>
  <c r="R849" i="21"/>
  <c r="R847" i="21"/>
  <c r="R846" i="21"/>
  <c r="R845" i="21"/>
  <c r="R844" i="21"/>
  <c r="R843" i="21"/>
  <c r="R841" i="21"/>
  <c r="R716" i="21"/>
  <c r="R714" i="21"/>
  <c r="R712" i="21"/>
  <c r="R710" i="21"/>
  <c r="R708" i="21"/>
  <c r="R706" i="21"/>
  <c r="R704" i="21"/>
  <c r="R702" i="21"/>
  <c r="R700" i="21"/>
  <c r="R698" i="21"/>
  <c r="R696" i="21"/>
  <c r="R694" i="21"/>
  <c r="R692" i="21"/>
  <c r="R690" i="21"/>
  <c r="R688" i="21"/>
  <c r="R686" i="21"/>
  <c r="R684" i="21"/>
  <c r="AQ384" i="21" l="1"/>
  <c r="AQ201" i="21" l="1"/>
  <c r="AQ202" i="21"/>
  <c r="AQ203" i="21"/>
  <c r="AQ204" i="21"/>
  <c r="AQ205" i="21"/>
  <c r="AQ206" i="21"/>
  <c r="AQ207" i="21"/>
  <c r="AQ208" i="21"/>
  <c r="AQ209" i="21"/>
  <c r="AQ210" i="21"/>
  <c r="AQ200" i="21"/>
  <c r="AQ211" i="21"/>
  <c r="AQ212" i="21"/>
  <c r="AQ213" i="21"/>
  <c r="AQ214" i="21"/>
  <c r="AQ215" i="21"/>
  <c r="BI251" i="21" l="1"/>
  <c r="BG251" i="21"/>
  <c r="BE251" i="21"/>
  <c r="BC251" i="21"/>
  <c r="BA251" i="21"/>
  <c r="AY251" i="21"/>
  <c r="AW251" i="21"/>
  <c r="AU251" i="21"/>
  <c r="AS251" i="21"/>
  <c r="BI250" i="21"/>
  <c r="BG250" i="21"/>
  <c r="BE250" i="21"/>
  <c r="BC250" i="21"/>
  <c r="BA250" i="21"/>
  <c r="AY250" i="21"/>
  <c r="AW250" i="21"/>
  <c r="AU250" i="21"/>
  <c r="AS250" i="21"/>
  <c r="BI249" i="21"/>
  <c r="BG249" i="21"/>
  <c r="BE249" i="21"/>
  <c r="BC249" i="21"/>
  <c r="BA249" i="21"/>
  <c r="AY249" i="21"/>
  <c r="AW249" i="21"/>
  <c r="AU249" i="21"/>
  <c r="AS249" i="21"/>
  <c r="BI248" i="21"/>
  <c r="BG248" i="21"/>
  <c r="BE248" i="21"/>
  <c r="BC248" i="21"/>
  <c r="BA248" i="21"/>
  <c r="AY248" i="21"/>
  <c r="AW248" i="21"/>
  <c r="AU248" i="21"/>
  <c r="AS248" i="21"/>
  <c r="BI247" i="21"/>
  <c r="BG247" i="21"/>
  <c r="BE247" i="21"/>
  <c r="BC247" i="21"/>
  <c r="BA247" i="21"/>
  <c r="AY247" i="21"/>
  <c r="AW247" i="21"/>
  <c r="AU247" i="21"/>
  <c r="AS247" i="21"/>
  <c r="BI246" i="21"/>
  <c r="BG246" i="21"/>
  <c r="BE246" i="21"/>
  <c r="BC246" i="21"/>
  <c r="BA246" i="21"/>
  <c r="AY246" i="21"/>
  <c r="AW246" i="21"/>
  <c r="AU246" i="21"/>
  <c r="AS246" i="21"/>
  <c r="BI245" i="21"/>
  <c r="BG245" i="21"/>
  <c r="BE245" i="21"/>
  <c r="BC245" i="21"/>
  <c r="BA245" i="21"/>
  <c r="AY245" i="21"/>
  <c r="AW245" i="21"/>
  <c r="AU245" i="21"/>
  <c r="AS245" i="21"/>
  <c r="BI244" i="21"/>
  <c r="BG244" i="21"/>
  <c r="BE244" i="21"/>
  <c r="BC244" i="21"/>
  <c r="BA244" i="21"/>
  <c r="AY244" i="21"/>
  <c r="AW244" i="21"/>
  <c r="AU244" i="21"/>
  <c r="AS244" i="21"/>
  <c r="BI243" i="21"/>
  <c r="BG243" i="21"/>
  <c r="BE243" i="21"/>
  <c r="BC243" i="21"/>
  <c r="BA243" i="21"/>
  <c r="AY243" i="21"/>
  <c r="AW243" i="21"/>
  <c r="AU243" i="21"/>
  <c r="AS243" i="21"/>
  <c r="BI242" i="21"/>
  <c r="BG242" i="21"/>
  <c r="BE242" i="21"/>
  <c r="BC242" i="21"/>
  <c r="BA242" i="21"/>
  <c r="AY242" i="21"/>
  <c r="AW242" i="21"/>
  <c r="AU242" i="21"/>
  <c r="AS242" i="21"/>
  <c r="BI241" i="21"/>
  <c r="BG241" i="21"/>
  <c r="BE241" i="21"/>
  <c r="BC241" i="21"/>
  <c r="BA241" i="21"/>
  <c r="AY241" i="21"/>
  <c r="AW241" i="21"/>
  <c r="AU241" i="21"/>
  <c r="AS241" i="21"/>
  <c r="BI240" i="21"/>
  <c r="BG240" i="21"/>
  <c r="BE240" i="21"/>
  <c r="BC240" i="21"/>
  <c r="BA240" i="21"/>
  <c r="AY240" i="21"/>
  <c r="AW240" i="21"/>
  <c r="AU240" i="21"/>
  <c r="AS240" i="21"/>
  <c r="BI239" i="21"/>
  <c r="BG239" i="21"/>
  <c r="BE239" i="21"/>
  <c r="BC239" i="21"/>
  <c r="BA239" i="21"/>
  <c r="AY239" i="21"/>
  <c r="AW239" i="21"/>
  <c r="AU239" i="21"/>
  <c r="AS239" i="21"/>
  <c r="BI238" i="21"/>
  <c r="BG238" i="21"/>
  <c r="BE238" i="21"/>
  <c r="BC238" i="21"/>
  <c r="BA238" i="21"/>
  <c r="AY238" i="21"/>
  <c r="AW238" i="21"/>
  <c r="AU238" i="21"/>
  <c r="AS238" i="21"/>
  <c r="BI237" i="21"/>
  <c r="BG237" i="21"/>
  <c r="BE237" i="21"/>
  <c r="BC237" i="21"/>
  <c r="BA237" i="21"/>
  <c r="AY237" i="21"/>
  <c r="AW237" i="21"/>
  <c r="AU237" i="21"/>
  <c r="AS237" i="21"/>
  <c r="BI236" i="21"/>
  <c r="BG236" i="21"/>
  <c r="BE236" i="21"/>
  <c r="BC236" i="21"/>
  <c r="BA236" i="21"/>
  <c r="AY236" i="21"/>
  <c r="AW236" i="21"/>
  <c r="AU236" i="21"/>
  <c r="AS236" i="21"/>
  <c r="BI235" i="21"/>
  <c r="BG235" i="21"/>
  <c r="BE235" i="21"/>
  <c r="BC235" i="21"/>
  <c r="BA235" i="21"/>
  <c r="AY235" i="21"/>
  <c r="AW235" i="21"/>
  <c r="AU235" i="21"/>
  <c r="AS235" i="21"/>
  <c r="BI234" i="21"/>
  <c r="BG234" i="21"/>
  <c r="BE234" i="21"/>
  <c r="BC234" i="21"/>
  <c r="BA234" i="21"/>
  <c r="AY234" i="21"/>
  <c r="AW234" i="21"/>
  <c r="AU234" i="21"/>
  <c r="AS234" i="21"/>
  <c r="BI233" i="21"/>
  <c r="BG233" i="21"/>
  <c r="BE233" i="21"/>
  <c r="BC233" i="21"/>
  <c r="BA233" i="21"/>
  <c r="AY233" i="21"/>
  <c r="AW233" i="21"/>
  <c r="AU233" i="21"/>
  <c r="AS233" i="21"/>
  <c r="BI232" i="21"/>
  <c r="BG232" i="21"/>
  <c r="BE232" i="21"/>
  <c r="BC232" i="21"/>
  <c r="BA232" i="21"/>
  <c r="AY232" i="21"/>
  <c r="AW232" i="21"/>
  <c r="AU232" i="21"/>
  <c r="AS232" i="21"/>
  <c r="BI231" i="21"/>
  <c r="BG231" i="21"/>
  <c r="BE231" i="21"/>
  <c r="BC231" i="21"/>
  <c r="BA231" i="21"/>
  <c r="AY231" i="21"/>
  <c r="AW231" i="21"/>
  <c r="AU231" i="21"/>
  <c r="AS231" i="21"/>
  <c r="BI230" i="21"/>
  <c r="BG230" i="21"/>
  <c r="BE230" i="21"/>
  <c r="BC230" i="21"/>
  <c r="BA230" i="21"/>
  <c r="AY230" i="21"/>
  <c r="AW230" i="21"/>
  <c r="AU230" i="21"/>
  <c r="AS230" i="21"/>
  <c r="BI229" i="21"/>
  <c r="BG229" i="21"/>
  <c r="BE229" i="21"/>
  <c r="BC229" i="21"/>
  <c r="BA229" i="21"/>
  <c r="AY229" i="21"/>
  <c r="AW229" i="21"/>
  <c r="AU229" i="21"/>
  <c r="AS229" i="21"/>
  <c r="BI228" i="21"/>
  <c r="BG228" i="21"/>
  <c r="BE228" i="21"/>
  <c r="BC228" i="21"/>
  <c r="BA228" i="21"/>
  <c r="AY228" i="21"/>
  <c r="AW228" i="21"/>
  <c r="AU228" i="21"/>
  <c r="AS228" i="21"/>
  <c r="BI227" i="21"/>
  <c r="BG227" i="21"/>
  <c r="BE227" i="21"/>
  <c r="BC227" i="21"/>
  <c r="BA227" i="21"/>
  <c r="AY227" i="21"/>
  <c r="AW227" i="21"/>
  <c r="AU227" i="21"/>
  <c r="AS227" i="21"/>
  <c r="BI226" i="21"/>
  <c r="BG226" i="21"/>
  <c r="BE226" i="21"/>
  <c r="BC226" i="21"/>
  <c r="BA226" i="21"/>
  <c r="AY226" i="21"/>
  <c r="AW226" i="21"/>
  <c r="AU226" i="21"/>
  <c r="AS226" i="21"/>
  <c r="BI215" i="21"/>
  <c r="BG215" i="21"/>
  <c r="BE215" i="21"/>
  <c r="BC215" i="21"/>
  <c r="BA215" i="21"/>
  <c r="AY215" i="21"/>
  <c r="AW215" i="21"/>
  <c r="AU215" i="21"/>
  <c r="AS215" i="21"/>
  <c r="BI214" i="21"/>
  <c r="BG214" i="21"/>
  <c r="BE214" i="21"/>
  <c r="BC214" i="21"/>
  <c r="BA214" i="21"/>
  <c r="AY214" i="21"/>
  <c r="AW214" i="21"/>
  <c r="AU214" i="21"/>
  <c r="AS214" i="21"/>
  <c r="BI213" i="21"/>
  <c r="BG213" i="21"/>
  <c r="BE213" i="21"/>
  <c r="BC213" i="21"/>
  <c r="BA213" i="21"/>
  <c r="AY213" i="21"/>
  <c r="AW213" i="21"/>
  <c r="AU213" i="21"/>
  <c r="AS213" i="21"/>
  <c r="BI212" i="21"/>
  <c r="BG212" i="21"/>
  <c r="BE212" i="21"/>
  <c r="BC212" i="21"/>
  <c r="BA212" i="21"/>
  <c r="AY212" i="21"/>
  <c r="AW212" i="21"/>
  <c r="AU212" i="21"/>
  <c r="AS212" i="21"/>
  <c r="BI211" i="21"/>
  <c r="BG211" i="21"/>
  <c r="BE211" i="21"/>
  <c r="BC211" i="21"/>
  <c r="BA211" i="21"/>
  <c r="AY211" i="21"/>
  <c r="AW211" i="21"/>
  <c r="AU211" i="21"/>
  <c r="AS211" i="21"/>
  <c r="BI210" i="21"/>
  <c r="BG210" i="21"/>
  <c r="BE210" i="21"/>
  <c r="BC210" i="21"/>
  <c r="BA210" i="21"/>
  <c r="AY210" i="21"/>
  <c r="AW210" i="21"/>
  <c r="AU210" i="21"/>
  <c r="AS210" i="21"/>
  <c r="BI209" i="21"/>
  <c r="BG209" i="21"/>
  <c r="BE209" i="21"/>
  <c r="BC209" i="21"/>
  <c r="BA209" i="21"/>
  <c r="AY209" i="21"/>
  <c r="AW209" i="21"/>
  <c r="AU209" i="21"/>
  <c r="AS209" i="21"/>
  <c r="BI208" i="21"/>
  <c r="BG208" i="21"/>
  <c r="BE208" i="21"/>
  <c r="BC208" i="21"/>
  <c r="BA208" i="21"/>
  <c r="AY208" i="21"/>
  <c r="AW208" i="21"/>
  <c r="AU208" i="21"/>
  <c r="AS208" i="21"/>
  <c r="BI207" i="21"/>
  <c r="BG207" i="21"/>
  <c r="BE207" i="21"/>
  <c r="BC207" i="21"/>
  <c r="BA207" i="21"/>
  <c r="AY207" i="21"/>
  <c r="AW207" i="21"/>
  <c r="AU207" i="21"/>
  <c r="AS207" i="21"/>
  <c r="BI206" i="21"/>
  <c r="BG206" i="21"/>
  <c r="BE206" i="21"/>
  <c r="BC206" i="21"/>
  <c r="BA206" i="21"/>
  <c r="AY206" i="21"/>
  <c r="AW206" i="21"/>
  <c r="AU206" i="21"/>
  <c r="AS206" i="21"/>
  <c r="BI205" i="21"/>
  <c r="BG205" i="21"/>
  <c r="BE205" i="21"/>
  <c r="BC205" i="21"/>
  <c r="BA205" i="21"/>
  <c r="AY205" i="21"/>
  <c r="AW205" i="21"/>
  <c r="AU205" i="21"/>
  <c r="AS205" i="21"/>
  <c r="BI204" i="21"/>
  <c r="BG204" i="21"/>
  <c r="BE204" i="21"/>
  <c r="BC204" i="21"/>
  <c r="BA204" i="21"/>
  <c r="AY204" i="21"/>
  <c r="AW204" i="21"/>
  <c r="AU204" i="21"/>
  <c r="AS204" i="21"/>
  <c r="BI203" i="21"/>
  <c r="BG203" i="21"/>
  <c r="BE203" i="21"/>
  <c r="BC203" i="21"/>
  <c r="BA203" i="21"/>
  <c r="AY203" i="21"/>
  <c r="AW203" i="21"/>
  <c r="AU203" i="21"/>
  <c r="AS203" i="21"/>
  <c r="BI202" i="21"/>
  <c r="BG202" i="21"/>
  <c r="BE202" i="21"/>
  <c r="BC202" i="21"/>
  <c r="BA202" i="21"/>
  <c r="AY202" i="21"/>
  <c r="AW202" i="21"/>
  <c r="AU202" i="21"/>
  <c r="AS202" i="21"/>
  <c r="BI201" i="21"/>
  <c r="BG201" i="21"/>
  <c r="BE201" i="21"/>
  <c r="BC201" i="21"/>
  <c r="BA201" i="21"/>
  <c r="AY201" i="21"/>
  <c r="AW201" i="21"/>
  <c r="AU201" i="21"/>
  <c r="AS201" i="21"/>
  <c r="BI200" i="21"/>
  <c r="BG200" i="21"/>
  <c r="BE200" i="21"/>
  <c r="BC200" i="21"/>
  <c r="BA200" i="21"/>
  <c r="AY200" i="21"/>
  <c r="AW200" i="21"/>
  <c r="AU200" i="21"/>
  <c r="AS200" i="21"/>
  <c r="BI199" i="21"/>
  <c r="BG199" i="21"/>
  <c r="BE199" i="21"/>
  <c r="BC199" i="21"/>
  <c r="BA199" i="21"/>
  <c r="AY199" i="21"/>
  <c r="AW199" i="21"/>
  <c r="AU199" i="21"/>
  <c r="AS199" i="21"/>
  <c r="BI196" i="21"/>
  <c r="BG196" i="21"/>
  <c r="BE196" i="21"/>
  <c r="BC196" i="21"/>
  <c r="BA196" i="21"/>
  <c r="AY196" i="21"/>
  <c r="AW196" i="21"/>
  <c r="AU196" i="21"/>
  <c r="AS196" i="21"/>
  <c r="BI195" i="21"/>
  <c r="BG195" i="21"/>
  <c r="BE195" i="21"/>
  <c r="BC195" i="21"/>
  <c r="BA195" i="21"/>
  <c r="AY195" i="21"/>
  <c r="AW195" i="21"/>
  <c r="AU195" i="21"/>
  <c r="AS195" i="21"/>
  <c r="BI194" i="21"/>
  <c r="BG194" i="21"/>
  <c r="BE194" i="21"/>
  <c r="BC194" i="21"/>
  <c r="BA194" i="21"/>
  <c r="AY194" i="21"/>
  <c r="AW194" i="21"/>
  <c r="AU194" i="21"/>
  <c r="AS194" i="21"/>
  <c r="BI193" i="21"/>
  <c r="BG193" i="21"/>
  <c r="BE193" i="21"/>
  <c r="BC193" i="21"/>
  <c r="BA193" i="21"/>
  <c r="AY193" i="21"/>
  <c r="AW193" i="21"/>
  <c r="AU193" i="21"/>
  <c r="AS193" i="21"/>
  <c r="BI192" i="21"/>
  <c r="BG192" i="21"/>
  <c r="BE192" i="21"/>
  <c r="BC192" i="21"/>
  <c r="BA192" i="21"/>
  <c r="AY192" i="21"/>
  <c r="AW192" i="21"/>
  <c r="AU192" i="21"/>
  <c r="AS192" i="21"/>
  <c r="BI191" i="21"/>
  <c r="BG191" i="21"/>
  <c r="BE191" i="21"/>
  <c r="BC191" i="21"/>
  <c r="BA191" i="21"/>
  <c r="AY191" i="21"/>
  <c r="AW191" i="21"/>
  <c r="AU191" i="21"/>
  <c r="AS191" i="21"/>
  <c r="BI190" i="21"/>
  <c r="BG190" i="21"/>
  <c r="BE190" i="21"/>
  <c r="BC190" i="21"/>
  <c r="BA190" i="21"/>
  <c r="AY190" i="21"/>
  <c r="AW190" i="21"/>
  <c r="AU190" i="21"/>
  <c r="AS190" i="21"/>
  <c r="BI189" i="21"/>
  <c r="BG189" i="21"/>
  <c r="BE189" i="21"/>
  <c r="BC189" i="21"/>
  <c r="BA189" i="21"/>
  <c r="AY189" i="21"/>
  <c r="AW189" i="21"/>
  <c r="AU189" i="21"/>
  <c r="AS189" i="21"/>
  <c r="BI188" i="21"/>
  <c r="BG188" i="21"/>
  <c r="BE188" i="21"/>
  <c r="BC188" i="21"/>
  <c r="BA188" i="21"/>
  <c r="AY188" i="21"/>
  <c r="AW188" i="21"/>
  <c r="AU188" i="21"/>
  <c r="AS188" i="21"/>
  <c r="BI187" i="21"/>
  <c r="BG187" i="21"/>
  <c r="BE187" i="21"/>
  <c r="BC187" i="21"/>
  <c r="BA187" i="21"/>
  <c r="AY187" i="21"/>
  <c r="AW187" i="21"/>
  <c r="AU187" i="21"/>
  <c r="AS187" i="21"/>
  <c r="BI186" i="21"/>
  <c r="BG186" i="21"/>
  <c r="BE186" i="21"/>
  <c r="BC186" i="21"/>
  <c r="BA186" i="21"/>
  <c r="AY186" i="21"/>
  <c r="AW186" i="21"/>
  <c r="AU186" i="21"/>
  <c r="AS186" i="21"/>
  <c r="BI185" i="21"/>
  <c r="BG185" i="21"/>
  <c r="BE185" i="21"/>
  <c r="BC185" i="21"/>
  <c r="BA185" i="21"/>
  <c r="AY185" i="21"/>
  <c r="AW185" i="21"/>
  <c r="AU185" i="21"/>
  <c r="AS185" i="21"/>
  <c r="BI184" i="21"/>
  <c r="BG184" i="21"/>
  <c r="BE184" i="21"/>
  <c r="BC184" i="21"/>
  <c r="BA184" i="21"/>
  <c r="AY184" i="21"/>
  <c r="AW184" i="21"/>
  <c r="AU184" i="21"/>
  <c r="AS184" i="21"/>
  <c r="BI183" i="21"/>
  <c r="BG183" i="21"/>
  <c r="BE183" i="21"/>
  <c r="BC183" i="21"/>
  <c r="BA183" i="21"/>
  <c r="AY183" i="21"/>
  <c r="AW183" i="21"/>
  <c r="AU183" i="21"/>
  <c r="AS183" i="21"/>
  <c r="BI182" i="21"/>
  <c r="BG182" i="21"/>
  <c r="BE182" i="21"/>
  <c r="BC182" i="21"/>
  <c r="BA182" i="21"/>
  <c r="AY182" i="21"/>
  <c r="AW182" i="21"/>
  <c r="AU182" i="21"/>
  <c r="AS182" i="21"/>
  <c r="BI181" i="21"/>
  <c r="BG181" i="21"/>
  <c r="BE181" i="21"/>
  <c r="BC181" i="21"/>
  <c r="BA181" i="21"/>
  <c r="AY181" i="21"/>
  <c r="AW181" i="21"/>
  <c r="AU181" i="21"/>
  <c r="AS181" i="21"/>
  <c r="BI180" i="21"/>
  <c r="BG180" i="21"/>
  <c r="BE180" i="21"/>
  <c r="BC180" i="21"/>
  <c r="BA180" i="21"/>
  <c r="AY180" i="21"/>
  <c r="AW180" i="21"/>
  <c r="AU180" i="21"/>
  <c r="AS180" i="21"/>
  <c r="BI179" i="21"/>
  <c r="BG179" i="21"/>
  <c r="BE179" i="21"/>
  <c r="BC179" i="21"/>
  <c r="BA179" i="21"/>
  <c r="AY179" i="21"/>
  <c r="AW179" i="21"/>
  <c r="AU179" i="21"/>
  <c r="AS179" i="21"/>
  <c r="BI178" i="21"/>
  <c r="BG178" i="21"/>
  <c r="BE178" i="21"/>
  <c r="BC178" i="21"/>
  <c r="BA178" i="21"/>
  <c r="AY178" i="21"/>
  <c r="AW178" i="21"/>
  <c r="AU178" i="21"/>
  <c r="AS178" i="21"/>
  <c r="BI177" i="21"/>
  <c r="BG177" i="21"/>
  <c r="BE177" i="21"/>
  <c r="BC177" i="21"/>
  <c r="BA177" i="21"/>
  <c r="AY177" i="21"/>
  <c r="AW177" i="21"/>
  <c r="AU177" i="21"/>
  <c r="AS177" i="21"/>
  <c r="BI176" i="21"/>
  <c r="BG176" i="21"/>
  <c r="BE176" i="21"/>
  <c r="BC176" i="21"/>
  <c r="BA176" i="21"/>
  <c r="AY176" i="21"/>
  <c r="AW176" i="21"/>
  <c r="AU176" i="21"/>
  <c r="AS176" i="21"/>
  <c r="BI172" i="21"/>
  <c r="BG172" i="21"/>
  <c r="BE172" i="21"/>
  <c r="BC172" i="21"/>
  <c r="BA172" i="21"/>
  <c r="AY172" i="21"/>
  <c r="AW172" i="21"/>
  <c r="AU172" i="21"/>
  <c r="AS172" i="21"/>
  <c r="BI171" i="21"/>
  <c r="BG171" i="21"/>
  <c r="BE171" i="21"/>
  <c r="BC171" i="21"/>
  <c r="BA171" i="21"/>
  <c r="AY171" i="21"/>
  <c r="AW171" i="21"/>
  <c r="AU171" i="21"/>
  <c r="AS171" i="21"/>
  <c r="BI170" i="21"/>
  <c r="BG170" i="21"/>
  <c r="BE170" i="21"/>
  <c r="BC170" i="21"/>
  <c r="BA170" i="21"/>
  <c r="AY170" i="21"/>
  <c r="AW170" i="21"/>
  <c r="AU170" i="21"/>
  <c r="AS170" i="21"/>
  <c r="BI169" i="21"/>
  <c r="BG169" i="21"/>
  <c r="BE169" i="21"/>
  <c r="BC169" i="21"/>
  <c r="BA169" i="21"/>
  <c r="AY169" i="21"/>
  <c r="AW169" i="21"/>
  <c r="AU169" i="21"/>
  <c r="AS169" i="21"/>
  <c r="BI168" i="21"/>
  <c r="BG168" i="21"/>
  <c r="BE168" i="21"/>
  <c r="BC168" i="21"/>
  <c r="BA168" i="21"/>
  <c r="AY168" i="21"/>
  <c r="AW168" i="21"/>
  <c r="AU168" i="21"/>
  <c r="AS168" i="21"/>
  <c r="BI167" i="21"/>
  <c r="BG167" i="21"/>
  <c r="BE167" i="21"/>
  <c r="BC167" i="21"/>
  <c r="BA167" i="21"/>
  <c r="AY167" i="21"/>
  <c r="AW167" i="21"/>
  <c r="AU167" i="21"/>
  <c r="AS167" i="21"/>
  <c r="BI166" i="21"/>
  <c r="BG166" i="21"/>
  <c r="BE166" i="21"/>
  <c r="BC166" i="21"/>
  <c r="BA166" i="21"/>
  <c r="AY166" i="21"/>
  <c r="AW166" i="21"/>
  <c r="AU166" i="21"/>
  <c r="AS166" i="21"/>
  <c r="BI165" i="21"/>
  <c r="BG165" i="21"/>
  <c r="BE165" i="21"/>
  <c r="BC165" i="21"/>
  <c r="BA165" i="21"/>
  <c r="AY165" i="21"/>
  <c r="AW165" i="21"/>
  <c r="AU165" i="21"/>
  <c r="AS165" i="21"/>
  <c r="BI164" i="21"/>
  <c r="BG164" i="21"/>
  <c r="BE164" i="21"/>
  <c r="BC164" i="21"/>
  <c r="BA164" i="21"/>
  <c r="AY164" i="21"/>
  <c r="AW164" i="21"/>
  <c r="AU164" i="21"/>
  <c r="AS164" i="21"/>
  <c r="BI163" i="21"/>
  <c r="BG163" i="21"/>
  <c r="BE163" i="21"/>
  <c r="BC163" i="21"/>
  <c r="BA163" i="21"/>
  <c r="AY163" i="21"/>
  <c r="AW163" i="21"/>
  <c r="AU163" i="21"/>
  <c r="AS163" i="21"/>
  <c r="BI162" i="21"/>
  <c r="BG162" i="21"/>
  <c r="BE162" i="21"/>
  <c r="BC162" i="21"/>
  <c r="BA162" i="21"/>
  <c r="AY162" i="21"/>
  <c r="AW162" i="21"/>
  <c r="AU162" i="21"/>
  <c r="AS162" i="21"/>
  <c r="BI161" i="21"/>
  <c r="BG161" i="21"/>
  <c r="BE161" i="21"/>
  <c r="BC161" i="21"/>
  <c r="BA161" i="21"/>
  <c r="AY161" i="21"/>
  <c r="AW161" i="21"/>
  <c r="AU161" i="21"/>
  <c r="AS161" i="21"/>
  <c r="BI160" i="21"/>
  <c r="BG160" i="21"/>
  <c r="BE160" i="21"/>
  <c r="BC160" i="21"/>
  <c r="BA160" i="21"/>
  <c r="AY160" i="21"/>
  <c r="AW160" i="21"/>
  <c r="AU160" i="21"/>
  <c r="AS160" i="21"/>
  <c r="BI159" i="21"/>
  <c r="BG159" i="21"/>
  <c r="BE159" i="21"/>
  <c r="BC159" i="21"/>
  <c r="BA159" i="21"/>
  <c r="AY159" i="21"/>
  <c r="AW159" i="21"/>
  <c r="AU159" i="21"/>
  <c r="AS159" i="21"/>
  <c r="BI158" i="21"/>
  <c r="BG158" i="21"/>
  <c r="BE158" i="21"/>
  <c r="BC158" i="21"/>
  <c r="BA158" i="21"/>
  <c r="AY158" i="21"/>
  <c r="AW158" i="21"/>
  <c r="AU158" i="21"/>
  <c r="AS158" i="21"/>
  <c r="BI157" i="21"/>
  <c r="BG157" i="21"/>
  <c r="BE157" i="21"/>
  <c r="BC157" i="21"/>
  <c r="BA157" i="21"/>
  <c r="AY157" i="21"/>
  <c r="AW157" i="21"/>
  <c r="AU157" i="21"/>
  <c r="AS157" i="21"/>
  <c r="BI156" i="21"/>
  <c r="BG156" i="21"/>
  <c r="BE156" i="21"/>
  <c r="BC156" i="21"/>
  <c r="BA156" i="21"/>
  <c r="AY156" i="21"/>
  <c r="AW156" i="21"/>
  <c r="AU156" i="21"/>
  <c r="AS156" i="21"/>
  <c r="BI155" i="21"/>
  <c r="BG155" i="21"/>
  <c r="BE155" i="21"/>
  <c r="BC155" i="21"/>
  <c r="BA155" i="21"/>
  <c r="AY155" i="21"/>
  <c r="AW155" i="21"/>
  <c r="AU155" i="21"/>
  <c r="AS155" i="21"/>
  <c r="BI154" i="21"/>
  <c r="BG154" i="21"/>
  <c r="BE154" i="21"/>
  <c r="BC154" i="21"/>
  <c r="BA154" i="21"/>
  <c r="AY154" i="21"/>
  <c r="AW154" i="21"/>
  <c r="AU154" i="21"/>
  <c r="AS154" i="21"/>
  <c r="BI153" i="21"/>
  <c r="BG153" i="21"/>
  <c r="BE153" i="21"/>
  <c r="BC153" i="21"/>
  <c r="BA153" i="21"/>
  <c r="AY153" i="21"/>
  <c r="AW153" i="21"/>
  <c r="AU153" i="21"/>
  <c r="AS153" i="21"/>
  <c r="BI152" i="21"/>
  <c r="BG152" i="21"/>
  <c r="BE152" i="21"/>
  <c r="BC152" i="21"/>
  <c r="BA152" i="21"/>
  <c r="AY152" i="21"/>
  <c r="AW152" i="21"/>
  <c r="AU152" i="21"/>
  <c r="AS152" i="21"/>
  <c r="BI151" i="21"/>
  <c r="BG151" i="21"/>
  <c r="BE151" i="21"/>
  <c r="BC151" i="21"/>
  <c r="BA151" i="21"/>
  <c r="AY151" i="21"/>
  <c r="AW151" i="21"/>
  <c r="AU151" i="21"/>
  <c r="AS151" i="21"/>
  <c r="BI149" i="21"/>
  <c r="BG149" i="21"/>
  <c r="BE149" i="21"/>
  <c r="BC149" i="21"/>
  <c r="BA149" i="21"/>
  <c r="AY149" i="21"/>
  <c r="AW149" i="21"/>
  <c r="AU149" i="21"/>
  <c r="AS149" i="21"/>
  <c r="BI148" i="21"/>
  <c r="BG148" i="21"/>
  <c r="BE148" i="21"/>
  <c r="BC148" i="21"/>
  <c r="BA148" i="21"/>
  <c r="AY148" i="21"/>
  <c r="AW148" i="21"/>
  <c r="AU148" i="21"/>
  <c r="AS148" i="21"/>
  <c r="BI147" i="21"/>
  <c r="BG147" i="21"/>
  <c r="BE147" i="21"/>
  <c r="BC147" i="21"/>
  <c r="BA147" i="21"/>
  <c r="AY147" i="21"/>
  <c r="AW147" i="21"/>
  <c r="AU147" i="21"/>
  <c r="AS147" i="21"/>
  <c r="BI146" i="21"/>
  <c r="BG146" i="21"/>
  <c r="BE146" i="21"/>
  <c r="BC146" i="21"/>
  <c r="BA146" i="21"/>
  <c r="AY146" i="21"/>
  <c r="AW146" i="21"/>
  <c r="AU146" i="21"/>
  <c r="AS146" i="21"/>
  <c r="BI145" i="21"/>
  <c r="BG145" i="21"/>
  <c r="BE145" i="21"/>
  <c r="BC145" i="21"/>
  <c r="BA145" i="21"/>
  <c r="AY145" i="21"/>
  <c r="AW145" i="21"/>
  <c r="AU145" i="21"/>
  <c r="AS145" i="21"/>
  <c r="BI144" i="21"/>
  <c r="BG144" i="21"/>
  <c r="BE144" i="21"/>
  <c r="BC144" i="21"/>
  <c r="BA144" i="21"/>
  <c r="AY144" i="21"/>
  <c r="AW144" i="21"/>
  <c r="AU144" i="21"/>
  <c r="AS144" i="21"/>
  <c r="BI143" i="21"/>
  <c r="BG143" i="21"/>
  <c r="BE143" i="21"/>
  <c r="BC143" i="21"/>
  <c r="BA143" i="21"/>
  <c r="AY143" i="21"/>
  <c r="AW143" i="21"/>
  <c r="AU143" i="21"/>
  <c r="AS143" i="21"/>
  <c r="BI142" i="21"/>
  <c r="BG142" i="21"/>
  <c r="BE142" i="21"/>
  <c r="BC142" i="21"/>
  <c r="BA142" i="21"/>
  <c r="AY142" i="21"/>
  <c r="AW142" i="21"/>
  <c r="AU142" i="21"/>
  <c r="AS142" i="21"/>
  <c r="BI141" i="21"/>
  <c r="BG141" i="21"/>
  <c r="BE141" i="21"/>
  <c r="BC141" i="21"/>
  <c r="BA141" i="21"/>
  <c r="AY141" i="21"/>
  <c r="AW141" i="21"/>
  <c r="AU141" i="21"/>
  <c r="AS141" i="21"/>
  <c r="BI140" i="21"/>
  <c r="BG140" i="21"/>
  <c r="BE140" i="21"/>
  <c r="BC140" i="21"/>
  <c r="BA140" i="21"/>
  <c r="AY140" i="21"/>
  <c r="AW140" i="21"/>
  <c r="AU140" i="21"/>
  <c r="AS140" i="21"/>
  <c r="BI139" i="21"/>
  <c r="BG139" i="21"/>
  <c r="BE139" i="21"/>
  <c r="BC139" i="21"/>
  <c r="BA139" i="21"/>
  <c r="AY139" i="21"/>
  <c r="AW139" i="21"/>
  <c r="AU139" i="21"/>
  <c r="AS139" i="21"/>
  <c r="BI138" i="21"/>
  <c r="BG138" i="21"/>
  <c r="BE138" i="21"/>
  <c r="BC138" i="21"/>
  <c r="BA138" i="21"/>
  <c r="AY138" i="21"/>
  <c r="AW138" i="21"/>
  <c r="AU138" i="21"/>
  <c r="AS138" i="21"/>
  <c r="BI137" i="21"/>
  <c r="BG137" i="21"/>
  <c r="BE137" i="21"/>
  <c r="BC137" i="21"/>
  <c r="BA137" i="21"/>
  <c r="AY137" i="21"/>
  <c r="AW137" i="21"/>
  <c r="AU137" i="21"/>
  <c r="AS137" i="21"/>
  <c r="BI136" i="21"/>
  <c r="BG136" i="21"/>
  <c r="BE136" i="21"/>
  <c r="BC136" i="21"/>
  <c r="BA136" i="21"/>
  <c r="AY136" i="21"/>
  <c r="AW136" i="21"/>
  <c r="AU136" i="21"/>
  <c r="AS136" i="21"/>
  <c r="BI135" i="21"/>
  <c r="BG135" i="21"/>
  <c r="BE135" i="21"/>
  <c r="BC135" i="21"/>
  <c r="BA135" i="21"/>
  <c r="AY135" i="21"/>
  <c r="AW135" i="21"/>
  <c r="AU135" i="21"/>
  <c r="AS135" i="21"/>
  <c r="BI134" i="21"/>
  <c r="BG134" i="21"/>
  <c r="BE134" i="21"/>
  <c r="BC134" i="21"/>
  <c r="BA134" i="21"/>
  <c r="AY134" i="21"/>
  <c r="AW134" i="21"/>
  <c r="AU134" i="21"/>
  <c r="AS134" i="21"/>
  <c r="BI133" i="21"/>
  <c r="BG133" i="21"/>
  <c r="BE133" i="21"/>
  <c r="BC133" i="21"/>
  <c r="BA133" i="21"/>
  <c r="AY133" i="21"/>
  <c r="AW133" i="21"/>
  <c r="AU133" i="21"/>
  <c r="AS133" i="21"/>
  <c r="BI132" i="21"/>
  <c r="BG132" i="21"/>
  <c r="BE132" i="21"/>
  <c r="BC132" i="21"/>
  <c r="BA132" i="21"/>
  <c r="AY132" i="21"/>
  <c r="AW132" i="21"/>
  <c r="AU132" i="21"/>
  <c r="AS132" i="21"/>
  <c r="BI131" i="21"/>
  <c r="BG131" i="21"/>
  <c r="BE131" i="21"/>
  <c r="BC131" i="21"/>
  <c r="BA131" i="21"/>
  <c r="AY131" i="21"/>
  <c r="AW131" i="21"/>
  <c r="AU131" i="21"/>
  <c r="AS131" i="21"/>
  <c r="BI130" i="21"/>
  <c r="BG130" i="21"/>
  <c r="BE130" i="21"/>
  <c r="BC130" i="21"/>
  <c r="BA130" i="21"/>
  <c r="AY130" i="21"/>
  <c r="AW130" i="21"/>
  <c r="AU130" i="21"/>
  <c r="AS130" i="21"/>
  <c r="BI129" i="21"/>
  <c r="BG129" i="21"/>
  <c r="BE129" i="21"/>
  <c r="BC129" i="21"/>
  <c r="BA129" i="21"/>
  <c r="AY129" i="21"/>
  <c r="AW129" i="21"/>
  <c r="AU129" i="21"/>
  <c r="AS129" i="21"/>
  <c r="BI128" i="21"/>
  <c r="BG128" i="21"/>
  <c r="BE128" i="21"/>
  <c r="BC128" i="21"/>
  <c r="BA128" i="21"/>
  <c r="AY128" i="21"/>
  <c r="AW128" i="21"/>
  <c r="AU128" i="21"/>
  <c r="AS128" i="21"/>
  <c r="BI127" i="21"/>
  <c r="BG127" i="21"/>
  <c r="BE127" i="21"/>
  <c r="BC127" i="21"/>
  <c r="BA127" i="21"/>
  <c r="AY127" i="21"/>
  <c r="AW127" i="21"/>
  <c r="AU127" i="21"/>
  <c r="AS127" i="21"/>
  <c r="BI126" i="21"/>
  <c r="BG126" i="21"/>
  <c r="BE126" i="21"/>
  <c r="BC126" i="21"/>
  <c r="BA126" i="21"/>
  <c r="AY126" i="21"/>
  <c r="AW126" i="21"/>
  <c r="AU126" i="21"/>
  <c r="AS126" i="21"/>
  <c r="BI125" i="21"/>
  <c r="BG125" i="21"/>
  <c r="BE125" i="21"/>
  <c r="BC125" i="21"/>
  <c r="BA125" i="21"/>
  <c r="AY125" i="21"/>
  <c r="AW125" i="21"/>
  <c r="AU125" i="21"/>
  <c r="AS125" i="21"/>
  <c r="BI124" i="21"/>
  <c r="BG124" i="21"/>
  <c r="BE124" i="21"/>
  <c r="BC124" i="21"/>
  <c r="BA124" i="21"/>
  <c r="AY124" i="21"/>
  <c r="AW124" i="21"/>
  <c r="AU124" i="21"/>
  <c r="AS124" i="21"/>
  <c r="BI123" i="21"/>
  <c r="BG123" i="21"/>
  <c r="BE123" i="21"/>
  <c r="BC123" i="21"/>
  <c r="BA123" i="21"/>
  <c r="AY123" i="21"/>
  <c r="AW123" i="21"/>
  <c r="AU123" i="21"/>
  <c r="AS123" i="21"/>
  <c r="BI122" i="21"/>
  <c r="BG122" i="21"/>
  <c r="BE122" i="21"/>
  <c r="BC122" i="21"/>
  <c r="BA122" i="21"/>
  <c r="AY122" i="21"/>
  <c r="AW122" i="21"/>
  <c r="AU122" i="21"/>
  <c r="AS122" i="21"/>
  <c r="BI121" i="21"/>
  <c r="BG121" i="21"/>
  <c r="BE121" i="21"/>
  <c r="BC121" i="21"/>
  <c r="BA121" i="21"/>
  <c r="AY121" i="21"/>
  <c r="AW121" i="21"/>
  <c r="AU121" i="21"/>
  <c r="AS121" i="21"/>
  <c r="BI120" i="21"/>
  <c r="BG120" i="21"/>
  <c r="BE120" i="21"/>
  <c r="BC120" i="21"/>
  <c r="BA120" i="21"/>
  <c r="AY120" i="21"/>
  <c r="AW120" i="21"/>
  <c r="AU120" i="21"/>
  <c r="AS120" i="21"/>
  <c r="BI119" i="21"/>
  <c r="BG119" i="21"/>
  <c r="BE119" i="21"/>
  <c r="BC119" i="21"/>
  <c r="BA119" i="21"/>
  <c r="AY119" i="21"/>
  <c r="AW119" i="21"/>
  <c r="AU119" i="21"/>
  <c r="AS119" i="21"/>
  <c r="BI118" i="21"/>
  <c r="BG118" i="21"/>
  <c r="BE118" i="21"/>
  <c r="BC118" i="21"/>
  <c r="BA118" i="21"/>
  <c r="AY118" i="21"/>
  <c r="AW118" i="21"/>
  <c r="AU118" i="21"/>
  <c r="AS118" i="21"/>
  <c r="BI117" i="21"/>
  <c r="BG117" i="21"/>
  <c r="BE117" i="21"/>
  <c r="BC117" i="21"/>
  <c r="BA117" i="21"/>
  <c r="AY117" i="21"/>
  <c r="AW117" i="21"/>
  <c r="AU117" i="21"/>
  <c r="AS117" i="21"/>
  <c r="BI116" i="21"/>
  <c r="BG116" i="21"/>
  <c r="BE116" i="21"/>
  <c r="BC116" i="21"/>
  <c r="BA116" i="21"/>
  <c r="AY116" i="21"/>
  <c r="AW116" i="21"/>
  <c r="AU116" i="21"/>
  <c r="AS116" i="21"/>
  <c r="BI115" i="21"/>
  <c r="BG115" i="21"/>
  <c r="BE115" i="21"/>
  <c r="BC115" i="21"/>
  <c r="BA115" i="21"/>
  <c r="AY115" i="21"/>
  <c r="AW115" i="21"/>
  <c r="AU115" i="21"/>
  <c r="AS115" i="21"/>
  <c r="BI114" i="21"/>
  <c r="BG114" i="21"/>
  <c r="BE114" i="21"/>
  <c r="BC114" i="21"/>
  <c r="BA114" i="21"/>
  <c r="AY114" i="21"/>
  <c r="AW114" i="21"/>
  <c r="AU114" i="21"/>
  <c r="AS114" i="21"/>
  <c r="BI113" i="21"/>
  <c r="BG113" i="21"/>
  <c r="BE113" i="21"/>
  <c r="BC113" i="21"/>
  <c r="BA113" i="21"/>
  <c r="AY113" i="21"/>
  <c r="AW113" i="21"/>
  <c r="AU113" i="21"/>
  <c r="AS113" i="21"/>
  <c r="BI112" i="21"/>
  <c r="BG112" i="21"/>
  <c r="BE112" i="21"/>
  <c r="BC112" i="21"/>
  <c r="BA112" i="21"/>
  <c r="AY112" i="21"/>
  <c r="AW112" i="21"/>
  <c r="AU112" i="21"/>
  <c r="AS112" i="21"/>
  <c r="BI111" i="21"/>
  <c r="BG111" i="21"/>
  <c r="BE111" i="21"/>
  <c r="BC111" i="21"/>
  <c r="BA111" i="21"/>
  <c r="AY111" i="21"/>
  <c r="AW111" i="21"/>
  <c r="AU111" i="21"/>
  <c r="AS111" i="21"/>
  <c r="BI110" i="21"/>
  <c r="BG110" i="21"/>
  <c r="BE110" i="21"/>
  <c r="BC110" i="21"/>
  <c r="BA110" i="21"/>
  <c r="AY110" i="21"/>
  <c r="AW110" i="21"/>
  <c r="AU110" i="21"/>
  <c r="AS110" i="21"/>
  <c r="BI109" i="21"/>
  <c r="BG109" i="21"/>
  <c r="BE109" i="21"/>
  <c r="BC109" i="21"/>
  <c r="BA109" i="21"/>
  <c r="AY109" i="21"/>
  <c r="AW109" i="21"/>
  <c r="AU109" i="21"/>
  <c r="AS109" i="21"/>
  <c r="BI108" i="21"/>
  <c r="BG108" i="21"/>
  <c r="BE108" i="21"/>
  <c r="BC108" i="21"/>
  <c r="BA108" i="21"/>
  <c r="AY108" i="21"/>
  <c r="AW108" i="21"/>
  <c r="AU108" i="21"/>
  <c r="AS108" i="21"/>
  <c r="BI107" i="21"/>
  <c r="BG107" i="21"/>
  <c r="BE107" i="21"/>
  <c r="BC107" i="21"/>
  <c r="BA107" i="21"/>
  <c r="AY107" i="21"/>
  <c r="AW107" i="21"/>
  <c r="AU107" i="21"/>
  <c r="AS107" i="21"/>
  <c r="BI106" i="21"/>
  <c r="BG106" i="21"/>
  <c r="BE106" i="21"/>
  <c r="BC106" i="21"/>
  <c r="BA106" i="21"/>
  <c r="AY106" i="21"/>
  <c r="AW106" i="21"/>
  <c r="AU106" i="21"/>
  <c r="AS106" i="21"/>
  <c r="BI105" i="21"/>
  <c r="BG105" i="21"/>
  <c r="BE105" i="21"/>
  <c r="BC105" i="21"/>
  <c r="BA105" i="21"/>
  <c r="AY105" i="21"/>
  <c r="AW105" i="21"/>
  <c r="AU105" i="21"/>
  <c r="AS105" i="21"/>
  <c r="BI104" i="21"/>
  <c r="BG104" i="21"/>
  <c r="BE104" i="21"/>
  <c r="BC104" i="21"/>
  <c r="BA104" i="21"/>
  <c r="AY104" i="21"/>
  <c r="AW104" i="21"/>
  <c r="AU104" i="21"/>
  <c r="AS104" i="21"/>
  <c r="BI103" i="21"/>
  <c r="BG103" i="21"/>
  <c r="BE103" i="21"/>
  <c r="BC103" i="21"/>
  <c r="BA103" i="21"/>
  <c r="AY103" i="21"/>
  <c r="AW103" i="21"/>
  <c r="AU103" i="21"/>
  <c r="AS103" i="21"/>
  <c r="BI102" i="21"/>
  <c r="BG102" i="21"/>
  <c r="BE102" i="21"/>
  <c r="BC102" i="21"/>
  <c r="BA102" i="21"/>
  <c r="AY102" i="21"/>
  <c r="AW102" i="21"/>
  <c r="AU102" i="21"/>
  <c r="AS102" i="21"/>
  <c r="BI101" i="21"/>
  <c r="BG101" i="21"/>
  <c r="BE101" i="21"/>
  <c r="BC101" i="21"/>
  <c r="BA101" i="21"/>
  <c r="AY101" i="21"/>
  <c r="AW101" i="21"/>
  <c r="AU101" i="21"/>
  <c r="AS101" i="21"/>
  <c r="BI100" i="21"/>
  <c r="BG100" i="21"/>
  <c r="BE100" i="21"/>
  <c r="BC100" i="21"/>
  <c r="BA100" i="21"/>
  <c r="AY100" i="21"/>
  <c r="AW100" i="21"/>
  <c r="AU100" i="21"/>
  <c r="AS100" i="21"/>
  <c r="BI99" i="21"/>
  <c r="BG99" i="21"/>
  <c r="BE99" i="21"/>
  <c r="BC99" i="21"/>
  <c r="BA99" i="21"/>
  <c r="AY99" i="21"/>
  <c r="AW99" i="21"/>
  <c r="AU99" i="21"/>
  <c r="AS99" i="21"/>
  <c r="BI98" i="21"/>
  <c r="BG98" i="21"/>
  <c r="BE98" i="21"/>
  <c r="BC98" i="21"/>
  <c r="BA98" i="21"/>
  <c r="AY98" i="21"/>
  <c r="AW98" i="21"/>
  <c r="AU98" i="21"/>
  <c r="AS98" i="21"/>
  <c r="BI97" i="21"/>
  <c r="BG97" i="21"/>
  <c r="BE97" i="21"/>
  <c r="BC97" i="21"/>
  <c r="BA97" i="21"/>
  <c r="AY97" i="21"/>
  <c r="AW97" i="21"/>
  <c r="AU97" i="21"/>
  <c r="AS97" i="21"/>
  <c r="BI96" i="21"/>
  <c r="BG96" i="21"/>
  <c r="BE96" i="21"/>
  <c r="BC96" i="21"/>
  <c r="BA96" i="21"/>
  <c r="AY96" i="21"/>
  <c r="AW96" i="21"/>
  <c r="AU96" i="21"/>
  <c r="AS96" i="21"/>
  <c r="BI95" i="21"/>
  <c r="BG95" i="21"/>
  <c r="BE95" i="21"/>
  <c r="BC95" i="21"/>
  <c r="BA95" i="21"/>
  <c r="AY95" i="21"/>
  <c r="AW95" i="21"/>
  <c r="AU95" i="21"/>
  <c r="AS95" i="21"/>
  <c r="BI94" i="21"/>
  <c r="BG94" i="21"/>
  <c r="BE94" i="21"/>
  <c r="BC94" i="21"/>
  <c r="BA94" i="21"/>
  <c r="AY94" i="21"/>
  <c r="AW94" i="21"/>
  <c r="AU94" i="21"/>
  <c r="AS94" i="21"/>
  <c r="BI93" i="21"/>
  <c r="BG93" i="21"/>
  <c r="BE93" i="21"/>
  <c r="BC93" i="21"/>
  <c r="BA93" i="21"/>
  <c r="AY93" i="21"/>
  <c r="AW93" i="21"/>
  <c r="AU93" i="21"/>
  <c r="AS93" i="21"/>
  <c r="BI92" i="21"/>
  <c r="BG92" i="21"/>
  <c r="BE92" i="21"/>
  <c r="BC92" i="21"/>
  <c r="BA92" i="21"/>
  <c r="AY92" i="21"/>
  <c r="AW92" i="21"/>
  <c r="AU92" i="21"/>
  <c r="AS92" i="21"/>
  <c r="BI91" i="21"/>
  <c r="BG91" i="21"/>
  <c r="BE91" i="21"/>
  <c r="BC91" i="21"/>
  <c r="BA91" i="21"/>
  <c r="AY91" i="21"/>
  <c r="AW91" i="21"/>
  <c r="AU91" i="21"/>
  <c r="AS91" i="21"/>
  <c r="BI90" i="21"/>
  <c r="BG90" i="21"/>
  <c r="BE90" i="21"/>
  <c r="BC90" i="21"/>
  <c r="BA90" i="21"/>
  <c r="AY90" i="21"/>
  <c r="AW90" i="21"/>
  <c r="AU90" i="21"/>
  <c r="AS90" i="21"/>
  <c r="BI89" i="21"/>
  <c r="BG89" i="21"/>
  <c r="BE89" i="21"/>
  <c r="BC89" i="21"/>
  <c r="BA89" i="21"/>
  <c r="AY89" i="21"/>
  <c r="AW89" i="21"/>
  <c r="AU89" i="21"/>
  <c r="AS89" i="21"/>
  <c r="BI88" i="21"/>
  <c r="BG88" i="21"/>
  <c r="BE88" i="21"/>
  <c r="BC88" i="21"/>
  <c r="BA88" i="21"/>
  <c r="AY88" i="21"/>
  <c r="AW88" i="21"/>
  <c r="AU88" i="21"/>
  <c r="AS88" i="21"/>
  <c r="BI87" i="21"/>
  <c r="BG87" i="21"/>
  <c r="BE87" i="21"/>
  <c r="BC87" i="21"/>
  <c r="BA87" i="21"/>
  <c r="AY87" i="21"/>
  <c r="AW87" i="21"/>
  <c r="AU87" i="21"/>
  <c r="AS87" i="21"/>
  <c r="BI86" i="21"/>
  <c r="BG86" i="21"/>
  <c r="BE86" i="21"/>
  <c r="BC86" i="21"/>
  <c r="BA86" i="21"/>
  <c r="AY86" i="21"/>
  <c r="AW86" i="21"/>
  <c r="AU86" i="21"/>
  <c r="AS86" i="21"/>
  <c r="BI85" i="21"/>
  <c r="BG85" i="21"/>
  <c r="BE85" i="21"/>
  <c r="BC85" i="21"/>
  <c r="BA85" i="21"/>
  <c r="AY85" i="21"/>
  <c r="AW85" i="21"/>
  <c r="AU85" i="21"/>
  <c r="AS85" i="21"/>
  <c r="BI84" i="21"/>
  <c r="BG84" i="21"/>
  <c r="BE84" i="21"/>
  <c r="BC84" i="21"/>
  <c r="BA84" i="21"/>
  <c r="AY84" i="21"/>
  <c r="AW84" i="21"/>
  <c r="AU84" i="21"/>
  <c r="AS84" i="21"/>
  <c r="BI83" i="21"/>
  <c r="BG83" i="21"/>
  <c r="BE83" i="21"/>
  <c r="BC83" i="21"/>
  <c r="BA83" i="21"/>
  <c r="AY83" i="21"/>
  <c r="AW83" i="21"/>
  <c r="AU83" i="21"/>
  <c r="AS83" i="21"/>
  <c r="BI82" i="21"/>
  <c r="BG82" i="21"/>
  <c r="BE82" i="21"/>
  <c r="BC82" i="21"/>
  <c r="BA82" i="21"/>
  <c r="AY82" i="21"/>
  <c r="AW82" i="21"/>
  <c r="AU82" i="21"/>
  <c r="AS82" i="21"/>
  <c r="BI81" i="21"/>
  <c r="BG81" i="21"/>
  <c r="BE81" i="21"/>
  <c r="BC81" i="21"/>
  <c r="BA81" i="21"/>
  <c r="AY81" i="21"/>
  <c r="AW81" i="21"/>
  <c r="AU81" i="21"/>
  <c r="AS81" i="21"/>
  <c r="BC79" i="21"/>
  <c r="BA79" i="21"/>
  <c r="AY79" i="21"/>
  <c r="AW79" i="21"/>
  <c r="AU79" i="21"/>
  <c r="AS79" i="21"/>
  <c r="BC78" i="21"/>
  <c r="BA78" i="21"/>
  <c r="AY78" i="21"/>
  <c r="AW78" i="21"/>
  <c r="AU78" i="21"/>
  <c r="AS78" i="21"/>
  <c r="AQ251" i="21"/>
  <c r="AO251" i="21"/>
  <c r="AQ250" i="21"/>
  <c r="AO250" i="21"/>
  <c r="AQ249" i="21"/>
  <c r="AO249" i="21"/>
  <c r="AQ248" i="21"/>
  <c r="AO248" i="21"/>
  <c r="AQ247" i="21"/>
  <c r="AO247" i="21"/>
  <c r="AQ246" i="21"/>
  <c r="AO246" i="21"/>
  <c r="AQ245" i="21"/>
  <c r="AO245" i="21"/>
  <c r="AQ244" i="21"/>
  <c r="AO244" i="21"/>
  <c r="AQ243" i="21"/>
  <c r="AO243" i="21"/>
  <c r="AQ242" i="21"/>
  <c r="AO242" i="21"/>
  <c r="AQ241" i="21"/>
  <c r="AO241" i="21"/>
  <c r="AQ240" i="21"/>
  <c r="AO240" i="21"/>
  <c r="AQ239" i="21"/>
  <c r="AO239" i="21"/>
  <c r="AQ238" i="21"/>
  <c r="AO238" i="21"/>
  <c r="AQ237" i="21"/>
  <c r="AO237" i="21"/>
  <c r="AQ236" i="21"/>
  <c r="AO236" i="21"/>
  <c r="AQ235" i="21"/>
  <c r="AO235" i="21"/>
  <c r="AQ234" i="21"/>
  <c r="AO234" i="21"/>
  <c r="AQ233" i="21"/>
  <c r="AO233" i="21"/>
  <c r="AQ232" i="21"/>
  <c r="AO232" i="21"/>
  <c r="AQ231" i="21"/>
  <c r="AO231" i="21"/>
  <c r="AQ230" i="21"/>
  <c r="AO230" i="21"/>
  <c r="AQ229" i="21"/>
  <c r="AO229" i="21"/>
  <c r="AQ228" i="21"/>
  <c r="AO228" i="21"/>
  <c r="AQ227" i="21"/>
  <c r="AO227" i="21"/>
  <c r="AQ226" i="21"/>
  <c r="AO226" i="21"/>
  <c r="AM251" i="21"/>
  <c r="AM250" i="21"/>
  <c r="AM249" i="21"/>
  <c r="AM248" i="21"/>
  <c r="AM247" i="21"/>
  <c r="AM246" i="21"/>
  <c r="AM245" i="21"/>
  <c r="AM244" i="21"/>
  <c r="AM243" i="21"/>
  <c r="AM242" i="21"/>
  <c r="AM241" i="21"/>
  <c r="AQ199" i="21" l="1"/>
  <c r="AS73" i="21" l="1"/>
  <c r="AS72" i="21"/>
  <c r="AS71" i="21"/>
  <c r="AS70" i="21"/>
  <c r="AS69" i="21"/>
  <c r="AS68" i="21"/>
  <c r="AS67" i="21"/>
  <c r="AS66" i="21"/>
  <c r="AS65" i="21"/>
  <c r="AS57" i="21"/>
  <c r="AS56" i="21"/>
  <c r="AS55" i="21"/>
  <c r="AS54" i="21"/>
  <c r="AS53" i="21"/>
  <c r="AS52" i="21"/>
  <c r="AS51" i="21"/>
  <c r="AS50" i="21"/>
  <c r="AS49" i="21"/>
  <c r="AS48" i="21"/>
  <c r="AS47" i="21"/>
  <c r="AS46" i="21"/>
  <c r="AS45" i="21"/>
  <c r="AS44" i="21"/>
  <c r="AS41" i="21"/>
  <c r="AS40" i="21"/>
  <c r="AS39" i="21"/>
  <c r="AS38" i="21"/>
  <c r="AS37" i="21"/>
  <c r="AS36" i="21"/>
  <c r="AS35" i="21"/>
  <c r="AS34" i="21"/>
  <c r="AS33" i="21"/>
  <c r="AS32" i="21"/>
  <c r="AS31" i="21"/>
  <c r="AS30" i="21"/>
  <c r="AS29" i="21"/>
  <c r="AS28" i="21"/>
  <c r="AS27" i="21"/>
  <c r="AS26" i="21"/>
  <c r="AS25" i="21"/>
  <c r="AS24" i="21"/>
  <c r="AS23" i="21"/>
  <c r="AS22" i="21"/>
  <c r="AS21" i="21"/>
  <c r="AS20" i="21"/>
  <c r="AS19" i="21"/>
  <c r="AS18" i="21"/>
  <c r="AS17" i="21"/>
  <c r="AS16" i="21"/>
  <c r="AS15" i="21"/>
  <c r="AS14" i="21"/>
  <c r="AS13" i="21"/>
  <c r="AS12" i="21"/>
  <c r="AS11" i="21"/>
  <c r="AS10" i="21"/>
  <c r="AS9" i="21"/>
  <c r="AS8" i="21"/>
  <c r="AS7" i="21"/>
  <c r="AS6" i="21"/>
  <c r="BG41" i="21" l="1"/>
  <c r="BE41" i="21"/>
  <c r="BC41" i="21"/>
  <c r="BA41" i="21"/>
  <c r="AY41" i="21"/>
  <c r="AW41" i="21"/>
  <c r="AU41" i="21"/>
  <c r="AQ41" i="21"/>
  <c r="AO41" i="21"/>
  <c r="AM41" i="21"/>
  <c r="BG40" i="21"/>
  <c r="BE40" i="21"/>
  <c r="BC40" i="21"/>
  <c r="BA40" i="21"/>
  <c r="AY40" i="21"/>
  <c r="AW40" i="21"/>
  <c r="AU40" i="21"/>
  <c r="AQ40" i="21"/>
  <c r="AO40" i="21"/>
  <c r="AM40" i="21"/>
  <c r="BG39" i="21"/>
  <c r="BE39" i="21"/>
  <c r="BC39" i="21"/>
  <c r="BA39" i="21"/>
  <c r="AY39" i="21"/>
  <c r="AW39" i="21"/>
  <c r="AU39" i="21"/>
  <c r="AQ39" i="21"/>
  <c r="AO39" i="21"/>
  <c r="AM39" i="21"/>
  <c r="BG38" i="21"/>
  <c r="BE38" i="21"/>
  <c r="BC38" i="21"/>
  <c r="BA38" i="21"/>
  <c r="AY38" i="21"/>
  <c r="AW38" i="21"/>
  <c r="AU38" i="21"/>
  <c r="AQ38" i="21"/>
  <c r="AO38" i="21"/>
  <c r="AM38" i="21"/>
  <c r="BI395" i="21" l="1"/>
  <c r="BG395" i="21"/>
  <c r="BE395" i="21"/>
  <c r="BC395" i="21"/>
  <c r="BA395" i="21"/>
  <c r="AY395" i="21"/>
  <c r="AW395" i="21"/>
  <c r="AU395" i="21"/>
  <c r="AS395" i="21"/>
  <c r="AQ395" i="21"/>
  <c r="AO395" i="21"/>
  <c r="AM395" i="21"/>
  <c r="AE1012" i="21" l="1"/>
  <c r="AE1013" i="21"/>
  <c r="AE1014" i="21"/>
  <c r="AE1015" i="21"/>
  <c r="AE1016" i="21"/>
  <c r="AE1017" i="21"/>
  <c r="AE1018" i="21"/>
  <c r="AE1019" i="21"/>
  <c r="AE1020" i="21"/>
  <c r="AE1021" i="21"/>
  <c r="AE1022" i="21"/>
  <c r="AE1023" i="21"/>
  <c r="AE1024" i="21"/>
  <c r="AE1025" i="21"/>
  <c r="AE1026" i="21"/>
  <c r="AE1027" i="21"/>
  <c r="AE1028" i="21"/>
  <c r="AE1029" i="21"/>
  <c r="AE1030" i="21"/>
  <c r="AE1031" i="21"/>
  <c r="AE1032" i="21"/>
  <c r="AE1033" i="21"/>
  <c r="AW1033" i="21" s="1"/>
  <c r="AE1034" i="21"/>
  <c r="AF1034" i="21" s="1"/>
  <c r="AE1035" i="21"/>
  <c r="AF1035" i="21" s="1"/>
  <c r="AY1035" i="21" s="1"/>
  <c r="AE1036" i="21"/>
  <c r="AW1036" i="21" s="1"/>
  <c r="AE1037" i="21"/>
  <c r="AW1037" i="21" s="1"/>
  <c r="AE1038" i="21"/>
  <c r="AW1038" i="21" s="1"/>
  <c r="AE1039" i="21"/>
  <c r="AW1039" i="21" s="1"/>
  <c r="AE1040" i="21"/>
  <c r="AF1040" i="21" s="1"/>
  <c r="AY1040" i="21" s="1"/>
  <c r="AE1041" i="21"/>
  <c r="AW1041" i="21" s="1"/>
  <c r="AE1042" i="21"/>
  <c r="AW1042" i="21" s="1"/>
  <c r="AE1043" i="21"/>
  <c r="AF1043" i="21" s="1"/>
  <c r="AE1044" i="21"/>
  <c r="AW1044" i="21" s="1"/>
  <c r="AE1045" i="21"/>
  <c r="AW1045" i="21" s="1"/>
  <c r="AE1046" i="21"/>
  <c r="AW1046" i="21" s="1"/>
  <c r="AE1047" i="21"/>
  <c r="AW1047" i="21" s="1"/>
  <c r="AE1048" i="21"/>
  <c r="AF1048" i="21" s="1"/>
  <c r="AY1048" i="21" s="1"/>
  <c r="AE1049" i="21"/>
  <c r="AW1049" i="21" s="1"/>
  <c r="AE1050" i="21"/>
  <c r="AW1050" i="21" s="1"/>
  <c r="AE1051" i="21"/>
  <c r="AF1051" i="21" s="1"/>
  <c r="AE1052" i="21"/>
  <c r="AW1052" i="21" s="1"/>
  <c r="AE1053" i="21"/>
  <c r="AW1053" i="21" s="1"/>
  <c r="AE1054" i="21"/>
  <c r="AW1054" i="21" s="1"/>
  <c r="AE1011" i="21"/>
  <c r="BM1033" i="21"/>
  <c r="BM1034" i="21"/>
  <c r="BM1035" i="21"/>
  <c r="BM1036" i="21"/>
  <c r="BM1037" i="21"/>
  <c r="BM1038" i="21"/>
  <c r="BM1039" i="21"/>
  <c r="BM1040" i="21"/>
  <c r="BM1041" i="21"/>
  <c r="BM1042" i="21"/>
  <c r="BM1043" i="21"/>
  <c r="BM1044" i="21"/>
  <c r="BM1045" i="21"/>
  <c r="BM1046" i="21"/>
  <c r="BM1047" i="21"/>
  <c r="BM1048" i="21"/>
  <c r="BM1049" i="21"/>
  <c r="BM1050" i="21"/>
  <c r="BM1051" i="21"/>
  <c r="BM1052" i="21"/>
  <c r="BM1053" i="21"/>
  <c r="BM1054" i="21"/>
  <c r="BM1011" i="21"/>
  <c r="AU1054" i="21"/>
  <c r="AQ1054" i="21"/>
  <c r="AM1054" i="21"/>
  <c r="AC1054" i="21"/>
  <c r="AS1054" i="21" s="1"/>
  <c r="AA1054" i="21"/>
  <c r="AO1054" i="21" s="1"/>
  <c r="S1054" i="21"/>
  <c r="T1054" i="21" s="1"/>
  <c r="U1054" i="21" s="1"/>
  <c r="V1054" i="21" s="1"/>
  <c r="W1054" i="21" s="1"/>
  <c r="X1054" i="21" s="1"/>
  <c r="Y1054" i="21" s="1"/>
  <c r="O1054" i="21"/>
  <c r="P1054" i="21" s="1"/>
  <c r="AU1053" i="21"/>
  <c r="AQ1053" i="21"/>
  <c r="AM1053" i="21"/>
  <c r="AC1053" i="21"/>
  <c r="AS1053" i="21" s="1"/>
  <c r="AA1053" i="21"/>
  <c r="AO1053" i="21" s="1"/>
  <c r="S1053" i="21"/>
  <c r="T1053" i="21" s="1"/>
  <c r="U1053" i="21" s="1"/>
  <c r="V1053" i="21" s="1"/>
  <c r="W1053" i="21" s="1"/>
  <c r="X1053" i="21" s="1"/>
  <c r="Y1053" i="21" s="1"/>
  <c r="O1053" i="21"/>
  <c r="P1053" i="21" s="1"/>
  <c r="AU1052" i="21"/>
  <c r="AQ1052" i="21"/>
  <c r="AM1052" i="21"/>
  <c r="AC1052" i="21"/>
  <c r="AS1052" i="21" s="1"/>
  <c r="AA1052" i="21"/>
  <c r="AO1052" i="21" s="1"/>
  <c r="S1052" i="21"/>
  <c r="T1052" i="21" s="1"/>
  <c r="U1052" i="21" s="1"/>
  <c r="V1052" i="21" s="1"/>
  <c r="W1052" i="21" s="1"/>
  <c r="X1052" i="21" s="1"/>
  <c r="Y1052" i="21" s="1"/>
  <c r="O1052" i="21"/>
  <c r="P1052" i="21" s="1"/>
  <c r="AU1051" i="21"/>
  <c r="AQ1051" i="21"/>
  <c r="AM1051" i="21"/>
  <c r="AC1051" i="21"/>
  <c r="AS1051" i="21" s="1"/>
  <c r="AA1051" i="21"/>
  <c r="AO1051" i="21" s="1"/>
  <c r="S1051" i="21"/>
  <c r="T1051" i="21" s="1"/>
  <c r="U1051" i="21" s="1"/>
  <c r="V1051" i="21" s="1"/>
  <c r="W1051" i="21" s="1"/>
  <c r="X1051" i="21" s="1"/>
  <c r="Y1051" i="21" s="1"/>
  <c r="O1051" i="21"/>
  <c r="P1051" i="21" s="1"/>
  <c r="AU1050" i="21"/>
  <c r="AQ1050" i="21"/>
  <c r="AM1050" i="21"/>
  <c r="AC1050" i="21"/>
  <c r="AS1050" i="21" s="1"/>
  <c r="AA1050" i="21"/>
  <c r="AO1050" i="21" s="1"/>
  <c r="S1050" i="21"/>
  <c r="T1050" i="21" s="1"/>
  <c r="U1050" i="21" s="1"/>
  <c r="V1050" i="21" s="1"/>
  <c r="W1050" i="21" s="1"/>
  <c r="X1050" i="21" s="1"/>
  <c r="Y1050" i="21" s="1"/>
  <c r="O1050" i="21"/>
  <c r="P1050" i="21" s="1"/>
  <c r="AU1049" i="21"/>
  <c r="AQ1049" i="21"/>
  <c r="AM1049" i="21"/>
  <c r="AC1049" i="21"/>
  <c r="AS1049" i="21" s="1"/>
  <c r="AA1049" i="21"/>
  <c r="AO1049" i="21" s="1"/>
  <c r="S1049" i="21"/>
  <c r="T1049" i="21" s="1"/>
  <c r="U1049" i="21" s="1"/>
  <c r="V1049" i="21" s="1"/>
  <c r="W1049" i="21" s="1"/>
  <c r="X1049" i="21" s="1"/>
  <c r="Y1049" i="21" s="1"/>
  <c r="O1049" i="21"/>
  <c r="P1049" i="21" s="1"/>
  <c r="AU1048" i="21"/>
  <c r="AQ1048" i="21"/>
  <c r="AM1048" i="21"/>
  <c r="AC1048" i="21"/>
  <c r="AS1048" i="21" s="1"/>
  <c r="AA1048" i="21"/>
  <c r="AO1048" i="21" s="1"/>
  <c r="S1048" i="21"/>
  <c r="T1048" i="21" s="1"/>
  <c r="U1048" i="21" s="1"/>
  <c r="V1048" i="21" s="1"/>
  <c r="W1048" i="21" s="1"/>
  <c r="X1048" i="21" s="1"/>
  <c r="Y1048" i="21" s="1"/>
  <c r="O1048" i="21"/>
  <c r="P1048" i="21" s="1"/>
  <c r="AU1047" i="21"/>
  <c r="AQ1047" i="21"/>
  <c r="AM1047" i="21"/>
  <c r="AC1047" i="21"/>
  <c r="AS1047" i="21" s="1"/>
  <c r="AA1047" i="21"/>
  <c r="AO1047" i="21" s="1"/>
  <c r="S1047" i="21"/>
  <c r="T1047" i="21" s="1"/>
  <c r="U1047" i="21" s="1"/>
  <c r="V1047" i="21" s="1"/>
  <c r="W1047" i="21" s="1"/>
  <c r="X1047" i="21" s="1"/>
  <c r="Y1047" i="21" s="1"/>
  <c r="O1047" i="21"/>
  <c r="P1047" i="21" s="1"/>
  <c r="AU1046" i="21"/>
  <c r="AQ1046" i="21"/>
  <c r="AM1046" i="21"/>
  <c r="AC1046" i="21"/>
  <c r="AS1046" i="21" s="1"/>
  <c r="AA1046" i="21"/>
  <c r="AO1046" i="21" s="1"/>
  <c r="S1046" i="21"/>
  <c r="T1046" i="21" s="1"/>
  <c r="U1046" i="21" s="1"/>
  <c r="V1046" i="21" s="1"/>
  <c r="W1046" i="21" s="1"/>
  <c r="X1046" i="21" s="1"/>
  <c r="Y1046" i="21" s="1"/>
  <c r="O1046" i="21"/>
  <c r="P1046" i="21" s="1"/>
  <c r="AU1045" i="21"/>
  <c r="AQ1045" i="21"/>
  <c r="AM1045" i="21"/>
  <c r="AC1045" i="21"/>
  <c r="AS1045" i="21" s="1"/>
  <c r="AA1045" i="21"/>
  <c r="AO1045" i="21" s="1"/>
  <c r="S1045" i="21"/>
  <c r="T1045" i="21" s="1"/>
  <c r="U1045" i="21" s="1"/>
  <c r="V1045" i="21" s="1"/>
  <c r="W1045" i="21" s="1"/>
  <c r="X1045" i="21" s="1"/>
  <c r="Y1045" i="21" s="1"/>
  <c r="O1045" i="21"/>
  <c r="P1045" i="21" s="1"/>
  <c r="AU1044" i="21"/>
  <c r="AQ1044" i="21"/>
  <c r="AM1044" i="21"/>
  <c r="AC1044" i="21"/>
  <c r="AS1044" i="21" s="1"/>
  <c r="AA1044" i="21"/>
  <c r="AO1044" i="21" s="1"/>
  <c r="S1044" i="21"/>
  <c r="T1044" i="21" s="1"/>
  <c r="U1044" i="21" s="1"/>
  <c r="V1044" i="21" s="1"/>
  <c r="W1044" i="21" s="1"/>
  <c r="X1044" i="21" s="1"/>
  <c r="Y1044" i="21" s="1"/>
  <c r="O1044" i="21"/>
  <c r="P1044" i="21" s="1"/>
  <c r="AU1043" i="21"/>
  <c r="AQ1043" i="21"/>
  <c r="AM1043" i="21"/>
  <c r="AC1043" i="21"/>
  <c r="AS1043" i="21" s="1"/>
  <c r="AA1043" i="21"/>
  <c r="AO1043" i="21" s="1"/>
  <c r="S1043" i="21"/>
  <c r="T1043" i="21" s="1"/>
  <c r="U1043" i="21" s="1"/>
  <c r="V1043" i="21" s="1"/>
  <c r="W1043" i="21" s="1"/>
  <c r="X1043" i="21" s="1"/>
  <c r="Y1043" i="21" s="1"/>
  <c r="O1043" i="21"/>
  <c r="P1043" i="21" s="1"/>
  <c r="AU1042" i="21"/>
  <c r="AQ1042" i="21"/>
  <c r="AM1042" i="21"/>
  <c r="AC1042" i="21"/>
  <c r="AS1042" i="21" s="1"/>
  <c r="AA1042" i="21"/>
  <c r="AO1042" i="21" s="1"/>
  <c r="S1042" i="21"/>
  <c r="T1042" i="21" s="1"/>
  <c r="U1042" i="21" s="1"/>
  <c r="V1042" i="21" s="1"/>
  <c r="W1042" i="21" s="1"/>
  <c r="X1042" i="21" s="1"/>
  <c r="Y1042" i="21" s="1"/>
  <c r="O1042" i="21"/>
  <c r="P1042" i="21" s="1"/>
  <c r="AU1041" i="21"/>
  <c r="AQ1041" i="21"/>
  <c r="AM1041" i="21"/>
  <c r="AC1041" i="21"/>
  <c r="AS1041" i="21" s="1"/>
  <c r="AA1041" i="21"/>
  <c r="AO1041" i="21" s="1"/>
  <c r="S1041" i="21"/>
  <c r="T1041" i="21" s="1"/>
  <c r="U1041" i="21" s="1"/>
  <c r="V1041" i="21" s="1"/>
  <c r="W1041" i="21" s="1"/>
  <c r="X1041" i="21" s="1"/>
  <c r="Y1041" i="21" s="1"/>
  <c r="O1041" i="21"/>
  <c r="P1041" i="21" s="1"/>
  <c r="AU1040" i="21"/>
  <c r="AQ1040" i="21"/>
  <c r="AM1040" i="21"/>
  <c r="AC1040" i="21"/>
  <c r="AS1040" i="21" s="1"/>
  <c r="AA1040" i="21"/>
  <c r="AO1040" i="21" s="1"/>
  <c r="S1040" i="21"/>
  <c r="T1040" i="21" s="1"/>
  <c r="U1040" i="21" s="1"/>
  <c r="V1040" i="21" s="1"/>
  <c r="W1040" i="21" s="1"/>
  <c r="X1040" i="21" s="1"/>
  <c r="Y1040" i="21" s="1"/>
  <c r="O1040" i="21"/>
  <c r="P1040" i="21" s="1"/>
  <c r="AU1039" i="21"/>
  <c r="AQ1039" i="21"/>
  <c r="AM1039" i="21"/>
  <c r="AC1039" i="21"/>
  <c r="AS1039" i="21" s="1"/>
  <c r="AA1039" i="21"/>
  <c r="AO1039" i="21" s="1"/>
  <c r="S1039" i="21"/>
  <c r="T1039" i="21" s="1"/>
  <c r="U1039" i="21" s="1"/>
  <c r="V1039" i="21" s="1"/>
  <c r="W1039" i="21" s="1"/>
  <c r="X1039" i="21" s="1"/>
  <c r="Y1039" i="21" s="1"/>
  <c r="O1039" i="21"/>
  <c r="P1039" i="21" s="1"/>
  <c r="AU1038" i="21"/>
  <c r="AQ1038" i="21"/>
  <c r="AM1038" i="21"/>
  <c r="AC1038" i="21"/>
  <c r="AS1038" i="21" s="1"/>
  <c r="AA1038" i="21"/>
  <c r="AO1038" i="21" s="1"/>
  <c r="S1038" i="21"/>
  <c r="T1038" i="21" s="1"/>
  <c r="U1038" i="21" s="1"/>
  <c r="V1038" i="21" s="1"/>
  <c r="W1038" i="21" s="1"/>
  <c r="X1038" i="21" s="1"/>
  <c r="Y1038" i="21" s="1"/>
  <c r="O1038" i="21"/>
  <c r="P1038" i="21" s="1"/>
  <c r="AU1037" i="21"/>
  <c r="AQ1037" i="21"/>
  <c r="AM1037" i="21"/>
  <c r="AC1037" i="21"/>
  <c r="AS1037" i="21" s="1"/>
  <c r="AA1037" i="21"/>
  <c r="AO1037" i="21" s="1"/>
  <c r="S1037" i="21"/>
  <c r="T1037" i="21" s="1"/>
  <c r="U1037" i="21" s="1"/>
  <c r="V1037" i="21" s="1"/>
  <c r="W1037" i="21" s="1"/>
  <c r="X1037" i="21" s="1"/>
  <c r="Y1037" i="21" s="1"/>
  <c r="O1037" i="21"/>
  <c r="P1037" i="21" s="1"/>
  <c r="AU1036" i="21"/>
  <c r="AQ1036" i="21"/>
  <c r="AM1036" i="21"/>
  <c r="AC1036" i="21"/>
  <c r="AS1036" i="21" s="1"/>
  <c r="AA1036" i="21"/>
  <c r="AO1036" i="21" s="1"/>
  <c r="S1036" i="21"/>
  <c r="T1036" i="21" s="1"/>
  <c r="U1036" i="21" s="1"/>
  <c r="V1036" i="21" s="1"/>
  <c r="W1036" i="21" s="1"/>
  <c r="X1036" i="21" s="1"/>
  <c r="Y1036" i="21" s="1"/>
  <c r="O1036" i="21"/>
  <c r="P1036" i="21" s="1"/>
  <c r="AU1035" i="21"/>
  <c r="AQ1035" i="21"/>
  <c r="AM1035" i="21"/>
  <c r="AC1035" i="21"/>
  <c r="AS1035" i="21" s="1"/>
  <c r="AA1035" i="21"/>
  <c r="AO1035" i="21" s="1"/>
  <c r="S1035" i="21"/>
  <c r="T1035" i="21" s="1"/>
  <c r="U1035" i="21" s="1"/>
  <c r="V1035" i="21" s="1"/>
  <c r="W1035" i="21" s="1"/>
  <c r="X1035" i="21" s="1"/>
  <c r="Y1035" i="21" s="1"/>
  <c r="O1035" i="21"/>
  <c r="P1035" i="21" s="1"/>
  <c r="AU1034" i="21"/>
  <c r="AQ1034" i="21"/>
  <c r="AM1034" i="21"/>
  <c r="AC1034" i="21"/>
  <c r="AS1034" i="21" s="1"/>
  <c r="AA1034" i="21"/>
  <c r="AO1034" i="21" s="1"/>
  <c r="S1034" i="21"/>
  <c r="T1034" i="21" s="1"/>
  <c r="U1034" i="21" s="1"/>
  <c r="V1034" i="21" s="1"/>
  <c r="W1034" i="21" s="1"/>
  <c r="X1034" i="21" s="1"/>
  <c r="Y1034" i="21" s="1"/>
  <c r="O1034" i="21"/>
  <c r="P1034" i="21" s="1"/>
  <c r="AU1033" i="21"/>
  <c r="AQ1033" i="21"/>
  <c r="AM1033" i="21"/>
  <c r="AC1033" i="21"/>
  <c r="AS1033" i="21" s="1"/>
  <c r="AA1033" i="21"/>
  <c r="AO1033" i="21" s="1"/>
  <c r="S1033" i="21"/>
  <c r="T1033" i="21" s="1"/>
  <c r="U1033" i="21" s="1"/>
  <c r="V1033" i="21" s="1"/>
  <c r="W1033" i="21" s="1"/>
  <c r="X1033" i="21" s="1"/>
  <c r="Y1033" i="21" s="1"/>
  <c r="O1033" i="21"/>
  <c r="P1033" i="21" s="1"/>
  <c r="AF1039" i="21" l="1"/>
  <c r="AG1039" i="21" s="1"/>
  <c r="AH1039" i="21" s="1"/>
  <c r="AI1039" i="21" s="1"/>
  <c r="AF1047" i="21"/>
  <c r="AG1047" i="21" s="1"/>
  <c r="AH1047" i="21" s="1"/>
  <c r="AF1033" i="21"/>
  <c r="AY1033" i="21" s="1"/>
  <c r="AF1049" i="21"/>
  <c r="AY1049" i="21" s="1"/>
  <c r="AF1052" i="21"/>
  <c r="AY1052" i="21" s="1"/>
  <c r="AF1044" i="21"/>
  <c r="AG1044" i="21" s="1"/>
  <c r="BA1044" i="21" s="1"/>
  <c r="AF1038" i="21"/>
  <c r="AG1038" i="21" s="1"/>
  <c r="AH1038" i="21" s="1"/>
  <c r="BC1038" i="21" s="1"/>
  <c r="AF1036" i="21"/>
  <c r="AG1036" i="21" s="1"/>
  <c r="BA1036" i="21" s="1"/>
  <c r="AF1046" i="21"/>
  <c r="AG1046" i="21" s="1"/>
  <c r="AH1046" i="21" s="1"/>
  <c r="BC1046" i="21" s="1"/>
  <c r="AW1034" i="21"/>
  <c r="AW1035" i="21"/>
  <c r="AF1041" i="21"/>
  <c r="AY1041" i="21" s="1"/>
  <c r="AW1040" i="21"/>
  <c r="AF1054" i="21"/>
  <c r="AG1054" i="21" s="1"/>
  <c r="AH1054" i="21" s="1"/>
  <c r="AF1037" i="21"/>
  <c r="AG1037" i="21" s="1"/>
  <c r="BA1037" i="21" s="1"/>
  <c r="AW1048" i="21"/>
  <c r="AF1045" i="21"/>
  <c r="AG1045" i="21" s="1"/>
  <c r="BA1045" i="21" s="1"/>
  <c r="AF1053" i="21"/>
  <c r="AY1053" i="21" s="1"/>
  <c r="AW1051" i="21"/>
  <c r="AW1043" i="21"/>
  <c r="AF1042" i="21"/>
  <c r="AY1042" i="21" s="1"/>
  <c r="AF1050" i="21"/>
  <c r="AY1050" i="21" s="1"/>
  <c r="AG1035" i="21"/>
  <c r="AY1034" i="21"/>
  <c r="AG1034" i="21"/>
  <c r="AY1051" i="21"/>
  <c r="AG1051" i="21"/>
  <c r="AY1043" i="21"/>
  <c r="AG1043" i="21"/>
  <c r="AG1040" i="21"/>
  <c r="AG1048" i="21"/>
  <c r="AY1039" i="21" l="1"/>
  <c r="AG1052" i="21"/>
  <c r="AH1052" i="21" s="1"/>
  <c r="BC1052" i="21" s="1"/>
  <c r="AG1049" i="21"/>
  <c r="BA1049" i="21" s="1"/>
  <c r="BA1039" i="21"/>
  <c r="BC1039" i="21"/>
  <c r="AG1033" i="21"/>
  <c r="BA1033" i="21" s="1"/>
  <c r="BA1047" i="21"/>
  <c r="AY1047" i="21"/>
  <c r="AH1036" i="21"/>
  <c r="BC1036" i="21" s="1"/>
  <c r="AY1054" i="21"/>
  <c r="AY1036" i="21"/>
  <c r="AY1044" i="21"/>
  <c r="AH1044" i="21"/>
  <c r="BC1044" i="21" s="1"/>
  <c r="AI1046" i="21"/>
  <c r="BE1046" i="21" s="1"/>
  <c r="AY1046" i="21"/>
  <c r="BA1046" i="21"/>
  <c r="AI1038" i="21"/>
  <c r="BE1038" i="21" s="1"/>
  <c r="BA1038" i="21"/>
  <c r="AY1038" i="21"/>
  <c r="BA1054" i="21"/>
  <c r="AG1041" i="21"/>
  <c r="BA1041" i="21" s="1"/>
  <c r="AY1045" i="21"/>
  <c r="AY1037" i="21"/>
  <c r="AH1045" i="21"/>
  <c r="AI1045" i="21" s="1"/>
  <c r="AH1037" i="21"/>
  <c r="BC1037" i="21" s="1"/>
  <c r="AG1050" i="21"/>
  <c r="AH1050" i="21" s="1"/>
  <c r="AG1053" i="21"/>
  <c r="BA1053" i="21" s="1"/>
  <c r="AG1042" i="21"/>
  <c r="BA1042" i="21" s="1"/>
  <c r="BC1054" i="21"/>
  <c r="AI1054" i="21"/>
  <c r="AI1047" i="21"/>
  <c r="BC1047" i="21"/>
  <c r="BA1051" i="21"/>
  <c r="AH1051" i="21"/>
  <c r="AH1040" i="21"/>
  <c r="BA1040" i="21"/>
  <c r="AH1048" i="21"/>
  <c r="BA1048" i="21"/>
  <c r="BA1043" i="21"/>
  <c r="AH1043" i="21"/>
  <c r="BA1034" i="21"/>
  <c r="AH1034" i="21"/>
  <c r="BE1039" i="21"/>
  <c r="AJ1039" i="21"/>
  <c r="BA1035" i="21"/>
  <c r="AH1035" i="21"/>
  <c r="AH1049" i="21" l="1"/>
  <c r="AI1049" i="21" s="1"/>
  <c r="AJ1049" i="21" s="1"/>
  <c r="BA1052" i="21"/>
  <c r="AI1052" i="21"/>
  <c r="BE1052" i="21" s="1"/>
  <c r="AH1033" i="21"/>
  <c r="BC1033" i="21" s="1"/>
  <c r="AI1036" i="21"/>
  <c r="BE1036" i="21" s="1"/>
  <c r="AJ1046" i="21"/>
  <c r="BG1046" i="21" s="1"/>
  <c r="AI1044" i="21"/>
  <c r="BE1044" i="21" s="1"/>
  <c r="BC1045" i="21"/>
  <c r="AJ1038" i="21"/>
  <c r="BG1038" i="21" s="1"/>
  <c r="AH1053" i="21"/>
  <c r="BC1053" i="21" s="1"/>
  <c r="AH1041" i="21"/>
  <c r="AI1041" i="21" s="1"/>
  <c r="BE1041" i="21" s="1"/>
  <c r="BA1050" i="21"/>
  <c r="AI1037" i="21"/>
  <c r="BE1037" i="21" s="1"/>
  <c r="AH1042" i="21"/>
  <c r="BC1042" i="21" s="1"/>
  <c r="BC1034" i="21"/>
  <c r="AI1034" i="21"/>
  <c r="BC1050" i="21"/>
  <c r="AI1050" i="21"/>
  <c r="BE1045" i="21"/>
  <c r="AJ1045" i="21"/>
  <c r="AI1048" i="21"/>
  <c r="BC1048" i="21"/>
  <c r="AI1040" i="21"/>
  <c r="BC1040" i="21"/>
  <c r="BG1039" i="21"/>
  <c r="AK1039" i="21"/>
  <c r="BI1039" i="21" s="1"/>
  <c r="BE1047" i="21"/>
  <c r="AJ1047" i="21"/>
  <c r="BC1035" i="21"/>
  <c r="AI1035" i="21"/>
  <c r="BC1043" i="21"/>
  <c r="AI1043" i="21"/>
  <c r="BC1051" i="21"/>
  <c r="AI1051" i="21"/>
  <c r="BE1054" i="21"/>
  <c r="AJ1054" i="21"/>
  <c r="BE1049" i="21" l="1"/>
  <c r="BC1049" i="21"/>
  <c r="AJ1052" i="21"/>
  <c r="BG1052" i="21" s="1"/>
  <c r="AJ1044" i="21"/>
  <c r="BG1044" i="21" s="1"/>
  <c r="AK1046" i="21"/>
  <c r="BI1046" i="21" s="1"/>
  <c r="AK1038" i="21"/>
  <c r="BI1038" i="21" s="1"/>
  <c r="AJ1036" i="21"/>
  <c r="BG1036" i="21" s="1"/>
  <c r="AI1033" i="21"/>
  <c r="AJ1033" i="21" s="1"/>
  <c r="AK1033" i="21" s="1"/>
  <c r="BI1033" i="21" s="1"/>
  <c r="AJ1041" i="21"/>
  <c r="AK1041" i="21" s="1"/>
  <c r="BI1041" i="21" s="1"/>
  <c r="BC1041" i="21"/>
  <c r="AJ1037" i="21"/>
  <c r="AK1037" i="21" s="1"/>
  <c r="BI1037" i="21" s="1"/>
  <c r="AI1053" i="21"/>
  <c r="BE1053" i="21" s="1"/>
  <c r="AI1042" i="21"/>
  <c r="AJ1042" i="21" s="1"/>
  <c r="BG1054" i="21"/>
  <c r="AK1054" i="21"/>
  <c r="BI1054" i="21" s="1"/>
  <c r="BE1043" i="21"/>
  <c r="AJ1043" i="21"/>
  <c r="BG1045" i="21"/>
  <c r="AK1045" i="21"/>
  <c r="BI1045" i="21" s="1"/>
  <c r="AJ1050" i="21"/>
  <c r="BE1050" i="21"/>
  <c r="BE1051" i="21"/>
  <c r="AJ1051" i="21"/>
  <c r="AJ1034" i="21"/>
  <c r="BE1034" i="21"/>
  <c r="BE1035" i="21"/>
  <c r="AJ1035" i="21"/>
  <c r="BG1047" i="21"/>
  <c r="AK1047" i="21"/>
  <c r="BI1047" i="21" s="1"/>
  <c r="AJ1048" i="21"/>
  <c r="BE1048" i="21"/>
  <c r="AJ1040" i="21"/>
  <c r="BE1040" i="21"/>
  <c r="AK1049" i="21"/>
  <c r="BI1049" i="21" s="1"/>
  <c r="BG1049" i="21"/>
  <c r="AK1052" i="21" l="1"/>
  <c r="BI1052" i="21" s="1"/>
  <c r="BG1033" i="21"/>
  <c r="AK1044" i="21"/>
  <c r="BI1044" i="21" s="1"/>
  <c r="BE1033" i="21"/>
  <c r="BG1041" i="21"/>
  <c r="AK1036" i="21"/>
  <c r="BI1036" i="21" s="1"/>
  <c r="AJ1053" i="21"/>
  <c r="AK1053" i="21" s="1"/>
  <c r="BI1053" i="21" s="1"/>
  <c r="BG1037" i="21"/>
  <c r="BE1042" i="21"/>
  <c r="AK1051" i="21"/>
  <c r="BI1051" i="21" s="1"/>
  <c r="BG1051" i="21"/>
  <c r="AK1043" i="21"/>
  <c r="BI1043" i="21" s="1"/>
  <c r="BG1043" i="21"/>
  <c r="AK1035" i="21"/>
  <c r="BI1035" i="21" s="1"/>
  <c r="BG1035" i="21"/>
  <c r="AK1034" i="21"/>
  <c r="BI1034" i="21" s="1"/>
  <c r="BG1034" i="21"/>
  <c r="BG1048" i="21"/>
  <c r="AK1048" i="21"/>
  <c r="BI1048" i="21" s="1"/>
  <c r="AK1042" i="21"/>
  <c r="BI1042" i="21" s="1"/>
  <c r="BG1042" i="21"/>
  <c r="BG1040" i="21"/>
  <c r="AK1040" i="21"/>
  <c r="BI1040" i="21" s="1"/>
  <c r="AK1050" i="21"/>
  <c r="BI1050" i="21" s="1"/>
  <c r="BG1050" i="21"/>
  <c r="BG1053" i="21" l="1"/>
  <c r="BM1032" i="21"/>
  <c r="AM1032" i="21"/>
  <c r="AA1032" i="21"/>
  <c r="AO1032" i="21" s="1"/>
  <c r="O1032" i="21"/>
  <c r="BM1031" i="21"/>
  <c r="AM1031" i="21"/>
  <c r="AA1031" i="21"/>
  <c r="O1031" i="21"/>
  <c r="BM1030" i="21"/>
  <c r="AM1030" i="21"/>
  <c r="AA1030" i="21"/>
  <c r="O1030" i="21"/>
  <c r="BM1029" i="21"/>
  <c r="AM1029" i="21"/>
  <c r="AA1029" i="21"/>
  <c r="AO1029" i="21" s="1"/>
  <c r="O1029" i="21"/>
  <c r="BM1028" i="21"/>
  <c r="AM1028" i="21"/>
  <c r="AA1028" i="21"/>
  <c r="AO1028" i="21" s="1"/>
  <c r="O1028" i="21"/>
  <c r="BM1027" i="21"/>
  <c r="AM1027" i="21"/>
  <c r="AA1027" i="21"/>
  <c r="O1027" i="21"/>
  <c r="BM1026" i="21"/>
  <c r="AM1026" i="21"/>
  <c r="AA1026" i="21"/>
  <c r="AO1026" i="21" s="1"/>
  <c r="O1026" i="21"/>
  <c r="BM1025" i="21"/>
  <c r="AM1025" i="21"/>
  <c r="AA1025" i="21"/>
  <c r="AO1025" i="21" s="1"/>
  <c r="O1025" i="21"/>
  <c r="BM1024" i="21"/>
  <c r="AM1024" i="21"/>
  <c r="AA1024" i="21"/>
  <c r="AO1024" i="21" s="1"/>
  <c r="O1024" i="21"/>
  <c r="BM1023" i="21"/>
  <c r="AM1023" i="21"/>
  <c r="AA1023" i="21"/>
  <c r="AO1023" i="21" s="1"/>
  <c r="O1023" i="21"/>
  <c r="BM1022" i="21"/>
  <c r="AM1022" i="21"/>
  <c r="AA1022" i="21"/>
  <c r="S1022" i="21"/>
  <c r="T1022" i="21" s="1"/>
  <c r="U1022" i="21" s="1"/>
  <c r="V1022" i="21" s="1"/>
  <c r="W1022" i="21" s="1"/>
  <c r="X1022" i="21" s="1"/>
  <c r="Y1022" i="21" s="1"/>
  <c r="O1022" i="21"/>
  <c r="P1022" i="21" s="1"/>
  <c r="BM1021" i="21"/>
  <c r="AM1021" i="21"/>
  <c r="AA1021" i="21"/>
  <c r="AO1021" i="21" s="1"/>
  <c r="O1021" i="21"/>
  <c r="BM1020" i="21"/>
  <c r="AM1020" i="21"/>
  <c r="AA1020" i="21"/>
  <c r="O1020" i="21"/>
  <c r="BM1019" i="21"/>
  <c r="AM1019" i="21"/>
  <c r="AA1019" i="21"/>
  <c r="AO1019" i="21" s="1"/>
  <c r="O1019" i="21"/>
  <c r="BM1018" i="21"/>
  <c r="AM1018" i="21"/>
  <c r="AA1018" i="21"/>
  <c r="AO1018" i="21" s="1"/>
  <c r="O1018" i="21"/>
  <c r="BM1017" i="21"/>
  <c r="AM1017" i="21"/>
  <c r="AA1017" i="21"/>
  <c r="O1017" i="21"/>
  <c r="BM1016" i="21"/>
  <c r="AM1016" i="21"/>
  <c r="AA1016" i="21"/>
  <c r="AO1016" i="21" s="1"/>
  <c r="O1016" i="21"/>
  <c r="BM1015" i="21"/>
  <c r="AM1015" i="21"/>
  <c r="AA1015" i="21"/>
  <c r="O1015" i="21"/>
  <c r="BM1014" i="21"/>
  <c r="AM1014" i="21"/>
  <c r="AA1014" i="21"/>
  <c r="AO1014" i="21" s="1"/>
  <c r="O1014" i="21"/>
  <c r="BM1013" i="21"/>
  <c r="AM1013" i="21"/>
  <c r="AA1013" i="21"/>
  <c r="AO1013" i="21" s="1"/>
  <c r="O1013" i="21"/>
  <c r="S1016" i="21" l="1"/>
  <c r="T1016" i="21" s="1"/>
  <c r="U1016" i="21" s="1"/>
  <c r="V1016" i="21" s="1"/>
  <c r="W1016" i="21" s="1"/>
  <c r="X1016" i="21" s="1"/>
  <c r="Y1016" i="21" s="1"/>
  <c r="P1016" i="21"/>
  <c r="S1024" i="21"/>
  <c r="T1024" i="21" s="1"/>
  <c r="U1024" i="21" s="1"/>
  <c r="V1024" i="21" s="1"/>
  <c r="W1024" i="21" s="1"/>
  <c r="X1024" i="21" s="1"/>
  <c r="Y1024" i="21" s="1"/>
  <c r="P1024" i="21"/>
  <c r="S1026" i="21"/>
  <c r="T1026" i="21" s="1"/>
  <c r="U1026" i="21" s="1"/>
  <c r="V1026" i="21" s="1"/>
  <c r="W1026" i="21" s="1"/>
  <c r="X1026" i="21" s="1"/>
  <c r="Y1026" i="21" s="1"/>
  <c r="P1026" i="21"/>
  <c r="S1028" i="21"/>
  <c r="T1028" i="21" s="1"/>
  <c r="U1028" i="21" s="1"/>
  <c r="V1028" i="21" s="1"/>
  <c r="W1028" i="21" s="1"/>
  <c r="X1028" i="21" s="1"/>
  <c r="Y1028" i="21" s="1"/>
  <c r="P1028" i="21"/>
  <c r="S1030" i="21"/>
  <c r="T1030" i="21" s="1"/>
  <c r="U1030" i="21" s="1"/>
  <c r="V1030" i="21" s="1"/>
  <c r="W1030" i="21" s="1"/>
  <c r="X1030" i="21" s="1"/>
  <c r="Y1030" i="21" s="1"/>
  <c r="P1030" i="21"/>
  <c r="S1032" i="21"/>
  <c r="T1032" i="21" s="1"/>
  <c r="U1032" i="21" s="1"/>
  <c r="V1032" i="21" s="1"/>
  <c r="W1032" i="21" s="1"/>
  <c r="X1032" i="21" s="1"/>
  <c r="Y1032" i="21" s="1"/>
  <c r="P1032" i="21"/>
  <c r="S1020" i="21"/>
  <c r="T1020" i="21" s="1"/>
  <c r="U1020" i="21" s="1"/>
  <c r="V1020" i="21" s="1"/>
  <c r="W1020" i="21" s="1"/>
  <c r="X1020" i="21" s="1"/>
  <c r="Y1020" i="21" s="1"/>
  <c r="P1020" i="21"/>
  <c r="S1018" i="21"/>
  <c r="T1018" i="21" s="1"/>
  <c r="U1018" i="21" s="1"/>
  <c r="V1018" i="21" s="1"/>
  <c r="W1018" i="21" s="1"/>
  <c r="X1018" i="21" s="1"/>
  <c r="Y1018" i="21" s="1"/>
  <c r="P1018" i="21"/>
  <c r="S1013" i="21"/>
  <c r="T1013" i="21" s="1"/>
  <c r="U1013" i="21" s="1"/>
  <c r="V1013" i="21" s="1"/>
  <c r="W1013" i="21" s="1"/>
  <c r="X1013" i="21" s="1"/>
  <c r="Y1013" i="21" s="1"/>
  <c r="P1013" i="21"/>
  <c r="S1015" i="21"/>
  <c r="T1015" i="21" s="1"/>
  <c r="U1015" i="21" s="1"/>
  <c r="V1015" i="21" s="1"/>
  <c r="W1015" i="21" s="1"/>
  <c r="X1015" i="21" s="1"/>
  <c r="Y1015" i="21" s="1"/>
  <c r="P1015" i="21"/>
  <c r="S1017" i="21"/>
  <c r="T1017" i="21" s="1"/>
  <c r="U1017" i="21" s="1"/>
  <c r="V1017" i="21" s="1"/>
  <c r="W1017" i="21" s="1"/>
  <c r="X1017" i="21" s="1"/>
  <c r="Y1017" i="21" s="1"/>
  <c r="P1017" i="21"/>
  <c r="S1019" i="21"/>
  <c r="T1019" i="21" s="1"/>
  <c r="U1019" i="21" s="1"/>
  <c r="V1019" i="21" s="1"/>
  <c r="W1019" i="21" s="1"/>
  <c r="X1019" i="21" s="1"/>
  <c r="Y1019" i="21" s="1"/>
  <c r="P1019" i="21"/>
  <c r="S1021" i="21"/>
  <c r="T1021" i="21" s="1"/>
  <c r="U1021" i="21" s="1"/>
  <c r="V1021" i="21" s="1"/>
  <c r="W1021" i="21" s="1"/>
  <c r="X1021" i="21" s="1"/>
  <c r="Y1021" i="21" s="1"/>
  <c r="P1021" i="21"/>
  <c r="S1014" i="21"/>
  <c r="T1014" i="21" s="1"/>
  <c r="U1014" i="21" s="1"/>
  <c r="V1014" i="21" s="1"/>
  <c r="W1014" i="21" s="1"/>
  <c r="X1014" i="21" s="1"/>
  <c r="Y1014" i="21" s="1"/>
  <c r="P1014" i="21"/>
  <c r="S1023" i="21"/>
  <c r="T1023" i="21" s="1"/>
  <c r="U1023" i="21" s="1"/>
  <c r="V1023" i="21" s="1"/>
  <c r="W1023" i="21" s="1"/>
  <c r="X1023" i="21" s="1"/>
  <c r="Y1023" i="21" s="1"/>
  <c r="P1023" i="21"/>
  <c r="S1025" i="21"/>
  <c r="T1025" i="21" s="1"/>
  <c r="U1025" i="21" s="1"/>
  <c r="V1025" i="21" s="1"/>
  <c r="W1025" i="21" s="1"/>
  <c r="X1025" i="21" s="1"/>
  <c r="Y1025" i="21" s="1"/>
  <c r="P1025" i="21"/>
  <c r="S1027" i="21"/>
  <c r="T1027" i="21" s="1"/>
  <c r="U1027" i="21" s="1"/>
  <c r="V1027" i="21" s="1"/>
  <c r="W1027" i="21" s="1"/>
  <c r="X1027" i="21" s="1"/>
  <c r="Y1027" i="21" s="1"/>
  <c r="P1027" i="21"/>
  <c r="S1029" i="21"/>
  <c r="T1029" i="21" s="1"/>
  <c r="U1029" i="21" s="1"/>
  <c r="V1029" i="21" s="1"/>
  <c r="W1029" i="21" s="1"/>
  <c r="X1029" i="21" s="1"/>
  <c r="Y1029" i="21" s="1"/>
  <c r="P1029" i="21"/>
  <c r="S1031" i="21"/>
  <c r="T1031" i="21" s="1"/>
  <c r="U1031" i="21" s="1"/>
  <c r="V1031" i="21" s="1"/>
  <c r="W1031" i="21" s="1"/>
  <c r="X1031" i="21" s="1"/>
  <c r="Y1031" i="21" s="1"/>
  <c r="P1031" i="21"/>
  <c r="AQ1028" i="21"/>
  <c r="AS1025" i="21"/>
  <c r="AO1027" i="21"/>
  <c r="AO1031" i="21"/>
  <c r="AS1019" i="21"/>
  <c r="AQ1031" i="21"/>
  <c r="AQ1029" i="21"/>
  <c r="AQ1030" i="21"/>
  <c r="AO1030" i="21"/>
  <c r="AQ1027" i="21"/>
  <c r="AQ1022" i="21"/>
  <c r="AQ1024" i="21"/>
  <c r="AQ1020" i="21"/>
  <c r="AQ1019" i="21"/>
  <c r="AO1022" i="21"/>
  <c r="AO1020" i="21"/>
  <c r="AQ1025" i="21"/>
  <c r="AQ1017" i="21"/>
  <c r="AQ1015" i="21"/>
  <c r="AO1017" i="21"/>
  <c r="AO1015" i="21"/>
  <c r="AS1028" i="21" l="1"/>
  <c r="AQ1021" i="21"/>
  <c r="AQ1032" i="21"/>
  <c r="AS1031" i="21"/>
  <c r="AS1029" i="21"/>
  <c r="AS1030" i="21"/>
  <c r="AS1027" i="21"/>
  <c r="AU1025" i="21"/>
  <c r="AS1024" i="21"/>
  <c r="AQ1026" i="21"/>
  <c r="AQ1023" i="21"/>
  <c r="AU1019" i="21"/>
  <c r="AS1020" i="21"/>
  <c r="AS1022" i="21"/>
  <c r="AQ1016" i="21"/>
  <c r="AS1015" i="21"/>
  <c r="AQ1018" i="21"/>
  <c r="AS1017" i="21"/>
  <c r="AQ1014" i="21"/>
  <c r="AQ1013" i="21"/>
  <c r="AS1021" i="21" l="1"/>
  <c r="AU1031" i="21"/>
  <c r="AS1032" i="21"/>
  <c r="AU1030" i="21"/>
  <c r="AU1029" i="21"/>
  <c r="AU1028" i="21"/>
  <c r="AU1027" i="21"/>
  <c r="AU1020" i="21"/>
  <c r="AW1019" i="21"/>
  <c r="AF1019" i="21"/>
  <c r="AS1026" i="21"/>
  <c r="AU1022" i="21"/>
  <c r="AU1024" i="21"/>
  <c r="AW1025" i="21"/>
  <c r="AF1025" i="21"/>
  <c r="AS1023" i="21"/>
  <c r="AS1016" i="21"/>
  <c r="AU1017" i="21"/>
  <c r="AS1018" i="21"/>
  <c r="AU1015" i="21"/>
  <c r="AS1014" i="21"/>
  <c r="AS1013" i="21"/>
  <c r="BM1012" i="21"/>
  <c r="AM1012" i="21"/>
  <c r="AA1012" i="21"/>
  <c r="AO1012" i="21" s="1"/>
  <c r="O1012" i="21"/>
  <c r="S1012" i="21" l="1"/>
  <c r="T1012" i="21" s="1"/>
  <c r="U1012" i="21" s="1"/>
  <c r="V1012" i="21" s="1"/>
  <c r="W1012" i="21" s="1"/>
  <c r="X1012" i="21" s="1"/>
  <c r="Y1012" i="21" s="1"/>
  <c r="P1012" i="21"/>
  <c r="AU1021" i="21"/>
  <c r="AU1032" i="21"/>
  <c r="AW1031" i="21"/>
  <c r="AF1031" i="21"/>
  <c r="AW1029" i="21"/>
  <c r="AF1029" i="21"/>
  <c r="AW1030" i="21"/>
  <c r="AF1030" i="21"/>
  <c r="AW1027" i="21"/>
  <c r="AF1027" i="21"/>
  <c r="AF1028" i="21"/>
  <c r="AW1028" i="21"/>
  <c r="AU1023" i="21"/>
  <c r="AF1024" i="21"/>
  <c r="AW1024" i="21"/>
  <c r="AU1026" i="21"/>
  <c r="AG1025" i="21"/>
  <c r="AY1025" i="21"/>
  <c r="AY1019" i="21"/>
  <c r="AG1019" i="21"/>
  <c r="AW1022" i="21"/>
  <c r="AF1022" i="21"/>
  <c r="AW1020" i="21"/>
  <c r="AF1020" i="21"/>
  <c r="AU1016" i="21"/>
  <c r="AF1015" i="21"/>
  <c r="AW1015" i="21"/>
  <c r="AU1018" i="21"/>
  <c r="AW1017" i="21"/>
  <c r="AF1017" i="21"/>
  <c r="AU1014" i="21"/>
  <c r="AU1013" i="21"/>
  <c r="AQ149" i="21"/>
  <c r="AQ148" i="21"/>
  <c r="AQ147" i="21"/>
  <c r="AQ146" i="21"/>
  <c r="AQ145" i="21"/>
  <c r="AQ144" i="21"/>
  <c r="AQ143" i="21"/>
  <c r="AQ142" i="21"/>
  <c r="AQ141" i="21"/>
  <c r="AQ140" i="21"/>
  <c r="AQ139" i="21"/>
  <c r="AQ138" i="21"/>
  <c r="AQ137" i="21"/>
  <c r="AQ136" i="21"/>
  <c r="AQ135" i="21"/>
  <c r="AQ134" i="21"/>
  <c r="AQ133" i="21"/>
  <c r="AQ132" i="21"/>
  <c r="AQ131" i="21"/>
  <c r="AQ130" i="21"/>
  <c r="AQ129" i="21"/>
  <c r="AQ128" i="21"/>
  <c r="AQ127" i="21"/>
  <c r="AQ126" i="21"/>
  <c r="AQ125" i="21"/>
  <c r="AQ124" i="21"/>
  <c r="AQ157" i="21"/>
  <c r="AQ158" i="21"/>
  <c r="AQ159" i="21"/>
  <c r="AQ160" i="21"/>
  <c r="AQ161" i="21"/>
  <c r="AQ162" i="21"/>
  <c r="AQ163" i="21"/>
  <c r="AQ164" i="21"/>
  <c r="AQ165" i="21"/>
  <c r="AQ166" i="21"/>
  <c r="AQ167" i="21"/>
  <c r="AQ168" i="21"/>
  <c r="AQ169" i="21"/>
  <c r="AQ170" i="21"/>
  <c r="AQ171" i="21"/>
  <c r="AQ172" i="21"/>
  <c r="AQ82" i="21"/>
  <c r="AQ83" i="21"/>
  <c r="AQ84" i="21"/>
  <c r="AQ85" i="21"/>
  <c r="AQ86" i="21"/>
  <c r="AQ87" i="21"/>
  <c r="AQ88" i="21"/>
  <c r="AQ89" i="21"/>
  <c r="AQ90" i="21"/>
  <c r="AQ91" i="21"/>
  <c r="AQ92" i="21"/>
  <c r="AQ93" i="21"/>
  <c r="AQ94" i="21"/>
  <c r="AQ95" i="21"/>
  <c r="AQ96" i="21"/>
  <c r="AQ97" i="21"/>
  <c r="AQ98" i="21"/>
  <c r="AQ99" i="21"/>
  <c r="AQ100" i="21"/>
  <c r="AQ101" i="21"/>
  <c r="AQ102" i="21"/>
  <c r="AQ103" i="21"/>
  <c r="AQ104" i="21"/>
  <c r="AQ105" i="21"/>
  <c r="AQ106" i="21"/>
  <c r="AQ107" i="21"/>
  <c r="AQ108" i="21"/>
  <c r="AQ109" i="21"/>
  <c r="AQ110" i="21"/>
  <c r="AQ111" i="21"/>
  <c r="AQ112" i="21"/>
  <c r="AQ113" i="21"/>
  <c r="AQ114" i="21"/>
  <c r="AQ123" i="21"/>
  <c r="AQ122" i="21"/>
  <c r="AQ121" i="21"/>
  <c r="AQ120" i="21"/>
  <c r="AQ119" i="21"/>
  <c r="AQ118" i="21"/>
  <c r="AQ117" i="21"/>
  <c r="AQ116" i="21"/>
  <c r="AQ115" i="21"/>
  <c r="AQ81" i="21"/>
  <c r="AM240" i="21"/>
  <c r="AM239" i="21"/>
  <c r="AQ255" i="21"/>
  <c r="AS255" i="21"/>
  <c r="AU255" i="21"/>
  <c r="AW255" i="21"/>
  <c r="AY255" i="21"/>
  <c r="BA255" i="21"/>
  <c r="BC255" i="21"/>
  <c r="BE255" i="21"/>
  <c r="BG255" i="21"/>
  <c r="BI255" i="21"/>
  <c r="AQ256" i="21"/>
  <c r="AS256" i="21"/>
  <c r="AU256" i="21"/>
  <c r="AW256" i="21"/>
  <c r="AY256" i="21"/>
  <c r="BA256" i="21"/>
  <c r="BC256" i="21"/>
  <c r="BE256" i="21"/>
  <c r="BG256" i="21"/>
  <c r="BI256" i="21"/>
  <c r="AQ257" i="21"/>
  <c r="AS257" i="21"/>
  <c r="AU257" i="21"/>
  <c r="AW257" i="21"/>
  <c r="AY257" i="21"/>
  <c r="BA257" i="21"/>
  <c r="BC257" i="21"/>
  <c r="BE257" i="21"/>
  <c r="BG257" i="21"/>
  <c r="BI257" i="21"/>
  <c r="AQ258" i="21"/>
  <c r="AS258" i="21"/>
  <c r="AU258" i="21"/>
  <c r="AW258" i="21"/>
  <c r="AY258" i="21"/>
  <c r="BA258" i="21"/>
  <c r="BC258" i="21"/>
  <c r="BE258" i="21"/>
  <c r="BG258" i="21"/>
  <c r="BI258" i="21"/>
  <c r="AQ196" i="21"/>
  <c r="AQ195" i="21"/>
  <c r="AQ194" i="21"/>
  <c r="AQ193" i="21"/>
  <c r="AQ192" i="21"/>
  <c r="AQ191" i="21"/>
  <c r="AQ190" i="21"/>
  <c r="AQ189" i="21"/>
  <c r="AQ188" i="21"/>
  <c r="AQ187" i="21"/>
  <c r="AQ186" i="21"/>
  <c r="AQ185" i="21"/>
  <c r="AQ184" i="21"/>
  <c r="AQ183" i="21"/>
  <c r="AQ182" i="21"/>
  <c r="AQ181" i="21"/>
  <c r="AQ180" i="21"/>
  <c r="AQ179" i="21"/>
  <c r="AQ178" i="21"/>
  <c r="AQ177" i="21"/>
  <c r="AQ176" i="21"/>
  <c r="AQ79" i="21"/>
  <c r="AQ78" i="21"/>
  <c r="AF1021" i="21" l="1"/>
  <c r="AW1021" i="21"/>
  <c r="AY1031" i="21"/>
  <c r="AG1031" i="21"/>
  <c r="AW1032" i="21"/>
  <c r="AF1032" i="21"/>
  <c r="AG1030" i="21"/>
  <c r="AY1030" i="21"/>
  <c r="AY1029" i="21"/>
  <c r="AG1029" i="21"/>
  <c r="AG1028" i="21"/>
  <c r="AY1028" i="21"/>
  <c r="AY1027" i="21"/>
  <c r="AG1027" i="21"/>
  <c r="AF1026" i="21"/>
  <c r="AW1026" i="21"/>
  <c r="AY1022" i="21"/>
  <c r="AG1022" i="21"/>
  <c r="AG1020" i="21"/>
  <c r="AY1020" i="21"/>
  <c r="AY1024" i="21"/>
  <c r="AG1024" i="21"/>
  <c r="BA1019" i="21"/>
  <c r="AH1019" i="21"/>
  <c r="AH1025" i="21"/>
  <c r="BA1025" i="21"/>
  <c r="AF1023" i="21"/>
  <c r="AW1023" i="21"/>
  <c r="AW1016" i="21"/>
  <c r="AF1016" i="21"/>
  <c r="AY1017" i="21"/>
  <c r="AG1017" i="21"/>
  <c r="AF1018" i="21"/>
  <c r="AW1018" i="21"/>
  <c r="AG1015" i="21"/>
  <c r="AY1015" i="21"/>
  <c r="AF1014" i="21"/>
  <c r="AW1014" i="21"/>
  <c r="AF1013" i="21"/>
  <c r="AW1013" i="21"/>
  <c r="AQ1012" i="21"/>
  <c r="AO215" i="21"/>
  <c r="AM215" i="21"/>
  <c r="AO214" i="21"/>
  <c r="AM214" i="21"/>
  <c r="AO213" i="21"/>
  <c r="AM213" i="21"/>
  <c r="AO212" i="21"/>
  <c r="AM212" i="21"/>
  <c r="AO211" i="21"/>
  <c r="AM211" i="21"/>
  <c r="AO210" i="21"/>
  <c r="AM210" i="21"/>
  <c r="AO209" i="21"/>
  <c r="AM209" i="21"/>
  <c r="AO208" i="21"/>
  <c r="AM208" i="21"/>
  <c r="AO207" i="21"/>
  <c r="AM207" i="21"/>
  <c r="AO206" i="21"/>
  <c r="AM206" i="21"/>
  <c r="AO205" i="21"/>
  <c r="AM205" i="21"/>
  <c r="AO204" i="21"/>
  <c r="AM204" i="21"/>
  <c r="AO203" i="21"/>
  <c r="AM203" i="21"/>
  <c r="AO202" i="21"/>
  <c r="AM202" i="21"/>
  <c r="AO201" i="21"/>
  <c r="AM201" i="21"/>
  <c r="AO200" i="21"/>
  <c r="AM200" i="21"/>
  <c r="AO199" i="21"/>
  <c r="AM199" i="21"/>
  <c r="AO196" i="21"/>
  <c r="AM196" i="21"/>
  <c r="AN195" i="21"/>
  <c r="AO195" i="21" s="1"/>
  <c r="AM195" i="21"/>
  <c r="AN194" i="21"/>
  <c r="AO194" i="21" s="1"/>
  <c r="AM194" i="21"/>
  <c r="AO193" i="21"/>
  <c r="AM193" i="21"/>
  <c r="AO192" i="21"/>
  <c r="AM192" i="21"/>
  <c r="AO191" i="21"/>
  <c r="AM191" i="21"/>
  <c r="AO190" i="21"/>
  <c r="AM190" i="21"/>
  <c r="AO189" i="21"/>
  <c r="AM189" i="21"/>
  <c r="AO188" i="21"/>
  <c r="AM188" i="21"/>
  <c r="AO187" i="21"/>
  <c r="AM187" i="21"/>
  <c r="AO186" i="21"/>
  <c r="AM186" i="21"/>
  <c r="AO185" i="21"/>
  <c r="AM185" i="21"/>
  <c r="AO184" i="21"/>
  <c r="AM184" i="21"/>
  <c r="AO183" i="21"/>
  <c r="AM183" i="21"/>
  <c r="AO182" i="21"/>
  <c r="AM182" i="21"/>
  <c r="AO181" i="21"/>
  <c r="AM181" i="21"/>
  <c r="AO180" i="21"/>
  <c r="AM180" i="21"/>
  <c r="AO179" i="21"/>
  <c r="AM179" i="21"/>
  <c r="AO178" i="21"/>
  <c r="AM178" i="21"/>
  <c r="AO177" i="21"/>
  <c r="AM177" i="21"/>
  <c r="AO176" i="21"/>
  <c r="AM176" i="21"/>
  <c r="AO172" i="21"/>
  <c r="AM172" i="21"/>
  <c r="AO171" i="21"/>
  <c r="AM171" i="21"/>
  <c r="AO170" i="21"/>
  <c r="AM170" i="21"/>
  <c r="AO169" i="21"/>
  <c r="AM169" i="21"/>
  <c r="AO168" i="21"/>
  <c r="AM168" i="21"/>
  <c r="AO167" i="21"/>
  <c r="AM167" i="21"/>
  <c r="AO166" i="21"/>
  <c r="AM166" i="21"/>
  <c r="AO165" i="21"/>
  <c r="AM165" i="21"/>
  <c r="AO164" i="21"/>
  <c r="AM164" i="21"/>
  <c r="AO163" i="21"/>
  <c r="AM163" i="21"/>
  <c r="AO162" i="21"/>
  <c r="AM162" i="21"/>
  <c r="AO161" i="21"/>
  <c r="AM161" i="21"/>
  <c r="AO160" i="21"/>
  <c r="AM160" i="21"/>
  <c r="AO159" i="21"/>
  <c r="AM159" i="21"/>
  <c r="AO158" i="21"/>
  <c r="AM158" i="21"/>
  <c r="AO157" i="21"/>
  <c r="AM157" i="21"/>
  <c r="AQ156" i="21"/>
  <c r="AO156" i="21"/>
  <c r="AM156" i="21"/>
  <c r="AQ155" i="21"/>
  <c r="AO155" i="21"/>
  <c r="AM155" i="21"/>
  <c r="AQ154" i="21"/>
  <c r="AO154" i="21"/>
  <c r="AM154" i="21"/>
  <c r="AQ153" i="21"/>
  <c r="AO153" i="21"/>
  <c r="AM153" i="21"/>
  <c r="AQ152" i="21"/>
  <c r="AO152" i="21"/>
  <c r="AM152" i="21"/>
  <c r="AQ151" i="21"/>
  <c r="AO151" i="21"/>
  <c r="AM151" i="21"/>
  <c r="AO146" i="21"/>
  <c r="AM146" i="21"/>
  <c r="AO145" i="21"/>
  <c r="AM145" i="21"/>
  <c r="AO144" i="21"/>
  <c r="AM144" i="21"/>
  <c r="AO143" i="21"/>
  <c r="AM143" i="21"/>
  <c r="AO142" i="21"/>
  <c r="AM142" i="21"/>
  <c r="AO141" i="21"/>
  <c r="AM141" i="21"/>
  <c r="AO140" i="21"/>
  <c r="AM140" i="21"/>
  <c r="AO139" i="21"/>
  <c r="AM139" i="21"/>
  <c r="AO138" i="21"/>
  <c r="AM138" i="21"/>
  <c r="AO137" i="21"/>
  <c r="AM137" i="21"/>
  <c r="AO136" i="21"/>
  <c r="AM136" i="21"/>
  <c r="AO135" i="21"/>
  <c r="AM135" i="21"/>
  <c r="AO133" i="21"/>
  <c r="AM133" i="21"/>
  <c r="AO132" i="21"/>
  <c r="AM132" i="21"/>
  <c r="AO131" i="21"/>
  <c r="AM131" i="21"/>
  <c r="AO130" i="21"/>
  <c r="AM130" i="21"/>
  <c r="AO129" i="21"/>
  <c r="AM129" i="21"/>
  <c r="AO128" i="21"/>
  <c r="AM128" i="21"/>
  <c r="AO127" i="21"/>
  <c r="AM127" i="21"/>
  <c r="AO126" i="21"/>
  <c r="AM126" i="21"/>
  <c r="AO125" i="21"/>
  <c r="AM125" i="21"/>
  <c r="AO124" i="21"/>
  <c r="AM124" i="21"/>
  <c r="AM134" i="21"/>
  <c r="AO134" i="21"/>
  <c r="AM147" i="21"/>
  <c r="AO147" i="21"/>
  <c r="AO123" i="21"/>
  <c r="AM123" i="21"/>
  <c r="AO122" i="21"/>
  <c r="AM122" i="21"/>
  <c r="AO121" i="21"/>
  <c r="AM121" i="21"/>
  <c r="AO120" i="21"/>
  <c r="AM120" i="21"/>
  <c r="AO119" i="21"/>
  <c r="AM119" i="21"/>
  <c r="AO118" i="21"/>
  <c r="AM118" i="21"/>
  <c r="AO117" i="21"/>
  <c r="AM117" i="21"/>
  <c r="AO116" i="21"/>
  <c r="AM116" i="21"/>
  <c r="AO115" i="21"/>
  <c r="AM115" i="21"/>
  <c r="AO114" i="21"/>
  <c r="AM114" i="21"/>
  <c r="AO113" i="21"/>
  <c r="AM113" i="21"/>
  <c r="AO112" i="21"/>
  <c r="AM112" i="21"/>
  <c r="AO111" i="21"/>
  <c r="AM111" i="21"/>
  <c r="AO110" i="21"/>
  <c r="AM110" i="21"/>
  <c r="AO109" i="21"/>
  <c r="AM109" i="21"/>
  <c r="AO108" i="21"/>
  <c r="AM108" i="21"/>
  <c r="AO107" i="21"/>
  <c r="AM107" i="21"/>
  <c r="AO106" i="21"/>
  <c r="AM106" i="21"/>
  <c r="AO105" i="21"/>
  <c r="AM105" i="21"/>
  <c r="AO104" i="21"/>
  <c r="AM104" i="21"/>
  <c r="AO103" i="21"/>
  <c r="AM103" i="21"/>
  <c r="AO102" i="21"/>
  <c r="AM102" i="21"/>
  <c r="AO101" i="21"/>
  <c r="AM101" i="21"/>
  <c r="AO100" i="21"/>
  <c r="AM100" i="21"/>
  <c r="AO99" i="21"/>
  <c r="AM99" i="21"/>
  <c r="AO98" i="21"/>
  <c r="AM98" i="21"/>
  <c r="AO97" i="21"/>
  <c r="AM97" i="21"/>
  <c r="AO96" i="21"/>
  <c r="AM96" i="21"/>
  <c r="AO95" i="21"/>
  <c r="AM95" i="21"/>
  <c r="AO94" i="21"/>
  <c r="AM94" i="21"/>
  <c r="AO93" i="21"/>
  <c r="AM93" i="21"/>
  <c r="AO92" i="21"/>
  <c r="AM92" i="21"/>
  <c r="AO91" i="21"/>
  <c r="AM91" i="21"/>
  <c r="AO90" i="21"/>
  <c r="AM90" i="21"/>
  <c r="AO89" i="21"/>
  <c r="AM89" i="21"/>
  <c r="AO88" i="21"/>
  <c r="AM88" i="21"/>
  <c r="AO87" i="21"/>
  <c r="AM87" i="21"/>
  <c r="AO86" i="21"/>
  <c r="AM86" i="21"/>
  <c r="AO85" i="21"/>
  <c r="AM85" i="21"/>
  <c r="AO84" i="21"/>
  <c r="AM84" i="21"/>
  <c r="AO83" i="21"/>
  <c r="AM83" i="21"/>
  <c r="AO82" i="21"/>
  <c r="AM82" i="21"/>
  <c r="AO81" i="21"/>
  <c r="AM81" i="21"/>
  <c r="AO80" i="21"/>
  <c r="AO79" i="21"/>
  <c r="AM79" i="21"/>
  <c r="AO78" i="21"/>
  <c r="AM78" i="21"/>
  <c r="AY1021" i="21" l="1"/>
  <c r="AG1021" i="21"/>
  <c r="AG1032" i="21"/>
  <c r="AY1032" i="21"/>
  <c r="BA1031" i="21"/>
  <c r="AH1031" i="21"/>
  <c r="BA1029" i="21"/>
  <c r="AH1029" i="21"/>
  <c r="AH1030" i="21"/>
  <c r="BA1030" i="21"/>
  <c r="AH1027" i="21"/>
  <c r="BA1027" i="21"/>
  <c r="AH1028" i="21"/>
  <c r="BA1028" i="21"/>
  <c r="AI1025" i="21"/>
  <c r="BC1025" i="21"/>
  <c r="AH1020" i="21"/>
  <c r="BA1020" i="21"/>
  <c r="AI1019" i="21"/>
  <c r="BC1019" i="21"/>
  <c r="BA1022" i="21"/>
  <c r="AH1022" i="21"/>
  <c r="AG1023" i="21"/>
  <c r="AY1023" i="21"/>
  <c r="BA1024" i="21"/>
  <c r="AH1024" i="21"/>
  <c r="AY1026" i="21"/>
  <c r="AG1026" i="21"/>
  <c r="AH1015" i="21"/>
  <c r="BA1015" i="21"/>
  <c r="AG1018" i="21"/>
  <c r="AY1018" i="21"/>
  <c r="AH1017" i="21"/>
  <c r="BA1017" i="21"/>
  <c r="AY1016" i="21"/>
  <c r="AG1016" i="21"/>
  <c r="AG1014" i="21"/>
  <c r="AY1014" i="21"/>
  <c r="AG1013" i="21"/>
  <c r="AY1013" i="21"/>
  <c r="AS1012" i="21"/>
  <c r="AR167" i="17"/>
  <c r="BA1021" i="21" l="1"/>
  <c r="AH1021" i="21"/>
  <c r="AI1031" i="21"/>
  <c r="BC1031" i="21"/>
  <c r="AH1032" i="21"/>
  <c r="BA1032" i="21"/>
  <c r="AI1030" i="21"/>
  <c r="BC1030" i="21"/>
  <c r="AI1029" i="21"/>
  <c r="BC1029" i="21"/>
  <c r="BC1028" i="21"/>
  <c r="AI1028" i="21"/>
  <c r="AI1027" i="21"/>
  <c r="BC1027" i="21"/>
  <c r="AJ1019" i="21"/>
  <c r="BE1019" i="21"/>
  <c r="BC1024" i="21"/>
  <c r="AI1024" i="21"/>
  <c r="AH1023" i="21"/>
  <c r="BA1023" i="21"/>
  <c r="BC1020" i="21"/>
  <c r="AI1020" i="21"/>
  <c r="BA1026" i="21"/>
  <c r="AH1026" i="21"/>
  <c r="AI1022" i="21"/>
  <c r="BC1022" i="21"/>
  <c r="AJ1025" i="21"/>
  <c r="BE1025" i="21"/>
  <c r="AI1017" i="21"/>
  <c r="BC1017" i="21"/>
  <c r="AH1018" i="21"/>
  <c r="BA1018" i="21"/>
  <c r="BA1016" i="21"/>
  <c r="AH1016" i="21"/>
  <c r="AI1015" i="21"/>
  <c r="BC1015" i="21"/>
  <c r="BA1014" i="21"/>
  <c r="AH1014" i="21"/>
  <c r="BA1013" i="21"/>
  <c r="AH1013" i="21"/>
  <c r="AU1012" i="21"/>
  <c r="BC1021" i="21" l="1"/>
  <c r="AI1021" i="21"/>
  <c r="BC1032" i="21"/>
  <c r="AI1032" i="21"/>
  <c r="BE1031" i="21"/>
  <c r="AJ1031" i="21"/>
  <c r="AJ1029" i="21"/>
  <c r="BE1029" i="21"/>
  <c r="BE1030" i="21"/>
  <c r="AJ1030" i="21"/>
  <c r="AJ1027" i="21"/>
  <c r="BE1027" i="21"/>
  <c r="BE1028" i="21"/>
  <c r="AJ1028" i="21"/>
  <c r="BE1020" i="21"/>
  <c r="AJ1020" i="21"/>
  <c r="AJ1022" i="21"/>
  <c r="BE1022" i="21"/>
  <c r="AK1019" i="21"/>
  <c r="BI1019" i="21" s="1"/>
  <c r="BG1019" i="21"/>
  <c r="BG1025" i="21"/>
  <c r="AK1025" i="21"/>
  <c r="BI1025" i="21" s="1"/>
  <c r="BC1023" i="21"/>
  <c r="AI1023" i="21"/>
  <c r="BE1024" i="21"/>
  <c r="AJ1024" i="21"/>
  <c r="BC1026" i="21"/>
  <c r="AI1026" i="21"/>
  <c r="BC1018" i="21"/>
  <c r="AI1018" i="21"/>
  <c r="BE1015" i="21"/>
  <c r="AJ1015" i="21"/>
  <c r="BC1016" i="21"/>
  <c r="AI1016" i="21"/>
  <c r="AJ1017" i="21"/>
  <c r="BE1017" i="21"/>
  <c r="BC1014" i="21"/>
  <c r="AI1014" i="21"/>
  <c r="BC1013" i="21"/>
  <c r="AI1013" i="21"/>
  <c r="AF1012" i="21"/>
  <c r="AW1012" i="21"/>
  <c r="AO148" i="21"/>
  <c r="AM148" i="21"/>
  <c r="BE1021" i="21" l="1"/>
  <c r="AJ1021" i="21"/>
  <c r="AK1031" i="21"/>
  <c r="BI1031" i="21" s="1"/>
  <c r="BG1031" i="21"/>
  <c r="AJ1032" i="21"/>
  <c r="BE1032" i="21"/>
  <c r="BG1030" i="21"/>
  <c r="AK1030" i="21"/>
  <c r="BI1030" i="21" s="1"/>
  <c r="AK1029" i="21"/>
  <c r="BI1029" i="21" s="1"/>
  <c r="BG1029" i="21"/>
  <c r="BG1027" i="21"/>
  <c r="AK1027" i="21"/>
  <c r="BI1027" i="21" s="1"/>
  <c r="BG1028" i="21"/>
  <c r="AK1028" i="21"/>
  <c r="BI1028" i="21" s="1"/>
  <c r="BE1026" i="21"/>
  <c r="AJ1026" i="21"/>
  <c r="AK1024" i="21"/>
  <c r="BI1024" i="21" s="1"/>
  <c r="BG1024" i="21"/>
  <c r="BG1022" i="21"/>
  <c r="AK1022" i="21"/>
  <c r="BI1022" i="21" s="1"/>
  <c r="BE1023" i="21"/>
  <c r="AJ1023" i="21"/>
  <c r="BG1020" i="21"/>
  <c r="AK1020" i="21"/>
  <c r="BI1020" i="21" s="1"/>
  <c r="AK1017" i="21"/>
  <c r="BI1017" i="21" s="1"/>
  <c r="BG1017" i="21"/>
  <c r="BE1016" i="21"/>
  <c r="AJ1016" i="21"/>
  <c r="BG1015" i="21"/>
  <c r="AK1015" i="21"/>
  <c r="BI1015" i="21" s="1"/>
  <c r="BE1018" i="21"/>
  <c r="AJ1018" i="21"/>
  <c r="BE1014" i="21"/>
  <c r="AJ1014" i="21"/>
  <c r="BE1013" i="21"/>
  <c r="AJ1013" i="21"/>
  <c r="AG1012" i="21"/>
  <c r="AY1012" i="21"/>
  <c r="BI36" i="21"/>
  <c r="BG36" i="21"/>
  <c r="BE36" i="21"/>
  <c r="BC36" i="21"/>
  <c r="BA36" i="21"/>
  <c r="AY36" i="21"/>
  <c r="AW36" i="21"/>
  <c r="AU36" i="21"/>
  <c r="AQ36" i="21"/>
  <c r="AO36" i="21"/>
  <c r="AM36" i="21"/>
  <c r="AK1021" i="21" l="1"/>
  <c r="BI1021" i="21" s="1"/>
  <c r="BG1021" i="21"/>
  <c r="BG1032" i="21"/>
  <c r="AK1032" i="21"/>
  <c r="BI1032" i="21" s="1"/>
  <c r="BG1026" i="21"/>
  <c r="AK1026" i="21"/>
  <c r="BI1026" i="21" s="1"/>
  <c r="BG1023" i="21"/>
  <c r="AK1023" i="21"/>
  <c r="BI1023" i="21" s="1"/>
  <c r="BG1018" i="21"/>
  <c r="AK1018" i="21"/>
  <c r="BI1018" i="21" s="1"/>
  <c r="AK1016" i="21"/>
  <c r="BI1016" i="21" s="1"/>
  <c r="BG1016" i="21"/>
  <c r="BG1014" i="21"/>
  <c r="AK1014" i="21"/>
  <c r="BI1014" i="21" s="1"/>
  <c r="BG1013" i="21"/>
  <c r="AK1013" i="21"/>
  <c r="BI1013" i="21" s="1"/>
  <c r="BA1012" i="21"/>
  <c r="AH1012" i="21"/>
  <c r="BI37" i="21"/>
  <c r="BG37" i="21"/>
  <c r="BE37" i="21"/>
  <c r="BC37" i="21"/>
  <c r="BA37" i="21"/>
  <c r="AY37" i="21"/>
  <c r="AW37" i="21"/>
  <c r="AU37" i="21"/>
  <c r="AQ37" i="21"/>
  <c r="AO37" i="21"/>
  <c r="AM37" i="21"/>
  <c r="AM21" i="21"/>
  <c r="AO21" i="21"/>
  <c r="AQ21" i="21"/>
  <c r="AU21" i="21"/>
  <c r="AW21" i="21"/>
  <c r="AY21" i="21"/>
  <c r="BA21" i="21"/>
  <c r="BC21" i="21"/>
  <c r="BE21" i="21"/>
  <c r="BG21" i="21"/>
  <c r="BI21" i="21"/>
  <c r="BI33" i="21"/>
  <c r="BG33" i="21"/>
  <c r="BE33" i="21"/>
  <c r="BC33" i="21"/>
  <c r="BA33" i="21"/>
  <c r="AY33" i="21"/>
  <c r="AW33" i="21"/>
  <c r="AU33" i="21"/>
  <c r="AQ33" i="21"/>
  <c r="AO33" i="21"/>
  <c r="AM33" i="21"/>
  <c r="BI35" i="21"/>
  <c r="BG35" i="21"/>
  <c r="BE35" i="21"/>
  <c r="BC35" i="21"/>
  <c r="BA35" i="21"/>
  <c r="AY35" i="21"/>
  <c r="AW35" i="21"/>
  <c r="AU35" i="21"/>
  <c r="AQ35" i="21"/>
  <c r="AO35" i="21"/>
  <c r="AM35" i="21"/>
  <c r="BI34" i="21"/>
  <c r="BG34" i="21"/>
  <c r="BE34" i="21"/>
  <c r="BC34" i="21"/>
  <c r="BA34" i="21"/>
  <c r="AY34" i="21"/>
  <c r="AW34" i="21"/>
  <c r="AU34" i="21"/>
  <c r="AQ34" i="21"/>
  <c r="AO34" i="21"/>
  <c r="AM34" i="21"/>
  <c r="BI32" i="21"/>
  <c r="BG32" i="21"/>
  <c r="BE32" i="21"/>
  <c r="BC32" i="21"/>
  <c r="BA32" i="21"/>
  <c r="AY32" i="21"/>
  <c r="AW32" i="21"/>
  <c r="AU32" i="21"/>
  <c r="AQ32" i="21"/>
  <c r="AO32" i="21"/>
  <c r="AM32" i="21"/>
  <c r="BI31" i="21"/>
  <c r="BG31" i="21"/>
  <c r="BE31" i="21"/>
  <c r="BC31" i="21"/>
  <c r="BA31" i="21"/>
  <c r="AY31" i="21"/>
  <c r="AW31" i="21"/>
  <c r="AU31" i="21"/>
  <c r="AQ31" i="21"/>
  <c r="AO31" i="21"/>
  <c r="AM31" i="21"/>
  <c r="BI30" i="21"/>
  <c r="BG30" i="21"/>
  <c r="BE30" i="21"/>
  <c r="BC30" i="21"/>
  <c r="BA30" i="21"/>
  <c r="AY30" i="21"/>
  <c r="AW30" i="21"/>
  <c r="AU30" i="21"/>
  <c r="AQ30" i="21"/>
  <c r="AO30" i="21"/>
  <c r="AM30" i="21"/>
  <c r="BC1012" i="21" l="1"/>
  <c r="AI1012" i="21"/>
  <c r="BM882" i="21"/>
  <c r="AM882" i="21"/>
  <c r="AA882" i="21"/>
  <c r="AB882" i="21" s="1"/>
  <c r="O882" i="21"/>
  <c r="P882" i="21" s="1"/>
  <c r="Q882" i="21" s="1"/>
  <c r="S882" i="21" s="1"/>
  <c r="T882" i="21" s="1"/>
  <c r="U882" i="21" s="1"/>
  <c r="V882" i="21" s="1"/>
  <c r="W882" i="21" s="1"/>
  <c r="X882" i="21" s="1"/>
  <c r="Y882" i="21" s="1"/>
  <c r="BE1012" i="21" l="1"/>
  <c r="AJ1012" i="21"/>
  <c r="AC882" i="21"/>
  <c r="AQ882" i="21"/>
  <c r="AO882" i="21"/>
  <c r="BG1012" i="21" l="1"/>
  <c r="AK1012" i="21"/>
  <c r="BI1012" i="21" s="1"/>
  <c r="AS882" i="21"/>
  <c r="AD882" i="21"/>
  <c r="AU882" i="21" l="1"/>
  <c r="AE882" i="21"/>
  <c r="AW882" i="21" l="1"/>
  <c r="AF882" i="21"/>
  <c r="AG882" i="21" l="1"/>
  <c r="AY882" i="21"/>
  <c r="BM675" i="21"/>
  <c r="AM675" i="21"/>
  <c r="AA675" i="21"/>
  <c r="AB675" i="21" s="1"/>
  <c r="O675" i="21"/>
  <c r="P675" i="21" s="1"/>
  <c r="Q675" i="21" s="1"/>
  <c r="S675" i="21" s="1"/>
  <c r="T675" i="21" s="1"/>
  <c r="U675" i="21" s="1"/>
  <c r="V675" i="21" s="1"/>
  <c r="W675" i="21" s="1"/>
  <c r="X675" i="21" s="1"/>
  <c r="Y675" i="21" s="1"/>
  <c r="BM641" i="21"/>
  <c r="AM641" i="21"/>
  <c r="AA641" i="21"/>
  <c r="AO641" i="21" s="1"/>
  <c r="O641" i="21"/>
  <c r="P641" i="21" s="1"/>
  <c r="S641" i="21" s="1"/>
  <c r="T641" i="21" s="1"/>
  <c r="U641" i="21" s="1"/>
  <c r="V641" i="21" s="1"/>
  <c r="W641" i="21" s="1"/>
  <c r="X641" i="21" s="1"/>
  <c r="Y641" i="21" s="1"/>
  <c r="BM639" i="21"/>
  <c r="AM639" i="21"/>
  <c r="AA639" i="21"/>
  <c r="AB639" i="21" s="1"/>
  <c r="O639" i="21"/>
  <c r="P639" i="21" s="1"/>
  <c r="S639" i="21" s="1"/>
  <c r="T639" i="21" s="1"/>
  <c r="U639" i="21" s="1"/>
  <c r="V639" i="21" s="1"/>
  <c r="W639" i="21" s="1"/>
  <c r="X639" i="21" s="1"/>
  <c r="Y639" i="21" s="1"/>
  <c r="BM631" i="21"/>
  <c r="AM631" i="21"/>
  <c r="AA631" i="21"/>
  <c r="AB631" i="21" s="1"/>
  <c r="O631" i="21"/>
  <c r="P631" i="21" s="1"/>
  <c r="Q631" i="21" s="1"/>
  <c r="S631" i="21" s="1"/>
  <c r="T631" i="21" s="1"/>
  <c r="U631" i="21" s="1"/>
  <c r="V631" i="21" s="1"/>
  <c r="W631" i="21" s="1"/>
  <c r="X631" i="21" s="1"/>
  <c r="Y631" i="21" s="1"/>
  <c r="BM630" i="21"/>
  <c r="AM630" i="21"/>
  <c r="AA630" i="21"/>
  <c r="AO630" i="21" s="1"/>
  <c r="O630" i="21"/>
  <c r="P630" i="21" s="1"/>
  <c r="Q630" i="21" s="1"/>
  <c r="S630" i="21" s="1"/>
  <c r="T630" i="21" s="1"/>
  <c r="U630" i="21" s="1"/>
  <c r="V630" i="21" s="1"/>
  <c r="W630" i="21" s="1"/>
  <c r="X630" i="21" s="1"/>
  <c r="Y630" i="21" s="1"/>
  <c r="BM822" i="21"/>
  <c r="AM822" i="21"/>
  <c r="AA822" i="21"/>
  <c r="AO822" i="21" s="1"/>
  <c r="O822" i="21"/>
  <c r="P822" i="21" s="1"/>
  <c r="Q822" i="21" s="1"/>
  <c r="S822" i="21" s="1"/>
  <c r="T822" i="21" s="1"/>
  <c r="U822" i="21" s="1"/>
  <c r="V822" i="21" s="1"/>
  <c r="W822" i="21" s="1"/>
  <c r="X822" i="21" s="1"/>
  <c r="Y822" i="21" s="1"/>
  <c r="AH882" i="21" l="1"/>
  <c r="BA882" i="21"/>
  <c r="AQ675" i="21"/>
  <c r="AC675" i="21"/>
  <c r="AO675" i="21"/>
  <c r="AB641" i="21"/>
  <c r="AQ639" i="21"/>
  <c r="AO639" i="21"/>
  <c r="AC631" i="21"/>
  <c r="AD631" i="21" s="1"/>
  <c r="AQ631" i="21"/>
  <c r="AO631" i="21"/>
  <c r="AB630" i="21"/>
  <c r="AB822" i="21"/>
  <c r="AI882" i="21" l="1"/>
  <c r="BC882" i="21"/>
  <c r="AS675" i="21"/>
  <c r="AD675" i="21"/>
  <c r="AQ641" i="21"/>
  <c r="AS639" i="21"/>
  <c r="AD639" i="21"/>
  <c r="AS631" i="21"/>
  <c r="AQ630" i="21"/>
  <c r="AC630" i="21"/>
  <c r="AD630" i="21" s="1"/>
  <c r="AQ822" i="21"/>
  <c r="AC822" i="21"/>
  <c r="BE882" i="21" l="1"/>
  <c r="AJ882" i="21"/>
  <c r="AU675" i="21"/>
  <c r="AE675" i="21"/>
  <c r="AS641" i="21"/>
  <c r="AD641" i="21"/>
  <c r="AU641" i="21" s="1"/>
  <c r="AU639" i="21"/>
  <c r="AE639" i="21"/>
  <c r="AU631" i="21"/>
  <c r="AE631" i="21"/>
  <c r="AS630" i="21"/>
  <c r="AS822" i="21"/>
  <c r="AD822" i="21"/>
  <c r="AK882" i="21" l="1"/>
  <c r="BI882" i="21" s="1"/>
  <c r="BG882" i="21"/>
  <c r="AF675" i="21"/>
  <c r="AW675" i="21"/>
  <c r="AE641" i="21"/>
  <c r="AW639" i="21"/>
  <c r="AF639" i="21"/>
  <c r="AF631" i="21"/>
  <c r="AW631" i="21"/>
  <c r="AU630" i="21"/>
  <c r="AE630" i="21"/>
  <c r="AU822" i="21"/>
  <c r="AE822" i="21"/>
  <c r="AG675" i="21" l="1"/>
  <c r="AY675" i="21"/>
  <c r="AF641" i="21"/>
  <c r="AY641" i="21" s="1"/>
  <c r="AW641" i="21"/>
  <c r="AG639" i="21"/>
  <c r="AY639" i="21"/>
  <c r="AG631" i="21"/>
  <c r="AY631" i="21"/>
  <c r="AF630" i="21"/>
  <c r="AW630" i="21"/>
  <c r="AF822" i="21"/>
  <c r="AW822" i="21"/>
  <c r="AH675" i="21" l="1"/>
  <c r="BA675" i="21"/>
  <c r="AG641" i="21"/>
  <c r="AH639" i="21"/>
  <c r="BA639" i="21"/>
  <c r="AH631" i="21"/>
  <c r="BA631" i="21"/>
  <c r="AG630" i="21"/>
  <c r="AY630" i="21"/>
  <c r="AY822" i="21"/>
  <c r="AG822" i="21"/>
  <c r="BI8" i="21"/>
  <c r="BI9" i="21"/>
  <c r="BI10" i="21"/>
  <c r="BI11" i="21"/>
  <c r="BI12" i="21"/>
  <c r="BI13" i="21"/>
  <c r="BI14" i="21"/>
  <c r="BI15" i="21"/>
  <c r="BI16" i="21"/>
  <c r="BI17" i="21"/>
  <c r="BI18" i="21"/>
  <c r="BI19" i="21"/>
  <c r="BI20" i="21"/>
  <c r="BG8" i="21"/>
  <c r="BG9" i="21"/>
  <c r="BG10" i="21"/>
  <c r="BG11" i="21"/>
  <c r="BG12" i="21"/>
  <c r="BG13" i="21"/>
  <c r="BG14" i="21"/>
  <c r="BG15" i="21"/>
  <c r="BG16" i="21"/>
  <c r="BG17" i="21"/>
  <c r="BG18" i="21"/>
  <c r="BG19" i="21"/>
  <c r="BG20" i="21"/>
  <c r="BE8" i="21"/>
  <c r="BE9" i="21"/>
  <c r="BE10" i="21"/>
  <c r="BE11" i="21"/>
  <c r="BE12" i="21"/>
  <c r="BE13" i="21"/>
  <c r="BE14" i="21"/>
  <c r="BE15" i="21"/>
  <c r="BE16" i="21"/>
  <c r="BE17" i="21"/>
  <c r="BE18" i="21"/>
  <c r="BE19" i="21"/>
  <c r="BE20" i="21"/>
  <c r="BC8" i="21"/>
  <c r="BC9" i="21"/>
  <c r="BC10" i="21"/>
  <c r="BC11" i="21"/>
  <c r="BC12" i="21"/>
  <c r="BC13" i="21"/>
  <c r="BC14" i="21"/>
  <c r="BC15" i="21"/>
  <c r="BC16" i="21"/>
  <c r="BC17" i="21"/>
  <c r="BC18" i="21"/>
  <c r="BC19" i="21"/>
  <c r="BC20" i="21"/>
  <c r="BA8" i="21"/>
  <c r="BA9" i="21"/>
  <c r="BA10" i="21"/>
  <c r="BA11" i="21"/>
  <c r="BA12" i="21"/>
  <c r="BA13" i="21"/>
  <c r="BA14" i="21"/>
  <c r="BA15" i="21"/>
  <c r="BA16" i="21"/>
  <c r="BA17" i="21"/>
  <c r="BA18" i="21"/>
  <c r="BA19" i="21"/>
  <c r="BA20" i="21"/>
  <c r="AY8" i="21"/>
  <c r="AY9" i="21"/>
  <c r="AY10" i="21"/>
  <c r="AY11" i="21"/>
  <c r="AY12" i="21"/>
  <c r="AY13" i="21"/>
  <c r="AY14" i="21"/>
  <c r="AY15" i="21"/>
  <c r="AY16" i="21"/>
  <c r="AY17" i="21"/>
  <c r="AY18" i="21"/>
  <c r="AY19" i="21"/>
  <c r="AY20" i="21"/>
  <c r="AW8" i="21"/>
  <c r="AW9" i="21"/>
  <c r="AW10" i="21"/>
  <c r="AW11" i="21"/>
  <c r="AW12" i="21"/>
  <c r="AW13" i="21"/>
  <c r="AW14" i="21"/>
  <c r="AW15" i="21"/>
  <c r="AW16" i="21"/>
  <c r="AW17" i="21"/>
  <c r="AW18" i="21"/>
  <c r="AW19" i="21"/>
  <c r="AW20" i="21"/>
  <c r="AU8" i="21"/>
  <c r="AU9" i="21"/>
  <c r="AU10" i="21"/>
  <c r="AU11" i="21"/>
  <c r="AU12" i="21"/>
  <c r="AU13" i="21"/>
  <c r="AU14" i="21"/>
  <c r="AU15" i="21"/>
  <c r="AU16" i="21"/>
  <c r="AU17" i="21"/>
  <c r="AU18" i="21"/>
  <c r="AU19" i="21"/>
  <c r="AU20" i="21"/>
  <c r="AQ8" i="21"/>
  <c r="AQ9" i="21"/>
  <c r="AQ10" i="21"/>
  <c r="AQ11" i="21"/>
  <c r="AQ12" i="21"/>
  <c r="AQ13" i="21"/>
  <c r="AQ14" i="21"/>
  <c r="AQ15" i="21"/>
  <c r="AQ16" i="21"/>
  <c r="AQ17" i="21"/>
  <c r="AQ18" i="21"/>
  <c r="AQ19" i="21"/>
  <c r="AQ20" i="21"/>
  <c r="AO14" i="21"/>
  <c r="AO15" i="21"/>
  <c r="AO16" i="21"/>
  <c r="AO17" i="21"/>
  <c r="AO18" i="21"/>
  <c r="AO19" i="21"/>
  <c r="AO20" i="21"/>
  <c r="AM14" i="21"/>
  <c r="AM15" i="21"/>
  <c r="AM16" i="21"/>
  <c r="AM17" i="21"/>
  <c r="AM18" i="21"/>
  <c r="AM19" i="21"/>
  <c r="AM20" i="21"/>
  <c r="BC675" i="21" l="1"/>
  <c r="AI675" i="21"/>
  <c r="BA641" i="21"/>
  <c r="AH641" i="21"/>
  <c r="BC639" i="21"/>
  <c r="AI639" i="21"/>
  <c r="AI631" i="21"/>
  <c r="BC631" i="21"/>
  <c r="AH630" i="21"/>
  <c r="BA630" i="21"/>
  <c r="AH822" i="21"/>
  <c r="BA822" i="21"/>
  <c r="BI277" i="21"/>
  <c r="BG277" i="21"/>
  <c r="BE277" i="21"/>
  <c r="BC277" i="21"/>
  <c r="BA277" i="21"/>
  <c r="AY277" i="21"/>
  <c r="AW277" i="21"/>
  <c r="AU277" i="21"/>
  <c r="AS277" i="21"/>
  <c r="AQ277" i="21"/>
  <c r="AO277" i="21"/>
  <c r="AM277" i="21"/>
  <c r="BI266" i="21"/>
  <c r="BG266" i="21"/>
  <c r="BE266" i="21"/>
  <c r="BC266" i="21"/>
  <c r="BA266" i="21"/>
  <c r="AY266" i="21"/>
  <c r="AW266" i="21"/>
  <c r="AU266" i="21"/>
  <c r="AS266" i="21"/>
  <c r="AQ266" i="21"/>
  <c r="AO266" i="21"/>
  <c r="AM266" i="21"/>
  <c r="Q266" i="21"/>
  <c r="R266" i="21" s="1"/>
  <c r="S266" i="21" s="1"/>
  <c r="T266" i="21" s="1"/>
  <c r="U266" i="21" s="1"/>
  <c r="V266" i="21" s="1"/>
  <c r="W266" i="21" s="1"/>
  <c r="X266" i="21" s="1"/>
  <c r="Y266" i="21" s="1"/>
  <c r="BI265" i="21"/>
  <c r="BG265" i="21"/>
  <c r="BE265" i="21"/>
  <c r="BC265" i="21"/>
  <c r="BA265" i="21"/>
  <c r="AY265" i="21"/>
  <c r="AW265" i="21"/>
  <c r="AU265" i="21"/>
  <c r="AS265" i="21"/>
  <c r="AQ265" i="21"/>
  <c r="AO265" i="21"/>
  <c r="AM265" i="21"/>
  <c r="Q265" i="21"/>
  <c r="R265" i="21" s="1"/>
  <c r="S265" i="21" s="1"/>
  <c r="T265" i="21" s="1"/>
  <c r="U265" i="21" s="1"/>
  <c r="V265" i="21" s="1"/>
  <c r="W265" i="21" s="1"/>
  <c r="X265" i="21" s="1"/>
  <c r="Y265" i="21" s="1"/>
  <c r="BE675" i="21" l="1"/>
  <c r="AJ675" i="21"/>
  <c r="AI641" i="21"/>
  <c r="BC641" i="21"/>
  <c r="AJ639" i="21"/>
  <c r="BE639" i="21"/>
  <c r="BE631" i="21"/>
  <c r="AJ631" i="21"/>
  <c r="AI630" i="21"/>
  <c r="BC630" i="21"/>
  <c r="BC822" i="21"/>
  <c r="AI822" i="21"/>
  <c r="AM238" i="21"/>
  <c r="AM237" i="21"/>
  <c r="AM236" i="21"/>
  <c r="AM235" i="21"/>
  <c r="AM234" i="21"/>
  <c r="AM233" i="21"/>
  <c r="AM232" i="21"/>
  <c r="AM231" i="21"/>
  <c r="AM230" i="21"/>
  <c r="AM229" i="21"/>
  <c r="AM228" i="21"/>
  <c r="AM227" i="21"/>
  <c r="AM226" i="21"/>
  <c r="AO149" i="21"/>
  <c r="AM149" i="21"/>
  <c r="BI79" i="21"/>
  <c r="BG79" i="21"/>
  <c r="BE79" i="21"/>
  <c r="BI78" i="21"/>
  <c r="BG78" i="21"/>
  <c r="BE78" i="21"/>
  <c r="BG675" i="21" l="1"/>
  <c r="AK675" i="21"/>
  <c r="BI675" i="21" s="1"/>
  <c r="BE641" i="21"/>
  <c r="AJ641" i="21"/>
  <c r="AK639" i="21"/>
  <c r="BI639" i="21" s="1"/>
  <c r="BG639" i="21"/>
  <c r="AK631" i="21"/>
  <c r="BI631" i="21" s="1"/>
  <c r="BG631" i="21"/>
  <c r="AJ630" i="21"/>
  <c r="BE630" i="21"/>
  <c r="AJ822" i="21"/>
  <c r="BE822" i="21"/>
  <c r="E17" i="20"/>
  <c r="F17" i="20"/>
  <c r="F18" i="20"/>
  <c r="BP383" i="17"/>
  <c r="BL383" i="17"/>
  <c r="BJ383" i="17"/>
  <c r="BH383" i="17"/>
  <c r="BF383" i="17"/>
  <c r="BD383" i="17"/>
  <c r="BB383" i="17"/>
  <c r="AZ383" i="17"/>
  <c r="AX383" i="17"/>
  <c r="AV383" i="17"/>
  <c r="AT383" i="17"/>
  <c r="AR383" i="17"/>
  <c r="AP383" i="17"/>
  <c r="Q383" i="17"/>
  <c r="R383" i="17" s="1"/>
  <c r="S383" i="17" s="1"/>
  <c r="T383" i="17" s="1"/>
  <c r="U383" i="17" s="1"/>
  <c r="V383" i="17" s="1"/>
  <c r="W383" i="17" s="1"/>
  <c r="X383" i="17" s="1"/>
  <c r="Y383" i="17" s="1"/>
  <c r="BP378" i="17"/>
  <c r="BL378" i="17"/>
  <c r="BJ378" i="17"/>
  <c r="BH378" i="17"/>
  <c r="BF378" i="17"/>
  <c r="BD378" i="17"/>
  <c r="BB378" i="17"/>
  <c r="AZ378" i="17"/>
  <c r="AX378" i="17"/>
  <c r="AV378" i="17"/>
  <c r="AT378" i="17"/>
  <c r="AR378" i="17"/>
  <c r="AP378" i="17"/>
  <c r="Q378" i="17"/>
  <c r="R378" i="17" s="1"/>
  <c r="S378" i="17" s="1"/>
  <c r="T378" i="17" s="1"/>
  <c r="U378" i="17" s="1"/>
  <c r="V378" i="17" s="1"/>
  <c r="W378" i="17" s="1"/>
  <c r="X378" i="17" s="1"/>
  <c r="Y378" i="17" s="1"/>
  <c r="BP373" i="17"/>
  <c r="BL373" i="17"/>
  <c r="BJ373" i="17"/>
  <c r="BH373" i="17"/>
  <c r="BF373" i="17"/>
  <c r="BD373" i="17"/>
  <c r="BB373" i="17"/>
  <c r="AZ373" i="17"/>
  <c r="AX373" i="17"/>
  <c r="AV373" i="17"/>
  <c r="AT373" i="17"/>
  <c r="AR373" i="17"/>
  <c r="AP373" i="17"/>
  <c r="Q373" i="17"/>
  <c r="R373" i="17" s="1"/>
  <c r="S373" i="17" s="1"/>
  <c r="T373" i="17" s="1"/>
  <c r="U373" i="17" s="1"/>
  <c r="V373" i="17" s="1"/>
  <c r="W373" i="17" s="1"/>
  <c r="X373" i="17" s="1"/>
  <c r="Y373" i="17" s="1"/>
  <c r="BP369" i="17"/>
  <c r="BL369" i="17"/>
  <c r="BJ369" i="17"/>
  <c r="BH369" i="17"/>
  <c r="BF369" i="17"/>
  <c r="BD369" i="17"/>
  <c r="BB369" i="17"/>
  <c r="AZ369" i="17"/>
  <c r="AX369" i="17"/>
  <c r="AV369" i="17"/>
  <c r="AT369" i="17"/>
  <c r="AR369" i="17"/>
  <c r="AP369" i="17"/>
  <c r="Q369" i="17"/>
  <c r="R369" i="17" s="1"/>
  <c r="S369" i="17" s="1"/>
  <c r="T369" i="17" s="1"/>
  <c r="U369" i="17" s="1"/>
  <c r="V369" i="17" s="1"/>
  <c r="W369" i="17" s="1"/>
  <c r="X369" i="17" s="1"/>
  <c r="Y369" i="17" s="1"/>
  <c r="BP365" i="17"/>
  <c r="BL365" i="17"/>
  <c r="BJ365" i="17"/>
  <c r="BH365" i="17"/>
  <c r="BF365" i="17"/>
  <c r="BD365" i="17"/>
  <c r="BB365" i="17"/>
  <c r="AZ365" i="17"/>
  <c r="AX365" i="17"/>
  <c r="AV365" i="17"/>
  <c r="AT365" i="17"/>
  <c r="AR365" i="17"/>
  <c r="AP365" i="17"/>
  <c r="Q365" i="17"/>
  <c r="R365" i="17" s="1"/>
  <c r="S365" i="17" s="1"/>
  <c r="T365" i="17" s="1"/>
  <c r="U365" i="17" s="1"/>
  <c r="V365" i="17" s="1"/>
  <c r="W365" i="17" s="1"/>
  <c r="X365" i="17" s="1"/>
  <c r="Y365" i="17" s="1"/>
  <c r="BP359" i="17"/>
  <c r="BL359" i="17"/>
  <c r="BJ359" i="17"/>
  <c r="BH359" i="17"/>
  <c r="BF359" i="17"/>
  <c r="BD359" i="17"/>
  <c r="BB359" i="17"/>
  <c r="AZ359" i="17"/>
  <c r="AX359" i="17"/>
  <c r="AV359" i="17"/>
  <c r="AT359" i="17"/>
  <c r="AR359" i="17"/>
  <c r="AP359" i="17"/>
  <c r="Q359" i="17"/>
  <c r="R359" i="17" s="1"/>
  <c r="S359" i="17" s="1"/>
  <c r="T359" i="17" s="1"/>
  <c r="U359" i="17" s="1"/>
  <c r="V359" i="17" s="1"/>
  <c r="W359" i="17" s="1"/>
  <c r="X359" i="17" s="1"/>
  <c r="Y359" i="17" s="1"/>
  <c r="BG641" i="21" l="1"/>
  <c r="AK641" i="21"/>
  <c r="BI641" i="21" s="1"/>
  <c r="BG630" i="21"/>
  <c r="AK630" i="21"/>
  <c r="BI630" i="21" s="1"/>
  <c r="BG822" i="21"/>
  <c r="AK822" i="21"/>
  <c r="BI822" i="21" s="1"/>
  <c r="AM6" i="21"/>
  <c r="AM7" i="21"/>
  <c r="AM8" i="21"/>
  <c r="AM9" i="21"/>
  <c r="AM10" i="21"/>
  <c r="AM11" i="21"/>
  <c r="AM12" i="21"/>
  <c r="AM13" i="21"/>
  <c r="AM42" i="21"/>
  <c r="AM43" i="21"/>
  <c r="AM44" i="21"/>
  <c r="AM45" i="21"/>
  <c r="AM46" i="21"/>
  <c r="AM47" i="21"/>
  <c r="AM48" i="21"/>
  <c r="AM49" i="21"/>
  <c r="AM50" i="21"/>
  <c r="AM51" i="21"/>
  <c r="AM52" i="21"/>
  <c r="AM53" i="21"/>
  <c r="AM54" i="21"/>
  <c r="AM55" i="21"/>
  <c r="AM56" i="21"/>
  <c r="AM57" i="21"/>
  <c r="AM65" i="21"/>
  <c r="AM66" i="21"/>
  <c r="AM67" i="21"/>
  <c r="AM68" i="21"/>
  <c r="AM69" i="21"/>
  <c r="AM70" i="21"/>
  <c r="AM71" i="21"/>
  <c r="AM72" i="21"/>
  <c r="AM73" i="21"/>
  <c r="AL389" i="17" l="1"/>
  <c r="AM389" i="17" s="1"/>
  <c r="AN389" i="17" s="1"/>
  <c r="AL390" i="17"/>
  <c r="AM390" i="17" s="1"/>
  <c r="AN390" i="17" s="1"/>
  <c r="AL391" i="17"/>
  <c r="AM391" i="17" s="1"/>
  <c r="AN391" i="17" s="1"/>
  <c r="AL392" i="17"/>
  <c r="AM392" i="17" s="1"/>
  <c r="AN392" i="17" s="1"/>
  <c r="AL393" i="17"/>
  <c r="AM393" i="17" s="1"/>
  <c r="AN393" i="17" s="1"/>
  <c r="AL394" i="17"/>
  <c r="AM394" i="17" s="1"/>
  <c r="AN394" i="17" s="1"/>
  <c r="AL395" i="17"/>
  <c r="AM395" i="17" s="1"/>
  <c r="AN395" i="17" s="1"/>
  <c r="AL396" i="17"/>
  <c r="AM396" i="17" s="1"/>
  <c r="AN396" i="17" s="1"/>
  <c r="AL397" i="17"/>
  <c r="AM397" i="17" s="1"/>
  <c r="AN397" i="17" s="1"/>
  <c r="AL398" i="17"/>
  <c r="AM398" i="17" s="1"/>
  <c r="AN398" i="17" s="1"/>
  <c r="AL399" i="17"/>
  <c r="AM399" i="17" s="1"/>
  <c r="AN399" i="17" s="1"/>
  <c r="AL400" i="17"/>
  <c r="AM400" i="17" s="1"/>
  <c r="AN400" i="17" s="1"/>
  <c r="AL401" i="17"/>
  <c r="AM401" i="17" s="1"/>
  <c r="AN401" i="17" s="1"/>
  <c r="AL402" i="17"/>
  <c r="AM402" i="17" s="1"/>
  <c r="AN402" i="17" s="1"/>
  <c r="AL403" i="17"/>
  <c r="AM403" i="17" s="1"/>
  <c r="AN403" i="17" s="1"/>
  <c r="AL404" i="17"/>
  <c r="AM404" i="17" s="1"/>
  <c r="AN404" i="17" s="1"/>
  <c r="AL405" i="17"/>
  <c r="AM405" i="17" s="1"/>
  <c r="AN405" i="17" s="1"/>
  <c r="AL406" i="17"/>
  <c r="AM406" i="17" s="1"/>
  <c r="AN406" i="17" s="1"/>
  <c r="AL407" i="17"/>
  <c r="AM407" i="17" s="1"/>
  <c r="AN407" i="17" s="1"/>
  <c r="AL408" i="17"/>
  <c r="AM408" i="17" s="1"/>
  <c r="AN408" i="17" s="1"/>
  <c r="AL409" i="17"/>
  <c r="AM409" i="17" s="1"/>
  <c r="AN409" i="17" s="1"/>
  <c r="AL410" i="17"/>
  <c r="AM410" i="17" s="1"/>
  <c r="AN410" i="17" s="1"/>
  <c r="AL411" i="17"/>
  <c r="AM411" i="17" s="1"/>
  <c r="AN411" i="17" s="1"/>
  <c r="AL412" i="17"/>
  <c r="AM412" i="17" s="1"/>
  <c r="AN412" i="17" s="1"/>
  <c r="AL413" i="17"/>
  <c r="AM413" i="17" s="1"/>
  <c r="AN413" i="17" s="1"/>
  <c r="AL414" i="17"/>
  <c r="AM414" i="17" s="1"/>
  <c r="AN414" i="17" s="1"/>
  <c r="AL415" i="17"/>
  <c r="AM415" i="17" s="1"/>
  <c r="AN415" i="17" s="1"/>
  <c r="AL416" i="17"/>
  <c r="AM416" i="17" s="1"/>
  <c r="AN416" i="17" s="1"/>
  <c r="AL417" i="17"/>
  <c r="AM417" i="17" s="1"/>
  <c r="AN417" i="17" s="1"/>
  <c r="AL418" i="17"/>
  <c r="AM418" i="17" s="1"/>
  <c r="AN418" i="17" s="1"/>
  <c r="AL419" i="17"/>
  <c r="AM419" i="17" s="1"/>
  <c r="AN419" i="17" s="1"/>
  <c r="AL420" i="17"/>
  <c r="AM420" i="17" s="1"/>
  <c r="AN420" i="17" s="1"/>
  <c r="AL421" i="17"/>
  <c r="AM421" i="17" s="1"/>
  <c r="AN421" i="17" s="1"/>
  <c r="AL422" i="17"/>
  <c r="AM422" i="17" s="1"/>
  <c r="AN422" i="17" s="1"/>
  <c r="AL423" i="17"/>
  <c r="AM423" i="17" s="1"/>
  <c r="AN423" i="17" s="1"/>
  <c r="AL424" i="17"/>
  <c r="AM424" i="17" s="1"/>
  <c r="AN424" i="17" s="1"/>
  <c r="AL425" i="17"/>
  <c r="AM425" i="17" s="1"/>
  <c r="AN425" i="17" s="1"/>
  <c r="AL426" i="17"/>
  <c r="AM426" i="17" s="1"/>
  <c r="AN426" i="17" s="1"/>
  <c r="AL427" i="17"/>
  <c r="AM427" i="17" s="1"/>
  <c r="AN427" i="17" s="1"/>
  <c r="AL428" i="17"/>
  <c r="AM428" i="17" s="1"/>
  <c r="AN428" i="17" s="1"/>
  <c r="AL429" i="17"/>
  <c r="AM429" i="17" s="1"/>
  <c r="AN429" i="17" s="1"/>
  <c r="AL430" i="17"/>
  <c r="AM430" i="17" s="1"/>
  <c r="AN430" i="17" s="1"/>
  <c r="AL431" i="17"/>
  <c r="AM431" i="17" s="1"/>
  <c r="AN431" i="17" s="1"/>
  <c r="AL432" i="17"/>
  <c r="AM432" i="17" s="1"/>
  <c r="AN432" i="17" s="1"/>
  <c r="AL433" i="17"/>
  <c r="AM433" i="17" s="1"/>
  <c r="AN433" i="17" s="1"/>
  <c r="AL434" i="17"/>
  <c r="AM434" i="17" s="1"/>
  <c r="AN434" i="17" s="1"/>
  <c r="AL435" i="17"/>
  <c r="AM435" i="17" s="1"/>
  <c r="AN435" i="17" s="1"/>
  <c r="AL436" i="17"/>
  <c r="AM436" i="17" s="1"/>
  <c r="AN436" i="17" s="1"/>
  <c r="AL437" i="17"/>
  <c r="AM437" i="17" s="1"/>
  <c r="AN437" i="17" s="1"/>
  <c r="AL438" i="17"/>
  <c r="AM438" i="17" s="1"/>
  <c r="AN438" i="17" s="1"/>
  <c r="AL439" i="17"/>
  <c r="AM439" i="17" s="1"/>
  <c r="AN439" i="17" s="1"/>
  <c r="AL440" i="17"/>
  <c r="AM440" i="17" s="1"/>
  <c r="AN440" i="17" s="1"/>
  <c r="AL441" i="17"/>
  <c r="AM441" i="17" s="1"/>
  <c r="AN441" i="17" s="1"/>
  <c r="AL442" i="17"/>
  <c r="AM442" i="17" s="1"/>
  <c r="AN442" i="17" s="1"/>
  <c r="AL443" i="17"/>
  <c r="AM443" i="17" s="1"/>
  <c r="AN443" i="17" s="1"/>
  <c r="AL444" i="17"/>
  <c r="AM444" i="17" s="1"/>
  <c r="AN444" i="17" s="1"/>
  <c r="AL445" i="17"/>
  <c r="AM445" i="17" s="1"/>
  <c r="AN445" i="17" s="1"/>
  <c r="AL446" i="17"/>
  <c r="AM446" i="17" s="1"/>
  <c r="AN446" i="17" s="1"/>
  <c r="AL447" i="17"/>
  <c r="AM447" i="17" s="1"/>
  <c r="AN447" i="17" s="1"/>
  <c r="AL448" i="17"/>
  <c r="AM448" i="17" s="1"/>
  <c r="AN448" i="17" s="1"/>
  <c r="AL449" i="17"/>
  <c r="AM449" i="17" s="1"/>
  <c r="AN449" i="17" s="1"/>
  <c r="AL450" i="17"/>
  <c r="AM450" i="17" s="1"/>
  <c r="AN450" i="17" s="1"/>
  <c r="AL451" i="17"/>
  <c r="AM451" i="17" s="1"/>
  <c r="AN451" i="17" s="1"/>
  <c r="AL452" i="17"/>
  <c r="AM452" i="17" s="1"/>
  <c r="AN452" i="17" s="1"/>
  <c r="AL453" i="17"/>
  <c r="AM453" i="17" s="1"/>
  <c r="AN453" i="17" s="1"/>
  <c r="AL454" i="17"/>
  <c r="AM454" i="17" s="1"/>
  <c r="AN454" i="17" s="1"/>
  <c r="AL455" i="17"/>
  <c r="AM455" i="17" s="1"/>
  <c r="AN455" i="17" s="1"/>
  <c r="AL456" i="17"/>
  <c r="AM456" i="17" s="1"/>
  <c r="AN456" i="17" s="1"/>
  <c r="AL457" i="17"/>
  <c r="AM457" i="17" s="1"/>
  <c r="AN457" i="17" s="1"/>
  <c r="AL458" i="17"/>
  <c r="AM458" i="17" s="1"/>
  <c r="AN458" i="17" s="1"/>
  <c r="AL459" i="17"/>
  <c r="AM459" i="17" s="1"/>
  <c r="AN459" i="17" s="1"/>
  <c r="AL460" i="17"/>
  <c r="AM460" i="17" s="1"/>
  <c r="AN460" i="17" s="1"/>
  <c r="AL461" i="17"/>
  <c r="AM461" i="17" s="1"/>
  <c r="AN461" i="17" s="1"/>
  <c r="AL462" i="17"/>
  <c r="AM462" i="17" s="1"/>
  <c r="AN462" i="17" s="1"/>
  <c r="AL463" i="17"/>
  <c r="AM463" i="17" s="1"/>
  <c r="AN463" i="17" s="1"/>
  <c r="AL464" i="17"/>
  <c r="AM464" i="17" s="1"/>
  <c r="AN464" i="17" s="1"/>
  <c r="AL465" i="17"/>
  <c r="AM465" i="17" s="1"/>
  <c r="AN465" i="17" s="1"/>
  <c r="AL466" i="17"/>
  <c r="AM466" i="17" s="1"/>
  <c r="AN466" i="17" s="1"/>
  <c r="AL467" i="17"/>
  <c r="AM467" i="17" s="1"/>
  <c r="AN467" i="17" s="1"/>
  <c r="AL468" i="17"/>
  <c r="AM468" i="17" s="1"/>
  <c r="AN468" i="17" s="1"/>
  <c r="AL469" i="17"/>
  <c r="AM469" i="17" s="1"/>
  <c r="AN469" i="17" s="1"/>
  <c r="AL470" i="17"/>
  <c r="AM470" i="17" s="1"/>
  <c r="AN470" i="17" s="1"/>
  <c r="AL471" i="17"/>
  <c r="AM471" i="17" s="1"/>
  <c r="AN471" i="17" s="1"/>
  <c r="AL472" i="17"/>
  <c r="AM472" i="17" s="1"/>
  <c r="AN472" i="17" s="1"/>
  <c r="AL473" i="17"/>
  <c r="AM473" i="17" s="1"/>
  <c r="AN473" i="17" s="1"/>
  <c r="AL474" i="17"/>
  <c r="AM474" i="17" s="1"/>
  <c r="AN474" i="17" s="1"/>
  <c r="AL475" i="17"/>
  <c r="AM475" i="17" s="1"/>
  <c r="AN475" i="17" s="1"/>
  <c r="AL476" i="17"/>
  <c r="AM476" i="17" s="1"/>
  <c r="AN476" i="17" s="1"/>
  <c r="AL477" i="17"/>
  <c r="AM477" i="17" s="1"/>
  <c r="AN477" i="17" s="1"/>
  <c r="AL478" i="17"/>
  <c r="AM478" i="17" s="1"/>
  <c r="AN478" i="17" s="1"/>
  <c r="AL479" i="17"/>
  <c r="AM479" i="17" s="1"/>
  <c r="AN479" i="17" s="1"/>
  <c r="AL480" i="17"/>
  <c r="AM480" i="17" s="1"/>
  <c r="AN480" i="17" s="1"/>
  <c r="AL481" i="17"/>
  <c r="AM481" i="17" s="1"/>
  <c r="AN481" i="17" s="1"/>
  <c r="AL482" i="17"/>
  <c r="AM482" i="17" s="1"/>
  <c r="AN482" i="17" s="1"/>
  <c r="AL483" i="17"/>
  <c r="AM483" i="17" s="1"/>
  <c r="AN483" i="17" s="1"/>
  <c r="AL484" i="17"/>
  <c r="AM484" i="17" s="1"/>
  <c r="AN484" i="17" s="1"/>
  <c r="AL485" i="17"/>
  <c r="AM485" i="17" s="1"/>
  <c r="AN485" i="17" s="1"/>
  <c r="AL486" i="17"/>
  <c r="AM486" i="17" s="1"/>
  <c r="AN486" i="17" s="1"/>
  <c r="AL487" i="17"/>
  <c r="AM487" i="17" s="1"/>
  <c r="AN487" i="17" s="1"/>
  <c r="AL488" i="17"/>
  <c r="AM488" i="17" s="1"/>
  <c r="AN488" i="17" s="1"/>
  <c r="AL489" i="17"/>
  <c r="AM489" i="17" s="1"/>
  <c r="AN489" i="17" s="1"/>
  <c r="AL490" i="17"/>
  <c r="AM490" i="17" s="1"/>
  <c r="AN490" i="17" s="1"/>
  <c r="AL491" i="17"/>
  <c r="AM491" i="17" s="1"/>
  <c r="AN491" i="17" s="1"/>
  <c r="AL492" i="17"/>
  <c r="AM492" i="17" s="1"/>
  <c r="AN492" i="17" s="1"/>
  <c r="AL493" i="17"/>
  <c r="AM493" i="17" s="1"/>
  <c r="AN493" i="17" s="1"/>
  <c r="AL494" i="17"/>
  <c r="AM494" i="17" s="1"/>
  <c r="AN494" i="17" s="1"/>
  <c r="AL495" i="17"/>
  <c r="AM495" i="17" s="1"/>
  <c r="AN495" i="17" s="1"/>
  <c r="AL496" i="17"/>
  <c r="AM496" i="17" s="1"/>
  <c r="AN496" i="17" s="1"/>
  <c r="AL497" i="17"/>
  <c r="AM497" i="17" s="1"/>
  <c r="AN497" i="17" s="1"/>
  <c r="AL498" i="17"/>
  <c r="AM498" i="17" s="1"/>
  <c r="AN498" i="17" s="1"/>
  <c r="AL499" i="17"/>
  <c r="AM499" i="17" s="1"/>
  <c r="AN499" i="17" s="1"/>
  <c r="AL500" i="17"/>
  <c r="AM500" i="17" s="1"/>
  <c r="AN500" i="17" s="1"/>
  <c r="AL501" i="17"/>
  <c r="AM501" i="17" s="1"/>
  <c r="AN501" i="17" s="1"/>
  <c r="AL502" i="17"/>
  <c r="AM502" i="17" s="1"/>
  <c r="AN502" i="17" s="1"/>
  <c r="AL503" i="17"/>
  <c r="AM503" i="17" s="1"/>
  <c r="AN503" i="17" s="1"/>
  <c r="AL504" i="17"/>
  <c r="AM504" i="17" s="1"/>
  <c r="AN504" i="17" s="1"/>
  <c r="AL505" i="17"/>
  <c r="AM505" i="17" s="1"/>
  <c r="AN505" i="17" s="1"/>
  <c r="AL506" i="17"/>
  <c r="AM506" i="17" s="1"/>
  <c r="AN506" i="17" s="1"/>
  <c r="AL507" i="17"/>
  <c r="AM507" i="17" s="1"/>
  <c r="AN507" i="17" s="1"/>
  <c r="AL508" i="17"/>
  <c r="AM508" i="17" s="1"/>
  <c r="AN508" i="17" s="1"/>
  <c r="AL509" i="17"/>
  <c r="AM509" i="17" s="1"/>
  <c r="AN509" i="17" s="1"/>
  <c r="AL510" i="17"/>
  <c r="AM510" i="17" s="1"/>
  <c r="AN510" i="17" s="1"/>
  <c r="AL511" i="17"/>
  <c r="AM511" i="17" s="1"/>
  <c r="AN511" i="17" s="1"/>
  <c r="AL512" i="17"/>
  <c r="AM512" i="17" s="1"/>
  <c r="AN512" i="17" s="1"/>
  <c r="AL513" i="17"/>
  <c r="AM513" i="17" s="1"/>
  <c r="AN513" i="17" s="1"/>
  <c r="AL514" i="17"/>
  <c r="AM514" i="17" s="1"/>
  <c r="AN514" i="17" s="1"/>
  <c r="AL515" i="17"/>
  <c r="AM515" i="17" s="1"/>
  <c r="AN515" i="17" s="1"/>
  <c r="AL516" i="17"/>
  <c r="AM516" i="17" s="1"/>
  <c r="AN516" i="17" s="1"/>
  <c r="AL517" i="17"/>
  <c r="AM517" i="17" s="1"/>
  <c r="AN517" i="17" s="1"/>
  <c r="AL518" i="17"/>
  <c r="AM518" i="17" s="1"/>
  <c r="AN518" i="17" s="1"/>
  <c r="AL519" i="17"/>
  <c r="AM519" i="17" s="1"/>
  <c r="AN519" i="17" s="1"/>
  <c r="AL520" i="17"/>
  <c r="AM520" i="17" s="1"/>
  <c r="AN520" i="17" s="1"/>
  <c r="AL521" i="17"/>
  <c r="AM521" i="17" s="1"/>
  <c r="AN521" i="17" s="1"/>
  <c r="AL522" i="17"/>
  <c r="AM522" i="17" s="1"/>
  <c r="AN522" i="17" s="1"/>
  <c r="AL523" i="17"/>
  <c r="AM523" i="17" s="1"/>
  <c r="AN523" i="17" s="1"/>
  <c r="AL524" i="17"/>
  <c r="AM524" i="17" s="1"/>
  <c r="AN524" i="17" s="1"/>
  <c r="AL525" i="17"/>
  <c r="AM525" i="17" s="1"/>
  <c r="AN525" i="17" s="1"/>
  <c r="AL526" i="17"/>
  <c r="AM526" i="17" s="1"/>
  <c r="AN526" i="17" s="1"/>
  <c r="AL527" i="17"/>
  <c r="AM527" i="17" s="1"/>
  <c r="AN527" i="17" s="1"/>
  <c r="AL528" i="17"/>
  <c r="AM528" i="17" s="1"/>
  <c r="AN528" i="17" s="1"/>
  <c r="AL529" i="17"/>
  <c r="AM529" i="17" s="1"/>
  <c r="AN529" i="17" s="1"/>
  <c r="AL530" i="17"/>
  <c r="AM530" i="17" s="1"/>
  <c r="AN530" i="17" s="1"/>
  <c r="AL531" i="17"/>
  <c r="AM531" i="17" s="1"/>
  <c r="AN531" i="17" s="1"/>
  <c r="AL532" i="17"/>
  <c r="AM532" i="17" s="1"/>
  <c r="AN532" i="17" s="1"/>
  <c r="AL533" i="17"/>
  <c r="AM533" i="17" s="1"/>
  <c r="AN533" i="17" s="1"/>
  <c r="AL534" i="17"/>
  <c r="AM534" i="17" s="1"/>
  <c r="AN534" i="17" s="1"/>
  <c r="AL535" i="17"/>
  <c r="AM535" i="17" s="1"/>
  <c r="AN535" i="17" s="1"/>
  <c r="AL536" i="17"/>
  <c r="AM536" i="17" s="1"/>
  <c r="AN536" i="17" s="1"/>
  <c r="AL537" i="17"/>
  <c r="AM537" i="17" s="1"/>
  <c r="AN537" i="17" s="1"/>
  <c r="AL538" i="17"/>
  <c r="AM538" i="17" s="1"/>
  <c r="AN538" i="17" s="1"/>
  <c r="AL539" i="17"/>
  <c r="AM539" i="17" s="1"/>
  <c r="AN539" i="17" s="1"/>
  <c r="AL540" i="17"/>
  <c r="AM540" i="17" s="1"/>
  <c r="AN540" i="17" s="1"/>
  <c r="AL541" i="17"/>
  <c r="AM541" i="17" s="1"/>
  <c r="AN541" i="17" s="1"/>
  <c r="AL542" i="17"/>
  <c r="AM542" i="17" s="1"/>
  <c r="AN542" i="17" s="1"/>
  <c r="AL543" i="17"/>
  <c r="AM543" i="17" s="1"/>
  <c r="AN543" i="17" s="1"/>
  <c r="AL544" i="17"/>
  <c r="AM544" i="17" s="1"/>
  <c r="AN544" i="17" s="1"/>
  <c r="AL545" i="17"/>
  <c r="AM545" i="17" s="1"/>
  <c r="AN545" i="17" s="1"/>
  <c r="AL546" i="17"/>
  <c r="AM546" i="17" s="1"/>
  <c r="AN546" i="17" s="1"/>
  <c r="AL547" i="17"/>
  <c r="AM547" i="17" s="1"/>
  <c r="AN547" i="17" s="1"/>
  <c r="AL548" i="17"/>
  <c r="AM548" i="17" s="1"/>
  <c r="AN548" i="17" s="1"/>
  <c r="AL549" i="17"/>
  <c r="AM549" i="17" s="1"/>
  <c r="AN549" i="17" s="1"/>
  <c r="AL550" i="17"/>
  <c r="AM550" i="17" s="1"/>
  <c r="AN550" i="17" s="1"/>
  <c r="AL551" i="17"/>
  <c r="AM551" i="17" s="1"/>
  <c r="AN551" i="17" s="1"/>
  <c r="AL552" i="17"/>
  <c r="AM552" i="17" s="1"/>
  <c r="AN552" i="17" s="1"/>
  <c r="AL553" i="17"/>
  <c r="AM553" i="17" s="1"/>
  <c r="AN553" i="17" s="1"/>
  <c r="AL554" i="17"/>
  <c r="AM554" i="17" s="1"/>
  <c r="AN554" i="17" s="1"/>
  <c r="AL555" i="17"/>
  <c r="AM555" i="17" s="1"/>
  <c r="AN555" i="17" s="1"/>
  <c r="AL556" i="17"/>
  <c r="AM556" i="17" s="1"/>
  <c r="AN556" i="17" s="1"/>
  <c r="AL557" i="17"/>
  <c r="AM557" i="17" s="1"/>
  <c r="AN557" i="17" s="1"/>
  <c r="AL558" i="17"/>
  <c r="AM558" i="17" s="1"/>
  <c r="AN558" i="17" s="1"/>
  <c r="AL559" i="17"/>
  <c r="AM559" i="17" s="1"/>
  <c r="AN559" i="17" s="1"/>
  <c r="AL560" i="17"/>
  <c r="AM560" i="17" s="1"/>
  <c r="AN560" i="17" s="1"/>
  <c r="AL561" i="17"/>
  <c r="AM561" i="17" s="1"/>
  <c r="AN561" i="17" s="1"/>
  <c r="AL562" i="17"/>
  <c r="AM562" i="17" s="1"/>
  <c r="AN562" i="17" s="1"/>
  <c r="AL563" i="17"/>
  <c r="AM563" i="17" s="1"/>
  <c r="AN563" i="17" s="1"/>
  <c r="AL564" i="17"/>
  <c r="AM564" i="17" s="1"/>
  <c r="AN564" i="17" s="1"/>
  <c r="AL565" i="17"/>
  <c r="AM565" i="17" s="1"/>
  <c r="AN565" i="17" s="1"/>
  <c r="AL566" i="17"/>
  <c r="AM566" i="17" s="1"/>
  <c r="AN566" i="17" s="1"/>
  <c r="AL567" i="17"/>
  <c r="AM567" i="17" s="1"/>
  <c r="AN567" i="17" s="1"/>
  <c r="AL568" i="17"/>
  <c r="AM568" i="17" s="1"/>
  <c r="AN568" i="17" s="1"/>
  <c r="AL569" i="17"/>
  <c r="AM569" i="17" s="1"/>
  <c r="AN569" i="17" s="1"/>
  <c r="AL570" i="17"/>
  <c r="AM570" i="17" s="1"/>
  <c r="AN570" i="17" s="1"/>
  <c r="AL571" i="17"/>
  <c r="AM571" i="17" s="1"/>
  <c r="AN571" i="17" s="1"/>
  <c r="AL572" i="17"/>
  <c r="AM572" i="17" s="1"/>
  <c r="AN572" i="17" s="1"/>
  <c r="AL573" i="17"/>
  <c r="AM573" i="17" s="1"/>
  <c r="AN573" i="17" s="1"/>
  <c r="AL574" i="17"/>
  <c r="AM574" i="17" s="1"/>
  <c r="AN574" i="17" s="1"/>
  <c r="AL575" i="17"/>
  <c r="AM575" i="17" s="1"/>
  <c r="AN575" i="17" s="1"/>
  <c r="AL576" i="17"/>
  <c r="AM576" i="17" s="1"/>
  <c r="AN576" i="17" s="1"/>
  <c r="AL577" i="17"/>
  <c r="AM577" i="17" s="1"/>
  <c r="AN577" i="17" s="1"/>
  <c r="AL578" i="17"/>
  <c r="AM578" i="17" s="1"/>
  <c r="AN578" i="17" s="1"/>
  <c r="AL579" i="17"/>
  <c r="AM579" i="17" s="1"/>
  <c r="AN579" i="17" s="1"/>
  <c r="AL580" i="17"/>
  <c r="AM580" i="17" s="1"/>
  <c r="AN580" i="17" s="1"/>
  <c r="AL581" i="17"/>
  <c r="AM581" i="17" s="1"/>
  <c r="AN581" i="17" s="1"/>
  <c r="AL582" i="17"/>
  <c r="AM582" i="17" s="1"/>
  <c r="AN582" i="17" s="1"/>
  <c r="AL583" i="17"/>
  <c r="AM583" i="17" s="1"/>
  <c r="AN583" i="17" s="1"/>
  <c r="AL584" i="17"/>
  <c r="AM584" i="17" s="1"/>
  <c r="AN584" i="17" s="1"/>
  <c r="AL585" i="17"/>
  <c r="AM585" i="17" s="1"/>
  <c r="AN585" i="17" s="1"/>
  <c r="AL586" i="17"/>
  <c r="AM586" i="17" s="1"/>
  <c r="AN586" i="17" s="1"/>
  <c r="AL587" i="17"/>
  <c r="AM587" i="17" s="1"/>
  <c r="AN587" i="17" s="1"/>
  <c r="AL588" i="17"/>
  <c r="AM588" i="17" s="1"/>
  <c r="AN588" i="17" s="1"/>
  <c r="AL589" i="17"/>
  <c r="AM589" i="17" s="1"/>
  <c r="AN589" i="17" s="1"/>
  <c r="AL590" i="17"/>
  <c r="AM590" i="17" s="1"/>
  <c r="AN590" i="17" s="1"/>
  <c r="AL591" i="17"/>
  <c r="AM591" i="17" s="1"/>
  <c r="AN591" i="17" s="1"/>
  <c r="AL592" i="17"/>
  <c r="AM592" i="17" s="1"/>
  <c r="AN592" i="17" s="1"/>
  <c r="AL593" i="17"/>
  <c r="AM593" i="17" s="1"/>
  <c r="AN593" i="17" s="1"/>
  <c r="AL594" i="17"/>
  <c r="AM594" i="17" s="1"/>
  <c r="AN594" i="17" s="1"/>
  <c r="AL595" i="17"/>
  <c r="AM595" i="17" s="1"/>
  <c r="AN595" i="17" s="1"/>
  <c r="AL596" i="17"/>
  <c r="AM596" i="17" s="1"/>
  <c r="AN596" i="17" s="1"/>
  <c r="AL597" i="17"/>
  <c r="AM597" i="17" s="1"/>
  <c r="AN597" i="17" s="1"/>
  <c r="AL598" i="17"/>
  <c r="AM598" i="17" s="1"/>
  <c r="AN598" i="17" s="1"/>
  <c r="AL599" i="17"/>
  <c r="AM599" i="17" s="1"/>
  <c r="AN599" i="17" s="1"/>
  <c r="AL600" i="17"/>
  <c r="AM600" i="17" s="1"/>
  <c r="AN600" i="17" s="1"/>
  <c r="AL601" i="17"/>
  <c r="AM601" i="17" s="1"/>
  <c r="AN601" i="17" s="1"/>
  <c r="AL602" i="17"/>
  <c r="AM602" i="17" s="1"/>
  <c r="AN602" i="17" s="1"/>
  <c r="AL603" i="17"/>
  <c r="AM603" i="17" s="1"/>
  <c r="AN603" i="17" s="1"/>
  <c r="AL604" i="17"/>
  <c r="AM604" i="17" s="1"/>
  <c r="AN604" i="17" s="1"/>
  <c r="AL605" i="17"/>
  <c r="AM605" i="17" s="1"/>
  <c r="AN605" i="17" s="1"/>
  <c r="AL606" i="17"/>
  <c r="AM606" i="17" s="1"/>
  <c r="AN606" i="17" s="1"/>
  <c r="AL607" i="17"/>
  <c r="AM607" i="17" s="1"/>
  <c r="AN607" i="17" s="1"/>
  <c r="AL608" i="17"/>
  <c r="AM608" i="17" s="1"/>
  <c r="AN608" i="17" s="1"/>
  <c r="AL609" i="17"/>
  <c r="AM609" i="17" s="1"/>
  <c r="AN609" i="17" s="1"/>
  <c r="AL610" i="17"/>
  <c r="AM610" i="17" s="1"/>
  <c r="AN610" i="17" s="1"/>
  <c r="AL611" i="17"/>
  <c r="AM611" i="17" s="1"/>
  <c r="AN611" i="17" s="1"/>
  <c r="AL612" i="17"/>
  <c r="AM612" i="17" s="1"/>
  <c r="AN612" i="17" s="1"/>
  <c r="AL613" i="17"/>
  <c r="AM613" i="17" s="1"/>
  <c r="AN613" i="17" s="1"/>
  <c r="AL614" i="17"/>
  <c r="AM614" i="17" s="1"/>
  <c r="AN614" i="17" s="1"/>
  <c r="AL615" i="17"/>
  <c r="AM615" i="17" s="1"/>
  <c r="AN615" i="17" s="1"/>
  <c r="AL616" i="17"/>
  <c r="AM616" i="17" s="1"/>
  <c r="AN616" i="17" s="1"/>
  <c r="AL617" i="17"/>
  <c r="AM617" i="17" s="1"/>
  <c r="AN617" i="17" s="1"/>
  <c r="AL618" i="17"/>
  <c r="AM618" i="17" s="1"/>
  <c r="AN618" i="17" s="1"/>
  <c r="AL619" i="17"/>
  <c r="AM619" i="17" s="1"/>
  <c r="AN619" i="17" s="1"/>
  <c r="AL620" i="17"/>
  <c r="AM620" i="17" s="1"/>
  <c r="AN620" i="17" s="1"/>
  <c r="AL621" i="17"/>
  <c r="AM621" i="17" s="1"/>
  <c r="AN621" i="17" s="1"/>
  <c r="AL622" i="17"/>
  <c r="AM622" i="17" s="1"/>
  <c r="AN622" i="17" s="1"/>
  <c r="AL623" i="17"/>
  <c r="AM623" i="17" s="1"/>
  <c r="AN623" i="17" s="1"/>
  <c r="AL624" i="17"/>
  <c r="AM624" i="17" s="1"/>
  <c r="AN624" i="17" s="1"/>
  <c r="AL625" i="17"/>
  <c r="AM625" i="17" s="1"/>
  <c r="AN625" i="17" s="1"/>
  <c r="AL626" i="17"/>
  <c r="AM626" i="17" s="1"/>
  <c r="AN626" i="17" s="1"/>
  <c r="AL627" i="17"/>
  <c r="AM627" i="17" s="1"/>
  <c r="AN627" i="17" s="1"/>
  <c r="AL628" i="17"/>
  <c r="AM628" i="17" s="1"/>
  <c r="AN628" i="17" s="1"/>
  <c r="AL629" i="17"/>
  <c r="AM629" i="17" s="1"/>
  <c r="AN629" i="17" s="1"/>
  <c r="AL630" i="17"/>
  <c r="AM630" i="17" s="1"/>
  <c r="AN630" i="17" s="1"/>
  <c r="AL631" i="17"/>
  <c r="AM631" i="17" s="1"/>
  <c r="AN631" i="17" s="1"/>
  <c r="AL632" i="17"/>
  <c r="AM632" i="17" s="1"/>
  <c r="AN632" i="17" s="1"/>
  <c r="AL633" i="17"/>
  <c r="AM633" i="17" s="1"/>
  <c r="AN633" i="17" s="1"/>
  <c r="AL634" i="17"/>
  <c r="AM634" i="17" s="1"/>
  <c r="AN634" i="17" s="1"/>
  <c r="AL635" i="17"/>
  <c r="AM635" i="17" s="1"/>
  <c r="AN635" i="17" s="1"/>
  <c r="AL636" i="17"/>
  <c r="AM636" i="17" s="1"/>
  <c r="AN636" i="17" s="1"/>
  <c r="AL637" i="17"/>
  <c r="AM637" i="17" s="1"/>
  <c r="AN637" i="17" s="1"/>
  <c r="AL638" i="17"/>
  <c r="AM638" i="17" s="1"/>
  <c r="AN638" i="17" s="1"/>
  <c r="AL639" i="17"/>
  <c r="AM639" i="17" s="1"/>
  <c r="AN639" i="17" s="1"/>
  <c r="AL640" i="17"/>
  <c r="AM640" i="17" s="1"/>
  <c r="AN640" i="17" s="1"/>
  <c r="AL641" i="17"/>
  <c r="AM641" i="17" s="1"/>
  <c r="AN641" i="17" s="1"/>
  <c r="AL642" i="17"/>
  <c r="AM642" i="17" s="1"/>
  <c r="AN642" i="17" s="1"/>
  <c r="AL643" i="17"/>
  <c r="AM643" i="17" s="1"/>
  <c r="AN643" i="17" s="1"/>
  <c r="AL644" i="17"/>
  <c r="AM644" i="17" s="1"/>
  <c r="AN644" i="17" s="1"/>
  <c r="AL645" i="17"/>
  <c r="AM645" i="17" s="1"/>
  <c r="AN645" i="17" s="1"/>
  <c r="AL646" i="17"/>
  <c r="AM646" i="17" s="1"/>
  <c r="AN646" i="17" s="1"/>
  <c r="AL647" i="17"/>
  <c r="AM647" i="17" s="1"/>
  <c r="AN647" i="17" s="1"/>
  <c r="AL648" i="17"/>
  <c r="AM648" i="17" s="1"/>
  <c r="AN648" i="17" s="1"/>
  <c r="AL649" i="17"/>
  <c r="AM649" i="17" s="1"/>
  <c r="AN649" i="17" s="1"/>
  <c r="AL650" i="17"/>
  <c r="AM650" i="17" s="1"/>
  <c r="AN650" i="17" s="1"/>
  <c r="AL651" i="17"/>
  <c r="AM651" i="17" s="1"/>
  <c r="AN651" i="17" s="1"/>
  <c r="AL652" i="17"/>
  <c r="AM652" i="17" s="1"/>
  <c r="AN652" i="17" s="1"/>
  <c r="AL653" i="17"/>
  <c r="AM653" i="17" s="1"/>
  <c r="AN653" i="17" s="1"/>
  <c r="AL654" i="17"/>
  <c r="AM654" i="17" s="1"/>
  <c r="AN654" i="17" s="1"/>
  <c r="AL655" i="17"/>
  <c r="AM655" i="17" s="1"/>
  <c r="AN655" i="17" s="1"/>
  <c r="AL656" i="17"/>
  <c r="AM656" i="17" s="1"/>
  <c r="AN656" i="17" s="1"/>
  <c r="AL657" i="17"/>
  <c r="AM657" i="17" s="1"/>
  <c r="AN657" i="17" s="1"/>
  <c r="AL658" i="17"/>
  <c r="AM658" i="17" s="1"/>
  <c r="AN658" i="17" s="1"/>
  <c r="AL659" i="17"/>
  <c r="AM659" i="17" s="1"/>
  <c r="AN659" i="17" s="1"/>
  <c r="AL660" i="17"/>
  <c r="AM660" i="17" s="1"/>
  <c r="AN660" i="17" s="1"/>
  <c r="AL661" i="17"/>
  <c r="AM661" i="17" s="1"/>
  <c r="AN661" i="17" s="1"/>
  <c r="AL662" i="17"/>
  <c r="AM662" i="17" s="1"/>
  <c r="AN662" i="17" s="1"/>
  <c r="AL663" i="17"/>
  <c r="AM663" i="17" s="1"/>
  <c r="AN663" i="17" s="1"/>
  <c r="AL664" i="17"/>
  <c r="AM664" i="17" s="1"/>
  <c r="AN664" i="17" s="1"/>
  <c r="AL665" i="17"/>
  <c r="AM665" i="17" s="1"/>
  <c r="AN665" i="17" s="1"/>
  <c r="AL666" i="17"/>
  <c r="AM666" i="17" s="1"/>
  <c r="AN666" i="17" s="1"/>
  <c r="AL667" i="17"/>
  <c r="AM667" i="17" s="1"/>
  <c r="AN667" i="17" s="1"/>
  <c r="AL668" i="17"/>
  <c r="AM668" i="17" s="1"/>
  <c r="AN668" i="17" s="1"/>
  <c r="AL669" i="17"/>
  <c r="AM669" i="17" s="1"/>
  <c r="AN669" i="17" s="1"/>
  <c r="AL670" i="17"/>
  <c r="AM670" i="17" s="1"/>
  <c r="AN670" i="17" s="1"/>
  <c r="AL671" i="17"/>
  <c r="AM671" i="17" s="1"/>
  <c r="AN671" i="17" s="1"/>
  <c r="AL672" i="17"/>
  <c r="AM672" i="17" s="1"/>
  <c r="AN672" i="17" s="1"/>
  <c r="AL673" i="17"/>
  <c r="AM673" i="17" s="1"/>
  <c r="AN673" i="17" s="1"/>
  <c r="AL674" i="17"/>
  <c r="AM674" i="17" s="1"/>
  <c r="AN674" i="17" s="1"/>
  <c r="AL675" i="17"/>
  <c r="AM675" i="17" s="1"/>
  <c r="AN675" i="17" s="1"/>
  <c r="AL676" i="17"/>
  <c r="AM676" i="17" s="1"/>
  <c r="AN676" i="17" s="1"/>
  <c r="AL677" i="17"/>
  <c r="AM677" i="17" s="1"/>
  <c r="AN677" i="17" s="1"/>
  <c r="AL678" i="17"/>
  <c r="AM678" i="17" s="1"/>
  <c r="AN678" i="17" s="1"/>
  <c r="AL679" i="17"/>
  <c r="AM679" i="17" s="1"/>
  <c r="AN679" i="17" s="1"/>
  <c r="AL680" i="17"/>
  <c r="AM680" i="17" s="1"/>
  <c r="AN680" i="17" s="1"/>
  <c r="AL681" i="17"/>
  <c r="AM681" i="17" s="1"/>
  <c r="AN681" i="17" s="1"/>
  <c r="AL682" i="17"/>
  <c r="AM682" i="17" s="1"/>
  <c r="AN682" i="17" s="1"/>
  <c r="AL683" i="17"/>
  <c r="AM683" i="17" s="1"/>
  <c r="AN683" i="17" s="1"/>
  <c r="AL684" i="17"/>
  <c r="AM684" i="17" s="1"/>
  <c r="AN684" i="17" s="1"/>
  <c r="AL685" i="17"/>
  <c r="AM685" i="17" s="1"/>
  <c r="AN685" i="17" s="1"/>
  <c r="AL686" i="17"/>
  <c r="AM686" i="17" s="1"/>
  <c r="AN686" i="17" s="1"/>
  <c r="AL687" i="17"/>
  <c r="AM687" i="17" s="1"/>
  <c r="AN687" i="17" s="1"/>
  <c r="AL688" i="17"/>
  <c r="AM688" i="17" s="1"/>
  <c r="AN688" i="17" s="1"/>
  <c r="AL689" i="17"/>
  <c r="AM689" i="17" s="1"/>
  <c r="AN689" i="17" s="1"/>
  <c r="AL690" i="17"/>
  <c r="AM690" i="17" s="1"/>
  <c r="AN690" i="17" s="1"/>
  <c r="AL691" i="17"/>
  <c r="AM691" i="17" s="1"/>
  <c r="AN691" i="17" s="1"/>
  <c r="AL692" i="17"/>
  <c r="AM692" i="17" s="1"/>
  <c r="AN692" i="17" s="1"/>
  <c r="AL693" i="17"/>
  <c r="AM693" i="17" s="1"/>
  <c r="AN693" i="17" s="1"/>
  <c r="AL694" i="17"/>
  <c r="AM694" i="17" s="1"/>
  <c r="AN694" i="17" s="1"/>
  <c r="AL695" i="17"/>
  <c r="AM695" i="17" s="1"/>
  <c r="AN695" i="17" s="1"/>
  <c r="AL696" i="17"/>
  <c r="AM696" i="17" s="1"/>
  <c r="AN696" i="17" s="1"/>
  <c r="AL697" i="17"/>
  <c r="AM697" i="17" s="1"/>
  <c r="AN697" i="17" s="1"/>
  <c r="AL698" i="17"/>
  <c r="AM698" i="17" s="1"/>
  <c r="AN698" i="17" s="1"/>
  <c r="AL699" i="17"/>
  <c r="AM699" i="17" s="1"/>
  <c r="AN699" i="17" s="1"/>
  <c r="AL700" i="17"/>
  <c r="AM700" i="17" s="1"/>
  <c r="AN700" i="17" s="1"/>
  <c r="AL701" i="17"/>
  <c r="AM701" i="17" s="1"/>
  <c r="AN701" i="17" s="1"/>
  <c r="AL702" i="17"/>
  <c r="AM702" i="17" s="1"/>
  <c r="AN702" i="17" s="1"/>
  <c r="AL703" i="17"/>
  <c r="AM703" i="17" s="1"/>
  <c r="AN703" i="17" s="1"/>
  <c r="AL704" i="17"/>
  <c r="AM704" i="17" s="1"/>
  <c r="AN704" i="17" s="1"/>
  <c r="AL705" i="17"/>
  <c r="AM705" i="17" s="1"/>
  <c r="AN705" i="17" s="1"/>
  <c r="AL706" i="17"/>
  <c r="AM706" i="17" s="1"/>
  <c r="AN706" i="17" s="1"/>
  <c r="AL707" i="17"/>
  <c r="AM707" i="17" s="1"/>
  <c r="AN707" i="17" s="1"/>
  <c r="AL708" i="17"/>
  <c r="AM708" i="17" s="1"/>
  <c r="AN708" i="17" s="1"/>
  <c r="AL709" i="17"/>
  <c r="AM709" i="17" s="1"/>
  <c r="AN709" i="17" s="1"/>
  <c r="AL710" i="17"/>
  <c r="AM710" i="17" s="1"/>
  <c r="AN710" i="17" s="1"/>
  <c r="AL711" i="17"/>
  <c r="AM711" i="17" s="1"/>
  <c r="AN711" i="17" s="1"/>
  <c r="AL712" i="17"/>
  <c r="AM712" i="17" s="1"/>
  <c r="AN712" i="17" s="1"/>
  <c r="AL713" i="17"/>
  <c r="AM713" i="17" s="1"/>
  <c r="AN713" i="17" s="1"/>
  <c r="AL714" i="17"/>
  <c r="AM714" i="17" s="1"/>
  <c r="AN714" i="17" s="1"/>
  <c r="AL715" i="17"/>
  <c r="AM715" i="17" s="1"/>
  <c r="AN715" i="17" s="1"/>
  <c r="AL716" i="17"/>
  <c r="AM716" i="17" s="1"/>
  <c r="AN716" i="17" s="1"/>
  <c r="AL717" i="17"/>
  <c r="AM717" i="17" s="1"/>
  <c r="AN717" i="17" s="1"/>
  <c r="AL718" i="17"/>
  <c r="AM718" i="17" s="1"/>
  <c r="AN718" i="17" s="1"/>
  <c r="AL719" i="17"/>
  <c r="AM719" i="17" s="1"/>
  <c r="AN719" i="17" s="1"/>
  <c r="AL720" i="17"/>
  <c r="AM720" i="17" s="1"/>
  <c r="AN720" i="17" s="1"/>
  <c r="AL721" i="17"/>
  <c r="AM721" i="17" s="1"/>
  <c r="AN721" i="17" s="1"/>
  <c r="AL722" i="17"/>
  <c r="AM722" i="17" s="1"/>
  <c r="AN722" i="17" s="1"/>
  <c r="AL723" i="17"/>
  <c r="AM723" i="17" s="1"/>
  <c r="AN723" i="17" s="1"/>
  <c r="AL724" i="17"/>
  <c r="AM724" i="17" s="1"/>
  <c r="AN724" i="17" s="1"/>
  <c r="AL725" i="17"/>
  <c r="AM725" i="17" s="1"/>
  <c r="AN725" i="17" s="1"/>
  <c r="AL726" i="17"/>
  <c r="AM726" i="17" s="1"/>
  <c r="AN726" i="17" s="1"/>
  <c r="AL727" i="17"/>
  <c r="AM727" i="17" s="1"/>
  <c r="AN727" i="17" s="1"/>
  <c r="AL728" i="17"/>
  <c r="AM728" i="17" s="1"/>
  <c r="AN728" i="17" s="1"/>
  <c r="AL729" i="17"/>
  <c r="AM729" i="17" s="1"/>
  <c r="AN729" i="17" s="1"/>
  <c r="AL730" i="17"/>
  <c r="AM730" i="17" s="1"/>
  <c r="AN730" i="17" s="1"/>
  <c r="AL731" i="17"/>
  <c r="AM731" i="17" s="1"/>
  <c r="AN731" i="17" s="1"/>
  <c r="AL732" i="17"/>
  <c r="AM732" i="17" s="1"/>
  <c r="AN732" i="17" s="1"/>
  <c r="AL733" i="17"/>
  <c r="AM733" i="17" s="1"/>
  <c r="AN733" i="17" s="1"/>
  <c r="AL734" i="17"/>
  <c r="AM734" i="17" s="1"/>
  <c r="AN734" i="17" s="1"/>
  <c r="AL735" i="17"/>
  <c r="AM735" i="17" s="1"/>
  <c r="AN735" i="17" s="1"/>
  <c r="AL736" i="17"/>
  <c r="AM736" i="17" s="1"/>
  <c r="AN736" i="17" s="1"/>
  <c r="AL737" i="17"/>
  <c r="AM737" i="17" s="1"/>
  <c r="AN737" i="17" s="1"/>
  <c r="AL738" i="17"/>
  <c r="AM738" i="17" s="1"/>
  <c r="AN738" i="17" s="1"/>
  <c r="AL739" i="17"/>
  <c r="AM739" i="17" s="1"/>
  <c r="AN739" i="17" s="1"/>
  <c r="AL740" i="17"/>
  <c r="AM740" i="17" s="1"/>
  <c r="AN740" i="17" s="1"/>
  <c r="AL741" i="17"/>
  <c r="AM741" i="17" s="1"/>
  <c r="AN741" i="17" s="1"/>
  <c r="AL742" i="17"/>
  <c r="AM742" i="17" s="1"/>
  <c r="AN742" i="17" s="1"/>
  <c r="AL743" i="17"/>
  <c r="AM743" i="17" s="1"/>
  <c r="AN743" i="17" s="1"/>
  <c r="AL744" i="17"/>
  <c r="AM744" i="17" s="1"/>
  <c r="AN744" i="17" s="1"/>
  <c r="AL745" i="17"/>
  <c r="AM745" i="17" s="1"/>
  <c r="AN745" i="17" s="1"/>
  <c r="AL746" i="17"/>
  <c r="AM746" i="17" s="1"/>
  <c r="AN746" i="17" s="1"/>
  <c r="AL747" i="17"/>
  <c r="AM747" i="17" s="1"/>
  <c r="AN747" i="17" s="1"/>
  <c r="AL748" i="17"/>
  <c r="AM748" i="17" s="1"/>
  <c r="AN748" i="17" s="1"/>
  <c r="AL749" i="17"/>
  <c r="AM749" i="17" s="1"/>
  <c r="AN749" i="17" s="1"/>
  <c r="AL750" i="17"/>
  <c r="AM750" i="17" s="1"/>
  <c r="AN750" i="17" s="1"/>
  <c r="AL751" i="17"/>
  <c r="AM751" i="17" s="1"/>
  <c r="AN751" i="17" s="1"/>
  <c r="AL752" i="17"/>
  <c r="AM752" i="17" s="1"/>
  <c r="AN752" i="17" s="1"/>
  <c r="AL753" i="17"/>
  <c r="AM753" i="17" s="1"/>
  <c r="AN753" i="17" s="1"/>
  <c r="AL754" i="17"/>
  <c r="AM754" i="17" s="1"/>
  <c r="AN754" i="17" s="1"/>
  <c r="AL755" i="17"/>
  <c r="AM755" i="17" s="1"/>
  <c r="AN755" i="17" s="1"/>
  <c r="AL756" i="17"/>
  <c r="AM756" i="17" s="1"/>
  <c r="AN756" i="17" s="1"/>
  <c r="AL757" i="17"/>
  <c r="AM757" i="17" s="1"/>
  <c r="AN757" i="17" s="1"/>
  <c r="AL758" i="17"/>
  <c r="AM758" i="17" s="1"/>
  <c r="AN758" i="17" s="1"/>
  <c r="AL759" i="17"/>
  <c r="AM759" i="17" s="1"/>
  <c r="AN759" i="17" s="1"/>
  <c r="AL760" i="17"/>
  <c r="AM760" i="17" s="1"/>
  <c r="AN760" i="17" s="1"/>
  <c r="AL761" i="17"/>
  <c r="AM761" i="17" s="1"/>
  <c r="AN761" i="17" s="1"/>
  <c r="AL762" i="17"/>
  <c r="AM762" i="17" s="1"/>
  <c r="AN762" i="17" s="1"/>
  <c r="AL763" i="17"/>
  <c r="AM763" i="17" s="1"/>
  <c r="AN763" i="17" s="1"/>
  <c r="AL764" i="17"/>
  <c r="AM764" i="17" s="1"/>
  <c r="AN764" i="17" s="1"/>
  <c r="AL765" i="17"/>
  <c r="AM765" i="17" s="1"/>
  <c r="AN765" i="17" s="1"/>
  <c r="AL766" i="17"/>
  <c r="AM766" i="17" s="1"/>
  <c r="AN766" i="17" s="1"/>
  <c r="AL767" i="17"/>
  <c r="AM767" i="17" s="1"/>
  <c r="AN767" i="17" s="1"/>
  <c r="AL768" i="17"/>
  <c r="AM768" i="17" s="1"/>
  <c r="AN768" i="17" s="1"/>
  <c r="AL769" i="17"/>
  <c r="AM769" i="17" s="1"/>
  <c r="AN769" i="17" s="1"/>
  <c r="AL770" i="17"/>
  <c r="AM770" i="17" s="1"/>
  <c r="AN770" i="17" s="1"/>
  <c r="AL771" i="17"/>
  <c r="AM771" i="17" s="1"/>
  <c r="AN771" i="17" s="1"/>
  <c r="AL772" i="17"/>
  <c r="AM772" i="17" s="1"/>
  <c r="AN772" i="17" s="1"/>
  <c r="AL773" i="17"/>
  <c r="AM773" i="17" s="1"/>
  <c r="AN773" i="17" s="1"/>
  <c r="AL774" i="17"/>
  <c r="AM774" i="17" s="1"/>
  <c r="AN774" i="17" s="1"/>
  <c r="AL775" i="17"/>
  <c r="AM775" i="17" s="1"/>
  <c r="AN775" i="17" s="1"/>
  <c r="AL776" i="17"/>
  <c r="AM776" i="17" s="1"/>
  <c r="AN776" i="17" s="1"/>
  <c r="AL777" i="17"/>
  <c r="AM777" i="17" s="1"/>
  <c r="AN777" i="17" s="1"/>
  <c r="AL778" i="17"/>
  <c r="AM778" i="17" s="1"/>
  <c r="AN778" i="17" s="1"/>
  <c r="AL779" i="17"/>
  <c r="AM779" i="17" s="1"/>
  <c r="AN779" i="17" s="1"/>
  <c r="AL780" i="17"/>
  <c r="AM780" i="17" s="1"/>
  <c r="AN780" i="17" s="1"/>
  <c r="AL781" i="17"/>
  <c r="AM781" i="17" s="1"/>
  <c r="AN781" i="17" s="1"/>
  <c r="AL782" i="17"/>
  <c r="AM782" i="17" s="1"/>
  <c r="AN782" i="17" s="1"/>
  <c r="AL783" i="17"/>
  <c r="AM783" i="17" s="1"/>
  <c r="AN783" i="17" s="1"/>
  <c r="AL784" i="17"/>
  <c r="AM784" i="17" s="1"/>
  <c r="AN784" i="17" s="1"/>
  <c r="AL785" i="17"/>
  <c r="AM785" i="17" s="1"/>
  <c r="AN785" i="17" s="1"/>
  <c r="AL786" i="17"/>
  <c r="AM786" i="17" s="1"/>
  <c r="AN786" i="17" s="1"/>
  <c r="AL787" i="17"/>
  <c r="AM787" i="17" s="1"/>
  <c r="AN787" i="17" s="1"/>
  <c r="AL789" i="17"/>
  <c r="AM789" i="17" s="1"/>
  <c r="AN789" i="17" s="1"/>
  <c r="AL790" i="17"/>
  <c r="AM790" i="17" s="1"/>
  <c r="AN790" i="17" s="1"/>
  <c r="AL791" i="17"/>
  <c r="AM791" i="17" s="1"/>
  <c r="AN791" i="17" s="1"/>
  <c r="AL792" i="17"/>
  <c r="AM792" i="17" s="1"/>
  <c r="AN792" i="17" s="1"/>
  <c r="AL793" i="17"/>
  <c r="AM793" i="17" s="1"/>
  <c r="AN793" i="17" s="1"/>
  <c r="AL794" i="17"/>
  <c r="AM794" i="17" s="1"/>
  <c r="AN794" i="17" s="1"/>
  <c r="AL795" i="17"/>
  <c r="AM795" i="17" s="1"/>
  <c r="AN795" i="17" s="1"/>
  <c r="AL796" i="17"/>
  <c r="AM796" i="17" s="1"/>
  <c r="AN796" i="17" s="1"/>
  <c r="AL797" i="17"/>
  <c r="AM797" i="17" s="1"/>
  <c r="AN797" i="17" s="1"/>
  <c r="AL798" i="17"/>
  <c r="AM798" i="17" s="1"/>
  <c r="AN798" i="17" s="1"/>
  <c r="AL799" i="17"/>
  <c r="AM799" i="17" s="1"/>
  <c r="AN799" i="17" s="1"/>
  <c r="AL800" i="17"/>
  <c r="AM800" i="17" s="1"/>
  <c r="AN800" i="17" s="1"/>
  <c r="AL801" i="17"/>
  <c r="AM801" i="17" s="1"/>
  <c r="AN801" i="17" s="1"/>
  <c r="AL802" i="17"/>
  <c r="AM802" i="17" s="1"/>
  <c r="AN802" i="17" s="1"/>
  <c r="AL803" i="17"/>
  <c r="AM803" i="17" s="1"/>
  <c r="AN803" i="17" s="1"/>
  <c r="AL804" i="17"/>
  <c r="AM804" i="17" s="1"/>
  <c r="AN804" i="17" s="1"/>
  <c r="AL806" i="17"/>
  <c r="AM806" i="17" s="1"/>
  <c r="AN806" i="17" s="1"/>
  <c r="AL807" i="17"/>
  <c r="AM807" i="17" s="1"/>
  <c r="AN807" i="17" s="1"/>
  <c r="AL808" i="17"/>
  <c r="AM808" i="17" s="1"/>
  <c r="AN808" i="17" s="1"/>
  <c r="AL809" i="17"/>
  <c r="AM809" i="17" s="1"/>
  <c r="AN809" i="17" s="1"/>
  <c r="AL810" i="17"/>
  <c r="AM810" i="17" s="1"/>
  <c r="AN810" i="17" s="1"/>
  <c r="AL811" i="17"/>
  <c r="AM811" i="17" s="1"/>
  <c r="AN811" i="17" s="1"/>
  <c r="AL812" i="17"/>
  <c r="AM812" i="17" s="1"/>
  <c r="AN812" i="17" s="1"/>
  <c r="AL813" i="17"/>
  <c r="AM813" i="17" s="1"/>
  <c r="AN813" i="17" s="1"/>
  <c r="AL814" i="17"/>
  <c r="AM814" i="17" s="1"/>
  <c r="AN814" i="17" s="1"/>
  <c r="AL815" i="17"/>
  <c r="AM815" i="17" s="1"/>
  <c r="AN815" i="17" s="1"/>
  <c r="AL816" i="17"/>
  <c r="AM816" i="17" s="1"/>
  <c r="AN816" i="17" s="1"/>
  <c r="AL818" i="17"/>
  <c r="AM818" i="17" s="1"/>
  <c r="AN818" i="17" s="1"/>
  <c r="AL819" i="17"/>
  <c r="AM819" i="17" s="1"/>
  <c r="AN819" i="17" s="1"/>
  <c r="AL820" i="17"/>
  <c r="AM820" i="17" s="1"/>
  <c r="AN820" i="17" s="1"/>
  <c r="AL821" i="17"/>
  <c r="AM821" i="17" s="1"/>
  <c r="AN821" i="17" s="1"/>
  <c r="AL822" i="17"/>
  <c r="AM822" i="17" s="1"/>
  <c r="AN822" i="17" s="1"/>
  <c r="AL823" i="17"/>
  <c r="AM823" i="17" s="1"/>
  <c r="AN823" i="17" s="1"/>
  <c r="AL824" i="17"/>
  <c r="AM824" i="17" s="1"/>
  <c r="AN824" i="17" s="1"/>
  <c r="AL825" i="17"/>
  <c r="AM825" i="17" s="1"/>
  <c r="AN825" i="17" s="1"/>
  <c r="AL826" i="17"/>
  <c r="AM826" i="17" s="1"/>
  <c r="AN826" i="17" s="1"/>
  <c r="AL827" i="17"/>
  <c r="AM827" i="17" s="1"/>
  <c r="AN827" i="17" s="1"/>
  <c r="AL828" i="17"/>
  <c r="AM828" i="17" s="1"/>
  <c r="AN828" i="17" s="1"/>
  <c r="AL829" i="17"/>
  <c r="AM829" i="17" s="1"/>
  <c r="AN829" i="17" s="1"/>
  <c r="AL830" i="17"/>
  <c r="AM830" i="17" s="1"/>
  <c r="AN830" i="17" s="1"/>
  <c r="AL831" i="17"/>
  <c r="AM831" i="17" s="1"/>
  <c r="AN831" i="17" s="1"/>
  <c r="AL832" i="17"/>
  <c r="AM832" i="17" s="1"/>
  <c r="AN832" i="17" s="1"/>
  <c r="AL833" i="17"/>
  <c r="AM833" i="17" s="1"/>
  <c r="AN833" i="17" s="1"/>
  <c r="AL834" i="17"/>
  <c r="AM834" i="17" s="1"/>
  <c r="AN834" i="17" s="1"/>
  <c r="AL835" i="17"/>
  <c r="AM835" i="17" s="1"/>
  <c r="AN835" i="17" s="1"/>
  <c r="AL836" i="17"/>
  <c r="AM836" i="17" s="1"/>
  <c r="AN836" i="17" s="1"/>
  <c r="AL837" i="17"/>
  <c r="AM837" i="17" s="1"/>
  <c r="AN837" i="17" s="1"/>
  <c r="AL838" i="17"/>
  <c r="AM838" i="17" s="1"/>
  <c r="AN838" i="17" s="1"/>
  <c r="AL839" i="17"/>
  <c r="AM839" i="17" s="1"/>
  <c r="AN839" i="17" s="1"/>
  <c r="AL840" i="17"/>
  <c r="AM840" i="17" s="1"/>
  <c r="AN840" i="17" s="1"/>
  <c r="AL841" i="17"/>
  <c r="AM841" i="17" s="1"/>
  <c r="AN841" i="17" s="1"/>
  <c r="AL842" i="17"/>
  <c r="AM842" i="17" s="1"/>
  <c r="AN842" i="17" s="1"/>
  <c r="AL843" i="17"/>
  <c r="AM843" i="17" s="1"/>
  <c r="AN843" i="17" s="1"/>
  <c r="AL844" i="17"/>
  <c r="AM844" i="17" s="1"/>
  <c r="AN844" i="17" s="1"/>
  <c r="AL845" i="17"/>
  <c r="AM845" i="17" s="1"/>
  <c r="AN845" i="17" s="1"/>
  <c r="AL846" i="17"/>
  <c r="AM846" i="17" s="1"/>
  <c r="AN846" i="17" s="1"/>
  <c r="AL847" i="17"/>
  <c r="AM847" i="17" s="1"/>
  <c r="AN847" i="17" s="1"/>
  <c r="AL848" i="17"/>
  <c r="AM848" i="17" s="1"/>
  <c r="AN848" i="17" s="1"/>
  <c r="AL849" i="17"/>
  <c r="AM849" i="17" s="1"/>
  <c r="AN849" i="17" s="1"/>
  <c r="AL850" i="17"/>
  <c r="AM850" i="17" s="1"/>
  <c r="AN850" i="17" s="1"/>
  <c r="AL851" i="17"/>
  <c r="AM851" i="17" s="1"/>
  <c r="AN851" i="17" s="1"/>
  <c r="AL852" i="17"/>
  <c r="AM852" i="17" s="1"/>
  <c r="AN852" i="17" s="1"/>
  <c r="AL853" i="17"/>
  <c r="AM853" i="17" s="1"/>
  <c r="AN853" i="17" s="1"/>
  <c r="AL854" i="17"/>
  <c r="AM854" i="17" s="1"/>
  <c r="AN854" i="17" s="1"/>
  <c r="AL855" i="17"/>
  <c r="AM855" i="17" s="1"/>
  <c r="AN855" i="17" s="1"/>
  <c r="AL856" i="17"/>
  <c r="AM856" i="17" s="1"/>
  <c r="AN856" i="17" s="1"/>
  <c r="AL857" i="17"/>
  <c r="AM857" i="17" s="1"/>
  <c r="AN857" i="17" s="1"/>
  <c r="AL858" i="17"/>
  <c r="AM858" i="17" s="1"/>
  <c r="AN858" i="17" s="1"/>
  <c r="AL859" i="17"/>
  <c r="AM859" i="17" s="1"/>
  <c r="AN859" i="17" s="1"/>
  <c r="AL860" i="17"/>
  <c r="AM860" i="17" s="1"/>
  <c r="AN860" i="17" s="1"/>
  <c r="AL861" i="17"/>
  <c r="AM861" i="17" s="1"/>
  <c r="AN861" i="17" s="1"/>
  <c r="AL862" i="17"/>
  <c r="AM862" i="17" s="1"/>
  <c r="AN862" i="17" s="1"/>
  <c r="AL863" i="17"/>
  <c r="AM863" i="17" s="1"/>
  <c r="AN863" i="17" s="1"/>
  <c r="AL864" i="17"/>
  <c r="AM864" i="17" s="1"/>
  <c r="AN864" i="17" s="1"/>
  <c r="AL865" i="17"/>
  <c r="AM865" i="17" s="1"/>
  <c r="AN865" i="17" s="1"/>
  <c r="AL866" i="17"/>
  <c r="AM866" i="17" s="1"/>
  <c r="AN866" i="17" s="1"/>
  <c r="AL867" i="17"/>
  <c r="AM867" i="17" s="1"/>
  <c r="AN867" i="17" s="1"/>
  <c r="AL868" i="17"/>
  <c r="AM868" i="17" s="1"/>
  <c r="AN868" i="17" s="1"/>
  <c r="AL869" i="17"/>
  <c r="AM869" i="17" s="1"/>
  <c r="AN869" i="17" s="1"/>
  <c r="AL870" i="17"/>
  <c r="AM870" i="17" s="1"/>
  <c r="AN870" i="17" s="1"/>
  <c r="AL871" i="17"/>
  <c r="AM871" i="17" s="1"/>
  <c r="AN871" i="17" s="1"/>
  <c r="AL872" i="17"/>
  <c r="AM872" i="17" s="1"/>
  <c r="AN872" i="17" s="1"/>
  <c r="AL873" i="17"/>
  <c r="AM873" i="17" s="1"/>
  <c r="AN873" i="17" s="1"/>
  <c r="AL874" i="17"/>
  <c r="AM874" i="17" s="1"/>
  <c r="AN874" i="17" s="1"/>
  <c r="AL875" i="17"/>
  <c r="AM875" i="17" s="1"/>
  <c r="AN875" i="17" s="1"/>
  <c r="AL876" i="17"/>
  <c r="AM876" i="17" s="1"/>
  <c r="AN876" i="17" s="1"/>
  <c r="AL877" i="17"/>
  <c r="AM877" i="17" s="1"/>
  <c r="AN877" i="17" s="1"/>
  <c r="AL878" i="17"/>
  <c r="AM878" i="17" s="1"/>
  <c r="AN878" i="17" s="1"/>
  <c r="AL879" i="17"/>
  <c r="AM879" i="17" s="1"/>
  <c r="AN879" i="17" s="1"/>
  <c r="AL880" i="17"/>
  <c r="AM880" i="17" s="1"/>
  <c r="AN880" i="17" s="1"/>
  <c r="AL881" i="17"/>
  <c r="AM881" i="17" s="1"/>
  <c r="AN881" i="17" s="1"/>
  <c r="AL882" i="17"/>
  <c r="AM882" i="17" s="1"/>
  <c r="AN882" i="17" s="1"/>
  <c r="AL883" i="17"/>
  <c r="AM883" i="17" s="1"/>
  <c r="AN883" i="17" s="1"/>
  <c r="AL884" i="17"/>
  <c r="AM884" i="17" s="1"/>
  <c r="AN884" i="17" s="1"/>
  <c r="AL885" i="17"/>
  <c r="AM885" i="17" s="1"/>
  <c r="AN885" i="17" s="1"/>
  <c r="AL886" i="17"/>
  <c r="AM886" i="17" s="1"/>
  <c r="AN886" i="17" s="1"/>
  <c r="AL887" i="17"/>
  <c r="AM887" i="17" s="1"/>
  <c r="AN887" i="17" s="1"/>
  <c r="AL888" i="17"/>
  <c r="AM888" i="17" s="1"/>
  <c r="AN888" i="17" s="1"/>
  <c r="AL889" i="17"/>
  <c r="AM889" i="17" s="1"/>
  <c r="AN889" i="17" s="1"/>
  <c r="AL890" i="17"/>
  <c r="AM890" i="17" s="1"/>
  <c r="AN890" i="17" s="1"/>
  <c r="AL891" i="17"/>
  <c r="AM891" i="17" s="1"/>
  <c r="AN891" i="17" s="1"/>
  <c r="AL892" i="17"/>
  <c r="AM892" i="17" s="1"/>
  <c r="AN892" i="17" s="1"/>
  <c r="AL893" i="17"/>
  <c r="AM893" i="17" s="1"/>
  <c r="AN893" i="17" s="1"/>
  <c r="AL894" i="17"/>
  <c r="AM894" i="17" s="1"/>
  <c r="AN894" i="17" s="1"/>
  <c r="AL895" i="17"/>
  <c r="AM895" i="17" s="1"/>
  <c r="AN895" i="17" s="1"/>
  <c r="AL896" i="17"/>
  <c r="AM896" i="17" s="1"/>
  <c r="AN896" i="17" s="1"/>
  <c r="AL897" i="17"/>
  <c r="AM897" i="17" s="1"/>
  <c r="AN897" i="17" s="1"/>
  <c r="AL898" i="17"/>
  <c r="AM898" i="17" s="1"/>
  <c r="AN898" i="17" s="1"/>
  <c r="AL899" i="17"/>
  <c r="AM899" i="17" s="1"/>
  <c r="AN899" i="17" s="1"/>
  <c r="AL900" i="17"/>
  <c r="AM900" i="17" s="1"/>
  <c r="AN900" i="17" s="1"/>
  <c r="AL901" i="17"/>
  <c r="AM901" i="17" s="1"/>
  <c r="AN901" i="17" s="1"/>
  <c r="AL902" i="17"/>
  <c r="AM902" i="17" s="1"/>
  <c r="AN902" i="17" s="1"/>
  <c r="AL903" i="17"/>
  <c r="AM903" i="17" s="1"/>
  <c r="AN903" i="17" s="1"/>
  <c r="AL904" i="17"/>
  <c r="AM904" i="17" s="1"/>
  <c r="AN904" i="17" s="1"/>
  <c r="AL905" i="17"/>
  <c r="AM905" i="17" s="1"/>
  <c r="AN905" i="17" s="1"/>
  <c r="AL906" i="17"/>
  <c r="AM906" i="17" s="1"/>
  <c r="AN906" i="17" s="1"/>
  <c r="AL907" i="17"/>
  <c r="AM907" i="17" s="1"/>
  <c r="AN907" i="17" s="1"/>
  <c r="AL908" i="17"/>
  <c r="AM908" i="17" s="1"/>
  <c r="AN908" i="17" s="1"/>
  <c r="AL909" i="17"/>
  <c r="AM909" i="17" s="1"/>
  <c r="AN909" i="17" s="1"/>
  <c r="AL910" i="17"/>
  <c r="AM910" i="17" s="1"/>
  <c r="AN910" i="17" s="1"/>
  <c r="AL911" i="17"/>
  <c r="AM911" i="17" s="1"/>
  <c r="AN911" i="17" s="1"/>
  <c r="AL912" i="17"/>
  <c r="AM912" i="17" s="1"/>
  <c r="AN912" i="17" s="1"/>
  <c r="AL913" i="17"/>
  <c r="AM913" i="17" s="1"/>
  <c r="AN913" i="17" s="1"/>
  <c r="AL914" i="17"/>
  <c r="AM914" i="17" s="1"/>
  <c r="AN914" i="17" s="1"/>
  <c r="AL915" i="17"/>
  <c r="AM915" i="17" s="1"/>
  <c r="AN915" i="17" s="1"/>
  <c r="AL916" i="17"/>
  <c r="AM916" i="17" s="1"/>
  <c r="AN916" i="17" s="1"/>
  <c r="AL917" i="17"/>
  <c r="AM917" i="17" s="1"/>
  <c r="AN917" i="17" s="1"/>
  <c r="AL918" i="17"/>
  <c r="AM918" i="17" s="1"/>
  <c r="AN918" i="17" s="1"/>
  <c r="AL919" i="17"/>
  <c r="AM919" i="17" s="1"/>
  <c r="AN919" i="17" s="1"/>
  <c r="AL920" i="17"/>
  <c r="AM920" i="17" s="1"/>
  <c r="AN920" i="17" s="1"/>
  <c r="AL921" i="17"/>
  <c r="AM921" i="17" s="1"/>
  <c r="AN921" i="17" s="1"/>
  <c r="AL922" i="17"/>
  <c r="AM922" i="17" s="1"/>
  <c r="AN922" i="17" s="1"/>
  <c r="AL923" i="17"/>
  <c r="AM923" i="17" s="1"/>
  <c r="AN923" i="17" s="1"/>
  <c r="AL924" i="17"/>
  <c r="AM924" i="17" s="1"/>
  <c r="AN924" i="17" s="1"/>
  <c r="AL925" i="17"/>
  <c r="AM925" i="17" s="1"/>
  <c r="AN925" i="17" s="1"/>
  <c r="AL926" i="17"/>
  <c r="AM926" i="17" s="1"/>
  <c r="AN926" i="17" s="1"/>
  <c r="AL927" i="17"/>
  <c r="AM927" i="17" s="1"/>
  <c r="AN927" i="17" s="1"/>
  <c r="AL928" i="17"/>
  <c r="AM928" i="17" s="1"/>
  <c r="AN928" i="17" s="1"/>
  <c r="AL929" i="17"/>
  <c r="AM929" i="17" s="1"/>
  <c r="AN929" i="17" s="1"/>
  <c r="AL930" i="17"/>
  <c r="AM930" i="17" s="1"/>
  <c r="AN930" i="17" s="1"/>
  <c r="AL931" i="17"/>
  <c r="AM931" i="17" s="1"/>
  <c r="AN931" i="17" s="1"/>
  <c r="AL932" i="17"/>
  <c r="AM932" i="17" s="1"/>
  <c r="AN932" i="17" s="1"/>
  <c r="AL933" i="17"/>
  <c r="AM933" i="17" s="1"/>
  <c r="AN933" i="17" s="1"/>
  <c r="AL934" i="17"/>
  <c r="AM934" i="17" s="1"/>
  <c r="AN934" i="17" s="1"/>
  <c r="AL935" i="17"/>
  <c r="AM935" i="17" s="1"/>
  <c r="AN935" i="17" s="1"/>
  <c r="AL936" i="17"/>
  <c r="AM936" i="17" s="1"/>
  <c r="AN936" i="17" s="1"/>
  <c r="AL937" i="17"/>
  <c r="AM937" i="17" s="1"/>
  <c r="AN937" i="17" s="1"/>
  <c r="AL938" i="17"/>
  <c r="AM938" i="17" s="1"/>
  <c r="AN938" i="17" s="1"/>
  <c r="AL939" i="17"/>
  <c r="AM939" i="17" s="1"/>
  <c r="AN939" i="17" s="1"/>
  <c r="AL940" i="17"/>
  <c r="AM940" i="17" s="1"/>
  <c r="AN940" i="17" s="1"/>
  <c r="AL941" i="17"/>
  <c r="AM941" i="17" s="1"/>
  <c r="AN941" i="17" s="1"/>
  <c r="AL942" i="17"/>
  <c r="AM942" i="17" s="1"/>
  <c r="AN942" i="17" s="1"/>
  <c r="AL943" i="17"/>
  <c r="AM943" i="17" s="1"/>
  <c r="AN943" i="17" s="1"/>
  <c r="AL944" i="17"/>
  <c r="AM944" i="17" s="1"/>
  <c r="AN944" i="17" s="1"/>
  <c r="AL945" i="17"/>
  <c r="AM945" i="17" s="1"/>
  <c r="AN945" i="17" s="1"/>
  <c r="AL946" i="17"/>
  <c r="AM946" i="17" s="1"/>
  <c r="AN946" i="17" s="1"/>
  <c r="AL947" i="17"/>
  <c r="AM947" i="17" s="1"/>
  <c r="AN947" i="17" s="1"/>
  <c r="AL948" i="17"/>
  <c r="AM948" i="17" s="1"/>
  <c r="AN948" i="17" s="1"/>
  <c r="AL949" i="17"/>
  <c r="AM949" i="17" s="1"/>
  <c r="AN949" i="17" s="1"/>
  <c r="AL950" i="17"/>
  <c r="AM950" i="17" s="1"/>
  <c r="AN950" i="17" s="1"/>
  <c r="AL951" i="17"/>
  <c r="AM951" i="17" s="1"/>
  <c r="AN951" i="17" s="1"/>
  <c r="AL952" i="17"/>
  <c r="AM952" i="17" s="1"/>
  <c r="AN952" i="17" s="1"/>
  <c r="AL953" i="17"/>
  <c r="AM953" i="17" s="1"/>
  <c r="AN953" i="17" s="1"/>
  <c r="AL388" i="17"/>
  <c r="AM388" i="17" s="1"/>
  <c r="AN388" i="17" s="1"/>
  <c r="AD389" i="17"/>
  <c r="AE389" i="17" s="1"/>
  <c r="AF389" i="17" s="1"/>
  <c r="AG389" i="17" s="1"/>
  <c r="AH389" i="17" s="1"/>
  <c r="AI389" i="17" s="1"/>
  <c r="AJ389" i="17" s="1"/>
  <c r="AD390" i="17"/>
  <c r="AE390" i="17" s="1"/>
  <c r="AF390" i="17" s="1"/>
  <c r="AG390" i="17" s="1"/>
  <c r="AH390" i="17" s="1"/>
  <c r="AI390" i="17" s="1"/>
  <c r="AJ390" i="17" s="1"/>
  <c r="AD391" i="17"/>
  <c r="AE391" i="17" s="1"/>
  <c r="AF391" i="17" s="1"/>
  <c r="AG391" i="17" s="1"/>
  <c r="AH391" i="17" s="1"/>
  <c r="AI391" i="17" s="1"/>
  <c r="AJ391" i="17" s="1"/>
  <c r="AD392" i="17"/>
  <c r="AE392" i="17" s="1"/>
  <c r="AF392" i="17" s="1"/>
  <c r="AG392" i="17" s="1"/>
  <c r="AH392" i="17" s="1"/>
  <c r="AI392" i="17" s="1"/>
  <c r="AJ392" i="17" s="1"/>
  <c r="AD393" i="17"/>
  <c r="AE393" i="17" s="1"/>
  <c r="AF393" i="17" s="1"/>
  <c r="AG393" i="17" s="1"/>
  <c r="AH393" i="17" s="1"/>
  <c r="AI393" i="17" s="1"/>
  <c r="AJ393" i="17" s="1"/>
  <c r="AD394" i="17"/>
  <c r="AE394" i="17" s="1"/>
  <c r="AF394" i="17" s="1"/>
  <c r="AG394" i="17" s="1"/>
  <c r="AH394" i="17" s="1"/>
  <c r="AI394" i="17" s="1"/>
  <c r="AJ394" i="17" s="1"/>
  <c r="AD395" i="17"/>
  <c r="AE395" i="17" s="1"/>
  <c r="AF395" i="17" s="1"/>
  <c r="AG395" i="17" s="1"/>
  <c r="AH395" i="17" s="1"/>
  <c r="AI395" i="17" s="1"/>
  <c r="AJ395" i="17" s="1"/>
  <c r="AD396" i="17"/>
  <c r="AE396" i="17" s="1"/>
  <c r="AF396" i="17" s="1"/>
  <c r="AG396" i="17" s="1"/>
  <c r="AH396" i="17" s="1"/>
  <c r="AI396" i="17" s="1"/>
  <c r="AJ396" i="17" s="1"/>
  <c r="AD397" i="17"/>
  <c r="AE397" i="17" s="1"/>
  <c r="AF397" i="17" s="1"/>
  <c r="AG397" i="17" s="1"/>
  <c r="AH397" i="17" s="1"/>
  <c r="AI397" i="17" s="1"/>
  <c r="AJ397" i="17" s="1"/>
  <c r="AD398" i="17"/>
  <c r="AE398" i="17" s="1"/>
  <c r="AF398" i="17" s="1"/>
  <c r="AG398" i="17" s="1"/>
  <c r="AH398" i="17" s="1"/>
  <c r="AI398" i="17" s="1"/>
  <c r="AJ398" i="17" s="1"/>
  <c r="AD399" i="17"/>
  <c r="AE399" i="17" s="1"/>
  <c r="AF399" i="17" s="1"/>
  <c r="AG399" i="17" s="1"/>
  <c r="AH399" i="17" s="1"/>
  <c r="AI399" i="17" s="1"/>
  <c r="AJ399" i="17" s="1"/>
  <c r="AD400" i="17"/>
  <c r="AE400" i="17" s="1"/>
  <c r="AF400" i="17" s="1"/>
  <c r="AG400" i="17" s="1"/>
  <c r="AH400" i="17" s="1"/>
  <c r="AI400" i="17" s="1"/>
  <c r="AJ400" i="17" s="1"/>
  <c r="AD401" i="17"/>
  <c r="AE401" i="17" s="1"/>
  <c r="AF401" i="17" s="1"/>
  <c r="AG401" i="17" s="1"/>
  <c r="AH401" i="17" s="1"/>
  <c r="AI401" i="17" s="1"/>
  <c r="AJ401" i="17" s="1"/>
  <c r="AD402" i="17"/>
  <c r="AE402" i="17" s="1"/>
  <c r="AF402" i="17" s="1"/>
  <c r="AG402" i="17" s="1"/>
  <c r="AH402" i="17" s="1"/>
  <c r="AI402" i="17" s="1"/>
  <c r="AJ402" i="17" s="1"/>
  <c r="AD403" i="17"/>
  <c r="AE403" i="17" s="1"/>
  <c r="AF403" i="17" s="1"/>
  <c r="AG403" i="17" s="1"/>
  <c r="AH403" i="17" s="1"/>
  <c r="AI403" i="17" s="1"/>
  <c r="AJ403" i="17" s="1"/>
  <c r="AD404" i="17"/>
  <c r="AE404" i="17" s="1"/>
  <c r="AF404" i="17" s="1"/>
  <c r="AG404" i="17" s="1"/>
  <c r="AH404" i="17" s="1"/>
  <c r="AI404" i="17" s="1"/>
  <c r="AJ404" i="17" s="1"/>
  <c r="AD405" i="17"/>
  <c r="AE405" i="17" s="1"/>
  <c r="AF405" i="17" s="1"/>
  <c r="AG405" i="17" s="1"/>
  <c r="AH405" i="17" s="1"/>
  <c r="AI405" i="17" s="1"/>
  <c r="AJ405" i="17" s="1"/>
  <c r="AD406" i="17"/>
  <c r="AE406" i="17" s="1"/>
  <c r="AF406" i="17" s="1"/>
  <c r="AG406" i="17" s="1"/>
  <c r="AH406" i="17" s="1"/>
  <c r="AI406" i="17" s="1"/>
  <c r="AJ406" i="17" s="1"/>
  <c r="AD407" i="17"/>
  <c r="AE407" i="17" s="1"/>
  <c r="AF407" i="17" s="1"/>
  <c r="AG407" i="17" s="1"/>
  <c r="AH407" i="17" s="1"/>
  <c r="AI407" i="17" s="1"/>
  <c r="AJ407" i="17" s="1"/>
  <c r="AD408" i="17"/>
  <c r="AE408" i="17" s="1"/>
  <c r="AF408" i="17" s="1"/>
  <c r="AG408" i="17" s="1"/>
  <c r="AH408" i="17" s="1"/>
  <c r="AI408" i="17" s="1"/>
  <c r="AJ408" i="17" s="1"/>
  <c r="AD409" i="17"/>
  <c r="AE409" i="17" s="1"/>
  <c r="AF409" i="17" s="1"/>
  <c r="AG409" i="17" s="1"/>
  <c r="AH409" i="17" s="1"/>
  <c r="AI409" i="17" s="1"/>
  <c r="AJ409" i="17" s="1"/>
  <c r="AD410" i="17"/>
  <c r="AE410" i="17" s="1"/>
  <c r="AF410" i="17" s="1"/>
  <c r="AG410" i="17" s="1"/>
  <c r="AH410" i="17" s="1"/>
  <c r="AI410" i="17" s="1"/>
  <c r="AJ410" i="17" s="1"/>
  <c r="AD411" i="17"/>
  <c r="AE411" i="17" s="1"/>
  <c r="AF411" i="17" s="1"/>
  <c r="AG411" i="17" s="1"/>
  <c r="AH411" i="17" s="1"/>
  <c r="AI411" i="17" s="1"/>
  <c r="AJ411" i="17" s="1"/>
  <c r="AD412" i="17"/>
  <c r="AE412" i="17" s="1"/>
  <c r="AF412" i="17" s="1"/>
  <c r="AG412" i="17" s="1"/>
  <c r="AH412" i="17" s="1"/>
  <c r="AI412" i="17" s="1"/>
  <c r="AJ412" i="17" s="1"/>
  <c r="AD413" i="17"/>
  <c r="AE413" i="17" s="1"/>
  <c r="AF413" i="17" s="1"/>
  <c r="AG413" i="17" s="1"/>
  <c r="AH413" i="17" s="1"/>
  <c r="AI413" i="17" s="1"/>
  <c r="AJ413" i="17" s="1"/>
  <c r="AD414" i="17"/>
  <c r="AE414" i="17" s="1"/>
  <c r="AF414" i="17" s="1"/>
  <c r="AG414" i="17" s="1"/>
  <c r="AH414" i="17" s="1"/>
  <c r="AI414" i="17" s="1"/>
  <c r="AJ414" i="17" s="1"/>
  <c r="AD415" i="17"/>
  <c r="AE415" i="17" s="1"/>
  <c r="AF415" i="17" s="1"/>
  <c r="AG415" i="17" s="1"/>
  <c r="AH415" i="17" s="1"/>
  <c r="AI415" i="17" s="1"/>
  <c r="AJ415" i="17" s="1"/>
  <c r="AD416" i="17"/>
  <c r="AE416" i="17" s="1"/>
  <c r="AF416" i="17" s="1"/>
  <c r="AG416" i="17" s="1"/>
  <c r="AH416" i="17" s="1"/>
  <c r="AI416" i="17" s="1"/>
  <c r="AJ416" i="17" s="1"/>
  <c r="AD417" i="17"/>
  <c r="AE417" i="17" s="1"/>
  <c r="AF417" i="17" s="1"/>
  <c r="AG417" i="17" s="1"/>
  <c r="AH417" i="17" s="1"/>
  <c r="AI417" i="17" s="1"/>
  <c r="AJ417" i="17" s="1"/>
  <c r="AD418" i="17"/>
  <c r="AE418" i="17" s="1"/>
  <c r="AF418" i="17" s="1"/>
  <c r="AG418" i="17" s="1"/>
  <c r="AH418" i="17" s="1"/>
  <c r="AI418" i="17" s="1"/>
  <c r="AJ418" i="17" s="1"/>
  <c r="AD419" i="17"/>
  <c r="AE419" i="17" s="1"/>
  <c r="AF419" i="17" s="1"/>
  <c r="AG419" i="17" s="1"/>
  <c r="AH419" i="17" s="1"/>
  <c r="AI419" i="17" s="1"/>
  <c r="AJ419" i="17" s="1"/>
  <c r="AD420" i="17"/>
  <c r="AE420" i="17" s="1"/>
  <c r="AF420" i="17" s="1"/>
  <c r="AG420" i="17" s="1"/>
  <c r="AH420" i="17" s="1"/>
  <c r="AI420" i="17" s="1"/>
  <c r="AJ420" i="17" s="1"/>
  <c r="AD421" i="17"/>
  <c r="AE421" i="17" s="1"/>
  <c r="AF421" i="17" s="1"/>
  <c r="AG421" i="17" s="1"/>
  <c r="AH421" i="17" s="1"/>
  <c r="AI421" i="17" s="1"/>
  <c r="AJ421" i="17" s="1"/>
  <c r="AD422" i="17"/>
  <c r="AE422" i="17" s="1"/>
  <c r="AF422" i="17" s="1"/>
  <c r="AG422" i="17" s="1"/>
  <c r="AH422" i="17" s="1"/>
  <c r="AI422" i="17" s="1"/>
  <c r="AJ422" i="17" s="1"/>
  <c r="AD423" i="17"/>
  <c r="AE423" i="17" s="1"/>
  <c r="AF423" i="17" s="1"/>
  <c r="AG423" i="17" s="1"/>
  <c r="AH423" i="17" s="1"/>
  <c r="AI423" i="17" s="1"/>
  <c r="AJ423" i="17" s="1"/>
  <c r="AD424" i="17"/>
  <c r="AE424" i="17" s="1"/>
  <c r="AF424" i="17" s="1"/>
  <c r="AG424" i="17" s="1"/>
  <c r="AH424" i="17" s="1"/>
  <c r="AI424" i="17" s="1"/>
  <c r="AJ424" i="17" s="1"/>
  <c r="AD425" i="17"/>
  <c r="AE425" i="17" s="1"/>
  <c r="AF425" i="17" s="1"/>
  <c r="AG425" i="17" s="1"/>
  <c r="AH425" i="17" s="1"/>
  <c r="AI425" i="17" s="1"/>
  <c r="AJ425" i="17" s="1"/>
  <c r="AD426" i="17"/>
  <c r="AE426" i="17" s="1"/>
  <c r="AF426" i="17" s="1"/>
  <c r="AG426" i="17" s="1"/>
  <c r="AH426" i="17" s="1"/>
  <c r="AI426" i="17" s="1"/>
  <c r="AJ426" i="17" s="1"/>
  <c r="AD427" i="17"/>
  <c r="AE427" i="17" s="1"/>
  <c r="AF427" i="17" s="1"/>
  <c r="AG427" i="17" s="1"/>
  <c r="AH427" i="17" s="1"/>
  <c r="AI427" i="17" s="1"/>
  <c r="AJ427" i="17" s="1"/>
  <c r="AD428" i="17"/>
  <c r="AE428" i="17" s="1"/>
  <c r="AF428" i="17" s="1"/>
  <c r="AG428" i="17" s="1"/>
  <c r="AH428" i="17" s="1"/>
  <c r="AI428" i="17" s="1"/>
  <c r="AJ428" i="17" s="1"/>
  <c r="AD429" i="17"/>
  <c r="AE429" i="17" s="1"/>
  <c r="AF429" i="17" s="1"/>
  <c r="AG429" i="17" s="1"/>
  <c r="AH429" i="17" s="1"/>
  <c r="AI429" i="17" s="1"/>
  <c r="AJ429" i="17" s="1"/>
  <c r="AD430" i="17"/>
  <c r="AE430" i="17" s="1"/>
  <c r="AF430" i="17" s="1"/>
  <c r="AG430" i="17" s="1"/>
  <c r="AH430" i="17" s="1"/>
  <c r="AI430" i="17" s="1"/>
  <c r="AJ430" i="17" s="1"/>
  <c r="AD431" i="17"/>
  <c r="AE431" i="17" s="1"/>
  <c r="AF431" i="17" s="1"/>
  <c r="AG431" i="17" s="1"/>
  <c r="AH431" i="17" s="1"/>
  <c r="AI431" i="17" s="1"/>
  <c r="AJ431" i="17" s="1"/>
  <c r="AD432" i="17"/>
  <c r="AE432" i="17" s="1"/>
  <c r="AF432" i="17" s="1"/>
  <c r="AG432" i="17" s="1"/>
  <c r="AH432" i="17" s="1"/>
  <c r="AI432" i="17" s="1"/>
  <c r="AJ432" i="17" s="1"/>
  <c r="AD433" i="17"/>
  <c r="AE433" i="17" s="1"/>
  <c r="AF433" i="17" s="1"/>
  <c r="AG433" i="17" s="1"/>
  <c r="AH433" i="17" s="1"/>
  <c r="AI433" i="17" s="1"/>
  <c r="AJ433" i="17" s="1"/>
  <c r="AD434" i="17"/>
  <c r="AE434" i="17" s="1"/>
  <c r="AF434" i="17" s="1"/>
  <c r="AG434" i="17" s="1"/>
  <c r="AH434" i="17" s="1"/>
  <c r="AI434" i="17" s="1"/>
  <c r="AJ434" i="17" s="1"/>
  <c r="AD435" i="17"/>
  <c r="AE435" i="17" s="1"/>
  <c r="AF435" i="17" s="1"/>
  <c r="AG435" i="17" s="1"/>
  <c r="AH435" i="17" s="1"/>
  <c r="AI435" i="17" s="1"/>
  <c r="AJ435" i="17" s="1"/>
  <c r="AD436" i="17"/>
  <c r="AE436" i="17" s="1"/>
  <c r="AF436" i="17" s="1"/>
  <c r="AG436" i="17" s="1"/>
  <c r="AH436" i="17" s="1"/>
  <c r="AI436" i="17" s="1"/>
  <c r="AJ436" i="17" s="1"/>
  <c r="AD437" i="17"/>
  <c r="AE437" i="17" s="1"/>
  <c r="AF437" i="17" s="1"/>
  <c r="AG437" i="17" s="1"/>
  <c r="AH437" i="17" s="1"/>
  <c r="AI437" i="17" s="1"/>
  <c r="AJ437" i="17" s="1"/>
  <c r="AD438" i="17"/>
  <c r="AE438" i="17" s="1"/>
  <c r="AF438" i="17" s="1"/>
  <c r="AG438" i="17" s="1"/>
  <c r="AH438" i="17" s="1"/>
  <c r="AI438" i="17" s="1"/>
  <c r="AJ438" i="17" s="1"/>
  <c r="AD439" i="17"/>
  <c r="AE439" i="17" s="1"/>
  <c r="AF439" i="17" s="1"/>
  <c r="AG439" i="17" s="1"/>
  <c r="AH439" i="17" s="1"/>
  <c r="AI439" i="17" s="1"/>
  <c r="AJ439" i="17" s="1"/>
  <c r="AD440" i="17"/>
  <c r="AE440" i="17" s="1"/>
  <c r="AF440" i="17" s="1"/>
  <c r="AG440" i="17" s="1"/>
  <c r="AH440" i="17" s="1"/>
  <c r="AI440" i="17" s="1"/>
  <c r="AJ440" i="17" s="1"/>
  <c r="AD441" i="17"/>
  <c r="AE441" i="17" s="1"/>
  <c r="AF441" i="17" s="1"/>
  <c r="AG441" i="17" s="1"/>
  <c r="AH441" i="17" s="1"/>
  <c r="AI441" i="17" s="1"/>
  <c r="AJ441" i="17" s="1"/>
  <c r="AD442" i="17"/>
  <c r="AE442" i="17" s="1"/>
  <c r="AF442" i="17" s="1"/>
  <c r="AG442" i="17" s="1"/>
  <c r="AH442" i="17" s="1"/>
  <c r="AI442" i="17" s="1"/>
  <c r="AJ442" i="17" s="1"/>
  <c r="AD443" i="17"/>
  <c r="AE443" i="17" s="1"/>
  <c r="AF443" i="17" s="1"/>
  <c r="AG443" i="17" s="1"/>
  <c r="AH443" i="17" s="1"/>
  <c r="AI443" i="17" s="1"/>
  <c r="AJ443" i="17" s="1"/>
  <c r="AD444" i="17"/>
  <c r="AE444" i="17" s="1"/>
  <c r="AF444" i="17" s="1"/>
  <c r="AG444" i="17" s="1"/>
  <c r="AH444" i="17" s="1"/>
  <c r="AI444" i="17" s="1"/>
  <c r="AJ444" i="17" s="1"/>
  <c r="AD445" i="17"/>
  <c r="AE445" i="17" s="1"/>
  <c r="AF445" i="17" s="1"/>
  <c r="AG445" i="17" s="1"/>
  <c r="AH445" i="17" s="1"/>
  <c r="AI445" i="17" s="1"/>
  <c r="AJ445" i="17" s="1"/>
  <c r="AD446" i="17"/>
  <c r="AE446" i="17" s="1"/>
  <c r="AF446" i="17" s="1"/>
  <c r="AG446" i="17" s="1"/>
  <c r="AH446" i="17" s="1"/>
  <c r="AI446" i="17" s="1"/>
  <c r="AJ446" i="17" s="1"/>
  <c r="AD447" i="17"/>
  <c r="AE447" i="17" s="1"/>
  <c r="AF447" i="17" s="1"/>
  <c r="AG447" i="17" s="1"/>
  <c r="AH447" i="17" s="1"/>
  <c r="AI447" i="17" s="1"/>
  <c r="AJ447" i="17" s="1"/>
  <c r="AD448" i="17"/>
  <c r="AE448" i="17" s="1"/>
  <c r="AF448" i="17" s="1"/>
  <c r="AG448" i="17" s="1"/>
  <c r="AH448" i="17" s="1"/>
  <c r="AI448" i="17" s="1"/>
  <c r="AJ448" i="17" s="1"/>
  <c r="AD449" i="17"/>
  <c r="AE449" i="17" s="1"/>
  <c r="AF449" i="17" s="1"/>
  <c r="AG449" i="17" s="1"/>
  <c r="AH449" i="17" s="1"/>
  <c r="AI449" i="17" s="1"/>
  <c r="AJ449" i="17" s="1"/>
  <c r="AD450" i="17"/>
  <c r="AE450" i="17" s="1"/>
  <c r="AF450" i="17" s="1"/>
  <c r="AG450" i="17" s="1"/>
  <c r="AH450" i="17" s="1"/>
  <c r="AI450" i="17" s="1"/>
  <c r="AJ450" i="17" s="1"/>
  <c r="AD451" i="17"/>
  <c r="AE451" i="17" s="1"/>
  <c r="AF451" i="17" s="1"/>
  <c r="AG451" i="17" s="1"/>
  <c r="AH451" i="17" s="1"/>
  <c r="AI451" i="17" s="1"/>
  <c r="AJ451" i="17" s="1"/>
  <c r="AD452" i="17"/>
  <c r="AE452" i="17" s="1"/>
  <c r="AF452" i="17" s="1"/>
  <c r="AG452" i="17" s="1"/>
  <c r="AH452" i="17" s="1"/>
  <c r="AI452" i="17" s="1"/>
  <c r="AJ452" i="17" s="1"/>
  <c r="AD453" i="17"/>
  <c r="AE453" i="17" s="1"/>
  <c r="AF453" i="17" s="1"/>
  <c r="AG453" i="17" s="1"/>
  <c r="AH453" i="17" s="1"/>
  <c r="AI453" i="17" s="1"/>
  <c r="AJ453" i="17" s="1"/>
  <c r="AD454" i="17"/>
  <c r="AE454" i="17" s="1"/>
  <c r="AF454" i="17" s="1"/>
  <c r="AG454" i="17" s="1"/>
  <c r="AH454" i="17" s="1"/>
  <c r="AI454" i="17" s="1"/>
  <c r="AJ454" i="17" s="1"/>
  <c r="AD455" i="17"/>
  <c r="AE455" i="17" s="1"/>
  <c r="AF455" i="17" s="1"/>
  <c r="AG455" i="17" s="1"/>
  <c r="AH455" i="17" s="1"/>
  <c r="AI455" i="17" s="1"/>
  <c r="AJ455" i="17" s="1"/>
  <c r="AD456" i="17"/>
  <c r="AE456" i="17" s="1"/>
  <c r="AF456" i="17" s="1"/>
  <c r="AG456" i="17" s="1"/>
  <c r="AH456" i="17" s="1"/>
  <c r="AI456" i="17" s="1"/>
  <c r="AJ456" i="17" s="1"/>
  <c r="AD457" i="17"/>
  <c r="AE457" i="17" s="1"/>
  <c r="AF457" i="17" s="1"/>
  <c r="AG457" i="17" s="1"/>
  <c r="AH457" i="17" s="1"/>
  <c r="AI457" i="17" s="1"/>
  <c r="AJ457" i="17" s="1"/>
  <c r="AD458" i="17"/>
  <c r="AE458" i="17" s="1"/>
  <c r="AF458" i="17" s="1"/>
  <c r="AG458" i="17" s="1"/>
  <c r="AH458" i="17" s="1"/>
  <c r="AI458" i="17" s="1"/>
  <c r="AJ458" i="17" s="1"/>
  <c r="AD459" i="17"/>
  <c r="AE459" i="17" s="1"/>
  <c r="AF459" i="17" s="1"/>
  <c r="AG459" i="17" s="1"/>
  <c r="AH459" i="17" s="1"/>
  <c r="AI459" i="17" s="1"/>
  <c r="AJ459" i="17" s="1"/>
  <c r="AD460" i="17"/>
  <c r="AE460" i="17" s="1"/>
  <c r="AF460" i="17" s="1"/>
  <c r="AG460" i="17" s="1"/>
  <c r="AH460" i="17" s="1"/>
  <c r="AI460" i="17" s="1"/>
  <c r="AJ460" i="17" s="1"/>
  <c r="AD461" i="17"/>
  <c r="AE461" i="17" s="1"/>
  <c r="AF461" i="17" s="1"/>
  <c r="AG461" i="17" s="1"/>
  <c r="AH461" i="17" s="1"/>
  <c r="AI461" i="17" s="1"/>
  <c r="AJ461" i="17" s="1"/>
  <c r="AD462" i="17"/>
  <c r="AE462" i="17" s="1"/>
  <c r="AF462" i="17" s="1"/>
  <c r="AG462" i="17" s="1"/>
  <c r="AH462" i="17" s="1"/>
  <c r="AI462" i="17" s="1"/>
  <c r="AJ462" i="17" s="1"/>
  <c r="AD463" i="17"/>
  <c r="AE463" i="17" s="1"/>
  <c r="AF463" i="17" s="1"/>
  <c r="AG463" i="17" s="1"/>
  <c r="AH463" i="17" s="1"/>
  <c r="AI463" i="17" s="1"/>
  <c r="AJ463" i="17" s="1"/>
  <c r="AD464" i="17"/>
  <c r="AE464" i="17" s="1"/>
  <c r="AF464" i="17" s="1"/>
  <c r="AG464" i="17" s="1"/>
  <c r="AH464" i="17" s="1"/>
  <c r="AI464" i="17" s="1"/>
  <c r="AJ464" i="17" s="1"/>
  <c r="AD465" i="17"/>
  <c r="AE465" i="17" s="1"/>
  <c r="AF465" i="17" s="1"/>
  <c r="AG465" i="17" s="1"/>
  <c r="AH465" i="17" s="1"/>
  <c r="AI465" i="17" s="1"/>
  <c r="AJ465" i="17" s="1"/>
  <c r="AD466" i="17"/>
  <c r="AE466" i="17" s="1"/>
  <c r="AF466" i="17" s="1"/>
  <c r="AG466" i="17" s="1"/>
  <c r="AH466" i="17" s="1"/>
  <c r="AI466" i="17" s="1"/>
  <c r="AJ466" i="17" s="1"/>
  <c r="AD467" i="17"/>
  <c r="AE467" i="17" s="1"/>
  <c r="AF467" i="17" s="1"/>
  <c r="AG467" i="17" s="1"/>
  <c r="AH467" i="17" s="1"/>
  <c r="AI467" i="17" s="1"/>
  <c r="AJ467" i="17" s="1"/>
  <c r="AD468" i="17"/>
  <c r="AE468" i="17" s="1"/>
  <c r="AF468" i="17" s="1"/>
  <c r="AG468" i="17" s="1"/>
  <c r="AH468" i="17" s="1"/>
  <c r="AI468" i="17" s="1"/>
  <c r="AJ468" i="17" s="1"/>
  <c r="AD469" i="17"/>
  <c r="AE469" i="17" s="1"/>
  <c r="AF469" i="17" s="1"/>
  <c r="AG469" i="17" s="1"/>
  <c r="AH469" i="17" s="1"/>
  <c r="AI469" i="17" s="1"/>
  <c r="AJ469" i="17" s="1"/>
  <c r="AD470" i="17"/>
  <c r="AE470" i="17" s="1"/>
  <c r="AF470" i="17" s="1"/>
  <c r="AG470" i="17" s="1"/>
  <c r="AH470" i="17" s="1"/>
  <c r="AI470" i="17" s="1"/>
  <c r="AJ470" i="17" s="1"/>
  <c r="AD471" i="17"/>
  <c r="AE471" i="17" s="1"/>
  <c r="AF471" i="17" s="1"/>
  <c r="AG471" i="17" s="1"/>
  <c r="AH471" i="17" s="1"/>
  <c r="AI471" i="17" s="1"/>
  <c r="AJ471" i="17" s="1"/>
  <c r="AD472" i="17"/>
  <c r="AE472" i="17" s="1"/>
  <c r="AF472" i="17" s="1"/>
  <c r="AG472" i="17" s="1"/>
  <c r="AH472" i="17" s="1"/>
  <c r="AI472" i="17" s="1"/>
  <c r="AJ472" i="17" s="1"/>
  <c r="AD473" i="17"/>
  <c r="AE473" i="17" s="1"/>
  <c r="AF473" i="17" s="1"/>
  <c r="AG473" i="17" s="1"/>
  <c r="AH473" i="17" s="1"/>
  <c r="AI473" i="17" s="1"/>
  <c r="AJ473" i="17" s="1"/>
  <c r="AD474" i="17"/>
  <c r="AE474" i="17" s="1"/>
  <c r="AF474" i="17" s="1"/>
  <c r="AG474" i="17" s="1"/>
  <c r="AH474" i="17" s="1"/>
  <c r="AI474" i="17" s="1"/>
  <c r="AJ474" i="17" s="1"/>
  <c r="AD475" i="17"/>
  <c r="AE475" i="17" s="1"/>
  <c r="AF475" i="17" s="1"/>
  <c r="AG475" i="17" s="1"/>
  <c r="AH475" i="17" s="1"/>
  <c r="AI475" i="17" s="1"/>
  <c r="AJ475" i="17" s="1"/>
  <c r="AD476" i="17"/>
  <c r="AE476" i="17" s="1"/>
  <c r="AF476" i="17" s="1"/>
  <c r="AG476" i="17" s="1"/>
  <c r="AH476" i="17" s="1"/>
  <c r="AI476" i="17" s="1"/>
  <c r="AJ476" i="17" s="1"/>
  <c r="AD477" i="17"/>
  <c r="AE477" i="17" s="1"/>
  <c r="AF477" i="17" s="1"/>
  <c r="AG477" i="17" s="1"/>
  <c r="AH477" i="17" s="1"/>
  <c r="AI477" i="17" s="1"/>
  <c r="AJ477" i="17" s="1"/>
  <c r="AD478" i="17"/>
  <c r="AE478" i="17" s="1"/>
  <c r="AF478" i="17" s="1"/>
  <c r="AG478" i="17" s="1"/>
  <c r="AH478" i="17" s="1"/>
  <c r="AI478" i="17" s="1"/>
  <c r="AJ478" i="17" s="1"/>
  <c r="AD479" i="17"/>
  <c r="AE479" i="17" s="1"/>
  <c r="AF479" i="17" s="1"/>
  <c r="AG479" i="17" s="1"/>
  <c r="AH479" i="17" s="1"/>
  <c r="AI479" i="17" s="1"/>
  <c r="AJ479" i="17" s="1"/>
  <c r="AD480" i="17"/>
  <c r="AE480" i="17" s="1"/>
  <c r="AF480" i="17" s="1"/>
  <c r="AG480" i="17" s="1"/>
  <c r="AH480" i="17" s="1"/>
  <c r="AI480" i="17" s="1"/>
  <c r="AJ480" i="17" s="1"/>
  <c r="AD481" i="17"/>
  <c r="AE481" i="17" s="1"/>
  <c r="AF481" i="17" s="1"/>
  <c r="AG481" i="17" s="1"/>
  <c r="AH481" i="17" s="1"/>
  <c r="AI481" i="17" s="1"/>
  <c r="AJ481" i="17" s="1"/>
  <c r="AD482" i="17"/>
  <c r="AE482" i="17" s="1"/>
  <c r="AF482" i="17" s="1"/>
  <c r="AG482" i="17" s="1"/>
  <c r="AH482" i="17" s="1"/>
  <c r="AI482" i="17" s="1"/>
  <c r="AJ482" i="17" s="1"/>
  <c r="AD483" i="17"/>
  <c r="AE483" i="17" s="1"/>
  <c r="AF483" i="17" s="1"/>
  <c r="AG483" i="17" s="1"/>
  <c r="AH483" i="17" s="1"/>
  <c r="AI483" i="17" s="1"/>
  <c r="AJ483" i="17" s="1"/>
  <c r="AD484" i="17"/>
  <c r="AE484" i="17" s="1"/>
  <c r="AF484" i="17" s="1"/>
  <c r="AG484" i="17" s="1"/>
  <c r="AH484" i="17" s="1"/>
  <c r="AI484" i="17" s="1"/>
  <c r="AJ484" i="17" s="1"/>
  <c r="AD485" i="17"/>
  <c r="AE485" i="17" s="1"/>
  <c r="AF485" i="17" s="1"/>
  <c r="AG485" i="17" s="1"/>
  <c r="AH485" i="17" s="1"/>
  <c r="AI485" i="17" s="1"/>
  <c r="AJ485" i="17" s="1"/>
  <c r="AD486" i="17"/>
  <c r="AE486" i="17" s="1"/>
  <c r="AF486" i="17" s="1"/>
  <c r="AG486" i="17" s="1"/>
  <c r="AH486" i="17" s="1"/>
  <c r="AI486" i="17" s="1"/>
  <c r="AJ486" i="17" s="1"/>
  <c r="AD487" i="17"/>
  <c r="AE487" i="17" s="1"/>
  <c r="AF487" i="17" s="1"/>
  <c r="AG487" i="17" s="1"/>
  <c r="AH487" i="17" s="1"/>
  <c r="AI487" i="17" s="1"/>
  <c r="AJ487" i="17" s="1"/>
  <c r="AD488" i="17"/>
  <c r="AE488" i="17" s="1"/>
  <c r="AF488" i="17" s="1"/>
  <c r="AG488" i="17" s="1"/>
  <c r="AH488" i="17" s="1"/>
  <c r="AI488" i="17" s="1"/>
  <c r="AJ488" i="17" s="1"/>
  <c r="AD489" i="17"/>
  <c r="AE489" i="17" s="1"/>
  <c r="AF489" i="17" s="1"/>
  <c r="AG489" i="17" s="1"/>
  <c r="AH489" i="17" s="1"/>
  <c r="AI489" i="17" s="1"/>
  <c r="AJ489" i="17" s="1"/>
  <c r="AD490" i="17"/>
  <c r="AE490" i="17" s="1"/>
  <c r="AF490" i="17" s="1"/>
  <c r="AG490" i="17" s="1"/>
  <c r="AH490" i="17" s="1"/>
  <c r="AI490" i="17" s="1"/>
  <c r="AJ490" i="17" s="1"/>
  <c r="AD491" i="17"/>
  <c r="AE491" i="17" s="1"/>
  <c r="AF491" i="17" s="1"/>
  <c r="AG491" i="17" s="1"/>
  <c r="AH491" i="17" s="1"/>
  <c r="AI491" i="17" s="1"/>
  <c r="AJ491" i="17" s="1"/>
  <c r="AD492" i="17"/>
  <c r="AE492" i="17" s="1"/>
  <c r="AF492" i="17" s="1"/>
  <c r="AG492" i="17" s="1"/>
  <c r="AH492" i="17" s="1"/>
  <c r="AI492" i="17" s="1"/>
  <c r="AJ492" i="17" s="1"/>
  <c r="AD493" i="17"/>
  <c r="AE493" i="17" s="1"/>
  <c r="AF493" i="17" s="1"/>
  <c r="AG493" i="17" s="1"/>
  <c r="AH493" i="17" s="1"/>
  <c r="AI493" i="17" s="1"/>
  <c r="AJ493" i="17" s="1"/>
  <c r="AD494" i="17"/>
  <c r="AE494" i="17" s="1"/>
  <c r="AF494" i="17" s="1"/>
  <c r="AG494" i="17" s="1"/>
  <c r="AH494" i="17" s="1"/>
  <c r="AI494" i="17" s="1"/>
  <c r="AJ494" i="17" s="1"/>
  <c r="AD495" i="17"/>
  <c r="AE495" i="17" s="1"/>
  <c r="AF495" i="17" s="1"/>
  <c r="AG495" i="17" s="1"/>
  <c r="AH495" i="17" s="1"/>
  <c r="AI495" i="17" s="1"/>
  <c r="AJ495" i="17" s="1"/>
  <c r="AD496" i="17"/>
  <c r="AE496" i="17" s="1"/>
  <c r="AF496" i="17" s="1"/>
  <c r="AG496" i="17" s="1"/>
  <c r="AH496" i="17" s="1"/>
  <c r="AI496" i="17" s="1"/>
  <c r="AJ496" i="17" s="1"/>
  <c r="AD497" i="17"/>
  <c r="AE497" i="17" s="1"/>
  <c r="AF497" i="17" s="1"/>
  <c r="AG497" i="17" s="1"/>
  <c r="AH497" i="17" s="1"/>
  <c r="AI497" i="17" s="1"/>
  <c r="AJ497" i="17" s="1"/>
  <c r="AD498" i="17"/>
  <c r="AE498" i="17" s="1"/>
  <c r="AF498" i="17" s="1"/>
  <c r="AG498" i="17" s="1"/>
  <c r="AH498" i="17" s="1"/>
  <c r="AI498" i="17" s="1"/>
  <c r="AJ498" i="17" s="1"/>
  <c r="AD499" i="17"/>
  <c r="AE499" i="17" s="1"/>
  <c r="AF499" i="17" s="1"/>
  <c r="AG499" i="17" s="1"/>
  <c r="AH499" i="17" s="1"/>
  <c r="AI499" i="17" s="1"/>
  <c r="AJ499" i="17" s="1"/>
  <c r="AD500" i="17"/>
  <c r="AE500" i="17" s="1"/>
  <c r="AF500" i="17" s="1"/>
  <c r="AG500" i="17" s="1"/>
  <c r="AH500" i="17" s="1"/>
  <c r="AI500" i="17" s="1"/>
  <c r="AJ500" i="17" s="1"/>
  <c r="AD501" i="17"/>
  <c r="AE501" i="17" s="1"/>
  <c r="AF501" i="17" s="1"/>
  <c r="AG501" i="17" s="1"/>
  <c r="AH501" i="17" s="1"/>
  <c r="AI501" i="17" s="1"/>
  <c r="AJ501" i="17" s="1"/>
  <c r="AD502" i="17"/>
  <c r="AE502" i="17" s="1"/>
  <c r="AF502" i="17" s="1"/>
  <c r="AG502" i="17" s="1"/>
  <c r="AH502" i="17" s="1"/>
  <c r="AI502" i="17" s="1"/>
  <c r="AJ502" i="17" s="1"/>
  <c r="AD503" i="17"/>
  <c r="AE503" i="17" s="1"/>
  <c r="AF503" i="17" s="1"/>
  <c r="AG503" i="17" s="1"/>
  <c r="AH503" i="17" s="1"/>
  <c r="AI503" i="17" s="1"/>
  <c r="AJ503" i="17" s="1"/>
  <c r="AD504" i="17"/>
  <c r="AE504" i="17" s="1"/>
  <c r="AF504" i="17" s="1"/>
  <c r="AG504" i="17" s="1"/>
  <c r="AH504" i="17" s="1"/>
  <c r="AI504" i="17" s="1"/>
  <c r="AJ504" i="17" s="1"/>
  <c r="AD505" i="17"/>
  <c r="AE505" i="17" s="1"/>
  <c r="AF505" i="17" s="1"/>
  <c r="AG505" i="17" s="1"/>
  <c r="AH505" i="17" s="1"/>
  <c r="AI505" i="17" s="1"/>
  <c r="AJ505" i="17" s="1"/>
  <c r="AD506" i="17"/>
  <c r="AE506" i="17" s="1"/>
  <c r="AF506" i="17" s="1"/>
  <c r="AG506" i="17" s="1"/>
  <c r="AH506" i="17" s="1"/>
  <c r="AI506" i="17" s="1"/>
  <c r="AJ506" i="17" s="1"/>
  <c r="AD507" i="17"/>
  <c r="AE507" i="17" s="1"/>
  <c r="AF507" i="17" s="1"/>
  <c r="AG507" i="17" s="1"/>
  <c r="AH507" i="17" s="1"/>
  <c r="AI507" i="17" s="1"/>
  <c r="AJ507" i="17" s="1"/>
  <c r="AD508" i="17"/>
  <c r="AE508" i="17" s="1"/>
  <c r="AF508" i="17" s="1"/>
  <c r="AG508" i="17" s="1"/>
  <c r="AH508" i="17" s="1"/>
  <c r="AI508" i="17" s="1"/>
  <c r="AJ508" i="17" s="1"/>
  <c r="AD509" i="17"/>
  <c r="AE509" i="17" s="1"/>
  <c r="AF509" i="17" s="1"/>
  <c r="AG509" i="17" s="1"/>
  <c r="AH509" i="17" s="1"/>
  <c r="AI509" i="17" s="1"/>
  <c r="AJ509" i="17" s="1"/>
  <c r="AD510" i="17"/>
  <c r="AE510" i="17" s="1"/>
  <c r="AF510" i="17" s="1"/>
  <c r="AG510" i="17" s="1"/>
  <c r="AH510" i="17" s="1"/>
  <c r="AI510" i="17" s="1"/>
  <c r="AJ510" i="17" s="1"/>
  <c r="AD511" i="17"/>
  <c r="AE511" i="17" s="1"/>
  <c r="AF511" i="17" s="1"/>
  <c r="AG511" i="17" s="1"/>
  <c r="AH511" i="17" s="1"/>
  <c r="AI511" i="17" s="1"/>
  <c r="AJ511" i="17" s="1"/>
  <c r="AD512" i="17"/>
  <c r="AE512" i="17" s="1"/>
  <c r="AF512" i="17" s="1"/>
  <c r="AG512" i="17" s="1"/>
  <c r="AH512" i="17" s="1"/>
  <c r="AI512" i="17" s="1"/>
  <c r="AJ512" i="17" s="1"/>
  <c r="AD513" i="17"/>
  <c r="AE513" i="17" s="1"/>
  <c r="AF513" i="17" s="1"/>
  <c r="AG513" i="17" s="1"/>
  <c r="AH513" i="17" s="1"/>
  <c r="AI513" i="17" s="1"/>
  <c r="AJ513" i="17" s="1"/>
  <c r="AD514" i="17"/>
  <c r="AE514" i="17" s="1"/>
  <c r="AF514" i="17" s="1"/>
  <c r="AG514" i="17" s="1"/>
  <c r="AH514" i="17" s="1"/>
  <c r="AI514" i="17" s="1"/>
  <c r="AJ514" i="17" s="1"/>
  <c r="AD515" i="17"/>
  <c r="AE515" i="17" s="1"/>
  <c r="AF515" i="17" s="1"/>
  <c r="AG515" i="17" s="1"/>
  <c r="AH515" i="17" s="1"/>
  <c r="AI515" i="17" s="1"/>
  <c r="AJ515" i="17" s="1"/>
  <c r="AD516" i="17"/>
  <c r="AE516" i="17" s="1"/>
  <c r="AF516" i="17" s="1"/>
  <c r="AG516" i="17" s="1"/>
  <c r="AH516" i="17" s="1"/>
  <c r="AI516" i="17" s="1"/>
  <c r="AJ516" i="17" s="1"/>
  <c r="AD517" i="17"/>
  <c r="AE517" i="17" s="1"/>
  <c r="AF517" i="17" s="1"/>
  <c r="AG517" i="17" s="1"/>
  <c r="AH517" i="17" s="1"/>
  <c r="AI517" i="17" s="1"/>
  <c r="AJ517" i="17" s="1"/>
  <c r="AD518" i="17"/>
  <c r="AE518" i="17" s="1"/>
  <c r="AF518" i="17" s="1"/>
  <c r="AG518" i="17" s="1"/>
  <c r="AH518" i="17" s="1"/>
  <c r="AI518" i="17" s="1"/>
  <c r="AJ518" i="17" s="1"/>
  <c r="AD519" i="17"/>
  <c r="AE519" i="17" s="1"/>
  <c r="AF519" i="17" s="1"/>
  <c r="AG519" i="17" s="1"/>
  <c r="AH519" i="17" s="1"/>
  <c r="AI519" i="17" s="1"/>
  <c r="AJ519" i="17" s="1"/>
  <c r="AD520" i="17"/>
  <c r="AE520" i="17" s="1"/>
  <c r="AF520" i="17" s="1"/>
  <c r="AG520" i="17" s="1"/>
  <c r="AH520" i="17" s="1"/>
  <c r="AI520" i="17" s="1"/>
  <c r="AJ520" i="17" s="1"/>
  <c r="AD521" i="17"/>
  <c r="AE521" i="17" s="1"/>
  <c r="AF521" i="17" s="1"/>
  <c r="AG521" i="17" s="1"/>
  <c r="AH521" i="17" s="1"/>
  <c r="AI521" i="17" s="1"/>
  <c r="AJ521" i="17" s="1"/>
  <c r="AD522" i="17"/>
  <c r="AE522" i="17" s="1"/>
  <c r="AF522" i="17" s="1"/>
  <c r="AG522" i="17" s="1"/>
  <c r="AH522" i="17" s="1"/>
  <c r="AI522" i="17" s="1"/>
  <c r="AJ522" i="17" s="1"/>
  <c r="AD523" i="17"/>
  <c r="AE523" i="17" s="1"/>
  <c r="AF523" i="17" s="1"/>
  <c r="AG523" i="17" s="1"/>
  <c r="AH523" i="17" s="1"/>
  <c r="AI523" i="17" s="1"/>
  <c r="AJ523" i="17" s="1"/>
  <c r="AD524" i="17"/>
  <c r="AE524" i="17" s="1"/>
  <c r="AF524" i="17" s="1"/>
  <c r="AG524" i="17" s="1"/>
  <c r="AH524" i="17" s="1"/>
  <c r="AI524" i="17" s="1"/>
  <c r="AJ524" i="17" s="1"/>
  <c r="AD525" i="17"/>
  <c r="AE525" i="17" s="1"/>
  <c r="AF525" i="17" s="1"/>
  <c r="AG525" i="17" s="1"/>
  <c r="AH525" i="17" s="1"/>
  <c r="AI525" i="17" s="1"/>
  <c r="AJ525" i="17" s="1"/>
  <c r="AD526" i="17"/>
  <c r="AE526" i="17" s="1"/>
  <c r="AF526" i="17" s="1"/>
  <c r="AG526" i="17" s="1"/>
  <c r="AH526" i="17" s="1"/>
  <c r="AI526" i="17" s="1"/>
  <c r="AJ526" i="17" s="1"/>
  <c r="AD527" i="17"/>
  <c r="AE527" i="17" s="1"/>
  <c r="AF527" i="17" s="1"/>
  <c r="AG527" i="17" s="1"/>
  <c r="AH527" i="17" s="1"/>
  <c r="AI527" i="17" s="1"/>
  <c r="AJ527" i="17" s="1"/>
  <c r="AD528" i="17"/>
  <c r="AE528" i="17" s="1"/>
  <c r="AF528" i="17" s="1"/>
  <c r="AG528" i="17" s="1"/>
  <c r="AH528" i="17" s="1"/>
  <c r="AI528" i="17" s="1"/>
  <c r="AJ528" i="17" s="1"/>
  <c r="AD529" i="17"/>
  <c r="AE529" i="17" s="1"/>
  <c r="AF529" i="17" s="1"/>
  <c r="AG529" i="17" s="1"/>
  <c r="AH529" i="17" s="1"/>
  <c r="AI529" i="17" s="1"/>
  <c r="AJ529" i="17" s="1"/>
  <c r="AD530" i="17"/>
  <c r="AE530" i="17" s="1"/>
  <c r="AF530" i="17" s="1"/>
  <c r="AG530" i="17" s="1"/>
  <c r="AH530" i="17" s="1"/>
  <c r="AI530" i="17" s="1"/>
  <c r="AJ530" i="17" s="1"/>
  <c r="AD531" i="17"/>
  <c r="AE531" i="17" s="1"/>
  <c r="AF531" i="17" s="1"/>
  <c r="AG531" i="17" s="1"/>
  <c r="AH531" i="17" s="1"/>
  <c r="AI531" i="17" s="1"/>
  <c r="AJ531" i="17" s="1"/>
  <c r="AD532" i="17"/>
  <c r="AE532" i="17" s="1"/>
  <c r="AF532" i="17" s="1"/>
  <c r="AG532" i="17" s="1"/>
  <c r="AH532" i="17" s="1"/>
  <c r="AI532" i="17" s="1"/>
  <c r="AJ532" i="17" s="1"/>
  <c r="AD533" i="17"/>
  <c r="AE533" i="17" s="1"/>
  <c r="AF533" i="17" s="1"/>
  <c r="AG533" i="17" s="1"/>
  <c r="AH533" i="17" s="1"/>
  <c r="AI533" i="17" s="1"/>
  <c r="AJ533" i="17" s="1"/>
  <c r="AD534" i="17"/>
  <c r="AE534" i="17" s="1"/>
  <c r="AF534" i="17" s="1"/>
  <c r="AG534" i="17" s="1"/>
  <c r="AH534" i="17" s="1"/>
  <c r="AI534" i="17" s="1"/>
  <c r="AJ534" i="17" s="1"/>
  <c r="AD535" i="17"/>
  <c r="AE535" i="17" s="1"/>
  <c r="AF535" i="17" s="1"/>
  <c r="AG535" i="17" s="1"/>
  <c r="AH535" i="17" s="1"/>
  <c r="AI535" i="17" s="1"/>
  <c r="AJ535" i="17" s="1"/>
  <c r="AD536" i="17"/>
  <c r="AE536" i="17" s="1"/>
  <c r="AF536" i="17" s="1"/>
  <c r="AG536" i="17" s="1"/>
  <c r="AH536" i="17" s="1"/>
  <c r="AI536" i="17" s="1"/>
  <c r="AJ536" i="17" s="1"/>
  <c r="AD537" i="17"/>
  <c r="AE537" i="17" s="1"/>
  <c r="AF537" i="17" s="1"/>
  <c r="AG537" i="17" s="1"/>
  <c r="AH537" i="17" s="1"/>
  <c r="AI537" i="17" s="1"/>
  <c r="AJ537" i="17" s="1"/>
  <c r="AD538" i="17"/>
  <c r="AE538" i="17" s="1"/>
  <c r="AF538" i="17" s="1"/>
  <c r="AG538" i="17" s="1"/>
  <c r="AH538" i="17" s="1"/>
  <c r="AI538" i="17" s="1"/>
  <c r="AJ538" i="17" s="1"/>
  <c r="AD539" i="17"/>
  <c r="AE539" i="17" s="1"/>
  <c r="AF539" i="17" s="1"/>
  <c r="AG539" i="17" s="1"/>
  <c r="AH539" i="17" s="1"/>
  <c r="AI539" i="17" s="1"/>
  <c r="AJ539" i="17" s="1"/>
  <c r="AD540" i="17"/>
  <c r="AE540" i="17" s="1"/>
  <c r="AF540" i="17" s="1"/>
  <c r="AG540" i="17" s="1"/>
  <c r="AH540" i="17" s="1"/>
  <c r="AI540" i="17" s="1"/>
  <c r="AJ540" i="17" s="1"/>
  <c r="AD541" i="17"/>
  <c r="AE541" i="17" s="1"/>
  <c r="AF541" i="17" s="1"/>
  <c r="AG541" i="17" s="1"/>
  <c r="AH541" i="17" s="1"/>
  <c r="AI541" i="17" s="1"/>
  <c r="AJ541" i="17" s="1"/>
  <c r="AD542" i="17"/>
  <c r="AE542" i="17" s="1"/>
  <c r="AF542" i="17" s="1"/>
  <c r="AG542" i="17" s="1"/>
  <c r="AH542" i="17" s="1"/>
  <c r="AI542" i="17" s="1"/>
  <c r="AJ542" i="17" s="1"/>
  <c r="AD543" i="17"/>
  <c r="AE543" i="17" s="1"/>
  <c r="AF543" i="17" s="1"/>
  <c r="AG543" i="17" s="1"/>
  <c r="AH543" i="17" s="1"/>
  <c r="AI543" i="17" s="1"/>
  <c r="AJ543" i="17" s="1"/>
  <c r="AD544" i="17"/>
  <c r="AE544" i="17" s="1"/>
  <c r="AF544" i="17" s="1"/>
  <c r="AG544" i="17" s="1"/>
  <c r="AH544" i="17" s="1"/>
  <c r="AI544" i="17" s="1"/>
  <c r="AJ544" i="17" s="1"/>
  <c r="AD545" i="17"/>
  <c r="AE545" i="17" s="1"/>
  <c r="AF545" i="17" s="1"/>
  <c r="AG545" i="17" s="1"/>
  <c r="AH545" i="17" s="1"/>
  <c r="AI545" i="17" s="1"/>
  <c r="AJ545" i="17" s="1"/>
  <c r="AD546" i="17"/>
  <c r="AE546" i="17" s="1"/>
  <c r="AF546" i="17" s="1"/>
  <c r="AG546" i="17" s="1"/>
  <c r="AH546" i="17" s="1"/>
  <c r="AI546" i="17" s="1"/>
  <c r="AJ546" i="17" s="1"/>
  <c r="AD547" i="17"/>
  <c r="AE547" i="17" s="1"/>
  <c r="AF547" i="17" s="1"/>
  <c r="AG547" i="17" s="1"/>
  <c r="AH547" i="17" s="1"/>
  <c r="AI547" i="17" s="1"/>
  <c r="AJ547" i="17" s="1"/>
  <c r="AD548" i="17"/>
  <c r="AE548" i="17" s="1"/>
  <c r="AF548" i="17" s="1"/>
  <c r="AG548" i="17" s="1"/>
  <c r="AH548" i="17" s="1"/>
  <c r="AI548" i="17" s="1"/>
  <c r="AJ548" i="17" s="1"/>
  <c r="AD549" i="17"/>
  <c r="AE549" i="17" s="1"/>
  <c r="AF549" i="17" s="1"/>
  <c r="AG549" i="17" s="1"/>
  <c r="AH549" i="17" s="1"/>
  <c r="AI549" i="17" s="1"/>
  <c r="AJ549" i="17" s="1"/>
  <c r="AD550" i="17"/>
  <c r="AE550" i="17" s="1"/>
  <c r="AF550" i="17" s="1"/>
  <c r="AG550" i="17" s="1"/>
  <c r="AH550" i="17" s="1"/>
  <c r="AI550" i="17" s="1"/>
  <c r="AJ550" i="17" s="1"/>
  <c r="AD551" i="17"/>
  <c r="AE551" i="17" s="1"/>
  <c r="AF551" i="17" s="1"/>
  <c r="AG551" i="17" s="1"/>
  <c r="AH551" i="17" s="1"/>
  <c r="AI551" i="17" s="1"/>
  <c r="AJ551" i="17" s="1"/>
  <c r="AD552" i="17"/>
  <c r="AE552" i="17" s="1"/>
  <c r="AF552" i="17" s="1"/>
  <c r="AG552" i="17" s="1"/>
  <c r="AH552" i="17" s="1"/>
  <c r="AI552" i="17" s="1"/>
  <c r="AJ552" i="17" s="1"/>
  <c r="AD553" i="17"/>
  <c r="AE553" i="17" s="1"/>
  <c r="AF553" i="17" s="1"/>
  <c r="AG553" i="17" s="1"/>
  <c r="AH553" i="17" s="1"/>
  <c r="AI553" i="17" s="1"/>
  <c r="AJ553" i="17" s="1"/>
  <c r="AD554" i="17"/>
  <c r="AE554" i="17" s="1"/>
  <c r="AF554" i="17" s="1"/>
  <c r="AG554" i="17" s="1"/>
  <c r="AH554" i="17" s="1"/>
  <c r="AI554" i="17" s="1"/>
  <c r="AJ554" i="17" s="1"/>
  <c r="AD555" i="17"/>
  <c r="AE555" i="17" s="1"/>
  <c r="AF555" i="17" s="1"/>
  <c r="AG555" i="17" s="1"/>
  <c r="AH555" i="17" s="1"/>
  <c r="AI555" i="17" s="1"/>
  <c r="AJ555" i="17" s="1"/>
  <c r="AD556" i="17"/>
  <c r="AE556" i="17" s="1"/>
  <c r="AF556" i="17" s="1"/>
  <c r="AG556" i="17" s="1"/>
  <c r="AH556" i="17" s="1"/>
  <c r="AI556" i="17" s="1"/>
  <c r="AJ556" i="17" s="1"/>
  <c r="AD557" i="17"/>
  <c r="AE557" i="17" s="1"/>
  <c r="AF557" i="17" s="1"/>
  <c r="AG557" i="17" s="1"/>
  <c r="AH557" i="17" s="1"/>
  <c r="AI557" i="17" s="1"/>
  <c r="AJ557" i="17" s="1"/>
  <c r="AD558" i="17"/>
  <c r="AE558" i="17" s="1"/>
  <c r="AF558" i="17" s="1"/>
  <c r="AG558" i="17" s="1"/>
  <c r="AH558" i="17" s="1"/>
  <c r="AI558" i="17" s="1"/>
  <c r="AJ558" i="17" s="1"/>
  <c r="AD559" i="17"/>
  <c r="AE559" i="17" s="1"/>
  <c r="AF559" i="17" s="1"/>
  <c r="AG559" i="17" s="1"/>
  <c r="AH559" i="17" s="1"/>
  <c r="AI559" i="17" s="1"/>
  <c r="AJ559" i="17" s="1"/>
  <c r="AD560" i="17"/>
  <c r="AE560" i="17" s="1"/>
  <c r="AF560" i="17" s="1"/>
  <c r="AG560" i="17" s="1"/>
  <c r="AH560" i="17" s="1"/>
  <c r="AI560" i="17" s="1"/>
  <c r="AJ560" i="17" s="1"/>
  <c r="AD561" i="17"/>
  <c r="AE561" i="17" s="1"/>
  <c r="AF561" i="17" s="1"/>
  <c r="AG561" i="17" s="1"/>
  <c r="AH561" i="17" s="1"/>
  <c r="AI561" i="17" s="1"/>
  <c r="AJ561" i="17" s="1"/>
  <c r="AD562" i="17"/>
  <c r="AE562" i="17" s="1"/>
  <c r="AF562" i="17" s="1"/>
  <c r="AG562" i="17" s="1"/>
  <c r="AH562" i="17" s="1"/>
  <c r="AI562" i="17" s="1"/>
  <c r="AJ562" i="17" s="1"/>
  <c r="AD563" i="17"/>
  <c r="AE563" i="17" s="1"/>
  <c r="AF563" i="17" s="1"/>
  <c r="AG563" i="17" s="1"/>
  <c r="AH563" i="17" s="1"/>
  <c r="AI563" i="17" s="1"/>
  <c r="AJ563" i="17" s="1"/>
  <c r="AD564" i="17"/>
  <c r="AE564" i="17" s="1"/>
  <c r="AF564" i="17" s="1"/>
  <c r="AG564" i="17" s="1"/>
  <c r="AH564" i="17" s="1"/>
  <c r="AI564" i="17" s="1"/>
  <c r="AJ564" i="17" s="1"/>
  <c r="AD565" i="17"/>
  <c r="AE565" i="17" s="1"/>
  <c r="AF565" i="17" s="1"/>
  <c r="AG565" i="17" s="1"/>
  <c r="AH565" i="17" s="1"/>
  <c r="AI565" i="17" s="1"/>
  <c r="AJ565" i="17" s="1"/>
  <c r="AD566" i="17"/>
  <c r="AE566" i="17" s="1"/>
  <c r="AF566" i="17" s="1"/>
  <c r="AG566" i="17" s="1"/>
  <c r="AH566" i="17" s="1"/>
  <c r="AI566" i="17" s="1"/>
  <c r="AJ566" i="17" s="1"/>
  <c r="AD567" i="17"/>
  <c r="AE567" i="17" s="1"/>
  <c r="AF567" i="17" s="1"/>
  <c r="AG567" i="17" s="1"/>
  <c r="AH567" i="17" s="1"/>
  <c r="AI567" i="17" s="1"/>
  <c r="AJ567" i="17" s="1"/>
  <c r="AD568" i="17"/>
  <c r="AE568" i="17" s="1"/>
  <c r="AF568" i="17" s="1"/>
  <c r="AG568" i="17" s="1"/>
  <c r="AH568" i="17" s="1"/>
  <c r="AI568" i="17" s="1"/>
  <c r="AJ568" i="17" s="1"/>
  <c r="AD569" i="17"/>
  <c r="AE569" i="17" s="1"/>
  <c r="AF569" i="17" s="1"/>
  <c r="AG569" i="17" s="1"/>
  <c r="AH569" i="17" s="1"/>
  <c r="AI569" i="17" s="1"/>
  <c r="AJ569" i="17" s="1"/>
  <c r="AD570" i="17"/>
  <c r="AE570" i="17" s="1"/>
  <c r="AF570" i="17" s="1"/>
  <c r="AG570" i="17" s="1"/>
  <c r="AH570" i="17" s="1"/>
  <c r="AI570" i="17" s="1"/>
  <c r="AJ570" i="17" s="1"/>
  <c r="AD571" i="17"/>
  <c r="AE571" i="17" s="1"/>
  <c r="AF571" i="17" s="1"/>
  <c r="AG571" i="17" s="1"/>
  <c r="AH571" i="17" s="1"/>
  <c r="AI571" i="17" s="1"/>
  <c r="AJ571" i="17" s="1"/>
  <c r="AD572" i="17"/>
  <c r="AE572" i="17" s="1"/>
  <c r="AF572" i="17" s="1"/>
  <c r="AG572" i="17" s="1"/>
  <c r="AH572" i="17" s="1"/>
  <c r="AI572" i="17" s="1"/>
  <c r="AJ572" i="17" s="1"/>
  <c r="AD573" i="17"/>
  <c r="AE573" i="17" s="1"/>
  <c r="AF573" i="17" s="1"/>
  <c r="AG573" i="17" s="1"/>
  <c r="AH573" i="17" s="1"/>
  <c r="AI573" i="17" s="1"/>
  <c r="AJ573" i="17" s="1"/>
  <c r="AD574" i="17"/>
  <c r="AE574" i="17" s="1"/>
  <c r="AF574" i="17" s="1"/>
  <c r="AG574" i="17" s="1"/>
  <c r="AH574" i="17" s="1"/>
  <c r="AI574" i="17" s="1"/>
  <c r="AJ574" i="17" s="1"/>
  <c r="AD575" i="17"/>
  <c r="AE575" i="17" s="1"/>
  <c r="AF575" i="17" s="1"/>
  <c r="AG575" i="17" s="1"/>
  <c r="AH575" i="17" s="1"/>
  <c r="AI575" i="17" s="1"/>
  <c r="AJ575" i="17" s="1"/>
  <c r="AD576" i="17"/>
  <c r="AE576" i="17" s="1"/>
  <c r="AF576" i="17" s="1"/>
  <c r="AG576" i="17" s="1"/>
  <c r="AH576" i="17" s="1"/>
  <c r="AI576" i="17" s="1"/>
  <c r="AJ576" i="17" s="1"/>
  <c r="AD577" i="17"/>
  <c r="AE577" i="17" s="1"/>
  <c r="AF577" i="17" s="1"/>
  <c r="AG577" i="17" s="1"/>
  <c r="AH577" i="17" s="1"/>
  <c r="AI577" i="17" s="1"/>
  <c r="AJ577" i="17" s="1"/>
  <c r="AD578" i="17"/>
  <c r="AE578" i="17" s="1"/>
  <c r="AF578" i="17" s="1"/>
  <c r="AG578" i="17" s="1"/>
  <c r="AH578" i="17" s="1"/>
  <c r="AI578" i="17" s="1"/>
  <c r="AJ578" i="17" s="1"/>
  <c r="AD579" i="17"/>
  <c r="AE579" i="17" s="1"/>
  <c r="AF579" i="17" s="1"/>
  <c r="AG579" i="17" s="1"/>
  <c r="AH579" i="17" s="1"/>
  <c r="AI579" i="17" s="1"/>
  <c r="AJ579" i="17" s="1"/>
  <c r="AD580" i="17"/>
  <c r="AE580" i="17" s="1"/>
  <c r="AF580" i="17" s="1"/>
  <c r="AG580" i="17" s="1"/>
  <c r="AH580" i="17" s="1"/>
  <c r="AI580" i="17" s="1"/>
  <c r="AJ580" i="17" s="1"/>
  <c r="AD581" i="17"/>
  <c r="AE581" i="17" s="1"/>
  <c r="AF581" i="17" s="1"/>
  <c r="AG581" i="17" s="1"/>
  <c r="AH581" i="17" s="1"/>
  <c r="AI581" i="17" s="1"/>
  <c r="AJ581" i="17" s="1"/>
  <c r="AD582" i="17"/>
  <c r="AE582" i="17" s="1"/>
  <c r="AF582" i="17" s="1"/>
  <c r="AG582" i="17" s="1"/>
  <c r="AH582" i="17" s="1"/>
  <c r="AI582" i="17" s="1"/>
  <c r="AJ582" i="17" s="1"/>
  <c r="AD583" i="17"/>
  <c r="AE583" i="17" s="1"/>
  <c r="AF583" i="17" s="1"/>
  <c r="AG583" i="17" s="1"/>
  <c r="AH583" i="17" s="1"/>
  <c r="AI583" i="17" s="1"/>
  <c r="AJ583" i="17" s="1"/>
  <c r="AD584" i="17"/>
  <c r="AE584" i="17" s="1"/>
  <c r="AF584" i="17" s="1"/>
  <c r="AG584" i="17" s="1"/>
  <c r="AH584" i="17" s="1"/>
  <c r="AI584" i="17" s="1"/>
  <c r="AJ584" i="17" s="1"/>
  <c r="AD585" i="17"/>
  <c r="AE585" i="17" s="1"/>
  <c r="AF585" i="17" s="1"/>
  <c r="AG585" i="17" s="1"/>
  <c r="AH585" i="17" s="1"/>
  <c r="AI585" i="17" s="1"/>
  <c r="AJ585" i="17" s="1"/>
  <c r="AD586" i="17"/>
  <c r="AE586" i="17" s="1"/>
  <c r="AF586" i="17" s="1"/>
  <c r="AG586" i="17" s="1"/>
  <c r="AH586" i="17" s="1"/>
  <c r="AI586" i="17" s="1"/>
  <c r="AJ586" i="17" s="1"/>
  <c r="AD587" i="17"/>
  <c r="AE587" i="17" s="1"/>
  <c r="AF587" i="17" s="1"/>
  <c r="AG587" i="17" s="1"/>
  <c r="AH587" i="17" s="1"/>
  <c r="AI587" i="17" s="1"/>
  <c r="AJ587" i="17" s="1"/>
  <c r="AD588" i="17"/>
  <c r="AE588" i="17" s="1"/>
  <c r="AF588" i="17" s="1"/>
  <c r="AG588" i="17" s="1"/>
  <c r="AH588" i="17" s="1"/>
  <c r="AI588" i="17" s="1"/>
  <c r="AJ588" i="17" s="1"/>
  <c r="AD589" i="17"/>
  <c r="AE589" i="17" s="1"/>
  <c r="AF589" i="17" s="1"/>
  <c r="AG589" i="17" s="1"/>
  <c r="AH589" i="17" s="1"/>
  <c r="AI589" i="17" s="1"/>
  <c r="AJ589" i="17" s="1"/>
  <c r="AD590" i="17"/>
  <c r="AE590" i="17" s="1"/>
  <c r="AF590" i="17" s="1"/>
  <c r="AG590" i="17" s="1"/>
  <c r="AH590" i="17" s="1"/>
  <c r="AI590" i="17" s="1"/>
  <c r="AJ590" i="17" s="1"/>
  <c r="AD591" i="17"/>
  <c r="AE591" i="17" s="1"/>
  <c r="AF591" i="17" s="1"/>
  <c r="AG591" i="17" s="1"/>
  <c r="AH591" i="17" s="1"/>
  <c r="AI591" i="17" s="1"/>
  <c r="AJ591" i="17" s="1"/>
  <c r="AD592" i="17"/>
  <c r="AE592" i="17" s="1"/>
  <c r="AF592" i="17" s="1"/>
  <c r="AG592" i="17" s="1"/>
  <c r="AH592" i="17" s="1"/>
  <c r="AI592" i="17" s="1"/>
  <c r="AJ592" i="17" s="1"/>
  <c r="AD593" i="17"/>
  <c r="AE593" i="17" s="1"/>
  <c r="AF593" i="17" s="1"/>
  <c r="AG593" i="17" s="1"/>
  <c r="AH593" i="17" s="1"/>
  <c r="AI593" i="17" s="1"/>
  <c r="AJ593" i="17" s="1"/>
  <c r="AD594" i="17"/>
  <c r="AE594" i="17" s="1"/>
  <c r="AF594" i="17" s="1"/>
  <c r="AG594" i="17" s="1"/>
  <c r="AH594" i="17" s="1"/>
  <c r="AI594" i="17" s="1"/>
  <c r="AJ594" i="17" s="1"/>
  <c r="AD595" i="17"/>
  <c r="AE595" i="17" s="1"/>
  <c r="AF595" i="17" s="1"/>
  <c r="AG595" i="17" s="1"/>
  <c r="AH595" i="17" s="1"/>
  <c r="AI595" i="17" s="1"/>
  <c r="AJ595" i="17" s="1"/>
  <c r="AD596" i="17"/>
  <c r="AE596" i="17" s="1"/>
  <c r="AF596" i="17" s="1"/>
  <c r="AG596" i="17" s="1"/>
  <c r="AH596" i="17" s="1"/>
  <c r="AI596" i="17" s="1"/>
  <c r="AJ596" i="17" s="1"/>
  <c r="AD597" i="17"/>
  <c r="AE597" i="17" s="1"/>
  <c r="AF597" i="17" s="1"/>
  <c r="AG597" i="17" s="1"/>
  <c r="AH597" i="17" s="1"/>
  <c r="AI597" i="17" s="1"/>
  <c r="AJ597" i="17" s="1"/>
  <c r="AD598" i="17"/>
  <c r="AE598" i="17" s="1"/>
  <c r="AF598" i="17" s="1"/>
  <c r="AG598" i="17" s="1"/>
  <c r="AH598" i="17" s="1"/>
  <c r="AI598" i="17" s="1"/>
  <c r="AJ598" i="17" s="1"/>
  <c r="AD599" i="17"/>
  <c r="AE599" i="17" s="1"/>
  <c r="AF599" i="17" s="1"/>
  <c r="AG599" i="17" s="1"/>
  <c r="AH599" i="17" s="1"/>
  <c r="AI599" i="17" s="1"/>
  <c r="AJ599" i="17" s="1"/>
  <c r="AD600" i="17"/>
  <c r="AE600" i="17" s="1"/>
  <c r="AF600" i="17" s="1"/>
  <c r="AG600" i="17" s="1"/>
  <c r="AH600" i="17" s="1"/>
  <c r="AI600" i="17" s="1"/>
  <c r="AJ600" i="17" s="1"/>
  <c r="AD601" i="17"/>
  <c r="AE601" i="17" s="1"/>
  <c r="AF601" i="17" s="1"/>
  <c r="AG601" i="17" s="1"/>
  <c r="AH601" i="17" s="1"/>
  <c r="AI601" i="17" s="1"/>
  <c r="AJ601" i="17" s="1"/>
  <c r="AD602" i="17"/>
  <c r="AE602" i="17" s="1"/>
  <c r="AF602" i="17" s="1"/>
  <c r="AG602" i="17" s="1"/>
  <c r="AH602" i="17" s="1"/>
  <c r="AI602" i="17" s="1"/>
  <c r="AJ602" i="17" s="1"/>
  <c r="AD603" i="17"/>
  <c r="AE603" i="17" s="1"/>
  <c r="AF603" i="17" s="1"/>
  <c r="AG603" i="17" s="1"/>
  <c r="AH603" i="17" s="1"/>
  <c r="AI603" i="17" s="1"/>
  <c r="AJ603" i="17" s="1"/>
  <c r="AD604" i="17"/>
  <c r="AE604" i="17" s="1"/>
  <c r="AF604" i="17" s="1"/>
  <c r="AG604" i="17" s="1"/>
  <c r="AH604" i="17" s="1"/>
  <c r="AI604" i="17" s="1"/>
  <c r="AJ604" i="17" s="1"/>
  <c r="AD605" i="17"/>
  <c r="AE605" i="17" s="1"/>
  <c r="AF605" i="17" s="1"/>
  <c r="AG605" i="17" s="1"/>
  <c r="AH605" i="17" s="1"/>
  <c r="AI605" i="17" s="1"/>
  <c r="AJ605" i="17" s="1"/>
  <c r="AD606" i="17"/>
  <c r="AE606" i="17" s="1"/>
  <c r="AF606" i="17" s="1"/>
  <c r="AG606" i="17" s="1"/>
  <c r="AH606" i="17" s="1"/>
  <c r="AI606" i="17" s="1"/>
  <c r="AJ606" i="17" s="1"/>
  <c r="AD607" i="17"/>
  <c r="AE607" i="17" s="1"/>
  <c r="AF607" i="17" s="1"/>
  <c r="AG607" i="17" s="1"/>
  <c r="AH607" i="17" s="1"/>
  <c r="AI607" i="17" s="1"/>
  <c r="AJ607" i="17" s="1"/>
  <c r="AD608" i="17"/>
  <c r="AE608" i="17" s="1"/>
  <c r="AF608" i="17" s="1"/>
  <c r="AG608" i="17" s="1"/>
  <c r="AH608" i="17" s="1"/>
  <c r="AI608" i="17" s="1"/>
  <c r="AJ608" i="17" s="1"/>
  <c r="AD609" i="17"/>
  <c r="AE609" i="17" s="1"/>
  <c r="AF609" i="17" s="1"/>
  <c r="AG609" i="17" s="1"/>
  <c r="AH609" i="17" s="1"/>
  <c r="AI609" i="17" s="1"/>
  <c r="AJ609" i="17" s="1"/>
  <c r="AD610" i="17"/>
  <c r="AE610" i="17" s="1"/>
  <c r="AF610" i="17" s="1"/>
  <c r="AG610" i="17" s="1"/>
  <c r="AH610" i="17" s="1"/>
  <c r="AI610" i="17" s="1"/>
  <c r="AJ610" i="17" s="1"/>
  <c r="AD611" i="17"/>
  <c r="AE611" i="17" s="1"/>
  <c r="AF611" i="17" s="1"/>
  <c r="AG611" i="17" s="1"/>
  <c r="AH611" i="17" s="1"/>
  <c r="AI611" i="17" s="1"/>
  <c r="AJ611" i="17" s="1"/>
  <c r="AD612" i="17"/>
  <c r="AE612" i="17" s="1"/>
  <c r="AF612" i="17" s="1"/>
  <c r="AG612" i="17" s="1"/>
  <c r="AH612" i="17" s="1"/>
  <c r="AI612" i="17" s="1"/>
  <c r="AJ612" i="17" s="1"/>
  <c r="AD613" i="17"/>
  <c r="AE613" i="17" s="1"/>
  <c r="AF613" i="17" s="1"/>
  <c r="AG613" i="17" s="1"/>
  <c r="AH613" i="17" s="1"/>
  <c r="AI613" i="17" s="1"/>
  <c r="AJ613" i="17" s="1"/>
  <c r="AD614" i="17"/>
  <c r="AE614" i="17" s="1"/>
  <c r="AF614" i="17" s="1"/>
  <c r="AG614" i="17" s="1"/>
  <c r="AH614" i="17" s="1"/>
  <c r="AI614" i="17" s="1"/>
  <c r="AJ614" i="17" s="1"/>
  <c r="AD615" i="17"/>
  <c r="AE615" i="17" s="1"/>
  <c r="AF615" i="17" s="1"/>
  <c r="AG615" i="17" s="1"/>
  <c r="AH615" i="17" s="1"/>
  <c r="AI615" i="17" s="1"/>
  <c r="AJ615" i="17" s="1"/>
  <c r="AD616" i="17"/>
  <c r="AE616" i="17" s="1"/>
  <c r="AF616" i="17" s="1"/>
  <c r="AG616" i="17" s="1"/>
  <c r="AH616" i="17" s="1"/>
  <c r="AI616" i="17" s="1"/>
  <c r="AJ616" i="17" s="1"/>
  <c r="AD617" i="17"/>
  <c r="AE617" i="17" s="1"/>
  <c r="AF617" i="17" s="1"/>
  <c r="AG617" i="17" s="1"/>
  <c r="AH617" i="17" s="1"/>
  <c r="AI617" i="17" s="1"/>
  <c r="AJ617" i="17" s="1"/>
  <c r="AD618" i="17"/>
  <c r="AE618" i="17" s="1"/>
  <c r="AF618" i="17" s="1"/>
  <c r="AG618" i="17" s="1"/>
  <c r="AH618" i="17" s="1"/>
  <c r="AI618" i="17" s="1"/>
  <c r="AJ618" i="17" s="1"/>
  <c r="AD619" i="17"/>
  <c r="AE619" i="17" s="1"/>
  <c r="AF619" i="17" s="1"/>
  <c r="AG619" i="17" s="1"/>
  <c r="AH619" i="17" s="1"/>
  <c r="AI619" i="17" s="1"/>
  <c r="AJ619" i="17" s="1"/>
  <c r="AD620" i="17"/>
  <c r="AE620" i="17" s="1"/>
  <c r="AF620" i="17" s="1"/>
  <c r="AG620" i="17" s="1"/>
  <c r="AH620" i="17" s="1"/>
  <c r="AI620" i="17" s="1"/>
  <c r="AJ620" i="17" s="1"/>
  <c r="AD621" i="17"/>
  <c r="AE621" i="17" s="1"/>
  <c r="AF621" i="17" s="1"/>
  <c r="AG621" i="17" s="1"/>
  <c r="AH621" i="17" s="1"/>
  <c r="AI621" i="17" s="1"/>
  <c r="AJ621" i="17" s="1"/>
  <c r="AD622" i="17"/>
  <c r="AE622" i="17" s="1"/>
  <c r="AF622" i="17" s="1"/>
  <c r="AG622" i="17" s="1"/>
  <c r="AH622" i="17" s="1"/>
  <c r="AI622" i="17" s="1"/>
  <c r="AJ622" i="17" s="1"/>
  <c r="AD623" i="17"/>
  <c r="AE623" i="17" s="1"/>
  <c r="AF623" i="17" s="1"/>
  <c r="AG623" i="17" s="1"/>
  <c r="AH623" i="17" s="1"/>
  <c r="AI623" i="17" s="1"/>
  <c r="AJ623" i="17" s="1"/>
  <c r="AD624" i="17"/>
  <c r="AE624" i="17" s="1"/>
  <c r="AF624" i="17" s="1"/>
  <c r="AG624" i="17" s="1"/>
  <c r="AH624" i="17" s="1"/>
  <c r="AI624" i="17" s="1"/>
  <c r="AJ624" i="17" s="1"/>
  <c r="AD625" i="17"/>
  <c r="AE625" i="17" s="1"/>
  <c r="AF625" i="17" s="1"/>
  <c r="AG625" i="17" s="1"/>
  <c r="AH625" i="17" s="1"/>
  <c r="AI625" i="17" s="1"/>
  <c r="AJ625" i="17" s="1"/>
  <c r="AD626" i="17"/>
  <c r="AE626" i="17" s="1"/>
  <c r="AF626" i="17" s="1"/>
  <c r="AG626" i="17" s="1"/>
  <c r="AH626" i="17" s="1"/>
  <c r="AI626" i="17" s="1"/>
  <c r="AJ626" i="17" s="1"/>
  <c r="AD627" i="17"/>
  <c r="AE627" i="17" s="1"/>
  <c r="AF627" i="17" s="1"/>
  <c r="AG627" i="17" s="1"/>
  <c r="AH627" i="17" s="1"/>
  <c r="AI627" i="17" s="1"/>
  <c r="AJ627" i="17" s="1"/>
  <c r="AD628" i="17"/>
  <c r="AE628" i="17" s="1"/>
  <c r="AF628" i="17" s="1"/>
  <c r="AG628" i="17" s="1"/>
  <c r="AH628" i="17" s="1"/>
  <c r="AI628" i="17" s="1"/>
  <c r="AJ628" i="17" s="1"/>
  <c r="AD629" i="17"/>
  <c r="AE629" i="17" s="1"/>
  <c r="AF629" i="17" s="1"/>
  <c r="AG629" i="17" s="1"/>
  <c r="AH629" i="17" s="1"/>
  <c r="AI629" i="17" s="1"/>
  <c r="AJ629" i="17" s="1"/>
  <c r="AD630" i="17"/>
  <c r="AE630" i="17" s="1"/>
  <c r="AF630" i="17" s="1"/>
  <c r="AG630" i="17" s="1"/>
  <c r="AH630" i="17" s="1"/>
  <c r="AI630" i="17" s="1"/>
  <c r="AJ630" i="17" s="1"/>
  <c r="AD631" i="17"/>
  <c r="AE631" i="17" s="1"/>
  <c r="AF631" i="17" s="1"/>
  <c r="AG631" i="17" s="1"/>
  <c r="AH631" i="17" s="1"/>
  <c r="AI631" i="17" s="1"/>
  <c r="AJ631" i="17" s="1"/>
  <c r="AD632" i="17"/>
  <c r="AE632" i="17" s="1"/>
  <c r="AF632" i="17" s="1"/>
  <c r="AG632" i="17" s="1"/>
  <c r="AH632" i="17" s="1"/>
  <c r="AI632" i="17" s="1"/>
  <c r="AJ632" i="17" s="1"/>
  <c r="AD633" i="17"/>
  <c r="AE633" i="17" s="1"/>
  <c r="AF633" i="17" s="1"/>
  <c r="AG633" i="17" s="1"/>
  <c r="AH633" i="17" s="1"/>
  <c r="AI633" i="17" s="1"/>
  <c r="AJ633" i="17" s="1"/>
  <c r="AD634" i="17"/>
  <c r="AE634" i="17" s="1"/>
  <c r="AF634" i="17" s="1"/>
  <c r="AG634" i="17" s="1"/>
  <c r="AH634" i="17" s="1"/>
  <c r="AI634" i="17" s="1"/>
  <c r="AJ634" i="17" s="1"/>
  <c r="AD635" i="17"/>
  <c r="AE635" i="17" s="1"/>
  <c r="AF635" i="17" s="1"/>
  <c r="AG635" i="17" s="1"/>
  <c r="AH635" i="17" s="1"/>
  <c r="AI635" i="17" s="1"/>
  <c r="AJ635" i="17" s="1"/>
  <c r="AD636" i="17"/>
  <c r="AE636" i="17" s="1"/>
  <c r="AF636" i="17" s="1"/>
  <c r="AG636" i="17" s="1"/>
  <c r="AH636" i="17" s="1"/>
  <c r="AI636" i="17" s="1"/>
  <c r="AJ636" i="17" s="1"/>
  <c r="AD637" i="17"/>
  <c r="AE637" i="17" s="1"/>
  <c r="AF637" i="17" s="1"/>
  <c r="AG637" i="17" s="1"/>
  <c r="AH637" i="17" s="1"/>
  <c r="AI637" i="17" s="1"/>
  <c r="AJ637" i="17" s="1"/>
  <c r="AD638" i="17"/>
  <c r="AE638" i="17" s="1"/>
  <c r="AF638" i="17" s="1"/>
  <c r="AG638" i="17" s="1"/>
  <c r="AH638" i="17" s="1"/>
  <c r="AI638" i="17" s="1"/>
  <c r="AJ638" i="17" s="1"/>
  <c r="AD639" i="17"/>
  <c r="AE639" i="17" s="1"/>
  <c r="AF639" i="17" s="1"/>
  <c r="AG639" i="17" s="1"/>
  <c r="AH639" i="17" s="1"/>
  <c r="AI639" i="17" s="1"/>
  <c r="AJ639" i="17" s="1"/>
  <c r="AD640" i="17"/>
  <c r="AE640" i="17" s="1"/>
  <c r="AF640" i="17" s="1"/>
  <c r="AG640" i="17" s="1"/>
  <c r="AH640" i="17" s="1"/>
  <c r="AI640" i="17" s="1"/>
  <c r="AJ640" i="17" s="1"/>
  <c r="AD641" i="17"/>
  <c r="AE641" i="17" s="1"/>
  <c r="AF641" i="17" s="1"/>
  <c r="AG641" i="17" s="1"/>
  <c r="AH641" i="17" s="1"/>
  <c r="AI641" i="17" s="1"/>
  <c r="AJ641" i="17" s="1"/>
  <c r="AD642" i="17"/>
  <c r="AE642" i="17" s="1"/>
  <c r="AF642" i="17" s="1"/>
  <c r="AG642" i="17" s="1"/>
  <c r="AH642" i="17" s="1"/>
  <c r="AI642" i="17" s="1"/>
  <c r="AJ642" i="17" s="1"/>
  <c r="AD643" i="17"/>
  <c r="AE643" i="17" s="1"/>
  <c r="AF643" i="17" s="1"/>
  <c r="AG643" i="17" s="1"/>
  <c r="AH643" i="17" s="1"/>
  <c r="AI643" i="17" s="1"/>
  <c r="AJ643" i="17" s="1"/>
  <c r="AD644" i="17"/>
  <c r="AE644" i="17" s="1"/>
  <c r="AF644" i="17" s="1"/>
  <c r="AG644" i="17" s="1"/>
  <c r="AH644" i="17" s="1"/>
  <c r="AI644" i="17" s="1"/>
  <c r="AJ644" i="17" s="1"/>
  <c r="AD645" i="17"/>
  <c r="AE645" i="17" s="1"/>
  <c r="AF645" i="17" s="1"/>
  <c r="AG645" i="17" s="1"/>
  <c r="AH645" i="17" s="1"/>
  <c r="AI645" i="17" s="1"/>
  <c r="AJ645" i="17" s="1"/>
  <c r="AD646" i="17"/>
  <c r="AE646" i="17" s="1"/>
  <c r="AF646" i="17" s="1"/>
  <c r="AG646" i="17" s="1"/>
  <c r="AH646" i="17" s="1"/>
  <c r="AI646" i="17" s="1"/>
  <c r="AJ646" i="17" s="1"/>
  <c r="AD647" i="17"/>
  <c r="AE647" i="17" s="1"/>
  <c r="AF647" i="17" s="1"/>
  <c r="AG647" i="17" s="1"/>
  <c r="AH647" i="17" s="1"/>
  <c r="AI647" i="17" s="1"/>
  <c r="AJ647" i="17" s="1"/>
  <c r="AD648" i="17"/>
  <c r="AE648" i="17" s="1"/>
  <c r="AF648" i="17" s="1"/>
  <c r="AG648" i="17" s="1"/>
  <c r="AH648" i="17" s="1"/>
  <c r="AI648" i="17" s="1"/>
  <c r="AJ648" i="17" s="1"/>
  <c r="AD649" i="17"/>
  <c r="AE649" i="17" s="1"/>
  <c r="AF649" i="17" s="1"/>
  <c r="AG649" i="17" s="1"/>
  <c r="AH649" i="17" s="1"/>
  <c r="AI649" i="17" s="1"/>
  <c r="AJ649" i="17" s="1"/>
  <c r="AD650" i="17"/>
  <c r="AE650" i="17" s="1"/>
  <c r="AF650" i="17" s="1"/>
  <c r="AG650" i="17" s="1"/>
  <c r="AH650" i="17" s="1"/>
  <c r="AI650" i="17" s="1"/>
  <c r="AJ650" i="17" s="1"/>
  <c r="AD651" i="17"/>
  <c r="AE651" i="17" s="1"/>
  <c r="AF651" i="17" s="1"/>
  <c r="AG651" i="17" s="1"/>
  <c r="AH651" i="17" s="1"/>
  <c r="AI651" i="17" s="1"/>
  <c r="AJ651" i="17" s="1"/>
  <c r="AD652" i="17"/>
  <c r="AE652" i="17" s="1"/>
  <c r="AF652" i="17" s="1"/>
  <c r="AG652" i="17" s="1"/>
  <c r="AH652" i="17" s="1"/>
  <c r="AI652" i="17" s="1"/>
  <c r="AJ652" i="17" s="1"/>
  <c r="AD653" i="17"/>
  <c r="AE653" i="17" s="1"/>
  <c r="AF653" i="17" s="1"/>
  <c r="AG653" i="17" s="1"/>
  <c r="AH653" i="17" s="1"/>
  <c r="AI653" i="17" s="1"/>
  <c r="AJ653" i="17" s="1"/>
  <c r="AD654" i="17"/>
  <c r="AE654" i="17" s="1"/>
  <c r="AF654" i="17" s="1"/>
  <c r="AG654" i="17" s="1"/>
  <c r="AH654" i="17" s="1"/>
  <c r="AI654" i="17" s="1"/>
  <c r="AJ654" i="17" s="1"/>
  <c r="AD655" i="17"/>
  <c r="AE655" i="17" s="1"/>
  <c r="AF655" i="17" s="1"/>
  <c r="AG655" i="17" s="1"/>
  <c r="AH655" i="17" s="1"/>
  <c r="AI655" i="17" s="1"/>
  <c r="AJ655" i="17" s="1"/>
  <c r="AD656" i="17"/>
  <c r="AE656" i="17" s="1"/>
  <c r="AF656" i="17" s="1"/>
  <c r="AG656" i="17" s="1"/>
  <c r="AH656" i="17" s="1"/>
  <c r="AI656" i="17" s="1"/>
  <c r="AJ656" i="17" s="1"/>
  <c r="AD657" i="17"/>
  <c r="AE657" i="17" s="1"/>
  <c r="AF657" i="17" s="1"/>
  <c r="AG657" i="17" s="1"/>
  <c r="AH657" i="17" s="1"/>
  <c r="AI657" i="17" s="1"/>
  <c r="AJ657" i="17" s="1"/>
  <c r="AD658" i="17"/>
  <c r="AE658" i="17" s="1"/>
  <c r="AF658" i="17" s="1"/>
  <c r="AG658" i="17" s="1"/>
  <c r="AH658" i="17" s="1"/>
  <c r="AI658" i="17" s="1"/>
  <c r="AJ658" i="17" s="1"/>
  <c r="AD659" i="17"/>
  <c r="AE659" i="17" s="1"/>
  <c r="AF659" i="17" s="1"/>
  <c r="AG659" i="17" s="1"/>
  <c r="AH659" i="17" s="1"/>
  <c r="AI659" i="17" s="1"/>
  <c r="AJ659" i="17" s="1"/>
  <c r="AD660" i="17"/>
  <c r="AE660" i="17" s="1"/>
  <c r="AF660" i="17" s="1"/>
  <c r="AG660" i="17" s="1"/>
  <c r="AH660" i="17" s="1"/>
  <c r="AI660" i="17" s="1"/>
  <c r="AJ660" i="17" s="1"/>
  <c r="AD661" i="17"/>
  <c r="AE661" i="17" s="1"/>
  <c r="AF661" i="17" s="1"/>
  <c r="AG661" i="17" s="1"/>
  <c r="AH661" i="17" s="1"/>
  <c r="AI661" i="17" s="1"/>
  <c r="AJ661" i="17" s="1"/>
  <c r="AD662" i="17"/>
  <c r="AE662" i="17" s="1"/>
  <c r="AF662" i="17" s="1"/>
  <c r="AG662" i="17" s="1"/>
  <c r="AH662" i="17" s="1"/>
  <c r="AI662" i="17" s="1"/>
  <c r="AJ662" i="17" s="1"/>
  <c r="AD663" i="17"/>
  <c r="AE663" i="17" s="1"/>
  <c r="AF663" i="17" s="1"/>
  <c r="AG663" i="17" s="1"/>
  <c r="AH663" i="17" s="1"/>
  <c r="AI663" i="17" s="1"/>
  <c r="AJ663" i="17" s="1"/>
  <c r="AD664" i="17"/>
  <c r="AE664" i="17" s="1"/>
  <c r="AF664" i="17" s="1"/>
  <c r="AG664" i="17" s="1"/>
  <c r="AH664" i="17" s="1"/>
  <c r="AI664" i="17" s="1"/>
  <c r="AJ664" i="17" s="1"/>
  <c r="AD665" i="17"/>
  <c r="AE665" i="17" s="1"/>
  <c r="AF665" i="17" s="1"/>
  <c r="AG665" i="17" s="1"/>
  <c r="AH665" i="17" s="1"/>
  <c r="AI665" i="17" s="1"/>
  <c r="AJ665" i="17" s="1"/>
  <c r="AD666" i="17"/>
  <c r="AE666" i="17" s="1"/>
  <c r="AF666" i="17" s="1"/>
  <c r="AG666" i="17" s="1"/>
  <c r="AH666" i="17" s="1"/>
  <c r="AI666" i="17" s="1"/>
  <c r="AJ666" i="17" s="1"/>
  <c r="AD667" i="17"/>
  <c r="AE667" i="17" s="1"/>
  <c r="AF667" i="17" s="1"/>
  <c r="AG667" i="17" s="1"/>
  <c r="AH667" i="17" s="1"/>
  <c r="AI667" i="17" s="1"/>
  <c r="AJ667" i="17" s="1"/>
  <c r="AD668" i="17"/>
  <c r="AE668" i="17" s="1"/>
  <c r="AF668" i="17" s="1"/>
  <c r="AG668" i="17" s="1"/>
  <c r="AH668" i="17" s="1"/>
  <c r="AI668" i="17" s="1"/>
  <c r="AJ668" i="17" s="1"/>
  <c r="AD669" i="17"/>
  <c r="AE669" i="17" s="1"/>
  <c r="AF669" i="17" s="1"/>
  <c r="AG669" i="17" s="1"/>
  <c r="AH669" i="17" s="1"/>
  <c r="AI669" i="17" s="1"/>
  <c r="AJ669" i="17" s="1"/>
  <c r="AD670" i="17"/>
  <c r="AE670" i="17" s="1"/>
  <c r="AF670" i="17" s="1"/>
  <c r="AG670" i="17" s="1"/>
  <c r="AH670" i="17" s="1"/>
  <c r="AI670" i="17" s="1"/>
  <c r="AJ670" i="17" s="1"/>
  <c r="AD671" i="17"/>
  <c r="AE671" i="17" s="1"/>
  <c r="AF671" i="17" s="1"/>
  <c r="AG671" i="17" s="1"/>
  <c r="AH671" i="17" s="1"/>
  <c r="AI671" i="17" s="1"/>
  <c r="AJ671" i="17" s="1"/>
  <c r="AD672" i="17"/>
  <c r="AE672" i="17" s="1"/>
  <c r="AF672" i="17" s="1"/>
  <c r="AG672" i="17" s="1"/>
  <c r="AH672" i="17" s="1"/>
  <c r="AI672" i="17" s="1"/>
  <c r="AJ672" i="17" s="1"/>
  <c r="AD673" i="17"/>
  <c r="AE673" i="17" s="1"/>
  <c r="AF673" i="17" s="1"/>
  <c r="AG673" i="17" s="1"/>
  <c r="AH673" i="17" s="1"/>
  <c r="AI673" i="17" s="1"/>
  <c r="AJ673" i="17" s="1"/>
  <c r="AD674" i="17"/>
  <c r="AE674" i="17" s="1"/>
  <c r="AF674" i="17" s="1"/>
  <c r="AG674" i="17" s="1"/>
  <c r="AH674" i="17" s="1"/>
  <c r="AI674" i="17" s="1"/>
  <c r="AJ674" i="17" s="1"/>
  <c r="AD675" i="17"/>
  <c r="AE675" i="17" s="1"/>
  <c r="AF675" i="17" s="1"/>
  <c r="AG675" i="17" s="1"/>
  <c r="AH675" i="17" s="1"/>
  <c r="AI675" i="17" s="1"/>
  <c r="AJ675" i="17" s="1"/>
  <c r="AD676" i="17"/>
  <c r="AE676" i="17" s="1"/>
  <c r="AF676" i="17" s="1"/>
  <c r="AG676" i="17" s="1"/>
  <c r="AH676" i="17" s="1"/>
  <c r="AI676" i="17" s="1"/>
  <c r="AJ676" i="17" s="1"/>
  <c r="AD677" i="17"/>
  <c r="AE677" i="17" s="1"/>
  <c r="AF677" i="17" s="1"/>
  <c r="AG677" i="17" s="1"/>
  <c r="AH677" i="17" s="1"/>
  <c r="AI677" i="17" s="1"/>
  <c r="AJ677" i="17" s="1"/>
  <c r="AD678" i="17"/>
  <c r="AE678" i="17" s="1"/>
  <c r="AF678" i="17" s="1"/>
  <c r="AG678" i="17" s="1"/>
  <c r="AH678" i="17" s="1"/>
  <c r="AI678" i="17" s="1"/>
  <c r="AJ678" i="17" s="1"/>
  <c r="AD679" i="17"/>
  <c r="AE679" i="17" s="1"/>
  <c r="AF679" i="17" s="1"/>
  <c r="AG679" i="17" s="1"/>
  <c r="AH679" i="17" s="1"/>
  <c r="AI679" i="17" s="1"/>
  <c r="AJ679" i="17" s="1"/>
  <c r="AD680" i="17"/>
  <c r="AE680" i="17" s="1"/>
  <c r="AF680" i="17" s="1"/>
  <c r="AG680" i="17" s="1"/>
  <c r="AH680" i="17" s="1"/>
  <c r="AI680" i="17" s="1"/>
  <c r="AJ680" i="17" s="1"/>
  <c r="AD681" i="17"/>
  <c r="AE681" i="17" s="1"/>
  <c r="AF681" i="17" s="1"/>
  <c r="AG681" i="17" s="1"/>
  <c r="AH681" i="17" s="1"/>
  <c r="AI681" i="17" s="1"/>
  <c r="AJ681" i="17" s="1"/>
  <c r="AD682" i="17"/>
  <c r="AE682" i="17" s="1"/>
  <c r="AF682" i="17" s="1"/>
  <c r="AG682" i="17" s="1"/>
  <c r="AH682" i="17" s="1"/>
  <c r="AI682" i="17" s="1"/>
  <c r="AJ682" i="17" s="1"/>
  <c r="AD683" i="17"/>
  <c r="AE683" i="17" s="1"/>
  <c r="AF683" i="17" s="1"/>
  <c r="AG683" i="17" s="1"/>
  <c r="AH683" i="17" s="1"/>
  <c r="AI683" i="17" s="1"/>
  <c r="AJ683" i="17" s="1"/>
  <c r="AD684" i="17"/>
  <c r="AE684" i="17" s="1"/>
  <c r="AF684" i="17" s="1"/>
  <c r="AG684" i="17" s="1"/>
  <c r="AH684" i="17" s="1"/>
  <c r="AI684" i="17" s="1"/>
  <c r="AJ684" i="17" s="1"/>
  <c r="AD685" i="17"/>
  <c r="AE685" i="17" s="1"/>
  <c r="AF685" i="17" s="1"/>
  <c r="AG685" i="17" s="1"/>
  <c r="AH685" i="17" s="1"/>
  <c r="AI685" i="17" s="1"/>
  <c r="AJ685" i="17" s="1"/>
  <c r="AD686" i="17"/>
  <c r="AE686" i="17" s="1"/>
  <c r="AF686" i="17" s="1"/>
  <c r="AG686" i="17" s="1"/>
  <c r="AH686" i="17" s="1"/>
  <c r="AI686" i="17" s="1"/>
  <c r="AJ686" i="17" s="1"/>
  <c r="AD687" i="17"/>
  <c r="AE687" i="17" s="1"/>
  <c r="AF687" i="17" s="1"/>
  <c r="AG687" i="17" s="1"/>
  <c r="AH687" i="17" s="1"/>
  <c r="AI687" i="17" s="1"/>
  <c r="AJ687" i="17" s="1"/>
  <c r="AD688" i="17"/>
  <c r="AE688" i="17" s="1"/>
  <c r="AF688" i="17" s="1"/>
  <c r="AG688" i="17" s="1"/>
  <c r="AH688" i="17" s="1"/>
  <c r="AI688" i="17" s="1"/>
  <c r="AJ688" i="17" s="1"/>
  <c r="AD689" i="17"/>
  <c r="AE689" i="17" s="1"/>
  <c r="AF689" i="17" s="1"/>
  <c r="AG689" i="17" s="1"/>
  <c r="AH689" i="17" s="1"/>
  <c r="AI689" i="17" s="1"/>
  <c r="AJ689" i="17" s="1"/>
  <c r="AD690" i="17"/>
  <c r="AE690" i="17" s="1"/>
  <c r="AF690" i="17" s="1"/>
  <c r="AG690" i="17" s="1"/>
  <c r="AH690" i="17" s="1"/>
  <c r="AI690" i="17" s="1"/>
  <c r="AJ690" i="17" s="1"/>
  <c r="AD691" i="17"/>
  <c r="AE691" i="17" s="1"/>
  <c r="AF691" i="17" s="1"/>
  <c r="AG691" i="17" s="1"/>
  <c r="AH691" i="17" s="1"/>
  <c r="AI691" i="17" s="1"/>
  <c r="AJ691" i="17" s="1"/>
  <c r="AD692" i="17"/>
  <c r="AE692" i="17" s="1"/>
  <c r="AF692" i="17" s="1"/>
  <c r="AG692" i="17" s="1"/>
  <c r="AH692" i="17" s="1"/>
  <c r="AI692" i="17" s="1"/>
  <c r="AJ692" i="17" s="1"/>
  <c r="AD693" i="17"/>
  <c r="AE693" i="17" s="1"/>
  <c r="AF693" i="17" s="1"/>
  <c r="AG693" i="17" s="1"/>
  <c r="AH693" i="17" s="1"/>
  <c r="AI693" i="17" s="1"/>
  <c r="AJ693" i="17" s="1"/>
  <c r="AD694" i="17"/>
  <c r="AE694" i="17" s="1"/>
  <c r="AF694" i="17" s="1"/>
  <c r="AG694" i="17" s="1"/>
  <c r="AH694" i="17" s="1"/>
  <c r="AI694" i="17" s="1"/>
  <c r="AJ694" i="17" s="1"/>
  <c r="AD695" i="17"/>
  <c r="AE695" i="17" s="1"/>
  <c r="AF695" i="17" s="1"/>
  <c r="AG695" i="17" s="1"/>
  <c r="AH695" i="17" s="1"/>
  <c r="AI695" i="17" s="1"/>
  <c r="AJ695" i="17" s="1"/>
  <c r="AD696" i="17"/>
  <c r="AE696" i="17" s="1"/>
  <c r="AF696" i="17" s="1"/>
  <c r="AG696" i="17" s="1"/>
  <c r="AH696" i="17" s="1"/>
  <c r="AI696" i="17" s="1"/>
  <c r="AJ696" i="17" s="1"/>
  <c r="AD697" i="17"/>
  <c r="AE697" i="17" s="1"/>
  <c r="AF697" i="17" s="1"/>
  <c r="AG697" i="17" s="1"/>
  <c r="AH697" i="17" s="1"/>
  <c r="AI697" i="17" s="1"/>
  <c r="AJ697" i="17" s="1"/>
  <c r="AD698" i="17"/>
  <c r="AE698" i="17" s="1"/>
  <c r="AF698" i="17" s="1"/>
  <c r="AG698" i="17" s="1"/>
  <c r="AH698" i="17" s="1"/>
  <c r="AI698" i="17" s="1"/>
  <c r="AJ698" i="17" s="1"/>
  <c r="AD699" i="17"/>
  <c r="AE699" i="17" s="1"/>
  <c r="AF699" i="17" s="1"/>
  <c r="AG699" i="17" s="1"/>
  <c r="AH699" i="17" s="1"/>
  <c r="AI699" i="17" s="1"/>
  <c r="AJ699" i="17" s="1"/>
  <c r="AD700" i="17"/>
  <c r="AE700" i="17" s="1"/>
  <c r="AF700" i="17" s="1"/>
  <c r="AG700" i="17" s="1"/>
  <c r="AH700" i="17" s="1"/>
  <c r="AI700" i="17" s="1"/>
  <c r="AJ700" i="17" s="1"/>
  <c r="AD701" i="17"/>
  <c r="AE701" i="17" s="1"/>
  <c r="AF701" i="17" s="1"/>
  <c r="AG701" i="17" s="1"/>
  <c r="AH701" i="17" s="1"/>
  <c r="AI701" i="17" s="1"/>
  <c r="AJ701" i="17" s="1"/>
  <c r="AD702" i="17"/>
  <c r="AE702" i="17" s="1"/>
  <c r="AF702" i="17" s="1"/>
  <c r="AG702" i="17" s="1"/>
  <c r="AH702" i="17" s="1"/>
  <c r="AI702" i="17" s="1"/>
  <c r="AJ702" i="17" s="1"/>
  <c r="AD703" i="17"/>
  <c r="AE703" i="17" s="1"/>
  <c r="AF703" i="17" s="1"/>
  <c r="AG703" i="17" s="1"/>
  <c r="AH703" i="17" s="1"/>
  <c r="AI703" i="17" s="1"/>
  <c r="AJ703" i="17" s="1"/>
  <c r="AD704" i="17"/>
  <c r="AE704" i="17" s="1"/>
  <c r="AF704" i="17" s="1"/>
  <c r="AG704" i="17" s="1"/>
  <c r="AH704" i="17" s="1"/>
  <c r="AI704" i="17" s="1"/>
  <c r="AJ704" i="17" s="1"/>
  <c r="AD705" i="17"/>
  <c r="AE705" i="17" s="1"/>
  <c r="AF705" i="17" s="1"/>
  <c r="AG705" i="17" s="1"/>
  <c r="AH705" i="17" s="1"/>
  <c r="AI705" i="17" s="1"/>
  <c r="AJ705" i="17" s="1"/>
  <c r="AD706" i="17"/>
  <c r="AE706" i="17" s="1"/>
  <c r="AF706" i="17" s="1"/>
  <c r="AG706" i="17" s="1"/>
  <c r="AH706" i="17" s="1"/>
  <c r="AI706" i="17" s="1"/>
  <c r="AJ706" i="17" s="1"/>
  <c r="AD707" i="17"/>
  <c r="AE707" i="17" s="1"/>
  <c r="AF707" i="17" s="1"/>
  <c r="AG707" i="17" s="1"/>
  <c r="AH707" i="17" s="1"/>
  <c r="AI707" i="17" s="1"/>
  <c r="AJ707" i="17" s="1"/>
  <c r="AD708" i="17"/>
  <c r="AE708" i="17" s="1"/>
  <c r="AF708" i="17" s="1"/>
  <c r="AG708" i="17" s="1"/>
  <c r="AH708" i="17" s="1"/>
  <c r="AI708" i="17" s="1"/>
  <c r="AJ708" i="17" s="1"/>
  <c r="AD709" i="17"/>
  <c r="AE709" i="17" s="1"/>
  <c r="AF709" i="17" s="1"/>
  <c r="AG709" i="17" s="1"/>
  <c r="AH709" i="17" s="1"/>
  <c r="AI709" i="17" s="1"/>
  <c r="AJ709" i="17" s="1"/>
  <c r="AD710" i="17"/>
  <c r="AE710" i="17" s="1"/>
  <c r="AF710" i="17" s="1"/>
  <c r="AG710" i="17" s="1"/>
  <c r="AH710" i="17" s="1"/>
  <c r="AI710" i="17" s="1"/>
  <c r="AJ710" i="17" s="1"/>
  <c r="AD711" i="17"/>
  <c r="AE711" i="17" s="1"/>
  <c r="AF711" i="17" s="1"/>
  <c r="AG711" i="17" s="1"/>
  <c r="AH711" i="17" s="1"/>
  <c r="AI711" i="17" s="1"/>
  <c r="AJ711" i="17" s="1"/>
  <c r="AD712" i="17"/>
  <c r="AE712" i="17" s="1"/>
  <c r="AF712" i="17" s="1"/>
  <c r="AG712" i="17" s="1"/>
  <c r="AH712" i="17" s="1"/>
  <c r="AI712" i="17" s="1"/>
  <c r="AJ712" i="17" s="1"/>
  <c r="AD713" i="17"/>
  <c r="AE713" i="17" s="1"/>
  <c r="AF713" i="17" s="1"/>
  <c r="AG713" i="17" s="1"/>
  <c r="AH713" i="17" s="1"/>
  <c r="AI713" i="17" s="1"/>
  <c r="AJ713" i="17" s="1"/>
  <c r="AD714" i="17"/>
  <c r="AE714" i="17" s="1"/>
  <c r="AF714" i="17" s="1"/>
  <c r="AG714" i="17" s="1"/>
  <c r="AH714" i="17" s="1"/>
  <c r="AI714" i="17" s="1"/>
  <c r="AJ714" i="17" s="1"/>
  <c r="AD715" i="17"/>
  <c r="AE715" i="17" s="1"/>
  <c r="AF715" i="17" s="1"/>
  <c r="AG715" i="17" s="1"/>
  <c r="AH715" i="17" s="1"/>
  <c r="AI715" i="17" s="1"/>
  <c r="AJ715" i="17" s="1"/>
  <c r="AD716" i="17"/>
  <c r="AE716" i="17" s="1"/>
  <c r="AF716" i="17" s="1"/>
  <c r="AG716" i="17" s="1"/>
  <c r="AH716" i="17" s="1"/>
  <c r="AI716" i="17" s="1"/>
  <c r="AJ716" i="17" s="1"/>
  <c r="AD717" i="17"/>
  <c r="AE717" i="17" s="1"/>
  <c r="AF717" i="17" s="1"/>
  <c r="AG717" i="17" s="1"/>
  <c r="AH717" i="17" s="1"/>
  <c r="AI717" i="17" s="1"/>
  <c r="AJ717" i="17" s="1"/>
  <c r="AD718" i="17"/>
  <c r="AE718" i="17" s="1"/>
  <c r="AF718" i="17" s="1"/>
  <c r="AG718" i="17" s="1"/>
  <c r="AH718" i="17" s="1"/>
  <c r="AI718" i="17" s="1"/>
  <c r="AJ718" i="17" s="1"/>
  <c r="AD719" i="17"/>
  <c r="AE719" i="17" s="1"/>
  <c r="AF719" i="17" s="1"/>
  <c r="AG719" i="17" s="1"/>
  <c r="AH719" i="17" s="1"/>
  <c r="AI719" i="17" s="1"/>
  <c r="AJ719" i="17" s="1"/>
  <c r="AD720" i="17"/>
  <c r="AE720" i="17" s="1"/>
  <c r="AF720" i="17" s="1"/>
  <c r="AG720" i="17" s="1"/>
  <c r="AH720" i="17" s="1"/>
  <c r="AI720" i="17" s="1"/>
  <c r="AJ720" i="17" s="1"/>
  <c r="AD721" i="17"/>
  <c r="AE721" i="17" s="1"/>
  <c r="AF721" i="17" s="1"/>
  <c r="AG721" i="17" s="1"/>
  <c r="AH721" i="17" s="1"/>
  <c r="AI721" i="17" s="1"/>
  <c r="AJ721" i="17" s="1"/>
  <c r="AD722" i="17"/>
  <c r="AE722" i="17" s="1"/>
  <c r="AF722" i="17" s="1"/>
  <c r="AG722" i="17" s="1"/>
  <c r="AH722" i="17" s="1"/>
  <c r="AI722" i="17" s="1"/>
  <c r="AJ722" i="17" s="1"/>
  <c r="AD723" i="17"/>
  <c r="AE723" i="17" s="1"/>
  <c r="AF723" i="17" s="1"/>
  <c r="AG723" i="17" s="1"/>
  <c r="AH723" i="17" s="1"/>
  <c r="AI723" i="17" s="1"/>
  <c r="AJ723" i="17" s="1"/>
  <c r="AD724" i="17"/>
  <c r="AE724" i="17" s="1"/>
  <c r="AF724" i="17" s="1"/>
  <c r="AG724" i="17" s="1"/>
  <c r="AH724" i="17" s="1"/>
  <c r="AI724" i="17" s="1"/>
  <c r="AJ724" i="17" s="1"/>
  <c r="AD725" i="17"/>
  <c r="AE725" i="17" s="1"/>
  <c r="AF725" i="17" s="1"/>
  <c r="AG725" i="17" s="1"/>
  <c r="AH725" i="17" s="1"/>
  <c r="AI725" i="17" s="1"/>
  <c r="AJ725" i="17" s="1"/>
  <c r="AD726" i="17"/>
  <c r="AE726" i="17" s="1"/>
  <c r="AF726" i="17" s="1"/>
  <c r="AG726" i="17" s="1"/>
  <c r="AH726" i="17" s="1"/>
  <c r="AI726" i="17" s="1"/>
  <c r="AJ726" i="17" s="1"/>
  <c r="AD727" i="17"/>
  <c r="AE727" i="17" s="1"/>
  <c r="AF727" i="17" s="1"/>
  <c r="AG727" i="17" s="1"/>
  <c r="AH727" i="17" s="1"/>
  <c r="AI727" i="17" s="1"/>
  <c r="AJ727" i="17" s="1"/>
  <c r="AD728" i="17"/>
  <c r="AE728" i="17" s="1"/>
  <c r="AF728" i="17" s="1"/>
  <c r="AG728" i="17" s="1"/>
  <c r="AH728" i="17" s="1"/>
  <c r="AI728" i="17" s="1"/>
  <c r="AJ728" i="17" s="1"/>
  <c r="AD729" i="17"/>
  <c r="AE729" i="17" s="1"/>
  <c r="AF729" i="17" s="1"/>
  <c r="AG729" i="17" s="1"/>
  <c r="AH729" i="17" s="1"/>
  <c r="AI729" i="17" s="1"/>
  <c r="AJ729" i="17" s="1"/>
  <c r="AD730" i="17"/>
  <c r="AE730" i="17" s="1"/>
  <c r="AF730" i="17" s="1"/>
  <c r="AG730" i="17" s="1"/>
  <c r="AH730" i="17" s="1"/>
  <c r="AI730" i="17" s="1"/>
  <c r="AJ730" i="17" s="1"/>
  <c r="AD731" i="17"/>
  <c r="AE731" i="17" s="1"/>
  <c r="AF731" i="17" s="1"/>
  <c r="AG731" i="17" s="1"/>
  <c r="AH731" i="17" s="1"/>
  <c r="AI731" i="17" s="1"/>
  <c r="AJ731" i="17" s="1"/>
  <c r="AD732" i="17"/>
  <c r="AE732" i="17" s="1"/>
  <c r="AF732" i="17" s="1"/>
  <c r="AG732" i="17" s="1"/>
  <c r="AH732" i="17" s="1"/>
  <c r="AI732" i="17" s="1"/>
  <c r="AJ732" i="17" s="1"/>
  <c r="AD733" i="17"/>
  <c r="AE733" i="17" s="1"/>
  <c r="AF733" i="17" s="1"/>
  <c r="AG733" i="17" s="1"/>
  <c r="AH733" i="17" s="1"/>
  <c r="AI733" i="17" s="1"/>
  <c r="AJ733" i="17" s="1"/>
  <c r="AD734" i="17"/>
  <c r="AE734" i="17" s="1"/>
  <c r="AF734" i="17" s="1"/>
  <c r="AG734" i="17" s="1"/>
  <c r="AH734" i="17" s="1"/>
  <c r="AI734" i="17" s="1"/>
  <c r="AJ734" i="17" s="1"/>
  <c r="AD735" i="17"/>
  <c r="AE735" i="17" s="1"/>
  <c r="AF735" i="17" s="1"/>
  <c r="AG735" i="17" s="1"/>
  <c r="AH735" i="17" s="1"/>
  <c r="AI735" i="17" s="1"/>
  <c r="AJ735" i="17" s="1"/>
  <c r="AD736" i="17"/>
  <c r="AE736" i="17" s="1"/>
  <c r="AF736" i="17" s="1"/>
  <c r="AG736" i="17" s="1"/>
  <c r="AH736" i="17" s="1"/>
  <c r="AI736" i="17" s="1"/>
  <c r="AJ736" i="17" s="1"/>
  <c r="AD737" i="17"/>
  <c r="AE737" i="17" s="1"/>
  <c r="AF737" i="17" s="1"/>
  <c r="AG737" i="17" s="1"/>
  <c r="AH737" i="17" s="1"/>
  <c r="AI737" i="17" s="1"/>
  <c r="AJ737" i="17" s="1"/>
  <c r="AD738" i="17"/>
  <c r="AE738" i="17" s="1"/>
  <c r="AF738" i="17" s="1"/>
  <c r="AG738" i="17" s="1"/>
  <c r="AH738" i="17" s="1"/>
  <c r="AI738" i="17" s="1"/>
  <c r="AJ738" i="17" s="1"/>
  <c r="AD739" i="17"/>
  <c r="AE739" i="17" s="1"/>
  <c r="AF739" i="17" s="1"/>
  <c r="AG739" i="17" s="1"/>
  <c r="AH739" i="17" s="1"/>
  <c r="AI739" i="17" s="1"/>
  <c r="AJ739" i="17" s="1"/>
  <c r="AD740" i="17"/>
  <c r="AE740" i="17" s="1"/>
  <c r="AF740" i="17" s="1"/>
  <c r="AG740" i="17" s="1"/>
  <c r="AH740" i="17" s="1"/>
  <c r="AI740" i="17" s="1"/>
  <c r="AJ740" i="17" s="1"/>
  <c r="AD741" i="17"/>
  <c r="AE741" i="17" s="1"/>
  <c r="AF741" i="17" s="1"/>
  <c r="AG741" i="17" s="1"/>
  <c r="AH741" i="17" s="1"/>
  <c r="AI741" i="17" s="1"/>
  <c r="AJ741" i="17" s="1"/>
  <c r="AD742" i="17"/>
  <c r="AE742" i="17" s="1"/>
  <c r="AF742" i="17" s="1"/>
  <c r="AG742" i="17" s="1"/>
  <c r="AH742" i="17" s="1"/>
  <c r="AI742" i="17" s="1"/>
  <c r="AJ742" i="17" s="1"/>
  <c r="AD743" i="17"/>
  <c r="AE743" i="17" s="1"/>
  <c r="AF743" i="17" s="1"/>
  <c r="AG743" i="17" s="1"/>
  <c r="AH743" i="17" s="1"/>
  <c r="AI743" i="17" s="1"/>
  <c r="AJ743" i="17" s="1"/>
  <c r="AD744" i="17"/>
  <c r="AE744" i="17" s="1"/>
  <c r="AF744" i="17" s="1"/>
  <c r="AG744" i="17" s="1"/>
  <c r="AH744" i="17" s="1"/>
  <c r="AI744" i="17" s="1"/>
  <c r="AJ744" i="17" s="1"/>
  <c r="AD745" i="17"/>
  <c r="AE745" i="17" s="1"/>
  <c r="AF745" i="17" s="1"/>
  <c r="AG745" i="17" s="1"/>
  <c r="AH745" i="17" s="1"/>
  <c r="AI745" i="17" s="1"/>
  <c r="AJ745" i="17" s="1"/>
  <c r="AD746" i="17"/>
  <c r="AE746" i="17" s="1"/>
  <c r="AF746" i="17" s="1"/>
  <c r="AG746" i="17" s="1"/>
  <c r="AH746" i="17" s="1"/>
  <c r="AI746" i="17" s="1"/>
  <c r="AJ746" i="17" s="1"/>
  <c r="AD747" i="17"/>
  <c r="AE747" i="17" s="1"/>
  <c r="AF747" i="17" s="1"/>
  <c r="AG747" i="17" s="1"/>
  <c r="AH747" i="17" s="1"/>
  <c r="AI747" i="17" s="1"/>
  <c r="AJ747" i="17" s="1"/>
  <c r="AD748" i="17"/>
  <c r="AE748" i="17" s="1"/>
  <c r="AF748" i="17" s="1"/>
  <c r="AG748" i="17" s="1"/>
  <c r="AH748" i="17" s="1"/>
  <c r="AI748" i="17" s="1"/>
  <c r="AJ748" i="17" s="1"/>
  <c r="AD749" i="17"/>
  <c r="AE749" i="17" s="1"/>
  <c r="AF749" i="17" s="1"/>
  <c r="AG749" i="17" s="1"/>
  <c r="AH749" i="17" s="1"/>
  <c r="AI749" i="17" s="1"/>
  <c r="AJ749" i="17" s="1"/>
  <c r="AD750" i="17"/>
  <c r="AE750" i="17" s="1"/>
  <c r="AF750" i="17" s="1"/>
  <c r="AG750" i="17" s="1"/>
  <c r="AH750" i="17" s="1"/>
  <c r="AI750" i="17" s="1"/>
  <c r="AJ750" i="17" s="1"/>
  <c r="AD751" i="17"/>
  <c r="AE751" i="17" s="1"/>
  <c r="AF751" i="17" s="1"/>
  <c r="AG751" i="17" s="1"/>
  <c r="AH751" i="17" s="1"/>
  <c r="AI751" i="17" s="1"/>
  <c r="AJ751" i="17" s="1"/>
  <c r="AD752" i="17"/>
  <c r="AE752" i="17" s="1"/>
  <c r="AF752" i="17" s="1"/>
  <c r="AG752" i="17" s="1"/>
  <c r="AH752" i="17" s="1"/>
  <c r="AI752" i="17" s="1"/>
  <c r="AJ752" i="17" s="1"/>
  <c r="AD753" i="17"/>
  <c r="AE753" i="17" s="1"/>
  <c r="AF753" i="17" s="1"/>
  <c r="AG753" i="17" s="1"/>
  <c r="AH753" i="17" s="1"/>
  <c r="AI753" i="17" s="1"/>
  <c r="AJ753" i="17" s="1"/>
  <c r="AD754" i="17"/>
  <c r="AE754" i="17" s="1"/>
  <c r="AF754" i="17" s="1"/>
  <c r="AG754" i="17" s="1"/>
  <c r="AH754" i="17" s="1"/>
  <c r="AI754" i="17" s="1"/>
  <c r="AJ754" i="17" s="1"/>
  <c r="AD755" i="17"/>
  <c r="AE755" i="17" s="1"/>
  <c r="AF755" i="17" s="1"/>
  <c r="AG755" i="17" s="1"/>
  <c r="AH755" i="17" s="1"/>
  <c r="AI755" i="17" s="1"/>
  <c r="AJ755" i="17" s="1"/>
  <c r="AD756" i="17"/>
  <c r="AE756" i="17" s="1"/>
  <c r="AF756" i="17" s="1"/>
  <c r="AG756" i="17" s="1"/>
  <c r="AH756" i="17" s="1"/>
  <c r="AI756" i="17" s="1"/>
  <c r="AJ756" i="17" s="1"/>
  <c r="AD757" i="17"/>
  <c r="AE757" i="17" s="1"/>
  <c r="AF757" i="17" s="1"/>
  <c r="AG757" i="17" s="1"/>
  <c r="AH757" i="17" s="1"/>
  <c r="AI757" i="17" s="1"/>
  <c r="AJ757" i="17" s="1"/>
  <c r="AD758" i="17"/>
  <c r="AE758" i="17" s="1"/>
  <c r="AF758" i="17" s="1"/>
  <c r="AG758" i="17" s="1"/>
  <c r="AH758" i="17" s="1"/>
  <c r="AI758" i="17" s="1"/>
  <c r="AJ758" i="17" s="1"/>
  <c r="AD759" i="17"/>
  <c r="AE759" i="17" s="1"/>
  <c r="AF759" i="17" s="1"/>
  <c r="AG759" i="17" s="1"/>
  <c r="AH759" i="17" s="1"/>
  <c r="AI759" i="17" s="1"/>
  <c r="AJ759" i="17" s="1"/>
  <c r="AD760" i="17"/>
  <c r="AE760" i="17" s="1"/>
  <c r="AF760" i="17" s="1"/>
  <c r="AG760" i="17" s="1"/>
  <c r="AH760" i="17" s="1"/>
  <c r="AI760" i="17" s="1"/>
  <c r="AJ760" i="17" s="1"/>
  <c r="AD761" i="17"/>
  <c r="AE761" i="17" s="1"/>
  <c r="AF761" i="17" s="1"/>
  <c r="AG761" i="17" s="1"/>
  <c r="AH761" i="17" s="1"/>
  <c r="AI761" i="17" s="1"/>
  <c r="AJ761" i="17" s="1"/>
  <c r="AD762" i="17"/>
  <c r="AE762" i="17" s="1"/>
  <c r="AF762" i="17" s="1"/>
  <c r="AG762" i="17" s="1"/>
  <c r="AH762" i="17" s="1"/>
  <c r="AI762" i="17" s="1"/>
  <c r="AJ762" i="17" s="1"/>
  <c r="AD763" i="17"/>
  <c r="AE763" i="17" s="1"/>
  <c r="AF763" i="17" s="1"/>
  <c r="AG763" i="17" s="1"/>
  <c r="AH763" i="17" s="1"/>
  <c r="AI763" i="17" s="1"/>
  <c r="AJ763" i="17" s="1"/>
  <c r="AD764" i="17"/>
  <c r="AE764" i="17" s="1"/>
  <c r="AF764" i="17" s="1"/>
  <c r="AG764" i="17" s="1"/>
  <c r="AH764" i="17" s="1"/>
  <c r="AI764" i="17" s="1"/>
  <c r="AJ764" i="17" s="1"/>
  <c r="AD765" i="17"/>
  <c r="AE765" i="17" s="1"/>
  <c r="AF765" i="17" s="1"/>
  <c r="AG765" i="17" s="1"/>
  <c r="AH765" i="17" s="1"/>
  <c r="AI765" i="17" s="1"/>
  <c r="AJ765" i="17" s="1"/>
  <c r="AD766" i="17"/>
  <c r="AE766" i="17" s="1"/>
  <c r="AF766" i="17" s="1"/>
  <c r="AG766" i="17" s="1"/>
  <c r="AH766" i="17" s="1"/>
  <c r="AI766" i="17" s="1"/>
  <c r="AJ766" i="17" s="1"/>
  <c r="AD767" i="17"/>
  <c r="AE767" i="17" s="1"/>
  <c r="AF767" i="17" s="1"/>
  <c r="AG767" i="17" s="1"/>
  <c r="AH767" i="17" s="1"/>
  <c r="AI767" i="17" s="1"/>
  <c r="AJ767" i="17" s="1"/>
  <c r="AD768" i="17"/>
  <c r="AE768" i="17" s="1"/>
  <c r="AF768" i="17" s="1"/>
  <c r="AG768" i="17" s="1"/>
  <c r="AH768" i="17" s="1"/>
  <c r="AI768" i="17" s="1"/>
  <c r="AJ768" i="17" s="1"/>
  <c r="AD769" i="17"/>
  <c r="AE769" i="17" s="1"/>
  <c r="AF769" i="17" s="1"/>
  <c r="AG769" i="17" s="1"/>
  <c r="AH769" i="17" s="1"/>
  <c r="AI769" i="17" s="1"/>
  <c r="AJ769" i="17" s="1"/>
  <c r="AD770" i="17"/>
  <c r="AE770" i="17" s="1"/>
  <c r="AF770" i="17" s="1"/>
  <c r="AG770" i="17" s="1"/>
  <c r="AH770" i="17" s="1"/>
  <c r="AI770" i="17" s="1"/>
  <c r="AJ770" i="17" s="1"/>
  <c r="AD771" i="17"/>
  <c r="AE771" i="17" s="1"/>
  <c r="AF771" i="17" s="1"/>
  <c r="AG771" i="17" s="1"/>
  <c r="AH771" i="17" s="1"/>
  <c r="AI771" i="17" s="1"/>
  <c r="AJ771" i="17" s="1"/>
  <c r="AD772" i="17"/>
  <c r="AE772" i="17" s="1"/>
  <c r="AF772" i="17" s="1"/>
  <c r="AG772" i="17" s="1"/>
  <c r="AH772" i="17" s="1"/>
  <c r="AI772" i="17" s="1"/>
  <c r="AJ772" i="17" s="1"/>
  <c r="AD773" i="17"/>
  <c r="AE773" i="17" s="1"/>
  <c r="AF773" i="17" s="1"/>
  <c r="AG773" i="17" s="1"/>
  <c r="AH773" i="17" s="1"/>
  <c r="AI773" i="17" s="1"/>
  <c r="AJ773" i="17" s="1"/>
  <c r="AD774" i="17"/>
  <c r="AE774" i="17" s="1"/>
  <c r="AF774" i="17" s="1"/>
  <c r="AG774" i="17" s="1"/>
  <c r="AH774" i="17" s="1"/>
  <c r="AI774" i="17" s="1"/>
  <c r="AJ774" i="17" s="1"/>
  <c r="AD775" i="17"/>
  <c r="AE775" i="17" s="1"/>
  <c r="AF775" i="17" s="1"/>
  <c r="AG775" i="17" s="1"/>
  <c r="AH775" i="17" s="1"/>
  <c r="AI775" i="17" s="1"/>
  <c r="AJ775" i="17" s="1"/>
  <c r="AD776" i="17"/>
  <c r="AE776" i="17" s="1"/>
  <c r="AF776" i="17" s="1"/>
  <c r="AG776" i="17" s="1"/>
  <c r="AH776" i="17" s="1"/>
  <c r="AI776" i="17" s="1"/>
  <c r="AJ776" i="17" s="1"/>
  <c r="AD777" i="17"/>
  <c r="AE777" i="17" s="1"/>
  <c r="AF777" i="17" s="1"/>
  <c r="AG777" i="17" s="1"/>
  <c r="AH777" i="17" s="1"/>
  <c r="AI777" i="17" s="1"/>
  <c r="AJ777" i="17" s="1"/>
  <c r="AD778" i="17"/>
  <c r="AE778" i="17" s="1"/>
  <c r="AF778" i="17" s="1"/>
  <c r="AG778" i="17" s="1"/>
  <c r="AH778" i="17" s="1"/>
  <c r="AI778" i="17" s="1"/>
  <c r="AJ778" i="17" s="1"/>
  <c r="AD779" i="17"/>
  <c r="AE779" i="17" s="1"/>
  <c r="AF779" i="17" s="1"/>
  <c r="AG779" i="17" s="1"/>
  <c r="AH779" i="17" s="1"/>
  <c r="AI779" i="17" s="1"/>
  <c r="AJ779" i="17" s="1"/>
  <c r="AD780" i="17"/>
  <c r="AE780" i="17" s="1"/>
  <c r="AF780" i="17" s="1"/>
  <c r="AG780" i="17" s="1"/>
  <c r="AH780" i="17" s="1"/>
  <c r="AI780" i="17" s="1"/>
  <c r="AJ780" i="17" s="1"/>
  <c r="AD781" i="17"/>
  <c r="AE781" i="17" s="1"/>
  <c r="AF781" i="17" s="1"/>
  <c r="AG781" i="17" s="1"/>
  <c r="AH781" i="17" s="1"/>
  <c r="AI781" i="17" s="1"/>
  <c r="AJ781" i="17" s="1"/>
  <c r="AD782" i="17"/>
  <c r="AE782" i="17" s="1"/>
  <c r="AF782" i="17" s="1"/>
  <c r="AG782" i="17" s="1"/>
  <c r="AH782" i="17" s="1"/>
  <c r="AI782" i="17" s="1"/>
  <c r="AJ782" i="17" s="1"/>
  <c r="AD783" i="17"/>
  <c r="AE783" i="17" s="1"/>
  <c r="AF783" i="17" s="1"/>
  <c r="AG783" i="17" s="1"/>
  <c r="AH783" i="17" s="1"/>
  <c r="AI783" i="17" s="1"/>
  <c r="AJ783" i="17" s="1"/>
  <c r="AD784" i="17"/>
  <c r="AE784" i="17" s="1"/>
  <c r="AF784" i="17" s="1"/>
  <c r="AG784" i="17" s="1"/>
  <c r="AH784" i="17" s="1"/>
  <c r="AI784" i="17" s="1"/>
  <c r="AJ784" i="17" s="1"/>
  <c r="AD785" i="17"/>
  <c r="AE785" i="17" s="1"/>
  <c r="AF785" i="17" s="1"/>
  <c r="AG785" i="17" s="1"/>
  <c r="AH785" i="17" s="1"/>
  <c r="AI785" i="17" s="1"/>
  <c r="AJ785" i="17" s="1"/>
  <c r="AD786" i="17"/>
  <c r="AE786" i="17" s="1"/>
  <c r="AF786" i="17" s="1"/>
  <c r="AG786" i="17" s="1"/>
  <c r="AH786" i="17" s="1"/>
  <c r="AI786" i="17" s="1"/>
  <c r="AJ786" i="17" s="1"/>
  <c r="AD787" i="17"/>
  <c r="AE787" i="17" s="1"/>
  <c r="AF787" i="17" s="1"/>
  <c r="AG787" i="17" s="1"/>
  <c r="AH787" i="17" s="1"/>
  <c r="AI787" i="17" s="1"/>
  <c r="AJ787" i="17" s="1"/>
  <c r="AD788" i="17"/>
  <c r="AE788" i="17" s="1"/>
  <c r="AF788" i="17" s="1"/>
  <c r="AG788" i="17" s="1"/>
  <c r="AH788" i="17" s="1"/>
  <c r="AI788" i="17" s="1"/>
  <c r="AJ788" i="17" s="1"/>
  <c r="AK788" i="17" s="1"/>
  <c r="AL788" i="17" s="1"/>
  <c r="AN788" i="17" s="1"/>
  <c r="AD789" i="17"/>
  <c r="AE789" i="17" s="1"/>
  <c r="AF789" i="17" s="1"/>
  <c r="AG789" i="17" s="1"/>
  <c r="AH789" i="17" s="1"/>
  <c r="AI789" i="17" s="1"/>
  <c r="AJ789" i="17" s="1"/>
  <c r="AD790" i="17"/>
  <c r="AE790" i="17" s="1"/>
  <c r="AF790" i="17" s="1"/>
  <c r="AG790" i="17" s="1"/>
  <c r="AH790" i="17" s="1"/>
  <c r="AI790" i="17" s="1"/>
  <c r="AJ790" i="17" s="1"/>
  <c r="AD791" i="17"/>
  <c r="AE791" i="17" s="1"/>
  <c r="AF791" i="17" s="1"/>
  <c r="AG791" i="17" s="1"/>
  <c r="AH791" i="17" s="1"/>
  <c r="AI791" i="17" s="1"/>
  <c r="AJ791" i="17" s="1"/>
  <c r="AD792" i="17"/>
  <c r="AE792" i="17" s="1"/>
  <c r="AF792" i="17" s="1"/>
  <c r="AG792" i="17" s="1"/>
  <c r="AH792" i="17" s="1"/>
  <c r="AI792" i="17" s="1"/>
  <c r="AJ792" i="17" s="1"/>
  <c r="AD793" i="17"/>
  <c r="AE793" i="17" s="1"/>
  <c r="AF793" i="17" s="1"/>
  <c r="AG793" i="17" s="1"/>
  <c r="AH793" i="17" s="1"/>
  <c r="AI793" i="17" s="1"/>
  <c r="AJ793" i="17" s="1"/>
  <c r="AD794" i="17"/>
  <c r="AE794" i="17" s="1"/>
  <c r="AF794" i="17" s="1"/>
  <c r="AG794" i="17" s="1"/>
  <c r="AH794" i="17" s="1"/>
  <c r="AI794" i="17" s="1"/>
  <c r="AJ794" i="17" s="1"/>
  <c r="AD795" i="17"/>
  <c r="AE795" i="17" s="1"/>
  <c r="AF795" i="17" s="1"/>
  <c r="AG795" i="17" s="1"/>
  <c r="AH795" i="17" s="1"/>
  <c r="AI795" i="17" s="1"/>
  <c r="AJ795" i="17" s="1"/>
  <c r="AD796" i="17"/>
  <c r="AE796" i="17" s="1"/>
  <c r="AF796" i="17" s="1"/>
  <c r="AG796" i="17" s="1"/>
  <c r="AH796" i="17" s="1"/>
  <c r="AI796" i="17" s="1"/>
  <c r="AJ796" i="17" s="1"/>
  <c r="AD797" i="17"/>
  <c r="AE797" i="17" s="1"/>
  <c r="AF797" i="17" s="1"/>
  <c r="AG797" i="17" s="1"/>
  <c r="AH797" i="17" s="1"/>
  <c r="AI797" i="17" s="1"/>
  <c r="AJ797" i="17" s="1"/>
  <c r="AD798" i="17"/>
  <c r="AE798" i="17" s="1"/>
  <c r="AF798" i="17" s="1"/>
  <c r="AG798" i="17" s="1"/>
  <c r="AH798" i="17" s="1"/>
  <c r="AI798" i="17" s="1"/>
  <c r="AJ798" i="17" s="1"/>
  <c r="AD799" i="17"/>
  <c r="AE799" i="17" s="1"/>
  <c r="AF799" i="17" s="1"/>
  <c r="AG799" i="17" s="1"/>
  <c r="AH799" i="17" s="1"/>
  <c r="AI799" i="17" s="1"/>
  <c r="AJ799" i="17" s="1"/>
  <c r="AD800" i="17"/>
  <c r="AE800" i="17" s="1"/>
  <c r="AF800" i="17" s="1"/>
  <c r="AG800" i="17" s="1"/>
  <c r="AH800" i="17" s="1"/>
  <c r="AI800" i="17" s="1"/>
  <c r="AJ800" i="17" s="1"/>
  <c r="AD801" i="17"/>
  <c r="AE801" i="17" s="1"/>
  <c r="AF801" i="17" s="1"/>
  <c r="AG801" i="17" s="1"/>
  <c r="AH801" i="17" s="1"/>
  <c r="AI801" i="17" s="1"/>
  <c r="AJ801" i="17" s="1"/>
  <c r="AD802" i="17"/>
  <c r="AE802" i="17" s="1"/>
  <c r="AF802" i="17" s="1"/>
  <c r="AG802" i="17" s="1"/>
  <c r="AH802" i="17" s="1"/>
  <c r="AI802" i="17" s="1"/>
  <c r="AJ802" i="17" s="1"/>
  <c r="AD803" i="17"/>
  <c r="AE803" i="17" s="1"/>
  <c r="AF803" i="17" s="1"/>
  <c r="AG803" i="17" s="1"/>
  <c r="AH803" i="17" s="1"/>
  <c r="AI803" i="17" s="1"/>
  <c r="AJ803" i="17" s="1"/>
  <c r="AD804" i="17"/>
  <c r="AE804" i="17" s="1"/>
  <c r="AF804" i="17" s="1"/>
  <c r="AG804" i="17" s="1"/>
  <c r="AH804" i="17" s="1"/>
  <c r="AI804" i="17" s="1"/>
  <c r="AJ804" i="17" s="1"/>
  <c r="AD805" i="17"/>
  <c r="AE805" i="17" s="1"/>
  <c r="AF805" i="17" s="1"/>
  <c r="AG805" i="17" s="1"/>
  <c r="AH805" i="17" s="1"/>
  <c r="AI805" i="17" s="1"/>
  <c r="AJ805" i="17" s="1"/>
  <c r="AK805" i="17" s="1"/>
  <c r="AL805" i="17" s="1"/>
  <c r="AN805" i="17" s="1"/>
  <c r="AD806" i="17"/>
  <c r="AE806" i="17" s="1"/>
  <c r="AF806" i="17" s="1"/>
  <c r="AG806" i="17" s="1"/>
  <c r="AH806" i="17" s="1"/>
  <c r="AI806" i="17" s="1"/>
  <c r="AJ806" i="17" s="1"/>
  <c r="AD807" i="17"/>
  <c r="AE807" i="17" s="1"/>
  <c r="AF807" i="17" s="1"/>
  <c r="AG807" i="17" s="1"/>
  <c r="AH807" i="17" s="1"/>
  <c r="AI807" i="17" s="1"/>
  <c r="AJ807" i="17" s="1"/>
  <c r="AD808" i="17"/>
  <c r="AE808" i="17" s="1"/>
  <c r="AF808" i="17" s="1"/>
  <c r="AG808" i="17" s="1"/>
  <c r="AH808" i="17" s="1"/>
  <c r="AI808" i="17" s="1"/>
  <c r="AJ808" i="17" s="1"/>
  <c r="AD809" i="17"/>
  <c r="AE809" i="17" s="1"/>
  <c r="AF809" i="17" s="1"/>
  <c r="AG809" i="17" s="1"/>
  <c r="AH809" i="17" s="1"/>
  <c r="AI809" i="17" s="1"/>
  <c r="AJ809" i="17" s="1"/>
  <c r="AD810" i="17"/>
  <c r="AE810" i="17" s="1"/>
  <c r="AF810" i="17" s="1"/>
  <c r="AG810" i="17" s="1"/>
  <c r="AH810" i="17" s="1"/>
  <c r="AI810" i="17" s="1"/>
  <c r="AJ810" i="17" s="1"/>
  <c r="AD811" i="17"/>
  <c r="AE811" i="17" s="1"/>
  <c r="AF811" i="17" s="1"/>
  <c r="AG811" i="17" s="1"/>
  <c r="AH811" i="17" s="1"/>
  <c r="AI811" i="17" s="1"/>
  <c r="AJ811" i="17" s="1"/>
  <c r="AD812" i="17"/>
  <c r="AE812" i="17" s="1"/>
  <c r="AF812" i="17" s="1"/>
  <c r="AG812" i="17" s="1"/>
  <c r="AH812" i="17" s="1"/>
  <c r="AI812" i="17" s="1"/>
  <c r="AJ812" i="17" s="1"/>
  <c r="AD813" i="17"/>
  <c r="AE813" i="17" s="1"/>
  <c r="AF813" i="17" s="1"/>
  <c r="AG813" i="17" s="1"/>
  <c r="AH813" i="17" s="1"/>
  <c r="AI813" i="17" s="1"/>
  <c r="AJ813" i="17" s="1"/>
  <c r="AD814" i="17"/>
  <c r="AE814" i="17" s="1"/>
  <c r="AF814" i="17" s="1"/>
  <c r="AG814" i="17" s="1"/>
  <c r="AH814" i="17" s="1"/>
  <c r="AI814" i="17" s="1"/>
  <c r="AJ814" i="17" s="1"/>
  <c r="AD815" i="17"/>
  <c r="AE815" i="17" s="1"/>
  <c r="AF815" i="17" s="1"/>
  <c r="AG815" i="17" s="1"/>
  <c r="AH815" i="17" s="1"/>
  <c r="AI815" i="17" s="1"/>
  <c r="AJ815" i="17" s="1"/>
  <c r="AD816" i="17"/>
  <c r="AE816" i="17" s="1"/>
  <c r="AF816" i="17" s="1"/>
  <c r="AG816" i="17" s="1"/>
  <c r="AH816" i="17" s="1"/>
  <c r="AI816" i="17" s="1"/>
  <c r="AJ816" i="17" s="1"/>
  <c r="AD817" i="17"/>
  <c r="AE817" i="17" s="1"/>
  <c r="AF817" i="17" s="1"/>
  <c r="AG817" i="17" s="1"/>
  <c r="AH817" i="17" s="1"/>
  <c r="AI817" i="17" s="1"/>
  <c r="AJ817" i="17" s="1"/>
  <c r="AK817" i="17" s="1"/>
  <c r="AL817" i="17" s="1"/>
  <c r="AN817" i="17" s="1"/>
  <c r="AD818" i="17"/>
  <c r="AE818" i="17" s="1"/>
  <c r="AF818" i="17" s="1"/>
  <c r="AG818" i="17" s="1"/>
  <c r="AH818" i="17" s="1"/>
  <c r="AI818" i="17" s="1"/>
  <c r="AJ818" i="17" s="1"/>
  <c r="AD819" i="17"/>
  <c r="AE819" i="17" s="1"/>
  <c r="AF819" i="17" s="1"/>
  <c r="AG819" i="17" s="1"/>
  <c r="AH819" i="17" s="1"/>
  <c r="AI819" i="17" s="1"/>
  <c r="AJ819" i="17" s="1"/>
  <c r="AD820" i="17"/>
  <c r="AE820" i="17" s="1"/>
  <c r="AF820" i="17" s="1"/>
  <c r="AG820" i="17" s="1"/>
  <c r="AH820" i="17" s="1"/>
  <c r="AI820" i="17" s="1"/>
  <c r="AJ820" i="17" s="1"/>
  <c r="AD821" i="17"/>
  <c r="AE821" i="17" s="1"/>
  <c r="AF821" i="17" s="1"/>
  <c r="AG821" i="17" s="1"/>
  <c r="AH821" i="17" s="1"/>
  <c r="AI821" i="17" s="1"/>
  <c r="AJ821" i="17" s="1"/>
  <c r="AD822" i="17"/>
  <c r="AE822" i="17" s="1"/>
  <c r="AF822" i="17" s="1"/>
  <c r="AG822" i="17" s="1"/>
  <c r="AH822" i="17" s="1"/>
  <c r="AI822" i="17" s="1"/>
  <c r="AJ822" i="17" s="1"/>
  <c r="AD823" i="17"/>
  <c r="AE823" i="17" s="1"/>
  <c r="AF823" i="17" s="1"/>
  <c r="AG823" i="17" s="1"/>
  <c r="AH823" i="17" s="1"/>
  <c r="AI823" i="17" s="1"/>
  <c r="AJ823" i="17" s="1"/>
  <c r="AD824" i="17"/>
  <c r="AE824" i="17" s="1"/>
  <c r="AF824" i="17" s="1"/>
  <c r="AG824" i="17" s="1"/>
  <c r="AH824" i="17" s="1"/>
  <c r="AI824" i="17" s="1"/>
  <c r="AJ824" i="17" s="1"/>
  <c r="AD825" i="17"/>
  <c r="AE825" i="17" s="1"/>
  <c r="AF825" i="17" s="1"/>
  <c r="AG825" i="17" s="1"/>
  <c r="AH825" i="17" s="1"/>
  <c r="AI825" i="17" s="1"/>
  <c r="AJ825" i="17" s="1"/>
  <c r="AD826" i="17"/>
  <c r="AE826" i="17" s="1"/>
  <c r="AF826" i="17" s="1"/>
  <c r="AG826" i="17" s="1"/>
  <c r="AH826" i="17" s="1"/>
  <c r="AI826" i="17" s="1"/>
  <c r="AJ826" i="17" s="1"/>
  <c r="AD827" i="17"/>
  <c r="AE827" i="17" s="1"/>
  <c r="AF827" i="17" s="1"/>
  <c r="AG827" i="17" s="1"/>
  <c r="AH827" i="17" s="1"/>
  <c r="AI827" i="17" s="1"/>
  <c r="AJ827" i="17" s="1"/>
  <c r="AD828" i="17"/>
  <c r="AE828" i="17" s="1"/>
  <c r="AF828" i="17" s="1"/>
  <c r="AG828" i="17" s="1"/>
  <c r="AH828" i="17" s="1"/>
  <c r="AI828" i="17" s="1"/>
  <c r="AJ828" i="17" s="1"/>
  <c r="AD829" i="17"/>
  <c r="AE829" i="17" s="1"/>
  <c r="AF829" i="17" s="1"/>
  <c r="AG829" i="17" s="1"/>
  <c r="AH829" i="17" s="1"/>
  <c r="AI829" i="17" s="1"/>
  <c r="AJ829" i="17" s="1"/>
  <c r="AD830" i="17"/>
  <c r="AE830" i="17" s="1"/>
  <c r="AF830" i="17" s="1"/>
  <c r="AG830" i="17" s="1"/>
  <c r="AH830" i="17" s="1"/>
  <c r="AI830" i="17" s="1"/>
  <c r="AJ830" i="17" s="1"/>
  <c r="AD831" i="17"/>
  <c r="AE831" i="17" s="1"/>
  <c r="AF831" i="17" s="1"/>
  <c r="AG831" i="17" s="1"/>
  <c r="AH831" i="17" s="1"/>
  <c r="AI831" i="17" s="1"/>
  <c r="AJ831" i="17" s="1"/>
  <c r="AD832" i="17"/>
  <c r="AE832" i="17" s="1"/>
  <c r="AF832" i="17" s="1"/>
  <c r="AG832" i="17" s="1"/>
  <c r="AH832" i="17" s="1"/>
  <c r="AI832" i="17" s="1"/>
  <c r="AJ832" i="17" s="1"/>
  <c r="AD833" i="17"/>
  <c r="AE833" i="17" s="1"/>
  <c r="AF833" i="17" s="1"/>
  <c r="AG833" i="17" s="1"/>
  <c r="AH833" i="17" s="1"/>
  <c r="AI833" i="17" s="1"/>
  <c r="AJ833" i="17" s="1"/>
  <c r="AD834" i="17"/>
  <c r="AE834" i="17" s="1"/>
  <c r="AF834" i="17" s="1"/>
  <c r="AG834" i="17" s="1"/>
  <c r="AH834" i="17" s="1"/>
  <c r="AI834" i="17" s="1"/>
  <c r="AJ834" i="17" s="1"/>
  <c r="AD835" i="17"/>
  <c r="AE835" i="17" s="1"/>
  <c r="AF835" i="17" s="1"/>
  <c r="AG835" i="17" s="1"/>
  <c r="AH835" i="17" s="1"/>
  <c r="AI835" i="17" s="1"/>
  <c r="AJ835" i="17" s="1"/>
  <c r="AD836" i="17"/>
  <c r="AE836" i="17" s="1"/>
  <c r="AF836" i="17" s="1"/>
  <c r="AG836" i="17" s="1"/>
  <c r="AH836" i="17" s="1"/>
  <c r="AI836" i="17" s="1"/>
  <c r="AJ836" i="17" s="1"/>
  <c r="AD837" i="17"/>
  <c r="AE837" i="17" s="1"/>
  <c r="AF837" i="17" s="1"/>
  <c r="AG837" i="17" s="1"/>
  <c r="AH837" i="17" s="1"/>
  <c r="AI837" i="17" s="1"/>
  <c r="AJ837" i="17" s="1"/>
  <c r="AD838" i="17"/>
  <c r="AE838" i="17" s="1"/>
  <c r="AF838" i="17" s="1"/>
  <c r="AG838" i="17" s="1"/>
  <c r="AH838" i="17" s="1"/>
  <c r="AI838" i="17" s="1"/>
  <c r="AJ838" i="17" s="1"/>
  <c r="AD839" i="17"/>
  <c r="AE839" i="17" s="1"/>
  <c r="AF839" i="17" s="1"/>
  <c r="AG839" i="17" s="1"/>
  <c r="AH839" i="17" s="1"/>
  <c r="AI839" i="17" s="1"/>
  <c r="AJ839" i="17" s="1"/>
  <c r="AD840" i="17"/>
  <c r="AE840" i="17" s="1"/>
  <c r="AF840" i="17" s="1"/>
  <c r="AG840" i="17" s="1"/>
  <c r="AH840" i="17" s="1"/>
  <c r="AI840" i="17" s="1"/>
  <c r="AJ840" i="17" s="1"/>
  <c r="AD841" i="17"/>
  <c r="AE841" i="17" s="1"/>
  <c r="AF841" i="17" s="1"/>
  <c r="AG841" i="17" s="1"/>
  <c r="AH841" i="17" s="1"/>
  <c r="AI841" i="17" s="1"/>
  <c r="AJ841" i="17" s="1"/>
  <c r="AD842" i="17"/>
  <c r="AE842" i="17" s="1"/>
  <c r="AF842" i="17" s="1"/>
  <c r="AG842" i="17" s="1"/>
  <c r="AH842" i="17" s="1"/>
  <c r="AI842" i="17" s="1"/>
  <c r="AJ842" i="17" s="1"/>
  <c r="AD843" i="17"/>
  <c r="AE843" i="17" s="1"/>
  <c r="AF843" i="17" s="1"/>
  <c r="AG843" i="17" s="1"/>
  <c r="AH843" i="17" s="1"/>
  <c r="AI843" i="17" s="1"/>
  <c r="AJ843" i="17" s="1"/>
  <c r="AD844" i="17"/>
  <c r="AE844" i="17" s="1"/>
  <c r="AF844" i="17" s="1"/>
  <c r="AG844" i="17" s="1"/>
  <c r="AH844" i="17" s="1"/>
  <c r="AI844" i="17" s="1"/>
  <c r="AJ844" i="17" s="1"/>
  <c r="AD845" i="17"/>
  <c r="AE845" i="17" s="1"/>
  <c r="AF845" i="17" s="1"/>
  <c r="AG845" i="17" s="1"/>
  <c r="AH845" i="17" s="1"/>
  <c r="AI845" i="17" s="1"/>
  <c r="AJ845" i="17" s="1"/>
  <c r="AD846" i="17"/>
  <c r="AE846" i="17" s="1"/>
  <c r="AF846" i="17" s="1"/>
  <c r="AG846" i="17" s="1"/>
  <c r="AH846" i="17" s="1"/>
  <c r="AI846" i="17" s="1"/>
  <c r="AJ846" i="17" s="1"/>
  <c r="AD847" i="17"/>
  <c r="AE847" i="17" s="1"/>
  <c r="AF847" i="17" s="1"/>
  <c r="AG847" i="17" s="1"/>
  <c r="AH847" i="17" s="1"/>
  <c r="AI847" i="17" s="1"/>
  <c r="AJ847" i="17" s="1"/>
  <c r="AD848" i="17"/>
  <c r="AE848" i="17" s="1"/>
  <c r="AF848" i="17" s="1"/>
  <c r="AG848" i="17" s="1"/>
  <c r="AH848" i="17" s="1"/>
  <c r="AI848" i="17" s="1"/>
  <c r="AJ848" i="17" s="1"/>
  <c r="AD849" i="17"/>
  <c r="AE849" i="17" s="1"/>
  <c r="AF849" i="17" s="1"/>
  <c r="AG849" i="17" s="1"/>
  <c r="AH849" i="17" s="1"/>
  <c r="AI849" i="17" s="1"/>
  <c r="AJ849" i="17" s="1"/>
  <c r="AD850" i="17"/>
  <c r="AE850" i="17" s="1"/>
  <c r="AF850" i="17" s="1"/>
  <c r="AG850" i="17" s="1"/>
  <c r="AH850" i="17" s="1"/>
  <c r="AI850" i="17" s="1"/>
  <c r="AJ850" i="17" s="1"/>
  <c r="AD851" i="17"/>
  <c r="AE851" i="17" s="1"/>
  <c r="AF851" i="17" s="1"/>
  <c r="AG851" i="17" s="1"/>
  <c r="AH851" i="17" s="1"/>
  <c r="AI851" i="17" s="1"/>
  <c r="AJ851" i="17" s="1"/>
  <c r="AD852" i="17"/>
  <c r="AE852" i="17" s="1"/>
  <c r="AF852" i="17" s="1"/>
  <c r="AG852" i="17" s="1"/>
  <c r="AH852" i="17" s="1"/>
  <c r="AI852" i="17" s="1"/>
  <c r="AJ852" i="17" s="1"/>
  <c r="AD853" i="17"/>
  <c r="AE853" i="17" s="1"/>
  <c r="AF853" i="17" s="1"/>
  <c r="AG853" i="17" s="1"/>
  <c r="AH853" i="17" s="1"/>
  <c r="AI853" i="17" s="1"/>
  <c r="AJ853" i="17" s="1"/>
  <c r="AD854" i="17"/>
  <c r="AE854" i="17" s="1"/>
  <c r="AF854" i="17" s="1"/>
  <c r="AG854" i="17" s="1"/>
  <c r="AH854" i="17" s="1"/>
  <c r="AI854" i="17" s="1"/>
  <c r="AJ854" i="17" s="1"/>
  <c r="AD855" i="17"/>
  <c r="AE855" i="17" s="1"/>
  <c r="AF855" i="17" s="1"/>
  <c r="AG855" i="17" s="1"/>
  <c r="AH855" i="17" s="1"/>
  <c r="AI855" i="17" s="1"/>
  <c r="AJ855" i="17" s="1"/>
  <c r="AD856" i="17"/>
  <c r="AE856" i="17" s="1"/>
  <c r="AF856" i="17" s="1"/>
  <c r="AG856" i="17" s="1"/>
  <c r="AH856" i="17" s="1"/>
  <c r="AI856" i="17" s="1"/>
  <c r="AJ856" i="17" s="1"/>
  <c r="AD857" i="17"/>
  <c r="AE857" i="17" s="1"/>
  <c r="AF857" i="17" s="1"/>
  <c r="AG857" i="17" s="1"/>
  <c r="AH857" i="17" s="1"/>
  <c r="AI857" i="17" s="1"/>
  <c r="AJ857" i="17" s="1"/>
  <c r="AD858" i="17"/>
  <c r="AE858" i="17" s="1"/>
  <c r="AF858" i="17" s="1"/>
  <c r="AG858" i="17" s="1"/>
  <c r="AH858" i="17" s="1"/>
  <c r="AI858" i="17" s="1"/>
  <c r="AJ858" i="17" s="1"/>
  <c r="AD859" i="17"/>
  <c r="AE859" i="17" s="1"/>
  <c r="AF859" i="17" s="1"/>
  <c r="AG859" i="17" s="1"/>
  <c r="AH859" i="17" s="1"/>
  <c r="AI859" i="17" s="1"/>
  <c r="AJ859" i="17" s="1"/>
  <c r="AD860" i="17"/>
  <c r="AE860" i="17" s="1"/>
  <c r="AF860" i="17" s="1"/>
  <c r="AG860" i="17" s="1"/>
  <c r="AH860" i="17" s="1"/>
  <c r="AI860" i="17" s="1"/>
  <c r="AJ860" i="17" s="1"/>
  <c r="AD861" i="17"/>
  <c r="AE861" i="17" s="1"/>
  <c r="AF861" i="17" s="1"/>
  <c r="AG861" i="17" s="1"/>
  <c r="AH861" i="17" s="1"/>
  <c r="AI861" i="17" s="1"/>
  <c r="AJ861" i="17" s="1"/>
  <c r="AD862" i="17"/>
  <c r="AE862" i="17" s="1"/>
  <c r="AF862" i="17" s="1"/>
  <c r="AG862" i="17" s="1"/>
  <c r="AH862" i="17" s="1"/>
  <c r="AI862" i="17" s="1"/>
  <c r="AJ862" i="17" s="1"/>
  <c r="AD863" i="17"/>
  <c r="AE863" i="17" s="1"/>
  <c r="AF863" i="17" s="1"/>
  <c r="AG863" i="17" s="1"/>
  <c r="AH863" i="17" s="1"/>
  <c r="AI863" i="17" s="1"/>
  <c r="AJ863" i="17" s="1"/>
  <c r="AD864" i="17"/>
  <c r="AE864" i="17" s="1"/>
  <c r="AF864" i="17" s="1"/>
  <c r="AG864" i="17" s="1"/>
  <c r="AH864" i="17" s="1"/>
  <c r="AI864" i="17" s="1"/>
  <c r="AJ864" i="17" s="1"/>
  <c r="AD865" i="17"/>
  <c r="AE865" i="17" s="1"/>
  <c r="AF865" i="17" s="1"/>
  <c r="AG865" i="17" s="1"/>
  <c r="AH865" i="17" s="1"/>
  <c r="AI865" i="17" s="1"/>
  <c r="AJ865" i="17" s="1"/>
  <c r="AD866" i="17"/>
  <c r="AE866" i="17" s="1"/>
  <c r="AF866" i="17" s="1"/>
  <c r="AG866" i="17" s="1"/>
  <c r="AH866" i="17" s="1"/>
  <c r="AI866" i="17" s="1"/>
  <c r="AJ866" i="17" s="1"/>
  <c r="AD867" i="17"/>
  <c r="AE867" i="17" s="1"/>
  <c r="AF867" i="17" s="1"/>
  <c r="AG867" i="17" s="1"/>
  <c r="AH867" i="17" s="1"/>
  <c r="AI867" i="17" s="1"/>
  <c r="AJ867" i="17" s="1"/>
  <c r="AD868" i="17"/>
  <c r="AE868" i="17" s="1"/>
  <c r="AF868" i="17" s="1"/>
  <c r="AG868" i="17" s="1"/>
  <c r="AH868" i="17" s="1"/>
  <c r="AI868" i="17" s="1"/>
  <c r="AJ868" i="17" s="1"/>
  <c r="AD869" i="17"/>
  <c r="AE869" i="17" s="1"/>
  <c r="AF869" i="17" s="1"/>
  <c r="AG869" i="17" s="1"/>
  <c r="AH869" i="17" s="1"/>
  <c r="AI869" i="17" s="1"/>
  <c r="AJ869" i="17" s="1"/>
  <c r="AD870" i="17"/>
  <c r="AE870" i="17" s="1"/>
  <c r="AF870" i="17" s="1"/>
  <c r="AG870" i="17" s="1"/>
  <c r="AH870" i="17" s="1"/>
  <c r="AI870" i="17" s="1"/>
  <c r="AJ870" i="17" s="1"/>
  <c r="AD871" i="17"/>
  <c r="AE871" i="17" s="1"/>
  <c r="AF871" i="17" s="1"/>
  <c r="AG871" i="17" s="1"/>
  <c r="AH871" i="17" s="1"/>
  <c r="AI871" i="17" s="1"/>
  <c r="AJ871" i="17" s="1"/>
  <c r="AD872" i="17"/>
  <c r="AE872" i="17" s="1"/>
  <c r="AF872" i="17" s="1"/>
  <c r="AG872" i="17" s="1"/>
  <c r="AH872" i="17" s="1"/>
  <c r="AI872" i="17" s="1"/>
  <c r="AJ872" i="17" s="1"/>
  <c r="AD873" i="17"/>
  <c r="AE873" i="17" s="1"/>
  <c r="AF873" i="17" s="1"/>
  <c r="AG873" i="17" s="1"/>
  <c r="AH873" i="17" s="1"/>
  <c r="AI873" i="17" s="1"/>
  <c r="AJ873" i="17" s="1"/>
  <c r="AD874" i="17"/>
  <c r="AE874" i="17" s="1"/>
  <c r="AF874" i="17" s="1"/>
  <c r="AG874" i="17" s="1"/>
  <c r="AH874" i="17" s="1"/>
  <c r="AI874" i="17" s="1"/>
  <c r="AJ874" i="17" s="1"/>
  <c r="AD875" i="17"/>
  <c r="AE875" i="17" s="1"/>
  <c r="AF875" i="17" s="1"/>
  <c r="AG875" i="17" s="1"/>
  <c r="AH875" i="17" s="1"/>
  <c r="AI875" i="17" s="1"/>
  <c r="AJ875" i="17" s="1"/>
  <c r="AD876" i="17"/>
  <c r="AE876" i="17" s="1"/>
  <c r="AF876" i="17" s="1"/>
  <c r="AG876" i="17" s="1"/>
  <c r="AH876" i="17" s="1"/>
  <c r="AI876" i="17" s="1"/>
  <c r="AJ876" i="17" s="1"/>
  <c r="AD877" i="17"/>
  <c r="AE877" i="17" s="1"/>
  <c r="AF877" i="17" s="1"/>
  <c r="AG877" i="17" s="1"/>
  <c r="AH877" i="17" s="1"/>
  <c r="AI877" i="17" s="1"/>
  <c r="AJ877" i="17" s="1"/>
  <c r="AD878" i="17"/>
  <c r="AE878" i="17" s="1"/>
  <c r="AF878" i="17" s="1"/>
  <c r="AG878" i="17" s="1"/>
  <c r="AH878" i="17" s="1"/>
  <c r="AI878" i="17" s="1"/>
  <c r="AJ878" i="17" s="1"/>
  <c r="AD879" i="17"/>
  <c r="AE879" i="17" s="1"/>
  <c r="AF879" i="17" s="1"/>
  <c r="AG879" i="17" s="1"/>
  <c r="AH879" i="17" s="1"/>
  <c r="AI879" i="17" s="1"/>
  <c r="AJ879" i="17" s="1"/>
  <c r="AD880" i="17"/>
  <c r="AE880" i="17" s="1"/>
  <c r="AF880" i="17" s="1"/>
  <c r="AG880" i="17" s="1"/>
  <c r="AH880" i="17" s="1"/>
  <c r="AI880" i="17" s="1"/>
  <c r="AJ880" i="17" s="1"/>
  <c r="AD881" i="17"/>
  <c r="AE881" i="17" s="1"/>
  <c r="AF881" i="17" s="1"/>
  <c r="AG881" i="17" s="1"/>
  <c r="AH881" i="17" s="1"/>
  <c r="AI881" i="17" s="1"/>
  <c r="AJ881" i="17" s="1"/>
  <c r="AD882" i="17"/>
  <c r="AE882" i="17" s="1"/>
  <c r="AF882" i="17" s="1"/>
  <c r="AG882" i="17" s="1"/>
  <c r="AH882" i="17" s="1"/>
  <c r="AI882" i="17" s="1"/>
  <c r="AJ882" i="17" s="1"/>
  <c r="AD883" i="17"/>
  <c r="AE883" i="17" s="1"/>
  <c r="AF883" i="17" s="1"/>
  <c r="AG883" i="17" s="1"/>
  <c r="AH883" i="17" s="1"/>
  <c r="AI883" i="17" s="1"/>
  <c r="AJ883" i="17" s="1"/>
  <c r="AD884" i="17"/>
  <c r="AE884" i="17" s="1"/>
  <c r="AF884" i="17" s="1"/>
  <c r="AG884" i="17" s="1"/>
  <c r="AH884" i="17" s="1"/>
  <c r="AI884" i="17" s="1"/>
  <c r="AJ884" i="17" s="1"/>
  <c r="AD885" i="17"/>
  <c r="AE885" i="17" s="1"/>
  <c r="AF885" i="17" s="1"/>
  <c r="AG885" i="17" s="1"/>
  <c r="AH885" i="17" s="1"/>
  <c r="AI885" i="17" s="1"/>
  <c r="AJ885" i="17" s="1"/>
  <c r="AD886" i="17"/>
  <c r="AE886" i="17" s="1"/>
  <c r="AF886" i="17" s="1"/>
  <c r="AG886" i="17" s="1"/>
  <c r="AH886" i="17" s="1"/>
  <c r="AI886" i="17" s="1"/>
  <c r="AJ886" i="17" s="1"/>
  <c r="AD887" i="17"/>
  <c r="AE887" i="17" s="1"/>
  <c r="AF887" i="17" s="1"/>
  <c r="AG887" i="17" s="1"/>
  <c r="AH887" i="17" s="1"/>
  <c r="AI887" i="17" s="1"/>
  <c r="AJ887" i="17" s="1"/>
  <c r="AD888" i="17"/>
  <c r="AE888" i="17" s="1"/>
  <c r="AF888" i="17" s="1"/>
  <c r="AG888" i="17" s="1"/>
  <c r="AH888" i="17" s="1"/>
  <c r="AI888" i="17" s="1"/>
  <c r="AJ888" i="17" s="1"/>
  <c r="AD889" i="17"/>
  <c r="AE889" i="17" s="1"/>
  <c r="AF889" i="17" s="1"/>
  <c r="AG889" i="17" s="1"/>
  <c r="AH889" i="17" s="1"/>
  <c r="AI889" i="17" s="1"/>
  <c r="AJ889" i="17" s="1"/>
  <c r="AD890" i="17"/>
  <c r="AE890" i="17" s="1"/>
  <c r="AF890" i="17" s="1"/>
  <c r="AG890" i="17" s="1"/>
  <c r="AH890" i="17" s="1"/>
  <c r="AI890" i="17" s="1"/>
  <c r="AJ890" i="17" s="1"/>
  <c r="AD891" i="17"/>
  <c r="AE891" i="17" s="1"/>
  <c r="AF891" i="17" s="1"/>
  <c r="AG891" i="17" s="1"/>
  <c r="AH891" i="17" s="1"/>
  <c r="AI891" i="17" s="1"/>
  <c r="AJ891" i="17" s="1"/>
  <c r="AD892" i="17"/>
  <c r="AE892" i="17" s="1"/>
  <c r="AF892" i="17" s="1"/>
  <c r="AG892" i="17" s="1"/>
  <c r="AH892" i="17" s="1"/>
  <c r="AI892" i="17" s="1"/>
  <c r="AJ892" i="17" s="1"/>
  <c r="AD893" i="17"/>
  <c r="AE893" i="17" s="1"/>
  <c r="AF893" i="17" s="1"/>
  <c r="AG893" i="17" s="1"/>
  <c r="AH893" i="17" s="1"/>
  <c r="AI893" i="17" s="1"/>
  <c r="AJ893" i="17" s="1"/>
  <c r="AD894" i="17"/>
  <c r="AE894" i="17" s="1"/>
  <c r="AF894" i="17" s="1"/>
  <c r="AG894" i="17" s="1"/>
  <c r="AH894" i="17" s="1"/>
  <c r="AI894" i="17" s="1"/>
  <c r="AJ894" i="17" s="1"/>
  <c r="AD895" i="17"/>
  <c r="AE895" i="17" s="1"/>
  <c r="AF895" i="17" s="1"/>
  <c r="AG895" i="17" s="1"/>
  <c r="AH895" i="17" s="1"/>
  <c r="AI895" i="17" s="1"/>
  <c r="AJ895" i="17" s="1"/>
  <c r="AD896" i="17"/>
  <c r="AE896" i="17" s="1"/>
  <c r="AF896" i="17" s="1"/>
  <c r="AG896" i="17" s="1"/>
  <c r="AH896" i="17" s="1"/>
  <c r="AI896" i="17" s="1"/>
  <c r="AJ896" i="17" s="1"/>
  <c r="AD897" i="17"/>
  <c r="AE897" i="17" s="1"/>
  <c r="AF897" i="17" s="1"/>
  <c r="AG897" i="17" s="1"/>
  <c r="AH897" i="17" s="1"/>
  <c r="AI897" i="17" s="1"/>
  <c r="AJ897" i="17" s="1"/>
  <c r="AD898" i="17"/>
  <c r="AE898" i="17" s="1"/>
  <c r="AF898" i="17" s="1"/>
  <c r="AG898" i="17" s="1"/>
  <c r="AH898" i="17" s="1"/>
  <c r="AI898" i="17" s="1"/>
  <c r="AJ898" i="17" s="1"/>
  <c r="AD899" i="17"/>
  <c r="AE899" i="17" s="1"/>
  <c r="AF899" i="17" s="1"/>
  <c r="AG899" i="17" s="1"/>
  <c r="AH899" i="17" s="1"/>
  <c r="AI899" i="17" s="1"/>
  <c r="AJ899" i="17" s="1"/>
  <c r="AD900" i="17"/>
  <c r="AE900" i="17" s="1"/>
  <c r="AF900" i="17" s="1"/>
  <c r="AG900" i="17" s="1"/>
  <c r="AH900" i="17" s="1"/>
  <c r="AI900" i="17" s="1"/>
  <c r="AJ900" i="17" s="1"/>
  <c r="AD901" i="17"/>
  <c r="AE901" i="17" s="1"/>
  <c r="AF901" i="17" s="1"/>
  <c r="AG901" i="17" s="1"/>
  <c r="AH901" i="17" s="1"/>
  <c r="AI901" i="17" s="1"/>
  <c r="AJ901" i="17" s="1"/>
  <c r="AD902" i="17"/>
  <c r="AE902" i="17" s="1"/>
  <c r="AF902" i="17" s="1"/>
  <c r="AG902" i="17" s="1"/>
  <c r="AH902" i="17" s="1"/>
  <c r="AI902" i="17" s="1"/>
  <c r="AJ902" i="17" s="1"/>
  <c r="AD903" i="17"/>
  <c r="AE903" i="17" s="1"/>
  <c r="AF903" i="17" s="1"/>
  <c r="AG903" i="17" s="1"/>
  <c r="AH903" i="17" s="1"/>
  <c r="AI903" i="17" s="1"/>
  <c r="AJ903" i="17" s="1"/>
  <c r="AD904" i="17"/>
  <c r="AE904" i="17" s="1"/>
  <c r="AF904" i="17" s="1"/>
  <c r="AG904" i="17" s="1"/>
  <c r="AH904" i="17" s="1"/>
  <c r="AI904" i="17" s="1"/>
  <c r="AJ904" i="17" s="1"/>
  <c r="AD905" i="17"/>
  <c r="AE905" i="17" s="1"/>
  <c r="AF905" i="17" s="1"/>
  <c r="AG905" i="17" s="1"/>
  <c r="AH905" i="17" s="1"/>
  <c r="AI905" i="17" s="1"/>
  <c r="AJ905" i="17" s="1"/>
  <c r="AD906" i="17"/>
  <c r="AE906" i="17" s="1"/>
  <c r="AF906" i="17" s="1"/>
  <c r="AG906" i="17" s="1"/>
  <c r="AH906" i="17" s="1"/>
  <c r="AI906" i="17" s="1"/>
  <c r="AJ906" i="17" s="1"/>
  <c r="AD907" i="17"/>
  <c r="AE907" i="17" s="1"/>
  <c r="AF907" i="17" s="1"/>
  <c r="AG907" i="17" s="1"/>
  <c r="AH907" i="17" s="1"/>
  <c r="AI907" i="17" s="1"/>
  <c r="AJ907" i="17" s="1"/>
  <c r="AD908" i="17"/>
  <c r="AE908" i="17" s="1"/>
  <c r="AF908" i="17" s="1"/>
  <c r="AG908" i="17" s="1"/>
  <c r="AH908" i="17" s="1"/>
  <c r="AI908" i="17" s="1"/>
  <c r="AJ908" i="17" s="1"/>
  <c r="AD909" i="17"/>
  <c r="AE909" i="17" s="1"/>
  <c r="AF909" i="17" s="1"/>
  <c r="AG909" i="17" s="1"/>
  <c r="AH909" i="17" s="1"/>
  <c r="AI909" i="17" s="1"/>
  <c r="AJ909" i="17" s="1"/>
  <c r="AD910" i="17"/>
  <c r="AE910" i="17" s="1"/>
  <c r="AF910" i="17" s="1"/>
  <c r="AG910" i="17" s="1"/>
  <c r="AH910" i="17" s="1"/>
  <c r="AI910" i="17" s="1"/>
  <c r="AJ910" i="17" s="1"/>
  <c r="AD911" i="17"/>
  <c r="AE911" i="17" s="1"/>
  <c r="AF911" i="17" s="1"/>
  <c r="AG911" i="17" s="1"/>
  <c r="AH911" i="17" s="1"/>
  <c r="AI911" i="17" s="1"/>
  <c r="AJ911" i="17" s="1"/>
  <c r="AD912" i="17"/>
  <c r="AE912" i="17" s="1"/>
  <c r="AF912" i="17" s="1"/>
  <c r="AG912" i="17" s="1"/>
  <c r="AH912" i="17" s="1"/>
  <c r="AI912" i="17" s="1"/>
  <c r="AJ912" i="17" s="1"/>
  <c r="AD913" i="17"/>
  <c r="AE913" i="17" s="1"/>
  <c r="AF913" i="17" s="1"/>
  <c r="AG913" i="17" s="1"/>
  <c r="AH913" i="17" s="1"/>
  <c r="AI913" i="17" s="1"/>
  <c r="AJ913" i="17" s="1"/>
  <c r="AD914" i="17"/>
  <c r="AE914" i="17" s="1"/>
  <c r="AF914" i="17" s="1"/>
  <c r="AG914" i="17" s="1"/>
  <c r="AH914" i="17" s="1"/>
  <c r="AI914" i="17" s="1"/>
  <c r="AJ914" i="17" s="1"/>
  <c r="AD915" i="17"/>
  <c r="AE915" i="17" s="1"/>
  <c r="AF915" i="17" s="1"/>
  <c r="AG915" i="17" s="1"/>
  <c r="AH915" i="17" s="1"/>
  <c r="AI915" i="17" s="1"/>
  <c r="AJ915" i="17" s="1"/>
  <c r="AD916" i="17"/>
  <c r="AE916" i="17" s="1"/>
  <c r="AF916" i="17" s="1"/>
  <c r="AG916" i="17" s="1"/>
  <c r="AH916" i="17" s="1"/>
  <c r="AI916" i="17" s="1"/>
  <c r="AJ916" i="17" s="1"/>
  <c r="AD917" i="17"/>
  <c r="AE917" i="17" s="1"/>
  <c r="AF917" i="17" s="1"/>
  <c r="AG917" i="17" s="1"/>
  <c r="AH917" i="17" s="1"/>
  <c r="AI917" i="17" s="1"/>
  <c r="AJ917" i="17" s="1"/>
  <c r="AD918" i="17"/>
  <c r="AE918" i="17" s="1"/>
  <c r="AF918" i="17" s="1"/>
  <c r="AG918" i="17" s="1"/>
  <c r="AH918" i="17" s="1"/>
  <c r="AI918" i="17" s="1"/>
  <c r="AJ918" i="17" s="1"/>
  <c r="AD919" i="17"/>
  <c r="AE919" i="17" s="1"/>
  <c r="AF919" i="17" s="1"/>
  <c r="AG919" i="17" s="1"/>
  <c r="AH919" i="17" s="1"/>
  <c r="AI919" i="17" s="1"/>
  <c r="AJ919" i="17" s="1"/>
  <c r="AD920" i="17"/>
  <c r="AE920" i="17" s="1"/>
  <c r="AF920" i="17" s="1"/>
  <c r="AG920" i="17" s="1"/>
  <c r="AH920" i="17" s="1"/>
  <c r="AI920" i="17" s="1"/>
  <c r="AJ920" i="17" s="1"/>
  <c r="AD921" i="17"/>
  <c r="AE921" i="17" s="1"/>
  <c r="AF921" i="17" s="1"/>
  <c r="AG921" i="17" s="1"/>
  <c r="AH921" i="17" s="1"/>
  <c r="AI921" i="17" s="1"/>
  <c r="AJ921" i="17" s="1"/>
  <c r="AD922" i="17"/>
  <c r="AE922" i="17" s="1"/>
  <c r="AF922" i="17" s="1"/>
  <c r="AG922" i="17" s="1"/>
  <c r="AH922" i="17" s="1"/>
  <c r="AI922" i="17" s="1"/>
  <c r="AJ922" i="17" s="1"/>
  <c r="AD923" i="17"/>
  <c r="AE923" i="17" s="1"/>
  <c r="AF923" i="17" s="1"/>
  <c r="AG923" i="17" s="1"/>
  <c r="AH923" i="17" s="1"/>
  <c r="AI923" i="17" s="1"/>
  <c r="AJ923" i="17" s="1"/>
  <c r="AD924" i="17"/>
  <c r="AE924" i="17" s="1"/>
  <c r="AF924" i="17" s="1"/>
  <c r="AG924" i="17" s="1"/>
  <c r="AH924" i="17" s="1"/>
  <c r="AI924" i="17" s="1"/>
  <c r="AJ924" i="17" s="1"/>
  <c r="AD925" i="17"/>
  <c r="AE925" i="17" s="1"/>
  <c r="AF925" i="17" s="1"/>
  <c r="AG925" i="17" s="1"/>
  <c r="AH925" i="17" s="1"/>
  <c r="AI925" i="17" s="1"/>
  <c r="AJ925" i="17" s="1"/>
  <c r="AD926" i="17"/>
  <c r="AE926" i="17" s="1"/>
  <c r="AF926" i="17" s="1"/>
  <c r="AG926" i="17" s="1"/>
  <c r="AH926" i="17" s="1"/>
  <c r="AI926" i="17" s="1"/>
  <c r="AJ926" i="17" s="1"/>
  <c r="AD927" i="17"/>
  <c r="AE927" i="17" s="1"/>
  <c r="AF927" i="17" s="1"/>
  <c r="AG927" i="17" s="1"/>
  <c r="AH927" i="17" s="1"/>
  <c r="AI927" i="17" s="1"/>
  <c r="AJ927" i="17" s="1"/>
  <c r="AD928" i="17"/>
  <c r="AE928" i="17" s="1"/>
  <c r="AF928" i="17" s="1"/>
  <c r="AG928" i="17" s="1"/>
  <c r="AH928" i="17" s="1"/>
  <c r="AI928" i="17" s="1"/>
  <c r="AJ928" i="17" s="1"/>
  <c r="AD929" i="17"/>
  <c r="AE929" i="17" s="1"/>
  <c r="AF929" i="17" s="1"/>
  <c r="AG929" i="17" s="1"/>
  <c r="AH929" i="17" s="1"/>
  <c r="AI929" i="17" s="1"/>
  <c r="AJ929" i="17" s="1"/>
  <c r="AD930" i="17"/>
  <c r="AE930" i="17" s="1"/>
  <c r="AF930" i="17" s="1"/>
  <c r="AG930" i="17" s="1"/>
  <c r="AH930" i="17" s="1"/>
  <c r="AI930" i="17" s="1"/>
  <c r="AJ930" i="17" s="1"/>
  <c r="AD931" i="17"/>
  <c r="AE931" i="17" s="1"/>
  <c r="AF931" i="17" s="1"/>
  <c r="AG931" i="17" s="1"/>
  <c r="AH931" i="17" s="1"/>
  <c r="AI931" i="17" s="1"/>
  <c r="AJ931" i="17" s="1"/>
  <c r="AD932" i="17"/>
  <c r="AE932" i="17" s="1"/>
  <c r="AF932" i="17" s="1"/>
  <c r="AG932" i="17" s="1"/>
  <c r="AH932" i="17" s="1"/>
  <c r="AI932" i="17" s="1"/>
  <c r="AJ932" i="17" s="1"/>
  <c r="AD933" i="17"/>
  <c r="AE933" i="17" s="1"/>
  <c r="AF933" i="17" s="1"/>
  <c r="AG933" i="17" s="1"/>
  <c r="AH933" i="17" s="1"/>
  <c r="AI933" i="17" s="1"/>
  <c r="AJ933" i="17" s="1"/>
  <c r="AD934" i="17"/>
  <c r="AE934" i="17" s="1"/>
  <c r="AF934" i="17" s="1"/>
  <c r="AG934" i="17" s="1"/>
  <c r="AH934" i="17" s="1"/>
  <c r="AI934" i="17" s="1"/>
  <c r="AJ934" i="17" s="1"/>
  <c r="AD935" i="17"/>
  <c r="AE935" i="17" s="1"/>
  <c r="AF935" i="17" s="1"/>
  <c r="AG935" i="17" s="1"/>
  <c r="AH935" i="17" s="1"/>
  <c r="AI935" i="17" s="1"/>
  <c r="AJ935" i="17" s="1"/>
  <c r="AD936" i="17"/>
  <c r="AE936" i="17" s="1"/>
  <c r="AF936" i="17" s="1"/>
  <c r="AG936" i="17" s="1"/>
  <c r="AH936" i="17" s="1"/>
  <c r="AI936" i="17" s="1"/>
  <c r="AJ936" i="17" s="1"/>
  <c r="AD937" i="17"/>
  <c r="AE937" i="17" s="1"/>
  <c r="AF937" i="17" s="1"/>
  <c r="AG937" i="17" s="1"/>
  <c r="AH937" i="17" s="1"/>
  <c r="AI937" i="17" s="1"/>
  <c r="AJ937" i="17" s="1"/>
  <c r="AD938" i="17"/>
  <c r="AE938" i="17" s="1"/>
  <c r="AF938" i="17" s="1"/>
  <c r="AG938" i="17" s="1"/>
  <c r="AH938" i="17" s="1"/>
  <c r="AI938" i="17" s="1"/>
  <c r="AJ938" i="17" s="1"/>
  <c r="AD939" i="17"/>
  <c r="AE939" i="17" s="1"/>
  <c r="AF939" i="17" s="1"/>
  <c r="AG939" i="17" s="1"/>
  <c r="AH939" i="17" s="1"/>
  <c r="AI939" i="17" s="1"/>
  <c r="AJ939" i="17" s="1"/>
  <c r="AD940" i="17"/>
  <c r="AE940" i="17" s="1"/>
  <c r="AF940" i="17" s="1"/>
  <c r="AG940" i="17" s="1"/>
  <c r="AH940" i="17" s="1"/>
  <c r="AI940" i="17" s="1"/>
  <c r="AJ940" i="17" s="1"/>
  <c r="AD941" i="17"/>
  <c r="AE941" i="17" s="1"/>
  <c r="AF941" i="17" s="1"/>
  <c r="AG941" i="17" s="1"/>
  <c r="AH941" i="17" s="1"/>
  <c r="AI941" i="17" s="1"/>
  <c r="AJ941" i="17" s="1"/>
  <c r="AD942" i="17"/>
  <c r="AE942" i="17" s="1"/>
  <c r="AF942" i="17" s="1"/>
  <c r="AG942" i="17" s="1"/>
  <c r="AH942" i="17" s="1"/>
  <c r="AI942" i="17" s="1"/>
  <c r="AJ942" i="17" s="1"/>
  <c r="AD943" i="17"/>
  <c r="AE943" i="17" s="1"/>
  <c r="AF943" i="17" s="1"/>
  <c r="AG943" i="17" s="1"/>
  <c r="AH943" i="17" s="1"/>
  <c r="AI943" i="17" s="1"/>
  <c r="AJ943" i="17" s="1"/>
  <c r="AD944" i="17"/>
  <c r="AE944" i="17" s="1"/>
  <c r="AF944" i="17" s="1"/>
  <c r="AG944" i="17" s="1"/>
  <c r="AH944" i="17" s="1"/>
  <c r="AI944" i="17" s="1"/>
  <c r="AJ944" i="17" s="1"/>
  <c r="AD945" i="17"/>
  <c r="AE945" i="17" s="1"/>
  <c r="AF945" i="17" s="1"/>
  <c r="AG945" i="17" s="1"/>
  <c r="AH945" i="17" s="1"/>
  <c r="AI945" i="17" s="1"/>
  <c r="AJ945" i="17" s="1"/>
  <c r="AD946" i="17"/>
  <c r="AE946" i="17" s="1"/>
  <c r="AF946" i="17" s="1"/>
  <c r="AG946" i="17" s="1"/>
  <c r="AH946" i="17" s="1"/>
  <c r="AI946" i="17" s="1"/>
  <c r="AJ946" i="17" s="1"/>
  <c r="AD947" i="17"/>
  <c r="AE947" i="17" s="1"/>
  <c r="AF947" i="17" s="1"/>
  <c r="AG947" i="17" s="1"/>
  <c r="AH947" i="17" s="1"/>
  <c r="AI947" i="17" s="1"/>
  <c r="AJ947" i="17" s="1"/>
  <c r="AD948" i="17"/>
  <c r="AE948" i="17" s="1"/>
  <c r="AF948" i="17" s="1"/>
  <c r="AG948" i="17" s="1"/>
  <c r="AH948" i="17" s="1"/>
  <c r="AI948" i="17" s="1"/>
  <c r="AJ948" i="17" s="1"/>
  <c r="AD949" i="17"/>
  <c r="AE949" i="17" s="1"/>
  <c r="AF949" i="17" s="1"/>
  <c r="AG949" i="17" s="1"/>
  <c r="AH949" i="17" s="1"/>
  <c r="AI949" i="17" s="1"/>
  <c r="AJ949" i="17" s="1"/>
  <c r="AD950" i="17"/>
  <c r="AE950" i="17" s="1"/>
  <c r="AF950" i="17" s="1"/>
  <c r="AG950" i="17" s="1"/>
  <c r="AH950" i="17" s="1"/>
  <c r="AI950" i="17" s="1"/>
  <c r="AJ950" i="17" s="1"/>
  <c r="AD951" i="17"/>
  <c r="AE951" i="17" s="1"/>
  <c r="AF951" i="17" s="1"/>
  <c r="AG951" i="17" s="1"/>
  <c r="AH951" i="17" s="1"/>
  <c r="AI951" i="17" s="1"/>
  <c r="AJ951" i="17" s="1"/>
  <c r="AD952" i="17"/>
  <c r="AE952" i="17" s="1"/>
  <c r="AF952" i="17" s="1"/>
  <c r="AG952" i="17" s="1"/>
  <c r="AH952" i="17" s="1"/>
  <c r="AI952" i="17" s="1"/>
  <c r="AJ952" i="17" s="1"/>
  <c r="AD953" i="17"/>
  <c r="AE953" i="17" s="1"/>
  <c r="AF953" i="17" s="1"/>
  <c r="AG953" i="17" s="1"/>
  <c r="AH953" i="17" s="1"/>
  <c r="AI953" i="17" s="1"/>
  <c r="AJ953" i="17" s="1"/>
  <c r="AD388" i="17"/>
  <c r="AE388" i="17" s="1"/>
  <c r="AF388" i="17" s="1"/>
  <c r="AG388" i="17" s="1"/>
  <c r="AH388" i="17" s="1"/>
  <c r="AI388" i="17" s="1"/>
  <c r="AJ388" i="17" s="1"/>
  <c r="Y389" i="17"/>
  <c r="Z389" i="17" s="1"/>
  <c r="AA389" i="17" s="1"/>
  <c r="Y390" i="17"/>
  <c r="Z390" i="17" s="1"/>
  <c r="AA390" i="17" s="1"/>
  <c r="Y391" i="17"/>
  <c r="Z391" i="17" s="1"/>
  <c r="AA391" i="17" s="1"/>
  <c r="Y392" i="17"/>
  <c r="Z392" i="17" s="1"/>
  <c r="AA392" i="17" s="1"/>
  <c r="Y393" i="17"/>
  <c r="Z393" i="17" s="1"/>
  <c r="AA393" i="17" s="1"/>
  <c r="Y394" i="17"/>
  <c r="Z394" i="17" s="1"/>
  <c r="AA394" i="17" s="1"/>
  <c r="Y395" i="17"/>
  <c r="Z395" i="17" s="1"/>
  <c r="AA395" i="17" s="1"/>
  <c r="Y396" i="17"/>
  <c r="Z396" i="17" s="1"/>
  <c r="AA396" i="17" s="1"/>
  <c r="Y397" i="17"/>
  <c r="Z397" i="17" s="1"/>
  <c r="AA397" i="17" s="1"/>
  <c r="Y398" i="17"/>
  <c r="Z398" i="17" s="1"/>
  <c r="AA398" i="17" s="1"/>
  <c r="Y399" i="17"/>
  <c r="Z399" i="17" s="1"/>
  <c r="AA399" i="17" s="1"/>
  <c r="Y400" i="17"/>
  <c r="Z400" i="17" s="1"/>
  <c r="AA400" i="17" s="1"/>
  <c r="Y401" i="17"/>
  <c r="Z401" i="17" s="1"/>
  <c r="AA401" i="17" s="1"/>
  <c r="Y402" i="17"/>
  <c r="Z402" i="17" s="1"/>
  <c r="AA402" i="17" s="1"/>
  <c r="Y403" i="17"/>
  <c r="Z403" i="17" s="1"/>
  <c r="AA403" i="17" s="1"/>
  <c r="Y404" i="17"/>
  <c r="Z404" i="17" s="1"/>
  <c r="AA404" i="17" s="1"/>
  <c r="Y405" i="17"/>
  <c r="Z405" i="17" s="1"/>
  <c r="AA405" i="17" s="1"/>
  <c r="Y406" i="17"/>
  <c r="Z406" i="17" s="1"/>
  <c r="AA406" i="17" s="1"/>
  <c r="Y407" i="17"/>
  <c r="Z407" i="17" s="1"/>
  <c r="AA407" i="17" s="1"/>
  <c r="Y408" i="17"/>
  <c r="Z408" i="17" s="1"/>
  <c r="AA408" i="17" s="1"/>
  <c r="Y409" i="17"/>
  <c r="Z409" i="17" s="1"/>
  <c r="AA409" i="17" s="1"/>
  <c r="Y410" i="17"/>
  <c r="Z410" i="17" s="1"/>
  <c r="AA410" i="17" s="1"/>
  <c r="Y411" i="17"/>
  <c r="Z411" i="17" s="1"/>
  <c r="AA411" i="17" s="1"/>
  <c r="Y412" i="17"/>
  <c r="Z412" i="17" s="1"/>
  <c r="AA412" i="17" s="1"/>
  <c r="Y413" i="17"/>
  <c r="Z413" i="17" s="1"/>
  <c r="AA413" i="17" s="1"/>
  <c r="Y414" i="17"/>
  <c r="Z414" i="17" s="1"/>
  <c r="AA414" i="17" s="1"/>
  <c r="Y415" i="17"/>
  <c r="Z415" i="17" s="1"/>
  <c r="AA415" i="17" s="1"/>
  <c r="Y416" i="17"/>
  <c r="Z416" i="17" s="1"/>
  <c r="AA416" i="17" s="1"/>
  <c r="Y417" i="17"/>
  <c r="Z417" i="17" s="1"/>
  <c r="AA417" i="17" s="1"/>
  <c r="Y418" i="17"/>
  <c r="Z418" i="17" s="1"/>
  <c r="AA418" i="17" s="1"/>
  <c r="Y419" i="17"/>
  <c r="Z419" i="17" s="1"/>
  <c r="AA419" i="17" s="1"/>
  <c r="Y420" i="17"/>
  <c r="Z420" i="17" s="1"/>
  <c r="AA420" i="17" s="1"/>
  <c r="Y421" i="17"/>
  <c r="Z421" i="17" s="1"/>
  <c r="AA421" i="17" s="1"/>
  <c r="Y422" i="17"/>
  <c r="Z422" i="17" s="1"/>
  <c r="AA422" i="17" s="1"/>
  <c r="Y423" i="17"/>
  <c r="Z423" i="17" s="1"/>
  <c r="AA423" i="17" s="1"/>
  <c r="Y424" i="17"/>
  <c r="Z424" i="17" s="1"/>
  <c r="AA424" i="17" s="1"/>
  <c r="Y425" i="17"/>
  <c r="Z425" i="17" s="1"/>
  <c r="AA425" i="17" s="1"/>
  <c r="Y426" i="17"/>
  <c r="Z426" i="17" s="1"/>
  <c r="AA426" i="17" s="1"/>
  <c r="Y427" i="17"/>
  <c r="Z427" i="17" s="1"/>
  <c r="AA427" i="17" s="1"/>
  <c r="Y428" i="17"/>
  <c r="Z428" i="17" s="1"/>
  <c r="AA428" i="17" s="1"/>
  <c r="Y429" i="17"/>
  <c r="Z429" i="17" s="1"/>
  <c r="AA429" i="17" s="1"/>
  <c r="Y430" i="17"/>
  <c r="Z430" i="17" s="1"/>
  <c r="AA430" i="17" s="1"/>
  <c r="Y431" i="17"/>
  <c r="Z431" i="17" s="1"/>
  <c r="AA431" i="17" s="1"/>
  <c r="Y432" i="17"/>
  <c r="Z432" i="17" s="1"/>
  <c r="AA432" i="17" s="1"/>
  <c r="Y433" i="17"/>
  <c r="Z433" i="17" s="1"/>
  <c r="AA433" i="17" s="1"/>
  <c r="Y434" i="17"/>
  <c r="Z434" i="17" s="1"/>
  <c r="AA434" i="17" s="1"/>
  <c r="Y435" i="17"/>
  <c r="Z435" i="17" s="1"/>
  <c r="AA435" i="17" s="1"/>
  <c r="Y436" i="17"/>
  <c r="Z436" i="17" s="1"/>
  <c r="AA436" i="17" s="1"/>
  <c r="Y437" i="17"/>
  <c r="Z437" i="17" s="1"/>
  <c r="AA437" i="17" s="1"/>
  <c r="Y438" i="17"/>
  <c r="Z438" i="17" s="1"/>
  <c r="AA438" i="17" s="1"/>
  <c r="Y439" i="17"/>
  <c r="Z439" i="17" s="1"/>
  <c r="AA439" i="17" s="1"/>
  <c r="Y440" i="17"/>
  <c r="Z440" i="17" s="1"/>
  <c r="AA440" i="17" s="1"/>
  <c r="Y441" i="17"/>
  <c r="Z441" i="17" s="1"/>
  <c r="AA441" i="17" s="1"/>
  <c r="Y442" i="17"/>
  <c r="Z442" i="17" s="1"/>
  <c r="AA442" i="17" s="1"/>
  <c r="Y443" i="17"/>
  <c r="Z443" i="17" s="1"/>
  <c r="AA443" i="17" s="1"/>
  <c r="Y444" i="17"/>
  <c r="Z444" i="17" s="1"/>
  <c r="AA444" i="17" s="1"/>
  <c r="Y445" i="17"/>
  <c r="Z445" i="17" s="1"/>
  <c r="AA445" i="17" s="1"/>
  <c r="Y446" i="17"/>
  <c r="Z446" i="17" s="1"/>
  <c r="AA446" i="17" s="1"/>
  <c r="Y447" i="17"/>
  <c r="Z447" i="17" s="1"/>
  <c r="AA447" i="17" s="1"/>
  <c r="Y448" i="17"/>
  <c r="Z448" i="17" s="1"/>
  <c r="AA448" i="17" s="1"/>
  <c r="Y449" i="17"/>
  <c r="Z449" i="17" s="1"/>
  <c r="AA449" i="17" s="1"/>
  <c r="Y450" i="17"/>
  <c r="Z450" i="17" s="1"/>
  <c r="AA450" i="17" s="1"/>
  <c r="Y451" i="17"/>
  <c r="Z451" i="17" s="1"/>
  <c r="AA451" i="17" s="1"/>
  <c r="Y452" i="17"/>
  <c r="Z452" i="17" s="1"/>
  <c r="AA452" i="17" s="1"/>
  <c r="Y453" i="17"/>
  <c r="Z453" i="17" s="1"/>
  <c r="AA453" i="17" s="1"/>
  <c r="Y454" i="17"/>
  <c r="Z454" i="17" s="1"/>
  <c r="AA454" i="17" s="1"/>
  <c r="Y455" i="17"/>
  <c r="Z455" i="17" s="1"/>
  <c r="AA455" i="17" s="1"/>
  <c r="Y456" i="17"/>
  <c r="Z456" i="17" s="1"/>
  <c r="AA456" i="17" s="1"/>
  <c r="Y457" i="17"/>
  <c r="Z457" i="17" s="1"/>
  <c r="AA457" i="17" s="1"/>
  <c r="Y458" i="17"/>
  <c r="Z458" i="17" s="1"/>
  <c r="AA458" i="17" s="1"/>
  <c r="Y459" i="17"/>
  <c r="Z459" i="17" s="1"/>
  <c r="AA459" i="17" s="1"/>
  <c r="Y460" i="17"/>
  <c r="Z460" i="17" s="1"/>
  <c r="AA460" i="17" s="1"/>
  <c r="Y461" i="17"/>
  <c r="Z461" i="17" s="1"/>
  <c r="AA461" i="17" s="1"/>
  <c r="Y462" i="17"/>
  <c r="Z462" i="17" s="1"/>
  <c r="AA462" i="17" s="1"/>
  <c r="Y463" i="17"/>
  <c r="Z463" i="17" s="1"/>
  <c r="AA463" i="17" s="1"/>
  <c r="Y464" i="17"/>
  <c r="Z464" i="17" s="1"/>
  <c r="AA464" i="17" s="1"/>
  <c r="Y465" i="17"/>
  <c r="Z465" i="17" s="1"/>
  <c r="AA465" i="17" s="1"/>
  <c r="Y466" i="17"/>
  <c r="Z466" i="17" s="1"/>
  <c r="AA466" i="17" s="1"/>
  <c r="Y467" i="17"/>
  <c r="Z467" i="17" s="1"/>
  <c r="AA467" i="17" s="1"/>
  <c r="Y468" i="17"/>
  <c r="Z468" i="17" s="1"/>
  <c r="AA468" i="17" s="1"/>
  <c r="Y469" i="17"/>
  <c r="Z469" i="17" s="1"/>
  <c r="AA469" i="17" s="1"/>
  <c r="Y470" i="17"/>
  <c r="Z470" i="17" s="1"/>
  <c r="AA470" i="17" s="1"/>
  <c r="Y471" i="17"/>
  <c r="Z471" i="17" s="1"/>
  <c r="AA471" i="17" s="1"/>
  <c r="Y472" i="17"/>
  <c r="Z472" i="17" s="1"/>
  <c r="AA472" i="17" s="1"/>
  <c r="Y473" i="17"/>
  <c r="Z473" i="17" s="1"/>
  <c r="AA473" i="17" s="1"/>
  <c r="Y474" i="17"/>
  <c r="Z474" i="17" s="1"/>
  <c r="AA474" i="17" s="1"/>
  <c r="Y475" i="17"/>
  <c r="Z475" i="17" s="1"/>
  <c r="AA475" i="17" s="1"/>
  <c r="Y476" i="17"/>
  <c r="Z476" i="17" s="1"/>
  <c r="AA476" i="17" s="1"/>
  <c r="Y477" i="17"/>
  <c r="Z477" i="17" s="1"/>
  <c r="AA477" i="17" s="1"/>
  <c r="Y478" i="17"/>
  <c r="Z478" i="17" s="1"/>
  <c r="AA478" i="17" s="1"/>
  <c r="Y479" i="17"/>
  <c r="Z479" i="17" s="1"/>
  <c r="AA479" i="17" s="1"/>
  <c r="Y480" i="17"/>
  <c r="Z480" i="17" s="1"/>
  <c r="AA480" i="17" s="1"/>
  <c r="Y481" i="17"/>
  <c r="Z481" i="17" s="1"/>
  <c r="AA481" i="17" s="1"/>
  <c r="Y482" i="17"/>
  <c r="Z482" i="17" s="1"/>
  <c r="AA482" i="17" s="1"/>
  <c r="Y483" i="17"/>
  <c r="Z483" i="17" s="1"/>
  <c r="AA483" i="17" s="1"/>
  <c r="Y484" i="17"/>
  <c r="Z484" i="17" s="1"/>
  <c r="AA484" i="17" s="1"/>
  <c r="Y485" i="17"/>
  <c r="Z485" i="17" s="1"/>
  <c r="AA485" i="17" s="1"/>
  <c r="Y486" i="17"/>
  <c r="Z486" i="17" s="1"/>
  <c r="AA486" i="17" s="1"/>
  <c r="Y487" i="17"/>
  <c r="Z487" i="17" s="1"/>
  <c r="AA487" i="17" s="1"/>
  <c r="Y488" i="17"/>
  <c r="Z488" i="17" s="1"/>
  <c r="AA488" i="17" s="1"/>
  <c r="Y489" i="17"/>
  <c r="Z489" i="17" s="1"/>
  <c r="AA489" i="17" s="1"/>
  <c r="Y490" i="17"/>
  <c r="Z490" i="17" s="1"/>
  <c r="AA490" i="17" s="1"/>
  <c r="Y491" i="17"/>
  <c r="Z491" i="17" s="1"/>
  <c r="AA491" i="17" s="1"/>
  <c r="Y492" i="17"/>
  <c r="Z492" i="17" s="1"/>
  <c r="AA492" i="17" s="1"/>
  <c r="Y493" i="17"/>
  <c r="Z493" i="17" s="1"/>
  <c r="AA493" i="17" s="1"/>
  <c r="Y494" i="17"/>
  <c r="Z494" i="17" s="1"/>
  <c r="AA494" i="17" s="1"/>
  <c r="Y495" i="17"/>
  <c r="Z495" i="17" s="1"/>
  <c r="AA495" i="17" s="1"/>
  <c r="Y496" i="17"/>
  <c r="Z496" i="17" s="1"/>
  <c r="AA496" i="17" s="1"/>
  <c r="Y497" i="17"/>
  <c r="Z497" i="17" s="1"/>
  <c r="AA497" i="17" s="1"/>
  <c r="Y498" i="17"/>
  <c r="Z498" i="17" s="1"/>
  <c r="AA498" i="17" s="1"/>
  <c r="Y499" i="17"/>
  <c r="Z499" i="17" s="1"/>
  <c r="AA499" i="17" s="1"/>
  <c r="Y500" i="17"/>
  <c r="Z500" i="17" s="1"/>
  <c r="AA500" i="17" s="1"/>
  <c r="Y501" i="17"/>
  <c r="Z501" i="17" s="1"/>
  <c r="AA501" i="17" s="1"/>
  <c r="Y502" i="17"/>
  <c r="Z502" i="17" s="1"/>
  <c r="AA502" i="17" s="1"/>
  <c r="Y503" i="17"/>
  <c r="Z503" i="17" s="1"/>
  <c r="AA503" i="17" s="1"/>
  <c r="Y504" i="17"/>
  <c r="Z504" i="17" s="1"/>
  <c r="AA504" i="17" s="1"/>
  <c r="Y505" i="17"/>
  <c r="Z505" i="17" s="1"/>
  <c r="AA505" i="17" s="1"/>
  <c r="Y506" i="17"/>
  <c r="Z506" i="17" s="1"/>
  <c r="AA506" i="17" s="1"/>
  <c r="Y507" i="17"/>
  <c r="Z507" i="17" s="1"/>
  <c r="AA507" i="17" s="1"/>
  <c r="Y508" i="17"/>
  <c r="Z508" i="17" s="1"/>
  <c r="AA508" i="17" s="1"/>
  <c r="Y509" i="17"/>
  <c r="Z509" i="17" s="1"/>
  <c r="AA509" i="17" s="1"/>
  <c r="Y510" i="17"/>
  <c r="Z510" i="17" s="1"/>
  <c r="AA510" i="17" s="1"/>
  <c r="Y511" i="17"/>
  <c r="Z511" i="17" s="1"/>
  <c r="AA511" i="17" s="1"/>
  <c r="Y512" i="17"/>
  <c r="Z512" i="17" s="1"/>
  <c r="AA512" i="17" s="1"/>
  <c r="Y513" i="17"/>
  <c r="Z513" i="17" s="1"/>
  <c r="AA513" i="17" s="1"/>
  <c r="Y514" i="17"/>
  <c r="Z514" i="17" s="1"/>
  <c r="AA514" i="17" s="1"/>
  <c r="Y515" i="17"/>
  <c r="Z515" i="17" s="1"/>
  <c r="AA515" i="17" s="1"/>
  <c r="Y516" i="17"/>
  <c r="Z516" i="17" s="1"/>
  <c r="AA516" i="17" s="1"/>
  <c r="Y517" i="17"/>
  <c r="Z517" i="17" s="1"/>
  <c r="AA517" i="17" s="1"/>
  <c r="Y518" i="17"/>
  <c r="Z518" i="17" s="1"/>
  <c r="AA518" i="17" s="1"/>
  <c r="Y519" i="17"/>
  <c r="Z519" i="17" s="1"/>
  <c r="AA519" i="17" s="1"/>
  <c r="Y520" i="17"/>
  <c r="Z520" i="17" s="1"/>
  <c r="AA520" i="17" s="1"/>
  <c r="Y521" i="17"/>
  <c r="Z521" i="17" s="1"/>
  <c r="AA521" i="17" s="1"/>
  <c r="Y522" i="17"/>
  <c r="Z522" i="17" s="1"/>
  <c r="AA522" i="17" s="1"/>
  <c r="Y523" i="17"/>
  <c r="Z523" i="17" s="1"/>
  <c r="AA523" i="17" s="1"/>
  <c r="Y524" i="17"/>
  <c r="Z524" i="17" s="1"/>
  <c r="AA524" i="17" s="1"/>
  <c r="Y525" i="17"/>
  <c r="Z525" i="17" s="1"/>
  <c r="AA525" i="17" s="1"/>
  <c r="Y526" i="17"/>
  <c r="Z526" i="17" s="1"/>
  <c r="AA526" i="17" s="1"/>
  <c r="Y527" i="17"/>
  <c r="Z527" i="17" s="1"/>
  <c r="AA527" i="17" s="1"/>
  <c r="Y528" i="17"/>
  <c r="Z528" i="17" s="1"/>
  <c r="AA528" i="17" s="1"/>
  <c r="Y529" i="17"/>
  <c r="Z529" i="17" s="1"/>
  <c r="AA529" i="17" s="1"/>
  <c r="Y530" i="17"/>
  <c r="Z530" i="17" s="1"/>
  <c r="AA530" i="17" s="1"/>
  <c r="Y531" i="17"/>
  <c r="Z531" i="17" s="1"/>
  <c r="AA531" i="17" s="1"/>
  <c r="Y532" i="17"/>
  <c r="Z532" i="17" s="1"/>
  <c r="AA532" i="17" s="1"/>
  <c r="Y533" i="17"/>
  <c r="Z533" i="17" s="1"/>
  <c r="AA533" i="17" s="1"/>
  <c r="Y534" i="17"/>
  <c r="Z534" i="17" s="1"/>
  <c r="AA534" i="17" s="1"/>
  <c r="Y535" i="17"/>
  <c r="Z535" i="17" s="1"/>
  <c r="AA535" i="17" s="1"/>
  <c r="Y536" i="17"/>
  <c r="Z536" i="17" s="1"/>
  <c r="AA536" i="17" s="1"/>
  <c r="Y537" i="17"/>
  <c r="Z537" i="17" s="1"/>
  <c r="AA537" i="17" s="1"/>
  <c r="Y538" i="17"/>
  <c r="Z538" i="17" s="1"/>
  <c r="AA538" i="17" s="1"/>
  <c r="Y539" i="17"/>
  <c r="Z539" i="17" s="1"/>
  <c r="AA539" i="17" s="1"/>
  <c r="Y540" i="17"/>
  <c r="Z540" i="17" s="1"/>
  <c r="AA540" i="17" s="1"/>
  <c r="Y541" i="17"/>
  <c r="Z541" i="17" s="1"/>
  <c r="AA541" i="17" s="1"/>
  <c r="Y542" i="17"/>
  <c r="Z542" i="17" s="1"/>
  <c r="AA542" i="17" s="1"/>
  <c r="Y543" i="17"/>
  <c r="Z543" i="17" s="1"/>
  <c r="AA543" i="17" s="1"/>
  <c r="Y544" i="17"/>
  <c r="Z544" i="17" s="1"/>
  <c r="AA544" i="17" s="1"/>
  <c r="Y545" i="17"/>
  <c r="Z545" i="17" s="1"/>
  <c r="AA545" i="17" s="1"/>
  <c r="Y546" i="17"/>
  <c r="Z546" i="17" s="1"/>
  <c r="AA546" i="17" s="1"/>
  <c r="Y547" i="17"/>
  <c r="Z547" i="17" s="1"/>
  <c r="AA547" i="17" s="1"/>
  <c r="Y548" i="17"/>
  <c r="Z548" i="17" s="1"/>
  <c r="AA548" i="17" s="1"/>
  <c r="Y549" i="17"/>
  <c r="Z549" i="17" s="1"/>
  <c r="AA549" i="17" s="1"/>
  <c r="Y550" i="17"/>
  <c r="Z550" i="17" s="1"/>
  <c r="AA550" i="17" s="1"/>
  <c r="Y551" i="17"/>
  <c r="Z551" i="17" s="1"/>
  <c r="AA551" i="17" s="1"/>
  <c r="Y552" i="17"/>
  <c r="Z552" i="17" s="1"/>
  <c r="AA552" i="17" s="1"/>
  <c r="Y553" i="17"/>
  <c r="Z553" i="17" s="1"/>
  <c r="AA553" i="17" s="1"/>
  <c r="Y554" i="17"/>
  <c r="Z554" i="17" s="1"/>
  <c r="AA554" i="17" s="1"/>
  <c r="Y555" i="17"/>
  <c r="Z555" i="17" s="1"/>
  <c r="AA555" i="17" s="1"/>
  <c r="Y556" i="17"/>
  <c r="Z556" i="17" s="1"/>
  <c r="AA556" i="17" s="1"/>
  <c r="Y557" i="17"/>
  <c r="Z557" i="17" s="1"/>
  <c r="AA557" i="17" s="1"/>
  <c r="Y558" i="17"/>
  <c r="Z558" i="17" s="1"/>
  <c r="AA558" i="17" s="1"/>
  <c r="Y559" i="17"/>
  <c r="Z559" i="17" s="1"/>
  <c r="AA559" i="17" s="1"/>
  <c r="Y560" i="17"/>
  <c r="Z560" i="17" s="1"/>
  <c r="AA560" i="17" s="1"/>
  <c r="Y561" i="17"/>
  <c r="Z561" i="17" s="1"/>
  <c r="AA561" i="17" s="1"/>
  <c r="Y562" i="17"/>
  <c r="Z562" i="17" s="1"/>
  <c r="AA562" i="17" s="1"/>
  <c r="Y563" i="17"/>
  <c r="Z563" i="17" s="1"/>
  <c r="AA563" i="17" s="1"/>
  <c r="Y564" i="17"/>
  <c r="Z564" i="17" s="1"/>
  <c r="AA564" i="17" s="1"/>
  <c r="Y565" i="17"/>
  <c r="Z565" i="17" s="1"/>
  <c r="AA565" i="17" s="1"/>
  <c r="Y566" i="17"/>
  <c r="Z566" i="17" s="1"/>
  <c r="AA566" i="17" s="1"/>
  <c r="Y567" i="17"/>
  <c r="Z567" i="17" s="1"/>
  <c r="AA567" i="17" s="1"/>
  <c r="Y568" i="17"/>
  <c r="Z568" i="17" s="1"/>
  <c r="AA568" i="17" s="1"/>
  <c r="Y569" i="17"/>
  <c r="Z569" i="17" s="1"/>
  <c r="AA569" i="17" s="1"/>
  <c r="Y570" i="17"/>
  <c r="Z570" i="17" s="1"/>
  <c r="AA570" i="17" s="1"/>
  <c r="Y571" i="17"/>
  <c r="Z571" i="17" s="1"/>
  <c r="AA571" i="17" s="1"/>
  <c r="Y572" i="17"/>
  <c r="Z572" i="17" s="1"/>
  <c r="AA572" i="17" s="1"/>
  <c r="Y573" i="17"/>
  <c r="Z573" i="17" s="1"/>
  <c r="AA573" i="17" s="1"/>
  <c r="Y574" i="17"/>
  <c r="Z574" i="17" s="1"/>
  <c r="AA574" i="17" s="1"/>
  <c r="Y575" i="17"/>
  <c r="Z575" i="17" s="1"/>
  <c r="AA575" i="17" s="1"/>
  <c r="Y576" i="17"/>
  <c r="Z576" i="17" s="1"/>
  <c r="AA576" i="17" s="1"/>
  <c r="Y577" i="17"/>
  <c r="Z577" i="17" s="1"/>
  <c r="AA577" i="17" s="1"/>
  <c r="Y578" i="17"/>
  <c r="Z578" i="17" s="1"/>
  <c r="AA578" i="17" s="1"/>
  <c r="Y579" i="17"/>
  <c r="Z579" i="17" s="1"/>
  <c r="AA579" i="17" s="1"/>
  <c r="Y580" i="17"/>
  <c r="Z580" i="17" s="1"/>
  <c r="AA580" i="17" s="1"/>
  <c r="Y581" i="17"/>
  <c r="Z581" i="17" s="1"/>
  <c r="AA581" i="17" s="1"/>
  <c r="Y582" i="17"/>
  <c r="Z582" i="17" s="1"/>
  <c r="AA582" i="17" s="1"/>
  <c r="Y583" i="17"/>
  <c r="Z583" i="17" s="1"/>
  <c r="AA583" i="17" s="1"/>
  <c r="Y584" i="17"/>
  <c r="Z584" i="17" s="1"/>
  <c r="AA584" i="17" s="1"/>
  <c r="Y585" i="17"/>
  <c r="Z585" i="17" s="1"/>
  <c r="AA585" i="17" s="1"/>
  <c r="Y586" i="17"/>
  <c r="Z586" i="17" s="1"/>
  <c r="AA586" i="17" s="1"/>
  <c r="Y587" i="17"/>
  <c r="Z587" i="17" s="1"/>
  <c r="AA587" i="17" s="1"/>
  <c r="Y588" i="17"/>
  <c r="Z588" i="17" s="1"/>
  <c r="AA588" i="17" s="1"/>
  <c r="Y589" i="17"/>
  <c r="Z589" i="17" s="1"/>
  <c r="AA589" i="17" s="1"/>
  <c r="Y590" i="17"/>
  <c r="Z590" i="17" s="1"/>
  <c r="AA590" i="17" s="1"/>
  <c r="Y591" i="17"/>
  <c r="Z591" i="17" s="1"/>
  <c r="AA591" i="17" s="1"/>
  <c r="Y592" i="17"/>
  <c r="Z592" i="17" s="1"/>
  <c r="AA592" i="17" s="1"/>
  <c r="Y593" i="17"/>
  <c r="Z593" i="17" s="1"/>
  <c r="AA593" i="17" s="1"/>
  <c r="Y594" i="17"/>
  <c r="Z594" i="17" s="1"/>
  <c r="AA594" i="17" s="1"/>
  <c r="Y595" i="17"/>
  <c r="Z595" i="17" s="1"/>
  <c r="AA595" i="17" s="1"/>
  <c r="Y596" i="17"/>
  <c r="Z596" i="17" s="1"/>
  <c r="AA596" i="17" s="1"/>
  <c r="Y597" i="17"/>
  <c r="Z597" i="17" s="1"/>
  <c r="AA597" i="17" s="1"/>
  <c r="Y598" i="17"/>
  <c r="Z598" i="17" s="1"/>
  <c r="AA598" i="17" s="1"/>
  <c r="Y599" i="17"/>
  <c r="Z599" i="17" s="1"/>
  <c r="AA599" i="17" s="1"/>
  <c r="Y600" i="17"/>
  <c r="Z600" i="17" s="1"/>
  <c r="AA600" i="17" s="1"/>
  <c r="Y601" i="17"/>
  <c r="Z601" i="17" s="1"/>
  <c r="AA601" i="17" s="1"/>
  <c r="Y602" i="17"/>
  <c r="Z602" i="17" s="1"/>
  <c r="AA602" i="17" s="1"/>
  <c r="Y603" i="17"/>
  <c r="Z603" i="17" s="1"/>
  <c r="AA603" i="17" s="1"/>
  <c r="Y604" i="17"/>
  <c r="Z604" i="17" s="1"/>
  <c r="AA604" i="17" s="1"/>
  <c r="Y605" i="17"/>
  <c r="Z605" i="17" s="1"/>
  <c r="AA605" i="17" s="1"/>
  <c r="Y606" i="17"/>
  <c r="Z606" i="17" s="1"/>
  <c r="AA606" i="17" s="1"/>
  <c r="Y607" i="17"/>
  <c r="Z607" i="17" s="1"/>
  <c r="AA607" i="17" s="1"/>
  <c r="Y608" i="17"/>
  <c r="Z608" i="17" s="1"/>
  <c r="AA608" i="17" s="1"/>
  <c r="Y609" i="17"/>
  <c r="Z609" i="17" s="1"/>
  <c r="AA609" i="17" s="1"/>
  <c r="Y610" i="17"/>
  <c r="Z610" i="17" s="1"/>
  <c r="AA610" i="17" s="1"/>
  <c r="Y611" i="17"/>
  <c r="Z611" i="17" s="1"/>
  <c r="AA611" i="17" s="1"/>
  <c r="Y612" i="17"/>
  <c r="Z612" i="17" s="1"/>
  <c r="AA612" i="17" s="1"/>
  <c r="Y613" i="17"/>
  <c r="Z613" i="17" s="1"/>
  <c r="AA613" i="17" s="1"/>
  <c r="Y614" i="17"/>
  <c r="Z614" i="17" s="1"/>
  <c r="AA614" i="17" s="1"/>
  <c r="Y615" i="17"/>
  <c r="Z615" i="17" s="1"/>
  <c r="AA615" i="17" s="1"/>
  <c r="Y616" i="17"/>
  <c r="Z616" i="17" s="1"/>
  <c r="AA616" i="17" s="1"/>
  <c r="Y617" i="17"/>
  <c r="Z617" i="17" s="1"/>
  <c r="AA617" i="17" s="1"/>
  <c r="Y618" i="17"/>
  <c r="Z618" i="17" s="1"/>
  <c r="AA618" i="17" s="1"/>
  <c r="Y619" i="17"/>
  <c r="Z619" i="17" s="1"/>
  <c r="AA619" i="17" s="1"/>
  <c r="Y620" i="17"/>
  <c r="Z620" i="17" s="1"/>
  <c r="AA620" i="17" s="1"/>
  <c r="Y621" i="17"/>
  <c r="Z621" i="17" s="1"/>
  <c r="AA621" i="17" s="1"/>
  <c r="Y622" i="17"/>
  <c r="Z622" i="17" s="1"/>
  <c r="AA622" i="17" s="1"/>
  <c r="Y623" i="17"/>
  <c r="Z623" i="17" s="1"/>
  <c r="AA623" i="17" s="1"/>
  <c r="Y624" i="17"/>
  <c r="Z624" i="17" s="1"/>
  <c r="AA624" i="17" s="1"/>
  <c r="Y625" i="17"/>
  <c r="Z625" i="17" s="1"/>
  <c r="AA625" i="17" s="1"/>
  <c r="Y626" i="17"/>
  <c r="Z626" i="17" s="1"/>
  <c r="AA626" i="17" s="1"/>
  <c r="Y627" i="17"/>
  <c r="Z627" i="17" s="1"/>
  <c r="AA627" i="17" s="1"/>
  <c r="Y628" i="17"/>
  <c r="Z628" i="17" s="1"/>
  <c r="AA628" i="17" s="1"/>
  <c r="Y629" i="17"/>
  <c r="Z629" i="17" s="1"/>
  <c r="AA629" i="17" s="1"/>
  <c r="Y630" i="17"/>
  <c r="Z630" i="17" s="1"/>
  <c r="AA630" i="17" s="1"/>
  <c r="Y631" i="17"/>
  <c r="Z631" i="17" s="1"/>
  <c r="AA631" i="17" s="1"/>
  <c r="Y632" i="17"/>
  <c r="Z632" i="17" s="1"/>
  <c r="AA632" i="17" s="1"/>
  <c r="Y633" i="17"/>
  <c r="Z633" i="17" s="1"/>
  <c r="AA633" i="17" s="1"/>
  <c r="Y634" i="17"/>
  <c r="Z634" i="17" s="1"/>
  <c r="AA634" i="17" s="1"/>
  <c r="Y635" i="17"/>
  <c r="Z635" i="17" s="1"/>
  <c r="AA635" i="17" s="1"/>
  <c r="Y636" i="17"/>
  <c r="Z636" i="17" s="1"/>
  <c r="AA636" i="17" s="1"/>
  <c r="Y637" i="17"/>
  <c r="Z637" i="17" s="1"/>
  <c r="AA637" i="17" s="1"/>
  <c r="Y638" i="17"/>
  <c r="Z638" i="17" s="1"/>
  <c r="AA638" i="17" s="1"/>
  <c r="Y639" i="17"/>
  <c r="Z639" i="17" s="1"/>
  <c r="AA639" i="17" s="1"/>
  <c r="Y640" i="17"/>
  <c r="Z640" i="17" s="1"/>
  <c r="AA640" i="17" s="1"/>
  <c r="Y641" i="17"/>
  <c r="Z641" i="17" s="1"/>
  <c r="AA641" i="17" s="1"/>
  <c r="Y642" i="17"/>
  <c r="Z642" i="17" s="1"/>
  <c r="AA642" i="17" s="1"/>
  <c r="Y643" i="17"/>
  <c r="Z643" i="17" s="1"/>
  <c r="AA643" i="17" s="1"/>
  <c r="Y644" i="17"/>
  <c r="Z644" i="17" s="1"/>
  <c r="AA644" i="17" s="1"/>
  <c r="Y645" i="17"/>
  <c r="Z645" i="17" s="1"/>
  <c r="AA645" i="17" s="1"/>
  <c r="Y646" i="17"/>
  <c r="Z646" i="17" s="1"/>
  <c r="AA646" i="17" s="1"/>
  <c r="Y647" i="17"/>
  <c r="Z647" i="17" s="1"/>
  <c r="AA647" i="17" s="1"/>
  <c r="Y648" i="17"/>
  <c r="Z648" i="17" s="1"/>
  <c r="AA648" i="17" s="1"/>
  <c r="Y649" i="17"/>
  <c r="Z649" i="17" s="1"/>
  <c r="AA649" i="17" s="1"/>
  <c r="Y650" i="17"/>
  <c r="Z650" i="17" s="1"/>
  <c r="AA650" i="17" s="1"/>
  <c r="Y651" i="17"/>
  <c r="Z651" i="17" s="1"/>
  <c r="AA651" i="17" s="1"/>
  <c r="Y652" i="17"/>
  <c r="Z652" i="17" s="1"/>
  <c r="AA652" i="17" s="1"/>
  <c r="Y653" i="17"/>
  <c r="Z653" i="17" s="1"/>
  <c r="AA653" i="17" s="1"/>
  <c r="Y654" i="17"/>
  <c r="Z654" i="17" s="1"/>
  <c r="AA654" i="17" s="1"/>
  <c r="Y655" i="17"/>
  <c r="Z655" i="17" s="1"/>
  <c r="AA655" i="17" s="1"/>
  <c r="Y656" i="17"/>
  <c r="Z656" i="17" s="1"/>
  <c r="AA656" i="17" s="1"/>
  <c r="Y657" i="17"/>
  <c r="Z657" i="17" s="1"/>
  <c r="AA657" i="17" s="1"/>
  <c r="Y658" i="17"/>
  <c r="Z658" i="17" s="1"/>
  <c r="AA658" i="17" s="1"/>
  <c r="Y659" i="17"/>
  <c r="Z659" i="17" s="1"/>
  <c r="AA659" i="17" s="1"/>
  <c r="Y660" i="17"/>
  <c r="Z660" i="17" s="1"/>
  <c r="AA660" i="17" s="1"/>
  <c r="Y661" i="17"/>
  <c r="Z661" i="17" s="1"/>
  <c r="AA661" i="17" s="1"/>
  <c r="Y662" i="17"/>
  <c r="Z662" i="17" s="1"/>
  <c r="AA662" i="17" s="1"/>
  <c r="Y663" i="17"/>
  <c r="Z663" i="17" s="1"/>
  <c r="AA663" i="17" s="1"/>
  <c r="Y664" i="17"/>
  <c r="Z664" i="17" s="1"/>
  <c r="AA664" i="17" s="1"/>
  <c r="Y665" i="17"/>
  <c r="Z665" i="17" s="1"/>
  <c r="AA665" i="17" s="1"/>
  <c r="Y666" i="17"/>
  <c r="Z666" i="17" s="1"/>
  <c r="AA666" i="17" s="1"/>
  <c r="Y667" i="17"/>
  <c r="Z667" i="17" s="1"/>
  <c r="AA667" i="17" s="1"/>
  <c r="Y668" i="17"/>
  <c r="Z668" i="17" s="1"/>
  <c r="AA668" i="17" s="1"/>
  <c r="Y669" i="17"/>
  <c r="Z669" i="17" s="1"/>
  <c r="AA669" i="17" s="1"/>
  <c r="Y670" i="17"/>
  <c r="Z670" i="17" s="1"/>
  <c r="AA670" i="17" s="1"/>
  <c r="Y671" i="17"/>
  <c r="Z671" i="17" s="1"/>
  <c r="AA671" i="17" s="1"/>
  <c r="Y672" i="17"/>
  <c r="Z672" i="17" s="1"/>
  <c r="AA672" i="17" s="1"/>
  <c r="Y673" i="17"/>
  <c r="Z673" i="17" s="1"/>
  <c r="AA673" i="17" s="1"/>
  <c r="Y674" i="17"/>
  <c r="Z674" i="17" s="1"/>
  <c r="AA674" i="17" s="1"/>
  <c r="Y675" i="17"/>
  <c r="Z675" i="17" s="1"/>
  <c r="AA675" i="17" s="1"/>
  <c r="Y676" i="17"/>
  <c r="Z676" i="17" s="1"/>
  <c r="AA676" i="17" s="1"/>
  <c r="Y677" i="17"/>
  <c r="Z677" i="17" s="1"/>
  <c r="AA677" i="17" s="1"/>
  <c r="Y678" i="17"/>
  <c r="Z678" i="17" s="1"/>
  <c r="AA678" i="17" s="1"/>
  <c r="Y679" i="17"/>
  <c r="Z679" i="17" s="1"/>
  <c r="AA679" i="17" s="1"/>
  <c r="Y680" i="17"/>
  <c r="Z680" i="17" s="1"/>
  <c r="AA680" i="17" s="1"/>
  <c r="Y681" i="17"/>
  <c r="Z681" i="17" s="1"/>
  <c r="AA681" i="17" s="1"/>
  <c r="Y682" i="17"/>
  <c r="Z682" i="17" s="1"/>
  <c r="AA682" i="17" s="1"/>
  <c r="Y683" i="17"/>
  <c r="Z683" i="17" s="1"/>
  <c r="AA683" i="17" s="1"/>
  <c r="Y684" i="17"/>
  <c r="Z684" i="17" s="1"/>
  <c r="AA684" i="17" s="1"/>
  <c r="Y685" i="17"/>
  <c r="Z685" i="17" s="1"/>
  <c r="AA685" i="17" s="1"/>
  <c r="Y686" i="17"/>
  <c r="Z686" i="17" s="1"/>
  <c r="AA686" i="17" s="1"/>
  <c r="Y687" i="17"/>
  <c r="Z687" i="17" s="1"/>
  <c r="AA687" i="17" s="1"/>
  <c r="Y688" i="17"/>
  <c r="Z688" i="17" s="1"/>
  <c r="AA688" i="17" s="1"/>
  <c r="Y689" i="17"/>
  <c r="Z689" i="17" s="1"/>
  <c r="AA689" i="17" s="1"/>
  <c r="Y690" i="17"/>
  <c r="Z690" i="17" s="1"/>
  <c r="AA690" i="17" s="1"/>
  <c r="Y691" i="17"/>
  <c r="Z691" i="17" s="1"/>
  <c r="AA691" i="17" s="1"/>
  <c r="Y692" i="17"/>
  <c r="Z692" i="17" s="1"/>
  <c r="AA692" i="17" s="1"/>
  <c r="Y693" i="17"/>
  <c r="Z693" i="17" s="1"/>
  <c r="AA693" i="17" s="1"/>
  <c r="Y694" i="17"/>
  <c r="Z694" i="17" s="1"/>
  <c r="AA694" i="17" s="1"/>
  <c r="Y695" i="17"/>
  <c r="Z695" i="17" s="1"/>
  <c r="AA695" i="17" s="1"/>
  <c r="Y696" i="17"/>
  <c r="Z696" i="17" s="1"/>
  <c r="AA696" i="17" s="1"/>
  <c r="Y697" i="17"/>
  <c r="Z697" i="17" s="1"/>
  <c r="AA697" i="17" s="1"/>
  <c r="Y698" i="17"/>
  <c r="Z698" i="17" s="1"/>
  <c r="AA698" i="17" s="1"/>
  <c r="Y699" i="17"/>
  <c r="Z699" i="17" s="1"/>
  <c r="AA699" i="17" s="1"/>
  <c r="Y700" i="17"/>
  <c r="Z700" i="17" s="1"/>
  <c r="AA700" i="17" s="1"/>
  <c r="Y701" i="17"/>
  <c r="Z701" i="17" s="1"/>
  <c r="AA701" i="17" s="1"/>
  <c r="Y702" i="17"/>
  <c r="Z702" i="17" s="1"/>
  <c r="AA702" i="17" s="1"/>
  <c r="Y703" i="17"/>
  <c r="Z703" i="17" s="1"/>
  <c r="AA703" i="17" s="1"/>
  <c r="Y704" i="17"/>
  <c r="Z704" i="17" s="1"/>
  <c r="AA704" i="17" s="1"/>
  <c r="Y705" i="17"/>
  <c r="Z705" i="17" s="1"/>
  <c r="AA705" i="17" s="1"/>
  <c r="Y706" i="17"/>
  <c r="Z706" i="17" s="1"/>
  <c r="AA706" i="17" s="1"/>
  <c r="Y707" i="17"/>
  <c r="Z707" i="17" s="1"/>
  <c r="AA707" i="17" s="1"/>
  <c r="Y708" i="17"/>
  <c r="Z708" i="17" s="1"/>
  <c r="AA708" i="17" s="1"/>
  <c r="Y709" i="17"/>
  <c r="Z709" i="17" s="1"/>
  <c r="AA709" i="17" s="1"/>
  <c r="Y710" i="17"/>
  <c r="Z710" i="17" s="1"/>
  <c r="AA710" i="17" s="1"/>
  <c r="Y711" i="17"/>
  <c r="Z711" i="17" s="1"/>
  <c r="AA711" i="17" s="1"/>
  <c r="Y712" i="17"/>
  <c r="Z712" i="17" s="1"/>
  <c r="AA712" i="17" s="1"/>
  <c r="Y713" i="17"/>
  <c r="Z713" i="17" s="1"/>
  <c r="AA713" i="17" s="1"/>
  <c r="Y714" i="17"/>
  <c r="Z714" i="17" s="1"/>
  <c r="AA714" i="17" s="1"/>
  <c r="Y715" i="17"/>
  <c r="Z715" i="17" s="1"/>
  <c r="AA715" i="17" s="1"/>
  <c r="Y716" i="17"/>
  <c r="Z716" i="17" s="1"/>
  <c r="AA716" i="17" s="1"/>
  <c r="Y717" i="17"/>
  <c r="Z717" i="17" s="1"/>
  <c r="AA717" i="17" s="1"/>
  <c r="Y718" i="17"/>
  <c r="Z718" i="17" s="1"/>
  <c r="AA718" i="17" s="1"/>
  <c r="Y719" i="17"/>
  <c r="Z719" i="17" s="1"/>
  <c r="AA719" i="17" s="1"/>
  <c r="Y720" i="17"/>
  <c r="Z720" i="17" s="1"/>
  <c r="AA720" i="17" s="1"/>
  <c r="Y721" i="17"/>
  <c r="Z721" i="17" s="1"/>
  <c r="AA721" i="17" s="1"/>
  <c r="Y722" i="17"/>
  <c r="Z722" i="17" s="1"/>
  <c r="AA722" i="17" s="1"/>
  <c r="Y723" i="17"/>
  <c r="Z723" i="17" s="1"/>
  <c r="AA723" i="17" s="1"/>
  <c r="Y724" i="17"/>
  <c r="Z724" i="17" s="1"/>
  <c r="AA724" i="17" s="1"/>
  <c r="Y725" i="17"/>
  <c r="Z725" i="17" s="1"/>
  <c r="AA725" i="17" s="1"/>
  <c r="Y726" i="17"/>
  <c r="Z726" i="17" s="1"/>
  <c r="AA726" i="17" s="1"/>
  <c r="Y727" i="17"/>
  <c r="Z727" i="17" s="1"/>
  <c r="AA727" i="17" s="1"/>
  <c r="Y728" i="17"/>
  <c r="Z728" i="17" s="1"/>
  <c r="AA728" i="17" s="1"/>
  <c r="Y729" i="17"/>
  <c r="Z729" i="17" s="1"/>
  <c r="AA729" i="17" s="1"/>
  <c r="Y730" i="17"/>
  <c r="Z730" i="17" s="1"/>
  <c r="AA730" i="17" s="1"/>
  <c r="Y731" i="17"/>
  <c r="Z731" i="17" s="1"/>
  <c r="AA731" i="17" s="1"/>
  <c r="Y732" i="17"/>
  <c r="Z732" i="17" s="1"/>
  <c r="AA732" i="17" s="1"/>
  <c r="Y733" i="17"/>
  <c r="Z733" i="17" s="1"/>
  <c r="AA733" i="17" s="1"/>
  <c r="Y734" i="17"/>
  <c r="Z734" i="17" s="1"/>
  <c r="AA734" i="17" s="1"/>
  <c r="Y735" i="17"/>
  <c r="Z735" i="17" s="1"/>
  <c r="AA735" i="17" s="1"/>
  <c r="Y736" i="17"/>
  <c r="Z736" i="17" s="1"/>
  <c r="AA736" i="17" s="1"/>
  <c r="Y737" i="17"/>
  <c r="Z737" i="17" s="1"/>
  <c r="AA737" i="17" s="1"/>
  <c r="Y738" i="17"/>
  <c r="Z738" i="17" s="1"/>
  <c r="AA738" i="17" s="1"/>
  <c r="Y739" i="17"/>
  <c r="Z739" i="17" s="1"/>
  <c r="AA739" i="17" s="1"/>
  <c r="Y740" i="17"/>
  <c r="Z740" i="17" s="1"/>
  <c r="AA740" i="17" s="1"/>
  <c r="Y741" i="17"/>
  <c r="Z741" i="17" s="1"/>
  <c r="AA741" i="17" s="1"/>
  <c r="Y742" i="17"/>
  <c r="Z742" i="17" s="1"/>
  <c r="AA742" i="17" s="1"/>
  <c r="Y743" i="17"/>
  <c r="Z743" i="17" s="1"/>
  <c r="AA743" i="17" s="1"/>
  <c r="Y744" i="17"/>
  <c r="Z744" i="17" s="1"/>
  <c r="AA744" i="17" s="1"/>
  <c r="Y745" i="17"/>
  <c r="Z745" i="17" s="1"/>
  <c r="AA745" i="17" s="1"/>
  <c r="Y746" i="17"/>
  <c r="Z746" i="17" s="1"/>
  <c r="AA746" i="17" s="1"/>
  <c r="Y747" i="17"/>
  <c r="Z747" i="17" s="1"/>
  <c r="AA747" i="17" s="1"/>
  <c r="Y748" i="17"/>
  <c r="Z748" i="17" s="1"/>
  <c r="AA748" i="17" s="1"/>
  <c r="Y749" i="17"/>
  <c r="Z749" i="17" s="1"/>
  <c r="AA749" i="17" s="1"/>
  <c r="Y750" i="17"/>
  <c r="Z750" i="17" s="1"/>
  <c r="AA750" i="17" s="1"/>
  <c r="Y751" i="17"/>
  <c r="Z751" i="17" s="1"/>
  <c r="AA751" i="17" s="1"/>
  <c r="Y752" i="17"/>
  <c r="Z752" i="17" s="1"/>
  <c r="AA752" i="17" s="1"/>
  <c r="Y753" i="17"/>
  <c r="Z753" i="17" s="1"/>
  <c r="AA753" i="17" s="1"/>
  <c r="Y754" i="17"/>
  <c r="Z754" i="17" s="1"/>
  <c r="AA754" i="17" s="1"/>
  <c r="Y755" i="17"/>
  <c r="Z755" i="17" s="1"/>
  <c r="AA755" i="17" s="1"/>
  <c r="Y756" i="17"/>
  <c r="Z756" i="17" s="1"/>
  <c r="AA756" i="17" s="1"/>
  <c r="Y757" i="17"/>
  <c r="Z757" i="17" s="1"/>
  <c r="AA757" i="17" s="1"/>
  <c r="Y758" i="17"/>
  <c r="Z758" i="17" s="1"/>
  <c r="AA758" i="17" s="1"/>
  <c r="Y759" i="17"/>
  <c r="Z759" i="17" s="1"/>
  <c r="AA759" i="17" s="1"/>
  <c r="Y760" i="17"/>
  <c r="Z760" i="17" s="1"/>
  <c r="AA760" i="17" s="1"/>
  <c r="Y761" i="17"/>
  <c r="Z761" i="17" s="1"/>
  <c r="AA761" i="17" s="1"/>
  <c r="Y762" i="17"/>
  <c r="Z762" i="17" s="1"/>
  <c r="AA762" i="17" s="1"/>
  <c r="Y763" i="17"/>
  <c r="Z763" i="17" s="1"/>
  <c r="AA763" i="17" s="1"/>
  <c r="Y764" i="17"/>
  <c r="Z764" i="17" s="1"/>
  <c r="AA764" i="17" s="1"/>
  <c r="Y765" i="17"/>
  <c r="Z765" i="17" s="1"/>
  <c r="AA765" i="17" s="1"/>
  <c r="Y766" i="17"/>
  <c r="Z766" i="17" s="1"/>
  <c r="AA766" i="17" s="1"/>
  <c r="Y767" i="17"/>
  <c r="Z767" i="17" s="1"/>
  <c r="AA767" i="17" s="1"/>
  <c r="Y768" i="17"/>
  <c r="Z768" i="17" s="1"/>
  <c r="AA768" i="17" s="1"/>
  <c r="Y769" i="17"/>
  <c r="Z769" i="17" s="1"/>
  <c r="AA769" i="17" s="1"/>
  <c r="Y770" i="17"/>
  <c r="Z770" i="17" s="1"/>
  <c r="AA770" i="17" s="1"/>
  <c r="Y771" i="17"/>
  <c r="Z771" i="17" s="1"/>
  <c r="AA771" i="17" s="1"/>
  <c r="Y772" i="17"/>
  <c r="Z772" i="17" s="1"/>
  <c r="AA772" i="17" s="1"/>
  <c r="Y773" i="17"/>
  <c r="Z773" i="17" s="1"/>
  <c r="AA773" i="17" s="1"/>
  <c r="Y774" i="17"/>
  <c r="Z774" i="17" s="1"/>
  <c r="AA774" i="17" s="1"/>
  <c r="Y775" i="17"/>
  <c r="Z775" i="17" s="1"/>
  <c r="AA775" i="17" s="1"/>
  <c r="Y776" i="17"/>
  <c r="Z776" i="17" s="1"/>
  <c r="AA776" i="17" s="1"/>
  <c r="Y777" i="17"/>
  <c r="Z777" i="17" s="1"/>
  <c r="AA777" i="17" s="1"/>
  <c r="Y778" i="17"/>
  <c r="Z778" i="17" s="1"/>
  <c r="AA778" i="17" s="1"/>
  <c r="Y779" i="17"/>
  <c r="Z779" i="17" s="1"/>
  <c r="AA779" i="17" s="1"/>
  <c r="Y780" i="17"/>
  <c r="Z780" i="17" s="1"/>
  <c r="AA780" i="17" s="1"/>
  <c r="Y781" i="17"/>
  <c r="Z781" i="17" s="1"/>
  <c r="AA781" i="17" s="1"/>
  <c r="Y782" i="17"/>
  <c r="Z782" i="17" s="1"/>
  <c r="AA782" i="17" s="1"/>
  <c r="Y783" i="17"/>
  <c r="Z783" i="17" s="1"/>
  <c r="AA783" i="17" s="1"/>
  <c r="Y784" i="17"/>
  <c r="Z784" i="17" s="1"/>
  <c r="AA784" i="17" s="1"/>
  <c r="Y785" i="17"/>
  <c r="Z785" i="17" s="1"/>
  <c r="AA785" i="17" s="1"/>
  <c r="Y786" i="17"/>
  <c r="Z786" i="17" s="1"/>
  <c r="AA786" i="17" s="1"/>
  <c r="Y787" i="17"/>
  <c r="Z787" i="17" s="1"/>
  <c r="AA787" i="17" s="1"/>
  <c r="Y788" i="17"/>
  <c r="Z788" i="17" s="1"/>
  <c r="AA788" i="17" s="1"/>
  <c r="Y789" i="17"/>
  <c r="Z789" i="17" s="1"/>
  <c r="AA789" i="17" s="1"/>
  <c r="Y790" i="17"/>
  <c r="Z790" i="17" s="1"/>
  <c r="AA790" i="17" s="1"/>
  <c r="Y791" i="17"/>
  <c r="Z791" i="17" s="1"/>
  <c r="AA791" i="17" s="1"/>
  <c r="Y792" i="17"/>
  <c r="Z792" i="17" s="1"/>
  <c r="AA792" i="17" s="1"/>
  <c r="Y793" i="17"/>
  <c r="Z793" i="17" s="1"/>
  <c r="AA793" i="17" s="1"/>
  <c r="Y794" i="17"/>
  <c r="Z794" i="17" s="1"/>
  <c r="AA794" i="17" s="1"/>
  <c r="Y795" i="17"/>
  <c r="Z795" i="17" s="1"/>
  <c r="AA795" i="17" s="1"/>
  <c r="Y796" i="17"/>
  <c r="Z796" i="17" s="1"/>
  <c r="AA796" i="17" s="1"/>
  <c r="Y797" i="17"/>
  <c r="Z797" i="17" s="1"/>
  <c r="AA797" i="17" s="1"/>
  <c r="Y798" i="17"/>
  <c r="Z798" i="17" s="1"/>
  <c r="AA798" i="17" s="1"/>
  <c r="Y799" i="17"/>
  <c r="Z799" i="17" s="1"/>
  <c r="AA799" i="17" s="1"/>
  <c r="Y800" i="17"/>
  <c r="Z800" i="17" s="1"/>
  <c r="AA800" i="17" s="1"/>
  <c r="Y801" i="17"/>
  <c r="Z801" i="17" s="1"/>
  <c r="AA801" i="17" s="1"/>
  <c r="Y802" i="17"/>
  <c r="Z802" i="17" s="1"/>
  <c r="AA802" i="17" s="1"/>
  <c r="Y803" i="17"/>
  <c r="Z803" i="17" s="1"/>
  <c r="AA803" i="17" s="1"/>
  <c r="Y804" i="17"/>
  <c r="Z804" i="17" s="1"/>
  <c r="AA804" i="17" s="1"/>
  <c r="Y805" i="17"/>
  <c r="Z805" i="17" s="1"/>
  <c r="AA805" i="17" s="1"/>
  <c r="Y806" i="17"/>
  <c r="Z806" i="17" s="1"/>
  <c r="AA806" i="17" s="1"/>
  <c r="Y807" i="17"/>
  <c r="Z807" i="17" s="1"/>
  <c r="AA807" i="17" s="1"/>
  <c r="Y808" i="17"/>
  <c r="Z808" i="17" s="1"/>
  <c r="AA808" i="17" s="1"/>
  <c r="Y809" i="17"/>
  <c r="Z809" i="17" s="1"/>
  <c r="AA809" i="17" s="1"/>
  <c r="Y810" i="17"/>
  <c r="Z810" i="17" s="1"/>
  <c r="AA810" i="17" s="1"/>
  <c r="Y811" i="17"/>
  <c r="Z811" i="17" s="1"/>
  <c r="AA811" i="17" s="1"/>
  <c r="Y812" i="17"/>
  <c r="Z812" i="17" s="1"/>
  <c r="AA812" i="17" s="1"/>
  <c r="Y813" i="17"/>
  <c r="Z813" i="17" s="1"/>
  <c r="AA813" i="17" s="1"/>
  <c r="Y814" i="17"/>
  <c r="Z814" i="17" s="1"/>
  <c r="AA814" i="17" s="1"/>
  <c r="Y815" i="17"/>
  <c r="Z815" i="17" s="1"/>
  <c r="AA815" i="17" s="1"/>
  <c r="Y816" i="17"/>
  <c r="Z816" i="17" s="1"/>
  <c r="AA816" i="17" s="1"/>
  <c r="Y817" i="17"/>
  <c r="Z817" i="17" s="1"/>
  <c r="AA817" i="17" s="1"/>
  <c r="Y818" i="17"/>
  <c r="Z818" i="17" s="1"/>
  <c r="AA818" i="17" s="1"/>
  <c r="Y819" i="17"/>
  <c r="Z819" i="17" s="1"/>
  <c r="AA819" i="17" s="1"/>
  <c r="Y820" i="17"/>
  <c r="Z820" i="17" s="1"/>
  <c r="AA820" i="17" s="1"/>
  <c r="Y821" i="17"/>
  <c r="Z821" i="17" s="1"/>
  <c r="AA821" i="17" s="1"/>
  <c r="Y822" i="17"/>
  <c r="Z822" i="17" s="1"/>
  <c r="AA822" i="17" s="1"/>
  <c r="Y823" i="17"/>
  <c r="Z823" i="17" s="1"/>
  <c r="AA823" i="17" s="1"/>
  <c r="Y824" i="17"/>
  <c r="Z824" i="17" s="1"/>
  <c r="AA824" i="17" s="1"/>
  <c r="Y825" i="17"/>
  <c r="Z825" i="17" s="1"/>
  <c r="AA825" i="17" s="1"/>
  <c r="Y826" i="17"/>
  <c r="Z826" i="17" s="1"/>
  <c r="AA826" i="17" s="1"/>
  <c r="Y827" i="17"/>
  <c r="Z827" i="17" s="1"/>
  <c r="AA827" i="17" s="1"/>
  <c r="Y828" i="17"/>
  <c r="Z828" i="17" s="1"/>
  <c r="AA828" i="17" s="1"/>
  <c r="Y829" i="17"/>
  <c r="Z829" i="17" s="1"/>
  <c r="AA829" i="17" s="1"/>
  <c r="Y830" i="17"/>
  <c r="Z830" i="17" s="1"/>
  <c r="AA830" i="17" s="1"/>
  <c r="Y831" i="17"/>
  <c r="Z831" i="17" s="1"/>
  <c r="AA831" i="17" s="1"/>
  <c r="Y832" i="17"/>
  <c r="Z832" i="17" s="1"/>
  <c r="AA832" i="17" s="1"/>
  <c r="Y833" i="17"/>
  <c r="Z833" i="17" s="1"/>
  <c r="AA833" i="17" s="1"/>
  <c r="Y834" i="17"/>
  <c r="Z834" i="17" s="1"/>
  <c r="AA834" i="17" s="1"/>
  <c r="Y835" i="17"/>
  <c r="Z835" i="17" s="1"/>
  <c r="AA835" i="17" s="1"/>
  <c r="Y836" i="17"/>
  <c r="Z836" i="17" s="1"/>
  <c r="AA836" i="17" s="1"/>
  <c r="Y837" i="17"/>
  <c r="Z837" i="17" s="1"/>
  <c r="AA837" i="17" s="1"/>
  <c r="Y838" i="17"/>
  <c r="Z838" i="17" s="1"/>
  <c r="AA838" i="17" s="1"/>
  <c r="Y839" i="17"/>
  <c r="Z839" i="17" s="1"/>
  <c r="AA839" i="17" s="1"/>
  <c r="Y840" i="17"/>
  <c r="Z840" i="17" s="1"/>
  <c r="AA840" i="17" s="1"/>
  <c r="Y841" i="17"/>
  <c r="Z841" i="17" s="1"/>
  <c r="AA841" i="17" s="1"/>
  <c r="Y842" i="17"/>
  <c r="Z842" i="17" s="1"/>
  <c r="AA842" i="17" s="1"/>
  <c r="Y843" i="17"/>
  <c r="Z843" i="17" s="1"/>
  <c r="AA843" i="17" s="1"/>
  <c r="Y844" i="17"/>
  <c r="Z844" i="17" s="1"/>
  <c r="AA844" i="17" s="1"/>
  <c r="Y845" i="17"/>
  <c r="Z845" i="17" s="1"/>
  <c r="AA845" i="17" s="1"/>
  <c r="Y846" i="17"/>
  <c r="Z846" i="17" s="1"/>
  <c r="AA846" i="17" s="1"/>
  <c r="Y847" i="17"/>
  <c r="Z847" i="17" s="1"/>
  <c r="AA847" i="17" s="1"/>
  <c r="Y848" i="17"/>
  <c r="Z848" i="17" s="1"/>
  <c r="AA848" i="17" s="1"/>
  <c r="Y849" i="17"/>
  <c r="Z849" i="17" s="1"/>
  <c r="AA849" i="17" s="1"/>
  <c r="Y850" i="17"/>
  <c r="Z850" i="17" s="1"/>
  <c r="AA850" i="17" s="1"/>
  <c r="Y851" i="17"/>
  <c r="Z851" i="17" s="1"/>
  <c r="AA851" i="17" s="1"/>
  <c r="Y852" i="17"/>
  <c r="Z852" i="17" s="1"/>
  <c r="AA852" i="17" s="1"/>
  <c r="Y853" i="17"/>
  <c r="Z853" i="17" s="1"/>
  <c r="AA853" i="17" s="1"/>
  <c r="Y854" i="17"/>
  <c r="Z854" i="17" s="1"/>
  <c r="AA854" i="17" s="1"/>
  <c r="Y855" i="17"/>
  <c r="Z855" i="17" s="1"/>
  <c r="AA855" i="17" s="1"/>
  <c r="Y856" i="17"/>
  <c r="Z856" i="17" s="1"/>
  <c r="AA856" i="17" s="1"/>
  <c r="Y857" i="17"/>
  <c r="Z857" i="17" s="1"/>
  <c r="AA857" i="17" s="1"/>
  <c r="Y858" i="17"/>
  <c r="Z858" i="17" s="1"/>
  <c r="AA858" i="17" s="1"/>
  <c r="Y859" i="17"/>
  <c r="Z859" i="17" s="1"/>
  <c r="AA859" i="17" s="1"/>
  <c r="Y860" i="17"/>
  <c r="Z860" i="17" s="1"/>
  <c r="AA860" i="17" s="1"/>
  <c r="Y861" i="17"/>
  <c r="Z861" i="17" s="1"/>
  <c r="AA861" i="17" s="1"/>
  <c r="Y862" i="17"/>
  <c r="Z862" i="17" s="1"/>
  <c r="AA862" i="17" s="1"/>
  <c r="Y863" i="17"/>
  <c r="Z863" i="17" s="1"/>
  <c r="AA863" i="17" s="1"/>
  <c r="Y864" i="17"/>
  <c r="Z864" i="17" s="1"/>
  <c r="AA864" i="17" s="1"/>
  <c r="Y865" i="17"/>
  <c r="Z865" i="17" s="1"/>
  <c r="AA865" i="17" s="1"/>
  <c r="Y866" i="17"/>
  <c r="Z866" i="17" s="1"/>
  <c r="AA866" i="17" s="1"/>
  <c r="Y867" i="17"/>
  <c r="Z867" i="17" s="1"/>
  <c r="AA867" i="17" s="1"/>
  <c r="Y868" i="17"/>
  <c r="Z868" i="17" s="1"/>
  <c r="AA868" i="17" s="1"/>
  <c r="Y869" i="17"/>
  <c r="Z869" i="17" s="1"/>
  <c r="AA869" i="17" s="1"/>
  <c r="Y870" i="17"/>
  <c r="Z870" i="17" s="1"/>
  <c r="AA870" i="17" s="1"/>
  <c r="Y871" i="17"/>
  <c r="Z871" i="17" s="1"/>
  <c r="AA871" i="17" s="1"/>
  <c r="Y872" i="17"/>
  <c r="Z872" i="17" s="1"/>
  <c r="AA872" i="17" s="1"/>
  <c r="Y873" i="17"/>
  <c r="Z873" i="17" s="1"/>
  <c r="AA873" i="17" s="1"/>
  <c r="Y874" i="17"/>
  <c r="Z874" i="17" s="1"/>
  <c r="AA874" i="17" s="1"/>
  <c r="Y875" i="17"/>
  <c r="Z875" i="17" s="1"/>
  <c r="AA875" i="17" s="1"/>
  <c r="Y876" i="17"/>
  <c r="Z876" i="17" s="1"/>
  <c r="AA876" i="17" s="1"/>
  <c r="Y877" i="17"/>
  <c r="Z877" i="17" s="1"/>
  <c r="AA877" i="17" s="1"/>
  <c r="Y878" i="17"/>
  <c r="Z878" i="17" s="1"/>
  <c r="AA878" i="17" s="1"/>
  <c r="Y879" i="17"/>
  <c r="Z879" i="17" s="1"/>
  <c r="AA879" i="17" s="1"/>
  <c r="Y880" i="17"/>
  <c r="Z880" i="17" s="1"/>
  <c r="AA880" i="17" s="1"/>
  <c r="Y881" i="17"/>
  <c r="Z881" i="17" s="1"/>
  <c r="AA881" i="17" s="1"/>
  <c r="Y882" i="17"/>
  <c r="Z882" i="17" s="1"/>
  <c r="AA882" i="17" s="1"/>
  <c r="Y883" i="17"/>
  <c r="Z883" i="17" s="1"/>
  <c r="AA883" i="17" s="1"/>
  <c r="Y884" i="17"/>
  <c r="Z884" i="17" s="1"/>
  <c r="AA884" i="17" s="1"/>
  <c r="Y885" i="17"/>
  <c r="Z885" i="17" s="1"/>
  <c r="AA885" i="17" s="1"/>
  <c r="Y886" i="17"/>
  <c r="Z886" i="17" s="1"/>
  <c r="AA886" i="17" s="1"/>
  <c r="Y887" i="17"/>
  <c r="Z887" i="17" s="1"/>
  <c r="AA887" i="17" s="1"/>
  <c r="Y888" i="17"/>
  <c r="Z888" i="17" s="1"/>
  <c r="AA888" i="17" s="1"/>
  <c r="Y889" i="17"/>
  <c r="Z889" i="17" s="1"/>
  <c r="AA889" i="17" s="1"/>
  <c r="Y890" i="17"/>
  <c r="Z890" i="17" s="1"/>
  <c r="AA890" i="17" s="1"/>
  <c r="Y891" i="17"/>
  <c r="Z891" i="17" s="1"/>
  <c r="AA891" i="17" s="1"/>
  <c r="Y892" i="17"/>
  <c r="Z892" i="17" s="1"/>
  <c r="AA892" i="17" s="1"/>
  <c r="Y893" i="17"/>
  <c r="Z893" i="17" s="1"/>
  <c r="AA893" i="17" s="1"/>
  <c r="Y894" i="17"/>
  <c r="Z894" i="17" s="1"/>
  <c r="AA894" i="17" s="1"/>
  <c r="Y895" i="17"/>
  <c r="Z895" i="17" s="1"/>
  <c r="AA895" i="17" s="1"/>
  <c r="Y896" i="17"/>
  <c r="Z896" i="17" s="1"/>
  <c r="AA896" i="17" s="1"/>
  <c r="Y897" i="17"/>
  <c r="Z897" i="17" s="1"/>
  <c r="AA897" i="17" s="1"/>
  <c r="Y898" i="17"/>
  <c r="Z898" i="17" s="1"/>
  <c r="AA898" i="17" s="1"/>
  <c r="Y899" i="17"/>
  <c r="Z899" i="17" s="1"/>
  <c r="AA899" i="17" s="1"/>
  <c r="Y900" i="17"/>
  <c r="Z900" i="17" s="1"/>
  <c r="AA900" i="17" s="1"/>
  <c r="Y901" i="17"/>
  <c r="Z901" i="17" s="1"/>
  <c r="AA901" i="17" s="1"/>
  <c r="Y902" i="17"/>
  <c r="Z902" i="17" s="1"/>
  <c r="AA902" i="17" s="1"/>
  <c r="Y903" i="17"/>
  <c r="Z903" i="17" s="1"/>
  <c r="AA903" i="17" s="1"/>
  <c r="Y904" i="17"/>
  <c r="Z904" i="17" s="1"/>
  <c r="AA904" i="17" s="1"/>
  <c r="Y905" i="17"/>
  <c r="Z905" i="17" s="1"/>
  <c r="AA905" i="17" s="1"/>
  <c r="Y906" i="17"/>
  <c r="Z906" i="17" s="1"/>
  <c r="AA906" i="17" s="1"/>
  <c r="Y907" i="17"/>
  <c r="Z907" i="17" s="1"/>
  <c r="AA907" i="17" s="1"/>
  <c r="Y908" i="17"/>
  <c r="Z908" i="17" s="1"/>
  <c r="AA908" i="17" s="1"/>
  <c r="Y909" i="17"/>
  <c r="Z909" i="17" s="1"/>
  <c r="AA909" i="17" s="1"/>
  <c r="Y910" i="17"/>
  <c r="Z910" i="17" s="1"/>
  <c r="AA910" i="17" s="1"/>
  <c r="Y911" i="17"/>
  <c r="Z911" i="17" s="1"/>
  <c r="AA911" i="17" s="1"/>
  <c r="Y912" i="17"/>
  <c r="Z912" i="17" s="1"/>
  <c r="AA912" i="17" s="1"/>
  <c r="Y913" i="17"/>
  <c r="Z913" i="17" s="1"/>
  <c r="AA913" i="17" s="1"/>
  <c r="Y914" i="17"/>
  <c r="Z914" i="17" s="1"/>
  <c r="AA914" i="17" s="1"/>
  <c r="Y915" i="17"/>
  <c r="Z915" i="17" s="1"/>
  <c r="AA915" i="17" s="1"/>
  <c r="Y916" i="17"/>
  <c r="Z916" i="17" s="1"/>
  <c r="AA916" i="17" s="1"/>
  <c r="Y917" i="17"/>
  <c r="Z917" i="17" s="1"/>
  <c r="AA917" i="17" s="1"/>
  <c r="Y918" i="17"/>
  <c r="Z918" i="17" s="1"/>
  <c r="AA918" i="17" s="1"/>
  <c r="Y919" i="17"/>
  <c r="Z919" i="17" s="1"/>
  <c r="AA919" i="17" s="1"/>
  <c r="Y920" i="17"/>
  <c r="Z920" i="17" s="1"/>
  <c r="AA920" i="17" s="1"/>
  <c r="Y921" i="17"/>
  <c r="Z921" i="17" s="1"/>
  <c r="AA921" i="17" s="1"/>
  <c r="Y922" i="17"/>
  <c r="Z922" i="17" s="1"/>
  <c r="AA922" i="17" s="1"/>
  <c r="Y923" i="17"/>
  <c r="Z923" i="17" s="1"/>
  <c r="AA923" i="17" s="1"/>
  <c r="Y924" i="17"/>
  <c r="Z924" i="17" s="1"/>
  <c r="AA924" i="17" s="1"/>
  <c r="Y925" i="17"/>
  <c r="Z925" i="17" s="1"/>
  <c r="AA925" i="17" s="1"/>
  <c r="Y926" i="17"/>
  <c r="Z926" i="17" s="1"/>
  <c r="AA926" i="17" s="1"/>
  <c r="Y927" i="17"/>
  <c r="Z927" i="17" s="1"/>
  <c r="AA927" i="17" s="1"/>
  <c r="Y928" i="17"/>
  <c r="Z928" i="17" s="1"/>
  <c r="AA928" i="17" s="1"/>
  <c r="Y929" i="17"/>
  <c r="Z929" i="17" s="1"/>
  <c r="AA929" i="17" s="1"/>
  <c r="Y930" i="17"/>
  <c r="Z930" i="17" s="1"/>
  <c r="AA930" i="17" s="1"/>
  <c r="Y931" i="17"/>
  <c r="Z931" i="17" s="1"/>
  <c r="AA931" i="17" s="1"/>
  <c r="Y932" i="17"/>
  <c r="Z932" i="17" s="1"/>
  <c r="AA932" i="17" s="1"/>
  <c r="Y933" i="17"/>
  <c r="Z933" i="17" s="1"/>
  <c r="AA933" i="17" s="1"/>
  <c r="Y934" i="17"/>
  <c r="Z934" i="17" s="1"/>
  <c r="AA934" i="17" s="1"/>
  <c r="Y935" i="17"/>
  <c r="Z935" i="17" s="1"/>
  <c r="AA935" i="17" s="1"/>
  <c r="Y936" i="17"/>
  <c r="Z936" i="17" s="1"/>
  <c r="AA936" i="17" s="1"/>
  <c r="Y937" i="17"/>
  <c r="Z937" i="17" s="1"/>
  <c r="AA937" i="17" s="1"/>
  <c r="Y938" i="17"/>
  <c r="Z938" i="17" s="1"/>
  <c r="AA938" i="17" s="1"/>
  <c r="Y939" i="17"/>
  <c r="Z939" i="17" s="1"/>
  <c r="AA939" i="17" s="1"/>
  <c r="Y940" i="17"/>
  <c r="Z940" i="17" s="1"/>
  <c r="AA940" i="17" s="1"/>
  <c r="Y941" i="17"/>
  <c r="Z941" i="17" s="1"/>
  <c r="AA941" i="17" s="1"/>
  <c r="Y942" i="17"/>
  <c r="Z942" i="17" s="1"/>
  <c r="AA942" i="17" s="1"/>
  <c r="Y943" i="17"/>
  <c r="Z943" i="17" s="1"/>
  <c r="AA943" i="17" s="1"/>
  <c r="Y944" i="17"/>
  <c r="Z944" i="17" s="1"/>
  <c r="AA944" i="17" s="1"/>
  <c r="Y945" i="17"/>
  <c r="Z945" i="17" s="1"/>
  <c r="AA945" i="17" s="1"/>
  <c r="Y946" i="17"/>
  <c r="Z946" i="17" s="1"/>
  <c r="AA946" i="17" s="1"/>
  <c r="Y947" i="17"/>
  <c r="Z947" i="17" s="1"/>
  <c r="AA947" i="17" s="1"/>
  <c r="Y948" i="17"/>
  <c r="Z948" i="17" s="1"/>
  <c r="AA948" i="17" s="1"/>
  <c r="Y949" i="17"/>
  <c r="Z949" i="17" s="1"/>
  <c r="AA949" i="17" s="1"/>
  <c r="Y950" i="17"/>
  <c r="Z950" i="17" s="1"/>
  <c r="AA950" i="17" s="1"/>
  <c r="Y951" i="17"/>
  <c r="Z951" i="17" s="1"/>
  <c r="AA951" i="17" s="1"/>
  <c r="Y952" i="17"/>
  <c r="Z952" i="17" s="1"/>
  <c r="AA952" i="17" s="1"/>
  <c r="Y953" i="17"/>
  <c r="Z953" i="17" s="1"/>
  <c r="AA953" i="17" s="1"/>
  <c r="Y388" i="17"/>
  <c r="Z388" i="17" s="1"/>
  <c r="AA388" i="17" s="1"/>
  <c r="Q389" i="17"/>
  <c r="R389" i="17" s="1"/>
  <c r="S389" i="17" s="1"/>
  <c r="T389" i="17" s="1"/>
  <c r="U389" i="17" s="1"/>
  <c r="V389" i="17" s="1"/>
  <c r="W389" i="17" s="1"/>
  <c r="Q390" i="17"/>
  <c r="R390" i="17" s="1"/>
  <c r="S390" i="17" s="1"/>
  <c r="T390" i="17" s="1"/>
  <c r="U390" i="17" s="1"/>
  <c r="V390" i="17" s="1"/>
  <c r="W390" i="17" s="1"/>
  <c r="Q391" i="17"/>
  <c r="R391" i="17" s="1"/>
  <c r="S391" i="17" s="1"/>
  <c r="T391" i="17" s="1"/>
  <c r="U391" i="17" s="1"/>
  <c r="V391" i="17" s="1"/>
  <c r="W391" i="17" s="1"/>
  <c r="Q392" i="17"/>
  <c r="R392" i="17" s="1"/>
  <c r="S392" i="17" s="1"/>
  <c r="T392" i="17" s="1"/>
  <c r="U392" i="17" s="1"/>
  <c r="V392" i="17" s="1"/>
  <c r="W392" i="17" s="1"/>
  <c r="Q393" i="17"/>
  <c r="R393" i="17" s="1"/>
  <c r="S393" i="17" s="1"/>
  <c r="T393" i="17" s="1"/>
  <c r="U393" i="17" s="1"/>
  <c r="V393" i="17" s="1"/>
  <c r="W393" i="17" s="1"/>
  <c r="Q394" i="17"/>
  <c r="R394" i="17" s="1"/>
  <c r="S394" i="17" s="1"/>
  <c r="T394" i="17" s="1"/>
  <c r="U394" i="17" s="1"/>
  <c r="V394" i="17" s="1"/>
  <c r="W394" i="17" s="1"/>
  <c r="Q395" i="17"/>
  <c r="R395" i="17" s="1"/>
  <c r="S395" i="17" s="1"/>
  <c r="T395" i="17" s="1"/>
  <c r="U395" i="17" s="1"/>
  <c r="V395" i="17" s="1"/>
  <c r="W395" i="17" s="1"/>
  <c r="Q396" i="17"/>
  <c r="R396" i="17" s="1"/>
  <c r="S396" i="17" s="1"/>
  <c r="T396" i="17" s="1"/>
  <c r="U396" i="17" s="1"/>
  <c r="V396" i="17" s="1"/>
  <c r="W396" i="17" s="1"/>
  <c r="Q397" i="17"/>
  <c r="R397" i="17" s="1"/>
  <c r="S397" i="17" s="1"/>
  <c r="T397" i="17" s="1"/>
  <c r="U397" i="17" s="1"/>
  <c r="V397" i="17" s="1"/>
  <c r="W397" i="17" s="1"/>
  <c r="Q398" i="17"/>
  <c r="R398" i="17" s="1"/>
  <c r="S398" i="17" s="1"/>
  <c r="T398" i="17" s="1"/>
  <c r="U398" i="17" s="1"/>
  <c r="V398" i="17" s="1"/>
  <c r="W398" i="17" s="1"/>
  <c r="Q399" i="17"/>
  <c r="R399" i="17" s="1"/>
  <c r="S399" i="17" s="1"/>
  <c r="T399" i="17" s="1"/>
  <c r="U399" i="17" s="1"/>
  <c r="V399" i="17" s="1"/>
  <c r="W399" i="17" s="1"/>
  <c r="Q400" i="17"/>
  <c r="R400" i="17" s="1"/>
  <c r="S400" i="17" s="1"/>
  <c r="T400" i="17" s="1"/>
  <c r="U400" i="17" s="1"/>
  <c r="V400" i="17" s="1"/>
  <c r="W400" i="17" s="1"/>
  <c r="Q401" i="17"/>
  <c r="R401" i="17" s="1"/>
  <c r="S401" i="17" s="1"/>
  <c r="T401" i="17" s="1"/>
  <c r="U401" i="17" s="1"/>
  <c r="V401" i="17" s="1"/>
  <c r="W401" i="17" s="1"/>
  <c r="Q402" i="17"/>
  <c r="R402" i="17" s="1"/>
  <c r="S402" i="17" s="1"/>
  <c r="T402" i="17" s="1"/>
  <c r="U402" i="17" s="1"/>
  <c r="V402" i="17" s="1"/>
  <c r="W402" i="17" s="1"/>
  <c r="Q403" i="17"/>
  <c r="R403" i="17" s="1"/>
  <c r="S403" i="17" s="1"/>
  <c r="T403" i="17" s="1"/>
  <c r="U403" i="17" s="1"/>
  <c r="V403" i="17" s="1"/>
  <c r="W403" i="17" s="1"/>
  <c r="Q404" i="17"/>
  <c r="R404" i="17" s="1"/>
  <c r="S404" i="17" s="1"/>
  <c r="T404" i="17" s="1"/>
  <c r="U404" i="17" s="1"/>
  <c r="V404" i="17" s="1"/>
  <c r="W404" i="17" s="1"/>
  <c r="Q405" i="17"/>
  <c r="R405" i="17" s="1"/>
  <c r="S405" i="17" s="1"/>
  <c r="T405" i="17" s="1"/>
  <c r="U405" i="17" s="1"/>
  <c r="V405" i="17" s="1"/>
  <c r="W405" i="17" s="1"/>
  <c r="Q406" i="17"/>
  <c r="R406" i="17" s="1"/>
  <c r="S406" i="17" s="1"/>
  <c r="T406" i="17" s="1"/>
  <c r="U406" i="17" s="1"/>
  <c r="V406" i="17" s="1"/>
  <c r="W406" i="17" s="1"/>
  <c r="Q407" i="17"/>
  <c r="R407" i="17" s="1"/>
  <c r="S407" i="17" s="1"/>
  <c r="T407" i="17" s="1"/>
  <c r="U407" i="17" s="1"/>
  <c r="V407" i="17" s="1"/>
  <c r="W407" i="17" s="1"/>
  <c r="Q408" i="17"/>
  <c r="R408" i="17" s="1"/>
  <c r="S408" i="17" s="1"/>
  <c r="T408" i="17" s="1"/>
  <c r="U408" i="17" s="1"/>
  <c r="V408" i="17" s="1"/>
  <c r="W408" i="17" s="1"/>
  <c r="Q409" i="17"/>
  <c r="R409" i="17" s="1"/>
  <c r="S409" i="17" s="1"/>
  <c r="T409" i="17" s="1"/>
  <c r="U409" i="17" s="1"/>
  <c r="V409" i="17" s="1"/>
  <c r="W409" i="17" s="1"/>
  <c r="Q410" i="17"/>
  <c r="R410" i="17" s="1"/>
  <c r="S410" i="17" s="1"/>
  <c r="T410" i="17" s="1"/>
  <c r="U410" i="17" s="1"/>
  <c r="V410" i="17" s="1"/>
  <c r="W410" i="17" s="1"/>
  <c r="Q411" i="17"/>
  <c r="R411" i="17" s="1"/>
  <c r="S411" i="17" s="1"/>
  <c r="T411" i="17" s="1"/>
  <c r="U411" i="17" s="1"/>
  <c r="V411" i="17" s="1"/>
  <c r="W411" i="17" s="1"/>
  <c r="Q412" i="17"/>
  <c r="R412" i="17" s="1"/>
  <c r="S412" i="17" s="1"/>
  <c r="T412" i="17" s="1"/>
  <c r="U412" i="17" s="1"/>
  <c r="V412" i="17" s="1"/>
  <c r="W412" i="17" s="1"/>
  <c r="Q413" i="17"/>
  <c r="R413" i="17" s="1"/>
  <c r="S413" i="17" s="1"/>
  <c r="T413" i="17" s="1"/>
  <c r="U413" i="17" s="1"/>
  <c r="V413" i="17" s="1"/>
  <c r="W413" i="17" s="1"/>
  <c r="Q414" i="17"/>
  <c r="R414" i="17" s="1"/>
  <c r="S414" i="17" s="1"/>
  <c r="T414" i="17" s="1"/>
  <c r="U414" i="17" s="1"/>
  <c r="V414" i="17" s="1"/>
  <c r="W414" i="17" s="1"/>
  <c r="Q415" i="17"/>
  <c r="R415" i="17" s="1"/>
  <c r="S415" i="17" s="1"/>
  <c r="T415" i="17" s="1"/>
  <c r="U415" i="17" s="1"/>
  <c r="V415" i="17" s="1"/>
  <c r="W415" i="17" s="1"/>
  <c r="Q416" i="17"/>
  <c r="R416" i="17" s="1"/>
  <c r="S416" i="17" s="1"/>
  <c r="T416" i="17" s="1"/>
  <c r="U416" i="17" s="1"/>
  <c r="V416" i="17" s="1"/>
  <c r="W416" i="17" s="1"/>
  <c r="Q417" i="17"/>
  <c r="R417" i="17" s="1"/>
  <c r="S417" i="17" s="1"/>
  <c r="T417" i="17" s="1"/>
  <c r="U417" i="17" s="1"/>
  <c r="V417" i="17" s="1"/>
  <c r="W417" i="17" s="1"/>
  <c r="Q418" i="17"/>
  <c r="R418" i="17" s="1"/>
  <c r="S418" i="17" s="1"/>
  <c r="T418" i="17" s="1"/>
  <c r="U418" i="17" s="1"/>
  <c r="V418" i="17" s="1"/>
  <c r="W418" i="17" s="1"/>
  <c r="Q419" i="17"/>
  <c r="R419" i="17" s="1"/>
  <c r="S419" i="17" s="1"/>
  <c r="T419" i="17" s="1"/>
  <c r="U419" i="17" s="1"/>
  <c r="V419" i="17" s="1"/>
  <c r="W419" i="17" s="1"/>
  <c r="Q420" i="17"/>
  <c r="R420" i="17" s="1"/>
  <c r="S420" i="17" s="1"/>
  <c r="T420" i="17" s="1"/>
  <c r="U420" i="17" s="1"/>
  <c r="V420" i="17" s="1"/>
  <c r="W420" i="17" s="1"/>
  <c r="Q421" i="17"/>
  <c r="R421" i="17" s="1"/>
  <c r="S421" i="17" s="1"/>
  <c r="T421" i="17" s="1"/>
  <c r="U421" i="17" s="1"/>
  <c r="V421" i="17" s="1"/>
  <c r="W421" i="17" s="1"/>
  <c r="Q422" i="17"/>
  <c r="R422" i="17" s="1"/>
  <c r="S422" i="17" s="1"/>
  <c r="T422" i="17" s="1"/>
  <c r="U422" i="17" s="1"/>
  <c r="V422" i="17" s="1"/>
  <c r="W422" i="17" s="1"/>
  <c r="Q423" i="17"/>
  <c r="R423" i="17" s="1"/>
  <c r="S423" i="17" s="1"/>
  <c r="T423" i="17" s="1"/>
  <c r="U423" i="17" s="1"/>
  <c r="V423" i="17" s="1"/>
  <c r="W423" i="17" s="1"/>
  <c r="Q424" i="17"/>
  <c r="R424" i="17" s="1"/>
  <c r="S424" i="17" s="1"/>
  <c r="T424" i="17" s="1"/>
  <c r="U424" i="17" s="1"/>
  <c r="V424" i="17" s="1"/>
  <c r="W424" i="17" s="1"/>
  <c r="Q425" i="17"/>
  <c r="R425" i="17" s="1"/>
  <c r="S425" i="17" s="1"/>
  <c r="T425" i="17" s="1"/>
  <c r="U425" i="17" s="1"/>
  <c r="V425" i="17" s="1"/>
  <c r="W425" i="17" s="1"/>
  <c r="Q426" i="17"/>
  <c r="R426" i="17" s="1"/>
  <c r="S426" i="17" s="1"/>
  <c r="T426" i="17" s="1"/>
  <c r="U426" i="17" s="1"/>
  <c r="V426" i="17" s="1"/>
  <c r="W426" i="17" s="1"/>
  <c r="Q427" i="17"/>
  <c r="R427" i="17" s="1"/>
  <c r="S427" i="17" s="1"/>
  <c r="T427" i="17" s="1"/>
  <c r="U427" i="17" s="1"/>
  <c r="V427" i="17" s="1"/>
  <c r="W427" i="17" s="1"/>
  <c r="Q428" i="17"/>
  <c r="R428" i="17" s="1"/>
  <c r="S428" i="17" s="1"/>
  <c r="T428" i="17" s="1"/>
  <c r="U428" i="17" s="1"/>
  <c r="V428" i="17" s="1"/>
  <c r="W428" i="17" s="1"/>
  <c r="Q429" i="17"/>
  <c r="R429" i="17" s="1"/>
  <c r="S429" i="17" s="1"/>
  <c r="T429" i="17" s="1"/>
  <c r="U429" i="17" s="1"/>
  <c r="V429" i="17" s="1"/>
  <c r="W429" i="17" s="1"/>
  <c r="Q430" i="17"/>
  <c r="R430" i="17" s="1"/>
  <c r="S430" i="17" s="1"/>
  <c r="T430" i="17" s="1"/>
  <c r="U430" i="17" s="1"/>
  <c r="V430" i="17" s="1"/>
  <c r="W430" i="17" s="1"/>
  <c r="Q431" i="17"/>
  <c r="R431" i="17" s="1"/>
  <c r="S431" i="17" s="1"/>
  <c r="T431" i="17" s="1"/>
  <c r="U431" i="17" s="1"/>
  <c r="V431" i="17" s="1"/>
  <c r="W431" i="17" s="1"/>
  <c r="Q432" i="17"/>
  <c r="R432" i="17" s="1"/>
  <c r="S432" i="17" s="1"/>
  <c r="T432" i="17" s="1"/>
  <c r="U432" i="17" s="1"/>
  <c r="V432" i="17" s="1"/>
  <c r="W432" i="17" s="1"/>
  <c r="Q433" i="17"/>
  <c r="R433" i="17" s="1"/>
  <c r="S433" i="17" s="1"/>
  <c r="T433" i="17" s="1"/>
  <c r="U433" i="17" s="1"/>
  <c r="V433" i="17" s="1"/>
  <c r="W433" i="17" s="1"/>
  <c r="Q434" i="17"/>
  <c r="R434" i="17" s="1"/>
  <c r="S434" i="17" s="1"/>
  <c r="T434" i="17" s="1"/>
  <c r="U434" i="17" s="1"/>
  <c r="V434" i="17" s="1"/>
  <c r="W434" i="17" s="1"/>
  <c r="Q435" i="17"/>
  <c r="R435" i="17" s="1"/>
  <c r="S435" i="17" s="1"/>
  <c r="T435" i="17" s="1"/>
  <c r="U435" i="17" s="1"/>
  <c r="V435" i="17" s="1"/>
  <c r="W435" i="17" s="1"/>
  <c r="Q436" i="17"/>
  <c r="R436" i="17" s="1"/>
  <c r="S436" i="17" s="1"/>
  <c r="T436" i="17" s="1"/>
  <c r="U436" i="17" s="1"/>
  <c r="V436" i="17" s="1"/>
  <c r="W436" i="17" s="1"/>
  <c r="Q437" i="17"/>
  <c r="R437" i="17" s="1"/>
  <c r="S437" i="17" s="1"/>
  <c r="T437" i="17" s="1"/>
  <c r="U437" i="17" s="1"/>
  <c r="V437" i="17" s="1"/>
  <c r="W437" i="17" s="1"/>
  <c r="Q438" i="17"/>
  <c r="R438" i="17" s="1"/>
  <c r="S438" i="17" s="1"/>
  <c r="T438" i="17" s="1"/>
  <c r="U438" i="17" s="1"/>
  <c r="V438" i="17" s="1"/>
  <c r="W438" i="17" s="1"/>
  <c r="Q439" i="17"/>
  <c r="R439" i="17" s="1"/>
  <c r="S439" i="17" s="1"/>
  <c r="T439" i="17" s="1"/>
  <c r="U439" i="17" s="1"/>
  <c r="V439" i="17" s="1"/>
  <c r="W439" i="17" s="1"/>
  <c r="Q440" i="17"/>
  <c r="R440" i="17" s="1"/>
  <c r="S440" i="17" s="1"/>
  <c r="T440" i="17" s="1"/>
  <c r="U440" i="17" s="1"/>
  <c r="V440" i="17" s="1"/>
  <c r="W440" i="17" s="1"/>
  <c r="Q441" i="17"/>
  <c r="R441" i="17" s="1"/>
  <c r="S441" i="17" s="1"/>
  <c r="T441" i="17" s="1"/>
  <c r="U441" i="17" s="1"/>
  <c r="V441" i="17" s="1"/>
  <c r="W441" i="17" s="1"/>
  <c r="Q442" i="17"/>
  <c r="R442" i="17" s="1"/>
  <c r="S442" i="17" s="1"/>
  <c r="T442" i="17" s="1"/>
  <c r="U442" i="17" s="1"/>
  <c r="V442" i="17" s="1"/>
  <c r="W442" i="17" s="1"/>
  <c r="Q443" i="17"/>
  <c r="R443" i="17" s="1"/>
  <c r="S443" i="17" s="1"/>
  <c r="T443" i="17" s="1"/>
  <c r="U443" i="17" s="1"/>
  <c r="V443" i="17" s="1"/>
  <c r="W443" i="17" s="1"/>
  <c r="Q444" i="17"/>
  <c r="R444" i="17" s="1"/>
  <c r="S444" i="17" s="1"/>
  <c r="T444" i="17" s="1"/>
  <c r="U444" i="17" s="1"/>
  <c r="V444" i="17" s="1"/>
  <c r="W444" i="17" s="1"/>
  <c r="Q445" i="17"/>
  <c r="R445" i="17" s="1"/>
  <c r="S445" i="17" s="1"/>
  <c r="T445" i="17" s="1"/>
  <c r="U445" i="17" s="1"/>
  <c r="V445" i="17" s="1"/>
  <c r="W445" i="17" s="1"/>
  <c r="Q446" i="17"/>
  <c r="R446" i="17" s="1"/>
  <c r="S446" i="17" s="1"/>
  <c r="T446" i="17" s="1"/>
  <c r="U446" i="17" s="1"/>
  <c r="V446" i="17" s="1"/>
  <c r="W446" i="17" s="1"/>
  <c r="Q447" i="17"/>
  <c r="R447" i="17" s="1"/>
  <c r="S447" i="17" s="1"/>
  <c r="T447" i="17" s="1"/>
  <c r="U447" i="17" s="1"/>
  <c r="V447" i="17" s="1"/>
  <c r="W447" i="17" s="1"/>
  <c r="Q448" i="17"/>
  <c r="R448" i="17" s="1"/>
  <c r="S448" i="17" s="1"/>
  <c r="T448" i="17" s="1"/>
  <c r="U448" i="17" s="1"/>
  <c r="V448" i="17" s="1"/>
  <c r="W448" i="17" s="1"/>
  <c r="Q449" i="17"/>
  <c r="R449" i="17" s="1"/>
  <c r="S449" i="17" s="1"/>
  <c r="T449" i="17" s="1"/>
  <c r="U449" i="17" s="1"/>
  <c r="V449" i="17" s="1"/>
  <c r="W449" i="17" s="1"/>
  <c r="Q450" i="17"/>
  <c r="R450" i="17" s="1"/>
  <c r="S450" i="17" s="1"/>
  <c r="T450" i="17" s="1"/>
  <c r="U450" i="17" s="1"/>
  <c r="V450" i="17" s="1"/>
  <c r="W450" i="17" s="1"/>
  <c r="Q451" i="17"/>
  <c r="R451" i="17" s="1"/>
  <c r="S451" i="17" s="1"/>
  <c r="T451" i="17" s="1"/>
  <c r="U451" i="17" s="1"/>
  <c r="V451" i="17" s="1"/>
  <c r="W451" i="17" s="1"/>
  <c r="Q452" i="17"/>
  <c r="R452" i="17" s="1"/>
  <c r="S452" i="17" s="1"/>
  <c r="T452" i="17" s="1"/>
  <c r="U452" i="17" s="1"/>
  <c r="V452" i="17" s="1"/>
  <c r="W452" i="17" s="1"/>
  <c r="Q453" i="17"/>
  <c r="R453" i="17" s="1"/>
  <c r="S453" i="17" s="1"/>
  <c r="T453" i="17" s="1"/>
  <c r="U453" i="17" s="1"/>
  <c r="V453" i="17" s="1"/>
  <c r="W453" i="17" s="1"/>
  <c r="Q454" i="17"/>
  <c r="R454" i="17" s="1"/>
  <c r="S454" i="17" s="1"/>
  <c r="T454" i="17" s="1"/>
  <c r="U454" i="17" s="1"/>
  <c r="V454" i="17" s="1"/>
  <c r="W454" i="17" s="1"/>
  <c r="Q455" i="17"/>
  <c r="R455" i="17" s="1"/>
  <c r="S455" i="17" s="1"/>
  <c r="T455" i="17" s="1"/>
  <c r="U455" i="17" s="1"/>
  <c r="V455" i="17" s="1"/>
  <c r="W455" i="17" s="1"/>
  <c r="Q456" i="17"/>
  <c r="R456" i="17" s="1"/>
  <c r="S456" i="17" s="1"/>
  <c r="T456" i="17" s="1"/>
  <c r="U456" i="17" s="1"/>
  <c r="V456" i="17" s="1"/>
  <c r="W456" i="17" s="1"/>
  <c r="Q457" i="17"/>
  <c r="R457" i="17" s="1"/>
  <c r="S457" i="17" s="1"/>
  <c r="T457" i="17" s="1"/>
  <c r="U457" i="17" s="1"/>
  <c r="V457" i="17" s="1"/>
  <c r="W457" i="17" s="1"/>
  <c r="Q458" i="17"/>
  <c r="R458" i="17" s="1"/>
  <c r="S458" i="17" s="1"/>
  <c r="T458" i="17" s="1"/>
  <c r="U458" i="17" s="1"/>
  <c r="V458" i="17" s="1"/>
  <c r="W458" i="17" s="1"/>
  <c r="Q459" i="17"/>
  <c r="R459" i="17" s="1"/>
  <c r="S459" i="17" s="1"/>
  <c r="T459" i="17" s="1"/>
  <c r="U459" i="17" s="1"/>
  <c r="V459" i="17" s="1"/>
  <c r="W459" i="17" s="1"/>
  <c r="Q460" i="17"/>
  <c r="R460" i="17" s="1"/>
  <c r="S460" i="17" s="1"/>
  <c r="T460" i="17" s="1"/>
  <c r="U460" i="17" s="1"/>
  <c r="V460" i="17" s="1"/>
  <c r="W460" i="17" s="1"/>
  <c r="Q461" i="17"/>
  <c r="R461" i="17" s="1"/>
  <c r="S461" i="17" s="1"/>
  <c r="T461" i="17" s="1"/>
  <c r="U461" i="17" s="1"/>
  <c r="V461" i="17" s="1"/>
  <c r="W461" i="17" s="1"/>
  <c r="Q462" i="17"/>
  <c r="R462" i="17" s="1"/>
  <c r="S462" i="17" s="1"/>
  <c r="T462" i="17" s="1"/>
  <c r="U462" i="17" s="1"/>
  <c r="V462" i="17" s="1"/>
  <c r="W462" i="17" s="1"/>
  <c r="Q463" i="17"/>
  <c r="R463" i="17" s="1"/>
  <c r="S463" i="17" s="1"/>
  <c r="T463" i="17" s="1"/>
  <c r="U463" i="17" s="1"/>
  <c r="V463" i="17" s="1"/>
  <c r="W463" i="17" s="1"/>
  <c r="Q464" i="17"/>
  <c r="R464" i="17" s="1"/>
  <c r="S464" i="17" s="1"/>
  <c r="T464" i="17" s="1"/>
  <c r="U464" i="17" s="1"/>
  <c r="V464" i="17" s="1"/>
  <c r="W464" i="17" s="1"/>
  <c r="Q465" i="17"/>
  <c r="R465" i="17" s="1"/>
  <c r="S465" i="17" s="1"/>
  <c r="T465" i="17" s="1"/>
  <c r="U465" i="17" s="1"/>
  <c r="V465" i="17" s="1"/>
  <c r="W465" i="17" s="1"/>
  <c r="Q466" i="17"/>
  <c r="R466" i="17" s="1"/>
  <c r="S466" i="17" s="1"/>
  <c r="T466" i="17" s="1"/>
  <c r="U466" i="17" s="1"/>
  <c r="V466" i="17" s="1"/>
  <c r="W466" i="17" s="1"/>
  <c r="Q467" i="17"/>
  <c r="R467" i="17" s="1"/>
  <c r="S467" i="17" s="1"/>
  <c r="T467" i="17" s="1"/>
  <c r="U467" i="17" s="1"/>
  <c r="V467" i="17" s="1"/>
  <c r="W467" i="17" s="1"/>
  <c r="Q468" i="17"/>
  <c r="R468" i="17" s="1"/>
  <c r="S468" i="17" s="1"/>
  <c r="T468" i="17" s="1"/>
  <c r="U468" i="17" s="1"/>
  <c r="V468" i="17" s="1"/>
  <c r="W468" i="17" s="1"/>
  <c r="Q469" i="17"/>
  <c r="R469" i="17" s="1"/>
  <c r="S469" i="17" s="1"/>
  <c r="T469" i="17" s="1"/>
  <c r="U469" i="17" s="1"/>
  <c r="V469" i="17" s="1"/>
  <c r="W469" i="17" s="1"/>
  <c r="Q470" i="17"/>
  <c r="R470" i="17" s="1"/>
  <c r="S470" i="17" s="1"/>
  <c r="T470" i="17" s="1"/>
  <c r="U470" i="17" s="1"/>
  <c r="V470" i="17" s="1"/>
  <c r="W470" i="17" s="1"/>
  <c r="Q471" i="17"/>
  <c r="R471" i="17" s="1"/>
  <c r="S471" i="17" s="1"/>
  <c r="T471" i="17" s="1"/>
  <c r="U471" i="17" s="1"/>
  <c r="V471" i="17" s="1"/>
  <c r="W471" i="17" s="1"/>
  <c r="Q472" i="17"/>
  <c r="R472" i="17" s="1"/>
  <c r="S472" i="17" s="1"/>
  <c r="T472" i="17" s="1"/>
  <c r="U472" i="17" s="1"/>
  <c r="V472" i="17" s="1"/>
  <c r="W472" i="17" s="1"/>
  <c r="Q473" i="17"/>
  <c r="R473" i="17" s="1"/>
  <c r="S473" i="17" s="1"/>
  <c r="T473" i="17" s="1"/>
  <c r="U473" i="17" s="1"/>
  <c r="V473" i="17" s="1"/>
  <c r="W473" i="17" s="1"/>
  <c r="Q474" i="17"/>
  <c r="R474" i="17" s="1"/>
  <c r="S474" i="17" s="1"/>
  <c r="T474" i="17" s="1"/>
  <c r="U474" i="17" s="1"/>
  <c r="V474" i="17" s="1"/>
  <c r="W474" i="17" s="1"/>
  <c r="Q475" i="17"/>
  <c r="R475" i="17" s="1"/>
  <c r="S475" i="17" s="1"/>
  <c r="T475" i="17" s="1"/>
  <c r="U475" i="17" s="1"/>
  <c r="V475" i="17" s="1"/>
  <c r="W475" i="17" s="1"/>
  <c r="Q476" i="17"/>
  <c r="R476" i="17" s="1"/>
  <c r="S476" i="17" s="1"/>
  <c r="T476" i="17" s="1"/>
  <c r="U476" i="17" s="1"/>
  <c r="V476" i="17" s="1"/>
  <c r="W476" i="17" s="1"/>
  <c r="Q477" i="17"/>
  <c r="R477" i="17" s="1"/>
  <c r="S477" i="17" s="1"/>
  <c r="T477" i="17" s="1"/>
  <c r="U477" i="17" s="1"/>
  <c r="V477" i="17" s="1"/>
  <c r="W477" i="17" s="1"/>
  <c r="Q478" i="17"/>
  <c r="R478" i="17" s="1"/>
  <c r="S478" i="17" s="1"/>
  <c r="T478" i="17" s="1"/>
  <c r="U478" i="17" s="1"/>
  <c r="V478" i="17" s="1"/>
  <c r="W478" i="17" s="1"/>
  <c r="Q479" i="17"/>
  <c r="R479" i="17" s="1"/>
  <c r="S479" i="17" s="1"/>
  <c r="T479" i="17" s="1"/>
  <c r="U479" i="17" s="1"/>
  <c r="V479" i="17" s="1"/>
  <c r="W479" i="17" s="1"/>
  <c r="Q480" i="17"/>
  <c r="R480" i="17" s="1"/>
  <c r="S480" i="17" s="1"/>
  <c r="T480" i="17" s="1"/>
  <c r="U480" i="17" s="1"/>
  <c r="V480" i="17" s="1"/>
  <c r="W480" i="17" s="1"/>
  <c r="Q481" i="17"/>
  <c r="R481" i="17" s="1"/>
  <c r="S481" i="17" s="1"/>
  <c r="T481" i="17" s="1"/>
  <c r="U481" i="17" s="1"/>
  <c r="V481" i="17" s="1"/>
  <c r="W481" i="17" s="1"/>
  <c r="Q482" i="17"/>
  <c r="R482" i="17" s="1"/>
  <c r="S482" i="17" s="1"/>
  <c r="T482" i="17" s="1"/>
  <c r="U482" i="17" s="1"/>
  <c r="V482" i="17" s="1"/>
  <c r="W482" i="17" s="1"/>
  <c r="Q483" i="17"/>
  <c r="R483" i="17" s="1"/>
  <c r="S483" i="17" s="1"/>
  <c r="T483" i="17" s="1"/>
  <c r="U483" i="17" s="1"/>
  <c r="V483" i="17" s="1"/>
  <c r="W483" i="17" s="1"/>
  <c r="Q484" i="17"/>
  <c r="R484" i="17" s="1"/>
  <c r="S484" i="17" s="1"/>
  <c r="T484" i="17" s="1"/>
  <c r="U484" i="17" s="1"/>
  <c r="V484" i="17" s="1"/>
  <c r="W484" i="17" s="1"/>
  <c r="Q485" i="17"/>
  <c r="R485" i="17" s="1"/>
  <c r="S485" i="17" s="1"/>
  <c r="T485" i="17" s="1"/>
  <c r="U485" i="17" s="1"/>
  <c r="V485" i="17" s="1"/>
  <c r="W485" i="17" s="1"/>
  <c r="Q486" i="17"/>
  <c r="R486" i="17" s="1"/>
  <c r="S486" i="17" s="1"/>
  <c r="T486" i="17" s="1"/>
  <c r="U486" i="17" s="1"/>
  <c r="V486" i="17" s="1"/>
  <c r="W486" i="17" s="1"/>
  <c r="Q487" i="17"/>
  <c r="R487" i="17" s="1"/>
  <c r="S487" i="17" s="1"/>
  <c r="T487" i="17" s="1"/>
  <c r="U487" i="17" s="1"/>
  <c r="V487" i="17" s="1"/>
  <c r="W487" i="17" s="1"/>
  <c r="Q488" i="17"/>
  <c r="R488" i="17" s="1"/>
  <c r="S488" i="17" s="1"/>
  <c r="T488" i="17" s="1"/>
  <c r="U488" i="17" s="1"/>
  <c r="V488" i="17" s="1"/>
  <c r="W488" i="17" s="1"/>
  <c r="Q489" i="17"/>
  <c r="R489" i="17" s="1"/>
  <c r="S489" i="17" s="1"/>
  <c r="T489" i="17" s="1"/>
  <c r="U489" i="17" s="1"/>
  <c r="V489" i="17" s="1"/>
  <c r="W489" i="17" s="1"/>
  <c r="Q490" i="17"/>
  <c r="R490" i="17" s="1"/>
  <c r="S490" i="17" s="1"/>
  <c r="T490" i="17" s="1"/>
  <c r="U490" i="17" s="1"/>
  <c r="V490" i="17" s="1"/>
  <c r="W490" i="17" s="1"/>
  <c r="Q491" i="17"/>
  <c r="R491" i="17" s="1"/>
  <c r="S491" i="17" s="1"/>
  <c r="T491" i="17" s="1"/>
  <c r="U491" i="17" s="1"/>
  <c r="V491" i="17" s="1"/>
  <c r="W491" i="17" s="1"/>
  <c r="Q492" i="17"/>
  <c r="R492" i="17" s="1"/>
  <c r="S492" i="17" s="1"/>
  <c r="T492" i="17" s="1"/>
  <c r="U492" i="17" s="1"/>
  <c r="V492" i="17" s="1"/>
  <c r="W492" i="17" s="1"/>
  <c r="Q493" i="17"/>
  <c r="R493" i="17" s="1"/>
  <c r="S493" i="17" s="1"/>
  <c r="T493" i="17" s="1"/>
  <c r="U493" i="17" s="1"/>
  <c r="V493" i="17" s="1"/>
  <c r="W493" i="17" s="1"/>
  <c r="Q494" i="17"/>
  <c r="R494" i="17" s="1"/>
  <c r="S494" i="17" s="1"/>
  <c r="T494" i="17" s="1"/>
  <c r="U494" i="17" s="1"/>
  <c r="V494" i="17" s="1"/>
  <c r="W494" i="17" s="1"/>
  <c r="Q495" i="17"/>
  <c r="R495" i="17" s="1"/>
  <c r="S495" i="17" s="1"/>
  <c r="T495" i="17" s="1"/>
  <c r="U495" i="17" s="1"/>
  <c r="V495" i="17" s="1"/>
  <c r="W495" i="17" s="1"/>
  <c r="Q496" i="17"/>
  <c r="R496" i="17" s="1"/>
  <c r="S496" i="17" s="1"/>
  <c r="T496" i="17" s="1"/>
  <c r="U496" i="17" s="1"/>
  <c r="V496" i="17" s="1"/>
  <c r="W496" i="17" s="1"/>
  <c r="Q497" i="17"/>
  <c r="R497" i="17" s="1"/>
  <c r="S497" i="17" s="1"/>
  <c r="T497" i="17" s="1"/>
  <c r="U497" i="17" s="1"/>
  <c r="V497" i="17" s="1"/>
  <c r="W497" i="17" s="1"/>
  <c r="Q498" i="17"/>
  <c r="R498" i="17" s="1"/>
  <c r="S498" i="17" s="1"/>
  <c r="T498" i="17" s="1"/>
  <c r="U498" i="17" s="1"/>
  <c r="V498" i="17" s="1"/>
  <c r="W498" i="17" s="1"/>
  <c r="Q499" i="17"/>
  <c r="R499" i="17" s="1"/>
  <c r="S499" i="17" s="1"/>
  <c r="T499" i="17" s="1"/>
  <c r="U499" i="17" s="1"/>
  <c r="V499" i="17" s="1"/>
  <c r="W499" i="17" s="1"/>
  <c r="Q500" i="17"/>
  <c r="R500" i="17" s="1"/>
  <c r="S500" i="17" s="1"/>
  <c r="T500" i="17" s="1"/>
  <c r="U500" i="17" s="1"/>
  <c r="V500" i="17" s="1"/>
  <c r="W500" i="17" s="1"/>
  <c r="Q501" i="17"/>
  <c r="R501" i="17" s="1"/>
  <c r="S501" i="17" s="1"/>
  <c r="T501" i="17" s="1"/>
  <c r="U501" i="17" s="1"/>
  <c r="V501" i="17" s="1"/>
  <c r="W501" i="17" s="1"/>
  <c r="Q502" i="17"/>
  <c r="R502" i="17" s="1"/>
  <c r="S502" i="17" s="1"/>
  <c r="T502" i="17" s="1"/>
  <c r="U502" i="17" s="1"/>
  <c r="V502" i="17" s="1"/>
  <c r="W502" i="17" s="1"/>
  <c r="Q503" i="17"/>
  <c r="R503" i="17" s="1"/>
  <c r="S503" i="17" s="1"/>
  <c r="T503" i="17" s="1"/>
  <c r="U503" i="17" s="1"/>
  <c r="V503" i="17" s="1"/>
  <c r="W503" i="17" s="1"/>
  <c r="Q504" i="17"/>
  <c r="R504" i="17" s="1"/>
  <c r="S504" i="17" s="1"/>
  <c r="T504" i="17" s="1"/>
  <c r="U504" i="17" s="1"/>
  <c r="V504" i="17" s="1"/>
  <c r="W504" i="17" s="1"/>
  <c r="Q505" i="17"/>
  <c r="R505" i="17" s="1"/>
  <c r="S505" i="17" s="1"/>
  <c r="T505" i="17" s="1"/>
  <c r="U505" i="17" s="1"/>
  <c r="V505" i="17" s="1"/>
  <c r="W505" i="17" s="1"/>
  <c r="Q506" i="17"/>
  <c r="R506" i="17" s="1"/>
  <c r="S506" i="17" s="1"/>
  <c r="T506" i="17" s="1"/>
  <c r="U506" i="17" s="1"/>
  <c r="V506" i="17" s="1"/>
  <c r="W506" i="17" s="1"/>
  <c r="Q507" i="17"/>
  <c r="R507" i="17" s="1"/>
  <c r="S507" i="17" s="1"/>
  <c r="T507" i="17" s="1"/>
  <c r="U507" i="17" s="1"/>
  <c r="V507" i="17" s="1"/>
  <c r="W507" i="17" s="1"/>
  <c r="Q508" i="17"/>
  <c r="R508" i="17" s="1"/>
  <c r="S508" i="17" s="1"/>
  <c r="T508" i="17" s="1"/>
  <c r="U508" i="17" s="1"/>
  <c r="V508" i="17" s="1"/>
  <c r="W508" i="17" s="1"/>
  <c r="Q509" i="17"/>
  <c r="R509" i="17" s="1"/>
  <c r="S509" i="17" s="1"/>
  <c r="T509" i="17" s="1"/>
  <c r="U509" i="17" s="1"/>
  <c r="V509" i="17" s="1"/>
  <c r="W509" i="17" s="1"/>
  <c r="Q510" i="17"/>
  <c r="R510" i="17" s="1"/>
  <c r="S510" i="17" s="1"/>
  <c r="T510" i="17" s="1"/>
  <c r="U510" i="17" s="1"/>
  <c r="V510" i="17" s="1"/>
  <c r="W510" i="17" s="1"/>
  <c r="Q511" i="17"/>
  <c r="R511" i="17" s="1"/>
  <c r="S511" i="17" s="1"/>
  <c r="T511" i="17" s="1"/>
  <c r="U511" i="17" s="1"/>
  <c r="V511" i="17" s="1"/>
  <c r="W511" i="17" s="1"/>
  <c r="Q512" i="17"/>
  <c r="R512" i="17" s="1"/>
  <c r="S512" i="17" s="1"/>
  <c r="T512" i="17" s="1"/>
  <c r="U512" i="17" s="1"/>
  <c r="V512" i="17" s="1"/>
  <c r="W512" i="17" s="1"/>
  <c r="Q513" i="17"/>
  <c r="R513" i="17" s="1"/>
  <c r="S513" i="17" s="1"/>
  <c r="T513" i="17" s="1"/>
  <c r="U513" i="17" s="1"/>
  <c r="V513" i="17" s="1"/>
  <c r="W513" i="17" s="1"/>
  <c r="Q514" i="17"/>
  <c r="R514" i="17" s="1"/>
  <c r="S514" i="17" s="1"/>
  <c r="T514" i="17" s="1"/>
  <c r="U514" i="17" s="1"/>
  <c r="V514" i="17" s="1"/>
  <c r="W514" i="17" s="1"/>
  <c r="Q515" i="17"/>
  <c r="R515" i="17" s="1"/>
  <c r="S515" i="17" s="1"/>
  <c r="T515" i="17" s="1"/>
  <c r="U515" i="17" s="1"/>
  <c r="V515" i="17" s="1"/>
  <c r="W515" i="17" s="1"/>
  <c r="Q516" i="17"/>
  <c r="R516" i="17" s="1"/>
  <c r="S516" i="17" s="1"/>
  <c r="T516" i="17" s="1"/>
  <c r="U516" i="17" s="1"/>
  <c r="V516" i="17" s="1"/>
  <c r="W516" i="17" s="1"/>
  <c r="Q517" i="17"/>
  <c r="R517" i="17" s="1"/>
  <c r="S517" i="17" s="1"/>
  <c r="T517" i="17" s="1"/>
  <c r="U517" i="17" s="1"/>
  <c r="V517" i="17" s="1"/>
  <c r="W517" i="17" s="1"/>
  <c r="Q518" i="17"/>
  <c r="R518" i="17" s="1"/>
  <c r="S518" i="17" s="1"/>
  <c r="T518" i="17" s="1"/>
  <c r="U518" i="17" s="1"/>
  <c r="V518" i="17" s="1"/>
  <c r="W518" i="17" s="1"/>
  <c r="Q519" i="17"/>
  <c r="R519" i="17" s="1"/>
  <c r="S519" i="17" s="1"/>
  <c r="T519" i="17" s="1"/>
  <c r="U519" i="17" s="1"/>
  <c r="V519" i="17" s="1"/>
  <c r="W519" i="17" s="1"/>
  <c r="Q520" i="17"/>
  <c r="R520" i="17" s="1"/>
  <c r="S520" i="17" s="1"/>
  <c r="T520" i="17" s="1"/>
  <c r="U520" i="17" s="1"/>
  <c r="V520" i="17" s="1"/>
  <c r="W520" i="17" s="1"/>
  <c r="Q521" i="17"/>
  <c r="R521" i="17" s="1"/>
  <c r="S521" i="17" s="1"/>
  <c r="T521" i="17" s="1"/>
  <c r="U521" i="17" s="1"/>
  <c r="V521" i="17" s="1"/>
  <c r="W521" i="17" s="1"/>
  <c r="Q522" i="17"/>
  <c r="R522" i="17" s="1"/>
  <c r="S522" i="17" s="1"/>
  <c r="T522" i="17" s="1"/>
  <c r="U522" i="17" s="1"/>
  <c r="V522" i="17" s="1"/>
  <c r="W522" i="17" s="1"/>
  <c r="Q523" i="17"/>
  <c r="R523" i="17" s="1"/>
  <c r="S523" i="17" s="1"/>
  <c r="T523" i="17" s="1"/>
  <c r="U523" i="17" s="1"/>
  <c r="V523" i="17" s="1"/>
  <c r="W523" i="17" s="1"/>
  <c r="Q524" i="17"/>
  <c r="R524" i="17" s="1"/>
  <c r="S524" i="17" s="1"/>
  <c r="T524" i="17" s="1"/>
  <c r="U524" i="17" s="1"/>
  <c r="V524" i="17" s="1"/>
  <c r="W524" i="17" s="1"/>
  <c r="Q525" i="17"/>
  <c r="R525" i="17" s="1"/>
  <c r="S525" i="17" s="1"/>
  <c r="T525" i="17" s="1"/>
  <c r="U525" i="17" s="1"/>
  <c r="V525" i="17" s="1"/>
  <c r="W525" i="17" s="1"/>
  <c r="Q526" i="17"/>
  <c r="R526" i="17" s="1"/>
  <c r="S526" i="17" s="1"/>
  <c r="T526" i="17" s="1"/>
  <c r="U526" i="17" s="1"/>
  <c r="V526" i="17" s="1"/>
  <c r="W526" i="17" s="1"/>
  <c r="Q527" i="17"/>
  <c r="R527" i="17" s="1"/>
  <c r="S527" i="17" s="1"/>
  <c r="T527" i="17" s="1"/>
  <c r="U527" i="17" s="1"/>
  <c r="V527" i="17" s="1"/>
  <c r="W527" i="17" s="1"/>
  <c r="Q528" i="17"/>
  <c r="R528" i="17" s="1"/>
  <c r="S528" i="17" s="1"/>
  <c r="T528" i="17" s="1"/>
  <c r="U528" i="17" s="1"/>
  <c r="V528" i="17" s="1"/>
  <c r="W528" i="17" s="1"/>
  <c r="Q529" i="17"/>
  <c r="R529" i="17" s="1"/>
  <c r="S529" i="17" s="1"/>
  <c r="T529" i="17" s="1"/>
  <c r="U529" i="17" s="1"/>
  <c r="V529" i="17" s="1"/>
  <c r="W529" i="17" s="1"/>
  <c r="Q530" i="17"/>
  <c r="R530" i="17" s="1"/>
  <c r="S530" i="17" s="1"/>
  <c r="T530" i="17" s="1"/>
  <c r="U530" i="17" s="1"/>
  <c r="V530" i="17" s="1"/>
  <c r="W530" i="17" s="1"/>
  <c r="Q531" i="17"/>
  <c r="R531" i="17" s="1"/>
  <c r="S531" i="17" s="1"/>
  <c r="T531" i="17" s="1"/>
  <c r="U531" i="17" s="1"/>
  <c r="V531" i="17" s="1"/>
  <c r="W531" i="17" s="1"/>
  <c r="Q532" i="17"/>
  <c r="R532" i="17" s="1"/>
  <c r="S532" i="17" s="1"/>
  <c r="T532" i="17" s="1"/>
  <c r="U532" i="17" s="1"/>
  <c r="V532" i="17" s="1"/>
  <c r="W532" i="17" s="1"/>
  <c r="Q533" i="17"/>
  <c r="R533" i="17" s="1"/>
  <c r="S533" i="17" s="1"/>
  <c r="T533" i="17" s="1"/>
  <c r="U533" i="17" s="1"/>
  <c r="V533" i="17" s="1"/>
  <c r="W533" i="17" s="1"/>
  <c r="Q534" i="17"/>
  <c r="R534" i="17" s="1"/>
  <c r="S534" i="17" s="1"/>
  <c r="T534" i="17" s="1"/>
  <c r="U534" i="17" s="1"/>
  <c r="V534" i="17" s="1"/>
  <c r="W534" i="17" s="1"/>
  <c r="Q535" i="17"/>
  <c r="R535" i="17" s="1"/>
  <c r="S535" i="17" s="1"/>
  <c r="T535" i="17" s="1"/>
  <c r="U535" i="17" s="1"/>
  <c r="V535" i="17" s="1"/>
  <c r="W535" i="17" s="1"/>
  <c r="Q536" i="17"/>
  <c r="R536" i="17" s="1"/>
  <c r="S536" i="17" s="1"/>
  <c r="T536" i="17" s="1"/>
  <c r="U536" i="17" s="1"/>
  <c r="V536" i="17" s="1"/>
  <c r="W536" i="17" s="1"/>
  <c r="Q537" i="17"/>
  <c r="R537" i="17" s="1"/>
  <c r="S537" i="17" s="1"/>
  <c r="T537" i="17" s="1"/>
  <c r="U537" i="17" s="1"/>
  <c r="V537" i="17" s="1"/>
  <c r="W537" i="17" s="1"/>
  <c r="Q538" i="17"/>
  <c r="R538" i="17" s="1"/>
  <c r="S538" i="17" s="1"/>
  <c r="T538" i="17" s="1"/>
  <c r="U538" i="17" s="1"/>
  <c r="V538" i="17" s="1"/>
  <c r="W538" i="17" s="1"/>
  <c r="Q539" i="17"/>
  <c r="R539" i="17" s="1"/>
  <c r="S539" i="17" s="1"/>
  <c r="T539" i="17" s="1"/>
  <c r="U539" i="17" s="1"/>
  <c r="V539" i="17" s="1"/>
  <c r="W539" i="17" s="1"/>
  <c r="Q540" i="17"/>
  <c r="R540" i="17" s="1"/>
  <c r="S540" i="17" s="1"/>
  <c r="T540" i="17" s="1"/>
  <c r="U540" i="17" s="1"/>
  <c r="V540" i="17" s="1"/>
  <c r="W540" i="17" s="1"/>
  <c r="Q541" i="17"/>
  <c r="R541" i="17" s="1"/>
  <c r="S541" i="17" s="1"/>
  <c r="T541" i="17" s="1"/>
  <c r="U541" i="17" s="1"/>
  <c r="V541" i="17" s="1"/>
  <c r="W541" i="17" s="1"/>
  <c r="Q542" i="17"/>
  <c r="R542" i="17" s="1"/>
  <c r="S542" i="17" s="1"/>
  <c r="T542" i="17" s="1"/>
  <c r="U542" i="17" s="1"/>
  <c r="V542" i="17" s="1"/>
  <c r="W542" i="17" s="1"/>
  <c r="Q543" i="17"/>
  <c r="R543" i="17" s="1"/>
  <c r="S543" i="17" s="1"/>
  <c r="T543" i="17" s="1"/>
  <c r="U543" i="17" s="1"/>
  <c r="V543" i="17" s="1"/>
  <c r="W543" i="17" s="1"/>
  <c r="Q544" i="17"/>
  <c r="R544" i="17" s="1"/>
  <c r="S544" i="17" s="1"/>
  <c r="T544" i="17" s="1"/>
  <c r="U544" i="17" s="1"/>
  <c r="V544" i="17" s="1"/>
  <c r="W544" i="17" s="1"/>
  <c r="Q545" i="17"/>
  <c r="R545" i="17" s="1"/>
  <c r="S545" i="17" s="1"/>
  <c r="T545" i="17" s="1"/>
  <c r="U545" i="17" s="1"/>
  <c r="V545" i="17" s="1"/>
  <c r="W545" i="17" s="1"/>
  <c r="Q546" i="17"/>
  <c r="R546" i="17" s="1"/>
  <c r="S546" i="17" s="1"/>
  <c r="T546" i="17" s="1"/>
  <c r="U546" i="17" s="1"/>
  <c r="V546" i="17" s="1"/>
  <c r="W546" i="17" s="1"/>
  <c r="Q547" i="17"/>
  <c r="R547" i="17" s="1"/>
  <c r="S547" i="17" s="1"/>
  <c r="T547" i="17" s="1"/>
  <c r="U547" i="17" s="1"/>
  <c r="V547" i="17" s="1"/>
  <c r="W547" i="17" s="1"/>
  <c r="Q548" i="17"/>
  <c r="R548" i="17" s="1"/>
  <c r="S548" i="17" s="1"/>
  <c r="T548" i="17" s="1"/>
  <c r="U548" i="17" s="1"/>
  <c r="V548" i="17" s="1"/>
  <c r="W548" i="17" s="1"/>
  <c r="Q549" i="17"/>
  <c r="R549" i="17" s="1"/>
  <c r="S549" i="17" s="1"/>
  <c r="T549" i="17" s="1"/>
  <c r="U549" i="17" s="1"/>
  <c r="V549" i="17" s="1"/>
  <c r="W549" i="17" s="1"/>
  <c r="Q550" i="17"/>
  <c r="R550" i="17" s="1"/>
  <c r="S550" i="17" s="1"/>
  <c r="T550" i="17" s="1"/>
  <c r="U550" i="17" s="1"/>
  <c r="V550" i="17" s="1"/>
  <c r="W550" i="17" s="1"/>
  <c r="Q551" i="17"/>
  <c r="R551" i="17" s="1"/>
  <c r="S551" i="17" s="1"/>
  <c r="T551" i="17" s="1"/>
  <c r="U551" i="17" s="1"/>
  <c r="V551" i="17" s="1"/>
  <c r="W551" i="17" s="1"/>
  <c r="Q552" i="17"/>
  <c r="R552" i="17" s="1"/>
  <c r="S552" i="17" s="1"/>
  <c r="T552" i="17" s="1"/>
  <c r="U552" i="17" s="1"/>
  <c r="V552" i="17" s="1"/>
  <c r="W552" i="17" s="1"/>
  <c r="Q553" i="17"/>
  <c r="R553" i="17" s="1"/>
  <c r="S553" i="17" s="1"/>
  <c r="T553" i="17" s="1"/>
  <c r="U553" i="17" s="1"/>
  <c r="V553" i="17" s="1"/>
  <c r="W553" i="17" s="1"/>
  <c r="Q554" i="17"/>
  <c r="R554" i="17" s="1"/>
  <c r="S554" i="17" s="1"/>
  <c r="T554" i="17" s="1"/>
  <c r="U554" i="17" s="1"/>
  <c r="V554" i="17" s="1"/>
  <c r="W554" i="17" s="1"/>
  <c r="Q555" i="17"/>
  <c r="R555" i="17" s="1"/>
  <c r="S555" i="17" s="1"/>
  <c r="T555" i="17" s="1"/>
  <c r="U555" i="17" s="1"/>
  <c r="V555" i="17" s="1"/>
  <c r="W555" i="17" s="1"/>
  <c r="Q556" i="17"/>
  <c r="R556" i="17" s="1"/>
  <c r="S556" i="17" s="1"/>
  <c r="T556" i="17" s="1"/>
  <c r="U556" i="17" s="1"/>
  <c r="V556" i="17" s="1"/>
  <c r="W556" i="17" s="1"/>
  <c r="Q557" i="17"/>
  <c r="R557" i="17" s="1"/>
  <c r="S557" i="17" s="1"/>
  <c r="T557" i="17" s="1"/>
  <c r="U557" i="17" s="1"/>
  <c r="V557" i="17" s="1"/>
  <c r="W557" i="17" s="1"/>
  <c r="Q558" i="17"/>
  <c r="R558" i="17" s="1"/>
  <c r="S558" i="17" s="1"/>
  <c r="T558" i="17" s="1"/>
  <c r="U558" i="17" s="1"/>
  <c r="V558" i="17" s="1"/>
  <c r="W558" i="17" s="1"/>
  <c r="Q559" i="17"/>
  <c r="R559" i="17" s="1"/>
  <c r="S559" i="17" s="1"/>
  <c r="T559" i="17" s="1"/>
  <c r="U559" i="17" s="1"/>
  <c r="V559" i="17" s="1"/>
  <c r="W559" i="17" s="1"/>
  <c r="Q560" i="17"/>
  <c r="R560" i="17" s="1"/>
  <c r="S560" i="17" s="1"/>
  <c r="T560" i="17" s="1"/>
  <c r="U560" i="17" s="1"/>
  <c r="V560" i="17" s="1"/>
  <c r="W560" i="17" s="1"/>
  <c r="Q561" i="17"/>
  <c r="R561" i="17" s="1"/>
  <c r="S561" i="17" s="1"/>
  <c r="T561" i="17" s="1"/>
  <c r="U561" i="17" s="1"/>
  <c r="V561" i="17" s="1"/>
  <c r="W561" i="17" s="1"/>
  <c r="Q562" i="17"/>
  <c r="R562" i="17" s="1"/>
  <c r="S562" i="17" s="1"/>
  <c r="T562" i="17" s="1"/>
  <c r="U562" i="17" s="1"/>
  <c r="V562" i="17" s="1"/>
  <c r="W562" i="17" s="1"/>
  <c r="Q563" i="17"/>
  <c r="R563" i="17" s="1"/>
  <c r="S563" i="17" s="1"/>
  <c r="T563" i="17" s="1"/>
  <c r="U563" i="17" s="1"/>
  <c r="V563" i="17" s="1"/>
  <c r="W563" i="17" s="1"/>
  <c r="Q564" i="17"/>
  <c r="R564" i="17" s="1"/>
  <c r="S564" i="17" s="1"/>
  <c r="T564" i="17" s="1"/>
  <c r="U564" i="17" s="1"/>
  <c r="V564" i="17" s="1"/>
  <c r="W564" i="17" s="1"/>
  <c r="Q565" i="17"/>
  <c r="R565" i="17" s="1"/>
  <c r="S565" i="17" s="1"/>
  <c r="T565" i="17" s="1"/>
  <c r="U565" i="17" s="1"/>
  <c r="V565" i="17" s="1"/>
  <c r="W565" i="17" s="1"/>
  <c r="Q566" i="17"/>
  <c r="R566" i="17" s="1"/>
  <c r="S566" i="17" s="1"/>
  <c r="T566" i="17" s="1"/>
  <c r="U566" i="17" s="1"/>
  <c r="V566" i="17" s="1"/>
  <c r="W566" i="17" s="1"/>
  <c r="Q567" i="17"/>
  <c r="R567" i="17" s="1"/>
  <c r="S567" i="17" s="1"/>
  <c r="T567" i="17" s="1"/>
  <c r="U567" i="17" s="1"/>
  <c r="V567" i="17" s="1"/>
  <c r="W567" i="17" s="1"/>
  <c r="Q568" i="17"/>
  <c r="R568" i="17" s="1"/>
  <c r="S568" i="17" s="1"/>
  <c r="T568" i="17" s="1"/>
  <c r="U568" i="17" s="1"/>
  <c r="V568" i="17" s="1"/>
  <c r="W568" i="17" s="1"/>
  <c r="Q569" i="17"/>
  <c r="R569" i="17" s="1"/>
  <c r="S569" i="17" s="1"/>
  <c r="T569" i="17" s="1"/>
  <c r="U569" i="17" s="1"/>
  <c r="V569" i="17" s="1"/>
  <c r="W569" i="17" s="1"/>
  <c r="Q570" i="17"/>
  <c r="R570" i="17" s="1"/>
  <c r="S570" i="17" s="1"/>
  <c r="T570" i="17" s="1"/>
  <c r="U570" i="17" s="1"/>
  <c r="V570" i="17" s="1"/>
  <c r="W570" i="17" s="1"/>
  <c r="Q571" i="17"/>
  <c r="R571" i="17" s="1"/>
  <c r="S571" i="17" s="1"/>
  <c r="T571" i="17" s="1"/>
  <c r="U571" i="17" s="1"/>
  <c r="V571" i="17" s="1"/>
  <c r="W571" i="17" s="1"/>
  <c r="Q572" i="17"/>
  <c r="R572" i="17" s="1"/>
  <c r="S572" i="17" s="1"/>
  <c r="T572" i="17" s="1"/>
  <c r="U572" i="17" s="1"/>
  <c r="V572" i="17" s="1"/>
  <c r="W572" i="17" s="1"/>
  <c r="Q573" i="17"/>
  <c r="R573" i="17" s="1"/>
  <c r="S573" i="17" s="1"/>
  <c r="T573" i="17" s="1"/>
  <c r="U573" i="17" s="1"/>
  <c r="V573" i="17" s="1"/>
  <c r="W573" i="17" s="1"/>
  <c r="Q574" i="17"/>
  <c r="R574" i="17" s="1"/>
  <c r="S574" i="17" s="1"/>
  <c r="T574" i="17" s="1"/>
  <c r="U574" i="17" s="1"/>
  <c r="V574" i="17" s="1"/>
  <c r="W574" i="17" s="1"/>
  <c r="Q575" i="17"/>
  <c r="R575" i="17" s="1"/>
  <c r="S575" i="17" s="1"/>
  <c r="T575" i="17" s="1"/>
  <c r="U575" i="17" s="1"/>
  <c r="V575" i="17" s="1"/>
  <c r="W575" i="17" s="1"/>
  <c r="Q576" i="17"/>
  <c r="R576" i="17" s="1"/>
  <c r="S576" i="17" s="1"/>
  <c r="T576" i="17" s="1"/>
  <c r="U576" i="17" s="1"/>
  <c r="V576" i="17" s="1"/>
  <c r="W576" i="17" s="1"/>
  <c r="Q577" i="17"/>
  <c r="R577" i="17" s="1"/>
  <c r="S577" i="17" s="1"/>
  <c r="T577" i="17" s="1"/>
  <c r="U577" i="17" s="1"/>
  <c r="V577" i="17" s="1"/>
  <c r="W577" i="17" s="1"/>
  <c r="Q578" i="17"/>
  <c r="R578" i="17" s="1"/>
  <c r="S578" i="17" s="1"/>
  <c r="T578" i="17" s="1"/>
  <c r="U578" i="17" s="1"/>
  <c r="V578" i="17" s="1"/>
  <c r="W578" i="17" s="1"/>
  <c r="Q579" i="17"/>
  <c r="R579" i="17" s="1"/>
  <c r="S579" i="17" s="1"/>
  <c r="T579" i="17" s="1"/>
  <c r="U579" i="17" s="1"/>
  <c r="V579" i="17" s="1"/>
  <c r="W579" i="17" s="1"/>
  <c r="Q580" i="17"/>
  <c r="R580" i="17" s="1"/>
  <c r="S580" i="17" s="1"/>
  <c r="T580" i="17" s="1"/>
  <c r="U580" i="17" s="1"/>
  <c r="V580" i="17" s="1"/>
  <c r="W580" i="17" s="1"/>
  <c r="Q581" i="17"/>
  <c r="R581" i="17" s="1"/>
  <c r="S581" i="17" s="1"/>
  <c r="T581" i="17" s="1"/>
  <c r="U581" i="17" s="1"/>
  <c r="V581" i="17" s="1"/>
  <c r="W581" i="17" s="1"/>
  <c r="Q582" i="17"/>
  <c r="R582" i="17" s="1"/>
  <c r="S582" i="17" s="1"/>
  <c r="T582" i="17" s="1"/>
  <c r="U582" i="17" s="1"/>
  <c r="V582" i="17" s="1"/>
  <c r="W582" i="17" s="1"/>
  <c r="Q583" i="17"/>
  <c r="R583" i="17" s="1"/>
  <c r="S583" i="17" s="1"/>
  <c r="T583" i="17" s="1"/>
  <c r="U583" i="17" s="1"/>
  <c r="V583" i="17" s="1"/>
  <c r="W583" i="17" s="1"/>
  <c r="Q584" i="17"/>
  <c r="R584" i="17" s="1"/>
  <c r="S584" i="17" s="1"/>
  <c r="T584" i="17" s="1"/>
  <c r="U584" i="17" s="1"/>
  <c r="V584" i="17" s="1"/>
  <c r="W584" i="17" s="1"/>
  <c r="Q585" i="17"/>
  <c r="R585" i="17" s="1"/>
  <c r="S585" i="17" s="1"/>
  <c r="T585" i="17" s="1"/>
  <c r="U585" i="17" s="1"/>
  <c r="V585" i="17" s="1"/>
  <c r="W585" i="17" s="1"/>
  <c r="Q586" i="17"/>
  <c r="R586" i="17" s="1"/>
  <c r="S586" i="17" s="1"/>
  <c r="T586" i="17" s="1"/>
  <c r="U586" i="17" s="1"/>
  <c r="V586" i="17" s="1"/>
  <c r="W586" i="17" s="1"/>
  <c r="Q587" i="17"/>
  <c r="R587" i="17" s="1"/>
  <c r="S587" i="17" s="1"/>
  <c r="T587" i="17" s="1"/>
  <c r="U587" i="17" s="1"/>
  <c r="V587" i="17" s="1"/>
  <c r="W587" i="17" s="1"/>
  <c r="Q588" i="17"/>
  <c r="R588" i="17" s="1"/>
  <c r="S588" i="17" s="1"/>
  <c r="T588" i="17" s="1"/>
  <c r="U588" i="17" s="1"/>
  <c r="V588" i="17" s="1"/>
  <c r="W588" i="17" s="1"/>
  <c r="Q589" i="17"/>
  <c r="R589" i="17" s="1"/>
  <c r="S589" i="17" s="1"/>
  <c r="T589" i="17" s="1"/>
  <c r="U589" i="17" s="1"/>
  <c r="V589" i="17" s="1"/>
  <c r="W589" i="17" s="1"/>
  <c r="Q590" i="17"/>
  <c r="R590" i="17" s="1"/>
  <c r="S590" i="17" s="1"/>
  <c r="T590" i="17" s="1"/>
  <c r="U590" i="17" s="1"/>
  <c r="V590" i="17" s="1"/>
  <c r="W590" i="17" s="1"/>
  <c r="Q591" i="17"/>
  <c r="R591" i="17" s="1"/>
  <c r="S591" i="17" s="1"/>
  <c r="T591" i="17" s="1"/>
  <c r="U591" i="17" s="1"/>
  <c r="V591" i="17" s="1"/>
  <c r="W591" i="17" s="1"/>
  <c r="Q592" i="17"/>
  <c r="R592" i="17" s="1"/>
  <c r="S592" i="17" s="1"/>
  <c r="T592" i="17" s="1"/>
  <c r="U592" i="17" s="1"/>
  <c r="V592" i="17" s="1"/>
  <c r="W592" i="17" s="1"/>
  <c r="Q593" i="17"/>
  <c r="R593" i="17" s="1"/>
  <c r="S593" i="17" s="1"/>
  <c r="T593" i="17" s="1"/>
  <c r="U593" i="17" s="1"/>
  <c r="V593" i="17" s="1"/>
  <c r="W593" i="17" s="1"/>
  <c r="Q594" i="17"/>
  <c r="R594" i="17" s="1"/>
  <c r="S594" i="17" s="1"/>
  <c r="T594" i="17" s="1"/>
  <c r="U594" i="17" s="1"/>
  <c r="V594" i="17" s="1"/>
  <c r="W594" i="17" s="1"/>
  <c r="Q595" i="17"/>
  <c r="R595" i="17" s="1"/>
  <c r="S595" i="17" s="1"/>
  <c r="T595" i="17" s="1"/>
  <c r="U595" i="17" s="1"/>
  <c r="V595" i="17" s="1"/>
  <c r="W595" i="17" s="1"/>
  <c r="Q596" i="17"/>
  <c r="R596" i="17" s="1"/>
  <c r="S596" i="17" s="1"/>
  <c r="T596" i="17" s="1"/>
  <c r="U596" i="17" s="1"/>
  <c r="V596" i="17" s="1"/>
  <c r="W596" i="17" s="1"/>
  <c r="Q597" i="17"/>
  <c r="R597" i="17" s="1"/>
  <c r="S597" i="17" s="1"/>
  <c r="T597" i="17" s="1"/>
  <c r="U597" i="17" s="1"/>
  <c r="V597" i="17" s="1"/>
  <c r="W597" i="17" s="1"/>
  <c r="Q598" i="17"/>
  <c r="R598" i="17" s="1"/>
  <c r="S598" i="17" s="1"/>
  <c r="T598" i="17" s="1"/>
  <c r="U598" i="17" s="1"/>
  <c r="V598" i="17" s="1"/>
  <c r="W598" i="17" s="1"/>
  <c r="Q599" i="17"/>
  <c r="R599" i="17" s="1"/>
  <c r="S599" i="17" s="1"/>
  <c r="T599" i="17" s="1"/>
  <c r="U599" i="17" s="1"/>
  <c r="V599" i="17" s="1"/>
  <c r="W599" i="17" s="1"/>
  <c r="Q600" i="17"/>
  <c r="R600" i="17" s="1"/>
  <c r="S600" i="17" s="1"/>
  <c r="T600" i="17" s="1"/>
  <c r="U600" i="17" s="1"/>
  <c r="V600" i="17" s="1"/>
  <c r="W600" i="17" s="1"/>
  <c r="Q601" i="17"/>
  <c r="R601" i="17" s="1"/>
  <c r="S601" i="17" s="1"/>
  <c r="T601" i="17" s="1"/>
  <c r="U601" i="17" s="1"/>
  <c r="V601" i="17" s="1"/>
  <c r="W601" i="17" s="1"/>
  <c r="Q602" i="17"/>
  <c r="R602" i="17" s="1"/>
  <c r="S602" i="17" s="1"/>
  <c r="T602" i="17" s="1"/>
  <c r="U602" i="17" s="1"/>
  <c r="V602" i="17" s="1"/>
  <c r="W602" i="17" s="1"/>
  <c r="Q603" i="17"/>
  <c r="R603" i="17" s="1"/>
  <c r="S603" i="17" s="1"/>
  <c r="T603" i="17" s="1"/>
  <c r="U603" i="17" s="1"/>
  <c r="V603" i="17" s="1"/>
  <c r="W603" i="17" s="1"/>
  <c r="Q604" i="17"/>
  <c r="R604" i="17" s="1"/>
  <c r="S604" i="17" s="1"/>
  <c r="T604" i="17" s="1"/>
  <c r="U604" i="17" s="1"/>
  <c r="V604" i="17" s="1"/>
  <c r="W604" i="17" s="1"/>
  <c r="Q605" i="17"/>
  <c r="R605" i="17" s="1"/>
  <c r="S605" i="17" s="1"/>
  <c r="T605" i="17" s="1"/>
  <c r="U605" i="17" s="1"/>
  <c r="V605" i="17" s="1"/>
  <c r="W605" i="17" s="1"/>
  <c r="Q606" i="17"/>
  <c r="R606" i="17" s="1"/>
  <c r="S606" i="17" s="1"/>
  <c r="T606" i="17" s="1"/>
  <c r="U606" i="17" s="1"/>
  <c r="V606" i="17" s="1"/>
  <c r="W606" i="17" s="1"/>
  <c r="Q607" i="17"/>
  <c r="R607" i="17" s="1"/>
  <c r="S607" i="17" s="1"/>
  <c r="T607" i="17" s="1"/>
  <c r="U607" i="17" s="1"/>
  <c r="V607" i="17" s="1"/>
  <c r="W607" i="17" s="1"/>
  <c r="Q608" i="17"/>
  <c r="R608" i="17" s="1"/>
  <c r="S608" i="17" s="1"/>
  <c r="T608" i="17" s="1"/>
  <c r="U608" i="17" s="1"/>
  <c r="V608" i="17" s="1"/>
  <c r="W608" i="17" s="1"/>
  <c r="Q609" i="17"/>
  <c r="R609" i="17" s="1"/>
  <c r="S609" i="17" s="1"/>
  <c r="T609" i="17" s="1"/>
  <c r="U609" i="17" s="1"/>
  <c r="V609" i="17" s="1"/>
  <c r="W609" i="17" s="1"/>
  <c r="Q610" i="17"/>
  <c r="R610" i="17" s="1"/>
  <c r="S610" i="17" s="1"/>
  <c r="T610" i="17" s="1"/>
  <c r="U610" i="17" s="1"/>
  <c r="V610" i="17" s="1"/>
  <c r="W610" i="17" s="1"/>
  <c r="Q611" i="17"/>
  <c r="R611" i="17" s="1"/>
  <c r="S611" i="17" s="1"/>
  <c r="T611" i="17" s="1"/>
  <c r="U611" i="17" s="1"/>
  <c r="V611" i="17" s="1"/>
  <c r="W611" i="17" s="1"/>
  <c r="Q612" i="17"/>
  <c r="R612" i="17" s="1"/>
  <c r="S612" i="17" s="1"/>
  <c r="T612" i="17" s="1"/>
  <c r="U612" i="17" s="1"/>
  <c r="V612" i="17" s="1"/>
  <c r="W612" i="17" s="1"/>
  <c r="Q613" i="17"/>
  <c r="R613" i="17" s="1"/>
  <c r="S613" i="17" s="1"/>
  <c r="T613" i="17" s="1"/>
  <c r="U613" i="17" s="1"/>
  <c r="V613" i="17" s="1"/>
  <c r="W613" i="17" s="1"/>
  <c r="Q614" i="17"/>
  <c r="R614" i="17" s="1"/>
  <c r="S614" i="17" s="1"/>
  <c r="T614" i="17" s="1"/>
  <c r="U614" i="17" s="1"/>
  <c r="V614" i="17" s="1"/>
  <c r="W614" i="17" s="1"/>
  <c r="Q615" i="17"/>
  <c r="R615" i="17" s="1"/>
  <c r="S615" i="17" s="1"/>
  <c r="T615" i="17" s="1"/>
  <c r="U615" i="17" s="1"/>
  <c r="V615" i="17" s="1"/>
  <c r="W615" i="17" s="1"/>
  <c r="Q616" i="17"/>
  <c r="R616" i="17" s="1"/>
  <c r="S616" i="17" s="1"/>
  <c r="T616" i="17" s="1"/>
  <c r="U616" i="17" s="1"/>
  <c r="V616" i="17" s="1"/>
  <c r="W616" i="17" s="1"/>
  <c r="Q617" i="17"/>
  <c r="R617" i="17" s="1"/>
  <c r="S617" i="17" s="1"/>
  <c r="T617" i="17" s="1"/>
  <c r="U617" i="17" s="1"/>
  <c r="V617" i="17" s="1"/>
  <c r="W617" i="17" s="1"/>
  <c r="Q618" i="17"/>
  <c r="R618" i="17" s="1"/>
  <c r="S618" i="17" s="1"/>
  <c r="T618" i="17" s="1"/>
  <c r="U618" i="17" s="1"/>
  <c r="V618" i="17" s="1"/>
  <c r="W618" i="17" s="1"/>
  <c r="Q619" i="17"/>
  <c r="R619" i="17" s="1"/>
  <c r="S619" i="17" s="1"/>
  <c r="T619" i="17" s="1"/>
  <c r="U619" i="17" s="1"/>
  <c r="V619" i="17" s="1"/>
  <c r="W619" i="17" s="1"/>
  <c r="Q620" i="17"/>
  <c r="R620" i="17" s="1"/>
  <c r="S620" i="17" s="1"/>
  <c r="T620" i="17" s="1"/>
  <c r="U620" i="17" s="1"/>
  <c r="V620" i="17" s="1"/>
  <c r="W620" i="17" s="1"/>
  <c r="Q621" i="17"/>
  <c r="R621" i="17" s="1"/>
  <c r="S621" i="17" s="1"/>
  <c r="T621" i="17" s="1"/>
  <c r="U621" i="17" s="1"/>
  <c r="V621" i="17" s="1"/>
  <c r="W621" i="17" s="1"/>
  <c r="Q622" i="17"/>
  <c r="R622" i="17" s="1"/>
  <c r="S622" i="17" s="1"/>
  <c r="T622" i="17" s="1"/>
  <c r="U622" i="17" s="1"/>
  <c r="V622" i="17" s="1"/>
  <c r="W622" i="17" s="1"/>
  <c r="Q623" i="17"/>
  <c r="R623" i="17" s="1"/>
  <c r="S623" i="17" s="1"/>
  <c r="T623" i="17" s="1"/>
  <c r="U623" i="17" s="1"/>
  <c r="V623" i="17" s="1"/>
  <c r="W623" i="17" s="1"/>
  <c r="Q624" i="17"/>
  <c r="R624" i="17" s="1"/>
  <c r="S624" i="17" s="1"/>
  <c r="T624" i="17" s="1"/>
  <c r="U624" i="17" s="1"/>
  <c r="V624" i="17" s="1"/>
  <c r="W624" i="17" s="1"/>
  <c r="Q625" i="17"/>
  <c r="R625" i="17" s="1"/>
  <c r="S625" i="17" s="1"/>
  <c r="T625" i="17" s="1"/>
  <c r="U625" i="17" s="1"/>
  <c r="V625" i="17" s="1"/>
  <c r="W625" i="17" s="1"/>
  <c r="Q626" i="17"/>
  <c r="R626" i="17" s="1"/>
  <c r="S626" i="17" s="1"/>
  <c r="T626" i="17" s="1"/>
  <c r="U626" i="17" s="1"/>
  <c r="V626" i="17" s="1"/>
  <c r="W626" i="17" s="1"/>
  <c r="Q627" i="17"/>
  <c r="R627" i="17" s="1"/>
  <c r="S627" i="17" s="1"/>
  <c r="T627" i="17" s="1"/>
  <c r="U627" i="17" s="1"/>
  <c r="V627" i="17" s="1"/>
  <c r="W627" i="17" s="1"/>
  <c r="Q628" i="17"/>
  <c r="R628" i="17" s="1"/>
  <c r="S628" i="17" s="1"/>
  <c r="T628" i="17" s="1"/>
  <c r="U628" i="17" s="1"/>
  <c r="V628" i="17" s="1"/>
  <c r="W628" i="17" s="1"/>
  <c r="Q629" i="17"/>
  <c r="R629" i="17" s="1"/>
  <c r="S629" i="17" s="1"/>
  <c r="T629" i="17" s="1"/>
  <c r="U629" i="17" s="1"/>
  <c r="V629" i="17" s="1"/>
  <c r="W629" i="17" s="1"/>
  <c r="Q630" i="17"/>
  <c r="R630" i="17" s="1"/>
  <c r="S630" i="17" s="1"/>
  <c r="T630" i="17" s="1"/>
  <c r="U630" i="17" s="1"/>
  <c r="V630" i="17" s="1"/>
  <c r="W630" i="17" s="1"/>
  <c r="Q631" i="17"/>
  <c r="R631" i="17" s="1"/>
  <c r="S631" i="17" s="1"/>
  <c r="T631" i="17" s="1"/>
  <c r="U631" i="17" s="1"/>
  <c r="V631" i="17" s="1"/>
  <c r="W631" i="17" s="1"/>
  <c r="Q632" i="17"/>
  <c r="R632" i="17" s="1"/>
  <c r="S632" i="17" s="1"/>
  <c r="T632" i="17" s="1"/>
  <c r="U632" i="17" s="1"/>
  <c r="V632" i="17" s="1"/>
  <c r="W632" i="17" s="1"/>
  <c r="Q633" i="17"/>
  <c r="R633" i="17" s="1"/>
  <c r="S633" i="17" s="1"/>
  <c r="T633" i="17" s="1"/>
  <c r="U633" i="17" s="1"/>
  <c r="V633" i="17" s="1"/>
  <c r="W633" i="17" s="1"/>
  <c r="Q634" i="17"/>
  <c r="R634" i="17" s="1"/>
  <c r="S634" i="17" s="1"/>
  <c r="T634" i="17" s="1"/>
  <c r="U634" i="17" s="1"/>
  <c r="V634" i="17" s="1"/>
  <c r="W634" i="17" s="1"/>
  <c r="Q635" i="17"/>
  <c r="R635" i="17" s="1"/>
  <c r="S635" i="17" s="1"/>
  <c r="T635" i="17" s="1"/>
  <c r="U635" i="17" s="1"/>
  <c r="V635" i="17" s="1"/>
  <c r="W635" i="17" s="1"/>
  <c r="Q636" i="17"/>
  <c r="R636" i="17" s="1"/>
  <c r="S636" i="17" s="1"/>
  <c r="T636" i="17" s="1"/>
  <c r="U636" i="17" s="1"/>
  <c r="V636" i="17" s="1"/>
  <c r="W636" i="17" s="1"/>
  <c r="Q637" i="17"/>
  <c r="R637" i="17" s="1"/>
  <c r="S637" i="17" s="1"/>
  <c r="T637" i="17" s="1"/>
  <c r="U637" i="17" s="1"/>
  <c r="V637" i="17" s="1"/>
  <c r="W637" i="17" s="1"/>
  <c r="Q638" i="17"/>
  <c r="R638" i="17" s="1"/>
  <c r="S638" i="17" s="1"/>
  <c r="T638" i="17" s="1"/>
  <c r="U638" i="17" s="1"/>
  <c r="V638" i="17" s="1"/>
  <c r="W638" i="17" s="1"/>
  <c r="Q639" i="17"/>
  <c r="R639" i="17" s="1"/>
  <c r="S639" i="17" s="1"/>
  <c r="T639" i="17" s="1"/>
  <c r="U639" i="17" s="1"/>
  <c r="V639" i="17" s="1"/>
  <c r="W639" i="17" s="1"/>
  <c r="Q640" i="17"/>
  <c r="R640" i="17" s="1"/>
  <c r="S640" i="17" s="1"/>
  <c r="T640" i="17" s="1"/>
  <c r="U640" i="17" s="1"/>
  <c r="V640" i="17" s="1"/>
  <c r="W640" i="17" s="1"/>
  <c r="Q641" i="17"/>
  <c r="R641" i="17" s="1"/>
  <c r="S641" i="17" s="1"/>
  <c r="T641" i="17" s="1"/>
  <c r="U641" i="17" s="1"/>
  <c r="V641" i="17" s="1"/>
  <c r="W641" i="17" s="1"/>
  <c r="Q642" i="17"/>
  <c r="R642" i="17" s="1"/>
  <c r="S642" i="17" s="1"/>
  <c r="T642" i="17" s="1"/>
  <c r="U642" i="17" s="1"/>
  <c r="V642" i="17" s="1"/>
  <c r="W642" i="17" s="1"/>
  <c r="Q643" i="17"/>
  <c r="R643" i="17" s="1"/>
  <c r="S643" i="17" s="1"/>
  <c r="T643" i="17" s="1"/>
  <c r="U643" i="17" s="1"/>
  <c r="V643" i="17" s="1"/>
  <c r="W643" i="17" s="1"/>
  <c r="Q644" i="17"/>
  <c r="R644" i="17" s="1"/>
  <c r="S644" i="17" s="1"/>
  <c r="T644" i="17" s="1"/>
  <c r="U644" i="17" s="1"/>
  <c r="V644" i="17" s="1"/>
  <c r="W644" i="17" s="1"/>
  <c r="Q645" i="17"/>
  <c r="R645" i="17" s="1"/>
  <c r="S645" i="17" s="1"/>
  <c r="T645" i="17" s="1"/>
  <c r="U645" i="17" s="1"/>
  <c r="V645" i="17" s="1"/>
  <c r="W645" i="17" s="1"/>
  <c r="Q646" i="17"/>
  <c r="R646" i="17" s="1"/>
  <c r="S646" i="17" s="1"/>
  <c r="T646" i="17" s="1"/>
  <c r="U646" i="17" s="1"/>
  <c r="V646" i="17" s="1"/>
  <c r="W646" i="17" s="1"/>
  <c r="Q647" i="17"/>
  <c r="R647" i="17" s="1"/>
  <c r="S647" i="17" s="1"/>
  <c r="T647" i="17" s="1"/>
  <c r="U647" i="17" s="1"/>
  <c r="V647" i="17" s="1"/>
  <c r="W647" i="17" s="1"/>
  <c r="Q648" i="17"/>
  <c r="R648" i="17" s="1"/>
  <c r="S648" i="17" s="1"/>
  <c r="T648" i="17" s="1"/>
  <c r="U648" i="17" s="1"/>
  <c r="V648" i="17" s="1"/>
  <c r="W648" i="17" s="1"/>
  <c r="Q649" i="17"/>
  <c r="R649" i="17" s="1"/>
  <c r="S649" i="17" s="1"/>
  <c r="T649" i="17" s="1"/>
  <c r="U649" i="17" s="1"/>
  <c r="V649" i="17" s="1"/>
  <c r="W649" i="17" s="1"/>
  <c r="Q650" i="17"/>
  <c r="R650" i="17" s="1"/>
  <c r="S650" i="17" s="1"/>
  <c r="T650" i="17" s="1"/>
  <c r="U650" i="17" s="1"/>
  <c r="V650" i="17" s="1"/>
  <c r="W650" i="17" s="1"/>
  <c r="Q651" i="17"/>
  <c r="R651" i="17" s="1"/>
  <c r="S651" i="17" s="1"/>
  <c r="T651" i="17" s="1"/>
  <c r="U651" i="17" s="1"/>
  <c r="V651" i="17" s="1"/>
  <c r="W651" i="17" s="1"/>
  <c r="Q652" i="17"/>
  <c r="R652" i="17" s="1"/>
  <c r="S652" i="17" s="1"/>
  <c r="T652" i="17" s="1"/>
  <c r="U652" i="17" s="1"/>
  <c r="V652" i="17" s="1"/>
  <c r="W652" i="17" s="1"/>
  <c r="Q653" i="17"/>
  <c r="R653" i="17" s="1"/>
  <c r="S653" i="17" s="1"/>
  <c r="T653" i="17" s="1"/>
  <c r="U653" i="17" s="1"/>
  <c r="V653" i="17" s="1"/>
  <c r="W653" i="17" s="1"/>
  <c r="Q654" i="17"/>
  <c r="R654" i="17" s="1"/>
  <c r="S654" i="17" s="1"/>
  <c r="T654" i="17" s="1"/>
  <c r="U654" i="17" s="1"/>
  <c r="V654" i="17" s="1"/>
  <c r="W654" i="17" s="1"/>
  <c r="Q655" i="17"/>
  <c r="R655" i="17" s="1"/>
  <c r="S655" i="17" s="1"/>
  <c r="T655" i="17" s="1"/>
  <c r="U655" i="17" s="1"/>
  <c r="V655" i="17" s="1"/>
  <c r="W655" i="17" s="1"/>
  <c r="Q656" i="17"/>
  <c r="R656" i="17" s="1"/>
  <c r="S656" i="17" s="1"/>
  <c r="T656" i="17" s="1"/>
  <c r="U656" i="17" s="1"/>
  <c r="V656" i="17" s="1"/>
  <c r="W656" i="17" s="1"/>
  <c r="Q657" i="17"/>
  <c r="R657" i="17" s="1"/>
  <c r="S657" i="17" s="1"/>
  <c r="T657" i="17" s="1"/>
  <c r="U657" i="17" s="1"/>
  <c r="V657" i="17" s="1"/>
  <c r="W657" i="17" s="1"/>
  <c r="Q658" i="17"/>
  <c r="R658" i="17" s="1"/>
  <c r="S658" i="17" s="1"/>
  <c r="T658" i="17" s="1"/>
  <c r="U658" i="17" s="1"/>
  <c r="V658" i="17" s="1"/>
  <c r="W658" i="17" s="1"/>
  <c r="Q659" i="17"/>
  <c r="R659" i="17" s="1"/>
  <c r="S659" i="17" s="1"/>
  <c r="T659" i="17" s="1"/>
  <c r="U659" i="17" s="1"/>
  <c r="V659" i="17" s="1"/>
  <c r="W659" i="17" s="1"/>
  <c r="Q660" i="17"/>
  <c r="R660" i="17" s="1"/>
  <c r="S660" i="17" s="1"/>
  <c r="T660" i="17" s="1"/>
  <c r="U660" i="17" s="1"/>
  <c r="V660" i="17" s="1"/>
  <c r="W660" i="17" s="1"/>
  <c r="Q661" i="17"/>
  <c r="R661" i="17" s="1"/>
  <c r="S661" i="17" s="1"/>
  <c r="T661" i="17" s="1"/>
  <c r="U661" i="17" s="1"/>
  <c r="V661" i="17" s="1"/>
  <c r="W661" i="17" s="1"/>
  <c r="Q662" i="17"/>
  <c r="R662" i="17" s="1"/>
  <c r="S662" i="17" s="1"/>
  <c r="T662" i="17" s="1"/>
  <c r="U662" i="17" s="1"/>
  <c r="V662" i="17" s="1"/>
  <c r="W662" i="17" s="1"/>
  <c r="Q663" i="17"/>
  <c r="R663" i="17" s="1"/>
  <c r="S663" i="17" s="1"/>
  <c r="T663" i="17" s="1"/>
  <c r="U663" i="17" s="1"/>
  <c r="V663" i="17" s="1"/>
  <c r="W663" i="17" s="1"/>
  <c r="Q664" i="17"/>
  <c r="R664" i="17" s="1"/>
  <c r="S664" i="17" s="1"/>
  <c r="T664" i="17" s="1"/>
  <c r="U664" i="17" s="1"/>
  <c r="V664" i="17" s="1"/>
  <c r="W664" i="17" s="1"/>
  <c r="Q665" i="17"/>
  <c r="R665" i="17" s="1"/>
  <c r="S665" i="17" s="1"/>
  <c r="T665" i="17" s="1"/>
  <c r="U665" i="17" s="1"/>
  <c r="V665" i="17" s="1"/>
  <c r="W665" i="17" s="1"/>
  <c r="Q666" i="17"/>
  <c r="R666" i="17" s="1"/>
  <c r="S666" i="17" s="1"/>
  <c r="T666" i="17" s="1"/>
  <c r="U666" i="17" s="1"/>
  <c r="V666" i="17" s="1"/>
  <c r="W666" i="17" s="1"/>
  <c r="Q667" i="17"/>
  <c r="R667" i="17" s="1"/>
  <c r="S667" i="17" s="1"/>
  <c r="T667" i="17" s="1"/>
  <c r="U667" i="17" s="1"/>
  <c r="V667" i="17" s="1"/>
  <c r="W667" i="17" s="1"/>
  <c r="Q668" i="17"/>
  <c r="R668" i="17" s="1"/>
  <c r="S668" i="17" s="1"/>
  <c r="T668" i="17" s="1"/>
  <c r="U668" i="17" s="1"/>
  <c r="V668" i="17" s="1"/>
  <c r="W668" i="17" s="1"/>
  <c r="Q669" i="17"/>
  <c r="R669" i="17" s="1"/>
  <c r="S669" i="17" s="1"/>
  <c r="T669" i="17" s="1"/>
  <c r="U669" i="17" s="1"/>
  <c r="V669" i="17" s="1"/>
  <c r="W669" i="17" s="1"/>
  <c r="Q670" i="17"/>
  <c r="R670" i="17" s="1"/>
  <c r="S670" i="17" s="1"/>
  <c r="T670" i="17" s="1"/>
  <c r="U670" i="17" s="1"/>
  <c r="V670" i="17" s="1"/>
  <c r="W670" i="17" s="1"/>
  <c r="Q671" i="17"/>
  <c r="R671" i="17" s="1"/>
  <c r="S671" i="17" s="1"/>
  <c r="T671" i="17" s="1"/>
  <c r="U671" i="17" s="1"/>
  <c r="V671" i="17" s="1"/>
  <c r="W671" i="17" s="1"/>
  <c r="Q672" i="17"/>
  <c r="R672" i="17" s="1"/>
  <c r="S672" i="17" s="1"/>
  <c r="T672" i="17" s="1"/>
  <c r="U672" i="17" s="1"/>
  <c r="V672" i="17" s="1"/>
  <c r="W672" i="17" s="1"/>
  <c r="Q673" i="17"/>
  <c r="R673" i="17" s="1"/>
  <c r="S673" i="17" s="1"/>
  <c r="T673" i="17" s="1"/>
  <c r="U673" i="17" s="1"/>
  <c r="V673" i="17" s="1"/>
  <c r="W673" i="17" s="1"/>
  <c r="Q674" i="17"/>
  <c r="R674" i="17" s="1"/>
  <c r="S674" i="17" s="1"/>
  <c r="T674" i="17" s="1"/>
  <c r="U674" i="17" s="1"/>
  <c r="V674" i="17" s="1"/>
  <c r="W674" i="17" s="1"/>
  <c r="Q675" i="17"/>
  <c r="R675" i="17" s="1"/>
  <c r="S675" i="17" s="1"/>
  <c r="T675" i="17" s="1"/>
  <c r="U675" i="17" s="1"/>
  <c r="V675" i="17" s="1"/>
  <c r="W675" i="17" s="1"/>
  <c r="Q676" i="17"/>
  <c r="R676" i="17" s="1"/>
  <c r="S676" i="17" s="1"/>
  <c r="T676" i="17" s="1"/>
  <c r="U676" i="17" s="1"/>
  <c r="V676" i="17" s="1"/>
  <c r="W676" i="17" s="1"/>
  <c r="Q677" i="17"/>
  <c r="R677" i="17" s="1"/>
  <c r="S677" i="17" s="1"/>
  <c r="T677" i="17" s="1"/>
  <c r="U677" i="17" s="1"/>
  <c r="V677" i="17" s="1"/>
  <c r="W677" i="17" s="1"/>
  <c r="Q678" i="17"/>
  <c r="R678" i="17" s="1"/>
  <c r="S678" i="17" s="1"/>
  <c r="T678" i="17" s="1"/>
  <c r="U678" i="17" s="1"/>
  <c r="V678" i="17" s="1"/>
  <c r="W678" i="17" s="1"/>
  <c r="Q679" i="17"/>
  <c r="R679" i="17" s="1"/>
  <c r="S679" i="17" s="1"/>
  <c r="T679" i="17" s="1"/>
  <c r="U679" i="17" s="1"/>
  <c r="V679" i="17" s="1"/>
  <c r="W679" i="17" s="1"/>
  <c r="Q680" i="17"/>
  <c r="R680" i="17" s="1"/>
  <c r="S680" i="17" s="1"/>
  <c r="T680" i="17" s="1"/>
  <c r="U680" i="17" s="1"/>
  <c r="V680" i="17" s="1"/>
  <c r="W680" i="17" s="1"/>
  <c r="Q681" i="17"/>
  <c r="R681" i="17" s="1"/>
  <c r="S681" i="17" s="1"/>
  <c r="T681" i="17" s="1"/>
  <c r="U681" i="17" s="1"/>
  <c r="V681" i="17" s="1"/>
  <c r="W681" i="17" s="1"/>
  <c r="Q682" i="17"/>
  <c r="R682" i="17" s="1"/>
  <c r="S682" i="17" s="1"/>
  <c r="T682" i="17" s="1"/>
  <c r="U682" i="17" s="1"/>
  <c r="V682" i="17" s="1"/>
  <c r="W682" i="17" s="1"/>
  <c r="Q683" i="17"/>
  <c r="R683" i="17" s="1"/>
  <c r="S683" i="17" s="1"/>
  <c r="T683" i="17" s="1"/>
  <c r="U683" i="17" s="1"/>
  <c r="V683" i="17" s="1"/>
  <c r="W683" i="17" s="1"/>
  <c r="Q684" i="17"/>
  <c r="R684" i="17" s="1"/>
  <c r="S684" i="17" s="1"/>
  <c r="T684" i="17" s="1"/>
  <c r="U684" i="17" s="1"/>
  <c r="V684" i="17" s="1"/>
  <c r="W684" i="17" s="1"/>
  <c r="Q685" i="17"/>
  <c r="R685" i="17" s="1"/>
  <c r="S685" i="17" s="1"/>
  <c r="T685" i="17" s="1"/>
  <c r="U685" i="17" s="1"/>
  <c r="V685" i="17" s="1"/>
  <c r="W685" i="17" s="1"/>
  <c r="Q686" i="17"/>
  <c r="R686" i="17" s="1"/>
  <c r="S686" i="17" s="1"/>
  <c r="T686" i="17" s="1"/>
  <c r="U686" i="17" s="1"/>
  <c r="V686" i="17" s="1"/>
  <c r="W686" i="17" s="1"/>
  <c r="Q687" i="17"/>
  <c r="R687" i="17" s="1"/>
  <c r="S687" i="17" s="1"/>
  <c r="T687" i="17" s="1"/>
  <c r="U687" i="17" s="1"/>
  <c r="V687" i="17" s="1"/>
  <c r="W687" i="17" s="1"/>
  <c r="Q688" i="17"/>
  <c r="R688" i="17" s="1"/>
  <c r="S688" i="17" s="1"/>
  <c r="T688" i="17" s="1"/>
  <c r="U688" i="17" s="1"/>
  <c r="V688" i="17" s="1"/>
  <c r="W688" i="17" s="1"/>
  <c r="Q689" i="17"/>
  <c r="R689" i="17" s="1"/>
  <c r="S689" i="17" s="1"/>
  <c r="T689" i="17" s="1"/>
  <c r="U689" i="17" s="1"/>
  <c r="V689" i="17" s="1"/>
  <c r="W689" i="17" s="1"/>
  <c r="Q690" i="17"/>
  <c r="R690" i="17" s="1"/>
  <c r="S690" i="17" s="1"/>
  <c r="T690" i="17" s="1"/>
  <c r="U690" i="17" s="1"/>
  <c r="V690" i="17" s="1"/>
  <c r="W690" i="17" s="1"/>
  <c r="Q691" i="17"/>
  <c r="R691" i="17" s="1"/>
  <c r="S691" i="17" s="1"/>
  <c r="T691" i="17" s="1"/>
  <c r="U691" i="17" s="1"/>
  <c r="V691" i="17" s="1"/>
  <c r="W691" i="17" s="1"/>
  <c r="Q692" i="17"/>
  <c r="R692" i="17" s="1"/>
  <c r="S692" i="17" s="1"/>
  <c r="T692" i="17" s="1"/>
  <c r="U692" i="17" s="1"/>
  <c r="V692" i="17" s="1"/>
  <c r="W692" i="17" s="1"/>
  <c r="Q693" i="17"/>
  <c r="R693" i="17" s="1"/>
  <c r="S693" i="17" s="1"/>
  <c r="T693" i="17" s="1"/>
  <c r="U693" i="17" s="1"/>
  <c r="V693" i="17" s="1"/>
  <c r="W693" i="17" s="1"/>
  <c r="Q694" i="17"/>
  <c r="R694" i="17" s="1"/>
  <c r="S694" i="17" s="1"/>
  <c r="T694" i="17" s="1"/>
  <c r="U694" i="17" s="1"/>
  <c r="V694" i="17" s="1"/>
  <c r="W694" i="17" s="1"/>
  <c r="Q695" i="17"/>
  <c r="R695" i="17" s="1"/>
  <c r="S695" i="17" s="1"/>
  <c r="T695" i="17" s="1"/>
  <c r="U695" i="17" s="1"/>
  <c r="V695" i="17" s="1"/>
  <c r="W695" i="17" s="1"/>
  <c r="Q696" i="17"/>
  <c r="R696" i="17" s="1"/>
  <c r="S696" i="17" s="1"/>
  <c r="T696" i="17" s="1"/>
  <c r="U696" i="17" s="1"/>
  <c r="V696" i="17" s="1"/>
  <c r="W696" i="17" s="1"/>
  <c r="Q697" i="17"/>
  <c r="R697" i="17" s="1"/>
  <c r="S697" i="17" s="1"/>
  <c r="T697" i="17" s="1"/>
  <c r="U697" i="17" s="1"/>
  <c r="V697" i="17" s="1"/>
  <c r="W697" i="17" s="1"/>
  <c r="Q698" i="17"/>
  <c r="R698" i="17" s="1"/>
  <c r="S698" i="17" s="1"/>
  <c r="T698" i="17" s="1"/>
  <c r="U698" i="17" s="1"/>
  <c r="V698" i="17" s="1"/>
  <c r="W698" i="17" s="1"/>
  <c r="Q699" i="17"/>
  <c r="R699" i="17" s="1"/>
  <c r="S699" i="17" s="1"/>
  <c r="T699" i="17" s="1"/>
  <c r="U699" i="17" s="1"/>
  <c r="V699" i="17" s="1"/>
  <c r="W699" i="17" s="1"/>
  <c r="Q700" i="17"/>
  <c r="R700" i="17" s="1"/>
  <c r="S700" i="17" s="1"/>
  <c r="T700" i="17" s="1"/>
  <c r="U700" i="17" s="1"/>
  <c r="V700" i="17" s="1"/>
  <c r="W700" i="17" s="1"/>
  <c r="Q701" i="17"/>
  <c r="R701" i="17" s="1"/>
  <c r="S701" i="17" s="1"/>
  <c r="T701" i="17" s="1"/>
  <c r="U701" i="17" s="1"/>
  <c r="V701" i="17" s="1"/>
  <c r="W701" i="17" s="1"/>
  <c r="Q702" i="17"/>
  <c r="R702" i="17" s="1"/>
  <c r="S702" i="17" s="1"/>
  <c r="T702" i="17" s="1"/>
  <c r="U702" i="17" s="1"/>
  <c r="V702" i="17" s="1"/>
  <c r="W702" i="17" s="1"/>
  <c r="Q703" i="17"/>
  <c r="R703" i="17" s="1"/>
  <c r="S703" i="17" s="1"/>
  <c r="T703" i="17" s="1"/>
  <c r="U703" i="17" s="1"/>
  <c r="V703" i="17" s="1"/>
  <c r="W703" i="17" s="1"/>
  <c r="Q704" i="17"/>
  <c r="R704" i="17" s="1"/>
  <c r="S704" i="17" s="1"/>
  <c r="T704" i="17" s="1"/>
  <c r="U704" i="17" s="1"/>
  <c r="V704" i="17" s="1"/>
  <c r="W704" i="17" s="1"/>
  <c r="Q705" i="17"/>
  <c r="R705" i="17" s="1"/>
  <c r="S705" i="17" s="1"/>
  <c r="T705" i="17" s="1"/>
  <c r="U705" i="17" s="1"/>
  <c r="V705" i="17" s="1"/>
  <c r="W705" i="17" s="1"/>
  <c r="Q706" i="17"/>
  <c r="R706" i="17" s="1"/>
  <c r="S706" i="17" s="1"/>
  <c r="T706" i="17" s="1"/>
  <c r="U706" i="17" s="1"/>
  <c r="V706" i="17" s="1"/>
  <c r="W706" i="17" s="1"/>
  <c r="Q707" i="17"/>
  <c r="R707" i="17" s="1"/>
  <c r="S707" i="17" s="1"/>
  <c r="T707" i="17" s="1"/>
  <c r="U707" i="17" s="1"/>
  <c r="V707" i="17" s="1"/>
  <c r="W707" i="17" s="1"/>
  <c r="Q708" i="17"/>
  <c r="R708" i="17" s="1"/>
  <c r="S708" i="17" s="1"/>
  <c r="T708" i="17" s="1"/>
  <c r="U708" i="17" s="1"/>
  <c r="V708" i="17" s="1"/>
  <c r="W708" i="17" s="1"/>
  <c r="Q709" i="17"/>
  <c r="R709" i="17" s="1"/>
  <c r="S709" i="17" s="1"/>
  <c r="T709" i="17" s="1"/>
  <c r="U709" i="17" s="1"/>
  <c r="V709" i="17" s="1"/>
  <c r="W709" i="17" s="1"/>
  <c r="Q710" i="17"/>
  <c r="R710" i="17" s="1"/>
  <c r="S710" i="17" s="1"/>
  <c r="T710" i="17" s="1"/>
  <c r="U710" i="17" s="1"/>
  <c r="V710" i="17" s="1"/>
  <c r="W710" i="17" s="1"/>
  <c r="Q711" i="17"/>
  <c r="R711" i="17" s="1"/>
  <c r="S711" i="17" s="1"/>
  <c r="T711" i="17" s="1"/>
  <c r="U711" i="17" s="1"/>
  <c r="V711" i="17" s="1"/>
  <c r="W711" i="17" s="1"/>
  <c r="Q712" i="17"/>
  <c r="R712" i="17" s="1"/>
  <c r="S712" i="17" s="1"/>
  <c r="T712" i="17" s="1"/>
  <c r="U712" i="17" s="1"/>
  <c r="V712" i="17" s="1"/>
  <c r="W712" i="17" s="1"/>
  <c r="Q713" i="17"/>
  <c r="R713" i="17" s="1"/>
  <c r="S713" i="17" s="1"/>
  <c r="T713" i="17" s="1"/>
  <c r="U713" i="17" s="1"/>
  <c r="V713" i="17" s="1"/>
  <c r="W713" i="17" s="1"/>
  <c r="Q714" i="17"/>
  <c r="R714" i="17" s="1"/>
  <c r="S714" i="17" s="1"/>
  <c r="T714" i="17" s="1"/>
  <c r="U714" i="17" s="1"/>
  <c r="V714" i="17" s="1"/>
  <c r="W714" i="17" s="1"/>
  <c r="Q715" i="17"/>
  <c r="R715" i="17" s="1"/>
  <c r="S715" i="17" s="1"/>
  <c r="T715" i="17" s="1"/>
  <c r="U715" i="17" s="1"/>
  <c r="V715" i="17" s="1"/>
  <c r="W715" i="17" s="1"/>
  <c r="Q716" i="17"/>
  <c r="R716" i="17" s="1"/>
  <c r="S716" i="17" s="1"/>
  <c r="T716" i="17" s="1"/>
  <c r="U716" i="17" s="1"/>
  <c r="V716" i="17" s="1"/>
  <c r="W716" i="17" s="1"/>
  <c r="Q717" i="17"/>
  <c r="R717" i="17" s="1"/>
  <c r="S717" i="17" s="1"/>
  <c r="T717" i="17" s="1"/>
  <c r="U717" i="17" s="1"/>
  <c r="V717" i="17" s="1"/>
  <c r="W717" i="17" s="1"/>
  <c r="Q718" i="17"/>
  <c r="R718" i="17" s="1"/>
  <c r="S718" i="17" s="1"/>
  <c r="T718" i="17" s="1"/>
  <c r="U718" i="17" s="1"/>
  <c r="V718" i="17" s="1"/>
  <c r="W718" i="17" s="1"/>
  <c r="Q719" i="17"/>
  <c r="R719" i="17" s="1"/>
  <c r="S719" i="17" s="1"/>
  <c r="T719" i="17" s="1"/>
  <c r="U719" i="17" s="1"/>
  <c r="V719" i="17" s="1"/>
  <c r="W719" i="17" s="1"/>
  <c r="Q720" i="17"/>
  <c r="R720" i="17" s="1"/>
  <c r="S720" i="17" s="1"/>
  <c r="T720" i="17" s="1"/>
  <c r="U720" i="17" s="1"/>
  <c r="V720" i="17" s="1"/>
  <c r="W720" i="17" s="1"/>
  <c r="Q721" i="17"/>
  <c r="R721" i="17" s="1"/>
  <c r="S721" i="17" s="1"/>
  <c r="T721" i="17" s="1"/>
  <c r="U721" i="17" s="1"/>
  <c r="V721" i="17" s="1"/>
  <c r="W721" i="17" s="1"/>
  <c r="Q722" i="17"/>
  <c r="R722" i="17" s="1"/>
  <c r="S722" i="17" s="1"/>
  <c r="T722" i="17" s="1"/>
  <c r="U722" i="17" s="1"/>
  <c r="V722" i="17" s="1"/>
  <c r="W722" i="17" s="1"/>
  <c r="Q723" i="17"/>
  <c r="R723" i="17" s="1"/>
  <c r="S723" i="17" s="1"/>
  <c r="T723" i="17" s="1"/>
  <c r="U723" i="17" s="1"/>
  <c r="V723" i="17" s="1"/>
  <c r="W723" i="17" s="1"/>
  <c r="Q724" i="17"/>
  <c r="R724" i="17" s="1"/>
  <c r="S724" i="17" s="1"/>
  <c r="T724" i="17" s="1"/>
  <c r="U724" i="17" s="1"/>
  <c r="V724" i="17" s="1"/>
  <c r="W724" i="17" s="1"/>
  <c r="Q725" i="17"/>
  <c r="R725" i="17" s="1"/>
  <c r="S725" i="17" s="1"/>
  <c r="T725" i="17" s="1"/>
  <c r="U725" i="17" s="1"/>
  <c r="V725" i="17" s="1"/>
  <c r="W725" i="17" s="1"/>
  <c r="Q726" i="17"/>
  <c r="R726" i="17" s="1"/>
  <c r="S726" i="17" s="1"/>
  <c r="T726" i="17" s="1"/>
  <c r="U726" i="17" s="1"/>
  <c r="V726" i="17" s="1"/>
  <c r="W726" i="17" s="1"/>
  <c r="Q727" i="17"/>
  <c r="R727" i="17" s="1"/>
  <c r="S727" i="17" s="1"/>
  <c r="T727" i="17" s="1"/>
  <c r="U727" i="17" s="1"/>
  <c r="V727" i="17" s="1"/>
  <c r="W727" i="17" s="1"/>
  <c r="Q728" i="17"/>
  <c r="R728" i="17" s="1"/>
  <c r="S728" i="17" s="1"/>
  <c r="T728" i="17" s="1"/>
  <c r="U728" i="17" s="1"/>
  <c r="V728" i="17" s="1"/>
  <c r="W728" i="17" s="1"/>
  <c r="Q729" i="17"/>
  <c r="R729" i="17" s="1"/>
  <c r="S729" i="17" s="1"/>
  <c r="T729" i="17" s="1"/>
  <c r="U729" i="17" s="1"/>
  <c r="V729" i="17" s="1"/>
  <c r="W729" i="17" s="1"/>
  <c r="Q730" i="17"/>
  <c r="R730" i="17" s="1"/>
  <c r="S730" i="17" s="1"/>
  <c r="T730" i="17" s="1"/>
  <c r="U730" i="17" s="1"/>
  <c r="V730" i="17" s="1"/>
  <c r="W730" i="17" s="1"/>
  <c r="Q731" i="17"/>
  <c r="R731" i="17" s="1"/>
  <c r="S731" i="17" s="1"/>
  <c r="T731" i="17" s="1"/>
  <c r="U731" i="17" s="1"/>
  <c r="V731" i="17" s="1"/>
  <c r="W731" i="17" s="1"/>
  <c r="Q732" i="17"/>
  <c r="R732" i="17" s="1"/>
  <c r="S732" i="17" s="1"/>
  <c r="T732" i="17" s="1"/>
  <c r="U732" i="17" s="1"/>
  <c r="V732" i="17" s="1"/>
  <c r="W732" i="17" s="1"/>
  <c r="Q733" i="17"/>
  <c r="R733" i="17" s="1"/>
  <c r="S733" i="17" s="1"/>
  <c r="T733" i="17" s="1"/>
  <c r="U733" i="17" s="1"/>
  <c r="V733" i="17" s="1"/>
  <c r="W733" i="17" s="1"/>
  <c r="Q734" i="17"/>
  <c r="R734" i="17" s="1"/>
  <c r="S734" i="17" s="1"/>
  <c r="T734" i="17" s="1"/>
  <c r="U734" i="17" s="1"/>
  <c r="V734" i="17" s="1"/>
  <c r="W734" i="17" s="1"/>
  <c r="Q735" i="17"/>
  <c r="R735" i="17" s="1"/>
  <c r="S735" i="17" s="1"/>
  <c r="T735" i="17" s="1"/>
  <c r="U735" i="17" s="1"/>
  <c r="V735" i="17" s="1"/>
  <c r="W735" i="17" s="1"/>
  <c r="Q736" i="17"/>
  <c r="R736" i="17" s="1"/>
  <c r="S736" i="17" s="1"/>
  <c r="T736" i="17" s="1"/>
  <c r="U736" i="17" s="1"/>
  <c r="V736" i="17" s="1"/>
  <c r="W736" i="17" s="1"/>
  <c r="Q737" i="17"/>
  <c r="R737" i="17" s="1"/>
  <c r="S737" i="17" s="1"/>
  <c r="T737" i="17" s="1"/>
  <c r="U737" i="17" s="1"/>
  <c r="V737" i="17" s="1"/>
  <c r="W737" i="17" s="1"/>
  <c r="Q738" i="17"/>
  <c r="R738" i="17" s="1"/>
  <c r="S738" i="17" s="1"/>
  <c r="T738" i="17" s="1"/>
  <c r="U738" i="17" s="1"/>
  <c r="V738" i="17" s="1"/>
  <c r="W738" i="17" s="1"/>
  <c r="Q739" i="17"/>
  <c r="R739" i="17" s="1"/>
  <c r="S739" i="17" s="1"/>
  <c r="T739" i="17" s="1"/>
  <c r="U739" i="17" s="1"/>
  <c r="V739" i="17" s="1"/>
  <c r="W739" i="17" s="1"/>
  <c r="Q740" i="17"/>
  <c r="R740" i="17" s="1"/>
  <c r="S740" i="17" s="1"/>
  <c r="T740" i="17" s="1"/>
  <c r="U740" i="17" s="1"/>
  <c r="V740" i="17" s="1"/>
  <c r="W740" i="17" s="1"/>
  <c r="Q741" i="17"/>
  <c r="R741" i="17" s="1"/>
  <c r="S741" i="17" s="1"/>
  <c r="T741" i="17" s="1"/>
  <c r="U741" i="17" s="1"/>
  <c r="V741" i="17" s="1"/>
  <c r="W741" i="17" s="1"/>
  <c r="Q742" i="17"/>
  <c r="R742" i="17" s="1"/>
  <c r="S742" i="17" s="1"/>
  <c r="T742" i="17" s="1"/>
  <c r="U742" i="17" s="1"/>
  <c r="V742" i="17" s="1"/>
  <c r="W742" i="17" s="1"/>
  <c r="Q743" i="17"/>
  <c r="R743" i="17" s="1"/>
  <c r="S743" i="17" s="1"/>
  <c r="T743" i="17" s="1"/>
  <c r="U743" i="17" s="1"/>
  <c r="V743" i="17" s="1"/>
  <c r="W743" i="17" s="1"/>
  <c r="Q744" i="17"/>
  <c r="R744" i="17" s="1"/>
  <c r="S744" i="17" s="1"/>
  <c r="T744" i="17" s="1"/>
  <c r="U744" i="17" s="1"/>
  <c r="V744" i="17" s="1"/>
  <c r="W744" i="17" s="1"/>
  <c r="Q745" i="17"/>
  <c r="R745" i="17" s="1"/>
  <c r="S745" i="17" s="1"/>
  <c r="T745" i="17" s="1"/>
  <c r="U745" i="17" s="1"/>
  <c r="V745" i="17" s="1"/>
  <c r="W745" i="17" s="1"/>
  <c r="Q746" i="17"/>
  <c r="R746" i="17" s="1"/>
  <c r="S746" i="17" s="1"/>
  <c r="T746" i="17" s="1"/>
  <c r="U746" i="17" s="1"/>
  <c r="V746" i="17" s="1"/>
  <c r="W746" i="17" s="1"/>
  <c r="Q747" i="17"/>
  <c r="R747" i="17" s="1"/>
  <c r="S747" i="17" s="1"/>
  <c r="T747" i="17" s="1"/>
  <c r="U747" i="17" s="1"/>
  <c r="V747" i="17" s="1"/>
  <c r="W747" i="17" s="1"/>
  <c r="Q748" i="17"/>
  <c r="R748" i="17" s="1"/>
  <c r="S748" i="17" s="1"/>
  <c r="T748" i="17" s="1"/>
  <c r="U748" i="17" s="1"/>
  <c r="V748" i="17" s="1"/>
  <c r="W748" i="17" s="1"/>
  <c r="Q749" i="17"/>
  <c r="R749" i="17" s="1"/>
  <c r="S749" i="17" s="1"/>
  <c r="T749" i="17" s="1"/>
  <c r="U749" i="17" s="1"/>
  <c r="V749" i="17" s="1"/>
  <c r="W749" i="17" s="1"/>
  <c r="Q750" i="17"/>
  <c r="R750" i="17" s="1"/>
  <c r="S750" i="17" s="1"/>
  <c r="T750" i="17" s="1"/>
  <c r="U750" i="17" s="1"/>
  <c r="V750" i="17" s="1"/>
  <c r="W750" i="17" s="1"/>
  <c r="Q751" i="17"/>
  <c r="R751" i="17" s="1"/>
  <c r="S751" i="17" s="1"/>
  <c r="T751" i="17" s="1"/>
  <c r="U751" i="17" s="1"/>
  <c r="V751" i="17" s="1"/>
  <c r="W751" i="17" s="1"/>
  <c r="Q752" i="17"/>
  <c r="R752" i="17" s="1"/>
  <c r="S752" i="17" s="1"/>
  <c r="T752" i="17" s="1"/>
  <c r="U752" i="17" s="1"/>
  <c r="V752" i="17" s="1"/>
  <c r="W752" i="17" s="1"/>
  <c r="Q753" i="17"/>
  <c r="R753" i="17" s="1"/>
  <c r="S753" i="17" s="1"/>
  <c r="T753" i="17" s="1"/>
  <c r="U753" i="17" s="1"/>
  <c r="V753" i="17" s="1"/>
  <c r="W753" i="17" s="1"/>
  <c r="Q754" i="17"/>
  <c r="R754" i="17" s="1"/>
  <c r="S754" i="17" s="1"/>
  <c r="T754" i="17" s="1"/>
  <c r="U754" i="17" s="1"/>
  <c r="V754" i="17" s="1"/>
  <c r="W754" i="17" s="1"/>
  <c r="Q755" i="17"/>
  <c r="R755" i="17" s="1"/>
  <c r="S755" i="17" s="1"/>
  <c r="T755" i="17" s="1"/>
  <c r="U755" i="17" s="1"/>
  <c r="V755" i="17" s="1"/>
  <c r="W755" i="17" s="1"/>
  <c r="Q756" i="17"/>
  <c r="R756" i="17" s="1"/>
  <c r="S756" i="17" s="1"/>
  <c r="T756" i="17" s="1"/>
  <c r="U756" i="17" s="1"/>
  <c r="V756" i="17" s="1"/>
  <c r="W756" i="17" s="1"/>
  <c r="Q757" i="17"/>
  <c r="R757" i="17" s="1"/>
  <c r="S757" i="17" s="1"/>
  <c r="T757" i="17" s="1"/>
  <c r="U757" i="17" s="1"/>
  <c r="V757" i="17" s="1"/>
  <c r="W757" i="17" s="1"/>
  <c r="Q758" i="17"/>
  <c r="R758" i="17" s="1"/>
  <c r="S758" i="17" s="1"/>
  <c r="T758" i="17" s="1"/>
  <c r="U758" i="17" s="1"/>
  <c r="V758" i="17" s="1"/>
  <c r="W758" i="17" s="1"/>
  <c r="Q759" i="17"/>
  <c r="R759" i="17" s="1"/>
  <c r="S759" i="17" s="1"/>
  <c r="T759" i="17" s="1"/>
  <c r="U759" i="17" s="1"/>
  <c r="V759" i="17" s="1"/>
  <c r="W759" i="17" s="1"/>
  <c r="Q760" i="17"/>
  <c r="R760" i="17" s="1"/>
  <c r="S760" i="17" s="1"/>
  <c r="T760" i="17" s="1"/>
  <c r="U760" i="17" s="1"/>
  <c r="V760" i="17" s="1"/>
  <c r="W760" i="17" s="1"/>
  <c r="Q761" i="17"/>
  <c r="R761" i="17" s="1"/>
  <c r="S761" i="17" s="1"/>
  <c r="T761" i="17" s="1"/>
  <c r="U761" i="17" s="1"/>
  <c r="V761" i="17" s="1"/>
  <c r="W761" i="17" s="1"/>
  <c r="Q762" i="17"/>
  <c r="R762" i="17" s="1"/>
  <c r="S762" i="17" s="1"/>
  <c r="T762" i="17" s="1"/>
  <c r="U762" i="17" s="1"/>
  <c r="V762" i="17" s="1"/>
  <c r="W762" i="17" s="1"/>
  <c r="Q763" i="17"/>
  <c r="R763" i="17" s="1"/>
  <c r="S763" i="17" s="1"/>
  <c r="T763" i="17" s="1"/>
  <c r="U763" i="17" s="1"/>
  <c r="V763" i="17" s="1"/>
  <c r="W763" i="17" s="1"/>
  <c r="Q764" i="17"/>
  <c r="R764" i="17" s="1"/>
  <c r="S764" i="17" s="1"/>
  <c r="T764" i="17" s="1"/>
  <c r="U764" i="17" s="1"/>
  <c r="V764" i="17" s="1"/>
  <c r="W764" i="17" s="1"/>
  <c r="Q765" i="17"/>
  <c r="R765" i="17" s="1"/>
  <c r="S765" i="17" s="1"/>
  <c r="T765" i="17" s="1"/>
  <c r="U765" i="17" s="1"/>
  <c r="V765" i="17" s="1"/>
  <c r="W765" i="17" s="1"/>
  <c r="Q766" i="17"/>
  <c r="R766" i="17" s="1"/>
  <c r="S766" i="17" s="1"/>
  <c r="T766" i="17" s="1"/>
  <c r="U766" i="17" s="1"/>
  <c r="V766" i="17" s="1"/>
  <c r="W766" i="17" s="1"/>
  <c r="Q767" i="17"/>
  <c r="R767" i="17" s="1"/>
  <c r="S767" i="17" s="1"/>
  <c r="T767" i="17" s="1"/>
  <c r="U767" i="17" s="1"/>
  <c r="V767" i="17" s="1"/>
  <c r="W767" i="17" s="1"/>
  <c r="Q768" i="17"/>
  <c r="R768" i="17" s="1"/>
  <c r="S768" i="17" s="1"/>
  <c r="T768" i="17" s="1"/>
  <c r="U768" i="17" s="1"/>
  <c r="V768" i="17" s="1"/>
  <c r="W768" i="17" s="1"/>
  <c r="Q769" i="17"/>
  <c r="R769" i="17" s="1"/>
  <c r="S769" i="17" s="1"/>
  <c r="T769" i="17" s="1"/>
  <c r="U769" i="17" s="1"/>
  <c r="V769" i="17" s="1"/>
  <c r="W769" i="17" s="1"/>
  <c r="Q770" i="17"/>
  <c r="R770" i="17" s="1"/>
  <c r="S770" i="17" s="1"/>
  <c r="T770" i="17" s="1"/>
  <c r="U770" i="17" s="1"/>
  <c r="V770" i="17" s="1"/>
  <c r="W770" i="17" s="1"/>
  <c r="Q771" i="17"/>
  <c r="R771" i="17" s="1"/>
  <c r="S771" i="17" s="1"/>
  <c r="T771" i="17" s="1"/>
  <c r="U771" i="17" s="1"/>
  <c r="V771" i="17" s="1"/>
  <c r="W771" i="17" s="1"/>
  <c r="Q772" i="17"/>
  <c r="R772" i="17" s="1"/>
  <c r="S772" i="17" s="1"/>
  <c r="T772" i="17" s="1"/>
  <c r="U772" i="17" s="1"/>
  <c r="V772" i="17" s="1"/>
  <c r="W772" i="17" s="1"/>
  <c r="Q773" i="17"/>
  <c r="R773" i="17" s="1"/>
  <c r="S773" i="17" s="1"/>
  <c r="T773" i="17" s="1"/>
  <c r="U773" i="17" s="1"/>
  <c r="V773" i="17" s="1"/>
  <c r="W773" i="17" s="1"/>
  <c r="Q774" i="17"/>
  <c r="R774" i="17" s="1"/>
  <c r="S774" i="17" s="1"/>
  <c r="T774" i="17" s="1"/>
  <c r="U774" i="17" s="1"/>
  <c r="V774" i="17" s="1"/>
  <c r="W774" i="17" s="1"/>
  <c r="Q775" i="17"/>
  <c r="R775" i="17" s="1"/>
  <c r="S775" i="17" s="1"/>
  <c r="T775" i="17" s="1"/>
  <c r="U775" i="17" s="1"/>
  <c r="V775" i="17" s="1"/>
  <c r="W775" i="17" s="1"/>
  <c r="Q776" i="17"/>
  <c r="R776" i="17" s="1"/>
  <c r="S776" i="17" s="1"/>
  <c r="T776" i="17" s="1"/>
  <c r="U776" i="17" s="1"/>
  <c r="V776" i="17" s="1"/>
  <c r="W776" i="17" s="1"/>
  <c r="Q777" i="17"/>
  <c r="R777" i="17" s="1"/>
  <c r="S777" i="17" s="1"/>
  <c r="T777" i="17" s="1"/>
  <c r="U777" i="17" s="1"/>
  <c r="V777" i="17" s="1"/>
  <c r="W777" i="17" s="1"/>
  <c r="Q778" i="17"/>
  <c r="R778" i="17" s="1"/>
  <c r="S778" i="17" s="1"/>
  <c r="T778" i="17" s="1"/>
  <c r="U778" i="17" s="1"/>
  <c r="V778" i="17" s="1"/>
  <c r="W778" i="17" s="1"/>
  <c r="Q779" i="17"/>
  <c r="R779" i="17" s="1"/>
  <c r="S779" i="17" s="1"/>
  <c r="T779" i="17" s="1"/>
  <c r="U779" i="17" s="1"/>
  <c r="V779" i="17" s="1"/>
  <c r="W779" i="17" s="1"/>
  <c r="Q780" i="17"/>
  <c r="R780" i="17" s="1"/>
  <c r="S780" i="17" s="1"/>
  <c r="T780" i="17" s="1"/>
  <c r="U780" i="17" s="1"/>
  <c r="V780" i="17" s="1"/>
  <c r="W780" i="17" s="1"/>
  <c r="Q781" i="17"/>
  <c r="R781" i="17" s="1"/>
  <c r="S781" i="17" s="1"/>
  <c r="T781" i="17" s="1"/>
  <c r="U781" i="17" s="1"/>
  <c r="V781" i="17" s="1"/>
  <c r="W781" i="17" s="1"/>
  <c r="Q782" i="17"/>
  <c r="R782" i="17" s="1"/>
  <c r="S782" i="17" s="1"/>
  <c r="T782" i="17" s="1"/>
  <c r="U782" i="17" s="1"/>
  <c r="V782" i="17" s="1"/>
  <c r="W782" i="17" s="1"/>
  <c r="Q783" i="17"/>
  <c r="R783" i="17" s="1"/>
  <c r="S783" i="17" s="1"/>
  <c r="T783" i="17" s="1"/>
  <c r="U783" i="17" s="1"/>
  <c r="V783" i="17" s="1"/>
  <c r="W783" i="17" s="1"/>
  <c r="Q784" i="17"/>
  <c r="R784" i="17" s="1"/>
  <c r="S784" i="17" s="1"/>
  <c r="T784" i="17" s="1"/>
  <c r="U784" i="17" s="1"/>
  <c r="V784" i="17" s="1"/>
  <c r="W784" i="17" s="1"/>
  <c r="Q785" i="17"/>
  <c r="R785" i="17" s="1"/>
  <c r="S785" i="17" s="1"/>
  <c r="T785" i="17" s="1"/>
  <c r="U785" i="17" s="1"/>
  <c r="V785" i="17" s="1"/>
  <c r="W785" i="17" s="1"/>
  <c r="Q786" i="17"/>
  <c r="R786" i="17" s="1"/>
  <c r="S786" i="17" s="1"/>
  <c r="T786" i="17" s="1"/>
  <c r="U786" i="17" s="1"/>
  <c r="V786" i="17" s="1"/>
  <c r="W786" i="17" s="1"/>
  <c r="Q787" i="17"/>
  <c r="R787" i="17" s="1"/>
  <c r="S787" i="17" s="1"/>
  <c r="T787" i="17" s="1"/>
  <c r="U787" i="17" s="1"/>
  <c r="V787" i="17" s="1"/>
  <c r="W787" i="17" s="1"/>
  <c r="Q788" i="17"/>
  <c r="R788" i="17" s="1"/>
  <c r="S788" i="17" s="1"/>
  <c r="T788" i="17" s="1"/>
  <c r="U788" i="17" s="1"/>
  <c r="V788" i="17" s="1"/>
  <c r="W788" i="17" s="1"/>
  <c r="Q789" i="17"/>
  <c r="R789" i="17" s="1"/>
  <c r="S789" i="17" s="1"/>
  <c r="T789" i="17" s="1"/>
  <c r="U789" i="17" s="1"/>
  <c r="V789" i="17" s="1"/>
  <c r="W789" i="17" s="1"/>
  <c r="Q790" i="17"/>
  <c r="R790" i="17" s="1"/>
  <c r="S790" i="17" s="1"/>
  <c r="T790" i="17" s="1"/>
  <c r="U790" i="17" s="1"/>
  <c r="V790" i="17" s="1"/>
  <c r="W790" i="17" s="1"/>
  <c r="Q791" i="17"/>
  <c r="R791" i="17" s="1"/>
  <c r="S791" i="17" s="1"/>
  <c r="T791" i="17" s="1"/>
  <c r="U791" i="17" s="1"/>
  <c r="V791" i="17" s="1"/>
  <c r="W791" i="17" s="1"/>
  <c r="Q792" i="17"/>
  <c r="R792" i="17" s="1"/>
  <c r="S792" i="17" s="1"/>
  <c r="T792" i="17" s="1"/>
  <c r="U792" i="17" s="1"/>
  <c r="V792" i="17" s="1"/>
  <c r="W792" i="17" s="1"/>
  <c r="Q793" i="17"/>
  <c r="R793" i="17" s="1"/>
  <c r="S793" i="17" s="1"/>
  <c r="T793" i="17" s="1"/>
  <c r="U793" i="17" s="1"/>
  <c r="V793" i="17" s="1"/>
  <c r="W793" i="17" s="1"/>
  <c r="Q794" i="17"/>
  <c r="R794" i="17" s="1"/>
  <c r="S794" i="17" s="1"/>
  <c r="T794" i="17" s="1"/>
  <c r="U794" i="17" s="1"/>
  <c r="V794" i="17" s="1"/>
  <c r="W794" i="17" s="1"/>
  <c r="Q795" i="17"/>
  <c r="R795" i="17" s="1"/>
  <c r="S795" i="17" s="1"/>
  <c r="T795" i="17" s="1"/>
  <c r="U795" i="17" s="1"/>
  <c r="V795" i="17" s="1"/>
  <c r="W795" i="17" s="1"/>
  <c r="Q796" i="17"/>
  <c r="R796" i="17" s="1"/>
  <c r="S796" i="17" s="1"/>
  <c r="T796" i="17" s="1"/>
  <c r="U796" i="17" s="1"/>
  <c r="V796" i="17" s="1"/>
  <c r="W796" i="17" s="1"/>
  <c r="Q797" i="17"/>
  <c r="R797" i="17" s="1"/>
  <c r="S797" i="17" s="1"/>
  <c r="T797" i="17" s="1"/>
  <c r="U797" i="17" s="1"/>
  <c r="V797" i="17" s="1"/>
  <c r="W797" i="17" s="1"/>
  <c r="Q798" i="17"/>
  <c r="R798" i="17" s="1"/>
  <c r="S798" i="17" s="1"/>
  <c r="T798" i="17" s="1"/>
  <c r="U798" i="17" s="1"/>
  <c r="V798" i="17" s="1"/>
  <c r="W798" i="17" s="1"/>
  <c r="Q799" i="17"/>
  <c r="R799" i="17" s="1"/>
  <c r="S799" i="17" s="1"/>
  <c r="T799" i="17" s="1"/>
  <c r="U799" i="17" s="1"/>
  <c r="V799" i="17" s="1"/>
  <c r="W799" i="17" s="1"/>
  <c r="Q800" i="17"/>
  <c r="R800" i="17" s="1"/>
  <c r="S800" i="17" s="1"/>
  <c r="T800" i="17" s="1"/>
  <c r="U800" i="17" s="1"/>
  <c r="V800" i="17" s="1"/>
  <c r="W800" i="17" s="1"/>
  <c r="Q801" i="17"/>
  <c r="R801" i="17" s="1"/>
  <c r="S801" i="17" s="1"/>
  <c r="T801" i="17" s="1"/>
  <c r="U801" i="17" s="1"/>
  <c r="V801" i="17" s="1"/>
  <c r="W801" i="17" s="1"/>
  <c r="Q802" i="17"/>
  <c r="R802" i="17" s="1"/>
  <c r="S802" i="17" s="1"/>
  <c r="T802" i="17" s="1"/>
  <c r="U802" i="17" s="1"/>
  <c r="V802" i="17" s="1"/>
  <c r="W802" i="17" s="1"/>
  <c r="Q803" i="17"/>
  <c r="R803" i="17" s="1"/>
  <c r="S803" i="17" s="1"/>
  <c r="T803" i="17" s="1"/>
  <c r="U803" i="17" s="1"/>
  <c r="V803" i="17" s="1"/>
  <c r="W803" i="17" s="1"/>
  <c r="Q804" i="17"/>
  <c r="R804" i="17" s="1"/>
  <c r="S804" i="17" s="1"/>
  <c r="T804" i="17" s="1"/>
  <c r="U804" i="17" s="1"/>
  <c r="V804" i="17" s="1"/>
  <c r="W804" i="17" s="1"/>
  <c r="Q805" i="17"/>
  <c r="R805" i="17" s="1"/>
  <c r="S805" i="17" s="1"/>
  <c r="T805" i="17" s="1"/>
  <c r="U805" i="17" s="1"/>
  <c r="V805" i="17" s="1"/>
  <c r="W805" i="17" s="1"/>
  <c r="Q806" i="17"/>
  <c r="R806" i="17" s="1"/>
  <c r="S806" i="17" s="1"/>
  <c r="T806" i="17" s="1"/>
  <c r="U806" i="17" s="1"/>
  <c r="V806" i="17" s="1"/>
  <c r="W806" i="17" s="1"/>
  <c r="Q807" i="17"/>
  <c r="R807" i="17" s="1"/>
  <c r="S807" i="17" s="1"/>
  <c r="T807" i="17" s="1"/>
  <c r="U807" i="17" s="1"/>
  <c r="V807" i="17" s="1"/>
  <c r="W807" i="17" s="1"/>
  <c r="Q808" i="17"/>
  <c r="R808" i="17" s="1"/>
  <c r="S808" i="17" s="1"/>
  <c r="T808" i="17" s="1"/>
  <c r="U808" i="17" s="1"/>
  <c r="V808" i="17" s="1"/>
  <c r="W808" i="17" s="1"/>
  <c r="Q809" i="17"/>
  <c r="R809" i="17" s="1"/>
  <c r="S809" i="17" s="1"/>
  <c r="T809" i="17" s="1"/>
  <c r="U809" i="17" s="1"/>
  <c r="V809" i="17" s="1"/>
  <c r="W809" i="17" s="1"/>
  <c r="Q810" i="17"/>
  <c r="R810" i="17" s="1"/>
  <c r="S810" i="17" s="1"/>
  <c r="T810" i="17" s="1"/>
  <c r="U810" i="17" s="1"/>
  <c r="V810" i="17" s="1"/>
  <c r="W810" i="17" s="1"/>
  <c r="Q811" i="17"/>
  <c r="R811" i="17" s="1"/>
  <c r="S811" i="17" s="1"/>
  <c r="T811" i="17" s="1"/>
  <c r="U811" i="17" s="1"/>
  <c r="V811" i="17" s="1"/>
  <c r="W811" i="17" s="1"/>
  <c r="Q812" i="17"/>
  <c r="R812" i="17" s="1"/>
  <c r="S812" i="17" s="1"/>
  <c r="T812" i="17" s="1"/>
  <c r="U812" i="17" s="1"/>
  <c r="V812" i="17" s="1"/>
  <c r="W812" i="17" s="1"/>
  <c r="Q813" i="17"/>
  <c r="R813" i="17" s="1"/>
  <c r="S813" i="17" s="1"/>
  <c r="T813" i="17" s="1"/>
  <c r="U813" i="17" s="1"/>
  <c r="V813" i="17" s="1"/>
  <c r="W813" i="17" s="1"/>
  <c r="Q814" i="17"/>
  <c r="R814" i="17" s="1"/>
  <c r="S814" i="17" s="1"/>
  <c r="T814" i="17" s="1"/>
  <c r="U814" i="17" s="1"/>
  <c r="V814" i="17" s="1"/>
  <c r="W814" i="17" s="1"/>
  <c r="Q815" i="17"/>
  <c r="R815" i="17" s="1"/>
  <c r="S815" i="17" s="1"/>
  <c r="T815" i="17" s="1"/>
  <c r="U815" i="17" s="1"/>
  <c r="V815" i="17" s="1"/>
  <c r="W815" i="17" s="1"/>
  <c r="Q816" i="17"/>
  <c r="R816" i="17" s="1"/>
  <c r="S816" i="17" s="1"/>
  <c r="T816" i="17" s="1"/>
  <c r="U816" i="17" s="1"/>
  <c r="V816" i="17" s="1"/>
  <c r="W816" i="17" s="1"/>
  <c r="Q817" i="17"/>
  <c r="R817" i="17" s="1"/>
  <c r="S817" i="17" s="1"/>
  <c r="T817" i="17" s="1"/>
  <c r="U817" i="17" s="1"/>
  <c r="V817" i="17" s="1"/>
  <c r="W817" i="17" s="1"/>
  <c r="Q818" i="17"/>
  <c r="R818" i="17" s="1"/>
  <c r="S818" i="17" s="1"/>
  <c r="T818" i="17" s="1"/>
  <c r="U818" i="17" s="1"/>
  <c r="V818" i="17" s="1"/>
  <c r="W818" i="17" s="1"/>
  <c r="Q819" i="17"/>
  <c r="R819" i="17" s="1"/>
  <c r="S819" i="17" s="1"/>
  <c r="T819" i="17" s="1"/>
  <c r="U819" i="17" s="1"/>
  <c r="V819" i="17" s="1"/>
  <c r="W819" i="17" s="1"/>
  <c r="Q820" i="17"/>
  <c r="R820" i="17" s="1"/>
  <c r="S820" i="17" s="1"/>
  <c r="T820" i="17" s="1"/>
  <c r="U820" i="17" s="1"/>
  <c r="V820" i="17" s="1"/>
  <c r="W820" i="17" s="1"/>
  <c r="Q821" i="17"/>
  <c r="R821" i="17" s="1"/>
  <c r="S821" i="17" s="1"/>
  <c r="T821" i="17" s="1"/>
  <c r="U821" i="17" s="1"/>
  <c r="V821" i="17" s="1"/>
  <c r="W821" i="17" s="1"/>
  <c r="Q822" i="17"/>
  <c r="R822" i="17" s="1"/>
  <c r="S822" i="17" s="1"/>
  <c r="T822" i="17" s="1"/>
  <c r="U822" i="17" s="1"/>
  <c r="V822" i="17" s="1"/>
  <c r="W822" i="17" s="1"/>
  <c r="Q823" i="17"/>
  <c r="R823" i="17" s="1"/>
  <c r="S823" i="17" s="1"/>
  <c r="T823" i="17" s="1"/>
  <c r="U823" i="17" s="1"/>
  <c r="V823" i="17" s="1"/>
  <c r="W823" i="17" s="1"/>
  <c r="Q824" i="17"/>
  <c r="R824" i="17" s="1"/>
  <c r="S824" i="17" s="1"/>
  <c r="T824" i="17" s="1"/>
  <c r="U824" i="17" s="1"/>
  <c r="V824" i="17" s="1"/>
  <c r="W824" i="17" s="1"/>
  <c r="Q825" i="17"/>
  <c r="R825" i="17" s="1"/>
  <c r="S825" i="17" s="1"/>
  <c r="T825" i="17" s="1"/>
  <c r="U825" i="17" s="1"/>
  <c r="V825" i="17" s="1"/>
  <c r="W825" i="17" s="1"/>
  <c r="Q826" i="17"/>
  <c r="R826" i="17" s="1"/>
  <c r="S826" i="17" s="1"/>
  <c r="T826" i="17" s="1"/>
  <c r="U826" i="17" s="1"/>
  <c r="V826" i="17" s="1"/>
  <c r="W826" i="17" s="1"/>
  <c r="Q827" i="17"/>
  <c r="R827" i="17" s="1"/>
  <c r="S827" i="17" s="1"/>
  <c r="T827" i="17" s="1"/>
  <c r="U827" i="17" s="1"/>
  <c r="V827" i="17" s="1"/>
  <c r="W827" i="17" s="1"/>
  <c r="Q828" i="17"/>
  <c r="R828" i="17" s="1"/>
  <c r="S828" i="17" s="1"/>
  <c r="T828" i="17" s="1"/>
  <c r="U828" i="17" s="1"/>
  <c r="V828" i="17" s="1"/>
  <c r="W828" i="17" s="1"/>
  <c r="Q829" i="17"/>
  <c r="R829" i="17" s="1"/>
  <c r="S829" i="17" s="1"/>
  <c r="T829" i="17" s="1"/>
  <c r="U829" i="17" s="1"/>
  <c r="V829" i="17" s="1"/>
  <c r="W829" i="17" s="1"/>
  <c r="Q830" i="17"/>
  <c r="R830" i="17" s="1"/>
  <c r="S830" i="17" s="1"/>
  <c r="T830" i="17" s="1"/>
  <c r="U830" i="17" s="1"/>
  <c r="V830" i="17" s="1"/>
  <c r="W830" i="17" s="1"/>
  <c r="Q831" i="17"/>
  <c r="R831" i="17" s="1"/>
  <c r="S831" i="17" s="1"/>
  <c r="T831" i="17" s="1"/>
  <c r="U831" i="17" s="1"/>
  <c r="V831" i="17" s="1"/>
  <c r="W831" i="17" s="1"/>
  <c r="Q832" i="17"/>
  <c r="R832" i="17" s="1"/>
  <c r="S832" i="17" s="1"/>
  <c r="T832" i="17" s="1"/>
  <c r="U832" i="17" s="1"/>
  <c r="V832" i="17" s="1"/>
  <c r="W832" i="17" s="1"/>
  <c r="Q833" i="17"/>
  <c r="R833" i="17" s="1"/>
  <c r="S833" i="17" s="1"/>
  <c r="T833" i="17" s="1"/>
  <c r="U833" i="17" s="1"/>
  <c r="V833" i="17" s="1"/>
  <c r="W833" i="17" s="1"/>
  <c r="Q834" i="17"/>
  <c r="R834" i="17" s="1"/>
  <c r="S834" i="17" s="1"/>
  <c r="T834" i="17" s="1"/>
  <c r="U834" i="17" s="1"/>
  <c r="V834" i="17" s="1"/>
  <c r="W834" i="17" s="1"/>
  <c r="Q835" i="17"/>
  <c r="R835" i="17" s="1"/>
  <c r="S835" i="17" s="1"/>
  <c r="T835" i="17" s="1"/>
  <c r="U835" i="17" s="1"/>
  <c r="V835" i="17" s="1"/>
  <c r="W835" i="17" s="1"/>
  <c r="Q836" i="17"/>
  <c r="R836" i="17" s="1"/>
  <c r="S836" i="17" s="1"/>
  <c r="T836" i="17" s="1"/>
  <c r="U836" i="17" s="1"/>
  <c r="V836" i="17" s="1"/>
  <c r="W836" i="17" s="1"/>
  <c r="Q837" i="17"/>
  <c r="R837" i="17" s="1"/>
  <c r="S837" i="17" s="1"/>
  <c r="T837" i="17" s="1"/>
  <c r="U837" i="17" s="1"/>
  <c r="V837" i="17" s="1"/>
  <c r="W837" i="17" s="1"/>
  <c r="Q838" i="17"/>
  <c r="R838" i="17" s="1"/>
  <c r="S838" i="17" s="1"/>
  <c r="T838" i="17" s="1"/>
  <c r="U838" i="17" s="1"/>
  <c r="V838" i="17" s="1"/>
  <c r="W838" i="17" s="1"/>
  <c r="Q839" i="17"/>
  <c r="R839" i="17" s="1"/>
  <c r="S839" i="17" s="1"/>
  <c r="T839" i="17" s="1"/>
  <c r="U839" i="17" s="1"/>
  <c r="V839" i="17" s="1"/>
  <c r="W839" i="17" s="1"/>
  <c r="Q840" i="17"/>
  <c r="R840" i="17" s="1"/>
  <c r="S840" i="17" s="1"/>
  <c r="T840" i="17" s="1"/>
  <c r="U840" i="17" s="1"/>
  <c r="V840" i="17" s="1"/>
  <c r="W840" i="17" s="1"/>
  <c r="Q841" i="17"/>
  <c r="R841" i="17" s="1"/>
  <c r="S841" i="17" s="1"/>
  <c r="T841" i="17" s="1"/>
  <c r="U841" i="17" s="1"/>
  <c r="V841" i="17" s="1"/>
  <c r="W841" i="17" s="1"/>
  <c r="Q842" i="17"/>
  <c r="R842" i="17" s="1"/>
  <c r="S842" i="17" s="1"/>
  <c r="T842" i="17" s="1"/>
  <c r="U842" i="17" s="1"/>
  <c r="V842" i="17" s="1"/>
  <c r="W842" i="17" s="1"/>
  <c r="Q843" i="17"/>
  <c r="R843" i="17" s="1"/>
  <c r="S843" i="17" s="1"/>
  <c r="T843" i="17" s="1"/>
  <c r="U843" i="17" s="1"/>
  <c r="V843" i="17" s="1"/>
  <c r="W843" i="17" s="1"/>
  <c r="Q844" i="17"/>
  <c r="R844" i="17" s="1"/>
  <c r="S844" i="17" s="1"/>
  <c r="T844" i="17" s="1"/>
  <c r="U844" i="17" s="1"/>
  <c r="V844" i="17" s="1"/>
  <c r="W844" i="17" s="1"/>
  <c r="Q845" i="17"/>
  <c r="R845" i="17" s="1"/>
  <c r="S845" i="17" s="1"/>
  <c r="T845" i="17" s="1"/>
  <c r="U845" i="17" s="1"/>
  <c r="V845" i="17" s="1"/>
  <c r="W845" i="17" s="1"/>
  <c r="Q846" i="17"/>
  <c r="R846" i="17" s="1"/>
  <c r="S846" i="17" s="1"/>
  <c r="T846" i="17" s="1"/>
  <c r="U846" i="17" s="1"/>
  <c r="V846" i="17" s="1"/>
  <c r="W846" i="17" s="1"/>
  <c r="Q847" i="17"/>
  <c r="R847" i="17" s="1"/>
  <c r="S847" i="17" s="1"/>
  <c r="T847" i="17" s="1"/>
  <c r="U847" i="17" s="1"/>
  <c r="V847" i="17" s="1"/>
  <c r="W847" i="17" s="1"/>
  <c r="Q848" i="17"/>
  <c r="R848" i="17" s="1"/>
  <c r="S848" i="17" s="1"/>
  <c r="T848" i="17" s="1"/>
  <c r="U848" i="17" s="1"/>
  <c r="V848" i="17" s="1"/>
  <c r="W848" i="17" s="1"/>
  <c r="Q849" i="17"/>
  <c r="R849" i="17" s="1"/>
  <c r="S849" i="17" s="1"/>
  <c r="T849" i="17" s="1"/>
  <c r="U849" i="17" s="1"/>
  <c r="V849" i="17" s="1"/>
  <c r="W849" i="17" s="1"/>
  <c r="Q850" i="17"/>
  <c r="R850" i="17" s="1"/>
  <c r="S850" i="17" s="1"/>
  <c r="T850" i="17" s="1"/>
  <c r="U850" i="17" s="1"/>
  <c r="V850" i="17" s="1"/>
  <c r="W850" i="17" s="1"/>
  <c r="Q851" i="17"/>
  <c r="R851" i="17" s="1"/>
  <c r="S851" i="17" s="1"/>
  <c r="T851" i="17" s="1"/>
  <c r="U851" i="17" s="1"/>
  <c r="V851" i="17" s="1"/>
  <c r="W851" i="17" s="1"/>
  <c r="Q852" i="17"/>
  <c r="R852" i="17" s="1"/>
  <c r="S852" i="17" s="1"/>
  <c r="T852" i="17" s="1"/>
  <c r="U852" i="17" s="1"/>
  <c r="V852" i="17" s="1"/>
  <c r="W852" i="17" s="1"/>
  <c r="Q853" i="17"/>
  <c r="R853" i="17" s="1"/>
  <c r="S853" i="17" s="1"/>
  <c r="T853" i="17" s="1"/>
  <c r="U853" i="17" s="1"/>
  <c r="V853" i="17" s="1"/>
  <c r="W853" i="17" s="1"/>
  <c r="Q854" i="17"/>
  <c r="R854" i="17" s="1"/>
  <c r="S854" i="17" s="1"/>
  <c r="T854" i="17" s="1"/>
  <c r="U854" i="17" s="1"/>
  <c r="V854" i="17" s="1"/>
  <c r="W854" i="17" s="1"/>
  <c r="Q855" i="17"/>
  <c r="R855" i="17" s="1"/>
  <c r="S855" i="17" s="1"/>
  <c r="T855" i="17" s="1"/>
  <c r="U855" i="17" s="1"/>
  <c r="V855" i="17" s="1"/>
  <c r="W855" i="17" s="1"/>
  <c r="Q856" i="17"/>
  <c r="R856" i="17" s="1"/>
  <c r="S856" i="17" s="1"/>
  <c r="T856" i="17" s="1"/>
  <c r="U856" i="17" s="1"/>
  <c r="V856" i="17" s="1"/>
  <c r="W856" i="17" s="1"/>
  <c r="Q857" i="17"/>
  <c r="R857" i="17" s="1"/>
  <c r="S857" i="17" s="1"/>
  <c r="T857" i="17" s="1"/>
  <c r="U857" i="17" s="1"/>
  <c r="V857" i="17" s="1"/>
  <c r="W857" i="17" s="1"/>
  <c r="Q858" i="17"/>
  <c r="R858" i="17" s="1"/>
  <c r="S858" i="17" s="1"/>
  <c r="T858" i="17" s="1"/>
  <c r="U858" i="17" s="1"/>
  <c r="V858" i="17" s="1"/>
  <c r="W858" i="17" s="1"/>
  <c r="Q859" i="17"/>
  <c r="R859" i="17" s="1"/>
  <c r="S859" i="17" s="1"/>
  <c r="T859" i="17" s="1"/>
  <c r="U859" i="17" s="1"/>
  <c r="V859" i="17" s="1"/>
  <c r="W859" i="17" s="1"/>
  <c r="Q860" i="17"/>
  <c r="R860" i="17" s="1"/>
  <c r="S860" i="17" s="1"/>
  <c r="T860" i="17" s="1"/>
  <c r="U860" i="17" s="1"/>
  <c r="V860" i="17" s="1"/>
  <c r="W860" i="17" s="1"/>
  <c r="Q861" i="17"/>
  <c r="R861" i="17" s="1"/>
  <c r="S861" i="17" s="1"/>
  <c r="T861" i="17" s="1"/>
  <c r="U861" i="17" s="1"/>
  <c r="V861" i="17" s="1"/>
  <c r="W861" i="17" s="1"/>
  <c r="Q862" i="17"/>
  <c r="R862" i="17" s="1"/>
  <c r="S862" i="17" s="1"/>
  <c r="T862" i="17" s="1"/>
  <c r="U862" i="17" s="1"/>
  <c r="V862" i="17" s="1"/>
  <c r="W862" i="17" s="1"/>
  <c r="Q863" i="17"/>
  <c r="R863" i="17" s="1"/>
  <c r="S863" i="17" s="1"/>
  <c r="T863" i="17" s="1"/>
  <c r="U863" i="17" s="1"/>
  <c r="V863" i="17" s="1"/>
  <c r="W863" i="17" s="1"/>
  <c r="Q864" i="17"/>
  <c r="R864" i="17" s="1"/>
  <c r="S864" i="17" s="1"/>
  <c r="T864" i="17" s="1"/>
  <c r="U864" i="17" s="1"/>
  <c r="V864" i="17" s="1"/>
  <c r="W864" i="17" s="1"/>
  <c r="Q865" i="17"/>
  <c r="R865" i="17" s="1"/>
  <c r="S865" i="17" s="1"/>
  <c r="T865" i="17" s="1"/>
  <c r="U865" i="17" s="1"/>
  <c r="V865" i="17" s="1"/>
  <c r="W865" i="17" s="1"/>
  <c r="Q866" i="17"/>
  <c r="R866" i="17" s="1"/>
  <c r="S866" i="17" s="1"/>
  <c r="T866" i="17" s="1"/>
  <c r="U866" i="17" s="1"/>
  <c r="V866" i="17" s="1"/>
  <c r="W866" i="17" s="1"/>
  <c r="Q867" i="17"/>
  <c r="R867" i="17" s="1"/>
  <c r="S867" i="17" s="1"/>
  <c r="T867" i="17" s="1"/>
  <c r="U867" i="17" s="1"/>
  <c r="V867" i="17" s="1"/>
  <c r="W867" i="17" s="1"/>
  <c r="Q868" i="17"/>
  <c r="R868" i="17" s="1"/>
  <c r="S868" i="17" s="1"/>
  <c r="T868" i="17" s="1"/>
  <c r="U868" i="17" s="1"/>
  <c r="V868" i="17" s="1"/>
  <c r="W868" i="17" s="1"/>
  <c r="Q869" i="17"/>
  <c r="R869" i="17" s="1"/>
  <c r="S869" i="17" s="1"/>
  <c r="T869" i="17" s="1"/>
  <c r="U869" i="17" s="1"/>
  <c r="V869" i="17" s="1"/>
  <c r="W869" i="17" s="1"/>
  <c r="Q870" i="17"/>
  <c r="R870" i="17" s="1"/>
  <c r="S870" i="17" s="1"/>
  <c r="T870" i="17" s="1"/>
  <c r="U870" i="17" s="1"/>
  <c r="V870" i="17" s="1"/>
  <c r="W870" i="17" s="1"/>
  <c r="Q871" i="17"/>
  <c r="R871" i="17" s="1"/>
  <c r="S871" i="17" s="1"/>
  <c r="T871" i="17" s="1"/>
  <c r="U871" i="17" s="1"/>
  <c r="V871" i="17" s="1"/>
  <c r="W871" i="17" s="1"/>
  <c r="Q872" i="17"/>
  <c r="R872" i="17" s="1"/>
  <c r="S872" i="17" s="1"/>
  <c r="T872" i="17" s="1"/>
  <c r="U872" i="17" s="1"/>
  <c r="V872" i="17" s="1"/>
  <c r="W872" i="17" s="1"/>
  <c r="Q873" i="17"/>
  <c r="R873" i="17" s="1"/>
  <c r="S873" i="17" s="1"/>
  <c r="T873" i="17" s="1"/>
  <c r="U873" i="17" s="1"/>
  <c r="V873" i="17" s="1"/>
  <c r="W873" i="17" s="1"/>
  <c r="Q874" i="17"/>
  <c r="R874" i="17" s="1"/>
  <c r="S874" i="17" s="1"/>
  <c r="T874" i="17" s="1"/>
  <c r="U874" i="17" s="1"/>
  <c r="V874" i="17" s="1"/>
  <c r="W874" i="17" s="1"/>
  <c r="Q875" i="17"/>
  <c r="R875" i="17" s="1"/>
  <c r="S875" i="17" s="1"/>
  <c r="T875" i="17" s="1"/>
  <c r="U875" i="17" s="1"/>
  <c r="V875" i="17" s="1"/>
  <c r="W875" i="17" s="1"/>
  <c r="Q876" i="17"/>
  <c r="R876" i="17" s="1"/>
  <c r="S876" i="17" s="1"/>
  <c r="T876" i="17" s="1"/>
  <c r="U876" i="17" s="1"/>
  <c r="V876" i="17" s="1"/>
  <c r="W876" i="17" s="1"/>
  <c r="Q877" i="17"/>
  <c r="R877" i="17" s="1"/>
  <c r="S877" i="17" s="1"/>
  <c r="T877" i="17" s="1"/>
  <c r="U877" i="17" s="1"/>
  <c r="V877" i="17" s="1"/>
  <c r="W877" i="17" s="1"/>
  <c r="Q878" i="17"/>
  <c r="R878" i="17" s="1"/>
  <c r="S878" i="17" s="1"/>
  <c r="T878" i="17" s="1"/>
  <c r="U878" i="17" s="1"/>
  <c r="V878" i="17" s="1"/>
  <c r="W878" i="17" s="1"/>
  <c r="Q879" i="17"/>
  <c r="R879" i="17" s="1"/>
  <c r="S879" i="17" s="1"/>
  <c r="T879" i="17" s="1"/>
  <c r="U879" i="17" s="1"/>
  <c r="V879" i="17" s="1"/>
  <c r="W879" i="17" s="1"/>
  <c r="Q880" i="17"/>
  <c r="R880" i="17" s="1"/>
  <c r="S880" i="17" s="1"/>
  <c r="T880" i="17" s="1"/>
  <c r="U880" i="17" s="1"/>
  <c r="V880" i="17" s="1"/>
  <c r="W880" i="17" s="1"/>
  <c r="Q881" i="17"/>
  <c r="R881" i="17" s="1"/>
  <c r="S881" i="17" s="1"/>
  <c r="T881" i="17" s="1"/>
  <c r="U881" i="17" s="1"/>
  <c r="V881" i="17" s="1"/>
  <c r="W881" i="17" s="1"/>
  <c r="Q882" i="17"/>
  <c r="R882" i="17" s="1"/>
  <c r="S882" i="17" s="1"/>
  <c r="T882" i="17" s="1"/>
  <c r="U882" i="17" s="1"/>
  <c r="V882" i="17" s="1"/>
  <c r="W882" i="17" s="1"/>
  <c r="Q883" i="17"/>
  <c r="R883" i="17" s="1"/>
  <c r="S883" i="17" s="1"/>
  <c r="T883" i="17" s="1"/>
  <c r="U883" i="17" s="1"/>
  <c r="V883" i="17" s="1"/>
  <c r="W883" i="17" s="1"/>
  <c r="Q884" i="17"/>
  <c r="R884" i="17" s="1"/>
  <c r="S884" i="17" s="1"/>
  <c r="T884" i="17" s="1"/>
  <c r="U884" i="17" s="1"/>
  <c r="V884" i="17" s="1"/>
  <c r="W884" i="17" s="1"/>
  <c r="Q885" i="17"/>
  <c r="R885" i="17" s="1"/>
  <c r="S885" i="17" s="1"/>
  <c r="T885" i="17" s="1"/>
  <c r="U885" i="17" s="1"/>
  <c r="V885" i="17" s="1"/>
  <c r="W885" i="17" s="1"/>
  <c r="Q886" i="17"/>
  <c r="R886" i="17" s="1"/>
  <c r="S886" i="17" s="1"/>
  <c r="T886" i="17" s="1"/>
  <c r="U886" i="17" s="1"/>
  <c r="V886" i="17" s="1"/>
  <c r="W886" i="17" s="1"/>
  <c r="Q887" i="17"/>
  <c r="R887" i="17" s="1"/>
  <c r="S887" i="17" s="1"/>
  <c r="T887" i="17" s="1"/>
  <c r="U887" i="17" s="1"/>
  <c r="V887" i="17" s="1"/>
  <c r="W887" i="17" s="1"/>
  <c r="Q888" i="17"/>
  <c r="R888" i="17" s="1"/>
  <c r="S888" i="17" s="1"/>
  <c r="T888" i="17" s="1"/>
  <c r="U888" i="17" s="1"/>
  <c r="V888" i="17" s="1"/>
  <c r="W888" i="17" s="1"/>
  <c r="Q889" i="17"/>
  <c r="R889" i="17" s="1"/>
  <c r="S889" i="17" s="1"/>
  <c r="T889" i="17" s="1"/>
  <c r="U889" i="17" s="1"/>
  <c r="V889" i="17" s="1"/>
  <c r="W889" i="17" s="1"/>
  <c r="Q890" i="17"/>
  <c r="R890" i="17" s="1"/>
  <c r="S890" i="17" s="1"/>
  <c r="T890" i="17" s="1"/>
  <c r="U890" i="17" s="1"/>
  <c r="V890" i="17" s="1"/>
  <c r="W890" i="17" s="1"/>
  <c r="Q891" i="17"/>
  <c r="R891" i="17" s="1"/>
  <c r="S891" i="17" s="1"/>
  <c r="T891" i="17" s="1"/>
  <c r="U891" i="17" s="1"/>
  <c r="V891" i="17" s="1"/>
  <c r="W891" i="17" s="1"/>
  <c r="Q892" i="17"/>
  <c r="R892" i="17" s="1"/>
  <c r="S892" i="17" s="1"/>
  <c r="T892" i="17" s="1"/>
  <c r="U892" i="17" s="1"/>
  <c r="V892" i="17" s="1"/>
  <c r="W892" i="17" s="1"/>
  <c r="Q893" i="17"/>
  <c r="R893" i="17" s="1"/>
  <c r="S893" i="17" s="1"/>
  <c r="T893" i="17" s="1"/>
  <c r="U893" i="17" s="1"/>
  <c r="V893" i="17" s="1"/>
  <c r="W893" i="17" s="1"/>
  <c r="Q894" i="17"/>
  <c r="R894" i="17" s="1"/>
  <c r="S894" i="17" s="1"/>
  <c r="T894" i="17" s="1"/>
  <c r="U894" i="17" s="1"/>
  <c r="V894" i="17" s="1"/>
  <c r="W894" i="17" s="1"/>
  <c r="Q895" i="17"/>
  <c r="R895" i="17" s="1"/>
  <c r="S895" i="17" s="1"/>
  <c r="T895" i="17" s="1"/>
  <c r="U895" i="17" s="1"/>
  <c r="V895" i="17" s="1"/>
  <c r="W895" i="17" s="1"/>
  <c r="Q896" i="17"/>
  <c r="R896" i="17" s="1"/>
  <c r="S896" i="17" s="1"/>
  <c r="T896" i="17" s="1"/>
  <c r="U896" i="17" s="1"/>
  <c r="V896" i="17" s="1"/>
  <c r="W896" i="17" s="1"/>
  <c r="Q897" i="17"/>
  <c r="R897" i="17" s="1"/>
  <c r="S897" i="17" s="1"/>
  <c r="T897" i="17" s="1"/>
  <c r="U897" i="17" s="1"/>
  <c r="V897" i="17" s="1"/>
  <c r="W897" i="17" s="1"/>
  <c r="Q898" i="17"/>
  <c r="R898" i="17" s="1"/>
  <c r="S898" i="17" s="1"/>
  <c r="T898" i="17" s="1"/>
  <c r="U898" i="17" s="1"/>
  <c r="V898" i="17" s="1"/>
  <c r="W898" i="17" s="1"/>
  <c r="Q899" i="17"/>
  <c r="R899" i="17" s="1"/>
  <c r="S899" i="17" s="1"/>
  <c r="T899" i="17" s="1"/>
  <c r="U899" i="17" s="1"/>
  <c r="V899" i="17" s="1"/>
  <c r="W899" i="17" s="1"/>
  <c r="Q900" i="17"/>
  <c r="R900" i="17" s="1"/>
  <c r="S900" i="17" s="1"/>
  <c r="T900" i="17" s="1"/>
  <c r="U900" i="17" s="1"/>
  <c r="V900" i="17" s="1"/>
  <c r="W900" i="17" s="1"/>
  <c r="Q901" i="17"/>
  <c r="R901" i="17" s="1"/>
  <c r="S901" i="17" s="1"/>
  <c r="T901" i="17" s="1"/>
  <c r="U901" i="17" s="1"/>
  <c r="V901" i="17" s="1"/>
  <c r="W901" i="17" s="1"/>
  <c r="Q902" i="17"/>
  <c r="R902" i="17" s="1"/>
  <c r="S902" i="17" s="1"/>
  <c r="T902" i="17" s="1"/>
  <c r="U902" i="17" s="1"/>
  <c r="V902" i="17" s="1"/>
  <c r="W902" i="17" s="1"/>
  <c r="Q903" i="17"/>
  <c r="R903" i="17" s="1"/>
  <c r="S903" i="17" s="1"/>
  <c r="T903" i="17" s="1"/>
  <c r="U903" i="17" s="1"/>
  <c r="V903" i="17" s="1"/>
  <c r="W903" i="17" s="1"/>
  <c r="Q904" i="17"/>
  <c r="R904" i="17" s="1"/>
  <c r="S904" i="17" s="1"/>
  <c r="T904" i="17" s="1"/>
  <c r="U904" i="17" s="1"/>
  <c r="V904" i="17" s="1"/>
  <c r="W904" i="17" s="1"/>
  <c r="Q905" i="17"/>
  <c r="R905" i="17" s="1"/>
  <c r="S905" i="17" s="1"/>
  <c r="T905" i="17" s="1"/>
  <c r="U905" i="17" s="1"/>
  <c r="V905" i="17" s="1"/>
  <c r="W905" i="17" s="1"/>
  <c r="Q906" i="17"/>
  <c r="R906" i="17" s="1"/>
  <c r="S906" i="17" s="1"/>
  <c r="T906" i="17" s="1"/>
  <c r="U906" i="17" s="1"/>
  <c r="V906" i="17" s="1"/>
  <c r="W906" i="17" s="1"/>
  <c r="Q907" i="17"/>
  <c r="R907" i="17" s="1"/>
  <c r="S907" i="17" s="1"/>
  <c r="T907" i="17" s="1"/>
  <c r="U907" i="17" s="1"/>
  <c r="V907" i="17" s="1"/>
  <c r="W907" i="17" s="1"/>
  <c r="Q908" i="17"/>
  <c r="R908" i="17" s="1"/>
  <c r="S908" i="17" s="1"/>
  <c r="T908" i="17" s="1"/>
  <c r="U908" i="17" s="1"/>
  <c r="V908" i="17" s="1"/>
  <c r="W908" i="17" s="1"/>
  <c r="Q909" i="17"/>
  <c r="R909" i="17" s="1"/>
  <c r="S909" i="17" s="1"/>
  <c r="T909" i="17" s="1"/>
  <c r="U909" i="17" s="1"/>
  <c r="V909" i="17" s="1"/>
  <c r="W909" i="17" s="1"/>
  <c r="Q910" i="17"/>
  <c r="R910" i="17" s="1"/>
  <c r="S910" i="17" s="1"/>
  <c r="T910" i="17" s="1"/>
  <c r="U910" i="17" s="1"/>
  <c r="V910" i="17" s="1"/>
  <c r="W910" i="17" s="1"/>
  <c r="Q911" i="17"/>
  <c r="R911" i="17" s="1"/>
  <c r="S911" i="17" s="1"/>
  <c r="T911" i="17" s="1"/>
  <c r="U911" i="17" s="1"/>
  <c r="V911" i="17" s="1"/>
  <c r="W911" i="17" s="1"/>
  <c r="Q912" i="17"/>
  <c r="R912" i="17" s="1"/>
  <c r="S912" i="17" s="1"/>
  <c r="T912" i="17" s="1"/>
  <c r="U912" i="17" s="1"/>
  <c r="V912" i="17" s="1"/>
  <c r="W912" i="17" s="1"/>
  <c r="Q913" i="17"/>
  <c r="R913" i="17" s="1"/>
  <c r="S913" i="17" s="1"/>
  <c r="T913" i="17" s="1"/>
  <c r="U913" i="17" s="1"/>
  <c r="V913" i="17" s="1"/>
  <c r="W913" i="17" s="1"/>
  <c r="Q914" i="17"/>
  <c r="R914" i="17" s="1"/>
  <c r="S914" i="17" s="1"/>
  <c r="T914" i="17" s="1"/>
  <c r="U914" i="17" s="1"/>
  <c r="V914" i="17" s="1"/>
  <c r="W914" i="17" s="1"/>
  <c r="Q915" i="17"/>
  <c r="R915" i="17" s="1"/>
  <c r="S915" i="17" s="1"/>
  <c r="T915" i="17" s="1"/>
  <c r="U915" i="17" s="1"/>
  <c r="V915" i="17" s="1"/>
  <c r="W915" i="17" s="1"/>
  <c r="Q916" i="17"/>
  <c r="R916" i="17" s="1"/>
  <c r="S916" i="17" s="1"/>
  <c r="T916" i="17" s="1"/>
  <c r="U916" i="17" s="1"/>
  <c r="V916" i="17" s="1"/>
  <c r="W916" i="17" s="1"/>
  <c r="Q917" i="17"/>
  <c r="R917" i="17" s="1"/>
  <c r="S917" i="17" s="1"/>
  <c r="T917" i="17" s="1"/>
  <c r="U917" i="17" s="1"/>
  <c r="V917" i="17" s="1"/>
  <c r="W917" i="17" s="1"/>
  <c r="Q918" i="17"/>
  <c r="R918" i="17" s="1"/>
  <c r="S918" i="17" s="1"/>
  <c r="T918" i="17" s="1"/>
  <c r="U918" i="17" s="1"/>
  <c r="V918" i="17" s="1"/>
  <c r="W918" i="17" s="1"/>
  <c r="Q919" i="17"/>
  <c r="R919" i="17" s="1"/>
  <c r="S919" i="17" s="1"/>
  <c r="T919" i="17" s="1"/>
  <c r="U919" i="17" s="1"/>
  <c r="V919" i="17" s="1"/>
  <c r="W919" i="17" s="1"/>
  <c r="Q920" i="17"/>
  <c r="R920" i="17" s="1"/>
  <c r="S920" i="17" s="1"/>
  <c r="T920" i="17" s="1"/>
  <c r="U920" i="17" s="1"/>
  <c r="V920" i="17" s="1"/>
  <c r="W920" i="17" s="1"/>
  <c r="Q921" i="17"/>
  <c r="R921" i="17" s="1"/>
  <c r="S921" i="17" s="1"/>
  <c r="T921" i="17" s="1"/>
  <c r="U921" i="17" s="1"/>
  <c r="V921" i="17" s="1"/>
  <c r="W921" i="17" s="1"/>
  <c r="Q922" i="17"/>
  <c r="R922" i="17" s="1"/>
  <c r="S922" i="17" s="1"/>
  <c r="T922" i="17" s="1"/>
  <c r="U922" i="17" s="1"/>
  <c r="V922" i="17" s="1"/>
  <c r="W922" i="17" s="1"/>
  <c r="Q923" i="17"/>
  <c r="R923" i="17" s="1"/>
  <c r="S923" i="17" s="1"/>
  <c r="T923" i="17" s="1"/>
  <c r="U923" i="17" s="1"/>
  <c r="V923" i="17" s="1"/>
  <c r="W923" i="17" s="1"/>
  <c r="Q924" i="17"/>
  <c r="R924" i="17" s="1"/>
  <c r="S924" i="17" s="1"/>
  <c r="T924" i="17" s="1"/>
  <c r="U924" i="17" s="1"/>
  <c r="V924" i="17" s="1"/>
  <c r="W924" i="17" s="1"/>
  <c r="Q925" i="17"/>
  <c r="R925" i="17" s="1"/>
  <c r="S925" i="17" s="1"/>
  <c r="T925" i="17" s="1"/>
  <c r="U925" i="17" s="1"/>
  <c r="V925" i="17" s="1"/>
  <c r="W925" i="17" s="1"/>
  <c r="Q926" i="17"/>
  <c r="R926" i="17" s="1"/>
  <c r="S926" i="17" s="1"/>
  <c r="T926" i="17" s="1"/>
  <c r="U926" i="17" s="1"/>
  <c r="V926" i="17" s="1"/>
  <c r="W926" i="17" s="1"/>
  <c r="Q927" i="17"/>
  <c r="R927" i="17" s="1"/>
  <c r="S927" i="17" s="1"/>
  <c r="T927" i="17" s="1"/>
  <c r="U927" i="17" s="1"/>
  <c r="V927" i="17" s="1"/>
  <c r="W927" i="17" s="1"/>
  <c r="Q928" i="17"/>
  <c r="R928" i="17" s="1"/>
  <c r="S928" i="17" s="1"/>
  <c r="T928" i="17" s="1"/>
  <c r="U928" i="17" s="1"/>
  <c r="V928" i="17" s="1"/>
  <c r="W928" i="17" s="1"/>
  <c r="Q929" i="17"/>
  <c r="R929" i="17" s="1"/>
  <c r="S929" i="17" s="1"/>
  <c r="T929" i="17" s="1"/>
  <c r="U929" i="17" s="1"/>
  <c r="V929" i="17" s="1"/>
  <c r="W929" i="17" s="1"/>
  <c r="Q930" i="17"/>
  <c r="R930" i="17" s="1"/>
  <c r="S930" i="17" s="1"/>
  <c r="T930" i="17" s="1"/>
  <c r="U930" i="17" s="1"/>
  <c r="V930" i="17" s="1"/>
  <c r="W930" i="17" s="1"/>
  <c r="Q931" i="17"/>
  <c r="R931" i="17" s="1"/>
  <c r="S931" i="17" s="1"/>
  <c r="T931" i="17" s="1"/>
  <c r="U931" i="17" s="1"/>
  <c r="V931" i="17" s="1"/>
  <c r="W931" i="17" s="1"/>
  <c r="Q932" i="17"/>
  <c r="R932" i="17" s="1"/>
  <c r="S932" i="17" s="1"/>
  <c r="T932" i="17" s="1"/>
  <c r="U932" i="17" s="1"/>
  <c r="V932" i="17" s="1"/>
  <c r="W932" i="17" s="1"/>
  <c r="Q933" i="17"/>
  <c r="R933" i="17" s="1"/>
  <c r="S933" i="17" s="1"/>
  <c r="T933" i="17" s="1"/>
  <c r="U933" i="17" s="1"/>
  <c r="V933" i="17" s="1"/>
  <c r="W933" i="17" s="1"/>
  <c r="Q934" i="17"/>
  <c r="R934" i="17" s="1"/>
  <c r="S934" i="17" s="1"/>
  <c r="T934" i="17" s="1"/>
  <c r="U934" i="17" s="1"/>
  <c r="V934" i="17" s="1"/>
  <c r="W934" i="17" s="1"/>
  <c r="Q935" i="17"/>
  <c r="R935" i="17" s="1"/>
  <c r="S935" i="17" s="1"/>
  <c r="T935" i="17" s="1"/>
  <c r="U935" i="17" s="1"/>
  <c r="V935" i="17" s="1"/>
  <c r="W935" i="17" s="1"/>
  <c r="Q936" i="17"/>
  <c r="R936" i="17" s="1"/>
  <c r="S936" i="17" s="1"/>
  <c r="T936" i="17" s="1"/>
  <c r="U936" i="17" s="1"/>
  <c r="V936" i="17" s="1"/>
  <c r="W936" i="17" s="1"/>
  <c r="Q937" i="17"/>
  <c r="R937" i="17" s="1"/>
  <c r="S937" i="17" s="1"/>
  <c r="T937" i="17" s="1"/>
  <c r="U937" i="17" s="1"/>
  <c r="V937" i="17" s="1"/>
  <c r="W937" i="17" s="1"/>
  <c r="Q938" i="17"/>
  <c r="R938" i="17" s="1"/>
  <c r="S938" i="17" s="1"/>
  <c r="T938" i="17" s="1"/>
  <c r="U938" i="17" s="1"/>
  <c r="V938" i="17" s="1"/>
  <c r="W938" i="17" s="1"/>
  <c r="Q939" i="17"/>
  <c r="R939" i="17" s="1"/>
  <c r="S939" i="17" s="1"/>
  <c r="T939" i="17" s="1"/>
  <c r="U939" i="17" s="1"/>
  <c r="V939" i="17" s="1"/>
  <c r="W939" i="17" s="1"/>
  <c r="Q940" i="17"/>
  <c r="R940" i="17" s="1"/>
  <c r="S940" i="17" s="1"/>
  <c r="T940" i="17" s="1"/>
  <c r="U940" i="17" s="1"/>
  <c r="V940" i="17" s="1"/>
  <c r="W940" i="17" s="1"/>
  <c r="Q941" i="17"/>
  <c r="R941" i="17" s="1"/>
  <c r="S941" i="17" s="1"/>
  <c r="T941" i="17" s="1"/>
  <c r="U941" i="17" s="1"/>
  <c r="V941" i="17" s="1"/>
  <c r="W941" i="17" s="1"/>
  <c r="Q942" i="17"/>
  <c r="R942" i="17" s="1"/>
  <c r="S942" i="17" s="1"/>
  <c r="T942" i="17" s="1"/>
  <c r="U942" i="17" s="1"/>
  <c r="V942" i="17" s="1"/>
  <c r="W942" i="17" s="1"/>
  <c r="Q943" i="17"/>
  <c r="R943" i="17" s="1"/>
  <c r="S943" i="17" s="1"/>
  <c r="T943" i="17" s="1"/>
  <c r="U943" i="17" s="1"/>
  <c r="V943" i="17" s="1"/>
  <c r="W943" i="17" s="1"/>
  <c r="Q944" i="17"/>
  <c r="R944" i="17" s="1"/>
  <c r="S944" i="17" s="1"/>
  <c r="T944" i="17" s="1"/>
  <c r="U944" i="17" s="1"/>
  <c r="V944" i="17" s="1"/>
  <c r="W944" i="17" s="1"/>
  <c r="Q945" i="17"/>
  <c r="R945" i="17" s="1"/>
  <c r="S945" i="17" s="1"/>
  <c r="T945" i="17" s="1"/>
  <c r="U945" i="17" s="1"/>
  <c r="V945" i="17" s="1"/>
  <c r="W945" i="17" s="1"/>
  <c r="Q946" i="17"/>
  <c r="R946" i="17" s="1"/>
  <c r="S946" i="17" s="1"/>
  <c r="T946" i="17" s="1"/>
  <c r="U946" i="17" s="1"/>
  <c r="V946" i="17" s="1"/>
  <c r="W946" i="17" s="1"/>
  <c r="Q947" i="17"/>
  <c r="R947" i="17" s="1"/>
  <c r="S947" i="17" s="1"/>
  <c r="T947" i="17" s="1"/>
  <c r="U947" i="17" s="1"/>
  <c r="V947" i="17" s="1"/>
  <c r="W947" i="17" s="1"/>
  <c r="Q948" i="17"/>
  <c r="R948" i="17" s="1"/>
  <c r="S948" i="17" s="1"/>
  <c r="T948" i="17" s="1"/>
  <c r="U948" i="17" s="1"/>
  <c r="V948" i="17" s="1"/>
  <c r="W948" i="17" s="1"/>
  <c r="Q949" i="17"/>
  <c r="R949" i="17" s="1"/>
  <c r="S949" i="17" s="1"/>
  <c r="T949" i="17" s="1"/>
  <c r="U949" i="17" s="1"/>
  <c r="V949" i="17" s="1"/>
  <c r="W949" i="17" s="1"/>
  <c r="Q950" i="17"/>
  <c r="R950" i="17" s="1"/>
  <c r="S950" i="17" s="1"/>
  <c r="T950" i="17" s="1"/>
  <c r="U950" i="17" s="1"/>
  <c r="V950" i="17" s="1"/>
  <c r="W950" i="17" s="1"/>
  <c r="Q951" i="17"/>
  <c r="R951" i="17" s="1"/>
  <c r="S951" i="17" s="1"/>
  <c r="T951" i="17" s="1"/>
  <c r="U951" i="17" s="1"/>
  <c r="V951" i="17" s="1"/>
  <c r="W951" i="17" s="1"/>
  <c r="Q952" i="17"/>
  <c r="R952" i="17" s="1"/>
  <c r="S952" i="17" s="1"/>
  <c r="T952" i="17" s="1"/>
  <c r="U952" i="17" s="1"/>
  <c r="V952" i="17" s="1"/>
  <c r="W952" i="17" s="1"/>
  <c r="Q953" i="17"/>
  <c r="R953" i="17" s="1"/>
  <c r="S953" i="17" s="1"/>
  <c r="T953" i="17" s="1"/>
  <c r="U953" i="17" s="1"/>
  <c r="V953" i="17" s="1"/>
  <c r="W953" i="17" s="1"/>
  <c r="Q388" i="17"/>
  <c r="R388" i="17" s="1"/>
  <c r="S388" i="17" s="1"/>
  <c r="T388" i="17" s="1"/>
  <c r="U388" i="17" s="1"/>
  <c r="V388" i="17" s="1"/>
  <c r="W388" i="17" s="1"/>
  <c r="AA439" i="21"/>
  <c r="AB439" i="21" s="1"/>
  <c r="AC439" i="21" s="1"/>
  <c r="AD439" i="21" s="1"/>
  <c r="AA440" i="21"/>
  <c r="AB440" i="21" s="1"/>
  <c r="AC440" i="21" s="1"/>
  <c r="AD440" i="21" s="1"/>
  <c r="AA441" i="21"/>
  <c r="AB441" i="21" s="1"/>
  <c r="AC441" i="21" s="1"/>
  <c r="AD441" i="21" s="1"/>
  <c r="AA442" i="21"/>
  <c r="AB442" i="21" s="1"/>
  <c r="AC442" i="21" s="1"/>
  <c r="AD442" i="21" s="1"/>
  <c r="AA443" i="21"/>
  <c r="AB443" i="21" s="1"/>
  <c r="AC443" i="21" s="1"/>
  <c r="AD443" i="21" s="1"/>
  <c r="AA444" i="21"/>
  <c r="AB444" i="21" s="1"/>
  <c r="AC444" i="21" s="1"/>
  <c r="AD444" i="21" s="1"/>
  <c r="AA445" i="21"/>
  <c r="AB445" i="21" s="1"/>
  <c r="AC445" i="21" s="1"/>
  <c r="AD445" i="21" s="1"/>
  <c r="AA446" i="21"/>
  <c r="AB446" i="21" s="1"/>
  <c r="AC446" i="21" s="1"/>
  <c r="AD446" i="21" s="1"/>
  <c r="AA447" i="21"/>
  <c r="AB447" i="21" s="1"/>
  <c r="AC447" i="21" s="1"/>
  <c r="AD447" i="21" s="1"/>
  <c r="AA448" i="21"/>
  <c r="AB448" i="21" s="1"/>
  <c r="AC448" i="21" s="1"/>
  <c r="AD448" i="21" s="1"/>
  <c r="AA449" i="21"/>
  <c r="AB449" i="21" s="1"/>
  <c r="AC449" i="21" s="1"/>
  <c r="AD449" i="21" s="1"/>
  <c r="AA450" i="21"/>
  <c r="AB450" i="21" s="1"/>
  <c r="AC450" i="21" s="1"/>
  <c r="AD450" i="21" s="1"/>
  <c r="AA451" i="21"/>
  <c r="AB451" i="21" s="1"/>
  <c r="AC451" i="21" s="1"/>
  <c r="AD451" i="21" s="1"/>
  <c r="AA452" i="21"/>
  <c r="AB452" i="21" s="1"/>
  <c r="AC452" i="21" s="1"/>
  <c r="AD452" i="21" s="1"/>
  <c r="AA453" i="21"/>
  <c r="AB453" i="21" s="1"/>
  <c r="AC453" i="21" s="1"/>
  <c r="AD453" i="21" s="1"/>
  <c r="AA454" i="21"/>
  <c r="AB454" i="21" s="1"/>
  <c r="AC454" i="21" s="1"/>
  <c r="AD454" i="21" s="1"/>
  <c r="AA455" i="21"/>
  <c r="AB455" i="21" s="1"/>
  <c r="AC455" i="21" s="1"/>
  <c r="AD455" i="21" s="1"/>
  <c r="AA456" i="21"/>
  <c r="AB456" i="21" s="1"/>
  <c r="AC456" i="21" s="1"/>
  <c r="AD456" i="21" s="1"/>
  <c r="AA457" i="21"/>
  <c r="AB457" i="21" s="1"/>
  <c r="AC457" i="21" s="1"/>
  <c r="AD457" i="21" s="1"/>
  <c r="AA458" i="21"/>
  <c r="AB458" i="21" s="1"/>
  <c r="AC458" i="21" s="1"/>
  <c r="AD458" i="21" s="1"/>
  <c r="AA459" i="21"/>
  <c r="AB459" i="21" s="1"/>
  <c r="AC459" i="21" s="1"/>
  <c r="AD459" i="21" s="1"/>
  <c r="AA460" i="21"/>
  <c r="AB460" i="21" s="1"/>
  <c r="AC460" i="21" s="1"/>
  <c r="AD460" i="21" s="1"/>
  <c r="AA461" i="21"/>
  <c r="AB461" i="21" s="1"/>
  <c r="AC461" i="21" s="1"/>
  <c r="AD461" i="21" s="1"/>
  <c r="AA462" i="21"/>
  <c r="AB462" i="21" s="1"/>
  <c r="AC462" i="21" s="1"/>
  <c r="AD462" i="21" s="1"/>
  <c r="AA463" i="21"/>
  <c r="AB463" i="21" s="1"/>
  <c r="AC463" i="21" s="1"/>
  <c r="AD463" i="21" s="1"/>
  <c r="AA464" i="21"/>
  <c r="AB464" i="21" s="1"/>
  <c r="AC464" i="21" s="1"/>
  <c r="AD464" i="21" s="1"/>
  <c r="AA465" i="21"/>
  <c r="AB465" i="21" s="1"/>
  <c r="AC465" i="21" s="1"/>
  <c r="AD465" i="21" s="1"/>
  <c r="AA466" i="21"/>
  <c r="AB466" i="21" s="1"/>
  <c r="AC466" i="21" s="1"/>
  <c r="AD466" i="21" s="1"/>
  <c r="AA467" i="21"/>
  <c r="AB467" i="21" s="1"/>
  <c r="AC467" i="21" s="1"/>
  <c r="AD467" i="21" s="1"/>
  <c r="AA468" i="21"/>
  <c r="AB468" i="21" s="1"/>
  <c r="AC468" i="21" s="1"/>
  <c r="AD468" i="21" s="1"/>
  <c r="AA469" i="21"/>
  <c r="AB469" i="21" s="1"/>
  <c r="AC469" i="21" s="1"/>
  <c r="AD469" i="21" s="1"/>
  <c r="AA470" i="21"/>
  <c r="AB470" i="21" s="1"/>
  <c r="AC470" i="21" s="1"/>
  <c r="AD470" i="21" s="1"/>
  <c r="AA471" i="21"/>
  <c r="AB471" i="21" s="1"/>
  <c r="AC471" i="21" s="1"/>
  <c r="AD471" i="21" s="1"/>
  <c r="AA472" i="21"/>
  <c r="AB472" i="21" s="1"/>
  <c r="AC472" i="21" s="1"/>
  <c r="AD472" i="21" s="1"/>
  <c r="AA473" i="21"/>
  <c r="AB473" i="21" s="1"/>
  <c r="AC473" i="21" s="1"/>
  <c r="AD473" i="21" s="1"/>
  <c r="AA474" i="21"/>
  <c r="AB474" i="21" s="1"/>
  <c r="AC474" i="21" s="1"/>
  <c r="AD474" i="21" s="1"/>
  <c r="AA475" i="21"/>
  <c r="AB475" i="21" s="1"/>
  <c r="AC475" i="21" s="1"/>
  <c r="AD475" i="21" s="1"/>
  <c r="AA476" i="21"/>
  <c r="AB476" i="21" s="1"/>
  <c r="AC476" i="21" s="1"/>
  <c r="AD476" i="21" s="1"/>
  <c r="AA477" i="21"/>
  <c r="AB477" i="21" s="1"/>
  <c r="AC477" i="21" s="1"/>
  <c r="AD477" i="21" s="1"/>
  <c r="AA478" i="21"/>
  <c r="AB478" i="21" s="1"/>
  <c r="AC478" i="21" s="1"/>
  <c r="AD478" i="21" s="1"/>
  <c r="AA479" i="21"/>
  <c r="AB479" i="21" s="1"/>
  <c r="AC479" i="21" s="1"/>
  <c r="AD479" i="21" s="1"/>
  <c r="AA480" i="21"/>
  <c r="AB480" i="21" s="1"/>
  <c r="AC480" i="21" s="1"/>
  <c r="AD480" i="21" s="1"/>
  <c r="AA481" i="21"/>
  <c r="AB481" i="21" s="1"/>
  <c r="AC481" i="21" s="1"/>
  <c r="AD481" i="21" s="1"/>
  <c r="AA482" i="21"/>
  <c r="AB482" i="21" s="1"/>
  <c r="AC482" i="21" s="1"/>
  <c r="AD482" i="21" s="1"/>
  <c r="AA483" i="21"/>
  <c r="AB483" i="21" s="1"/>
  <c r="AC483" i="21" s="1"/>
  <c r="AD483" i="21" s="1"/>
  <c r="AA484" i="21"/>
  <c r="AB484" i="21" s="1"/>
  <c r="AC484" i="21" s="1"/>
  <c r="AD484" i="21" s="1"/>
  <c r="AA485" i="21"/>
  <c r="AB485" i="21" s="1"/>
  <c r="AC485" i="21" s="1"/>
  <c r="AD485" i="21" s="1"/>
  <c r="AA486" i="21"/>
  <c r="AB486" i="21" s="1"/>
  <c r="AC486" i="21" s="1"/>
  <c r="AD486" i="21" s="1"/>
  <c r="AA487" i="21"/>
  <c r="AB487" i="21" s="1"/>
  <c r="AC487" i="21" s="1"/>
  <c r="AD487" i="21" s="1"/>
  <c r="AA488" i="21"/>
  <c r="AB488" i="21" s="1"/>
  <c r="AC488" i="21" s="1"/>
  <c r="AD488" i="21" s="1"/>
  <c r="AA489" i="21"/>
  <c r="AB489" i="21" s="1"/>
  <c r="AC489" i="21" s="1"/>
  <c r="AD489" i="21" s="1"/>
  <c r="AA490" i="21"/>
  <c r="AB490" i="21" s="1"/>
  <c r="AC490" i="21" s="1"/>
  <c r="AD490" i="21" s="1"/>
  <c r="AA491" i="21"/>
  <c r="AB491" i="21" s="1"/>
  <c r="AC491" i="21" s="1"/>
  <c r="AD491" i="21" s="1"/>
  <c r="AA492" i="21"/>
  <c r="AB492" i="21" s="1"/>
  <c r="AC492" i="21" s="1"/>
  <c r="AD492" i="21" s="1"/>
  <c r="AA493" i="21"/>
  <c r="AB493" i="21" s="1"/>
  <c r="AD493" i="21" s="1"/>
  <c r="AA494" i="21"/>
  <c r="AB494" i="21" s="1"/>
  <c r="AC494" i="21" s="1"/>
  <c r="AD494" i="21" s="1"/>
  <c r="AA495" i="21"/>
  <c r="AB495" i="21" s="1"/>
  <c r="AC495" i="21" s="1"/>
  <c r="AD495" i="21" s="1"/>
  <c r="AA496" i="21"/>
  <c r="AB496" i="21" s="1"/>
  <c r="AC496" i="21" s="1"/>
  <c r="AD496" i="21" s="1"/>
  <c r="AA497" i="21"/>
  <c r="AB497" i="21" s="1"/>
  <c r="AD497" i="21" s="1"/>
  <c r="AA498" i="21"/>
  <c r="AB498" i="21" s="1"/>
  <c r="AC498" i="21" s="1"/>
  <c r="AD498" i="21" s="1"/>
  <c r="AA499" i="21"/>
  <c r="AB499" i="21" s="1"/>
  <c r="AC499" i="21" s="1"/>
  <c r="AD499" i="21" s="1"/>
  <c r="AA500" i="21"/>
  <c r="AB500" i="21" s="1"/>
  <c r="AC500" i="21" s="1"/>
  <c r="AD500" i="21" s="1"/>
  <c r="AA501" i="21"/>
  <c r="AB501" i="21" s="1"/>
  <c r="AC501" i="21" s="1"/>
  <c r="AD501" i="21" s="1"/>
  <c r="AA502" i="21"/>
  <c r="AB502" i="21" s="1"/>
  <c r="AC502" i="21" s="1"/>
  <c r="AD502" i="21" s="1"/>
  <c r="AA503" i="21"/>
  <c r="AB503" i="21" s="1"/>
  <c r="AD503" i="21" s="1"/>
  <c r="AA504" i="21"/>
  <c r="AB504" i="21" s="1"/>
  <c r="AC504" i="21" s="1"/>
  <c r="AD504" i="21" s="1"/>
  <c r="AA505" i="21"/>
  <c r="AB505" i="21" s="1"/>
  <c r="AC505" i="21" s="1"/>
  <c r="AD505" i="21" s="1"/>
  <c r="AA506" i="21"/>
  <c r="AB506" i="21" s="1"/>
  <c r="AC506" i="21" s="1"/>
  <c r="AD506" i="21" s="1"/>
  <c r="AA507" i="21"/>
  <c r="AB507" i="21" s="1"/>
  <c r="AD507" i="21" s="1"/>
  <c r="AA508" i="21"/>
  <c r="AB508" i="21" s="1"/>
  <c r="AC508" i="21" s="1"/>
  <c r="AD508" i="21" s="1"/>
  <c r="AA509" i="21"/>
  <c r="AB509" i="21" s="1"/>
  <c r="AC509" i="21" s="1"/>
  <c r="AD509" i="21" s="1"/>
  <c r="AA510" i="21"/>
  <c r="AB510" i="21" s="1"/>
  <c r="AC510" i="21" s="1"/>
  <c r="AD510" i="21" s="1"/>
  <c r="AA511" i="21"/>
  <c r="AB511" i="21" s="1"/>
  <c r="AC511" i="21" s="1"/>
  <c r="AD511" i="21" s="1"/>
  <c r="AA512" i="21"/>
  <c r="AB512" i="21" s="1"/>
  <c r="AC512" i="21" s="1"/>
  <c r="AD512" i="21" s="1"/>
  <c r="AA513" i="21"/>
  <c r="AB513" i="21" s="1"/>
  <c r="AD513" i="21" s="1"/>
  <c r="AA514" i="21"/>
  <c r="AB514" i="21" s="1"/>
  <c r="AC514" i="21" s="1"/>
  <c r="AD514" i="21" s="1"/>
  <c r="AA515" i="21"/>
  <c r="AB515" i="21" s="1"/>
  <c r="AC515" i="21" s="1"/>
  <c r="AD515" i="21" s="1"/>
  <c r="AA516" i="21"/>
  <c r="AB516" i="21" s="1"/>
  <c r="AC516" i="21" s="1"/>
  <c r="AD516" i="21" s="1"/>
  <c r="AA517" i="21"/>
  <c r="AB517" i="21" s="1"/>
  <c r="AC517" i="21" s="1"/>
  <c r="AD517" i="21" s="1"/>
  <c r="AA518" i="21"/>
  <c r="AB518" i="21" s="1"/>
  <c r="AC518" i="21" s="1"/>
  <c r="AD518" i="21" s="1"/>
  <c r="AA519" i="21"/>
  <c r="AB519" i="21" s="1"/>
  <c r="AC519" i="21" s="1"/>
  <c r="AD519" i="21" s="1"/>
  <c r="AA520" i="21"/>
  <c r="AB520" i="21" s="1"/>
  <c r="AC520" i="21" s="1"/>
  <c r="AD520" i="21" s="1"/>
  <c r="AA521" i="21"/>
  <c r="AB521" i="21" s="1"/>
  <c r="AC521" i="21" s="1"/>
  <c r="AD521" i="21" s="1"/>
  <c r="AA522" i="21"/>
  <c r="AB522" i="21" s="1"/>
  <c r="AC522" i="21" s="1"/>
  <c r="AD522" i="21" s="1"/>
  <c r="AA523" i="21"/>
  <c r="AB523" i="21" s="1"/>
  <c r="AC523" i="21" s="1"/>
  <c r="AD523" i="21" s="1"/>
  <c r="AA524" i="21"/>
  <c r="AB524" i="21" s="1"/>
  <c r="AC524" i="21" s="1"/>
  <c r="AD524" i="21" s="1"/>
  <c r="AA525" i="21"/>
  <c r="AB525" i="21" s="1"/>
  <c r="AC525" i="21" s="1"/>
  <c r="AD525" i="21" s="1"/>
  <c r="AA526" i="21"/>
  <c r="AB526" i="21" s="1"/>
  <c r="AC526" i="21" s="1"/>
  <c r="AD526" i="21" s="1"/>
  <c r="AA527" i="21"/>
  <c r="AB527" i="21" s="1"/>
  <c r="AC527" i="21" s="1"/>
  <c r="AD527" i="21" s="1"/>
  <c r="AA528" i="21"/>
  <c r="AB528" i="21" s="1"/>
  <c r="AD528" i="21" s="1"/>
  <c r="AA529" i="21"/>
  <c r="AB529" i="21" s="1"/>
  <c r="AD529" i="21" s="1"/>
  <c r="AA530" i="21"/>
  <c r="AB530" i="21" s="1"/>
  <c r="AC530" i="21" s="1"/>
  <c r="AD530" i="21" s="1"/>
  <c r="AA531" i="21"/>
  <c r="AB531" i="21" s="1"/>
  <c r="AC531" i="21" s="1"/>
  <c r="AD531" i="21" s="1"/>
  <c r="AA532" i="21"/>
  <c r="AB532" i="21" s="1"/>
  <c r="AC532" i="21" s="1"/>
  <c r="AD532" i="21" s="1"/>
  <c r="AA533" i="21"/>
  <c r="AB533" i="21" s="1"/>
  <c r="AD533" i="21" s="1"/>
  <c r="AA534" i="21"/>
  <c r="AB534" i="21" s="1"/>
  <c r="AD534" i="21" s="1"/>
  <c r="AA535" i="21"/>
  <c r="AB535" i="21" s="1"/>
  <c r="AC535" i="21" s="1"/>
  <c r="AD535" i="21" s="1"/>
  <c r="AA536" i="21"/>
  <c r="AB536" i="21" s="1"/>
  <c r="AC536" i="21" s="1"/>
  <c r="AD536" i="21" s="1"/>
  <c r="AA537" i="21"/>
  <c r="AB537" i="21" s="1"/>
  <c r="AC537" i="21" s="1"/>
  <c r="AD537" i="21" s="1"/>
  <c r="AA538" i="21"/>
  <c r="AB538" i="21" s="1"/>
  <c r="AD538" i="21" s="1"/>
  <c r="AA539" i="21"/>
  <c r="AB539" i="21" s="1"/>
  <c r="AD539" i="21" s="1"/>
  <c r="AA540" i="21"/>
  <c r="AB540" i="21" s="1"/>
  <c r="AC540" i="21" s="1"/>
  <c r="AD540" i="21" s="1"/>
  <c r="AA541" i="21"/>
  <c r="AB541" i="21" s="1"/>
  <c r="AC541" i="21" s="1"/>
  <c r="AD541" i="21" s="1"/>
  <c r="AA542" i="21"/>
  <c r="AB542" i="21" s="1"/>
  <c r="AC542" i="21" s="1"/>
  <c r="AD542" i="21" s="1"/>
  <c r="AA543" i="21"/>
  <c r="AB543" i="21" s="1"/>
  <c r="AC543" i="21" s="1"/>
  <c r="AD543" i="21" s="1"/>
  <c r="AA544" i="21"/>
  <c r="AB544" i="21" s="1"/>
  <c r="AC544" i="21" s="1"/>
  <c r="AD544" i="21" s="1"/>
  <c r="AA545" i="21"/>
  <c r="AB545" i="21" s="1"/>
  <c r="AC545" i="21" s="1"/>
  <c r="AD545" i="21" s="1"/>
  <c r="AA546" i="21"/>
  <c r="AB546" i="21" s="1"/>
  <c r="AC546" i="21" s="1"/>
  <c r="AD546" i="21" s="1"/>
  <c r="AA547" i="21"/>
  <c r="AB547" i="21" s="1"/>
  <c r="AD547" i="21" s="1"/>
  <c r="AA548" i="21"/>
  <c r="AB548" i="21" s="1"/>
  <c r="AD548" i="21" s="1"/>
  <c r="AA549" i="21"/>
  <c r="AB549" i="21" s="1"/>
  <c r="AC549" i="21" s="1"/>
  <c r="AD549" i="21" s="1"/>
  <c r="AA550" i="21"/>
  <c r="AB550" i="21" s="1"/>
  <c r="AC550" i="21" s="1"/>
  <c r="AD550" i="21" s="1"/>
  <c r="AA551" i="21"/>
  <c r="AB551" i="21" s="1"/>
  <c r="AC551" i="21" s="1"/>
  <c r="AD551" i="21" s="1"/>
  <c r="AA552" i="21"/>
  <c r="AB552" i="21" s="1"/>
  <c r="AC552" i="21" s="1"/>
  <c r="AD552" i="21" s="1"/>
  <c r="AA553" i="21"/>
  <c r="AB553" i="21" s="1"/>
  <c r="AC553" i="21" s="1"/>
  <c r="AD553" i="21" s="1"/>
  <c r="AA554" i="21"/>
  <c r="AB554" i="21" s="1"/>
  <c r="AC554" i="21" s="1"/>
  <c r="AD554" i="21" s="1"/>
  <c r="AA555" i="21"/>
  <c r="AB555" i="21" s="1"/>
  <c r="AC555" i="21" s="1"/>
  <c r="AD555" i="21" s="1"/>
  <c r="AA556" i="21"/>
  <c r="AB556" i="21" s="1"/>
  <c r="AD556" i="21" s="1"/>
  <c r="AA557" i="21"/>
  <c r="AB557" i="21" s="1"/>
  <c r="AD557" i="21" s="1"/>
  <c r="AA558" i="21"/>
  <c r="AB558" i="21" s="1"/>
  <c r="AC558" i="21" s="1"/>
  <c r="AD558" i="21" s="1"/>
  <c r="AA559" i="21"/>
  <c r="AB559" i="21" s="1"/>
  <c r="AC559" i="21" s="1"/>
  <c r="AD559" i="21" s="1"/>
  <c r="AA560" i="21"/>
  <c r="AB560" i="21" s="1"/>
  <c r="AC560" i="21" s="1"/>
  <c r="AD560" i="21" s="1"/>
  <c r="AA561" i="21"/>
  <c r="AB561" i="21" s="1"/>
  <c r="AC561" i="21" s="1"/>
  <c r="AD561" i="21" s="1"/>
  <c r="AA562" i="21"/>
  <c r="AB562" i="21" s="1"/>
  <c r="AC562" i="21" s="1"/>
  <c r="AD562" i="21" s="1"/>
  <c r="AA563" i="21"/>
  <c r="AB563" i="21" s="1"/>
  <c r="AC563" i="21" s="1"/>
  <c r="AD563" i="21" s="1"/>
  <c r="AA564" i="21"/>
  <c r="AB564" i="21" s="1"/>
  <c r="AD564" i="21" s="1"/>
  <c r="AA565" i="21"/>
  <c r="AB565" i="21" s="1"/>
  <c r="AD565" i="21" s="1"/>
  <c r="AA566" i="21"/>
  <c r="AB566" i="21" s="1"/>
  <c r="AC566" i="21" s="1"/>
  <c r="AD566" i="21" s="1"/>
  <c r="AA567" i="21"/>
  <c r="AB567" i="21" s="1"/>
  <c r="AC567" i="21" s="1"/>
  <c r="AD567" i="21" s="1"/>
  <c r="AA568" i="21"/>
  <c r="AB568" i="21" s="1"/>
  <c r="AC568" i="21" s="1"/>
  <c r="AD568" i="21" s="1"/>
  <c r="AA569" i="21"/>
  <c r="AB569" i="21" s="1"/>
  <c r="AC569" i="21" s="1"/>
  <c r="AD569" i="21" s="1"/>
  <c r="AA570" i="21"/>
  <c r="AB570" i="21" s="1"/>
  <c r="AC570" i="21" s="1"/>
  <c r="AD570" i="21" s="1"/>
  <c r="AA571" i="21"/>
  <c r="AB571" i="21" s="1"/>
  <c r="AC571" i="21" s="1"/>
  <c r="AD571" i="21" s="1"/>
  <c r="AA572" i="21"/>
  <c r="AB572" i="21" s="1"/>
  <c r="AD572" i="21" s="1"/>
  <c r="AA573" i="21"/>
  <c r="AB573" i="21" s="1"/>
  <c r="AD573" i="21" s="1"/>
  <c r="AA574" i="21"/>
  <c r="AB574" i="21" s="1"/>
  <c r="AC574" i="21" s="1"/>
  <c r="AD574" i="21" s="1"/>
  <c r="AA575" i="21"/>
  <c r="AB575" i="21" s="1"/>
  <c r="AC575" i="21" s="1"/>
  <c r="AA576" i="21"/>
  <c r="AB576" i="21" s="1"/>
  <c r="AC576" i="21" s="1"/>
  <c r="AD576" i="21" s="1"/>
  <c r="AA577" i="21"/>
  <c r="AB577" i="21" s="1"/>
  <c r="AC577" i="21" s="1"/>
  <c r="AD577" i="21" s="1"/>
  <c r="AA578" i="21"/>
  <c r="AB578" i="21" s="1"/>
  <c r="AC578" i="21" s="1"/>
  <c r="AD578" i="21" s="1"/>
  <c r="AA579" i="21"/>
  <c r="AB579" i="21" s="1"/>
  <c r="AC579" i="21" s="1"/>
  <c r="AD579" i="21" s="1"/>
  <c r="AA580" i="21"/>
  <c r="AB580" i="21" s="1"/>
  <c r="AC580" i="21" s="1"/>
  <c r="AA581" i="21"/>
  <c r="AB581" i="21" s="1"/>
  <c r="AC581" i="21" s="1"/>
  <c r="AA582" i="21"/>
  <c r="AB582" i="21" s="1"/>
  <c r="AC582" i="21" s="1"/>
  <c r="AD582" i="21" s="1"/>
  <c r="AA583" i="21"/>
  <c r="AB583" i="21" s="1"/>
  <c r="AC583" i="21" s="1"/>
  <c r="AD583" i="21" s="1"/>
  <c r="AA584" i="21"/>
  <c r="AB584" i="21" s="1"/>
  <c r="AC584" i="21" s="1"/>
  <c r="AA585" i="21"/>
  <c r="AB585" i="21" s="1"/>
  <c r="AC585" i="21" s="1"/>
  <c r="AD585" i="21" s="1"/>
  <c r="AA586" i="21"/>
  <c r="AB586" i="21" s="1"/>
  <c r="AC586" i="21" s="1"/>
  <c r="AD586" i="21" s="1"/>
  <c r="AA587" i="21"/>
  <c r="AB587" i="21" s="1"/>
  <c r="AC587" i="21" s="1"/>
  <c r="AA588" i="21"/>
  <c r="AB588" i="21" s="1"/>
  <c r="AC588" i="21" s="1"/>
  <c r="AA589" i="21"/>
  <c r="AB589" i="21" s="1"/>
  <c r="AC589" i="21" s="1"/>
  <c r="AD589" i="21" s="1"/>
  <c r="AA590" i="21"/>
  <c r="AB590" i="21" s="1"/>
  <c r="AC590" i="21" s="1"/>
  <c r="AD590" i="21" s="1"/>
  <c r="AA591" i="21"/>
  <c r="AB591" i="21" s="1"/>
  <c r="AC591" i="21" s="1"/>
  <c r="AD591" i="21" s="1"/>
  <c r="AA592" i="21"/>
  <c r="AB592" i="21" s="1"/>
  <c r="AC592" i="21" s="1"/>
  <c r="AA593" i="21"/>
  <c r="AB593" i="21" s="1"/>
  <c r="AC593" i="21" s="1"/>
  <c r="AA594" i="21"/>
  <c r="AB594" i="21" s="1"/>
  <c r="AC594" i="21" s="1"/>
  <c r="AA595" i="21"/>
  <c r="AB595" i="21" s="1"/>
  <c r="AC595" i="21" s="1"/>
  <c r="AD595" i="21" s="1"/>
  <c r="AA596" i="21"/>
  <c r="AB596" i="21" s="1"/>
  <c r="AC596" i="21" s="1"/>
  <c r="AD596" i="21" s="1"/>
  <c r="AA597" i="21"/>
  <c r="AB597" i="21" s="1"/>
  <c r="AC597" i="21" s="1"/>
  <c r="AD597" i="21" s="1"/>
  <c r="AA598" i="21"/>
  <c r="AB598" i="21" s="1"/>
  <c r="AC598" i="21" s="1"/>
  <c r="AA599" i="21"/>
  <c r="AB599" i="21" s="1"/>
  <c r="AC599" i="21" s="1"/>
  <c r="AA600" i="21"/>
  <c r="AB600" i="21" s="1"/>
  <c r="AC600" i="21" s="1"/>
  <c r="AD600" i="21" s="1"/>
  <c r="AA601" i="21"/>
  <c r="AB601" i="21" s="1"/>
  <c r="AC601" i="21" s="1"/>
  <c r="AD601" i="21" s="1"/>
  <c r="AA602" i="21"/>
  <c r="AB602" i="21" s="1"/>
  <c r="AC602" i="21" s="1"/>
  <c r="AD602" i="21" s="1"/>
  <c r="AA603" i="21"/>
  <c r="AB603" i="21" s="1"/>
  <c r="AC603" i="21" s="1"/>
  <c r="AD603" i="21" s="1"/>
  <c r="AA604" i="21"/>
  <c r="AB604" i="21" s="1"/>
  <c r="AC604" i="21" s="1"/>
  <c r="AD604" i="21" s="1"/>
  <c r="AA605" i="21"/>
  <c r="AB605" i="21" s="1"/>
  <c r="AC605" i="21" s="1"/>
  <c r="AA606" i="21"/>
  <c r="AB606" i="21" s="1"/>
  <c r="AC606" i="21" s="1"/>
  <c r="AA607" i="21"/>
  <c r="AB607" i="21" s="1"/>
  <c r="AC607" i="21" s="1"/>
  <c r="AD607" i="21" s="1"/>
  <c r="AA608" i="21"/>
  <c r="AB608" i="21" s="1"/>
  <c r="AC608" i="21" s="1"/>
  <c r="AA609" i="21"/>
  <c r="AB609" i="21" s="1"/>
  <c r="AC609" i="21" s="1"/>
  <c r="AA610" i="21"/>
  <c r="AB610" i="21" s="1"/>
  <c r="AC610" i="21" s="1"/>
  <c r="AD610" i="21" s="1"/>
  <c r="AA611" i="21"/>
  <c r="AB611" i="21" s="1"/>
  <c r="AC611" i="21" s="1"/>
  <c r="AD611" i="21" s="1"/>
  <c r="AA612" i="21"/>
  <c r="AB612" i="21" s="1"/>
  <c r="AC612" i="21" s="1"/>
  <c r="AD612" i="21" s="1"/>
  <c r="AA613" i="21"/>
  <c r="AB613" i="21" s="1"/>
  <c r="AC613" i="21" s="1"/>
  <c r="AD613" i="21" s="1"/>
  <c r="AA614" i="21"/>
  <c r="AB614" i="21" s="1"/>
  <c r="AC614" i="21" s="1"/>
  <c r="AD614" i="21" s="1"/>
  <c r="AA615" i="21"/>
  <c r="AB615" i="21" s="1"/>
  <c r="AC615" i="21" s="1"/>
  <c r="AD615" i="21" s="1"/>
  <c r="AA616" i="21"/>
  <c r="AB616" i="21" s="1"/>
  <c r="AC616" i="21" s="1"/>
  <c r="AA617" i="21"/>
  <c r="AB617" i="21" s="1"/>
  <c r="AC617" i="21" s="1"/>
  <c r="AA618" i="21"/>
  <c r="AB618" i="21" s="1"/>
  <c r="AC618" i="21" s="1"/>
  <c r="AA619" i="21"/>
  <c r="AB619" i="21" s="1"/>
  <c r="AC619" i="21" s="1"/>
  <c r="AD619" i="21" s="1"/>
  <c r="AA620" i="21"/>
  <c r="AB620" i="21" s="1"/>
  <c r="AC620" i="21" s="1"/>
  <c r="AD620" i="21" s="1"/>
  <c r="AA621" i="21"/>
  <c r="AB621" i="21" s="1"/>
  <c r="AC621" i="21" s="1"/>
  <c r="AD621" i="21" s="1"/>
  <c r="AA622" i="21"/>
  <c r="AB622" i="21" s="1"/>
  <c r="AC622" i="21" s="1"/>
  <c r="AD622" i="21" s="1"/>
  <c r="AA623" i="21"/>
  <c r="AB623" i="21" s="1"/>
  <c r="AC623" i="21" s="1"/>
  <c r="AD623" i="21" s="1"/>
  <c r="AA624" i="21"/>
  <c r="AB624" i="21" s="1"/>
  <c r="AC624" i="21" s="1"/>
  <c r="AA625" i="21"/>
  <c r="AB625" i="21" s="1"/>
  <c r="AC625" i="21" s="1"/>
  <c r="AA626" i="21"/>
  <c r="AB626" i="21" s="1"/>
  <c r="AC626" i="21" s="1"/>
  <c r="AD626" i="21" s="1"/>
  <c r="AA627" i="21"/>
  <c r="AB627" i="21" s="1"/>
  <c r="AC627" i="21" s="1"/>
  <c r="AD627" i="21" s="1"/>
  <c r="AA628" i="21"/>
  <c r="AB628" i="21" s="1"/>
  <c r="AC628" i="21" s="1"/>
  <c r="AD628" i="21" s="1"/>
  <c r="AA629" i="21"/>
  <c r="AB629" i="21" s="1"/>
  <c r="AC629" i="21" s="1"/>
  <c r="AA632" i="21"/>
  <c r="AB632" i="21" s="1"/>
  <c r="AC632" i="21" s="1"/>
  <c r="AA633" i="21"/>
  <c r="AB633" i="21" s="1"/>
  <c r="AC633" i="21" s="1"/>
  <c r="AD633" i="21" s="1"/>
  <c r="AA634" i="21"/>
  <c r="AB634" i="21" s="1"/>
  <c r="AC634" i="21" s="1"/>
  <c r="AD634" i="21" s="1"/>
  <c r="AA635" i="21"/>
  <c r="AB635" i="21" s="1"/>
  <c r="AC635" i="21" s="1"/>
  <c r="AD635" i="21" s="1"/>
  <c r="AA636" i="21"/>
  <c r="AB636" i="21" s="1"/>
  <c r="AC636" i="21" s="1"/>
  <c r="AD636" i="21" s="1"/>
  <c r="AA637" i="21"/>
  <c r="AB637" i="21" s="1"/>
  <c r="AC637" i="21" s="1"/>
  <c r="AD637" i="21" s="1"/>
  <c r="AA638" i="21"/>
  <c r="AB638" i="21" s="1"/>
  <c r="AD638" i="21" s="1"/>
  <c r="AA642" i="21"/>
  <c r="AB642" i="21" s="1"/>
  <c r="AD642" i="21" s="1"/>
  <c r="AA643" i="21"/>
  <c r="AB643" i="21" s="1"/>
  <c r="AD643" i="21" s="1"/>
  <c r="AA644" i="21"/>
  <c r="AB644" i="21" s="1"/>
  <c r="AD644" i="21" s="1"/>
  <c r="AA645" i="21"/>
  <c r="AB645" i="21" s="1"/>
  <c r="AD645" i="21" s="1"/>
  <c r="AA646" i="21"/>
  <c r="AB646" i="21" s="1"/>
  <c r="AC646" i="21" s="1"/>
  <c r="AD646" i="21" s="1"/>
  <c r="AA647" i="21"/>
  <c r="AB647" i="21" s="1"/>
  <c r="AC647" i="21" s="1"/>
  <c r="AD647" i="21" s="1"/>
  <c r="AA648" i="21"/>
  <c r="AB648" i="21" s="1"/>
  <c r="AC648" i="21" s="1"/>
  <c r="AD648" i="21" s="1"/>
  <c r="AA649" i="21"/>
  <c r="AB649" i="21" s="1"/>
  <c r="AD649" i="21" s="1"/>
  <c r="AA650" i="21"/>
  <c r="AB650" i="21" s="1"/>
  <c r="AD650" i="21" s="1"/>
  <c r="AA651" i="21"/>
  <c r="AB651" i="21" s="1"/>
  <c r="AC651" i="21" s="1"/>
  <c r="AD651" i="21" s="1"/>
  <c r="AA652" i="21"/>
  <c r="AB652" i="21" s="1"/>
  <c r="AC652" i="21" s="1"/>
  <c r="AD652" i="21" s="1"/>
  <c r="AA653" i="21"/>
  <c r="AB653" i="21" s="1"/>
  <c r="AC653" i="21" s="1"/>
  <c r="AD653" i="21" s="1"/>
  <c r="AA654" i="21"/>
  <c r="AB654" i="21" s="1"/>
  <c r="AC654" i="21" s="1"/>
  <c r="AD654" i="21" s="1"/>
  <c r="AA655" i="21"/>
  <c r="AB655" i="21" s="1"/>
  <c r="AC655" i="21" s="1"/>
  <c r="AD655" i="21" s="1"/>
  <c r="AA656" i="21"/>
  <c r="AB656" i="21" s="1"/>
  <c r="AE656" i="21" s="1"/>
  <c r="AF656" i="21" s="1"/>
  <c r="AG656" i="21" s="1"/>
  <c r="AH656" i="21" s="1"/>
  <c r="AI656" i="21" s="1"/>
  <c r="AJ656" i="21" s="1"/>
  <c r="AK656" i="21" s="1"/>
  <c r="AA658" i="21"/>
  <c r="AB658" i="21" s="1"/>
  <c r="AC658" i="21" s="1"/>
  <c r="AD658" i="21" s="1"/>
  <c r="AA659" i="21"/>
  <c r="AB659" i="21" s="1"/>
  <c r="AD659" i="21" s="1"/>
  <c r="AA660" i="21"/>
  <c r="AB660" i="21" s="1"/>
  <c r="AD660" i="21" s="1"/>
  <c r="AA661" i="21"/>
  <c r="AB661" i="21" s="1"/>
  <c r="AC661" i="21" s="1"/>
  <c r="AD661" i="21" s="1"/>
  <c r="AA662" i="21"/>
  <c r="AB662" i="21" s="1"/>
  <c r="AC662" i="21" s="1"/>
  <c r="AD662" i="21" s="1"/>
  <c r="AA663" i="21"/>
  <c r="AB663" i="21" s="1"/>
  <c r="AC663" i="21" s="1"/>
  <c r="AD663" i="21" s="1"/>
  <c r="AA664" i="21"/>
  <c r="AB664" i="21" s="1"/>
  <c r="AC664" i="21" s="1"/>
  <c r="AD664" i="21" s="1"/>
  <c r="AA666" i="21"/>
  <c r="AB666" i="21" s="1"/>
  <c r="AC666" i="21" s="1"/>
  <c r="AD666" i="21" s="1"/>
  <c r="AA667" i="21"/>
  <c r="AB667" i="21" s="1"/>
  <c r="AC667" i="21" s="1"/>
  <c r="AD667" i="21" s="1"/>
  <c r="AA668" i="21"/>
  <c r="AB668" i="21" s="1"/>
  <c r="AD668" i="21" s="1"/>
  <c r="AA669" i="21"/>
  <c r="AB669" i="21" s="1"/>
  <c r="AD669" i="21" s="1"/>
  <c r="AA670" i="21"/>
  <c r="AB670" i="21" s="1"/>
  <c r="AD670" i="21" s="1"/>
  <c r="AA671" i="21"/>
  <c r="AB671" i="21" s="1"/>
  <c r="AD671" i="21" s="1"/>
  <c r="AA672" i="21"/>
  <c r="AB672" i="21" s="1"/>
  <c r="AC672" i="21" s="1"/>
  <c r="AD672" i="21" s="1"/>
  <c r="AA673" i="21"/>
  <c r="AB673" i="21" s="1"/>
  <c r="AC673" i="21" s="1"/>
  <c r="AD673" i="21" s="1"/>
  <c r="AA674" i="21"/>
  <c r="AB674" i="21" s="1"/>
  <c r="AC674" i="21" s="1"/>
  <c r="AD674" i="21" s="1"/>
  <c r="AA676" i="21"/>
  <c r="AB676" i="21" s="1"/>
  <c r="AC676" i="21" s="1"/>
  <c r="AD676" i="21" s="1"/>
  <c r="AA677" i="21"/>
  <c r="AB677" i="21" s="1"/>
  <c r="AC677" i="21" s="1"/>
  <c r="AD677" i="21" s="1"/>
  <c r="AA678" i="21"/>
  <c r="AB678" i="21" s="1"/>
  <c r="AC678" i="21" s="1"/>
  <c r="AD678" i="21" s="1"/>
  <c r="AA679" i="21"/>
  <c r="AB679" i="21" s="1"/>
  <c r="AC679" i="21" s="1"/>
  <c r="AD679" i="21" s="1"/>
  <c r="AA680" i="21"/>
  <c r="AB680" i="21" s="1"/>
  <c r="AC680" i="21" s="1"/>
  <c r="AD680" i="21" s="1"/>
  <c r="AA681" i="21"/>
  <c r="AB681" i="21" s="1"/>
  <c r="AC681" i="21" s="1"/>
  <c r="AD681" i="21" s="1"/>
  <c r="AA682" i="21"/>
  <c r="AB682" i="21" s="1"/>
  <c r="AC682" i="21" s="1"/>
  <c r="AD682" i="21" s="1"/>
  <c r="AA683" i="21"/>
  <c r="AB683" i="21" s="1"/>
  <c r="AC683" i="21" s="1"/>
  <c r="AE683" i="21" s="1"/>
  <c r="AF683" i="21" s="1"/>
  <c r="AG683" i="21" s="1"/>
  <c r="AH683" i="21" s="1"/>
  <c r="AI683" i="21" s="1"/>
  <c r="AJ683" i="21" s="1"/>
  <c r="AK683" i="21" s="1"/>
  <c r="AA684" i="21"/>
  <c r="AB684" i="21" s="1"/>
  <c r="AC684" i="21" s="1"/>
  <c r="AE684" i="21" s="1"/>
  <c r="AF684" i="21" s="1"/>
  <c r="AG684" i="21" s="1"/>
  <c r="AH684" i="21" s="1"/>
  <c r="AI684" i="21" s="1"/>
  <c r="AJ684" i="21" s="1"/>
  <c r="AK684" i="21" s="1"/>
  <c r="AA685" i="21"/>
  <c r="AB685" i="21" s="1"/>
  <c r="AC685" i="21" s="1"/>
  <c r="AE685" i="21" s="1"/>
  <c r="AF685" i="21" s="1"/>
  <c r="AG685" i="21" s="1"/>
  <c r="AH685" i="21" s="1"/>
  <c r="AI685" i="21" s="1"/>
  <c r="AJ685" i="21" s="1"/>
  <c r="AK685" i="21" s="1"/>
  <c r="AA686" i="21"/>
  <c r="AB686" i="21" s="1"/>
  <c r="AC686" i="21" s="1"/>
  <c r="AE686" i="21" s="1"/>
  <c r="AF686" i="21" s="1"/>
  <c r="AG686" i="21" s="1"/>
  <c r="AH686" i="21" s="1"/>
  <c r="AI686" i="21" s="1"/>
  <c r="AJ686" i="21" s="1"/>
  <c r="AK686" i="21" s="1"/>
  <c r="AA687" i="21"/>
  <c r="AB687" i="21" s="1"/>
  <c r="AC687" i="21" s="1"/>
  <c r="AE687" i="21" s="1"/>
  <c r="AF687" i="21" s="1"/>
  <c r="AG687" i="21" s="1"/>
  <c r="AH687" i="21" s="1"/>
  <c r="AI687" i="21" s="1"/>
  <c r="AJ687" i="21" s="1"/>
  <c r="AK687" i="21" s="1"/>
  <c r="AA688" i="21"/>
  <c r="AB688" i="21" s="1"/>
  <c r="AC688" i="21" s="1"/>
  <c r="AE688" i="21" s="1"/>
  <c r="AF688" i="21" s="1"/>
  <c r="AG688" i="21" s="1"/>
  <c r="AH688" i="21" s="1"/>
  <c r="AI688" i="21" s="1"/>
  <c r="AJ688" i="21" s="1"/>
  <c r="AK688" i="21" s="1"/>
  <c r="AA689" i="21"/>
  <c r="AB689" i="21" s="1"/>
  <c r="AC689" i="21" s="1"/>
  <c r="AE689" i="21" s="1"/>
  <c r="AF689" i="21" s="1"/>
  <c r="AG689" i="21" s="1"/>
  <c r="AH689" i="21" s="1"/>
  <c r="AI689" i="21" s="1"/>
  <c r="AJ689" i="21" s="1"/>
  <c r="AK689" i="21" s="1"/>
  <c r="AA690" i="21"/>
  <c r="AB690" i="21" s="1"/>
  <c r="AC690" i="21" s="1"/>
  <c r="AE690" i="21" s="1"/>
  <c r="AF690" i="21" s="1"/>
  <c r="AG690" i="21" s="1"/>
  <c r="AH690" i="21" s="1"/>
  <c r="AI690" i="21" s="1"/>
  <c r="AJ690" i="21" s="1"/>
  <c r="AK690" i="21" s="1"/>
  <c r="AA691" i="21"/>
  <c r="AB691" i="21" s="1"/>
  <c r="AC691" i="21" s="1"/>
  <c r="AE691" i="21" s="1"/>
  <c r="AF691" i="21" s="1"/>
  <c r="AG691" i="21" s="1"/>
  <c r="AH691" i="21" s="1"/>
  <c r="AI691" i="21" s="1"/>
  <c r="AJ691" i="21" s="1"/>
  <c r="AK691" i="21" s="1"/>
  <c r="AA692" i="21"/>
  <c r="AB692" i="21" s="1"/>
  <c r="AC692" i="21" s="1"/>
  <c r="AE692" i="21" s="1"/>
  <c r="AF692" i="21" s="1"/>
  <c r="AG692" i="21" s="1"/>
  <c r="AH692" i="21" s="1"/>
  <c r="AI692" i="21" s="1"/>
  <c r="AJ692" i="21" s="1"/>
  <c r="AK692" i="21" s="1"/>
  <c r="AA693" i="21"/>
  <c r="AB693" i="21" s="1"/>
  <c r="AC693" i="21" s="1"/>
  <c r="AE693" i="21" s="1"/>
  <c r="AF693" i="21" s="1"/>
  <c r="AG693" i="21" s="1"/>
  <c r="AH693" i="21" s="1"/>
  <c r="AI693" i="21" s="1"/>
  <c r="AJ693" i="21" s="1"/>
  <c r="AK693" i="21" s="1"/>
  <c r="AA694" i="21"/>
  <c r="AB694" i="21" s="1"/>
  <c r="AC694" i="21" s="1"/>
  <c r="AE694" i="21" s="1"/>
  <c r="AF694" i="21" s="1"/>
  <c r="AG694" i="21" s="1"/>
  <c r="AH694" i="21" s="1"/>
  <c r="AI694" i="21" s="1"/>
  <c r="AJ694" i="21" s="1"/>
  <c r="AK694" i="21" s="1"/>
  <c r="AA695" i="21"/>
  <c r="AB695" i="21" s="1"/>
  <c r="AC695" i="21" s="1"/>
  <c r="AE695" i="21" s="1"/>
  <c r="AF695" i="21" s="1"/>
  <c r="AG695" i="21" s="1"/>
  <c r="AH695" i="21" s="1"/>
  <c r="AI695" i="21" s="1"/>
  <c r="AJ695" i="21" s="1"/>
  <c r="AK695" i="21" s="1"/>
  <c r="AA696" i="21"/>
  <c r="AB696" i="21" s="1"/>
  <c r="AC696" i="21" s="1"/>
  <c r="AE696" i="21" s="1"/>
  <c r="AF696" i="21" s="1"/>
  <c r="AG696" i="21" s="1"/>
  <c r="AH696" i="21" s="1"/>
  <c r="AI696" i="21" s="1"/>
  <c r="AJ696" i="21" s="1"/>
  <c r="AK696" i="21" s="1"/>
  <c r="AA697" i="21"/>
  <c r="AB697" i="21" s="1"/>
  <c r="AC697" i="21" s="1"/>
  <c r="AE697" i="21" s="1"/>
  <c r="AF697" i="21" s="1"/>
  <c r="AG697" i="21" s="1"/>
  <c r="AH697" i="21" s="1"/>
  <c r="AI697" i="21" s="1"/>
  <c r="AJ697" i="21" s="1"/>
  <c r="AK697" i="21" s="1"/>
  <c r="AA698" i="21"/>
  <c r="AB698" i="21" s="1"/>
  <c r="AC698" i="21" s="1"/>
  <c r="AE698" i="21" s="1"/>
  <c r="AF698" i="21" s="1"/>
  <c r="AG698" i="21" s="1"/>
  <c r="AH698" i="21" s="1"/>
  <c r="AI698" i="21" s="1"/>
  <c r="AJ698" i="21" s="1"/>
  <c r="AK698" i="21" s="1"/>
  <c r="AA699" i="21"/>
  <c r="AB699" i="21" s="1"/>
  <c r="AC699" i="21" s="1"/>
  <c r="AE699" i="21" s="1"/>
  <c r="AF699" i="21" s="1"/>
  <c r="AG699" i="21" s="1"/>
  <c r="AH699" i="21" s="1"/>
  <c r="AI699" i="21" s="1"/>
  <c r="AJ699" i="21" s="1"/>
  <c r="AK699" i="21" s="1"/>
  <c r="AA700" i="21"/>
  <c r="AB700" i="21" s="1"/>
  <c r="AC700" i="21" s="1"/>
  <c r="AE700" i="21" s="1"/>
  <c r="AF700" i="21" s="1"/>
  <c r="AG700" i="21" s="1"/>
  <c r="AH700" i="21" s="1"/>
  <c r="AI700" i="21" s="1"/>
  <c r="AJ700" i="21" s="1"/>
  <c r="AK700" i="21" s="1"/>
  <c r="AA701" i="21"/>
  <c r="AB701" i="21" s="1"/>
  <c r="AC701" i="21" s="1"/>
  <c r="AE701" i="21" s="1"/>
  <c r="AF701" i="21" s="1"/>
  <c r="AG701" i="21" s="1"/>
  <c r="AH701" i="21" s="1"/>
  <c r="AI701" i="21" s="1"/>
  <c r="AJ701" i="21" s="1"/>
  <c r="AK701" i="21" s="1"/>
  <c r="AA702" i="21"/>
  <c r="AB702" i="21" s="1"/>
  <c r="AC702" i="21" s="1"/>
  <c r="AE702" i="21" s="1"/>
  <c r="AF702" i="21" s="1"/>
  <c r="AG702" i="21" s="1"/>
  <c r="AH702" i="21" s="1"/>
  <c r="AI702" i="21" s="1"/>
  <c r="AJ702" i="21" s="1"/>
  <c r="AK702" i="21" s="1"/>
  <c r="AA703" i="21"/>
  <c r="AB703" i="21" s="1"/>
  <c r="AC703" i="21" s="1"/>
  <c r="AE703" i="21" s="1"/>
  <c r="AF703" i="21" s="1"/>
  <c r="AG703" i="21" s="1"/>
  <c r="AH703" i="21" s="1"/>
  <c r="AI703" i="21" s="1"/>
  <c r="AJ703" i="21" s="1"/>
  <c r="AK703" i="21" s="1"/>
  <c r="AA704" i="21"/>
  <c r="AB704" i="21" s="1"/>
  <c r="AC704" i="21" s="1"/>
  <c r="AE704" i="21" s="1"/>
  <c r="AF704" i="21" s="1"/>
  <c r="AG704" i="21" s="1"/>
  <c r="AH704" i="21" s="1"/>
  <c r="AI704" i="21" s="1"/>
  <c r="AJ704" i="21" s="1"/>
  <c r="AK704" i="21" s="1"/>
  <c r="AA705" i="21"/>
  <c r="AB705" i="21" s="1"/>
  <c r="AC705" i="21" s="1"/>
  <c r="AE705" i="21" s="1"/>
  <c r="AF705" i="21" s="1"/>
  <c r="AG705" i="21" s="1"/>
  <c r="AH705" i="21" s="1"/>
  <c r="AI705" i="21" s="1"/>
  <c r="AJ705" i="21" s="1"/>
  <c r="AK705" i="21" s="1"/>
  <c r="AA706" i="21"/>
  <c r="AB706" i="21" s="1"/>
  <c r="AC706" i="21" s="1"/>
  <c r="AE706" i="21" s="1"/>
  <c r="AF706" i="21" s="1"/>
  <c r="AG706" i="21" s="1"/>
  <c r="AH706" i="21" s="1"/>
  <c r="AI706" i="21" s="1"/>
  <c r="AJ706" i="21" s="1"/>
  <c r="AK706" i="21" s="1"/>
  <c r="AA707" i="21"/>
  <c r="AB707" i="21" s="1"/>
  <c r="AC707" i="21" s="1"/>
  <c r="AE707" i="21" s="1"/>
  <c r="AF707" i="21" s="1"/>
  <c r="AG707" i="21" s="1"/>
  <c r="AH707" i="21" s="1"/>
  <c r="AI707" i="21" s="1"/>
  <c r="AJ707" i="21" s="1"/>
  <c r="AK707" i="21" s="1"/>
  <c r="AA708" i="21"/>
  <c r="AB708" i="21" s="1"/>
  <c r="AC708" i="21" s="1"/>
  <c r="AE708" i="21" s="1"/>
  <c r="AF708" i="21" s="1"/>
  <c r="AG708" i="21" s="1"/>
  <c r="AH708" i="21" s="1"/>
  <c r="AI708" i="21" s="1"/>
  <c r="AJ708" i="21" s="1"/>
  <c r="AK708" i="21" s="1"/>
  <c r="AA709" i="21"/>
  <c r="AB709" i="21" s="1"/>
  <c r="AC709" i="21" s="1"/>
  <c r="AE709" i="21" s="1"/>
  <c r="AF709" i="21" s="1"/>
  <c r="AG709" i="21" s="1"/>
  <c r="AH709" i="21" s="1"/>
  <c r="AI709" i="21" s="1"/>
  <c r="AJ709" i="21" s="1"/>
  <c r="AK709" i="21" s="1"/>
  <c r="AA710" i="21"/>
  <c r="AB710" i="21" s="1"/>
  <c r="AC710" i="21" s="1"/>
  <c r="AE710" i="21" s="1"/>
  <c r="AF710" i="21" s="1"/>
  <c r="AG710" i="21" s="1"/>
  <c r="AH710" i="21" s="1"/>
  <c r="AI710" i="21" s="1"/>
  <c r="AJ710" i="21" s="1"/>
  <c r="AK710" i="21" s="1"/>
  <c r="AA711" i="21"/>
  <c r="AB711" i="21" s="1"/>
  <c r="AC711" i="21" s="1"/>
  <c r="AE711" i="21" s="1"/>
  <c r="AF711" i="21" s="1"/>
  <c r="AG711" i="21" s="1"/>
  <c r="AH711" i="21" s="1"/>
  <c r="AI711" i="21" s="1"/>
  <c r="AJ711" i="21" s="1"/>
  <c r="AK711" i="21" s="1"/>
  <c r="AA712" i="21"/>
  <c r="AB712" i="21" s="1"/>
  <c r="AC712" i="21" s="1"/>
  <c r="AE712" i="21" s="1"/>
  <c r="AF712" i="21" s="1"/>
  <c r="AG712" i="21" s="1"/>
  <c r="AH712" i="21" s="1"/>
  <c r="AI712" i="21" s="1"/>
  <c r="AJ712" i="21" s="1"/>
  <c r="AK712" i="21" s="1"/>
  <c r="AA713" i="21"/>
  <c r="AB713" i="21" s="1"/>
  <c r="AC713" i="21" s="1"/>
  <c r="AE713" i="21" s="1"/>
  <c r="AF713" i="21" s="1"/>
  <c r="AG713" i="21" s="1"/>
  <c r="AH713" i="21" s="1"/>
  <c r="AI713" i="21" s="1"/>
  <c r="AJ713" i="21" s="1"/>
  <c r="AK713" i="21" s="1"/>
  <c r="AA714" i="21"/>
  <c r="AB714" i="21" s="1"/>
  <c r="AC714" i="21" s="1"/>
  <c r="AE714" i="21" s="1"/>
  <c r="AF714" i="21" s="1"/>
  <c r="AG714" i="21" s="1"/>
  <c r="AH714" i="21" s="1"/>
  <c r="AI714" i="21" s="1"/>
  <c r="AJ714" i="21" s="1"/>
  <c r="AK714" i="21" s="1"/>
  <c r="AA715" i="21"/>
  <c r="AB715" i="21" s="1"/>
  <c r="AC715" i="21" s="1"/>
  <c r="AE715" i="21" s="1"/>
  <c r="AF715" i="21" s="1"/>
  <c r="AG715" i="21" s="1"/>
  <c r="AH715" i="21" s="1"/>
  <c r="AI715" i="21" s="1"/>
  <c r="AJ715" i="21" s="1"/>
  <c r="AK715" i="21" s="1"/>
  <c r="AA716" i="21"/>
  <c r="AB716" i="21" s="1"/>
  <c r="AC716" i="21" s="1"/>
  <c r="AE716" i="21" s="1"/>
  <c r="AF716" i="21" s="1"/>
  <c r="AG716" i="21" s="1"/>
  <c r="AH716" i="21" s="1"/>
  <c r="AI716" i="21" s="1"/>
  <c r="AJ716" i="21" s="1"/>
  <c r="AK716" i="21" s="1"/>
  <c r="AA717" i="21"/>
  <c r="AB717" i="21" s="1"/>
  <c r="AC717" i="21" s="1"/>
  <c r="AD717" i="21" s="1"/>
  <c r="AA718" i="21"/>
  <c r="AB718" i="21" s="1"/>
  <c r="AC718" i="21" s="1"/>
  <c r="AD718" i="21" s="1"/>
  <c r="AA719" i="21"/>
  <c r="AB719" i="21" s="1"/>
  <c r="AC719" i="21" s="1"/>
  <c r="AD719" i="21" s="1"/>
  <c r="AA720" i="21"/>
  <c r="AB720" i="21" s="1"/>
  <c r="AC720" i="21" s="1"/>
  <c r="AD720" i="21" s="1"/>
  <c r="AA721" i="21"/>
  <c r="AB721" i="21" s="1"/>
  <c r="AC721" i="21" s="1"/>
  <c r="AD721" i="21" s="1"/>
  <c r="AA722" i="21"/>
  <c r="AB722" i="21" s="1"/>
  <c r="AC722" i="21" s="1"/>
  <c r="AD722" i="21" s="1"/>
  <c r="AA723" i="21"/>
  <c r="AB723" i="21" s="1"/>
  <c r="AC723" i="21" s="1"/>
  <c r="AD723" i="21" s="1"/>
  <c r="AA724" i="21"/>
  <c r="AB724" i="21" s="1"/>
  <c r="AC724" i="21" s="1"/>
  <c r="AD724" i="21" s="1"/>
  <c r="AA725" i="21"/>
  <c r="AB725" i="21" s="1"/>
  <c r="AC725" i="21" s="1"/>
  <c r="AD725" i="21" s="1"/>
  <c r="AA726" i="21"/>
  <c r="AB726" i="21" s="1"/>
  <c r="AC726" i="21" s="1"/>
  <c r="AD726" i="21" s="1"/>
  <c r="AA727" i="21"/>
  <c r="AB727" i="21" s="1"/>
  <c r="AC727" i="21" s="1"/>
  <c r="AD727" i="21" s="1"/>
  <c r="AA728" i="21"/>
  <c r="AB728" i="21" s="1"/>
  <c r="AC728" i="21" s="1"/>
  <c r="AD728" i="21" s="1"/>
  <c r="AA729" i="21"/>
  <c r="AB729" i="21" s="1"/>
  <c r="AC729" i="21" s="1"/>
  <c r="AD729" i="21" s="1"/>
  <c r="AA730" i="21"/>
  <c r="AB730" i="21" s="1"/>
  <c r="AC730" i="21" s="1"/>
  <c r="AD730" i="21" s="1"/>
  <c r="AA731" i="21"/>
  <c r="AB731" i="21" s="1"/>
  <c r="AC731" i="21" s="1"/>
  <c r="AD731" i="21" s="1"/>
  <c r="AA732" i="21"/>
  <c r="AB732" i="21" s="1"/>
  <c r="AC732" i="21" s="1"/>
  <c r="AD732" i="21" s="1"/>
  <c r="AA733" i="21"/>
  <c r="AB733" i="21" s="1"/>
  <c r="AC733" i="21" s="1"/>
  <c r="AD733" i="21" s="1"/>
  <c r="AA734" i="21"/>
  <c r="AB734" i="21" s="1"/>
  <c r="AC734" i="21" s="1"/>
  <c r="AD734" i="21" s="1"/>
  <c r="AA735" i="21"/>
  <c r="AB735" i="21" s="1"/>
  <c r="AC735" i="21" s="1"/>
  <c r="AD735" i="21" s="1"/>
  <c r="AA736" i="21"/>
  <c r="AB736" i="21" s="1"/>
  <c r="AC736" i="21" s="1"/>
  <c r="AD736" i="21" s="1"/>
  <c r="AA737" i="21"/>
  <c r="AB737" i="21" s="1"/>
  <c r="AC737" i="21" s="1"/>
  <c r="AD737" i="21" s="1"/>
  <c r="AA738" i="21"/>
  <c r="AB738" i="21" s="1"/>
  <c r="AC738" i="21" s="1"/>
  <c r="AD738" i="21" s="1"/>
  <c r="AA740" i="21"/>
  <c r="AA741" i="21"/>
  <c r="AB741" i="21" s="1"/>
  <c r="AC741" i="21" s="1"/>
  <c r="AD741" i="21" s="1"/>
  <c r="AA742" i="21"/>
  <c r="AB742" i="21" s="1"/>
  <c r="AC742" i="21" s="1"/>
  <c r="AD742" i="21" s="1"/>
  <c r="AA743" i="21"/>
  <c r="AB743" i="21" s="1"/>
  <c r="AC743" i="21" s="1"/>
  <c r="AD743" i="21" s="1"/>
  <c r="AA744" i="21"/>
  <c r="AB744" i="21" s="1"/>
  <c r="AC744" i="21" s="1"/>
  <c r="AD744" i="21" s="1"/>
  <c r="AA745" i="21"/>
  <c r="AB745" i="21" s="1"/>
  <c r="AC745" i="21" s="1"/>
  <c r="AD745" i="21" s="1"/>
  <c r="AA746" i="21"/>
  <c r="AB746" i="21" s="1"/>
  <c r="AC746" i="21" s="1"/>
  <c r="AD746" i="21" s="1"/>
  <c r="AA747" i="21"/>
  <c r="AB747" i="21" s="1"/>
  <c r="AC747" i="21" s="1"/>
  <c r="AD747" i="21" s="1"/>
  <c r="AA748" i="21"/>
  <c r="AB748" i="21" s="1"/>
  <c r="AC748" i="21" s="1"/>
  <c r="AD748" i="21" s="1"/>
  <c r="AA749" i="21"/>
  <c r="AB749" i="21" s="1"/>
  <c r="AC749" i="21" s="1"/>
  <c r="AD749" i="21" s="1"/>
  <c r="AA750" i="21"/>
  <c r="AB750" i="21" s="1"/>
  <c r="AC750" i="21" s="1"/>
  <c r="AD750" i="21" s="1"/>
  <c r="AA751" i="21"/>
  <c r="AB751" i="21" s="1"/>
  <c r="AC751" i="21" s="1"/>
  <c r="AD751" i="21" s="1"/>
  <c r="AA752" i="21"/>
  <c r="AB752" i="21" s="1"/>
  <c r="AC752" i="21" s="1"/>
  <c r="AD752" i="21" s="1"/>
  <c r="AA753" i="21"/>
  <c r="AB753" i="21" s="1"/>
  <c r="AC753" i="21" s="1"/>
  <c r="AD753" i="21" s="1"/>
  <c r="AA754" i="21"/>
  <c r="AB754" i="21" s="1"/>
  <c r="AC754" i="21" s="1"/>
  <c r="AD754" i="21" s="1"/>
  <c r="AA755" i="21"/>
  <c r="AB755" i="21" s="1"/>
  <c r="AC755" i="21" s="1"/>
  <c r="AD755" i="21" s="1"/>
  <c r="AA756" i="21"/>
  <c r="AB756" i="21" s="1"/>
  <c r="AC756" i="21" s="1"/>
  <c r="AD756" i="21" s="1"/>
  <c r="AA757" i="21"/>
  <c r="AB757" i="21" s="1"/>
  <c r="AC757" i="21" s="1"/>
  <c r="AD757" i="21" s="1"/>
  <c r="AA758" i="21"/>
  <c r="AB758" i="21" s="1"/>
  <c r="AC758" i="21" s="1"/>
  <c r="AD758" i="21" s="1"/>
  <c r="AA759" i="21"/>
  <c r="AB759" i="21" s="1"/>
  <c r="AC759" i="21" s="1"/>
  <c r="AD759" i="21" s="1"/>
  <c r="AA760" i="21"/>
  <c r="AB760" i="21" s="1"/>
  <c r="AC760" i="21" s="1"/>
  <c r="AD760" i="21" s="1"/>
  <c r="AA761" i="21"/>
  <c r="AB761" i="21" s="1"/>
  <c r="AC761" i="21" s="1"/>
  <c r="AD761" i="21" s="1"/>
  <c r="AA762" i="21"/>
  <c r="AB762" i="21" s="1"/>
  <c r="AC762" i="21" s="1"/>
  <c r="AD762" i="21" s="1"/>
  <c r="AA763" i="21"/>
  <c r="AB763" i="21" s="1"/>
  <c r="AC763" i="21" s="1"/>
  <c r="AD763" i="21" s="1"/>
  <c r="AA764" i="21"/>
  <c r="AB764" i="21" s="1"/>
  <c r="AC764" i="21" s="1"/>
  <c r="AD764" i="21" s="1"/>
  <c r="AA765" i="21"/>
  <c r="AB765" i="21" s="1"/>
  <c r="AC765" i="21" s="1"/>
  <c r="AD765" i="21" s="1"/>
  <c r="AA766" i="21"/>
  <c r="AB766" i="21" s="1"/>
  <c r="AC766" i="21" s="1"/>
  <c r="AD766" i="21" s="1"/>
  <c r="AA767" i="21"/>
  <c r="AB767" i="21" s="1"/>
  <c r="AC767" i="21" s="1"/>
  <c r="AD767" i="21" s="1"/>
  <c r="AA768" i="21"/>
  <c r="AB768" i="21" s="1"/>
  <c r="AC768" i="21" s="1"/>
  <c r="AD768" i="21" s="1"/>
  <c r="AA769" i="21"/>
  <c r="AB769" i="21" s="1"/>
  <c r="AC769" i="21" s="1"/>
  <c r="AD769" i="21" s="1"/>
  <c r="AA770" i="21"/>
  <c r="AB770" i="21" s="1"/>
  <c r="AC770" i="21" s="1"/>
  <c r="AD770" i="21" s="1"/>
  <c r="AA771" i="21"/>
  <c r="AB771" i="21" s="1"/>
  <c r="AC771" i="21" s="1"/>
  <c r="AD771" i="21" s="1"/>
  <c r="AA772" i="21"/>
  <c r="AB772" i="21" s="1"/>
  <c r="AC772" i="21" s="1"/>
  <c r="AD772" i="21" s="1"/>
  <c r="AA773" i="21"/>
  <c r="AB773" i="21" s="1"/>
  <c r="AC773" i="21" s="1"/>
  <c r="AD773" i="21" s="1"/>
  <c r="AA774" i="21"/>
  <c r="AB774" i="21" s="1"/>
  <c r="AC774" i="21" s="1"/>
  <c r="AD774" i="21" s="1"/>
  <c r="AA775" i="21"/>
  <c r="AB775" i="21" s="1"/>
  <c r="AC775" i="21" s="1"/>
  <c r="AD775" i="21" s="1"/>
  <c r="AA776" i="21"/>
  <c r="AB776" i="21" s="1"/>
  <c r="AC776" i="21" s="1"/>
  <c r="AD776" i="21" s="1"/>
  <c r="AA777" i="21"/>
  <c r="AB777" i="21" s="1"/>
  <c r="AC777" i="21" s="1"/>
  <c r="AD777" i="21" s="1"/>
  <c r="AA778" i="21"/>
  <c r="AB778" i="21" s="1"/>
  <c r="AC778" i="21" s="1"/>
  <c r="AD778" i="21" s="1"/>
  <c r="AA779" i="21"/>
  <c r="AB779" i="21" s="1"/>
  <c r="AC779" i="21" s="1"/>
  <c r="AD779" i="21" s="1"/>
  <c r="AA780" i="21"/>
  <c r="AB780" i="21" s="1"/>
  <c r="AC780" i="21" s="1"/>
  <c r="AD780" i="21" s="1"/>
  <c r="AA781" i="21"/>
  <c r="AB781" i="21" s="1"/>
  <c r="AC781" i="21" s="1"/>
  <c r="AD781" i="21" s="1"/>
  <c r="AA782" i="21"/>
  <c r="AB782" i="21" s="1"/>
  <c r="AC782" i="21" s="1"/>
  <c r="AD782" i="21" s="1"/>
  <c r="AA783" i="21"/>
  <c r="AB783" i="21" s="1"/>
  <c r="AC783" i="21" s="1"/>
  <c r="AD783" i="21" s="1"/>
  <c r="AA784" i="21"/>
  <c r="AB784" i="21" s="1"/>
  <c r="AC784" i="21" s="1"/>
  <c r="AD784" i="21" s="1"/>
  <c r="AA785" i="21"/>
  <c r="AB785" i="21" s="1"/>
  <c r="AC785" i="21" s="1"/>
  <c r="AD785" i="21" s="1"/>
  <c r="AA786" i="21"/>
  <c r="AB786" i="21" s="1"/>
  <c r="AC786" i="21" s="1"/>
  <c r="AD786" i="21" s="1"/>
  <c r="AA787" i="21"/>
  <c r="AB787" i="21" s="1"/>
  <c r="AC787" i="21" s="1"/>
  <c r="AD787" i="21" s="1"/>
  <c r="AA788" i="21"/>
  <c r="AB788" i="21" s="1"/>
  <c r="AC788" i="21" s="1"/>
  <c r="AD788" i="21" s="1"/>
  <c r="AA789" i="21"/>
  <c r="AB789" i="21" s="1"/>
  <c r="AC789" i="21" s="1"/>
  <c r="AD789" i="21" s="1"/>
  <c r="AA790" i="21"/>
  <c r="AB790" i="21" s="1"/>
  <c r="AC790" i="21" s="1"/>
  <c r="AD790" i="21" s="1"/>
  <c r="AA791" i="21"/>
  <c r="AB791" i="21" s="1"/>
  <c r="AC791" i="21" s="1"/>
  <c r="AD791" i="21" s="1"/>
  <c r="AA792" i="21"/>
  <c r="AB792" i="21" s="1"/>
  <c r="AC792" i="21" s="1"/>
  <c r="AD792" i="21" s="1"/>
  <c r="AA793" i="21"/>
  <c r="AB793" i="21" s="1"/>
  <c r="AC793" i="21" s="1"/>
  <c r="AD793" i="21" s="1"/>
  <c r="AA794" i="21"/>
  <c r="AB794" i="21" s="1"/>
  <c r="AC794" i="21" s="1"/>
  <c r="AD794" i="21" s="1"/>
  <c r="AA795" i="21"/>
  <c r="AB795" i="21" s="1"/>
  <c r="AC795" i="21" s="1"/>
  <c r="AD795" i="21" s="1"/>
  <c r="AA796" i="21"/>
  <c r="AB796" i="21" s="1"/>
  <c r="AC796" i="21" s="1"/>
  <c r="AD796" i="21" s="1"/>
  <c r="AA797" i="21"/>
  <c r="AB797" i="21" s="1"/>
  <c r="AC797" i="21" s="1"/>
  <c r="AD797" i="21" s="1"/>
  <c r="AA798" i="21"/>
  <c r="AB798" i="21" s="1"/>
  <c r="AC798" i="21" s="1"/>
  <c r="AD798" i="21" s="1"/>
  <c r="AA799" i="21"/>
  <c r="AB799" i="21" s="1"/>
  <c r="AC799" i="21" s="1"/>
  <c r="AD799" i="21" s="1"/>
  <c r="AA800" i="21"/>
  <c r="AB800" i="21" s="1"/>
  <c r="AC800" i="21" s="1"/>
  <c r="AD800" i="21" s="1"/>
  <c r="AA801" i="21"/>
  <c r="AB801" i="21" s="1"/>
  <c r="AC801" i="21" s="1"/>
  <c r="AD801" i="21" s="1"/>
  <c r="AA802" i="21"/>
  <c r="AB802" i="21" s="1"/>
  <c r="AC802" i="21" s="1"/>
  <c r="AD802" i="21" s="1"/>
  <c r="AA803" i="21"/>
  <c r="AB803" i="21" s="1"/>
  <c r="AC803" i="21" s="1"/>
  <c r="AD803" i="21" s="1"/>
  <c r="AA804" i="21"/>
  <c r="AB804" i="21" s="1"/>
  <c r="AC804" i="21" s="1"/>
  <c r="AD804" i="21" s="1"/>
  <c r="AA805" i="21"/>
  <c r="AB805" i="21" s="1"/>
  <c r="AC805" i="21" s="1"/>
  <c r="AD805" i="21" s="1"/>
  <c r="AA806" i="21"/>
  <c r="AB806" i="21" s="1"/>
  <c r="AC806" i="21" s="1"/>
  <c r="AD806" i="21" s="1"/>
  <c r="AA807" i="21"/>
  <c r="AB807" i="21" s="1"/>
  <c r="AC807" i="21" s="1"/>
  <c r="AD807" i="21" s="1"/>
  <c r="AA808" i="21"/>
  <c r="AB808" i="21" s="1"/>
  <c r="AC808" i="21" s="1"/>
  <c r="AD808" i="21" s="1"/>
  <c r="AA809" i="21"/>
  <c r="AB809" i="21" s="1"/>
  <c r="AC809" i="21" s="1"/>
  <c r="AD809" i="21" s="1"/>
  <c r="AA810" i="21"/>
  <c r="AB810" i="21" s="1"/>
  <c r="AC810" i="21" s="1"/>
  <c r="AD810" i="21" s="1"/>
  <c r="AA811" i="21"/>
  <c r="AB811" i="21" s="1"/>
  <c r="AC811" i="21" s="1"/>
  <c r="AD811" i="21" s="1"/>
  <c r="AA812" i="21"/>
  <c r="AB812" i="21" s="1"/>
  <c r="AC812" i="21" s="1"/>
  <c r="AD812" i="21" s="1"/>
  <c r="AA813" i="21"/>
  <c r="AB813" i="21" s="1"/>
  <c r="AC813" i="21" s="1"/>
  <c r="AD813" i="21" s="1"/>
  <c r="AA814" i="21"/>
  <c r="AB814" i="21" s="1"/>
  <c r="AC814" i="21" s="1"/>
  <c r="AD814" i="21" s="1"/>
  <c r="AA815" i="21"/>
  <c r="AB815" i="21" s="1"/>
  <c r="AC815" i="21" s="1"/>
  <c r="AD815" i="21" s="1"/>
  <c r="AA816" i="21"/>
  <c r="AB816" i="21" s="1"/>
  <c r="AC816" i="21" s="1"/>
  <c r="AD816" i="21" s="1"/>
  <c r="AA817" i="21"/>
  <c r="AB817" i="21" s="1"/>
  <c r="AC817" i="21" s="1"/>
  <c r="AD817" i="21" s="1"/>
  <c r="AA818" i="21"/>
  <c r="AB818" i="21" s="1"/>
  <c r="AC818" i="21" s="1"/>
  <c r="AD818" i="21" s="1"/>
  <c r="AA819" i="21"/>
  <c r="AB819" i="21" s="1"/>
  <c r="AC819" i="21" s="1"/>
  <c r="AD819" i="21" s="1"/>
  <c r="AA820" i="21"/>
  <c r="AB820" i="21" s="1"/>
  <c r="AC820" i="21" s="1"/>
  <c r="AD820" i="21" s="1"/>
  <c r="AA821" i="21"/>
  <c r="AB821" i="21" s="1"/>
  <c r="AC821" i="21" s="1"/>
  <c r="AD821" i="21" s="1"/>
  <c r="AA823" i="21"/>
  <c r="AB823" i="21" s="1"/>
  <c r="AC823" i="21" s="1"/>
  <c r="AD823" i="21" s="1"/>
  <c r="AA824" i="21"/>
  <c r="AB824" i="21" s="1"/>
  <c r="AC824" i="21" s="1"/>
  <c r="AD824" i="21" s="1"/>
  <c r="AA825" i="21"/>
  <c r="AB825" i="21" s="1"/>
  <c r="AC825" i="21" s="1"/>
  <c r="AD825" i="21" s="1"/>
  <c r="AA826" i="21"/>
  <c r="AB826" i="21" s="1"/>
  <c r="AC826" i="21" s="1"/>
  <c r="AE826" i="21" s="1"/>
  <c r="AF826" i="21" s="1"/>
  <c r="AG826" i="21" s="1"/>
  <c r="AH826" i="21" s="1"/>
  <c r="AI826" i="21" s="1"/>
  <c r="AJ826" i="21" s="1"/>
  <c r="AK826" i="21" s="1"/>
  <c r="AA827" i="21"/>
  <c r="AB827" i="21" s="1"/>
  <c r="AC827" i="21" s="1"/>
  <c r="AD827" i="21" s="1"/>
  <c r="AA828" i="21"/>
  <c r="AB828" i="21" s="1"/>
  <c r="AC828" i="21" s="1"/>
  <c r="AE828" i="21" s="1"/>
  <c r="AF828" i="21" s="1"/>
  <c r="AG828" i="21" s="1"/>
  <c r="AH828" i="21" s="1"/>
  <c r="AI828" i="21" s="1"/>
  <c r="AJ828" i="21" s="1"/>
  <c r="AK828" i="21" s="1"/>
  <c r="AA829" i="21"/>
  <c r="AB829" i="21" s="1"/>
  <c r="AC829" i="21" s="1"/>
  <c r="AD829" i="21" s="1"/>
  <c r="AA830" i="21"/>
  <c r="AB830" i="21" s="1"/>
  <c r="AC830" i="21" s="1"/>
  <c r="AE830" i="21" s="1"/>
  <c r="AF830" i="21" s="1"/>
  <c r="AG830" i="21" s="1"/>
  <c r="AH830" i="21" s="1"/>
  <c r="AI830" i="21" s="1"/>
  <c r="AJ830" i="21" s="1"/>
  <c r="AK830" i="21" s="1"/>
  <c r="AA831" i="21"/>
  <c r="AB831" i="21" s="1"/>
  <c r="AC831" i="21" s="1"/>
  <c r="AD831" i="21" s="1"/>
  <c r="AA832" i="21"/>
  <c r="AB832" i="21" s="1"/>
  <c r="AC832" i="21" s="1"/>
  <c r="AE832" i="21" s="1"/>
  <c r="AF832" i="21" s="1"/>
  <c r="AG832" i="21" s="1"/>
  <c r="AH832" i="21" s="1"/>
  <c r="AI832" i="21" s="1"/>
  <c r="AJ832" i="21" s="1"/>
  <c r="AK832" i="21" s="1"/>
  <c r="AA834" i="21"/>
  <c r="AB834" i="21" s="1"/>
  <c r="AC834" i="21" s="1"/>
  <c r="AD834" i="21" s="1"/>
  <c r="AA835" i="21"/>
  <c r="AB835" i="21" s="1"/>
  <c r="AC835" i="21" s="1"/>
  <c r="AE835" i="21" s="1"/>
  <c r="AF835" i="21" s="1"/>
  <c r="AG835" i="21" s="1"/>
  <c r="AH835" i="21" s="1"/>
  <c r="AI835" i="21" s="1"/>
  <c r="AJ835" i="21" s="1"/>
  <c r="AK835" i="21" s="1"/>
  <c r="AA836" i="21"/>
  <c r="AB836" i="21" s="1"/>
  <c r="AC836" i="21" s="1"/>
  <c r="AD836" i="21" s="1"/>
  <c r="AA837" i="21"/>
  <c r="AB837" i="21" s="1"/>
  <c r="AC837" i="21" s="1"/>
  <c r="AE837" i="21" s="1"/>
  <c r="AF837" i="21" s="1"/>
  <c r="AG837" i="21" s="1"/>
  <c r="AH837" i="21" s="1"/>
  <c r="AI837" i="21" s="1"/>
  <c r="AJ837" i="21" s="1"/>
  <c r="AK837" i="21" s="1"/>
  <c r="AA838" i="21"/>
  <c r="AB838" i="21" s="1"/>
  <c r="AC838" i="21" s="1"/>
  <c r="AD838" i="21" s="1"/>
  <c r="AA839" i="21"/>
  <c r="AB839" i="21" s="1"/>
  <c r="AC839" i="21" s="1"/>
  <c r="AD839" i="21" s="1"/>
  <c r="AA840" i="21"/>
  <c r="AB840" i="21" s="1"/>
  <c r="AC840" i="21" s="1"/>
  <c r="AD840" i="21" s="1"/>
  <c r="AA841" i="21"/>
  <c r="AB841" i="21" s="1"/>
  <c r="AC841" i="21" s="1"/>
  <c r="AD841" i="21" s="1"/>
  <c r="AA843" i="21"/>
  <c r="AB843" i="21" s="1"/>
  <c r="AC843" i="21" s="1"/>
  <c r="AD843" i="21" s="1"/>
  <c r="AA844" i="21"/>
  <c r="AB844" i="21" s="1"/>
  <c r="AC844" i="21" s="1"/>
  <c r="AD844" i="21" s="1"/>
  <c r="AA845" i="21"/>
  <c r="AB845" i="21" s="1"/>
  <c r="AC845" i="21" s="1"/>
  <c r="AD845" i="21" s="1"/>
  <c r="AA846" i="21"/>
  <c r="AB846" i="21" s="1"/>
  <c r="AC846" i="21" s="1"/>
  <c r="AD846" i="21" s="1"/>
  <c r="AA847" i="21"/>
  <c r="AB847" i="21" s="1"/>
  <c r="AC847" i="21" s="1"/>
  <c r="AD847" i="21" s="1"/>
  <c r="AA848" i="21"/>
  <c r="AB848" i="21" s="1"/>
  <c r="AC848" i="21" s="1"/>
  <c r="AD848" i="21" s="1"/>
  <c r="AA849" i="21"/>
  <c r="AB849" i="21" s="1"/>
  <c r="AC849" i="21" s="1"/>
  <c r="AD849" i="21" s="1"/>
  <c r="AA850" i="21"/>
  <c r="AB850" i="21" s="1"/>
  <c r="AC850" i="21" s="1"/>
  <c r="AE850" i="21" s="1"/>
  <c r="AF850" i="21" s="1"/>
  <c r="AG850" i="21" s="1"/>
  <c r="AH850" i="21" s="1"/>
  <c r="AI850" i="21" s="1"/>
  <c r="AJ850" i="21" s="1"/>
  <c r="AK850" i="21" s="1"/>
  <c r="AA851" i="21"/>
  <c r="AB851" i="21" s="1"/>
  <c r="AC851" i="21" s="1"/>
  <c r="AD851" i="21" s="1"/>
  <c r="AA852" i="21"/>
  <c r="AB852" i="21" s="1"/>
  <c r="AC852" i="21" s="1"/>
  <c r="AE852" i="21" s="1"/>
  <c r="AF852" i="21" s="1"/>
  <c r="AG852" i="21" s="1"/>
  <c r="AH852" i="21" s="1"/>
  <c r="AI852" i="21" s="1"/>
  <c r="AJ852" i="21" s="1"/>
  <c r="AK852" i="21" s="1"/>
  <c r="AA858" i="21"/>
  <c r="AB858" i="21" s="1"/>
  <c r="AC858" i="21" s="1"/>
  <c r="AD858" i="21" s="1"/>
  <c r="AA859" i="21"/>
  <c r="AB859" i="21" s="1"/>
  <c r="AC859" i="21" s="1"/>
  <c r="AD859" i="21" s="1"/>
  <c r="AA860" i="21"/>
  <c r="AB860" i="21" s="1"/>
  <c r="AC860" i="21" s="1"/>
  <c r="AD860" i="21" s="1"/>
  <c r="AA861" i="21"/>
  <c r="AB861" i="21" s="1"/>
  <c r="AC861" i="21" s="1"/>
  <c r="AD861" i="21" s="1"/>
  <c r="AA862" i="21"/>
  <c r="AB862" i="21" s="1"/>
  <c r="AC862" i="21" s="1"/>
  <c r="AD862" i="21" s="1"/>
  <c r="AA863" i="21"/>
  <c r="AB863" i="21" s="1"/>
  <c r="AC863" i="21" s="1"/>
  <c r="AD863" i="21" s="1"/>
  <c r="AA864" i="21"/>
  <c r="AB864" i="21" s="1"/>
  <c r="AC864" i="21" s="1"/>
  <c r="AD864" i="21" s="1"/>
  <c r="AA865" i="21"/>
  <c r="AB865" i="21" s="1"/>
  <c r="AC865" i="21" s="1"/>
  <c r="AD865" i="21" s="1"/>
  <c r="AA866" i="21"/>
  <c r="AB866" i="21" s="1"/>
  <c r="AC866" i="21" s="1"/>
  <c r="AD866" i="21" s="1"/>
  <c r="AA867" i="21"/>
  <c r="AB867" i="21" s="1"/>
  <c r="AC867" i="21" s="1"/>
  <c r="AD867" i="21" s="1"/>
  <c r="AA868" i="21"/>
  <c r="AB868" i="21" s="1"/>
  <c r="AC868" i="21" s="1"/>
  <c r="AD868" i="21" s="1"/>
  <c r="AA869" i="21"/>
  <c r="AB869" i="21" s="1"/>
  <c r="AC869" i="21" s="1"/>
  <c r="AD869" i="21" s="1"/>
  <c r="AA870" i="21"/>
  <c r="AB870" i="21" s="1"/>
  <c r="AC870" i="21" s="1"/>
  <c r="AD870" i="21" s="1"/>
  <c r="AA871" i="21"/>
  <c r="AB871" i="21" s="1"/>
  <c r="AC871" i="21" s="1"/>
  <c r="AD871" i="21" s="1"/>
  <c r="AA872" i="21"/>
  <c r="AB872" i="21" s="1"/>
  <c r="AC872" i="21" s="1"/>
  <c r="AD872" i="21" s="1"/>
  <c r="AA873" i="21"/>
  <c r="AB873" i="21" s="1"/>
  <c r="AC873" i="21" s="1"/>
  <c r="AD873" i="21" s="1"/>
  <c r="AA874" i="21"/>
  <c r="AB874" i="21" s="1"/>
  <c r="AC874" i="21" s="1"/>
  <c r="AD874" i="21" s="1"/>
  <c r="AA875" i="21"/>
  <c r="AB875" i="21" s="1"/>
  <c r="AC875" i="21" s="1"/>
  <c r="AD875" i="21" s="1"/>
  <c r="AA877" i="21"/>
  <c r="AB877" i="21" s="1"/>
  <c r="AC877" i="21" s="1"/>
  <c r="AD877" i="21" s="1"/>
  <c r="AA878" i="21"/>
  <c r="AB878" i="21" s="1"/>
  <c r="AC878" i="21" s="1"/>
  <c r="AD878" i="21" s="1"/>
  <c r="AA879" i="21"/>
  <c r="AB879" i="21" s="1"/>
  <c r="AC879" i="21" s="1"/>
  <c r="AD879" i="21" s="1"/>
  <c r="AA880" i="21"/>
  <c r="AB880" i="21" s="1"/>
  <c r="AC880" i="21" s="1"/>
  <c r="AD880" i="21" s="1"/>
  <c r="AA881" i="21"/>
  <c r="AB881" i="21" s="1"/>
  <c r="AC881" i="21" s="1"/>
  <c r="AD881" i="21" s="1"/>
  <c r="AA883" i="21"/>
  <c r="AB883" i="21" s="1"/>
  <c r="AC883" i="21" s="1"/>
  <c r="AD883" i="21" s="1"/>
  <c r="AA884" i="21"/>
  <c r="AB884" i="21" s="1"/>
  <c r="AC884" i="21" s="1"/>
  <c r="AD884" i="21" s="1"/>
  <c r="AA885" i="21"/>
  <c r="AB885" i="21" s="1"/>
  <c r="AC885" i="21" s="1"/>
  <c r="AD885" i="21" s="1"/>
  <c r="AA886" i="21"/>
  <c r="AB886" i="21" s="1"/>
  <c r="AC886" i="21" s="1"/>
  <c r="AD886" i="21" s="1"/>
  <c r="AA887" i="21"/>
  <c r="AB887" i="21" s="1"/>
  <c r="AC887" i="21" s="1"/>
  <c r="AD887" i="21" s="1"/>
  <c r="AA888" i="21"/>
  <c r="AB888" i="21" s="1"/>
  <c r="AC888" i="21" s="1"/>
  <c r="AD888" i="21" s="1"/>
  <c r="AA889" i="21"/>
  <c r="AB889" i="21" s="1"/>
  <c r="AC889" i="21" s="1"/>
  <c r="AD889" i="21" s="1"/>
  <c r="AA890" i="21"/>
  <c r="AB890" i="21" s="1"/>
  <c r="AC890" i="21" s="1"/>
  <c r="AD890" i="21" s="1"/>
  <c r="AA891" i="21"/>
  <c r="AB891" i="21" s="1"/>
  <c r="AC891" i="21" s="1"/>
  <c r="AD891" i="21" s="1"/>
  <c r="AA892" i="21"/>
  <c r="AB892" i="21" s="1"/>
  <c r="AC892" i="21" s="1"/>
  <c r="AD892" i="21" s="1"/>
  <c r="AA893" i="21"/>
  <c r="AB893" i="21" s="1"/>
  <c r="AC893" i="21" s="1"/>
  <c r="AD893" i="21" s="1"/>
  <c r="AA894" i="21"/>
  <c r="AB894" i="21" s="1"/>
  <c r="AC894" i="21" s="1"/>
  <c r="AD894" i="21" s="1"/>
  <c r="AA895" i="21"/>
  <c r="AB895" i="21" s="1"/>
  <c r="AC895" i="21" s="1"/>
  <c r="AD895" i="21" s="1"/>
  <c r="AA896" i="21"/>
  <c r="AB896" i="21" s="1"/>
  <c r="AC896" i="21" s="1"/>
  <c r="AD896" i="21" s="1"/>
  <c r="AA897" i="21"/>
  <c r="AB897" i="21" s="1"/>
  <c r="AC897" i="21" s="1"/>
  <c r="AD897" i="21" s="1"/>
  <c r="AA898" i="21"/>
  <c r="AB898" i="21" s="1"/>
  <c r="AC898" i="21" s="1"/>
  <c r="AD898" i="21" s="1"/>
  <c r="AA899" i="21"/>
  <c r="AB899" i="21" s="1"/>
  <c r="AC899" i="21" s="1"/>
  <c r="AD899" i="21" s="1"/>
  <c r="AA900" i="21"/>
  <c r="AB900" i="21" s="1"/>
  <c r="AC900" i="21" s="1"/>
  <c r="AD900" i="21" s="1"/>
  <c r="AA901" i="21"/>
  <c r="AB901" i="21" s="1"/>
  <c r="AC901" i="21" s="1"/>
  <c r="AD901" i="21" s="1"/>
  <c r="AA902" i="21"/>
  <c r="AB902" i="21" s="1"/>
  <c r="AC902" i="21" s="1"/>
  <c r="AD902" i="21" s="1"/>
  <c r="AA903" i="21"/>
  <c r="AB903" i="21" s="1"/>
  <c r="AC903" i="21" s="1"/>
  <c r="AD903" i="21" s="1"/>
  <c r="AA904" i="21"/>
  <c r="AB904" i="21" s="1"/>
  <c r="AC904" i="21" s="1"/>
  <c r="AD904" i="21" s="1"/>
  <c r="AA905" i="21"/>
  <c r="AB905" i="21" s="1"/>
  <c r="AC905" i="21" s="1"/>
  <c r="AD905" i="21" s="1"/>
  <c r="AA906" i="21"/>
  <c r="AB906" i="21" s="1"/>
  <c r="AC906" i="21" s="1"/>
  <c r="AD906" i="21" s="1"/>
  <c r="AA907" i="21"/>
  <c r="AB907" i="21" s="1"/>
  <c r="AC907" i="21" s="1"/>
  <c r="AD907" i="21" s="1"/>
  <c r="AA908" i="21"/>
  <c r="AB908" i="21" s="1"/>
  <c r="AC908" i="21" s="1"/>
  <c r="AD908" i="21" s="1"/>
  <c r="AA909" i="21"/>
  <c r="AB909" i="21" s="1"/>
  <c r="AC909" i="21" s="1"/>
  <c r="AD909" i="21" s="1"/>
  <c r="AA910" i="21"/>
  <c r="AB910" i="21" s="1"/>
  <c r="AC910" i="21" s="1"/>
  <c r="AD910" i="21" s="1"/>
  <c r="AA911" i="21"/>
  <c r="AB911" i="21" s="1"/>
  <c r="AC911" i="21" s="1"/>
  <c r="AD911" i="21" s="1"/>
  <c r="AA912" i="21"/>
  <c r="AB912" i="21" s="1"/>
  <c r="AC912" i="21" s="1"/>
  <c r="AD912" i="21" s="1"/>
  <c r="AA913" i="21"/>
  <c r="AB913" i="21" s="1"/>
  <c r="AC913" i="21" s="1"/>
  <c r="AD913" i="21" s="1"/>
  <c r="AA914" i="21"/>
  <c r="AB914" i="21" s="1"/>
  <c r="AC914" i="21" s="1"/>
  <c r="AD914" i="21" s="1"/>
  <c r="AA915" i="21"/>
  <c r="AB915" i="21" s="1"/>
  <c r="AC915" i="21" s="1"/>
  <c r="AD915" i="21" s="1"/>
  <c r="AA916" i="21"/>
  <c r="AB916" i="21" s="1"/>
  <c r="AC916" i="21" s="1"/>
  <c r="AD916" i="21" s="1"/>
  <c r="AA917" i="21"/>
  <c r="AB917" i="21" s="1"/>
  <c r="AC917" i="21" s="1"/>
  <c r="AD917" i="21" s="1"/>
  <c r="AA918" i="21"/>
  <c r="AB918" i="21" s="1"/>
  <c r="AC918" i="21" s="1"/>
  <c r="AD918" i="21" s="1"/>
  <c r="AA919" i="21"/>
  <c r="AB919" i="21" s="1"/>
  <c r="AC919" i="21" s="1"/>
  <c r="AD919" i="21" s="1"/>
  <c r="AA920" i="21"/>
  <c r="AB920" i="21" s="1"/>
  <c r="AC920" i="21" s="1"/>
  <c r="AD920" i="21" s="1"/>
  <c r="AA921" i="21"/>
  <c r="AB921" i="21" s="1"/>
  <c r="AC921" i="21" s="1"/>
  <c r="AD921" i="21" s="1"/>
  <c r="AA922" i="21"/>
  <c r="AB922" i="21" s="1"/>
  <c r="AC922" i="21" s="1"/>
  <c r="AD922" i="21" s="1"/>
  <c r="AA923" i="21"/>
  <c r="AB923" i="21" s="1"/>
  <c r="AC923" i="21" s="1"/>
  <c r="AD923" i="21" s="1"/>
  <c r="AA924" i="21"/>
  <c r="AB924" i="21" s="1"/>
  <c r="AC924" i="21" s="1"/>
  <c r="AD924" i="21" s="1"/>
  <c r="AA925" i="21"/>
  <c r="AB925" i="21" s="1"/>
  <c r="AC925" i="21" s="1"/>
  <c r="AD925" i="21" s="1"/>
  <c r="AA926" i="21"/>
  <c r="AB926" i="21" s="1"/>
  <c r="AC926" i="21" s="1"/>
  <c r="AD926" i="21" s="1"/>
  <c r="AA927" i="21"/>
  <c r="AB927" i="21" s="1"/>
  <c r="AC927" i="21" s="1"/>
  <c r="AD927" i="21" s="1"/>
  <c r="AA928" i="21"/>
  <c r="AB928" i="21" s="1"/>
  <c r="AC928" i="21" s="1"/>
  <c r="AD928" i="21" s="1"/>
  <c r="AA929" i="21"/>
  <c r="AB929" i="21" s="1"/>
  <c r="AC929" i="21" s="1"/>
  <c r="AD929" i="21" s="1"/>
  <c r="AA930" i="21"/>
  <c r="AB930" i="21" s="1"/>
  <c r="AC930" i="21" s="1"/>
  <c r="AD930" i="21" s="1"/>
  <c r="AA931" i="21"/>
  <c r="AB931" i="21" s="1"/>
  <c r="AC931" i="21" s="1"/>
  <c r="AD931" i="21" s="1"/>
  <c r="AA932" i="21"/>
  <c r="AB932" i="21" s="1"/>
  <c r="AC932" i="21" s="1"/>
  <c r="AD932" i="21" s="1"/>
  <c r="AA933" i="21"/>
  <c r="AB933" i="21" s="1"/>
  <c r="AC933" i="21" s="1"/>
  <c r="AD933" i="21" s="1"/>
  <c r="AA934" i="21"/>
  <c r="AB934" i="21" s="1"/>
  <c r="AC934" i="21" s="1"/>
  <c r="AD934" i="21" s="1"/>
  <c r="AA935" i="21"/>
  <c r="AB935" i="21" s="1"/>
  <c r="AC935" i="21" s="1"/>
  <c r="AD935" i="21" s="1"/>
  <c r="AA936" i="21"/>
  <c r="AB936" i="21" s="1"/>
  <c r="AC936" i="21" s="1"/>
  <c r="AD936" i="21" s="1"/>
  <c r="AA937" i="21"/>
  <c r="AB937" i="21" s="1"/>
  <c r="AC937" i="21" s="1"/>
  <c r="AD937" i="21" s="1"/>
  <c r="AA938" i="21"/>
  <c r="AB938" i="21" s="1"/>
  <c r="AD938" i="21" s="1"/>
  <c r="AA939" i="21"/>
  <c r="AB939" i="21" s="1"/>
  <c r="AC939" i="21" s="1"/>
  <c r="AD939" i="21" s="1"/>
  <c r="AA940" i="21"/>
  <c r="AB940" i="21" s="1"/>
  <c r="AC940" i="21" s="1"/>
  <c r="AD940" i="21" s="1"/>
  <c r="AA941" i="21"/>
  <c r="AB941" i="21" s="1"/>
  <c r="AD941" i="21" s="1"/>
  <c r="AA942" i="21"/>
  <c r="AB942" i="21" s="1"/>
  <c r="AC942" i="21" s="1"/>
  <c r="AD942" i="21" s="1"/>
  <c r="AA943" i="21"/>
  <c r="AB943" i="21" s="1"/>
  <c r="AC943" i="21" s="1"/>
  <c r="AD943" i="21" s="1"/>
  <c r="AA944" i="21"/>
  <c r="AB944" i="21" s="1"/>
  <c r="AC944" i="21" s="1"/>
  <c r="AD944" i="21" s="1"/>
  <c r="AA945" i="21"/>
  <c r="AB945" i="21" s="1"/>
  <c r="AC945" i="21" s="1"/>
  <c r="AD945" i="21" s="1"/>
  <c r="AA946" i="21"/>
  <c r="AB946" i="21" s="1"/>
  <c r="AD946" i="21" s="1"/>
  <c r="AA947" i="21"/>
  <c r="AB947" i="21" s="1"/>
  <c r="AD947" i="21" s="1"/>
  <c r="AA948" i="21"/>
  <c r="AB948" i="21" s="1"/>
  <c r="AC948" i="21" s="1"/>
  <c r="AD948" i="21" s="1"/>
  <c r="AA949" i="21"/>
  <c r="AB949" i="21" s="1"/>
  <c r="AC949" i="21" s="1"/>
  <c r="AD949" i="21" s="1"/>
  <c r="AA950" i="21"/>
  <c r="AB950" i="21" s="1"/>
  <c r="AC950" i="21" s="1"/>
  <c r="AD950" i="21" s="1"/>
  <c r="AA951" i="21"/>
  <c r="AB951" i="21" s="1"/>
  <c r="AC951" i="21" s="1"/>
  <c r="AD951" i="21" s="1"/>
  <c r="AA952" i="21"/>
  <c r="AB952" i="21" s="1"/>
  <c r="AD952" i="21" s="1"/>
  <c r="AA953" i="21"/>
  <c r="AB953" i="21" s="1"/>
  <c r="AD953" i="21" s="1"/>
  <c r="AA954" i="21"/>
  <c r="AB954" i="21" s="1"/>
  <c r="AC954" i="21" s="1"/>
  <c r="AD954" i="21" s="1"/>
  <c r="AA955" i="21"/>
  <c r="AB955" i="21" s="1"/>
  <c r="AC955" i="21" s="1"/>
  <c r="AD955" i="21" s="1"/>
  <c r="AA956" i="21"/>
  <c r="AB956" i="21" s="1"/>
  <c r="AC956" i="21" s="1"/>
  <c r="AD956" i="21" s="1"/>
  <c r="AA957" i="21"/>
  <c r="AB957" i="21" s="1"/>
  <c r="AC957" i="21" s="1"/>
  <c r="AD957" i="21" s="1"/>
  <c r="AA958" i="21"/>
  <c r="AB958" i="21" s="1"/>
  <c r="AC958" i="21" s="1"/>
  <c r="AD958" i="21" s="1"/>
  <c r="AA959" i="21"/>
  <c r="AB959" i="21" s="1"/>
  <c r="AD959" i="21" s="1"/>
  <c r="AA960" i="21"/>
  <c r="AB960" i="21" s="1"/>
  <c r="AD960" i="21" s="1"/>
  <c r="AA961" i="21"/>
  <c r="AB961" i="21" s="1"/>
  <c r="AC961" i="21" s="1"/>
  <c r="AD961" i="21" s="1"/>
  <c r="AA962" i="21"/>
  <c r="AB962" i="21" s="1"/>
  <c r="AC962" i="21" s="1"/>
  <c r="AD962" i="21" s="1"/>
  <c r="AA963" i="21"/>
  <c r="AB963" i="21" s="1"/>
  <c r="AC963" i="21" s="1"/>
  <c r="AD963" i="21" s="1"/>
  <c r="AA964" i="21"/>
  <c r="AB964" i="21" s="1"/>
  <c r="AC964" i="21" s="1"/>
  <c r="AD964" i="21" s="1"/>
  <c r="AA965" i="21"/>
  <c r="AB965" i="21" s="1"/>
  <c r="AC965" i="21" s="1"/>
  <c r="AD965" i="21" s="1"/>
  <c r="AA966" i="21"/>
  <c r="AB966" i="21" s="1"/>
  <c r="AD966" i="21" s="1"/>
  <c r="AA967" i="21"/>
  <c r="AB967" i="21" s="1"/>
  <c r="AD967" i="21" s="1"/>
  <c r="AA968" i="21"/>
  <c r="AB968" i="21" s="1"/>
  <c r="AC968" i="21" s="1"/>
  <c r="AD968" i="21" s="1"/>
  <c r="AA969" i="21"/>
  <c r="AB969" i="21" s="1"/>
  <c r="AC969" i="21" s="1"/>
  <c r="AD969" i="21" s="1"/>
  <c r="AA970" i="21"/>
  <c r="AB970" i="21" s="1"/>
  <c r="AC970" i="21" s="1"/>
  <c r="AD970" i="21" s="1"/>
  <c r="AA971" i="21"/>
  <c r="AB971" i="21" s="1"/>
  <c r="AC971" i="21" s="1"/>
  <c r="AD971" i="21" s="1"/>
  <c r="AA972" i="21"/>
  <c r="AB972" i="21" s="1"/>
  <c r="AC972" i="21" s="1"/>
  <c r="AD972" i="21" s="1"/>
  <c r="AA973" i="21"/>
  <c r="AB973" i="21" s="1"/>
  <c r="AD973" i="21" s="1"/>
  <c r="AA974" i="21"/>
  <c r="AB974" i="21" s="1"/>
  <c r="AD974" i="21" s="1"/>
  <c r="AA975" i="21"/>
  <c r="AB975" i="21" s="1"/>
  <c r="AC975" i="21" s="1"/>
  <c r="AD975" i="21" s="1"/>
  <c r="AA976" i="21"/>
  <c r="AB976" i="21" s="1"/>
  <c r="AC976" i="21" s="1"/>
  <c r="AD976" i="21" s="1"/>
  <c r="AA977" i="21"/>
  <c r="AB977" i="21" s="1"/>
  <c r="AC977" i="21" s="1"/>
  <c r="AD977" i="21" s="1"/>
  <c r="AA978" i="21"/>
  <c r="AB978" i="21" s="1"/>
  <c r="AC978" i="21" s="1"/>
  <c r="AD978" i="21" s="1"/>
  <c r="AA979" i="21"/>
  <c r="AB979" i="21" s="1"/>
  <c r="AC979" i="21" s="1"/>
  <c r="AD979" i="21" s="1"/>
  <c r="AA980" i="21"/>
  <c r="AB980" i="21" s="1"/>
  <c r="AD980" i="21" s="1"/>
  <c r="AA981" i="21"/>
  <c r="AB981" i="21" s="1"/>
  <c r="AD981" i="21" s="1"/>
  <c r="AA982" i="21"/>
  <c r="AB982" i="21" s="1"/>
  <c r="AC982" i="21" s="1"/>
  <c r="AD982" i="21" s="1"/>
  <c r="AA983" i="21"/>
  <c r="AB983" i="21" s="1"/>
  <c r="AC983" i="21" s="1"/>
  <c r="AD983" i="21" s="1"/>
  <c r="AA984" i="21"/>
  <c r="AB984" i="21" s="1"/>
  <c r="AC984" i="21" s="1"/>
  <c r="AD984" i="21" s="1"/>
  <c r="AA985" i="21"/>
  <c r="AB985" i="21" s="1"/>
  <c r="AC985" i="21" s="1"/>
  <c r="AD985" i="21" s="1"/>
  <c r="AA986" i="21"/>
  <c r="AB986" i="21" s="1"/>
  <c r="AC986" i="21" s="1"/>
  <c r="AD986" i="21" s="1"/>
  <c r="AA987" i="21"/>
  <c r="AB987" i="21" s="1"/>
  <c r="AD987" i="21" s="1"/>
  <c r="AA988" i="21"/>
  <c r="AB988" i="21" s="1"/>
  <c r="AD988" i="21" s="1"/>
  <c r="AA989" i="21"/>
  <c r="AB989" i="21" s="1"/>
  <c r="AC989" i="21" s="1"/>
  <c r="AD989" i="21" s="1"/>
  <c r="AA990" i="21"/>
  <c r="AB990" i="21" s="1"/>
  <c r="AC990" i="21" s="1"/>
  <c r="AD990" i="21" s="1"/>
  <c r="AA991" i="21"/>
  <c r="AB991" i="21" s="1"/>
  <c r="AC991" i="21" s="1"/>
  <c r="AD991" i="21" s="1"/>
  <c r="AA992" i="21"/>
  <c r="AB992" i="21" s="1"/>
  <c r="AC992" i="21" s="1"/>
  <c r="AD992" i="21" s="1"/>
  <c r="AA993" i="21"/>
  <c r="AB993" i="21" s="1"/>
  <c r="AC993" i="21" s="1"/>
  <c r="AD993" i="21" s="1"/>
  <c r="AA994" i="21"/>
  <c r="AB994" i="21" s="1"/>
  <c r="AC994" i="21" s="1"/>
  <c r="AD994" i="21" s="1"/>
  <c r="AA995" i="21"/>
  <c r="AB995" i="21" s="1"/>
  <c r="AC995" i="21" s="1"/>
  <c r="AD995" i="21" s="1"/>
  <c r="AA996" i="21"/>
  <c r="AB996" i="21" s="1"/>
  <c r="AC996" i="21" s="1"/>
  <c r="AD996" i="21" s="1"/>
  <c r="AA997" i="21"/>
  <c r="AB997" i="21" s="1"/>
  <c r="AC997" i="21" s="1"/>
  <c r="AD997" i="21" s="1"/>
  <c r="AA998" i="21"/>
  <c r="AB998" i="21" s="1"/>
  <c r="AD998" i="21" s="1"/>
  <c r="AA999" i="21"/>
  <c r="AB999" i="21" s="1"/>
  <c r="AD999" i="21" s="1"/>
  <c r="AA1000" i="21"/>
  <c r="AB1000" i="21" s="1"/>
  <c r="AC1000" i="21" s="1"/>
  <c r="AD1000" i="21" s="1"/>
  <c r="AA1001" i="21"/>
  <c r="AB1001" i="21" s="1"/>
  <c r="AC1001" i="21" s="1"/>
  <c r="AD1001" i="21" s="1"/>
  <c r="AA1002" i="21"/>
  <c r="AB1002" i="21" s="1"/>
  <c r="AD1002" i="21" s="1"/>
  <c r="AA1003" i="21"/>
  <c r="AB1003" i="21" s="1"/>
  <c r="AC1003" i="21" s="1"/>
  <c r="AD1003" i="21" s="1"/>
  <c r="AA1004" i="21"/>
  <c r="AB1004" i="21" s="1"/>
  <c r="AC1004" i="21" s="1"/>
  <c r="AD1004" i="21" s="1"/>
  <c r="AA1005" i="21"/>
  <c r="AB1005" i="21" s="1"/>
  <c r="AD1005" i="21" s="1"/>
  <c r="AA1006" i="21"/>
  <c r="AB1006" i="21" s="1"/>
  <c r="AC1006" i="21" s="1"/>
  <c r="AD1006" i="21" s="1"/>
  <c r="AA1007" i="21"/>
  <c r="AB1007" i="21" s="1"/>
  <c r="AC1007" i="21" s="1"/>
  <c r="AD1007" i="21" s="1"/>
  <c r="AA1008" i="21"/>
  <c r="AB1008" i="21" s="1"/>
  <c r="AC1008" i="21" s="1"/>
  <c r="AD1008" i="21" s="1"/>
  <c r="AA1009" i="21"/>
  <c r="AB1009" i="21" s="1"/>
  <c r="AC1009" i="21" s="1"/>
  <c r="AD1009" i="21" s="1"/>
  <c r="AA1010" i="21"/>
  <c r="AB1010" i="21" s="1"/>
  <c r="AC1010" i="21" s="1"/>
  <c r="AD1010" i="21" s="1"/>
  <c r="AA1011" i="21"/>
  <c r="AF1011" i="21" s="1"/>
  <c r="AG1011" i="21" s="1"/>
  <c r="AH1011" i="21" s="1"/>
  <c r="AI1011" i="21" s="1"/>
  <c r="AJ1011" i="21" s="1"/>
  <c r="AK1011" i="21" s="1"/>
  <c r="AA438" i="21"/>
  <c r="AB438" i="21" s="1"/>
  <c r="AC438" i="21" s="1"/>
  <c r="AD438" i="21" s="1"/>
  <c r="O439" i="21"/>
  <c r="P439" i="21" s="1"/>
  <c r="Q439" i="21" s="1"/>
  <c r="S439" i="21" s="1"/>
  <c r="T439" i="21" s="1"/>
  <c r="U439" i="21" s="1"/>
  <c r="V439" i="21" s="1"/>
  <c r="W439" i="21" s="1"/>
  <c r="X439" i="21" s="1"/>
  <c r="Y439" i="21" s="1"/>
  <c r="O440" i="21"/>
  <c r="P440" i="21" s="1"/>
  <c r="Q440" i="21" s="1"/>
  <c r="S440" i="21" s="1"/>
  <c r="T440" i="21" s="1"/>
  <c r="U440" i="21" s="1"/>
  <c r="V440" i="21" s="1"/>
  <c r="W440" i="21" s="1"/>
  <c r="X440" i="21" s="1"/>
  <c r="Y440" i="21" s="1"/>
  <c r="O441" i="21"/>
  <c r="P441" i="21" s="1"/>
  <c r="Q441" i="21" s="1"/>
  <c r="S441" i="21" s="1"/>
  <c r="T441" i="21" s="1"/>
  <c r="U441" i="21" s="1"/>
  <c r="V441" i="21" s="1"/>
  <c r="W441" i="21" s="1"/>
  <c r="X441" i="21" s="1"/>
  <c r="Y441" i="21" s="1"/>
  <c r="O442" i="21"/>
  <c r="P442" i="21" s="1"/>
  <c r="Q442" i="21" s="1"/>
  <c r="S442" i="21" s="1"/>
  <c r="T442" i="21" s="1"/>
  <c r="U442" i="21" s="1"/>
  <c r="V442" i="21" s="1"/>
  <c r="W442" i="21" s="1"/>
  <c r="X442" i="21" s="1"/>
  <c r="Y442" i="21" s="1"/>
  <c r="O443" i="21"/>
  <c r="P443" i="21" s="1"/>
  <c r="Q443" i="21" s="1"/>
  <c r="S443" i="21" s="1"/>
  <c r="T443" i="21" s="1"/>
  <c r="U443" i="21" s="1"/>
  <c r="V443" i="21" s="1"/>
  <c r="W443" i="21" s="1"/>
  <c r="X443" i="21" s="1"/>
  <c r="Y443" i="21" s="1"/>
  <c r="O444" i="21"/>
  <c r="P444" i="21" s="1"/>
  <c r="Q444" i="21" s="1"/>
  <c r="S444" i="21" s="1"/>
  <c r="T444" i="21" s="1"/>
  <c r="U444" i="21" s="1"/>
  <c r="V444" i="21" s="1"/>
  <c r="W444" i="21" s="1"/>
  <c r="X444" i="21" s="1"/>
  <c r="Y444" i="21" s="1"/>
  <c r="O445" i="21"/>
  <c r="P445" i="21" s="1"/>
  <c r="Q445" i="21" s="1"/>
  <c r="S445" i="21" s="1"/>
  <c r="T445" i="21" s="1"/>
  <c r="U445" i="21" s="1"/>
  <c r="V445" i="21" s="1"/>
  <c r="W445" i="21" s="1"/>
  <c r="X445" i="21" s="1"/>
  <c r="Y445" i="21" s="1"/>
  <c r="O446" i="21"/>
  <c r="P446" i="21" s="1"/>
  <c r="Q446" i="21" s="1"/>
  <c r="S446" i="21" s="1"/>
  <c r="T446" i="21" s="1"/>
  <c r="U446" i="21" s="1"/>
  <c r="V446" i="21" s="1"/>
  <c r="W446" i="21" s="1"/>
  <c r="X446" i="21" s="1"/>
  <c r="Y446" i="21" s="1"/>
  <c r="O447" i="21"/>
  <c r="P447" i="21" s="1"/>
  <c r="Q447" i="21" s="1"/>
  <c r="S447" i="21" s="1"/>
  <c r="T447" i="21" s="1"/>
  <c r="U447" i="21" s="1"/>
  <c r="V447" i="21" s="1"/>
  <c r="W447" i="21" s="1"/>
  <c r="X447" i="21" s="1"/>
  <c r="Y447" i="21" s="1"/>
  <c r="O448" i="21"/>
  <c r="P448" i="21" s="1"/>
  <c r="Q448" i="21" s="1"/>
  <c r="S448" i="21" s="1"/>
  <c r="T448" i="21" s="1"/>
  <c r="U448" i="21" s="1"/>
  <c r="V448" i="21" s="1"/>
  <c r="W448" i="21" s="1"/>
  <c r="X448" i="21" s="1"/>
  <c r="Y448" i="21" s="1"/>
  <c r="O449" i="21"/>
  <c r="P449" i="21" s="1"/>
  <c r="Q449" i="21" s="1"/>
  <c r="S449" i="21" s="1"/>
  <c r="T449" i="21" s="1"/>
  <c r="U449" i="21" s="1"/>
  <c r="V449" i="21" s="1"/>
  <c r="W449" i="21" s="1"/>
  <c r="X449" i="21" s="1"/>
  <c r="Y449" i="21" s="1"/>
  <c r="O450" i="21"/>
  <c r="P450" i="21" s="1"/>
  <c r="Q450" i="21" s="1"/>
  <c r="S450" i="21" s="1"/>
  <c r="T450" i="21" s="1"/>
  <c r="U450" i="21" s="1"/>
  <c r="V450" i="21" s="1"/>
  <c r="W450" i="21" s="1"/>
  <c r="X450" i="21" s="1"/>
  <c r="Y450" i="21" s="1"/>
  <c r="O451" i="21"/>
  <c r="P451" i="21" s="1"/>
  <c r="Q451" i="21" s="1"/>
  <c r="S451" i="21" s="1"/>
  <c r="T451" i="21" s="1"/>
  <c r="U451" i="21" s="1"/>
  <c r="V451" i="21" s="1"/>
  <c r="W451" i="21" s="1"/>
  <c r="X451" i="21" s="1"/>
  <c r="Y451" i="21" s="1"/>
  <c r="O452" i="21"/>
  <c r="P452" i="21" s="1"/>
  <c r="Q452" i="21" s="1"/>
  <c r="S452" i="21" s="1"/>
  <c r="T452" i="21" s="1"/>
  <c r="U452" i="21" s="1"/>
  <c r="V452" i="21" s="1"/>
  <c r="W452" i="21" s="1"/>
  <c r="X452" i="21" s="1"/>
  <c r="Y452" i="21" s="1"/>
  <c r="O453" i="21"/>
  <c r="P453" i="21" s="1"/>
  <c r="Q453" i="21" s="1"/>
  <c r="S453" i="21" s="1"/>
  <c r="T453" i="21" s="1"/>
  <c r="U453" i="21" s="1"/>
  <c r="V453" i="21" s="1"/>
  <c r="W453" i="21" s="1"/>
  <c r="X453" i="21" s="1"/>
  <c r="Y453" i="21" s="1"/>
  <c r="O454" i="21"/>
  <c r="P454" i="21" s="1"/>
  <c r="Q454" i="21" s="1"/>
  <c r="S454" i="21" s="1"/>
  <c r="T454" i="21" s="1"/>
  <c r="U454" i="21" s="1"/>
  <c r="V454" i="21" s="1"/>
  <c r="W454" i="21" s="1"/>
  <c r="X454" i="21" s="1"/>
  <c r="Y454" i="21" s="1"/>
  <c r="O455" i="21"/>
  <c r="P455" i="21" s="1"/>
  <c r="Q455" i="21" s="1"/>
  <c r="S455" i="21" s="1"/>
  <c r="T455" i="21" s="1"/>
  <c r="U455" i="21" s="1"/>
  <c r="V455" i="21" s="1"/>
  <c r="W455" i="21" s="1"/>
  <c r="X455" i="21" s="1"/>
  <c r="Y455" i="21" s="1"/>
  <c r="O456" i="21"/>
  <c r="P456" i="21" s="1"/>
  <c r="Q456" i="21" s="1"/>
  <c r="S456" i="21" s="1"/>
  <c r="T456" i="21" s="1"/>
  <c r="U456" i="21" s="1"/>
  <c r="V456" i="21" s="1"/>
  <c r="W456" i="21" s="1"/>
  <c r="X456" i="21" s="1"/>
  <c r="Y456" i="21" s="1"/>
  <c r="O457" i="21"/>
  <c r="P457" i="21" s="1"/>
  <c r="Q457" i="21" s="1"/>
  <c r="S457" i="21" s="1"/>
  <c r="T457" i="21" s="1"/>
  <c r="U457" i="21" s="1"/>
  <c r="V457" i="21" s="1"/>
  <c r="W457" i="21" s="1"/>
  <c r="X457" i="21" s="1"/>
  <c r="Y457" i="21" s="1"/>
  <c r="O458" i="21"/>
  <c r="P458" i="21" s="1"/>
  <c r="Q458" i="21" s="1"/>
  <c r="S458" i="21" s="1"/>
  <c r="T458" i="21" s="1"/>
  <c r="U458" i="21" s="1"/>
  <c r="V458" i="21" s="1"/>
  <c r="W458" i="21" s="1"/>
  <c r="X458" i="21" s="1"/>
  <c r="Y458" i="21" s="1"/>
  <c r="O459" i="21"/>
  <c r="P459" i="21" s="1"/>
  <c r="Q459" i="21" s="1"/>
  <c r="S459" i="21" s="1"/>
  <c r="T459" i="21" s="1"/>
  <c r="U459" i="21" s="1"/>
  <c r="V459" i="21" s="1"/>
  <c r="W459" i="21" s="1"/>
  <c r="X459" i="21" s="1"/>
  <c r="Y459" i="21" s="1"/>
  <c r="O460" i="21"/>
  <c r="P460" i="21" s="1"/>
  <c r="Q460" i="21" s="1"/>
  <c r="S460" i="21" s="1"/>
  <c r="T460" i="21" s="1"/>
  <c r="U460" i="21" s="1"/>
  <c r="V460" i="21" s="1"/>
  <c r="W460" i="21" s="1"/>
  <c r="X460" i="21" s="1"/>
  <c r="Y460" i="21" s="1"/>
  <c r="O461" i="21"/>
  <c r="P461" i="21" s="1"/>
  <c r="Q461" i="21" s="1"/>
  <c r="S461" i="21" s="1"/>
  <c r="T461" i="21" s="1"/>
  <c r="U461" i="21" s="1"/>
  <c r="V461" i="21" s="1"/>
  <c r="W461" i="21" s="1"/>
  <c r="X461" i="21" s="1"/>
  <c r="Y461" i="21" s="1"/>
  <c r="O462" i="21"/>
  <c r="P462" i="21" s="1"/>
  <c r="Q462" i="21" s="1"/>
  <c r="S462" i="21" s="1"/>
  <c r="T462" i="21" s="1"/>
  <c r="U462" i="21" s="1"/>
  <c r="V462" i="21" s="1"/>
  <c r="W462" i="21" s="1"/>
  <c r="X462" i="21" s="1"/>
  <c r="Y462" i="21" s="1"/>
  <c r="O463" i="21"/>
  <c r="P463" i="21" s="1"/>
  <c r="Q463" i="21" s="1"/>
  <c r="S463" i="21" s="1"/>
  <c r="T463" i="21" s="1"/>
  <c r="U463" i="21" s="1"/>
  <c r="V463" i="21" s="1"/>
  <c r="W463" i="21" s="1"/>
  <c r="X463" i="21" s="1"/>
  <c r="Y463" i="21" s="1"/>
  <c r="O464" i="21"/>
  <c r="P464" i="21" s="1"/>
  <c r="Q464" i="21" s="1"/>
  <c r="S464" i="21" s="1"/>
  <c r="T464" i="21" s="1"/>
  <c r="U464" i="21" s="1"/>
  <c r="V464" i="21" s="1"/>
  <c r="W464" i="21" s="1"/>
  <c r="X464" i="21" s="1"/>
  <c r="Y464" i="21" s="1"/>
  <c r="O465" i="21"/>
  <c r="P465" i="21" s="1"/>
  <c r="Q465" i="21" s="1"/>
  <c r="S465" i="21" s="1"/>
  <c r="T465" i="21" s="1"/>
  <c r="U465" i="21" s="1"/>
  <c r="V465" i="21" s="1"/>
  <c r="W465" i="21" s="1"/>
  <c r="X465" i="21" s="1"/>
  <c r="Y465" i="21" s="1"/>
  <c r="O466" i="21"/>
  <c r="P466" i="21" s="1"/>
  <c r="Q466" i="21" s="1"/>
  <c r="S466" i="21" s="1"/>
  <c r="T466" i="21" s="1"/>
  <c r="U466" i="21" s="1"/>
  <c r="V466" i="21" s="1"/>
  <c r="W466" i="21" s="1"/>
  <c r="X466" i="21" s="1"/>
  <c r="Y466" i="21" s="1"/>
  <c r="O467" i="21"/>
  <c r="P467" i="21" s="1"/>
  <c r="Q467" i="21" s="1"/>
  <c r="S467" i="21" s="1"/>
  <c r="T467" i="21" s="1"/>
  <c r="U467" i="21" s="1"/>
  <c r="V467" i="21" s="1"/>
  <c r="W467" i="21" s="1"/>
  <c r="X467" i="21" s="1"/>
  <c r="Y467" i="21" s="1"/>
  <c r="O468" i="21"/>
  <c r="P468" i="21" s="1"/>
  <c r="Q468" i="21" s="1"/>
  <c r="S468" i="21" s="1"/>
  <c r="T468" i="21" s="1"/>
  <c r="U468" i="21" s="1"/>
  <c r="V468" i="21" s="1"/>
  <c r="W468" i="21" s="1"/>
  <c r="X468" i="21" s="1"/>
  <c r="Y468" i="21" s="1"/>
  <c r="O469" i="21"/>
  <c r="P469" i="21" s="1"/>
  <c r="Q469" i="21" s="1"/>
  <c r="S469" i="21" s="1"/>
  <c r="T469" i="21" s="1"/>
  <c r="U469" i="21" s="1"/>
  <c r="V469" i="21" s="1"/>
  <c r="W469" i="21" s="1"/>
  <c r="X469" i="21" s="1"/>
  <c r="Y469" i="21" s="1"/>
  <c r="O470" i="21"/>
  <c r="P470" i="21" s="1"/>
  <c r="Q470" i="21" s="1"/>
  <c r="S470" i="21" s="1"/>
  <c r="T470" i="21" s="1"/>
  <c r="U470" i="21" s="1"/>
  <c r="V470" i="21" s="1"/>
  <c r="W470" i="21" s="1"/>
  <c r="X470" i="21" s="1"/>
  <c r="Y470" i="21" s="1"/>
  <c r="O471" i="21"/>
  <c r="P471" i="21" s="1"/>
  <c r="Q471" i="21" s="1"/>
  <c r="S471" i="21" s="1"/>
  <c r="T471" i="21" s="1"/>
  <c r="U471" i="21" s="1"/>
  <c r="V471" i="21" s="1"/>
  <c r="W471" i="21" s="1"/>
  <c r="X471" i="21" s="1"/>
  <c r="Y471" i="21" s="1"/>
  <c r="O472" i="21"/>
  <c r="P472" i="21" s="1"/>
  <c r="Q472" i="21" s="1"/>
  <c r="S472" i="21" s="1"/>
  <c r="T472" i="21" s="1"/>
  <c r="U472" i="21" s="1"/>
  <c r="V472" i="21" s="1"/>
  <c r="W472" i="21" s="1"/>
  <c r="X472" i="21" s="1"/>
  <c r="Y472" i="21" s="1"/>
  <c r="O473" i="21"/>
  <c r="P473" i="21" s="1"/>
  <c r="Q473" i="21" s="1"/>
  <c r="S473" i="21" s="1"/>
  <c r="T473" i="21" s="1"/>
  <c r="U473" i="21" s="1"/>
  <c r="V473" i="21" s="1"/>
  <c r="W473" i="21" s="1"/>
  <c r="X473" i="21" s="1"/>
  <c r="Y473" i="21" s="1"/>
  <c r="O474" i="21"/>
  <c r="P474" i="21" s="1"/>
  <c r="Q474" i="21" s="1"/>
  <c r="S474" i="21" s="1"/>
  <c r="T474" i="21" s="1"/>
  <c r="U474" i="21" s="1"/>
  <c r="V474" i="21" s="1"/>
  <c r="W474" i="21" s="1"/>
  <c r="X474" i="21" s="1"/>
  <c r="Y474" i="21" s="1"/>
  <c r="O475" i="21"/>
  <c r="P475" i="21" s="1"/>
  <c r="Q475" i="21" s="1"/>
  <c r="S475" i="21" s="1"/>
  <c r="T475" i="21" s="1"/>
  <c r="U475" i="21" s="1"/>
  <c r="V475" i="21" s="1"/>
  <c r="W475" i="21" s="1"/>
  <c r="X475" i="21" s="1"/>
  <c r="Y475" i="21" s="1"/>
  <c r="O476" i="21"/>
  <c r="P476" i="21" s="1"/>
  <c r="Q476" i="21" s="1"/>
  <c r="S476" i="21" s="1"/>
  <c r="T476" i="21" s="1"/>
  <c r="U476" i="21" s="1"/>
  <c r="V476" i="21" s="1"/>
  <c r="W476" i="21" s="1"/>
  <c r="X476" i="21" s="1"/>
  <c r="Y476" i="21" s="1"/>
  <c r="O477" i="21"/>
  <c r="P477" i="21" s="1"/>
  <c r="Q477" i="21" s="1"/>
  <c r="S477" i="21" s="1"/>
  <c r="T477" i="21" s="1"/>
  <c r="U477" i="21" s="1"/>
  <c r="V477" i="21" s="1"/>
  <c r="W477" i="21" s="1"/>
  <c r="X477" i="21" s="1"/>
  <c r="Y477" i="21" s="1"/>
  <c r="O478" i="21"/>
  <c r="P478" i="21" s="1"/>
  <c r="Q478" i="21" s="1"/>
  <c r="S478" i="21" s="1"/>
  <c r="T478" i="21" s="1"/>
  <c r="U478" i="21" s="1"/>
  <c r="V478" i="21" s="1"/>
  <c r="W478" i="21" s="1"/>
  <c r="X478" i="21" s="1"/>
  <c r="Y478" i="21" s="1"/>
  <c r="O479" i="21"/>
  <c r="P479" i="21" s="1"/>
  <c r="Q479" i="21" s="1"/>
  <c r="S479" i="21" s="1"/>
  <c r="T479" i="21" s="1"/>
  <c r="U479" i="21" s="1"/>
  <c r="V479" i="21" s="1"/>
  <c r="W479" i="21" s="1"/>
  <c r="X479" i="21" s="1"/>
  <c r="Y479" i="21" s="1"/>
  <c r="O480" i="21"/>
  <c r="P480" i="21" s="1"/>
  <c r="Q480" i="21" s="1"/>
  <c r="S480" i="21" s="1"/>
  <c r="T480" i="21" s="1"/>
  <c r="U480" i="21" s="1"/>
  <c r="V480" i="21" s="1"/>
  <c r="W480" i="21" s="1"/>
  <c r="X480" i="21" s="1"/>
  <c r="Y480" i="21" s="1"/>
  <c r="O481" i="21"/>
  <c r="P481" i="21" s="1"/>
  <c r="Q481" i="21" s="1"/>
  <c r="S481" i="21" s="1"/>
  <c r="T481" i="21" s="1"/>
  <c r="U481" i="21" s="1"/>
  <c r="V481" i="21" s="1"/>
  <c r="W481" i="21" s="1"/>
  <c r="X481" i="21" s="1"/>
  <c r="Y481" i="21" s="1"/>
  <c r="O482" i="21"/>
  <c r="P482" i="21" s="1"/>
  <c r="Q482" i="21" s="1"/>
  <c r="S482" i="21" s="1"/>
  <c r="T482" i="21" s="1"/>
  <c r="U482" i="21" s="1"/>
  <c r="V482" i="21" s="1"/>
  <c r="W482" i="21" s="1"/>
  <c r="X482" i="21" s="1"/>
  <c r="Y482" i="21" s="1"/>
  <c r="O483" i="21"/>
  <c r="P483" i="21" s="1"/>
  <c r="Q483" i="21" s="1"/>
  <c r="S483" i="21" s="1"/>
  <c r="T483" i="21" s="1"/>
  <c r="U483" i="21" s="1"/>
  <c r="V483" i="21" s="1"/>
  <c r="W483" i="21" s="1"/>
  <c r="X483" i="21" s="1"/>
  <c r="Y483" i="21" s="1"/>
  <c r="O484" i="21"/>
  <c r="P484" i="21" s="1"/>
  <c r="Q484" i="21" s="1"/>
  <c r="S484" i="21" s="1"/>
  <c r="T484" i="21" s="1"/>
  <c r="U484" i="21" s="1"/>
  <c r="V484" i="21" s="1"/>
  <c r="W484" i="21" s="1"/>
  <c r="X484" i="21" s="1"/>
  <c r="Y484" i="21" s="1"/>
  <c r="O485" i="21"/>
  <c r="P485" i="21" s="1"/>
  <c r="Q485" i="21" s="1"/>
  <c r="S485" i="21" s="1"/>
  <c r="T485" i="21" s="1"/>
  <c r="U485" i="21" s="1"/>
  <c r="V485" i="21" s="1"/>
  <c r="W485" i="21" s="1"/>
  <c r="X485" i="21" s="1"/>
  <c r="Y485" i="21" s="1"/>
  <c r="O486" i="21"/>
  <c r="P486" i="21" s="1"/>
  <c r="Q486" i="21" s="1"/>
  <c r="S486" i="21" s="1"/>
  <c r="T486" i="21" s="1"/>
  <c r="U486" i="21" s="1"/>
  <c r="V486" i="21" s="1"/>
  <c r="W486" i="21" s="1"/>
  <c r="X486" i="21" s="1"/>
  <c r="Y486" i="21" s="1"/>
  <c r="O487" i="21"/>
  <c r="P487" i="21" s="1"/>
  <c r="Q487" i="21" s="1"/>
  <c r="S487" i="21" s="1"/>
  <c r="T487" i="21" s="1"/>
  <c r="U487" i="21" s="1"/>
  <c r="V487" i="21" s="1"/>
  <c r="W487" i="21" s="1"/>
  <c r="X487" i="21" s="1"/>
  <c r="Y487" i="21" s="1"/>
  <c r="O488" i="21"/>
  <c r="P488" i="21" s="1"/>
  <c r="Q488" i="21" s="1"/>
  <c r="S488" i="21" s="1"/>
  <c r="T488" i="21" s="1"/>
  <c r="U488" i="21" s="1"/>
  <c r="V488" i="21" s="1"/>
  <c r="W488" i="21" s="1"/>
  <c r="X488" i="21" s="1"/>
  <c r="Y488" i="21" s="1"/>
  <c r="O489" i="21"/>
  <c r="P489" i="21" s="1"/>
  <c r="Q489" i="21" s="1"/>
  <c r="S489" i="21" s="1"/>
  <c r="T489" i="21" s="1"/>
  <c r="U489" i="21" s="1"/>
  <c r="V489" i="21" s="1"/>
  <c r="W489" i="21" s="1"/>
  <c r="X489" i="21" s="1"/>
  <c r="Y489" i="21" s="1"/>
  <c r="O490" i="21"/>
  <c r="P490" i="21" s="1"/>
  <c r="Q490" i="21" s="1"/>
  <c r="S490" i="21" s="1"/>
  <c r="T490" i="21" s="1"/>
  <c r="U490" i="21" s="1"/>
  <c r="V490" i="21" s="1"/>
  <c r="W490" i="21" s="1"/>
  <c r="X490" i="21" s="1"/>
  <c r="Y490" i="21" s="1"/>
  <c r="O491" i="21"/>
  <c r="P491" i="21" s="1"/>
  <c r="Q491" i="21" s="1"/>
  <c r="S491" i="21" s="1"/>
  <c r="T491" i="21" s="1"/>
  <c r="U491" i="21" s="1"/>
  <c r="V491" i="21" s="1"/>
  <c r="W491" i="21" s="1"/>
  <c r="X491" i="21" s="1"/>
  <c r="Y491" i="21" s="1"/>
  <c r="O492" i="21"/>
  <c r="P492" i="21" s="1"/>
  <c r="Q492" i="21" s="1"/>
  <c r="S492" i="21" s="1"/>
  <c r="T492" i="21" s="1"/>
  <c r="U492" i="21" s="1"/>
  <c r="V492" i="21" s="1"/>
  <c r="W492" i="21" s="1"/>
  <c r="X492" i="21" s="1"/>
  <c r="Y492" i="21" s="1"/>
  <c r="O493" i="21"/>
  <c r="P493" i="21" s="1"/>
  <c r="S493" i="21" s="1"/>
  <c r="T493" i="21" s="1"/>
  <c r="U493" i="21" s="1"/>
  <c r="V493" i="21" s="1"/>
  <c r="W493" i="21" s="1"/>
  <c r="X493" i="21" s="1"/>
  <c r="Y493" i="21" s="1"/>
  <c r="O494" i="21"/>
  <c r="P494" i="21" s="1"/>
  <c r="Q494" i="21" s="1"/>
  <c r="S494" i="21" s="1"/>
  <c r="T494" i="21" s="1"/>
  <c r="U494" i="21" s="1"/>
  <c r="V494" i="21" s="1"/>
  <c r="W494" i="21" s="1"/>
  <c r="X494" i="21" s="1"/>
  <c r="Y494" i="21" s="1"/>
  <c r="O495" i="21"/>
  <c r="P495" i="21" s="1"/>
  <c r="Q495" i="21" s="1"/>
  <c r="S495" i="21" s="1"/>
  <c r="T495" i="21" s="1"/>
  <c r="U495" i="21" s="1"/>
  <c r="V495" i="21" s="1"/>
  <c r="W495" i="21" s="1"/>
  <c r="X495" i="21" s="1"/>
  <c r="Y495" i="21" s="1"/>
  <c r="O496" i="21"/>
  <c r="P496" i="21" s="1"/>
  <c r="Q496" i="21" s="1"/>
  <c r="S496" i="21" s="1"/>
  <c r="T496" i="21" s="1"/>
  <c r="U496" i="21" s="1"/>
  <c r="V496" i="21" s="1"/>
  <c r="W496" i="21" s="1"/>
  <c r="X496" i="21" s="1"/>
  <c r="Y496" i="21" s="1"/>
  <c r="O497" i="21"/>
  <c r="P497" i="21" s="1"/>
  <c r="S497" i="21" s="1"/>
  <c r="T497" i="21" s="1"/>
  <c r="U497" i="21" s="1"/>
  <c r="V497" i="21" s="1"/>
  <c r="W497" i="21" s="1"/>
  <c r="X497" i="21" s="1"/>
  <c r="Y497" i="21" s="1"/>
  <c r="O498" i="21"/>
  <c r="P498" i="21" s="1"/>
  <c r="Q498" i="21" s="1"/>
  <c r="S498" i="21" s="1"/>
  <c r="T498" i="21" s="1"/>
  <c r="U498" i="21" s="1"/>
  <c r="V498" i="21" s="1"/>
  <c r="W498" i="21" s="1"/>
  <c r="X498" i="21" s="1"/>
  <c r="Y498" i="21" s="1"/>
  <c r="O499" i="21"/>
  <c r="P499" i="21" s="1"/>
  <c r="Q499" i="21" s="1"/>
  <c r="S499" i="21" s="1"/>
  <c r="T499" i="21" s="1"/>
  <c r="U499" i="21" s="1"/>
  <c r="V499" i="21" s="1"/>
  <c r="W499" i="21" s="1"/>
  <c r="X499" i="21" s="1"/>
  <c r="Y499" i="21" s="1"/>
  <c r="O500" i="21"/>
  <c r="P500" i="21" s="1"/>
  <c r="Q500" i="21" s="1"/>
  <c r="S500" i="21" s="1"/>
  <c r="T500" i="21" s="1"/>
  <c r="U500" i="21" s="1"/>
  <c r="V500" i="21" s="1"/>
  <c r="W500" i="21" s="1"/>
  <c r="X500" i="21" s="1"/>
  <c r="Y500" i="21" s="1"/>
  <c r="O501" i="21"/>
  <c r="P501" i="21" s="1"/>
  <c r="Q501" i="21" s="1"/>
  <c r="S501" i="21" s="1"/>
  <c r="T501" i="21" s="1"/>
  <c r="U501" i="21" s="1"/>
  <c r="V501" i="21" s="1"/>
  <c r="W501" i="21" s="1"/>
  <c r="X501" i="21" s="1"/>
  <c r="Y501" i="21" s="1"/>
  <c r="O502" i="21"/>
  <c r="P502" i="21" s="1"/>
  <c r="Q502" i="21" s="1"/>
  <c r="S502" i="21" s="1"/>
  <c r="T502" i="21" s="1"/>
  <c r="U502" i="21" s="1"/>
  <c r="V502" i="21" s="1"/>
  <c r="W502" i="21" s="1"/>
  <c r="X502" i="21" s="1"/>
  <c r="Y502" i="21" s="1"/>
  <c r="O503" i="21"/>
  <c r="P503" i="21" s="1"/>
  <c r="S503" i="21" s="1"/>
  <c r="T503" i="21" s="1"/>
  <c r="U503" i="21" s="1"/>
  <c r="V503" i="21" s="1"/>
  <c r="W503" i="21" s="1"/>
  <c r="X503" i="21" s="1"/>
  <c r="Y503" i="21" s="1"/>
  <c r="O504" i="21"/>
  <c r="P504" i="21" s="1"/>
  <c r="Q504" i="21" s="1"/>
  <c r="S504" i="21" s="1"/>
  <c r="T504" i="21" s="1"/>
  <c r="U504" i="21" s="1"/>
  <c r="V504" i="21" s="1"/>
  <c r="W504" i="21" s="1"/>
  <c r="X504" i="21" s="1"/>
  <c r="Y504" i="21" s="1"/>
  <c r="O505" i="21"/>
  <c r="P505" i="21" s="1"/>
  <c r="Q505" i="21" s="1"/>
  <c r="S505" i="21" s="1"/>
  <c r="T505" i="21" s="1"/>
  <c r="U505" i="21" s="1"/>
  <c r="V505" i="21" s="1"/>
  <c r="W505" i="21" s="1"/>
  <c r="X505" i="21" s="1"/>
  <c r="Y505" i="21" s="1"/>
  <c r="O506" i="21"/>
  <c r="P506" i="21" s="1"/>
  <c r="Q506" i="21" s="1"/>
  <c r="S506" i="21" s="1"/>
  <c r="T506" i="21" s="1"/>
  <c r="U506" i="21" s="1"/>
  <c r="V506" i="21" s="1"/>
  <c r="W506" i="21" s="1"/>
  <c r="X506" i="21" s="1"/>
  <c r="Y506" i="21" s="1"/>
  <c r="O507" i="21"/>
  <c r="P507" i="21" s="1"/>
  <c r="S507" i="21" s="1"/>
  <c r="T507" i="21" s="1"/>
  <c r="U507" i="21" s="1"/>
  <c r="V507" i="21" s="1"/>
  <c r="W507" i="21" s="1"/>
  <c r="X507" i="21" s="1"/>
  <c r="Y507" i="21" s="1"/>
  <c r="O508" i="21"/>
  <c r="P508" i="21" s="1"/>
  <c r="Q508" i="21" s="1"/>
  <c r="S508" i="21" s="1"/>
  <c r="T508" i="21" s="1"/>
  <c r="U508" i="21" s="1"/>
  <c r="V508" i="21" s="1"/>
  <c r="W508" i="21" s="1"/>
  <c r="X508" i="21" s="1"/>
  <c r="Y508" i="21" s="1"/>
  <c r="O509" i="21"/>
  <c r="P509" i="21" s="1"/>
  <c r="Q509" i="21" s="1"/>
  <c r="S509" i="21" s="1"/>
  <c r="T509" i="21" s="1"/>
  <c r="U509" i="21" s="1"/>
  <c r="V509" i="21" s="1"/>
  <c r="W509" i="21" s="1"/>
  <c r="X509" i="21" s="1"/>
  <c r="Y509" i="21" s="1"/>
  <c r="O510" i="21"/>
  <c r="P510" i="21" s="1"/>
  <c r="Q510" i="21" s="1"/>
  <c r="S510" i="21" s="1"/>
  <c r="T510" i="21" s="1"/>
  <c r="U510" i="21" s="1"/>
  <c r="V510" i="21" s="1"/>
  <c r="W510" i="21" s="1"/>
  <c r="X510" i="21" s="1"/>
  <c r="Y510" i="21" s="1"/>
  <c r="O511" i="21"/>
  <c r="P511" i="21" s="1"/>
  <c r="Q511" i="21" s="1"/>
  <c r="S511" i="21" s="1"/>
  <c r="T511" i="21" s="1"/>
  <c r="U511" i="21" s="1"/>
  <c r="V511" i="21" s="1"/>
  <c r="W511" i="21" s="1"/>
  <c r="X511" i="21" s="1"/>
  <c r="Y511" i="21" s="1"/>
  <c r="O512" i="21"/>
  <c r="P512" i="21" s="1"/>
  <c r="Q512" i="21" s="1"/>
  <c r="S512" i="21" s="1"/>
  <c r="T512" i="21" s="1"/>
  <c r="U512" i="21" s="1"/>
  <c r="V512" i="21" s="1"/>
  <c r="W512" i="21" s="1"/>
  <c r="X512" i="21" s="1"/>
  <c r="Y512" i="21" s="1"/>
  <c r="O513" i="21"/>
  <c r="P513" i="21" s="1"/>
  <c r="S513" i="21" s="1"/>
  <c r="T513" i="21" s="1"/>
  <c r="U513" i="21" s="1"/>
  <c r="V513" i="21" s="1"/>
  <c r="W513" i="21" s="1"/>
  <c r="X513" i="21" s="1"/>
  <c r="Y513" i="21" s="1"/>
  <c r="O514" i="21"/>
  <c r="P514" i="21" s="1"/>
  <c r="Q514" i="21" s="1"/>
  <c r="S514" i="21" s="1"/>
  <c r="T514" i="21" s="1"/>
  <c r="U514" i="21" s="1"/>
  <c r="V514" i="21" s="1"/>
  <c r="W514" i="21" s="1"/>
  <c r="X514" i="21" s="1"/>
  <c r="Y514" i="21" s="1"/>
  <c r="O515" i="21"/>
  <c r="P515" i="21" s="1"/>
  <c r="Q515" i="21" s="1"/>
  <c r="S515" i="21" s="1"/>
  <c r="T515" i="21" s="1"/>
  <c r="U515" i="21" s="1"/>
  <c r="V515" i="21" s="1"/>
  <c r="W515" i="21" s="1"/>
  <c r="X515" i="21" s="1"/>
  <c r="Y515" i="21" s="1"/>
  <c r="O516" i="21"/>
  <c r="P516" i="21" s="1"/>
  <c r="Q516" i="21" s="1"/>
  <c r="S516" i="21" s="1"/>
  <c r="T516" i="21" s="1"/>
  <c r="U516" i="21" s="1"/>
  <c r="V516" i="21" s="1"/>
  <c r="W516" i="21" s="1"/>
  <c r="X516" i="21" s="1"/>
  <c r="Y516" i="21" s="1"/>
  <c r="O517" i="21"/>
  <c r="P517" i="21" s="1"/>
  <c r="Q517" i="21" s="1"/>
  <c r="S517" i="21" s="1"/>
  <c r="T517" i="21" s="1"/>
  <c r="U517" i="21" s="1"/>
  <c r="V517" i="21" s="1"/>
  <c r="W517" i="21" s="1"/>
  <c r="X517" i="21" s="1"/>
  <c r="Y517" i="21" s="1"/>
  <c r="O518" i="21"/>
  <c r="P518" i="21" s="1"/>
  <c r="Q518" i="21" s="1"/>
  <c r="S518" i="21" s="1"/>
  <c r="T518" i="21" s="1"/>
  <c r="U518" i="21" s="1"/>
  <c r="V518" i="21" s="1"/>
  <c r="W518" i="21" s="1"/>
  <c r="X518" i="21" s="1"/>
  <c r="Y518" i="21" s="1"/>
  <c r="O519" i="21"/>
  <c r="P519" i="21" s="1"/>
  <c r="Q519" i="21" s="1"/>
  <c r="S519" i="21" s="1"/>
  <c r="T519" i="21" s="1"/>
  <c r="U519" i="21" s="1"/>
  <c r="V519" i="21" s="1"/>
  <c r="W519" i="21" s="1"/>
  <c r="X519" i="21" s="1"/>
  <c r="Y519" i="21" s="1"/>
  <c r="O520" i="21"/>
  <c r="P520" i="21" s="1"/>
  <c r="Q520" i="21" s="1"/>
  <c r="S520" i="21" s="1"/>
  <c r="T520" i="21" s="1"/>
  <c r="U520" i="21" s="1"/>
  <c r="V520" i="21" s="1"/>
  <c r="W520" i="21" s="1"/>
  <c r="X520" i="21" s="1"/>
  <c r="Y520" i="21" s="1"/>
  <c r="O521" i="21"/>
  <c r="P521" i="21" s="1"/>
  <c r="Q521" i="21" s="1"/>
  <c r="S521" i="21" s="1"/>
  <c r="T521" i="21" s="1"/>
  <c r="U521" i="21" s="1"/>
  <c r="V521" i="21" s="1"/>
  <c r="W521" i="21" s="1"/>
  <c r="X521" i="21" s="1"/>
  <c r="Y521" i="21" s="1"/>
  <c r="O522" i="21"/>
  <c r="P522" i="21" s="1"/>
  <c r="Q522" i="21" s="1"/>
  <c r="S522" i="21" s="1"/>
  <c r="T522" i="21" s="1"/>
  <c r="U522" i="21" s="1"/>
  <c r="V522" i="21" s="1"/>
  <c r="W522" i="21" s="1"/>
  <c r="X522" i="21" s="1"/>
  <c r="Y522" i="21" s="1"/>
  <c r="O523" i="21"/>
  <c r="P523" i="21" s="1"/>
  <c r="Q523" i="21" s="1"/>
  <c r="S523" i="21" s="1"/>
  <c r="T523" i="21" s="1"/>
  <c r="U523" i="21" s="1"/>
  <c r="V523" i="21" s="1"/>
  <c r="W523" i="21" s="1"/>
  <c r="X523" i="21" s="1"/>
  <c r="Y523" i="21" s="1"/>
  <c r="O524" i="21"/>
  <c r="P524" i="21" s="1"/>
  <c r="Q524" i="21" s="1"/>
  <c r="S524" i="21" s="1"/>
  <c r="T524" i="21" s="1"/>
  <c r="U524" i="21" s="1"/>
  <c r="V524" i="21" s="1"/>
  <c r="W524" i="21" s="1"/>
  <c r="X524" i="21" s="1"/>
  <c r="Y524" i="21" s="1"/>
  <c r="O525" i="21"/>
  <c r="P525" i="21" s="1"/>
  <c r="Q525" i="21" s="1"/>
  <c r="S525" i="21" s="1"/>
  <c r="T525" i="21" s="1"/>
  <c r="U525" i="21" s="1"/>
  <c r="V525" i="21" s="1"/>
  <c r="W525" i="21" s="1"/>
  <c r="X525" i="21" s="1"/>
  <c r="Y525" i="21" s="1"/>
  <c r="O526" i="21"/>
  <c r="P526" i="21" s="1"/>
  <c r="Q526" i="21" s="1"/>
  <c r="S526" i="21" s="1"/>
  <c r="T526" i="21" s="1"/>
  <c r="U526" i="21" s="1"/>
  <c r="V526" i="21" s="1"/>
  <c r="W526" i="21" s="1"/>
  <c r="X526" i="21" s="1"/>
  <c r="Y526" i="21" s="1"/>
  <c r="O527" i="21"/>
  <c r="P527" i="21" s="1"/>
  <c r="Q527" i="21" s="1"/>
  <c r="S527" i="21" s="1"/>
  <c r="T527" i="21" s="1"/>
  <c r="U527" i="21" s="1"/>
  <c r="V527" i="21" s="1"/>
  <c r="W527" i="21" s="1"/>
  <c r="X527" i="21" s="1"/>
  <c r="Y527" i="21" s="1"/>
  <c r="O528" i="21"/>
  <c r="P528" i="21" s="1"/>
  <c r="S528" i="21" s="1"/>
  <c r="T528" i="21" s="1"/>
  <c r="U528" i="21" s="1"/>
  <c r="V528" i="21" s="1"/>
  <c r="W528" i="21" s="1"/>
  <c r="X528" i="21" s="1"/>
  <c r="Y528" i="21" s="1"/>
  <c r="O529" i="21"/>
  <c r="P529" i="21" s="1"/>
  <c r="S529" i="21" s="1"/>
  <c r="T529" i="21" s="1"/>
  <c r="U529" i="21" s="1"/>
  <c r="V529" i="21" s="1"/>
  <c r="W529" i="21" s="1"/>
  <c r="X529" i="21" s="1"/>
  <c r="Y529" i="21" s="1"/>
  <c r="O530" i="21"/>
  <c r="P530" i="21" s="1"/>
  <c r="Q530" i="21" s="1"/>
  <c r="S530" i="21" s="1"/>
  <c r="T530" i="21" s="1"/>
  <c r="U530" i="21" s="1"/>
  <c r="V530" i="21" s="1"/>
  <c r="W530" i="21" s="1"/>
  <c r="X530" i="21" s="1"/>
  <c r="Y530" i="21" s="1"/>
  <c r="O531" i="21"/>
  <c r="P531" i="21" s="1"/>
  <c r="Q531" i="21" s="1"/>
  <c r="S531" i="21" s="1"/>
  <c r="T531" i="21" s="1"/>
  <c r="U531" i="21" s="1"/>
  <c r="V531" i="21" s="1"/>
  <c r="W531" i="21" s="1"/>
  <c r="X531" i="21" s="1"/>
  <c r="Y531" i="21" s="1"/>
  <c r="O532" i="21"/>
  <c r="P532" i="21" s="1"/>
  <c r="Q532" i="21" s="1"/>
  <c r="S532" i="21" s="1"/>
  <c r="T532" i="21" s="1"/>
  <c r="U532" i="21" s="1"/>
  <c r="V532" i="21" s="1"/>
  <c r="W532" i="21" s="1"/>
  <c r="X532" i="21" s="1"/>
  <c r="Y532" i="21" s="1"/>
  <c r="O533" i="21"/>
  <c r="P533" i="21" s="1"/>
  <c r="S533" i="21" s="1"/>
  <c r="T533" i="21" s="1"/>
  <c r="U533" i="21" s="1"/>
  <c r="V533" i="21" s="1"/>
  <c r="W533" i="21" s="1"/>
  <c r="X533" i="21" s="1"/>
  <c r="Y533" i="21" s="1"/>
  <c r="O534" i="21"/>
  <c r="P534" i="21" s="1"/>
  <c r="S534" i="21" s="1"/>
  <c r="T534" i="21" s="1"/>
  <c r="U534" i="21" s="1"/>
  <c r="V534" i="21" s="1"/>
  <c r="W534" i="21" s="1"/>
  <c r="X534" i="21" s="1"/>
  <c r="Y534" i="21" s="1"/>
  <c r="O535" i="21"/>
  <c r="P535" i="21" s="1"/>
  <c r="Q535" i="21" s="1"/>
  <c r="S535" i="21" s="1"/>
  <c r="T535" i="21" s="1"/>
  <c r="U535" i="21" s="1"/>
  <c r="V535" i="21" s="1"/>
  <c r="W535" i="21" s="1"/>
  <c r="X535" i="21" s="1"/>
  <c r="Y535" i="21" s="1"/>
  <c r="O536" i="21"/>
  <c r="P536" i="21" s="1"/>
  <c r="Q536" i="21" s="1"/>
  <c r="S536" i="21" s="1"/>
  <c r="T536" i="21" s="1"/>
  <c r="U536" i="21" s="1"/>
  <c r="V536" i="21" s="1"/>
  <c r="W536" i="21" s="1"/>
  <c r="X536" i="21" s="1"/>
  <c r="Y536" i="21" s="1"/>
  <c r="O537" i="21"/>
  <c r="P537" i="21" s="1"/>
  <c r="Q537" i="21" s="1"/>
  <c r="S537" i="21" s="1"/>
  <c r="T537" i="21" s="1"/>
  <c r="U537" i="21" s="1"/>
  <c r="V537" i="21" s="1"/>
  <c r="W537" i="21" s="1"/>
  <c r="X537" i="21" s="1"/>
  <c r="Y537" i="21" s="1"/>
  <c r="O538" i="21"/>
  <c r="P538" i="21" s="1"/>
  <c r="S538" i="21" s="1"/>
  <c r="T538" i="21" s="1"/>
  <c r="U538" i="21" s="1"/>
  <c r="V538" i="21" s="1"/>
  <c r="W538" i="21" s="1"/>
  <c r="X538" i="21" s="1"/>
  <c r="Y538" i="21" s="1"/>
  <c r="O539" i="21"/>
  <c r="P539" i="21" s="1"/>
  <c r="S539" i="21" s="1"/>
  <c r="T539" i="21" s="1"/>
  <c r="U539" i="21" s="1"/>
  <c r="V539" i="21" s="1"/>
  <c r="W539" i="21" s="1"/>
  <c r="X539" i="21" s="1"/>
  <c r="Y539" i="21" s="1"/>
  <c r="O540" i="21"/>
  <c r="P540" i="21" s="1"/>
  <c r="Q540" i="21" s="1"/>
  <c r="S540" i="21" s="1"/>
  <c r="T540" i="21" s="1"/>
  <c r="U540" i="21" s="1"/>
  <c r="V540" i="21" s="1"/>
  <c r="W540" i="21" s="1"/>
  <c r="X540" i="21" s="1"/>
  <c r="Y540" i="21" s="1"/>
  <c r="O541" i="21"/>
  <c r="P541" i="21" s="1"/>
  <c r="Q541" i="21" s="1"/>
  <c r="S541" i="21" s="1"/>
  <c r="T541" i="21" s="1"/>
  <c r="U541" i="21" s="1"/>
  <c r="V541" i="21" s="1"/>
  <c r="W541" i="21" s="1"/>
  <c r="X541" i="21" s="1"/>
  <c r="Y541" i="21" s="1"/>
  <c r="O542" i="21"/>
  <c r="P542" i="21" s="1"/>
  <c r="Q542" i="21" s="1"/>
  <c r="S542" i="21" s="1"/>
  <c r="T542" i="21" s="1"/>
  <c r="U542" i="21" s="1"/>
  <c r="V542" i="21" s="1"/>
  <c r="W542" i="21" s="1"/>
  <c r="X542" i="21" s="1"/>
  <c r="Y542" i="21" s="1"/>
  <c r="O543" i="21"/>
  <c r="P543" i="21" s="1"/>
  <c r="Q543" i="21" s="1"/>
  <c r="S543" i="21" s="1"/>
  <c r="T543" i="21" s="1"/>
  <c r="U543" i="21" s="1"/>
  <c r="V543" i="21" s="1"/>
  <c r="W543" i="21" s="1"/>
  <c r="X543" i="21" s="1"/>
  <c r="Y543" i="21" s="1"/>
  <c r="O544" i="21"/>
  <c r="P544" i="21" s="1"/>
  <c r="Q544" i="21" s="1"/>
  <c r="S544" i="21" s="1"/>
  <c r="T544" i="21" s="1"/>
  <c r="U544" i="21" s="1"/>
  <c r="V544" i="21" s="1"/>
  <c r="W544" i="21" s="1"/>
  <c r="X544" i="21" s="1"/>
  <c r="Y544" i="21" s="1"/>
  <c r="O545" i="21"/>
  <c r="P545" i="21" s="1"/>
  <c r="Q545" i="21" s="1"/>
  <c r="S545" i="21" s="1"/>
  <c r="T545" i="21" s="1"/>
  <c r="U545" i="21" s="1"/>
  <c r="V545" i="21" s="1"/>
  <c r="W545" i="21" s="1"/>
  <c r="X545" i="21" s="1"/>
  <c r="Y545" i="21" s="1"/>
  <c r="O546" i="21"/>
  <c r="P546" i="21" s="1"/>
  <c r="Q546" i="21" s="1"/>
  <c r="S546" i="21" s="1"/>
  <c r="T546" i="21" s="1"/>
  <c r="U546" i="21" s="1"/>
  <c r="V546" i="21" s="1"/>
  <c r="W546" i="21" s="1"/>
  <c r="X546" i="21" s="1"/>
  <c r="Y546" i="21" s="1"/>
  <c r="O547" i="21"/>
  <c r="P547" i="21" s="1"/>
  <c r="S547" i="21" s="1"/>
  <c r="T547" i="21" s="1"/>
  <c r="U547" i="21" s="1"/>
  <c r="V547" i="21" s="1"/>
  <c r="W547" i="21" s="1"/>
  <c r="X547" i="21" s="1"/>
  <c r="Y547" i="21" s="1"/>
  <c r="O548" i="21"/>
  <c r="P548" i="21" s="1"/>
  <c r="S548" i="21" s="1"/>
  <c r="T548" i="21" s="1"/>
  <c r="U548" i="21" s="1"/>
  <c r="V548" i="21" s="1"/>
  <c r="W548" i="21" s="1"/>
  <c r="X548" i="21" s="1"/>
  <c r="Y548" i="21" s="1"/>
  <c r="O549" i="21"/>
  <c r="P549" i="21" s="1"/>
  <c r="Q549" i="21" s="1"/>
  <c r="S549" i="21" s="1"/>
  <c r="T549" i="21" s="1"/>
  <c r="U549" i="21" s="1"/>
  <c r="V549" i="21" s="1"/>
  <c r="W549" i="21" s="1"/>
  <c r="X549" i="21" s="1"/>
  <c r="Y549" i="21" s="1"/>
  <c r="O550" i="21"/>
  <c r="P550" i="21" s="1"/>
  <c r="Q550" i="21" s="1"/>
  <c r="S550" i="21" s="1"/>
  <c r="T550" i="21" s="1"/>
  <c r="U550" i="21" s="1"/>
  <c r="V550" i="21" s="1"/>
  <c r="W550" i="21" s="1"/>
  <c r="X550" i="21" s="1"/>
  <c r="Y550" i="21" s="1"/>
  <c r="O551" i="21"/>
  <c r="P551" i="21" s="1"/>
  <c r="Q551" i="21" s="1"/>
  <c r="S551" i="21" s="1"/>
  <c r="T551" i="21" s="1"/>
  <c r="U551" i="21" s="1"/>
  <c r="V551" i="21" s="1"/>
  <c r="W551" i="21" s="1"/>
  <c r="X551" i="21" s="1"/>
  <c r="Y551" i="21" s="1"/>
  <c r="O552" i="21"/>
  <c r="P552" i="21" s="1"/>
  <c r="Q552" i="21" s="1"/>
  <c r="S552" i="21" s="1"/>
  <c r="T552" i="21" s="1"/>
  <c r="U552" i="21" s="1"/>
  <c r="V552" i="21" s="1"/>
  <c r="W552" i="21" s="1"/>
  <c r="X552" i="21" s="1"/>
  <c r="Y552" i="21" s="1"/>
  <c r="O553" i="21"/>
  <c r="P553" i="21" s="1"/>
  <c r="Q553" i="21" s="1"/>
  <c r="S553" i="21" s="1"/>
  <c r="T553" i="21" s="1"/>
  <c r="U553" i="21" s="1"/>
  <c r="V553" i="21" s="1"/>
  <c r="W553" i="21" s="1"/>
  <c r="X553" i="21" s="1"/>
  <c r="Y553" i="21" s="1"/>
  <c r="O554" i="21"/>
  <c r="P554" i="21" s="1"/>
  <c r="Q554" i="21" s="1"/>
  <c r="S554" i="21" s="1"/>
  <c r="T554" i="21" s="1"/>
  <c r="U554" i="21" s="1"/>
  <c r="V554" i="21" s="1"/>
  <c r="W554" i="21" s="1"/>
  <c r="X554" i="21" s="1"/>
  <c r="Y554" i="21" s="1"/>
  <c r="O555" i="21"/>
  <c r="P555" i="21" s="1"/>
  <c r="Q555" i="21" s="1"/>
  <c r="S555" i="21" s="1"/>
  <c r="T555" i="21" s="1"/>
  <c r="U555" i="21" s="1"/>
  <c r="V555" i="21" s="1"/>
  <c r="W555" i="21" s="1"/>
  <c r="X555" i="21" s="1"/>
  <c r="Y555" i="21" s="1"/>
  <c r="O556" i="21"/>
  <c r="P556" i="21" s="1"/>
  <c r="S556" i="21" s="1"/>
  <c r="T556" i="21" s="1"/>
  <c r="U556" i="21" s="1"/>
  <c r="V556" i="21" s="1"/>
  <c r="W556" i="21" s="1"/>
  <c r="X556" i="21" s="1"/>
  <c r="Y556" i="21" s="1"/>
  <c r="O557" i="21"/>
  <c r="P557" i="21" s="1"/>
  <c r="S557" i="21" s="1"/>
  <c r="T557" i="21" s="1"/>
  <c r="U557" i="21" s="1"/>
  <c r="V557" i="21" s="1"/>
  <c r="W557" i="21" s="1"/>
  <c r="X557" i="21" s="1"/>
  <c r="Y557" i="21" s="1"/>
  <c r="O558" i="21"/>
  <c r="P558" i="21" s="1"/>
  <c r="Q558" i="21" s="1"/>
  <c r="S558" i="21" s="1"/>
  <c r="T558" i="21" s="1"/>
  <c r="U558" i="21" s="1"/>
  <c r="V558" i="21" s="1"/>
  <c r="W558" i="21" s="1"/>
  <c r="X558" i="21" s="1"/>
  <c r="Y558" i="21" s="1"/>
  <c r="O559" i="21"/>
  <c r="P559" i="21" s="1"/>
  <c r="Q559" i="21" s="1"/>
  <c r="S559" i="21" s="1"/>
  <c r="T559" i="21" s="1"/>
  <c r="U559" i="21" s="1"/>
  <c r="V559" i="21" s="1"/>
  <c r="W559" i="21" s="1"/>
  <c r="X559" i="21" s="1"/>
  <c r="Y559" i="21" s="1"/>
  <c r="O560" i="21"/>
  <c r="P560" i="21" s="1"/>
  <c r="Q560" i="21" s="1"/>
  <c r="S560" i="21" s="1"/>
  <c r="T560" i="21" s="1"/>
  <c r="U560" i="21" s="1"/>
  <c r="V560" i="21" s="1"/>
  <c r="W560" i="21" s="1"/>
  <c r="X560" i="21" s="1"/>
  <c r="Y560" i="21" s="1"/>
  <c r="O561" i="21"/>
  <c r="P561" i="21" s="1"/>
  <c r="Q561" i="21" s="1"/>
  <c r="S561" i="21" s="1"/>
  <c r="T561" i="21" s="1"/>
  <c r="U561" i="21" s="1"/>
  <c r="V561" i="21" s="1"/>
  <c r="W561" i="21" s="1"/>
  <c r="X561" i="21" s="1"/>
  <c r="Y561" i="21" s="1"/>
  <c r="O562" i="21"/>
  <c r="P562" i="21" s="1"/>
  <c r="Q562" i="21" s="1"/>
  <c r="S562" i="21" s="1"/>
  <c r="T562" i="21" s="1"/>
  <c r="U562" i="21" s="1"/>
  <c r="V562" i="21" s="1"/>
  <c r="W562" i="21" s="1"/>
  <c r="X562" i="21" s="1"/>
  <c r="Y562" i="21" s="1"/>
  <c r="O563" i="21"/>
  <c r="P563" i="21" s="1"/>
  <c r="Q563" i="21" s="1"/>
  <c r="S563" i="21" s="1"/>
  <c r="T563" i="21" s="1"/>
  <c r="U563" i="21" s="1"/>
  <c r="V563" i="21" s="1"/>
  <c r="W563" i="21" s="1"/>
  <c r="X563" i="21" s="1"/>
  <c r="Y563" i="21" s="1"/>
  <c r="O564" i="21"/>
  <c r="P564" i="21" s="1"/>
  <c r="S564" i="21" s="1"/>
  <c r="T564" i="21" s="1"/>
  <c r="U564" i="21" s="1"/>
  <c r="V564" i="21" s="1"/>
  <c r="W564" i="21" s="1"/>
  <c r="X564" i="21" s="1"/>
  <c r="Y564" i="21" s="1"/>
  <c r="O565" i="21"/>
  <c r="P565" i="21" s="1"/>
  <c r="S565" i="21" s="1"/>
  <c r="T565" i="21" s="1"/>
  <c r="U565" i="21" s="1"/>
  <c r="V565" i="21" s="1"/>
  <c r="W565" i="21" s="1"/>
  <c r="X565" i="21" s="1"/>
  <c r="Y565" i="21" s="1"/>
  <c r="O566" i="21"/>
  <c r="P566" i="21" s="1"/>
  <c r="Q566" i="21" s="1"/>
  <c r="S566" i="21" s="1"/>
  <c r="T566" i="21" s="1"/>
  <c r="U566" i="21" s="1"/>
  <c r="V566" i="21" s="1"/>
  <c r="W566" i="21" s="1"/>
  <c r="X566" i="21" s="1"/>
  <c r="Y566" i="21" s="1"/>
  <c r="O567" i="21"/>
  <c r="P567" i="21" s="1"/>
  <c r="Q567" i="21" s="1"/>
  <c r="S567" i="21" s="1"/>
  <c r="T567" i="21" s="1"/>
  <c r="U567" i="21" s="1"/>
  <c r="V567" i="21" s="1"/>
  <c r="W567" i="21" s="1"/>
  <c r="X567" i="21" s="1"/>
  <c r="Y567" i="21" s="1"/>
  <c r="O568" i="21"/>
  <c r="P568" i="21" s="1"/>
  <c r="Q568" i="21" s="1"/>
  <c r="S568" i="21" s="1"/>
  <c r="T568" i="21" s="1"/>
  <c r="U568" i="21" s="1"/>
  <c r="V568" i="21" s="1"/>
  <c r="W568" i="21" s="1"/>
  <c r="X568" i="21" s="1"/>
  <c r="Y568" i="21" s="1"/>
  <c r="O569" i="21"/>
  <c r="P569" i="21" s="1"/>
  <c r="Q569" i="21" s="1"/>
  <c r="S569" i="21" s="1"/>
  <c r="T569" i="21" s="1"/>
  <c r="U569" i="21" s="1"/>
  <c r="V569" i="21" s="1"/>
  <c r="W569" i="21" s="1"/>
  <c r="X569" i="21" s="1"/>
  <c r="Y569" i="21" s="1"/>
  <c r="O570" i="21"/>
  <c r="P570" i="21" s="1"/>
  <c r="Q570" i="21" s="1"/>
  <c r="S570" i="21" s="1"/>
  <c r="T570" i="21" s="1"/>
  <c r="U570" i="21" s="1"/>
  <c r="V570" i="21" s="1"/>
  <c r="W570" i="21" s="1"/>
  <c r="X570" i="21" s="1"/>
  <c r="Y570" i="21" s="1"/>
  <c r="O571" i="21"/>
  <c r="P571" i="21" s="1"/>
  <c r="Q571" i="21" s="1"/>
  <c r="S571" i="21" s="1"/>
  <c r="T571" i="21" s="1"/>
  <c r="U571" i="21" s="1"/>
  <c r="V571" i="21" s="1"/>
  <c r="W571" i="21" s="1"/>
  <c r="X571" i="21" s="1"/>
  <c r="Y571" i="21" s="1"/>
  <c r="O572" i="21"/>
  <c r="P572" i="21" s="1"/>
  <c r="S572" i="21" s="1"/>
  <c r="T572" i="21" s="1"/>
  <c r="U572" i="21" s="1"/>
  <c r="V572" i="21" s="1"/>
  <c r="W572" i="21" s="1"/>
  <c r="X572" i="21" s="1"/>
  <c r="Y572" i="21" s="1"/>
  <c r="O573" i="21"/>
  <c r="P573" i="21" s="1"/>
  <c r="S573" i="21" s="1"/>
  <c r="T573" i="21" s="1"/>
  <c r="U573" i="21" s="1"/>
  <c r="V573" i="21" s="1"/>
  <c r="W573" i="21" s="1"/>
  <c r="X573" i="21" s="1"/>
  <c r="Y573" i="21" s="1"/>
  <c r="O574" i="21"/>
  <c r="P574" i="21" s="1"/>
  <c r="Q574" i="21" s="1"/>
  <c r="S574" i="21" s="1"/>
  <c r="T574" i="21" s="1"/>
  <c r="U574" i="21" s="1"/>
  <c r="V574" i="21" s="1"/>
  <c r="W574" i="21" s="1"/>
  <c r="X574" i="21" s="1"/>
  <c r="Y574" i="21" s="1"/>
  <c r="O575" i="21"/>
  <c r="P575" i="21" s="1"/>
  <c r="Q575" i="21" s="1"/>
  <c r="S575" i="21" s="1"/>
  <c r="T575" i="21" s="1"/>
  <c r="U575" i="21" s="1"/>
  <c r="V575" i="21" s="1"/>
  <c r="W575" i="21" s="1"/>
  <c r="X575" i="21" s="1"/>
  <c r="Y575" i="21" s="1"/>
  <c r="O576" i="21"/>
  <c r="P576" i="21" s="1"/>
  <c r="Q576" i="21" s="1"/>
  <c r="S576" i="21" s="1"/>
  <c r="T576" i="21" s="1"/>
  <c r="U576" i="21" s="1"/>
  <c r="V576" i="21" s="1"/>
  <c r="W576" i="21" s="1"/>
  <c r="X576" i="21" s="1"/>
  <c r="Y576" i="21" s="1"/>
  <c r="O577" i="21"/>
  <c r="P577" i="21" s="1"/>
  <c r="Q577" i="21" s="1"/>
  <c r="S577" i="21" s="1"/>
  <c r="T577" i="21" s="1"/>
  <c r="U577" i="21" s="1"/>
  <c r="V577" i="21" s="1"/>
  <c r="W577" i="21" s="1"/>
  <c r="X577" i="21" s="1"/>
  <c r="Y577" i="21" s="1"/>
  <c r="O578" i="21"/>
  <c r="P578" i="21" s="1"/>
  <c r="Q578" i="21" s="1"/>
  <c r="S578" i="21" s="1"/>
  <c r="T578" i="21" s="1"/>
  <c r="U578" i="21" s="1"/>
  <c r="V578" i="21" s="1"/>
  <c r="W578" i="21" s="1"/>
  <c r="X578" i="21" s="1"/>
  <c r="Y578" i="21" s="1"/>
  <c r="O579" i="21"/>
  <c r="P579" i="21" s="1"/>
  <c r="Q579" i="21" s="1"/>
  <c r="S579" i="21" s="1"/>
  <c r="T579" i="21" s="1"/>
  <c r="U579" i="21" s="1"/>
  <c r="V579" i="21" s="1"/>
  <c r="W579" i="21" s="1"/>
  <c r="X579" i="21" s="1"/>
  <c r="Y579" i="21" s="1"/>
  <c r="O580" i="21"/>
  <c r="P580" i="21" s="1"/>
  <c r="Q580" i="21" s="1"/>
  <c r="S580" i="21" s="1"/>
  <c r="T580" i="21" s="1"/>
  <c r="U580" i="21" s="1"/>
  <c r="V580" i="21" s="1"/>
  <c r="W580" i="21" s="1"/>
  <c r="X580" i="21" s="1"/>
  <c r="Y580" i="21" s="1"/>
  <c r="O581" i="21"/>
  <c r="P581" i="21" s="1"/>
  <c r="Q581" i="21" s="1"/>
  <c r="S581" i="21" s="1"/>
  <c r="T581" i="21" s="1"/>
  <c r="U581" i="21" s="1"/>
  <c r="V581" i="21" s="1"/>
  <c r="W581" i="21" s="1"/>
  <c r="X581" i="21" s="1"/>
  <c r="Y581" i="21" s="1"/>
  <c r="O582" i="21"/>
  <c r="P582" i="21" s="1"/>
  <c r="Q582" i="21" s="1"/>
  <c r="S582" i="21" s="1"/>
  <c r="T582" i="21" s="1"/>
  <c r="U582" i="21" s="1"/>
  <c r="V582" i="21" s="1"/>
  <c r="W582" i="21" s="1"/>
  <c r="X582" i="21" s="1"/>
  <c r="Y582" i="21" s="1"/>
  <c r="O583" i="21"/>
  <c r="P583" i="21" s="1"/>
  <c r="Q583" i="21" s="1"/>
  <c r="S583" i="21" s="1"/>
  <c r="T583" i="21" s="1"/>
  <c r="U583" i="21" s="1"/>
  <c r="V583" i="21" s="1"/>
  <c r="W583" i="21" s="1"/>
  <c r="X583" i="21" s="1"/>
  <c r="Y583" i="21" s="1"/>
  <c r="O584" i="21"/>
  <c r="P584" i="21" s="1"/>
  <c r="Q584" i="21" s="1"/>
  <c r="S584" i="21" s="1"/>
  <c r="T584" i="21" s="1"/>
  <c r="U584" i="21" s="1"/>
  <c r="V584" i="21" s="1"/>
  <c r="W584" i="21" s="1"/>
  <c r="X584" i="21" s="1"/>
  <c r="Y584" i="21" s="1"/>
  <c r="O585" i="21"/>
  <c r="P585" i="21" s="1"/>
  <c r="Q585" i="21" s="1"/>
  <c r="S585" i="21" s="1"/>
  <c r="T585" i="21" s="1"/>
  <c r="U585" i="21" s="1"/>
  <c r="V585" i="21" s="1"/>
  <c r="W585" i="21" s="1"/>
  <c r="X585" i="21" s="1"/>
  <c r="Y585" i="21" s="1"/>
  <c r="O586" i="21"/>
  <c r="P586" i="21" s="1"/>
  <c r="Q586" i="21" s="1"/>
  <c r="S586" i="21" s="1"/>
  <c r="T586" i="21" s="1"/>
  <c r="U586" i="21" s="1"/>
  <c r="V586" i="21" s="1"/>
  <c r="W586" i="21" s="1"/>
  <c r="X586" i="21" s="1"/>
  <c r="Y586" i="21" s="1"/>
  <c r="O587" i="21"/>
  <c r="P587" i="21" s="1"/>
  <c r="Q587" i="21" s="1"/>
  <c r="S587" i="21" s="1"/>
  <c r="T587" i="21" s="1"/>
  <c r="U587" i="21" s="1"/>
  <c r="V587" i="21" s="1"/>
  <c r="W587" i="21" s="1"/>
  <c r="X587" i="21" s="1"/>
  <c r="Y587" i="21" s="1"/>
  <c r="O588" i="21"/>
  <c r="P588" i="21" s="1"/>
  <c r="Q588" i="21" s="1"/>
  <c r="S588" i="21" s="1"/>
  <c r="T588" i="21" s="1"/>
  <c r="U588" i="21" s="1"/>
  <c r="V588" i="21" s="1"/>
  <c r="W588" i="21" s="1"/>
  <c r="X588" i="21" s="1"/>
  <c r="Y588" i="21" s="1"/>
  <c r="O589" i="21"/>
  <c r="P589" i="21" s="1"/>
  <c r="Q589" i="21" s="1"/>
  <c r="S589" i="21" s="1"/>
  <c r="T589" i="21" s="1"/>
  <c r="U589" i="21" s="1"/>
  <c r="V589" i="21" s="1"/>
  <c r="W589" i="21" s="1"/>
  <c r="X589" i="21" s="1"/>
  <c r="Y589" i="21" s="1"/>
  <c r="O590" i="21"/>
  <c r="P590" i="21" s="1"/>
  <c r="Q590" i="21" s="1"/>
  <c r="S590" i="21" s="1"/>
  <c r="T590" i="21" s="1"/>
  <c r="U590" i="21" s="1"/>
  <c r="V590" i="21" s="1"/>
  <c r="W590" i="21" s="1"/>
  <c r="X590" i="21" s="1"/>
  <c r="Y590" i="21" s="1"/>
  <c r="O591" i="21"/>
  <c r="P591" i="21" s="1"/>
  <c r="Q591" i="21" s="1"/>
  <c r="S591" i="21" s="1"/>
  <c r="T591" i="21" s="1"/>
  <c r="U591" i="21" s="1"/>
  <c r="V591" i="21" s="1"/>
  <c r="W591" i="21" s="1"/>
  <c r="X591" i="21" s="1"/>
  <c r="Y591" i="21" s="1"/>
  <c r="O592" i="21"/>
  <c r="P592" i="21" s="1"/>
  <c r="Q592" i="21" s="1"/>
  <c r="S592" i="21" s="1"/>
  <c r="T592" i="21" s="1"/>
  <c r="U592" i="21" s="1"/>
  <c r="V592" i="21" s="1"/>
  <c r="W592" i="21" s="1"/>
  <c r="X592" i="21" s="1"/>
  <c r="Y592" i="21" s="1"/>
  <c r="O593" i="21"/>
  <c r="P593" i="21" s="1"/>
  <c r="Q593" i="21" s="1"/>
  <c r="S593" i="21" s="1"/>
  <c r="T593" i="21" s="1"/>
  <c r="U593" i="21" s="1"/>
  <c r="V593" i="21" s="1"/>
  <c r="W593" i="21" s="1"/>
  <c r="X593" i="21" s="1"/>
  <c r="Y593" i="21" s="1"/>
  <c r="O594" i="21"/>
  <c r="P594" i="21" s="1"/>
  <c r="Q594" i="21" s="1"/>
  <c r="S594" i="21" s="1"/>
  <c r="T594" i="21" s="1"/>
  <c r="U594" i="21" s="1"/>
  <c r="V594" i="21" s="1"/>
  <c r="W594" i="21" s="1"/>
  <c r="X594" i="21" s="1"/>
  <c r="Y594" i="21" s="1"/>
  <c r="O595" i="21"/>
  <c r="P595" i="21" s="1"/>
  <c r="Q595" i="21" s="1"/>
  <c r="S595" i="21" s="1"/>
  <c r="T595" i="21" s="1"/>
  <c r="U595" i="21" s="1"/>
  <c r="V595" i="21" s="1"/>
  <c r="W595" i="21" s="1"/>
  <c r="X595" i="21" s="1"/>
  <c r="Y595" i="21" s="1"/>
  <c r="O596" i="21"/>
  <c r="P596" i="21" s="1"/>
  <c r="Q596" i="21" s="1"/>
  <c r="S596" i="21" s="1"/>
  <c r="T596" i="21" s="1"/>
  <c r="U596" i="21" s="1"/>
  <c r="V596" i="21" s="1"/>
  <c r="W596" i="21" s="1"/>
  <c r="X596" i="21" s="1"/>
  <c r="Y596" i="21" s="1"/>
  <c r="O597" i="21"/>
  <c r="P597" i="21" s="1"/>
  <c r="Q597" i="21" s="1"/>
  <c r="S597" i="21" s="1"/>
  <c r="T597" i="21" s="1"/>
  <c r="U597" i="21" s="1"/>
  <c r="V597" i="21" s="1"/>
  <c r="W597" i="21" s="1"/>
  <c r="X597" i="21" s="1"/>
  <c r="Y597" i="21" s="1"/>
  <c r="O598" i="21"/>
  <c r="P598" i="21" s="1"/>
  <c r="Q598" i="21" s="1"/>
  <c r="S598" i="21" s="1"/>
  <c r="T598" i="21" s="1"/>
  <c r="U598" i="21" s="1"/>
  <c r="V598" i="21" s="1"/>
  <c r="W598" i="21" s="1"/>
  <c r="X598" i="21" s="1"/>
  <c r="Y598" i="21" s="1"/>
  <c r="O599" i="21"/>
  <c r="P599" i="21" s="1"/>
  <c r="Q599" i="21" s="1"/>
  <c r="S599" i="21" s="1"/>
  <c r="T599" i="21" s="1"/>
  <c r="U599" i="21" s="1"/>
  <c r="V599" i="21" s="1"/>
  <c r="W599" i="21" s="1"/>
  <c r="X599" i="21" s="1"/>
  <c r="Y599" i="21" s="1"/>
  <c r="O600" i="21"/>
  <c r="P600" i="21" s="1"/>
  <c r="Q600" i="21" s="1"/>
  <c r="S600" i="21" s="1"/>
  <c r="T600" i="21" s="1"/>
  <c r="U600" i="21" s="1"/>
  <c r="V600" i="21" s="1"/>
  <c r="W600" i="21" s="1"/>
  <c r="X600" i="21" s="1"/>
  <c r="Y600" i="21" s="1"/>
  <c r="O601" i="21"/>
  <c r="P601" i="21" s="1"/>
  <c r="Q601" i="21" s="1"/>
  <c r="S601" i="21" s="1"/>
  <c r="T601" i="21" s="1"/>
  <c r="U601" i="21" s="1"/>
  <c r="V601" i="21" s="1"/>
  <c r="W601" i="21" s="1"/>
  <c r="X601" i="21" s="1"/>
  <c r="Y601" i="21" s="1"/>
  <c r="O602" i="21"/>
  <c r="P602" i="21" s="1"/>
  <c r="Q602" i="21" s="1"/>
  <c r="S602" i="21" s="1"/>
  <c r="T602" i="21" s="1"/>
  <c r="U602" i="21" s="1"/>
  <c r="V602" i="21" s="1"/>
  <c r="W602" i="21" s="1"/>
  <c r="X602" i="21" s="1"/>
  <c r="Y602" i="21" s="1"/>
  <c r="O603" i="21"/>
  <c r="P603" i="21" s="1"/>
  <c r="Q603" i="21" s="1"/>
  <c r="S603" i="21" s="1"/>
  <c r="T603" i="21" s="1"/>
  <c r="U603" i="21" s="1"/>
  <c r="V603" i="21" s="1"/>
  <c r="W603" i="21" s="1"/>
  <c r="X603" i="21" s="1"/>
  <c r="Y603" i="21" s="1"/>
  <c r="O604" i="21"/>
  <c r="P604" i="21" s="1"/>
  <c r="Q604" i="21" s="1"/>
  <c r="S604" i="21" s="1"/>
  <c r="T604" i="21" s="1"/>
  <c r="U604" i="21" s="1"/>
  <c r="V604" i="21" s="1"/>
  <c r="W604" i="21" s="1"/>
  <c r="X604" i="21" s="1"/>
  <c r="Y604" i="21" s="1"/>
  <c r="O605" i="21"/>
  <c r="P605" i="21" s="1"/>
  <c r="Q605" i="21" s="1"/>
  <c r="S605" i="21" s="1"/>
  <c r="T605" i="21" s="1"/>
  <c r="U605" i="21" s="1"/>
  <c r="V605" i="21" s="1"/>
  <c r="W605" i="21" s="1"/>
  <c r="X605" i="21" s="1"/>
  <c r="Y605" i="21" s="1"/>
  <c r="O606" i="21"/>
  <c r="P606" i="21" s="1"/>
  <c r="Q606" i="21" s="1"/>
  <c r="S606" i="21" s="1"/>
  <c r="T606" i="21" s="1"/>
  <c r="U606" i="21" s="1"/>
  <c r="V606" i="21" s="1"/>
  <c r="W606" i="21" s="1"/>
  <c r="X606" i="21" s="1"/>
  <c r="Y606" i="21" s="1"/>
  <c r="O607" i="21"/>
  <c r="P607" i="21" s="1"/>
  <c r="Q607" i="21" s="1"/>
  <c r="S607" i="21" s="1"/>
  <c r="T607" i="21" s="1"/>
  <c r="U607" i="21" s="1"/>
  <c r="V607" i="21" s="1"/>
  <c r="W607" i="21" s="1"/>
  <c r="X607" i="21" s="1"/>
  <c r="Y607" i="21" s="1"/>
  <c r="O608" i="21"/>
  <c r="P608" i="21" s="1"/>
  <c r="Q608" i="21" s="1"/>
  <c r="S608" i="21" s="1"/>
  <c r="T608" i="21" s="1"/>
  <c r="U608" i="21" s="1"/>
  <c r="V608" i="21" s="1"/>
  <c r="W608" i="21" s="1"/>
  <c r="X608" i="21" s="1"/>
  <c r="Y608" i="21" s="1"/>
  <c r="O609" i="21"/>
  <c r="P609" i="21" s="1"/>
  <c r="Q609" i="21" s="1"/>
  <c r="S609" i="21" s="1"/>
  <c r="T609" i="21" s="1"/>
  <c r="U609" i="21" s="1"/>
  <c r="V609" i="21" s="1"/>
  <c r="W609" i="21" s="1"/>
  <c r="X609" i="21" s="1"/>
  <c r="Y609" i="21" s="1"/>
  <c r="O610" i="21"/>
  <c r="P610" i="21" s="1"/>
  <c r="Q610" i="21" s="1"/>
  <c r="S610" i="21" s="1"/>
  <c r="T610" i="21" s="1"/>
  <c r="U610" i="21" s="1"/>
  <c r="V610" i="21" s="1"/>
  <c r="W610" i="21" s="1"/>
  <c r="X610" i="21" s="1"/>
  <c r="Y610" i="21" s="1"/>
  <c r="O611" i="21"/>
  <c r="P611" i="21" s="1"/>
  <c r="Q611" i="21" s="1"/>
  <c r="S611" i="21" s="1"/>
  <c r="T611" i="21" s="1"/>
  <c r="U611" i="21" s="1"/>
  <c r="V611" i="21" s="1"/>
  <c r="W611" i="21" s="1"/>
  <c r="X611" i="21" s="1"/>
  <c r="Y611" i="21" s="1"/>
  <c r="O612" i="21"/>
  <c r="P612" i="21" s="1"/>
  <c r="Q612" i="21" s="1"/>
  <c r="S612" i="21" s="1"/>
  <c r="T612" i="21" s="1"/>
  <c r="U612" i="21" s="1"/>
  <c r="V612" i="21" s="1"/>
  <c r="W612" i="21" s="1"/>
  <c r="X612" i="21" s="1"/>
  <c r="Y612" i="21" s="1"/>
  <c r="O613" i="21"/>
  <c r="P613" i="21" s="1"/>
  <c r="Q613" i="21" s="1"/>
  <c r="S613" i="21" s="1"/>
  <c r="T613" i="21" s="1"/>
  <c r="U613" i="21" s="1"/>
  <c r="V613" i="21" s="1"/>
  <c r="W613" i="21" s="1"/>
  <c r="X613" i="21" s="1"/>
  <c r="Y613" i="21" s="1"/>
  <c r="O614" i="21"/>
  <c r="P614" i="21" s="1"/>
  <c r="Q614" i="21" s="1"/>
  <c r="S614" i="21" s="1"/>
  <c r="T614" i="21" s="1"/>
  <c r="U614" i="21" s="1"/>
  <c r="V614" i="21" s="1"/>
  <c r="W614" i="21" s="1"/>
  <c r="X614" i="21" s="1"/>
  <c r="Y614" i="21" s="1"/>
  <c r="O615" i="21"/>
  <c r="P615" i="21" s="1"/>
  <c r="Q615" i="21" s="1"/>
  <c r="S615" i="21" s="1"/>
  <c r="T615" i="21" s="1"/>
  <c r="U615" i="21" s="1"/>
  <c r="V615" i="21" s="1"/>
  <c r="W615" i="21" s="1"/>
  <c r="X615" i="21" s="1"/>
  <c r="Y615" i="21" s="1"/>
  <c r="O616" i="21"/>
  <c r="P616" i="21" s="1"/>
  <c r="Q616" i="21" s="1"/>
  <c r="S616" i="21" s="1"/>
  <c r="T616" i="21" s="1"/>
  <c r="U616" i="21" s="1"/>
  <c r="V616" i="21" s="1"/>
  <c r="W616" i="21" s="1"/>
  <c r="X616" i="21" s="1"/>
  <c r="Y616" i="21" s="1"/>
  <c r="O617" i="21"/>
  <c r="P617" i="21" s="1"/>
  <c r="Q617" i="21" s="1"/>
  <c r="S617" i="21" s="1"/>
  <c r="T617" i="21" s="1"/>
  <c r="U617" i="21" s="1"/>
  <c r="V617" i="21" s="1"/>
  <c r="W617" i="21" s="1"/>
  <c r="X617" i="21" s="1"/>
  <c r="Y617" i="21" s="1"/>
  <c r="O618" i="21"/>
  <c r="P618" i="21" s="1"/>
  <c r="Q618" i="21" s="1"/>
  <c r="S618" i="21" s="1"/>
  <c r="T618" i="21" s="1"/>
  <c r="U618" i="21" s="1"/>
  <c r="V618" i="21" s="1"/>
  <c r="W618" i="21" s="1"/>
  <c r="X618" i="21" s="1"/>
  <c r="Y618" i="21" s="1"/>
  <c r="O619" i="21"/>
  <c r="P619" i="21" s="1"/>
  <c r="Q619" i="21" s="1"/>
  <c r="S619" i="21" s="1"/>
  <c r="T619" i="21" s="1"/>
  <c r="U619" i="21" s="1"/>
  <c r="V619" i="21" s="1"/>
  <c r="W619" i="21" s="1"/>
  <c r="X619" i="21" s="1"/>
  <c r="Y619" i="21" s="1"/>
  <c r="O620" i="21"/>
  <c r="P620" i="21" s="1"/>
  <c r="Q620" i="21" s="1"/>
  <c r="S620" i="21" s="1"/>
  <c r="T620" i="21" s="1"/>
  <c r="U620" i="21" s="1"/>
  <c r="V620" i="21" s="1"/>
  <c r="W620" i="21" s="1"/>
  <c r="X620" i="21" s="1"/>
  <c r="Y620" i="21" s="1"/>
  <c r="O621" i="21"/>
  <c r="P621" i="21" s="1"/>
  <c r="Q621" i="21" s="1"/>
  <c r="S621" i="21" s="1"/>
  <c r="T621" i="21" s="1"/>
  <c r="U621" i="21" s="1"/>
  <c r="V621" i="21" s="1"/>
  <c r="W621" i="21" s="1"/>
  <c r="X621" i="21" s="1"/>
  <c r="Y621" i="21" s="1"/>
  <c r="O622" i="21"/>
  <c r="P622" i="21" s="1"/>
  <c r="Q622" i="21" s="1"/>
  <c r="S622" i="21" s="1"/>
  <c r="T622" i="21" s="1"/>
  <c r="U622" i="21" s="1"/>
  <c r="V622" i="21" s="1"/>
  <c r="W622" i="21" s="1"/>
  <c r="X622" i="21" s="1"/>
  <c r="Y622" i="21" s="1"/>
  <c r="O623" i="21"/>
  <c r="P623" i="21" s="1"/>
  <c r="Q623" i="21" s="1"/>
  <c r="S623" i="21" s="1"/>
  <c r="T623" i="21" s="1"/>
  <c r="U623" i="21" s="1"/>
  <c r="V623" i="21" s="1"/>
  <c r="W623" i="21" s="1"/>
  <c r="X623" i="21" s="1"/>
  <c r="Y623" i="21" s="1"/>
  <c r="O624" i="21"/>
  <c r="P624" i="21" s="1"/>
  <c r="Q624" i="21" s="1"/>
  <c r="S624" i="21" s="1"/>
  <c r="T624" i="21" s="1"/>
  <c r="U624" i="21" s="1"/>
  <c r="V624" i="21" s="1"/>
  <c r="W624" i="21" s="1"/>
  <c r="X624" i="21" s="1"/>
  <c r="Y624" i="21" s="1"/>
  <c r="O625" i="21"/>
  <c r="P625" i="21" s="1"/>
  <c r="Q625" i="21" s="1"/>
  <c r="S625" i="21" s="1"/>
  <c r="T625" i="21" s="1"/>
  <c r="U625" i="21" s="1"/>
  <c r="V625" i="21" s="1"/>
  <c r="W625" i="21" s="1"/>
  <c r="X625" i="21" s="1"/>
  <c r="Y625" i="21" s="1"/>
  <c r="O626" i="21"/>
  <c r="P626" i="21" s="1"/>
  <c r="Q626" i="21" s="1"/>
  <c r="S626" i="21" s="1"/>
  <c r="T626" i="21" s="1"/>
  <c r="U626" i="21" s="1"/>
  <c r="V626" i="21" s="1"/>
  <c r="W626" i="21" s="1"/>
  <c r="X626" i="21" s="1"/>
  <c r="Y626" i="21" s="1"/>
  <c r="O627" i="21"/>
  <c r="P627" i="21" s="1"/>
  <c r="Q627" i="21" s="1"/>
  <c r="S627" i="21" s="1"/>
  <c r="T627" i="21" s="1"/>
  <c r="U627" i="21" s="1"/>
  <c r="V627" i="21" s="1"/>
  <c r="W627" i="21" s="1"/>
  <c r="X627" i="21" s="1"/>
  <c r="Y627" i="21" s="1"/>
  <c r="O628" i="21"/>
  <c r="P628" i="21" s="1"/>
  <c r="Q628" i="21" s="1"/>
  <c r="S628" i="21" s="1"/>
  <c r="T628" i="21" s="1"/>
  <c r="U628" i="21" s="1"/>
  <c r="V628" i="21" s="1"/>
  <c r="W628" i="21" s="1"/>
  <c r="X628" i="21" s="1"/>
  <c r="Y628" i="21" s="1"/>
  <c r="O629" i="21"/>
  <c r="P629" i="21" s="1"/>
  <c r="Q629" i="21" s="1"/>
  <c r="S629" i="21" s="1"/>
  <c r="T629" i="21" s="1"/>
  <c r="U629" i="21" s="1"/>
  <c r="V629" i="21" s="1"/>
  <c r="W629" i="21" s="1"/>
  <c r="X629" i="21" s="1"/>
  <c r="Y629" i="21" s="1"/>
  <c r="O632" i="21"/>
  <c r="P632" i="21" s="1"/>
  <c r="Q632" i="21" s="1"/>
  <c r="S632" i="21" s="1"/>
  <c r="T632" i="21" s="1"/>
  <c r="U632" i="21" s="1"/>
  <c r="V632" i="21" s="1"/>
  <c r="W632" i="21" s="1"/>
  <c r="X632" i="21" s="1"/>
  <c r="Y632" i="21" s="1"/>
  <c r="O633" i="21"/>
  <c r="P633" i="21" s="1"/>
  <c r="Q633" i="21" s="1"/>
  <c r="S633" i="21" s="1"/>
  <c r="T633" i="21" s="1"/>
  <c r="U633" i="21" s="1"/>
  <c r="V633" i="21" s="1"/>
  <c r="W633" i="21" s="1"/>
  <c r="X633" i="21" s="1"/>
  <c r="Y633" i="21" s="1"/>
  <c r="O634" i="21"/>
  <c r="P634" i="21" s="1"/>
  <c r="Q634" i="21" s="1"/>
  <c r="S634" i="21" s="1"/>
  <c r="T634" i="21" s="1"/>
  <c r="U634" i="21" s="1"/>
  <c r="V634" i="21" s="1"/>
  <c r="W634" i="21" s="1"/>
  <c r="X634" i="21" s="1"/>
  <c r="Y634" i="21" s="1"/>
  <c r="O635" i="21"/>
  <c r="P635" i="21" s="1"/>
  <c r="Q635" i="21" s="1"/>
  <c r="S635" i="21" s="1"/>
  <c r="T635" i="21" s="1"/>
  <c r="U635" i="21" s="1"/>
  <c r="V635" i="21" s="1"/>
  <c r="W635" i="21" s="1"/>
  <c r="X635" i="21" s="1"/>
  <c r="Y635" i="21" s="1"/>
  <c r="O636" i="21"/>
  <c r="P636" i="21" s="1"/>
  <c r="Q636" i="21" s="1"/>
  <c r="S636" i="21" s="1"/>
  <c r="T636" i="21" s="1"/>
  <c r="U636" i="21" s="1"/>
  <c r="V636" i="21" s="1"/>
  <c r="W636" i="21" s="1"/>
  <c r="X636" i="21" s="1"/>
  <c r="Y636" i="21" s="1"/>
  <c r="O637" i="21"/>
  <c r="P637" i="21" s="1"/>
  <c r="Q637" i="21" s="1"/>
  <c r="S637" i="21" s="1"/>
  <c r="T637" i="21" s="1"/>
  <c r="U637" i="21" s="1"/>
  <c r="V637" i="21" s="1"/>
  <c r="W637" i="21" s="1"/>
  <c r="X637" i="21" s="1"/>
  <c r="Y637" i="21" s="1"/>
  <c r="O638" i="21"/>
  <c r="P638" i="21" s="1"/>
  <c r="S638" i="21" s="1"/>
  <c r="T638" i="21" s="1"/>
  <c r="U638" i="21" s="1"/>
  <c r="V638" i="21" s="1"/>
  <c r="W638" i="21" s="1"/>
  <c r="X638" i="21" s="1"/>
  <c r="Y638" i="21" s="1"/>
  <c r="O642" i="21"/>
  <c r="P642" i="21" s="1"/>
  <c r="S642" i="21" s="1"/>
  <c r="T642" i="21" s="1"/>
  <c r="U642" i="21" s="1"/>
  <c r="V642" i="21" s="1"/>
  <c r="W642" i="21" s="1"/>
  <c r="X642" i="21" s="1"/>
  <c r="Y642" i="21" s="1"/>
  <c r="O643" i="21"/>
  <c r="P643" i="21" s="1"/>
  <c r="S643" i="21" s="1"/>
  <c r="T643" i="21" s="1"/>
  <c r="U643" i="21" s="1"/>
  <c r="V643" i="21" s="1"/>
  <c r="W643" i="21" s="1"/>
  <c r="X643" i="21" s="1"/>
  <c r="Y643" i="21" s="1"/>
  <c r="O644" i="21"/>
  <c r="P644" i="21" s="1"/>
  <c r="S644" i="21" s="1"/>
  <c r="T644" i="21" s="1"/>
  <c r="U644" i="21" s="1"/>
  <c r="V644" i="21" s="1"/>
  <c r="W644" i="21" s="1"/>
  <c r="X644" i="21" s="1"/>
  <c r="Y644" i="21" s="1"/>
  <c r="O645" i="21"/>
  <c r="P645" i="21" s="1"/>
  <c r="S645" i="21" s="1"/>
  <c r="T645" i="21" s="1"/>
  <c r="U645" i="21" s="1"/>
  <c r="V645" i="21" s="1"/>
  <c r="W645" i="21" s="1"/>
  <c r="X645" i="21" s="1"/>
  <c r="Y645" i="21" s="1"/>
  <c r="O646" i="21"/>
  <c r="P646" i="21" s="1"/>
  <c r="Q646" i="21" s="1"/>
  <c r="S646" i="21" s="1"/>
  <c r="T646" i="21" s="1"/>
  <c r="U646" i="21" s="1"/>
  <c r="V646" i="21" s="1"/>
  <c r="W646" i="21" s="1"/>
  <c r="X646" i="21" s="1"/>
  <c r="Y646" i="21" s="1"/>
  <c r="O647" i="21"/>
  <c r="P647" i="21" s="1"/>
  <c r="Q647" i="21" s="1"/>
  <c r="S647" i="21" s="1"/>
  <c r="T647" i="21" s="1"/>
  <c r="U647" i="21" s="1"/>
  <c r="V647" i="21" s="1"/>
  <c r="W647" i="21" s="1"/>
  <c r="X647" i="21" s="1"/>
  <c r="Y647" i="21" s="1"/>
  <c r="O648" i="21"/>
  <c r="P648" i="21" s="1"/>
  <c r="Q648" i="21" s="1"/>
  <c r="S648" i="21" s="1"/>
  <c r="T648" i="21" s="1"/>
  <c r="U648" i="21" s="1"/>
  <c r="V648" i="21" s="1"/>
  <c r="W648" i="21" s="1"/>
  <c r="X648" i="21" s="1"/>
  <c r="Y648" i="21" s="1"/>
  <c r="O649" i="21"/>
  <c r="P649" i="21" s="1"/>
  <c r="S649" i="21" s="1"/>
  <c r="T649" i="21" s="1"/>
  <c r="U649" i="21" s="1"/>
  <c r="V649" i="21" s="1"/>
  <c r="W649" i="21" s="1"/>
  <c r="X649" i="21" s="1"/>
  <c r="Y649" i="21" s="1"/>
  <c r="O650" i="21"/>
  <c r="P650" i="21" s="1"/>
  <c r="S650" i="21" s="1"/>
  <c r="T650" i="21" s="1"/>
  <c r="U650" i="21" s="1"/>
  <c r="V650" i="21" s="1"/>
  <c r="W650" i="21" s="1"/>
  <c r="X650" i="21" s="1"/>
  <c r="Y650" i="21" s="1"/>
  <c r="O651" i="21"/>
  <c r="P651" i="21" s="1"/>
  <c r="Q651" i="21" s="1"/>
  <c r="S651" i="21" s="1"/>
  <c r="T651" i="21" s="1"/>
  <c r="U651" i="21" s="1"/>
  <c r="V651" i="21" s="1"/>
  <c r="W651" i="21" s="1"/>
  <c r="X651" i="21" s="1"/>
  <c r="Y651" i="21" s="1"/>
  <c r="O652" i="21"/>
  <c r="P652" i="21" s="1"/>
  <c r="Q652" i="21" s="1"/>
  <c r="S652" i="21" s="1"/>
  <c r="T652" i="21" s="1"/>
  <c r="U652" i="21" s="1"/>
  <c r="V652" i="21" s="1"/>
  <c r="W652" i="21" s="1"/>
  <c r="X652" i="21" s="1"/>
  <c r="Y652" i="21" s="1"/>
  <c r="O653" i="21"/>
  <c r="P653" i="21" s="1"/>
  <c r="Q653" i="21" s="1"/>
  <c r="S653" i="21" s="1"/>
  <c r="T653" i="21" s="1"/>
  <c r="U653" i="21" s="1"/>
  <c r="V653" i="21" s="1"/>
  <c r="W653" i="21" s="1"/>
  <c r="X653" i="21" s="1"/>
  <c r="Y653" i="21" s="1"/>
  <c r="O654" i="21"/>
  <c r="P654" i="21" s="1"/>
  <c r="Q654" i="21" s="1"/>
  <c r="S654" i="21" s="1"/>
  <c r="T654" i="21" s="1"/>
  <c r="U654" i="21" s="1"/>
  <c r="V654" i="21" s="1"/>
  <c r="W654" i="21" s="1"/>
  <c r="X654" i="21" s="1"/>
  <c r="Y654" i="21" s="1"/>
  <c r="O655" i="21"/>
  <c r="P655" i="21" s="1"/>
  <c r="Q655" i="21" s="1"/>
  <c r="S655" i="21" s="1"/>
  <c r="T655" i="21" s="1"/>
  <c r="U655" i="21" s="1"/>
  <c r="V655" i="21" s="1"/>
  <c r="W655" i="21" s="1"/>
  <c r="X655" i="21" s="1"/>
  <c r="Y655" i="21" s="1"/>
  <c r="O656" i="21"/>
  <c r="P656" i="21" s="1"/>
  <c r="S656" i="21" s="1"/>
  <c r="T656" i="21" s="1"/>
  <c r="U656" i="21" s="1"/>
  <c r="V656" i="21" s="1"/>
  <c r="W656" i="21" s="1"/>
  <c r="X656" i="21" s="1"/>
  <c r="Y656" i="21" s="1"/>
  <c r="O658" i="21"/>
  <c r="P658" i="21" s="1"/>
  <c r="Q658" i="21" s="1"/>
  <c r="S658" i="21" s="1"/>
  <c r="T658" i="21" s="1"/>
  <c r="U658" i="21" s="1"/>
  <c r="V658" i="21" s="1"/>
  <c r="W658" i="21" s="1"/>
  <c r="X658" i="21" s="1"/>
  <c r="Y658" i="21" s="1"/>
  <c r="O659" i="21"/>
  <c r="P659" i="21" s="1"/>
  <c r="S659" i="21" s="1"/>
  <c r="T659" i="21" s="1"/>
  <c r="U659" i="21" s="1"/>
  <c r="V659" i="21" s="1"/>
  <c r="W659" i="21" s="1"/>
  <c r="X659" i="21" s="1"/>
  <c r="Y659" i="21" s="1"/>
  <c r="O660" i="21"/>
  <c r="P660" i="21" s="1"/>
  <c r="S660" i="21" s="1"/>
  <c r="T660" i="21" s="1"/>
  <c r="U660" i="21" s="1"/>
  <c r="V660" i="21" s="1"/>
  <c r="W660" i="21" s="1"/>
  <c r="X660" i="21" s="1"/>
  <c r="Y660" i="21" s="1"/>
  <c r="O661" i="21"/>
  <c r="P661" i="21" s="1"/>
  <c r="Q661" i="21" s="1"/>
  <c r="S661" i="21" s="1"/>
  <c r="T661" i="21" s="1"/>
  <c r="U661" i="21" s="1"/>
  <c r="V661" i="21" s="1"/>
  <c r="W661" i="21" s="1"/>
  <c r="X661" i="21" s="1"/>
  <c r="Y661" i="21" s="1"/>
  <c r="O662" i="21"/>
  <c r="P662" i="21" s="1"/>
  <c r="Q662" i="21" s="1"/>
  <c r="S662" i="21" s="1"/>
  <c r="T662" i="21" s="1"/>
  <c r="U662" i="21" s="1"/>
  <c r="V662" i="21" s="1"/>
  <c r="W662" i="21" s="1"/>
  <c r="X662" i="21" s="1"/>
  <c r="Y662" i="21" s="1"/>
  <c r="O663" i="21"/>
  <c r="P663" i="21" s="1"/>
  <c r="Q663" i="21" s="1"/>
  <c r="S663" i="21" s="1"/>
  <c r="T663" i="21" s="1"/>
  <c r="U663" i="21" s="1"/>
  <c r="V663" i="21" s="1"/>
  <c r="W663" i="21" s="1"/>
  <c r="X663" i="21" s="1"/>
  <c r="Y663" i="21" s="1"/>
  <c r="O664" i="21"/>
  <c r="P664" i="21" s="1"/>
  <c r="Q664" i="21" s="1"/>
  <c r="S664" i="21" s="1"/>
  <c r="T664" i="21" s="1"/>
  <c r="U664" i="21" s="1"/>
  <c r="V664" i="21" s="1"/>
  <c r="W664" i="21" s="1"/>
  <c r="X664" i="21" s="1"/>
  <c r="Y664" i="21" s="1"/>
  <c r="O666" i="21"/>
  <c r="P666" i="21" s="1"/>
  <c r="Q666" i="21" s="1"/>
  <c r="S666" i="21" s="1"/>
  <c r="T666" i="21" s="1"/>
  <c r="U666" i="21" s="1"/>
  <c r="V666" i="21" s="1"/>
  <c r="W666" i="21" s="1"/>
  <c r="X666" i="21" s="1"/>
  <c r="Y666" i="21" s="1"/>
  <c r="O667" i="21"/>
  <c r="P667" i="21" s="1"/>
  <c r="Q667" i="21" s="1"/>
  <c r="S667" i="21" s="1"/>
  <c r="T667" i="21" s="1"/>
  <c r="U667" i="21" s="1"/>
  <c r="V667" i="21" s="1"/>
  <c r="W667" i="21" s="1"/>
  <c r="X667" i="21" s="1"/>
  <c r="Y667" i="21" s="1"/>
  <c r="O668" i="21"/>
  <c r="P668" i="21" s="1"/>
  <c r="S668" i="21" s="1"/>
  <c r="T668" i="21" s="1"/>
  <c r="U668" i="21" s="1"/>
  <c r="V668" i="21" s="1"/>
  <c r="W668" i="21" s="1"/>
  <c r="X668" i="21" s="1"/>
  <c r="Y668" i="21" s="1"/>
  <c r="O669" i="21"/>
  <c r="P669" i="21" s="1"/>
  <c r="S669" i="21" s="1"/>
  <c r="T669" i="21" s="1"/>
  <c r="U669" i="21" s="1"/>
  <c r="V669" i="21" s="1"/>
  <c r="W669" i="21" s="1"/>
  <c r="X669" i="21" s="1"/>
  <c r="Y669" i="21" s="1"/>
  <c r="O670" i="21"/>
  <c r="P670" i="21" s="1"/>
  <c r="S670" i="21" s="1"/>
  <c r="T670" i="21" s="1"/>
  <c r="U670" i="21" s="1"/>
  <c r="V670" i="21" s="1"/>
  <c r="W670" i="21" s="1"/>
  <c r="X670" i="21" s="1"/>
  <c r="Y670" i="21" s="1"/>
  <c r="O671" i="21"/>
  <c r="P671" i="21" s="1"/>
  <c r="S671" i="21" s="1"/>
  <c r="T671" i="21" s="1"/>
  <c r="U671" i="21" s="1"/>
  <c r="V671" i="21" s="1"/>
  <c r="W671" i="21" s="1"/>
  <c r="X671" i="21" s="1"/>
  <c r="Y671" i="21" s="1"/>
  <c r="O672" i="21"/>
  <c r="P672" i="21" s="1"/>
  <c r="Q672" i="21" s="1"/>
  <c r="S672" i="21" s="1"/>
  <c r="T672" i="21" s="1"/>
  <c r="U672" i="21" s="1"/>
  <c r="V672" i="21" s="1"/>
  <c r="W672" i="21" s="1"/>
  <c r="X672" i="21" s="1"/>
  <c r="Y672" i="21" s="1"/>
  <c r="O673" i="21"/>
  <c r="P673" i="21" s="1"/>
  <c r="Q673" i="21" s="1"/>
  <c r="S673" i="21" s="1"/>
  <c r="T673" i="21" s="1"/>
  <c r="U673" i="21" s="1"/>
  <c r="V673" i="21" s="1"/>
  <c r="W673" i="21" s="1"/>
  <c r="X673" i="21" s="1"/>
  <c r="Y673" i="21" s="1"/>
  <c r="O674" i="21"/>
  <c r="P674" i="21" s="1"/>
  <c r="Q674" i="21" s="1"/>
  <c r="S674" i="21" s="1"/>
  <c r="T674" i="21" s="1"/>
  <c r="U674" i="21" s="1"/>
  <c r="V674" i="21" s="1"/>
  <c r="W674" i="21" s="1"/>
  <c r="X674" i="21" s="1"/>
  <c r="Y674" i="21" s="1"/>
  <c r="U676" i="21"/>
  <c r="V676" i="21" s="1"/>
  <c r="W676" i="21" s="1"/>
  <c r="X676" i="21" s="1"/>
  <c r="Y676" i="21" s="1"/>
  <c r="O677" i="21"/>
  <c r="P677" i="21" s="1"/>
  <c r="Q677" i="21" s="1"/>
  <c r="S677" i="21" s="1"/>
  <c r="T677" i="21" s="1"/>
  <c r="U677" i="21" s="1"/>
  <c r="V677" i="21" s="1"/>
  <c r="W677" i="21" s="1"/>
  <c r="X677" i="21" s="1"/>
  <c r="Y677" i="21" s="1"/>
  <c r="S678" i="21"/>
  <c r="T678" i="21" s="1"/>
  <c r="U678" i="21" s="1"/>
  <c r="V678" i="21" s="1"/>
  <c r="W678" i="21" s="1"/>
  <c r="X678" i="21" s="1"/>
  <c r="Y678" i="21" s="1"/>
  <c r="O679" i="21"/>
  <c r="P679" i="21" s="1"/>
  <c r="Q679" i="21" s="1"/>
  <c r="S679" i="21" s="1"/>
  <c r="T679" i="21" s="1"/>
  <c r="U679" i="21" s="1"/>
  <c r="V679" i="21" s="1"/>
  <c r="W679" i="21" s="1"/>
  <c r="X679" i="21" s="1"/>
  <c r="Y679" i="21" s="1"/>
  <c r="O680" i="21"/>
  <c r="P680" i="21" s="1"/>
  <c r="Q680" i="21" s="1"/>
  <c r="S680" i="21" s="1"/>
  <c r="T680" i="21" s="1"/>
  <c r="U680" i="21" s="1"/>
  <c r="V680" i="21" s="1"/>
  <c r="W680" i="21" s="1"/>
  <c r="X680" i="21" s="1"/>
  <c r="Y680" i="21" s="1"/>
  <c r="O681" i="21"/>
  <c r="P681" i="21" s="1"/>
  <c r="Q681" i="21" s="1"/>
  <c r="S681" i="21" s="1"/>
  <c r="T681" i="21" s="1"/>
  <c r="U681" i="21" s="1"/>
  <c r="V681" i="21" s="1"/>
  <c r="W681" i="21" s="1"/>
  <c r="X681" i="21" s="1"/>
  <c r="Y681" i="21" s="1"/>
  <c r="O682" i="21"/>
  <c r="P682" i="21" s="1"/>
  <c r="Q682" i="21" s="1"/>
  <c r="S682" i="21" s="1"/>
  <c r="T682" i="21" s="1"/>
  <c r="U682" i="21" s="1"/>
  <c r="V682" i="21" s="1"/>
  <c r="W682" i="21" s="1"/>
  <c r="X682" i="21" s="1"/>
  <c r="Y682" i="21" s="1"/>
  <c r="O683" i="21"/>
  <c r="P683" i="21" s="1"/>
  <c r="Q683" i="21" s="1"/>
  <c r="S683" i="21" s="1"/>
  <c r="T683" i="21" s="1"/>
  <c r="U683" i="21" s="1"/>
  <c r="V683" i="21" s="1"/>
  <c r="W683" i="21" s="1"/>
  <c r="X683" i="21" s="1"/>
  <c r="Y683" i="21" s="1"/>
  <c r="O684" i="21"/>
  <c r="P684" i="21" s="1"/>
  <c r="Q684" i="21" s="1"/>
  <c r="S684" i="21" s="1"/>
  <c r="T684" i="21" s="1"/>
  <c r="U684" i="21" s="1"/>
  <c r="V684" i="21" s="1"/>
  <c r="W684" i="21" s="1"/>
  <c r="X684" i="21" s="1"/>
  <c r="Y684" i="21" s="1"/>
  <c r="O685" i="21"/>
  <c r="P685" i="21" s="1"/>
  <c r="Q685" i="21" s="1"/>
  <c r="S685" i="21" s="1"/>
  <c r="T685" i="21" s="1"/>
  <c r="U685" i="21" s="1"/>
  <c r="V685" i="21" s="1"/>
  <c r="W685" i="21" s="1"/>
  <c r="X685" i="21" s="1"/>
  <c r="Y685" i="21" s="1"/>
  <c r="O686" i="21"/>
  <c r="P686" i="21" s="1"/>
  <c r="Q686" i="21" s="1"/>
  <c r="S686" i="21" s="1"/>
  <c r="T686" i="21" s="1"/>
  <c r="U686" i="21" s="1"/>
  <c r="V686" i="21" s="1"/>
  <c r="W686" i="21" s="1"/>
  <c r="X686" i="21" s="1"/>
  <c r="Y686" i="21" s="1"/>
  <c r="O687" i="21"/>
  <c r="P687" i="21" s="1"/>
  <c r="Q687" i="21" s="1"/>
  <c r="S687" i="21" s="1"/>
  <c r="T687" i="21" s="1"/>
  <c r="U687" i="21" s="1"/>
  <c r="V687" i="21" s="1"/>
  <c r="W687" i="21" s="1"/>
  <c r="X687" i="21" s="1"/>
  <c r="Y687" i="21" s="1"/>
  <c r="O688" i="21"/>
  <c r="P688" i="21" s="1"/>
  <c r="Q688" i="21" s="1"/>
  <c r="S688" i="21" s="1"/>
  <c r="T688" i="21" s="1"/>
  <c r="U688" i="21" s="1"/>
  <c r="V688" i="21" s="1"/>
  <c r="W688" i="21" s="1"/>
  <c r="X688" i="21" s="1"/>
  <c r="Y688" i="21" s="1"/>
  <c r="O689" i="21"/>
  <c r="P689" i="21" s="1"/>
  <c r="Q689" i="21" s="1"/>
  <c r="S689" i="21" s="1"/>
  <c r="T689" i="21" s="1"/>
  <c r="U689" i="21" s="1"/>
  <c r="V689" i="21" s="1"/>
  <c r="W689" i="21" s="1"/>
  <c r="X689" i="21" s="1"/>
  <c r="Y689" i="21" s="1"/>
  <c r="O690" i="21"/>
  <c r="P690" i="21" s="1"/>
  <c r="Q690" i="21" s="1"/>
  <c r="S690" i="21" s="1"/>
  <c r="T690" i="21" s="1"/>
  <c r="U690" i="21" s="1"/>
  <c r="V690" i="21" s="1"/>
  <c r="W690" i="21" s="1"/>
  <c r="X690" i="21" s="1"/>
  <c r="Y690" i="21" s="1"/>
  <c r="O691" i="21"/>
  <c r="P691" i="21" s="1"/>
  <c r="Q691" i="21" s="1"/>
  <c r="S691" i="21" s="1"/>
  <c r="T691" i="21" s="1"/>
  <c r="U691" i="21" s="1"/>
  <c r="V691" i="21" s="1"/>
  <c r="W691" i="21" s="1"/>
  <c r="X691" i="21" s="1"/>
  <c r="Y691" i="21" s="1"/>
  <c r="O692" i="21"/>
  <c r="P692" i="21" s="1"/>
  <c r="Q692" i="21" s="1"/>
  <c r="S692" i="21" s="1"/>
  <c r="T692" i="21" s="1"/>
  <c r="U692" i="21" s="1"/>
  <c r="V692" i="21" s="1"/>
  <c r="W692" i="21" s="1"/>
  <c r="X692" i="21" s="1"/>
  <c r="Y692" i="21" s="1"/>
  <c r="O693" i="21"/>
  <c r="P693" i="21" s="1"/>
  <c r="Q693" i="21" s="1"/>
  <c r="S693" i="21" s="1"/>
  <c r="T693" i="21" s="1"/>
  <c r="U693" i="21" s="1"/>
  <c r="V693" i="21" s="1"/>
  <c r="W693" i="21" s="1"/>
  <c r="X693" i="21" s="1"/>
  <c r="Y693" i="21" s="1"/>
  <c r="O694" i="21"/>
  <c r="P694" i="21" s="1"/>
  <c r="Q694" i="21" s="1"/>
  <c r="S694" i="21" s="1"/>
  <c r="T694" i="21" s="1"/>
  <c r="U694" i="21" s="1"/>
  <c r="V694" i="21" s="1"/>
  <c r="W694" i="21" s="1"/>
  <c r="X694" i="21" s="1"/>
  <c r="Y694" i="21" s="1"/>
  <c r="O695" i="21"/>
  <c r="P695" i="21" s="1"/>
  <c r="Q695" i="21" s="1"/>
  <c r="S695" i="21" s="1"/>
  <c r="T695" i="21" s="1"/>
  <c r="U695" i="21" s="1"/>
  <c r="V695" i="21" s="1"/>
  <c r="W695" i="21" s="1"/>
  <c r="X695" i="21" s="1"/>
  <c r="Y695" i="21" s="1"/>
  <c r="O696" i="21"/>
  <c r="P696" i="21" s="1"/>
  <c r="Q696" i="21" s="1"/>
  <c r="S696" i="21" s="1"/>
  <c r="T696" i="21" s="1"/>
  <c r="U696" i="21" s="1"/>
  <c r="V696" i="21" s="1"/>
  <c r="W696" i="21" s="1"/>
  <c r="X696" i="21" s="1"/>
  <c r="Y696" i="21" s="1"/>
  <c r="O697" i="21"/>
  <c r="P697" i="21" s="1"/>
  <c r="Q697" i="21" s="1"/>
  <c r="S697" i="21" s="1"/>
  <c r="T697" i="21" s="1"/>
  <c r="U697" i="21" s="1"/>
  <c r="V697" i="21" s="1"/>
  <c r="W697" i="21" s="1"/>
  <c r="X697" i="21" s="1"/>
  <c r="Y697" i="21" s="1"/>
  <c r="O698" i="21"/>
  <c r="P698" i="21" s="1"/>
  <c r="Q698" i="21" s="1"/>
  <c r="S698" i="21" s="1"/>
  <c r="T698" i="21" s="1"/>
  <c r="U698" i="21" s="1"/>
  <c r="V698" i="21" s="1"/>
  <c r="W698" i="21" s="1"/>
  <c r="X698" i="21" s="1"/>
  <c r="Y698" i="21" s="1"/>
  <c r="O699" i="21"/>
  <c r="P699" i="21" s="1"/>
  <c r="Q699" i="21" s="1"/>
  <c r="S699" i="21" s="1"/>
  <c r="T699" i="21" s="1"/>
  <c r="U699" i="21" s="1"/>
  <c r="V699" i="21" s="1"/>
  <c r="W699" i="21" s="1"/>
  <c r="X699" i="21" s="1"/>
  <c r="Y699" i="21" s="1"/>
  <c r="O700" i="21"/>
  <c r="P700" i="21" s="1"/>
  <c r="Q700" i="21" s="1"/>
  <c r="S700" i="21" s="1"/>
  <c r="T700" i="21" s="1"/>
  <c r="U700" i="21" s="1"/>
  <c r="V700" i="21" s="1"/>
  <c r="W700" i="21" s="1"/>
  <c r="X700" i="21" s="1"/>
  <c r="Y700" i="21" s="1"/>
  <c r="O701" i="21"/>
  <c r="P701" i="21" s="1"/>
  <c r="Q701" i="21" s="1"/>
  <c r="S701" i="21" s="1"/>
  <c r="T701" i="21" s="1"/>
  <c r="U701" i="21" s="1"/>
  <c r="V701" i="21" s="1"/>
  <c r="W701" i="21" s="1"/>
  <c r="X701" i="21" s="1"/>
  <c r="Y701" i="21" s="1"/>
  <c r="O702" i="21"/>
  <c r="P702" i="21" s="1"/>
  <c r="Q702" i="21" s="1"/>
  <c r="S702" i="21" s="1"/>
  <c r="T702" i="21" s="1"/>
  <c r="U702" i="21" s="1"/>
  <c r="V702" i="21" s="1"/>
  <c r="W702" i="21" s="1"/>
  <c r="X702" i="21" s="1"/>
  <c r="Y702" i="21" s="1"/>
  <c r="O703" i="21"/>
  <c r="P703" i="21" s="1"/>
  <c r="Q703" i="21" s="1"/>
  <c r="S703" i="21" s="1"/>
  <c r="T703" i="21" s="1"/>
  <c r="U703" i="21" s="1"/>
  <c r="V703" i="21" s="1"/>
  <c r="W703" i="21" s="1"/>
  <c r="X703" i="21" s="1"/>
  <c r="Y703" i="21" s="1"/>
  <c r="O704" i="21"/>
  <c r="P704" i="21" s="1"/>
  <c r="Q704" i="21" s="1"/>
  <c r="S704" i="21" s="1"/>
  <c r="T704" i="21" s="1"/>
  <c r="U704" i="21" s="1"/>
  <c r="V704" i="21" s="1"/>
  <c r="W704" i="21" s="1"/>
  <c r="X704" i="21" s="1"/>
  <c r="Y704" i="21" s="1"/>
  <c r="O705" i="21"/>
  <c r="P705" i="21" s="1"/>
  <c r="Q705" i="21" s="1"/>
  <c r="S705" i="21" s="1"/>
  <c r="T705" i="21" s="1"/>
  <c r="U705" i="21" s="1"/>
  <c r="V705" i="21" s="1"/>
  <c r="W705" i="21" s="1"/>
  <c r="X705" i="21" s="1"/>
  <c r="Y705" i="21" s="1"/>
  <c r="O706" i="21"/>
  <c r="P706" i="21" s="1"/>
  <c r="Q706" i="21" s="1"/>
  <c r="S706" i="21" s="1"/>
  <c r="T706" i="21" s="1"/>
  <c r="U706" i="21" s="1"/>
  <c r="V706" i="21" s="1"/>
  <c r="W706" i="21" s="1"/>
  <c r="X706" i="21" s="1"/>
  <c r="Y706" i="21" s="1"/>
  <c r="O707" i="21"/>
  <c r="P707" i="21" s="1"/>
  <c r="Q707" i="21" s="1"/>
  <c r="S707" i="21" s="1"/>
  <c r="T707" i="21" s="1"/>
  <c r="U707" i="21" s="1"/>
  <c r="V707" i="21" s="1"/>
  <c r="W707" i="21" s="1"/>
  <c r="X707" i="21" s="1"/>
  <c r="Y707" i="21" s="1"/>
  <c r="O708" i="21"/>
  <c r="P708" i="21" s="1"/>
  <c r="Q708" i="21" s="1"/>
  <c r="S708" i="21" s="1"/>
  <c r="T708" i="21" s="1"/>
  <c r="U708" i="21" s="1"/>
  <c r="V708" i="21" s="1"/>
  <c r="W708" i="21" s="1"/>
  <c r="X708" i="21" s="1"/>
  <c r="Y708" i="21" s="1"/>
  <c r="O709" i="21"/>
  <c r="P709" i="21" s="1"/>
  <c r="Q709" i="21" s="1"/>
  <c r="S709" i="21" s="1"/>
  <c r="T709" i="21" s="1"/>
  <c r="U709" i="21" s="1"/>
  <c r="V709" i="21" s="1"/>
  <c r="W709" i="21" s="1"/>
  <c r="X709" i="21" s="1"/>
  <c r="Y709" i="21" s="1"/>
  <c r="O710" i="21"/>
  <c r="P710" i="21" s="1"/>
  <c r="Q710" i="21" s="1"/>
  <c r="S710" i="21" s="1"/>
  <c r="T710" i="21" s="1"/>
  <c r="U710" i="21" s="1"/>
  <c r="V710" i="21" s="1"/>
  <c r="W710" i="21" s="1"/>
  <c r="X710" i="21" s="1"/>
  <c r="Y710" i="21" s="1"/>
  <c r="O711" i="21"/>
  <c r="P711" i="21" s="1"/>
  <c r="Q711" i="21" s="1"/>
  <c r="S711" i="21" s="1"/>
  <c r="T711" i="21" s="1"/>
  <c r="U711" i="21" s="1"/>
  <c r="V711" i="21" s="1"/>
  <c r="W711" i="21" s="1"/>
  <c r="X711" i="21" s="1"/>
  <c r="Y711" i="21" s="1"/>
  <c r="O712" i="21"/>
  <c r="P712" i="21" s="1"/>
  <c r="Q712" i="21" s="1"/>
  <c r="S712" i="21" s="1"/>
  <c r="T712" i="21" s="1"/>
  <c r="U712" i="21" s="1"/>
  <c r="V712" i="21" s="1"/>
  <c r="W712" i="21" s="1"/>
  <c r="X712" i="21" s="1"/>
  <c r="Y712" i="21" s="1"/>
  <c r="O713" i="21"/>
  <c r="P713" i="21" s="1"/>
  <c r="Q713" i="21" s="1"/>
  <c r="S713" i="21" s="1"/>
  <c r="T713" i="21" s="1"/>
  <c r="U713" i="21" s="1"/>
  <c r="V713" i="21" s="1"/>
  <c r="W713" i="21" s="1"/>
  <c r="X713" i="21" s="1"/>
  <c r="Y713" i="21" s="1"/>
  <c r="O714" i="21"/>
  <c r="P714" i="21" s="1"/>
  <c r="Q714" i="21" s="1"/>
  <c r="S714" i="21" s="1"/>
  <c r="T714" i="21" s="1"/>
  <c r="U714" i="21" s="1"/>
  <c r="V714" i="21" s="1"/>
  <c r="W714" i="21" s="1"/>
  <c r="X714" i="21" s="1"/>
  <c r="Y714" i="21" s="1"/>
  <c r="O715" i="21"/>
  <c r="P715" i="21" s="1"/>
  <c r="Q715" i="21" s="1"/>
  <c r="S715" i="21" s="1"/>
  <c r="T715" i="21" s="1"/>
  <c r="U715" i="21" s="1"/>
  <c r="V715" i="21" s="1"/>
  <c r="W715" i="21" s="1"/>
  <c r="X715" i="21" s="1"/>
  <c r="Y715" i="21" s="1"/>
  <c r="O716" i="21"/>
  <c r="P716" i="21" s="1"/>
  <c r="Q716" i="21" s="1"/>
  <c r="S716" i="21" s="1"/>
  <c r="T716" i="21" s="1"/>
  <c r="U716" i="21" s="1"/>
  <c r="V716" i="21" s="1"/>
  <c r="W716" i="21" s="1"/>
  <c r="X716" i="21" s="1"/>
  <c r="Y716" i="21" s="1"/>
  <c r="O717" i="21"/>
  <c r="P717" i="21" s="1"/>
  <c r="Q717" i="21" s="1"/>
  <c r="S717" i="21" s="1"/>
  <c r="T717" i="21" s="1"/>
  <c r="U717" i="21" s="1"/>
  <c r="V717" i="21" s="1"/>
  <c r="W717" i="21" s="1"/>
  <c r="X717" i="21" s="1"/>
  <c r="Y717" i="21" s="1"/>
  <c r="O718" i="21"/>
  <c r="P718" i="21" s="1"/>
  <c r="Q718" i="21" s="1"/>
  <c r="S718" i="21" s="1"/>
  <c r="T718" i="21" s="1"/>
  <c r="U718" i="21" s="1"/>
  <c r="V718" i="21" s="1"/>
  <c r="W718" i="21" s="1"/>
  <c r="X718" i="21" s="1"/>
  <c r="Y718" i="21" s="1"/>
  <c r="O719" i="21"/>
  <c r="P719" i="21" s="1"/>
  <c r="Q719" i="21" s="1"/>
  <c r="S719" i="21" s="1"/>
  <c r="T719" i="21" s="1"/>
  <c r="U719" i="21" s="1"/>
  <c r="V719" i="21" s="1"/>
  <c r="W719" i="21" s="1"/>
  <c r="X719" i="21" s="1"/>
  <c r="Y719" i="21" s="1"/>
  <c r="O720" i="21"/>
  <c r="P720" i="21" s="1"/>
  <c r="Q720" i="21" s="1"/>
  <c r="S720" i="21" s="1"/>
  <c r="T720" i="21" s="1"/>
  <c r="U720" i="21" s="1"/>
  <c r="V720" i="21" s="1"/>
  <c r="W720" i="21" s="1"/>
  <c r="X720" i="21" s="1"/>
  <c r="Y720" i="21" s="1"/>
  <c r="O721" i="21"/>
  <c r="P721" i="21" s="1"/>
  <c r="Q721" i="21" s="1"/>
  <c r="S721" i="21" s="1"/>
  <c r="T721" i="21" s="1"/>
  <c r="U721" i="21" s="1"/>
  <c r="V721" i="21" s="1"/>
  <c r="W721" i="21" s="1"/>
  <c r="X721" i="21" s="1"/>
  <c r="Y721" i="21" s="1"/>
  <c r="O722" i="21"/>
  <c r="P722" i="21" s="1"/>
  <c r="Q722" i="21" s="1"/>
  <c r="S722" i="21" s="1"/>
  <c r="T722" i="21" s="1"/>
  <c r="U722" i="21" s="1"/>
  <c r="V722" i="21" s="1"/>
  <c r="W722" i="21" s="1"/>
  <c r="X722" i="21" s="1"/>
  <c r="Y722" i="21" s="1"/>
  <c r="O723" i="21"/>
  <c r="P723" i="21" s="1"/>
  <c r="Q723" i="21" s="1"/>
  <c r="S723" i="21" s="1"/>
  <c r="T723" i="21" s="1"/>
  <c r="U723" i="21" s="1"/>
  <c r="V723" i="21" s="1"/>
  <c r="W723" i="21" s="1"/>
  <c r="X723" i="21" s="1"/>
  <c r="Y723" i="21" s="1"/>
  <c r="O724" i="21"/>
  <c r="P724" i="21" s="1"/>
  <c r="Q724" i="21" s="1"/>
  <c r="S724" i="21" s="1"/>
  <c r="T724" i="21" s="1"/>
  <c r="U724" i="21" s="1"/>
  <c r="V724" i="21" s="1"/>
  <c r="W724" i="21" s="1"/>
  <c r="X724" i="21" s="1"/>
  <c r="Y724" i="21" s="1"/>
  <c r="O725" i="21"/>
  <c r="P725" i="21" s="1"/>
  <c r="Q725" i="21" s="1"/>
  <c r="S725" i="21" s="1"/>
  <c r="T725" i="21" s="1"/>
  <c r="U725" i="21" s="1"/>
  <c r="V725" i="21" s="1"/>
  <c r="W725" i="21" s="1"/>
  <c r="X725" i="21" s="1"/>
  <c r="Y725" i="21" s="1"/>
  <c r="O726" i="21"/>
  <c r="P726" i="21" s="1"/>
  <c r="Q726" i="21" s="1"/>
  <c r="S726" i="21" s="1"/>
  <c r="T726" i="21" s="1"/>
  <c r="U726" i="21" s="1"/>
  <c r="V726" i="21" s="1"/>
  <c r="W726" i="21" s="1"/>
  <c r="X726" i="21" s="1"/>
  <c r="Y726" i="21" s="1"/>
  <c r="O727" i="21"/>
  <c r="P727" i="21" s="1"/>
  <c r="Q727" i="21" s="1"/>
  <c r="S727" i="21" s="1"/>
  <c r="T727" i="21" s="1"/>
  <c r="U727" i="21" s="1"/>
  <c r="V727" i="21" s="1"/>
  <c r="W727" i="21" s="1"/>
  <c r="X727" i="21" s="1"/>
  <c r="Y727" i="21" s="1"/>
  <c r="O728" i="21"/>
  <c r="P728" i="21" s="1"/>
  <c r="Q728" i="21" s="1"/>
  <c r="S728" i="21" s="1"/>
  <c r="T728" i="21" s="1"/>
  <c r="U728" i="21" s="1"/>
  <c r="V728" i="21" s="1"/>
  <c r="W728" i="21" s="1"/>
  <c r="X728" i="21" s="1"/>
  <c r="Y728" i="21" s="1"/>
  <c r="O729" i="21"/>
  <c r="P729" i="21" s="1"/>
  <c r="Q729" i="21" s="1"/>
  <c r="S729" i="21" s="1"/>
  <c r="T729" i="21" s="1"/>
  <c r="U729" i="21" s="1"/>
  <c r="V729" i="21" s="1"/>
  <c r="W729" i="21" s="1"/>
  <c r="X729" i="21" s="1"/>
  <c r="Y729" i="21" s="1"/>
  <c r="O730" i="21"/>
  <c r="P730" i="21" s="1"/>
  <c r="Q730" i="21" s="1"/>
  <c r="S730" i="21" s="1"/>
  <c r="T730" i="21" s="1"/>
  <c r="U730" i="21" s="1"/>
  <c r="V730" i="21" s="1"/>
  <c r="W730" i="21" s="1"/>
  <c r="X730" i="21" s="1"/>
  <c r="Y730" i="21" s="1"/>
  <c r="O731" i="21"/>
  <c r="P731" i="21" s="1"/>
  <c r="Q731" i="21" s="1"/>
  <c r="S731" i="21" s="1"/>
  <c r="T731" i="21" s="1"/>
  <c r="U731" i="21" s="1"/>
  <c r="V731" i="21" s="1"/>
  <c r="W731" i="21" s="1"/>
  <c r="X731" i="21" s="1"/>
  <c r="Y731" i="21" s="1"/>
  <c r="O732" i="21"/>
  <c r="P732" i="21" s="1"/>
  <c r="Q732" i="21" s="1"/>
  <c r="S732" i="21" s="1"/>
  <c r="T732" i="21" s="1"/>
  <c r="U732" i="21" s="1"/>
  <c r="V732" i="21" s="1"/>
  <c r="W732" i="21" s="1"/>
  <c r="X732" i="21" s="1"/>
  <c r="Y732" i="21" s="1"/>
  <c r="O733" i="21"/>
  <c r="P733" i="21" s="1"/>
  <c r="Q733" i="21" s="1"/>
  <c r="S733" i="21" s="1"/>
  <c r="T733" i="21" s="1"/>
  <c r="U733" i="21" s="1"/>
  <c r="V733" i="21" s="1"/>
  <c r="W733" i="21" s="1"/>
  <c r="X733" i="21" s="1"/>
  <c r="Y733" i="21" s="1"/>
  <c r="O734" i="21"/>
  <c r="P734" i="21" s="1"/>
  <c r="Q734" i="21" s="1"/>
  <c r="S734" i="21" s="1"/>
  <c r="T734" i="21" s="1"/>
  <c r="U734" i="21" s="1"/>
  <c r="V734" i="21" s="1"/>
  <c r="W734" i="21" s="1"/>
  <c r="X734" i="21" s="1"/>
  <c r="Y734" i="21" s="1"/>
  <c r="O735" i="21"/>
  <c r="P735" i="21" s="1"/>
  <c r="Q735" i="21" s="1"/>
  <c r="S735" i="21" s="1"/>
  <c r="T735" i="21" s="1"/>
  <c r="U735" i="21" s="1"/>
  <c r="V735" i="21" s="1"/>
  <c r="W735" i="21" s="1"/>
  <c r="X735" i="21" s="1"/>
  <c r="Y735" i="21" s="1"/>
  <c r="O736" i="21"/>
  <c r="P736" i="21" s="1"/>
  <c r="Q736" i="21" s="1"/>
  <c r="S736" i="21" s="1"/>
  <c r="T736" i="21" s="1"/>
  <c r="U736" i="21" s="1"/>
  <c r="V736" i="21" s="1"/>
  <c r="W736" i="21" s="1"/>
  <c r="X736" i="21" s="1"/>
  <c r="Y736" i="21" s="1"/>
  <c r="O737" i="21"/>
  <c r="P737" i="21" s="1"/>
  <c r="Q737" i="21" s="1"/>
  <c r="S737" i="21" s="1"/>
  <c r="T737" i="21" s="1"/>
  <c r="U737" i="21" s="1"/>
  <c r="V737" i="21" s="1"/>
  <c r="W737" i="21" s="1"/>
  <c r="X737" i="21" s="1"/>
  <c r="Y737" i="21" s="1"/>
  <c r="O738" i="21"/>
  <c r="P738" i="21" s="1"/>
  <c r="Q738" i="21" s="1"/>
  <c r="S738" i="21" s="1"/>
  <c r="T738" i="21" s="1"/>
  <c r="U738" i="21" s="1"/>
  <c r="V738" i="21" s="1"/>
  <c r="W738" i="21" s="1"/>
  <c r="X738" i="21" s="1"/>
  <c r="Y738" i="21" s="1"/>
  <c r="O740" i="21"/>
  <c r="P740" i="21" s="1"/>
  <c r="Q740" i="21" s="1"/>
  <c r="S740" i="21" s="1"/>
  <c r="T740" i="21" s="1"/>
  <c r="U740" i="21" s="1"/>
  <c r="V740" i="21" s="1"/>
  <c r="W740" i="21" s="1"/>
  <c r="X740" i="21" s="1"/>
  <c r="Y740" i="21" s="1"/>
  <c r="O741" i="21"/>
  <c r="P741" i="21" s="1"/>
  <c r="Q741" i="21" s="1"/>
  <c r="S741" i="21" s="1"/>
  <c r="T741" i="21" s="1"/>
  <c r="U741" i="21" s="1"/>
  <c r="V741" i="21" s="1"/>
  <c r="W741" i="21" s="1"/>
  <c r="X741" i="21" s="1"/>
  <c r="Y741" i="21" s="1"/>
  <c r="O742" i="21"/>
  <c r="P742" i="21" s="1"/>
  <c r="Q742" i="21" s="1"/>
  <c r="S742" i="21" s="1"/>
  <c r="T742" i="21" s="1"/>
  <c r="U742" i="21" s="1"/>
  <c r="V742" i="21" s="1"/>
  <c r="W742" i="21" s="1"/>
  <c r="X742" i="21" s="1"/>
  <c r="Y742" i="21" s="1"/>
  <c r="O743" i="21"/>
  <c r="P743" i="21" s="1"/>
  <c r="Q743" i="21" s="1"/>
  <c r="S743" i="21" s="1"/>
  <c r="T743" i="21" s="1"/>
  <c r="U743" i="21" s="1"/>
  <c r="V743" i="21" s="1"/>
  <c r="W743" i="21" s="1"/>
  <c r="X743" i="21" s="1"/>
  <c r="Y743" i="21" s="1"/>
  <c r="O744" i="21"/>
  <c r="P744" i="21" s="1"/>
  <c r="Q744" i="21" s="1"/>
  <c r="S744" i="21" s="1"/>
  <c r="T744" i="21" s="1"/>
  <c r="U744" i="21" s="1"/>
  <c r="V744" i="21" s="1"/>
  <c r="W744" i="21" s="1"/>
  <c r="X744" i="21" s="1"/>
  <c r="Y744" i="21" s="1"/>
  <c r="O745" i="21"/>
  <c r="P745" i="21" s="1"/>
  <c r="Q745" i="21" s="1"/>
  <c r="S745" i="21" s="1"/>
  <c r="T745" i="21" s="1"/>
  <c r="U745" i="21" s="1"/>
  <c r="V745" i="21" s="1"/>
  <c r="W745" i="21" s="1"/>
  <c r="X745" i="21" s="1"/>
  <c r="Y745" i="21" s="1"/>
  <c r="O746" i="21"/>
  <c r="P746" i="21" s="1"/>
  <c r="Q746" i="21" s="1"/>
  <c r="S746" i="21" s="1"/>
  <c r="T746" i="21" s="1"/>
  <c r="U746" i="21" s="1"/>
  <c r="V746" i="21" s="1"/>
  <c r="W746" i="21" s="1"/>
  <c r="X746" i="21" s="1"/>
  <c r="Y746" i="21" s="1"/>
  <c r="O747" i="21"/>
  <c r="P747" i="21" s="1"/>
  <c r="Q747" i="21" s="1"/>
  <c r="S747" i="21" s="1"/>
  <c r="T747" i="21" s="1"/>
  <c r="U747" i="21" s="1"/>
  <c r="V747" i="21" s="1"/>
  <c r="W747" i="21" s="1"/>
  <c r="X747" i="21" s="1"/>
  <c r="Y747" i="21" s="1"/>
  <c r="O748" i="21"/>
  <c r="P748" i="21" s="1"/>
  <c r="Q748" i="21" s="1"/>
  <c r="S748" i="21" s="1"/>
  <c r="T748" i="21" s="1"/>
  <c r="U748" i="21" s="1"/>
  <c r="V748" i="21" s="1"/>
  <c r="W748" i="21" s="1"/>
  <c r="X748" i="21" s="1"/>
  <c r="Y748" i="21" s="1"/>
  <c r="O749" i="21"/>
  <c r="P749" i="21" s="1"/>
  <c r="Q749" i="21" s="1"/>
  <c r="S749" i="21" s="1"/>
  <c r="T749" i="21" s="1"/>
  <c r="U749" i="21" s="1"/>
  <c r="V749" i="21" s="1"/>
  <c r="W749" i="21" s="1"/>
  <c r="X749" i="21" s="1"/>
  <c r="Y749" i="21" s="1"/>
  <c r="O750" i="21"/>
  <c r="P750" i="21" s="1"/>
  <c r="Q750" i="21" s="1"/>
  <c r="S750" i="21" s="1"/>
  <c r="T750" i="21" s="1"/>
  <c r="U750" i="21" s="1"/>
  <c r="V750" i="21" s="1"/>
  <c r="W750" i="21" s="1"/>
  <c r="X750" i="21" s="1"/>
  <c r="Y750" i="21" s="1"/>
  <c r="O751" i="21"/>
  <c r="P751" i="21" s="1"/>
  <c r="Q751" i="21" s="1"/>
  <c r="S751" i="21" s="1"/>
  <c r="T751" i="21" s="1"/>
  <c r="U751" i="21" s="1"/>
  <c r="V751" i="21" s="1"/>
  <c r="W751" i="21" s="1"/>
  <c r="X751" i="21" s="1"/>
  <c r="Y751" i="21" s="1"/>
  <c r="O752" i="21"/>
  <c r="P752" i="21" s="1"/>
  <c r="Q752" i="21" s="1"/>
  <c r="S752" i="21" s="1"/>
  <c r="T752" i="21" s="1"/>
  <c r="U752" i="21" s="1"/>
  <c r="V752" i="21" s="1"/>
  <c r="W752" i="21" s="1"/>
  <c r="X752" i="21" s="1"/>
  <c r="Y752" i="21" s="1"/>
  <c r="O753" i="21"/>
  <c r="P753" i="21" s="1"/>
  <c r="Q753" i="21" s="1"/>
  <c r="S753" i="21" s="1"/>
  <c r="T753" i="21" s="1"/>
  <c r="U753" i="21" s="1"/>
  <c r="V753" i="21" s="1"/>
  <c r="W753" i="21" s="1"/>
  <c r="X753" i="21" s="1"/>
  <c r="Y753" i="21" s="1"/>
  <c r="O754" i="21"/>
  <c r="P754" i="21" s="1"/>
  <c r="Q754" i="21" s="1"/>
  <c r="S754" i="21" s="1"/>
  <c r="T754" i="21" s="1"/>
  <c r="U754" i="21" s="1"/>
  <c r="V754" i="21" s="1"/>
  <c r="W754" i="21" s="1"/>
  <c r="X754" i="21" s="1"/>
  <c r="Y754" i="21" s="1"/>
  <c r="O755" i="21"/>
  <c r="P755" i="21" s="1"/>
  <c r="Q755" i="21" s="1"/>
  <c r="S755" i="21" s="1"/>
  <c r="T755" i="21" s="1"/>
  <c r="U755" i="21" s="1"/>
  <c r="V755" i="21" s="1"/>
  <c r="W755" i="21" s="1"/>
  <c r="X755" i="21" s="1"/>
  <c r="Y755" i="21" s="1"/>
  <c r="O756" i="21"/>
  <c r="P756" i="21" s="1"/>
  <c r="Q756" i="21" s="1"/>
  <c r="S756" i="21" s="1"/>
  <c r="T756" i="21" s="1"/>
  <c r="U756" i="21" s="1"/>
  <c r="V756" i="21" s="1"/>
  <c r="W756" i="21" s="1"/>
  <c r="X756" i="21" s="1"/>
  <c r="Y756" i="21" s="1"/>
  <c r="O757" i="21"/>
  <c r="P757" i="21" s="1"/>
  <c r="Q757" i="21" s="1"/>
  <c r="S757" i="21" s="1"/>
  <c r="T757" i="21" s="1"/>
  <c r="U757" i="21" s="1"/>
  <c r="V757" i="21" s="1"/>
  <c r="W757" i="21" s="1"/>
  <c r="X757" i="21" s="1"/>
  <c r="Y757" i="21" s="1"/>
  <c r="O758" i="21"/>
  <c r="P758" i="21" s="1"/>
  <c r="Q758" i="21" s="1"/>
  <c r="S758" i="21" s="1"/>
  <c r="T758" i="21" s="1"/>
  <c r="U758" i="21" s="1"/>
  <c r="V758" i="21" s="1"/>
  <c r="W758" i="21" s="1"/>
  <c r="X758" i="21" s="1"/>
  <c r="Y758" i="21" s="1"/>
  <c r="O759" i="21"/>
  <c r="P759" i="21" s="1"/>
  <c r="Q759" i="21" s="1"/>
  <c r="S759" i="21" s="1"/>
  <c r="T759" i="21" s="1"/>
  <c r="U759" i="21" s="1"/>
  <c r="V759" i="21" s="1"/>
  <c r="W759" i="21" s="1"/>
  <c r="X759" i="21" s="1"/>
  <c r="Y759" i="21" s="1"/>
  <c r="O760" i="21"/>
  <c r="P760" i="21" s="1"/>
  <c r="Q760" i="21" s="1"/>
  <c r="S760" i="21" s="1"/>
  <c r="T760" i="21" s="1"/>
  <c r="U760" i="21" s="1"/>
  <c r="V760" i="21" s="1"/>
  <c r="W760" i="21" s="1"/>
  <c r="X760" i="21" s="1"/>
  <c r="Y760" i="21" s="1"/>
  <c r="O761" i="21"/>
  <c r="P761" i="21" s="1"/>
  <c r="Q761" i="21" s="1"/>
  <c r="S761" i="21" s="1"/>
  <c r="T761" i="21" s="1"/>
  <c r="U761" i="21" s="1"/>
  <c r="V761" i="21" s="1"/>
  <c r="W761" i="21" s="1"/>
  <c r="X761" i="21" s="1"/>
  <c r="Y761" i="21" s="1"/>
  <c r="O762" i="21"/>
  <c r="P762" i="21" s="1"/>
  <c r="Q762" i="21" s="1"/>
  <c r="S762" i="21" s="1"/>
  <c r="T762" i="21" s="1"/>
  <c r="U762" i="21" s="1"/>
  <c r="V762" i="21" s="1"/>
  <c r="W762" i="21" s="1"/>
  <c r="X762" i="21" s="1"/>
  <c r="Y762" i="21" s="1"/>
  <c r="O763" i="21"/>
  <c r="P763" i="21" s="1"/>
  <c r="Q763" i="21" s="1"/>
  <c r="S763" i="21" s="1"/>
  <c r="T763" i="21" s="1"/>
  <c r="U763" i="21" s="1"/>
  <c r="V763" i="21" s="1"/>
  <c r="W763" i="21" s="1"/>
  <c r="X763" i="21" s="1"/>
  <c r="Y763" i="21" s="1"/>
  <c r="O764" i="21"/>
  <c r="P764" i="21" s="1"/>
  <c r="Q764" i="21" s="1"/>
  <c r="S764" i="21" s="1"/>
  <c r="T764" i="21" s="1"/>
  <c r="U764" i="21" s="1"/>
  <c r="V764" i="21" s="1"/>
  <c r="W764" i="21" s="1"/>
  <c r="X764" i="21" s="1"/>
  <c r="Y764" i="21" s="1"/>
  <c r="O765" i="21"/>
  <c r="P765" i="21" s="1"/>
  <c r="Q765" i="21" s="1"/>
  <c r="S765" i="21" s="1"/>
  <c r="T765" i="21" s="1"/>
  <c r="U765" i="21" s="1"/>
  <c r="V765" i="21" s="1"/>
  <c r="W765" i="21" s="1"/>
  <c r="X765" i="21" s="1"/>
  <c r="Y765" i="21" s="1"/>
  <c r="O766" i="21"/>
  <c r="P766" i="21" s="1"/>
  <c r="Q766" i="21" s="1"/>
  <c r="S766" i="21" s="1"/>
  <c r="T766" i="21" s="1"/>
  <c r="U766" i="21" s="1"/>
  <c r="V766" i="21" s="1"/>
  <c r="W766" i="21" s="1"/>
  <c r="X766" i="21" s="1"/>
  <c r="Y766" i="21" s="1"/>
  <c r="O767" i="21"/>
  <c r="P767" i="21" s="1"/>
  <c r="Q767" i="21" s="1"/>
  <c r="S767" i="21" s="1"/>
  <c r="T767" i="21" s="1"/>
  <c r="U767" i="21" s="1"/>
  <c r="V767" i="21" s="1"/>
  <c r="W767" i="21" s="1"/>
  <c r="X767" i="21" s="1"/>
  <c r="Y767" i="21" s="1"/>
  <c r="O768" i="21"/>
  <c r="P768" i="21" s="1"/>
  <c r="Q768" i="21" s="1"/>
  <c r="S768" i="21" s="1"/>
  <c r="T768" i="21" s="1"/>
  <c r="U768" i="21" s="1"/>
  <c r="V768" i="21" s="1"/>
  <c r="W768" i="21" s="1"/>
  <c r="X768" i="21" s="1"/>
  <c r="Y768" i="21" s="1"/>
  <c r="O769" i="21"/>
  <c r="P769" i="21" s="1"/>
  <c r="Q769" i="21" s="1"/>
  <c r="S769" i="21" s="1"/>
  <c r="T769" i="21" s="1"/>
  <c r="U769" i="21" s="1"/>
  <c r="V769" i="21" s="1"/>
  <c r="W769" i="21" s="1"/>
  <c r="X769" i="21" s="1"/>
  <c r="Y769" i="21" s="1"/>
  <c r="O770" i="21"/>
  <c r="P770" i="21" s="1"/>
  <c r="Q770" i="21" s="1"/>
  <c r="S770" i="21" s="1"/>
  <c r="T770" i="21" s="1"/>
  <c r="U770" i="21" s="1"/>
  <c r="V770" i="21" s="1"/>
  <c r="W770" i="21" s="1"/>
  <c r="X770" i="21" s="1"/>
  <c r="Y770" i="21" s="1"/>
  <c r="O771" i="21"/>
  <c r="P771" i="21" s="1"/>
  <c r="Q771" i="21" s="1"/>
  <c r="S771" i="21" s="1"/>
  <c r="T771" i="21" s="1"/>
  <c r="U771" i="21" s="1"/>
  <c r="V771" i="21" s="1"/>
  <c r="W771" i="21" s="1"/>
  <c r="X771" i="21" s="1"/>
  <c r="Y771" i="21" s="1"/>
  <c r="O772" i="21"/>
  <c r="P772" i="21" s="1"/>
  <c r="Q772" i="21" s="1"/>
  <c r="S772" i="21" s="1"/>
  <c r="T772" i="21" s="1"/>
  <c r="U772" i="21" s="1"/>
  <c r="V772" i="21" s="1"/>
  <c r="W772" i="21" s="1"/>
  <c r="X772" i="21" s="1"/>
  <c r="Y772" i="21" s="1"/>
  <c r="O773" i="21"/>
  <c r="P773" i="21" s="1"/>
  <c r="Q773" i="21" s="1"/>
  <c r="S773" i="21" s="1"/>
  <c r="T773" i="21" s="1"/>
  <c r="U773" i="21" s="1"/>
  <c r="V773" i="21" s="1"/>
  <c r="W773" i="21" s="1"/>
  <c r="X773" i="21" s="1"/>
  <c r="Y773" i="21" s="1"/>
  <c r="O774" i="21"/>
  <c r="P774" i="21" s="1"/>
  <c r="Q774" i="21" s="1"/>
  <c r="S774" i="21" s="1"/>
  <c r="T774" i="21" s="1"/>
  <c r="U774" i="21" s="1"/>
  <c r="V774" i="21" s="1"/>
  <c r="W774" i="21" s="1"/>
  <c r="X774" i="21" s="1"/>
  <c r="Y774" i="21" s="1"/>
  <c r="O775" i="21"/>
  <c r="P775" i="21" s="1"/>
  <c r="Q775" i="21" s="1"/>
  <c r="S775" i="21" s="1"/>
  <c r="T775" i="21" s="1"/>
  <c r="U775" i="21" s="1"/>
  <c r="V775" i="21" s="1"/>
  <c r="W775" i="21" s="1"/>
  <c r="X775" i="21" s="1"/>
  <c r="Y775" i="21" s="1"/>
  <c r="O776" i="21"/>
  <c r="P776" i="21" s="1"/>
  <c r="Q776" i="21" s="1"/>
  <c r="S776" i="21" s="1"/>
  <c r="T776" i="21" s="1"/>
  <c r="U776" i="21" s="1"/>
  <c r="V776" i="21" s="1"/>
  <c r="W776" i="21" s="1"/>
  <c r="X776" i="21" s="1"/>
  <c r="Y776" i="21" s="1"/>
  <c r="O777" i="21"/>
  <c r="P777" i="21" s="1"/>
  <c r="Q777" i="21" s="1"/>
  <c r="S777" i="21" s="1"/>
  <c r="T777" i="21" s="1"/>
  <c r="U777" i="21" s="1"/>
  <c r="V777" i="21" s="1"/>
  <c r="W777" i="21" s="1"/>
  <c r="X777" i="21" s="1"/>
  <c r="Y777" i="21" s="1"/>
  <c r="O778" i="21"/>
  <c r="P778" i="21" s="1"/>
  <c r="Q778" i="21" s="1"/>
  <c r="S778" i="21" s="1"/>
  <c r="T778" i="21" s="1"/>
  <c r="U778" i="21" s="1"/>
  <c r="V778" i="21" s="1"/>
  <c r="W778" i="21" s="1"/>
  <c r="X778" i="21" s="1"/>
  <c r="Y778" i="21" s="1"/>
  <c r="O779" i="21"/>
  <c r="P779" i="21" s="1"/>
  <c r="Q779" i="21" s="1"/>
  <c r="S779" i="21" s="1"/>
  <c r="T779" i="21" s="1"/>
  <c r="U779" i="21" s="1"/>
  <c r="V779" i="21" s="1"/>
  <c r="W779" i="21" s="1"/>
  <c r="X779" i="21" s="1"/>
  <c r="Y779" i="21" s="1"/>
  <c r="O780" i="21"/>
  <c r="P780" i="21" s="1"/>
  <c r="Q780" i="21" s="1"/>
  <c r="S780" i="21" s="1"/>
  <c r="T780" i="21" s="1"/>
  <c r="U780" i="21" s="1"/>
  <c r="V780" i="21" s="1"/>
  <c r="W780" i="21" s="1"/>
  <c r="X780" i="21" s="1"/>
  <c r="Y780" i="21" s="1"/>
  <c r="O781" i="21"/>
  <c r="P781" i="21" s="1"/>
  <c r="Q781" i="21" s="1"/>
  <c r="S781" i="21" s="1"/>
  <c r="T781" i="21" s="1"/>
  <c r="U781" i="21" s="1"/>
  <c r="V781" i="21" s="1"/>
  <c r="W781" i="21" s="1"/>
  <c r="X781" i="21" s="1"/>
  <c r="Y781" i="21" s="1"/>
  <c r="O782" i="21"/>
  <c r="P782" i="21" s="1"/>
  <c r="Q782" i="21" s="1"/>
  <c r="S782" i="21" s="1"/>
  <c r="T782" i="21" s="1"/>
  <c r="U782" i="21" s="1"/>
  <c r="V782" i="21" s="1"/>
  <c r="W782" i="21" s="1"/>
  <c r="X782" i="21" s="1"/>
  <c r="Y782" i="21" s="1"/>
  <c r="O783" i="21"/>
  <c r="P783" i="21" s="1"/>
  <c r="Q783" i="21" s="1"/>
  <c r="S783" i="21" s="1"/>
  <c r="T783" i="21" s="1"/>
  <c r="U783" i="21" s="1"/>
  <c r="V783" i="21" s="1"/>
  <c r="W783" i="21" s="1"/>
  <c r="X783" i="21" s="1"/>
  <c r="Y783" i="21" s="1"/>
  <c r="O784" i="21"/>
  <c r="P784" i="21" s="1"/>
  <c r="Q784" i="21" s="1"/>
  <c r="S784" i="21" s="1"/>
  <c r="T784" i="21" s="1"/>
  <c r="U784" i="21" s="1"/>
  <c r="V784" i="21" s="1"/>
  <c r="W784" i="21" s="1"/>
  <c r="X784" i="21" s="1"/>
  <c r="Y784" i="21" s="1"/>
  <c r="O785" i="21"/>
  <c r="P785" i="21" s="1"/>
  <c r="Q785" i="21" s="1"/>
  <c r="S785" i="21" s="1"/>
  <c r="T785" i="21" s="1"/>
  <c r="U785" i="21" s="1"/>
  <c r="V785" i="21" s="1"/>
  <c r="W785" i="21" s="1"/>
  <c r="X785" i="21" s="1"/>
  <c r="Y785" i="21" s="1"/>
  <c r="O786" i="21"/>
  <c r="P786" i="21" s="1"/>
  <c r="Q786" i="21" s="1"/>
  <c r="S786" i="21" s="1"/>
  <c r="T786" i="21" s="1"/>
  <c r="U786" i="21" s="1"/>
  <c r="V786" i="21" s="1"/>
  <c r="W786" i="21" s="1"/>
  <c r="X786" i="21" s="1"/>
  <c r="Y786" i="21" s="1"/>
  <c r="O787" i="21"/>
  <c r="P787" i="21" s="1"/>
  <c r="Q787" i="21" s="1"/>
  <c r="S787" i="21" s="1"/>
  <c r="T787" i="21" s="1"/>
  <c r="U787" i="21" s="1"/>
  <c r="V787" i="21" s="1"/>
  <c r="W787" i="21" s="1"/>
  <c r="X787" i="21" s="1"/>
  <c r="Y787" i="21" s="1"/>
  <c r="O788" i="21"/>
  <c r="P788" i="21" s="1"/>
  <c r="Q788" i="21" s="1"/>
  <c r="S788" i="21" s="1"/>
  <c r="T788" i="21" s="1"/>
  <c r="U788" i="21" s="1"/>
  <c r="V788" i="21" s="1"/>
  <c r="W788" i="21" s="1"/>
  <c r="X788" i="21" s="1"/>
  <c r="Y788" i="21" s="1"/>
  <c r="O789" i="21"/>
  <c r="P789" i="21" s="1"/>
  <c r="Q789" i="21" s="1"/>
  <c r="S789" i="21" s="1"/>
  <c r="T789" i="21" s="1"/>
  <c r="U789" i="21" s="1"/>
  <c r="V789" i="21" s="1"/>
  <c r="W789" i="21" s="1"/>
  <c r="X789" i="21" s="1"/>
  <c r="Y789" i="21" s="1"/>
  <c r="O790" i="21"/>
  <c r="P790" i="21" s="1"/>
  <c r="Q790" i="21" s="1"/>
  <c r="S790" i="21" s="1"/>
  <c r="T790" i="21" s="1"/>
  <c r="U790" i="21" s="1"/>
  <c r="V790" i="21" s="1"/>
  <c r="W790" i="21" s="1"/>
  <c r="X790" i="21" s="1"/>
  <c r="Y790" i="21" s="1"/>
  <c r="O791" i="21"/>
  <c r="P791" i="21" s="1"/>
  <c r="Q791" i="21" s="1"/>
  <c r="S791" i="21" s="1"/>
  <c r="T791" i="21" s="1"/>
  <c r="U791" i="21" s="1"/>
  <c r="V791" i="21" s="1"/>
  <c r="W791" i="21" s="1"/>
  <c r="X791" i="21" s="1"/>
  <c r="Y791" i="21" s="1"/>
  <c r="O792" i="21"/>
  <c r="P792" i="21" s="1"/>
  <c r="Q792" i="21" s="1"/>
  <c r="S792" i="21" s="1"/>
  <c r="T792" i="21" s="1"/>
  <c r="U792" i="21" s="1"/>
  <c r="V792" i="21" s="1"/>
  <c r="W792" i="21" s="1"/>
  <c r="X792" i="21" s="1"/>
  <c r="Y792" i="21" s="1"/>
  <c r="O793" i="21"/>
  <c r="P793" i="21" s="1"/>
  <c r="Q793" i="21" s="1"/>
  <c r="S793" i="21" s="1"/>
  <c r="T793" i="21" s="1"/>
  <c r="U793" i="21" s="1"/>
  <c r="V793" i="21" s="1"/>
  <c r="W793" i="21" s="1"/>
  <c r="X793" i="21" s="1"/>
  <c r="Y793" i="21" s="1"/>
  <c r="O794" i="21"/>
  <c r="P794" i="21" s="1"/>
  <c r="Q794" i="21" s="1"/>
  <c r="S794" i="21" s="1"/>
  <c r="T794" i="21" s="1"/>
  <c r="U794" i="21" s="1"/>
  <c r="V794" i="21" s="1"/>
  <c r="W794" i="21" s="1"/>
  <c r="X794" i="21" s="1"/>
  <c r="Y794" i="21" s="1"/>
  <c r="O795" i="21"/>
  <c r="P795" i="21" s="1"/>
  <c r="Q795" i="21" s="1"/>
  <c r="S795" i="21" s="1"/>
  <c r="T795" i="21" s="1"/>
  <c r="U795" i="21" s="1"/>
  <c r="V795" i="21" s="1"/>
  <c r="W795" i="21" s="1"/>
  <c r="X795" i="21" s="1"/>
  <c r="Y795" i="21" s="1"/>
  <c r="O796" i="21"/>
  <c r="P796" i="21" s="1"/>
  <c r="Q796" i="21" s="1"/>
  <c r="S796" i="21" s="1"/>
  <c r="T796" i="21" s="1"/>
  <c r="U796" i="21" s="1"/>
  <c r="V796" i="21" s="1"/>
  <c r="W796" i="21" s="1"/>
  <c r="X796" i="21" s="1"/>
  <c r="Y796" i="21" s="1"/>
  <c r="O797" i="21"/>
  <c r="P797" i="21" s="1"/>
  <c r="Q797" i="21" s="1"/>
  <c r="S797" i="21" s="1"/>
  <c r="T797" i="21" s="1"/>
  <c r="U797" i="21" s="1"/>
  <c r="V797" i="21" s="1"/>
  <c r="W797" i="21" s="1"/>
  <c r="X797" i="21" s="1"/>
  <c r="Y797" i="21" s="1"/>
  <c r="O798" i="21"/>
  <c r="P798" i="21" s="1"/>
  <c r="Q798" i="21" s="1"/>
  <c r="S798" i="21" s="1"/>
  <c r="T798" i="21" s="1"/>
  <c r="U798" i="21" s="1"/>
  <c r="V798" i="21" s="1"/>
  <c r="W798" i="21" s="1"/>
  <c r="X798" i="21" s="1"/>
  <c r="Y798" i="21" s="1"/>
  <c r="O799" i="21"/>
  <c r="P799" i="21" s="1"/>
  <c r="Q799" i="21" s="1"/>
  <c r="S799" i="21" s="1"/>
  <c r="T799" i="21" s="1"/>
  <c r="U799" i="21" s="1"/>
  <c r="V799" i="21" s="1"/>
  <c r="W799" i="21" s="1"/>
  <c r="X799" i="21" s="1"/>
  <c r="Y799" i="21" s="1"/>
  <c r="O800" i="21"/>
  <c r="P800" i="21" s="1"/>
  <c r="Q800" i="21" s="1"/>
  <c r="S800" i="21" s="1"/>
  <c r="T800" i="21" s="1"/>
  <c r="U800" i="21" s="1"/>
  <c r="V800" i="21" s="1"/>
  <c r="W800" i="21" s="1"/>
  <c r="X800" i="21" s="1"/>
  <c r="Y800" i="21" s="1"/>
  <c r="O801" i="21"/>
  <c r="P801" i="21" s="1"/>
  <c r="Q801" i="21" s="1"/>
  <c r="S801" i="21" s="1"/>
  <c r="T801" i="21" s="1"/>
  <c r="U801" i="21" s="1"/>
  <c r="V801" i="21" s="1"/>
  <c r="W801" i="21" s="1"/>
  <c r="X801" i="21" s="1"/>
  <c r="Y801" i="21" s="1"/>
  <c r="O802" i="21"/>
  <c r="P802" i="21" s="1"/>
  <c r="Q802" i="21" s="1"/>
  <c r="S802" i="21" s="1"/>
  <c r="T802" i="21" s="1"/>
  <c r="U802" i="21" s="1"/>
  <c r="V802" i="21" s="1"/>
  <c r="W802" i="21" s="1"/>
  <c r="X802" i="21" s="1"/>
  <c r="Y802" i="21" s="1"/>
  <c r="O803" i="21"/>
  <c r="P803" i="21" s="1"/>
  <c r="Q803" i="21" s="1"/>
  <c r="S803" i="21" s="1"/>
  <c r="T803" i="21" s="1"/>
  <c r="U803" i="21" s="1"/>
  <c r="V803" i="21" s="1"/>
  <c r="W803" i="21" s="1"/>
  <c r="X803" i="21" s="1"/>
  <c r="Y803" i="21" s="1"/>
  <c r="O804" i="21"/>
  <c r="P804" i="21" s="1"/>
  <c r="Q804" i="21" s="1"/>
  <c r="S804" i="21" s="1"/>
  <c r="T804" i="21" s="1"/>
  <c r="U804" i="21" s="1"/>
  <c r="V804" i="21" s="1"/>
  <c r="W804" i="21" s="1"/>
  <c r="X804" i="21" s="1"/>
  <c r="Y804" i="21" s="1"/>
  <c r="O805" i="21"/>
  <c r="P805" i="21" s="1"/>
  <c r="Q805" i="21" s="1"/>
  <c r="S805" i="21" s="1"/>
  <c r="T805" i="21" s="1"/>
  <c r="U805" i="21" s="1"/>
  <c r="V805" i="21" s="1"/>
  <c r="W805" i="21" s="1"/>
  <c r="X805" i="21" s="1"/>
  <c r="Y805" i="21" s="1"/>
  <c r="O806" i="21"/>
  <c r="P806" i="21" s="1"/>
  <c r="Q806" i="21" s="1"/>
  <c r="S806" i="21" s="1"/>
  <c r="T806" i="21" s="1"/>
  <c r="U806" i="21" s="1"/>
  <c r="V806" i="21" s="1"/>
  <c r="W806" i="21" s="1"/>
  <c r="X806" i="21" s="1"/>
  <c r="Y806" i="21" s="1"/>
  <c r="O807" i="21"/>
  <c r="P807" i="21" s="1"/>
  <c r="Q807" i="21" s="1"/>
  <c r="S807" i="21" s="1"/>
  <c r="T807" i="21" s="1"/>
  <c r="U807" i="21" s="1"/>
  <c r="V807" i="21" s="1"/>
  <c r="W807" i="21" s="1"/>
  <c r="X807" i="21" s="1"/>
  <c r="Y807" i="21" s="1"/>
  <c r="O808" i="21"/>
  <c r="P808" i="21" s="1"/>
  <c r="Q808" i="21" s="1"/>
  <c r="S808" i="21" s="1"/>
  <c r="T808" i="21" s="1"/>
  <c r="U808" i="21" s="1"/>
  <c r="V808" i="21" s="1"/>
  <c r="W808" i="21" s="1"/>
  <c r="X808" i="21" s="1"/>
  <c r="Y808" i="21" s="1"/>
  <c r="O809" i="21"/>
  <c r="P809" i="21" s="1"/>
  <c r="Q809" i="21" s="1"/>
  <c r="S809" i="21" s="1"/>
  <c r="T809" i="21" s="1"/>
  <c r="U809" i="21" s="1"/>
  <c r="V809" i="21" s="1"/>
  <c r="W809" i="21" s="1"/>
  <c r="X809" i="21" s="1"/>
  <c r="Y809" i="21" s="1"/>
  <c r="O810" i="21"/>
  <c r="P810" i="21" s="1"/>
  <c r="Q810" i="21" s="1"/>
  <c r="S810" i="21" s="1"/>
  <c r="T810" i="21" s="1"/>
  <c r="U810" i="21" s="1"/>
  <c r="V810" i="21" s="1"/>
  <c r="W810" i="21" s="1"/>
  <c r="X810" i="21" s="1"/>
  <c r="Y810" i="21" s="1"/>
  <c r="O811" i="21"/>
  <c r="P811" i="21" s="1"/>
  <c r="Q811" i="21" s="1"/>
  <c r="S811" i="21" s="1"/>
  <c r="T811" i="21" s="1"/>
  <c r="U811" i="21" s="1"/>
  <c r="V811" i="21" s="1"/>
  <c r="W811" i="21" s="1"/>
  <c r="X811" i="21" s="1"/>
  <c r="Y811" i="21" s="1"/>
  <c r="O812" i="21"/>
  <c r="P812" i="21" s="1"/>
  <c r="Q812" i="21" s="1"/>
  <c r="S812" i="21" s="1"/>
  <c r="T812" i="21" s="1"/>
  <c r="U812" i="21" s="1"/>
  <c r="V812" i="21" s="1"/>
  <c r="W812" i="21" s="1"/>
  <c r="X812" i="21" s="1"/>
  <c r="Y812" i="21" s="1"/>
  <c r="O813" i="21"/>
  <c r="P813" i="21" s="1"/>
  <c r="Q813" i="21" s="1"/>
  <c r="S813" i="21" s="1"/>
  <c r="T813" i="21" s="1"/>
  <c r="U813" i="21" s="1"/>
  <c r="V813" i="21" s="1"/>
  <c r="W813" i="21" s="1"/>
  <c r="X813" i="21" s="1"/>
  <c r="Y813" i="21" s="1"/>
  <c r="O814" i="21"/>
  <c r="P814" i="21" s="1"/>
  <c r="Q814" i="21" s="1"/>
  <c r="S814" i="21" s="1"/>
  <c r="T814" i="21" s="1"/>
  <c r="U814" i="21" s="1"/>
  <c r="V814" i="21" s="1"/>
  <c r="W814" i="21" s="1"/>
  <c r="X814" i="21" s="1"/>
  <c r="Y814" i="21" s="1"/>
  <c r="O815" i="21"/>
  <c r="P815" i="21" s="1"/>
  <c r="Q815" i="21" s="1"/>
  <c r="S815" i="21" s="1"/>
  <c r="T815" i="21" s="1"/>
  <c r="U815" i="21" s="1"/>
  <c r="V815" i="21" s="1"/>
  <c r="W815" i="21" s="1"/>
  <c r="X815" i="21" s="1"/>
  <c r="Y815" i="21" s="1"/>
  <c r="O816" i="21"/>
  <c r="P816" i="21" s="1"/>
  <c r="Q816" i="21" s="1"/>
  <c r="S816" i="21" s="1"/>
  <c r="T816" i="21" s="1"/>
  <c r="U816" i="21" s="1"/>
  <c r="V816" i="21" s="1"/>
  <c r="W816" i="21" s="1"/>
  <c r="X816" i="21" s="1"/>
  <c r="Y816" i="21" s="1"/>
  <c r="O817" i="21"/>
  <c r="P817" i="21" s="1"/>
  <c r="Q817" i="21" s="1"/>
  <c r="S817" i="21" s="1"/>
  <c r="T817" i="21" s="1"/>
  <c r="U817" i="21" s="1"/>
  <c r="V817" i="21" s="1"/>
  <c r="W817" i="21" s="1"/>
  <c r="X817" i="21" s="1"/>
  <c r="Y817" i="21" s="1"/>
  <c r="O818" i="21"/>
  <c r="P818" i="21" s="1"/>
  <c r="Q818" i="21" s="1"/>
  <c r="S818" i="21" s="1"/>
  <c r="T818" i="21" s="1"/>
  <c r="U818" i="21" s="1"/>
  <c r="V818" i="21" s="1"/>
  <c r="W818" i="21" s="1"/>
  <c r="X818" i="21" s="1"/>
  <c r="Y818" i="21" s="1"/>
  <c r="O819" i="21"/>
  <c r="P819" i="21" s="1"/>
  <c r="Q819" i="21" s="1"/>
  <c r="S819" i="21" s="1"/>
  <c r="T819" i="21" s="1"/>
  <c r="U819" i="21" s="1"/>
  <c r="V819" i="21" s="1"/>
  <c r="W819" i="21" s="1"/>
  <c r="X819" i="21" s="1"/>
  <c r="Y819" i="21" s="1"/>
  <c r="O820" i="21"/>
  <c r="P820" i="21" s="1"/>
  <c r="Q820" i="21" s="1"/>
  <c r="S820" i="21" s="1"/>
  <c r="T820" i="21" s="1"/>
  <c r="U820" i="21" s="1"/>
  <c r="V820" i="21" s="1"/>
  <c r="W820" i="21" s="1"/>
  <c r="X820" i="21" s="1"/>
  <c r="Y820" i="21" s="1"/>
  <c r="O821" i="21"/>
  <c r="P821" i="21" s="1"/>
  <c r="Q821" i="21" s="1"/>
  <c r="S821" i="21" s="1"/>
  <c r="T821" i="21" s="1"/>
  <c r="U821" i="21" s="1"/>
  <c r="V821" i="21" s="1"/>
  <c r="W821" i="21" s="1"/>
  <c r="X821" i="21" s="1"/>
  <c r="Y821" i="21" s="1"/>
  <c r="O823" i="21"/>
  <c r="P823" i="21" s="1"/>
  <c r="Q823" i="21" s="1"/>
  <c r="S823" i="21" s="1"/>
  <c r="T823" i="21" s="1"/>
  <c r="U823" i="21" s="1"/>
  <c r="V823" i="21" s="1"/>
  <c r="W823" i="21" s="1"/>
  <c r="X823" i="21" s="1"/>
  <c r="Y823" i="21" s="1"/>
  <c r="O824" i="21"/>
  <c r="P824" i="21" s="1"/>
  <c r="Q824" i="21" s="1"/>
  <c r="S824" i="21" s="1"/>
  <c r="T824" i="21" s="1"/>
  <c r="U824" i="21" s="1"/>
  <c r="V824" i="21" s="1"/>
  <c r="W824" i="21" s="1"/>
  <c r="X824" i="21" s="1"/>
  <c r="Y824" i="21" s="1"/>
  <c r="O825" i="21"/>
  <c r="P825" i="21" s="1"/>
  <c r="Q825" i="21" s="1"/>
  <c r="S825" i="21" s="1"/>
  <c r="T825" i="21" s="1"/>
  <c r="U825" i="21" s="1"/>
  <c r="V825" i="21" s="1"/>
  <c r="W825" i="21" s="1"/>
  <c r="X825" i="21" s="1"/>
  <c r="Y825" i="21" s="1"/>
  <c r="O826" i="21"/>
  <c r="P826" i="21" s="1"/>
  <c r="Q826" i="21" s="1"/>
  <c r="S826" i="21" s="1"/>
  <c r="T826" i="21" s="1"/>
  <c r="U826" i="21" s="1"/>
  <c r="V826" i="21" s="1"/>
  <c r="W826" i="21" s="1"/>
  <c r="X826" i="21" s="1"/>
  <c r="Y826" i="21" s="1"/>
  <c r="O827" i="21"/>
  <c r="P827" i="21" s="1"/>
  <c r="Q827" i="21" s="1"/>
  <c r="S827" i="21" s="1"/>
  <c r="T827" i="21" s="1"/>
  <c r="U827" i="21" s="1"/>
  <c r="V827" i="21" s="1"/>
  <c r="W827" i="21" s="1"/>
  <c r="X827" i="21" s="1"/>
  <c r="Y827" i="21" s="1"/>
  <c r="O828" i="21"/>
  <c r="P828" i="21" s="1"/>
  <c r="Q828" i="21" s="1"/>
  <c r="S828" i="21" s="1"/>
  <c r="T828" i="21" s="1"/>
  <c r="U828" i="21" s="1"/>
  <c r="V828" i="21" s="1"/>
  <c r="W828" i="21" s="1"/>
  <c r="X828" i="21" s="1"/>
  <c r="Y828" i="21" s="1"/>
  <c r="O829" i="21"/>
  <c r="P829" i="21" s="1"/>
  <c r="Q829" i="21" s="1"/>
  <c r="S829" i="21" s="1"/>
  <c r="T829" i="21" s="1"/>
  <c r="U829" i="21" s="1"/>
  <c r="V829" i="21" s="1"/>
  <c r="W829" i="21" s="1"/>
  <c r="X829" i="21" s="1"/>
  <c r="Y829" i="21" s="1"/>
  <c r="O830" i="21"/>
  <c r="P830" i="21" s="1"/>
  <c r="Q830" i="21" s="1"/>
  <c r="S830" i="21" s="1"/>
  <c r="T830" i="21" s="1"/>
  <c r="U830" i="21" s="1"/>
  <c r="V830" i="21" s="1"/>
  <c r="W830" i="21" s="1"/>
  <c r="X830" i="21" s="1"/>
  <c r="Y830" i="21" s="1"/>
  <c r="O831" i="21"/>
  <c r="P831" i="21" s="1"/>
  <c r="Q831" i="21" s="1"/>
  <c r="S831" i="21" s="1"/>
  <c r="T831" i="21" s="1"/>
  <c r="U831" i="21" s="1"/>
  <c r="V831" i="21" s="1"/>
  <c r="W831" i="21" s="1"/>
  <c r="X831" i="21" s="1"/>
  <c r="Y831" i="21" s="1"/>
  <c r="O832" i="21"/>
  <c r="P832" i="21" s="1"/>
  <c r="Q832" i="21" s="1"/>
  <c r="S832" i="21" s="1"/>
  <c r="T832" i="21" s="1"/>
  <c r="U832" i="21" s="1"/>
  <c r="V832" i="21" s="1"/>
  <c r="W832" i="21" s="1"/>
  <c r="X832" i="21" s="1"/>
  <c r="Y832" i="21" s="1"/>
  <c r="O834" i="21"/>
  <c r="P834" i="21" s="1"/>
  <c r="Q834" i="21" s="1"/>
  <c r="S834" i="21" s="1"/>
  <c r="T834" i="21" s="1"/>
  <c r="U834" i="21" s="1"/>
  <c r="V834" i="21" s="1"/>
  <c r="W834" i="21" s="1"/>
  <c r="X834" i="21" s="1"/>
  <c r="Y834" i="21" s="1"/>
  <c r="O835" i="21"/>
  <c r="P835" i="21" s="1"/>
  <c r="Q835" i="21" s="1"/>
  <c r="S835" i="21" s="1"/>
  <c r="T835" i="21" s="1"/>
  <c r="U835" i="21" s="1"/>
  <c r="V835" i="21" s="1"/>
  <c r="W835" i="21" s="1"/>
  <c r="X835" i="21" s="1"/>
  <c r="Y835" i="21" s="1"/>
  <c r="O836" i="21"/>
  <c r="P836" i="21" s="1"/>
  <c r="Q836" i="21" s="1"/>
  <c r="S836" i="21" s="1"/>
  <c r="T836" i="21" s="1"/>
  <c r="U836" i="21" s="1"/>
  <c r="V836" i="21" s="1"/>
  <c r="W836" i="21" s="1"/>
  <c r="X836" i="21" s="1"/>
  <c r="Y836" i="21" s="1"/>
  <c r="O837" i="21"/>
  <c r="P837" i="21" s="1"/>
  <c r="Q837" i="21" s="1"/>
  <c r="S837" i="21" s="1"/>
  <c r="T837" i="21" s="1"/>
  <c r="U837" i="21" s="1"/>
  <c r="V837" i="21" s="1"/>
  <c r="W837" i="21" s="1"/>
  <c r="X837" i="21" s="1"/>
  <c r="Y837" i="21" s="1"/>
  <c r="O838" i="21"/>
  <c r="P838" i="21" s="1"/>
  <c r="Q838" i="21" s="1"/>
  <c r="S838" i="21" s="1"/>
  <c r="T838" i="21" s="1"/>
  <c r="U838" i="21" s="1"/>
  <c r="V838" i="21" s="1"/>
  <c r="W838" i="21" s="1"/>
  <c r="X838" i="21" s="1"/>
  <c r="Y838" i="21" s="1"/>
  <c r="O839" i="21"/>
  <c r="P839" i="21" s="1"/>
  <c r="Q839" i="21" s="1"/>
  <c r="S839" i="21" s="1"/>
  <c r="T839" i="21" s="1"/>
  <c r="U839" i="21" s="1"/>
  <c r="V839" i="21" s="1"/>
  <c r="W839" i="21" s="1"/>
  <c r="X839" i="21" s="1"/>
  <c r="Y839" i="21" s="1"/>
  <c r="O840" i="21"/>
  <c r="P840" i="21" s="1"/>
  <c r="Q840" i="21" s="1"/>
  <c r="S840" i="21" s="1"/>
  <c r="T840" i="21" s="1"/>
  <c r="U840" i="21" s="1"/>
  <c r="V840" i="21" s="1"/>
  <c r="W840" i="21" s="1"/>
  <c r="X840" i="21" s="1"/>
  <c r="Y840" i="21" s="1"/>
  <c r="O841" i="21"/>
  <c r="P841" i="21" s="1"/>
  <c r="Q841" i="21" s="1"/>
  <c r="S841" i="21" s="1"/>
  <c r="T841" i="21" s="1"/>
  <c r="U841" i="21" s="1"/>
  <c r="V841" i="21" s="1"/>
  <c r="W841" i="21" s="1"/>
  <c r="X841" i="21" s="1"/>
  <c r="Y841" i="21" s="1"/>
  <c r="O843" i="21"/>
  <c r="P843" i="21" s="1"/>
  <c r="Q843" i="21" s="1"/>
  <c r="S843" i="21" s="1"/>
  <c r="T843" i="21" s="1"/>
  <c r="U843" i="21" s="1"/>
  <c r="V843" i="21" s="1"/>
  <c r="W843" i="21" s="1"/>
  <c r="X843" i="21" s="1"/>
  <c r="Y843" i="21" s="1"/>
  <c r="O844" i="21"/>
  <c r="P844" i="21" s="1"/>
  <c r="Q844" i="21" s="1"/>
  <c r="S844" i="21" s="1"/>
  <c r="T844" i="21" s="1"/>
  <c r="U844" i="21" s="1"/>
  <c r="V844" i="21" s="1"/>
  <c r="W844" i="21" s="1"/>
  <c r="X844" i="21" s="1"/>
  <c r="Y844" i="21" s="1"/>
  <c r="O845" i="21"/>
  <c r="P845" i="21" s="1"/>
  <c r="Q845" i="21" s="1"/>
  <c r="S845" i="21" s="1"/>
  <c r="T845" i="21" s="1"/>
  <c r="U845" i="21" s="1"/>
  <c r="V845" i="21" s="1"/>
  <c r="W845" i="21" s="1"/>
  <c r="X845" i="21" s="1"/>
  <c r="Y845" i="21" s="1"/>
  <c r="O846" i="21"/>
  <c r="P846" i="21" s="1"/>
  <c r="Q846" i="21" s="1"/>
  <c r="S846" i="21" s="1"/>
  <c r="T846" i="21" s="1"/>
  <c r="U846" i="21" s="1"/>
  <c r="V846" i="21" s="1"/>
  <c r="W846" i="21" s="1"/>
  <c r="X846" i="21" s="1"/>
  <c r="Y846" i="21" s="1"/>
  <c r="O847" i="21"/>
  <c r="P847" i="21" s="1"/>
  <c r="Q847" i="21" s="1"/>
  <c r="S847" i="21" s="1"/>
  <c r="T847" i="21" s="1"/>
  <c r="U847" i="21" s="1"/>
  <c r="V847" i="21" s="1"/>
  <c r="W847" i="21" s="1"/>
  <c r="X847" i="21" s="1"/>
  <c r="Y847" i="21" s="1"/>
  <c r="O848" i="21"/>
  <c r="P848" i="21" s="1"/>
  <c r="Q848" i="21" s="1"/>
  <c r="S848" i="21" s="1"/>
  <c r="T848" i="21" s="1"/>
  <c r="U848" i="21" s="1"/>
  <c r="V848" i="21" s="1"/>
  <c r="W848" i="21" s="1"/>
  <c r="X848" i="21" s="1"/>
  <c r="Y848" i="21" s="1"/>
  <c r="O849" i="21"/>
  <c r="P849" i="21" s="1"/>
  <c r="Q849" i="21" s="1"/>
  <c r="S849" i="21" s="1"/>
  <c r="T849" i="21" s="1"/>
  <c r="U849" i="21" s="1"/>
  <c r="V849" i="21" s="1"/>
  <c r="W849" i="21" s="1"/>
  <c r="X849" i="21" s="1"/>
  <c r="Y849" i="21" s="1"/>
  <c r="O850" i="21"/>
  <c r="P850" i="21" s="1"/>
  <c r="Q850" i="21" s="1"/>
  <c r="S850" i="21" s="1"/>
  <c r="T850" i="21" s="1"/>
  <c r="U850" i="21" s="1"/>
  <c r="V850" i="21" s="1"/>
  <c r="W850" i="21" s="1"/>
  <c r="X850" i="21" s="1"/>
  <c r="Y850" i="21" s="1"/>
  <c r="O851" i="21"/>
  <c r="P851" i="21" s="1"/>
  <c r="Q851" i="21" s="1"/>
  <c r="S851" i="21" s="1"/>
  <c r="T851" i="21" s="1"/>
  <c r="U851" i="21" s="1"/>
  <c r="V851" i="21" s="1"/>
  <c r="W851" i="21" s="1"/>
  <c r="X851" i="21" s="1"/>
  <c r="Y851" i="21" s="1"/>
  <c r="O852" i="21"/>
  <c r="P852" i="21" s="1"/>
  <c r="Q852" i="21" s="1"/>
  <c r="S852" i="21" s="1"/>
  <c r="T852" i="21" s="1"/>
  <c r="U852" i="21" s="1"/>
  <c r="V852" i="21" s="1"/>
  <c r="W852" i="21" s="1"/>
  <c r="X852" i="21" s="1"/>
  <c r="Y852" i="21" s="1"/>
  <c r="O858" i="21"/>
  <c r="P858" i="21" s="1"/>
  <c r="Q858" i="21" s="1"/>
  <c r="S858" i="21" s="1"/>
  <c r="T858" i="21" s="1"/>
  <c r="U858" i="21" s="1"/>
  <c r="V858" i="21" s="1"/>
  <c r="W858" i="21" s="1"/>
  <c r="X858" i="21" s="1"/>
  <c r="Y858" i="21" s="1"/>
  <c r="O859" i="21"/>
  <c r="P859" i="21" s="1"/>
  <c r="Q859" i="21" s="1"/>
  <c r="S859" i="21" s="1"/>
  <c r="T859" i="21" s="1"/>
  <c r="U859" i="21" s="1"/>
  <c r="V859" i="21" s="1"/>
  <c r="W859" i="21" s="1"/>
  <c r="X859" i="21" s="1"/>
  <c r="Y859" i="21" s="1"/>
  <c r="O860" i="21"/>
  <c r="P860" i="21" s="1"/>
  <c r="Q860" i="21" s="1"/>
  <c r="S860" i="21" s="1"/>
  <c r="T860" i="21" s="1"/>
  <c r="U860" i="21" s="1"/>
  <c r="V860" i="21" s="1"/>
  <c r="W860" i="21" s="1"/>
  <c r="X860" i="21" s="1"/>
  <c r="Y860" i="21" s="1"/>
  <c r="O861" i="21"/>
  <c r="P861" i="21" s="1"/>
  <c r="Q861" i="21" s="1"/>
  <c r="S861" i="21" s="1"/>
  <c r="T861" i="21" s="1"/>
  <c r="U861" i="21" s="1"/>
  <c r="V861" i="21" s="1"/>
  <c r="W861" i="21" s="1"/>
  <c r="X861" i="21" s="1"/>
  <c r="Y861" i="21" s="1"/>
  <c r="O862" i="21"/>
  <c r="P862" i="21" s="1"/>
  <c r="Q862" i="21" s="1"/>
  <c r="S862" i="21" s="1"/>
  <c r="T862" i="21" s="1"/>
  <c r="U862" i="21" s="1"/>
  <c r="V862" i="21" s="1"/>
  <c r="W862" i="21" s="1"/>
  <c r="X862" i="21" s="1"/>
  <c r="Y862" i="21" s="1"/>
  <c r="O863" i="21"/>
  <c r="P863" i="21" s="1"/>
  <c r="Q863" i="21" s="1"/>
  <c r="S863" i="21" s="1"/>
  <c r="T863" i="21" s="1"/>
  <c r="U863" i="21" s="1"/>
  <c r="V863" i="21" s="1"/>
  <c r="W863" i="21" s="1"/>
  <c r="X863" i="21" s="1"/>
  <c r="Y863" i="21" s="1"/>
  <c r="O864" i="21"/>
  <c r="P864" i="21" s="1"/>
  <c r="Q864" i="21" s="1"/>
  <c r="S864" i="21" s="1"/>
  <c r="T864" i="21" s="1"/>
  <c r="U864" i="21" s="1"/>
  <c r="V864" i="21" s="1"/>
  <c r="W864" i="21" s="1"/>
  <c r="X864" i="21" s="1"/>
  <c r="Y864" i="21" s="1"/>
  <c r="O865" i="21"/>
  <c r="P865" i="21" s="1"/>
  <c r="Q865" i="21" s="1"/>
  <c r="S865" i="21" s="1"/>
  <c r="T865" i="21" s="1"/>
  <c r="U865" i="21" s="1"/>
  <c r="V865" i="21" s="1"/>
  <c r="W865" i="21" s="1"/>
  <c r="X865" i="21" s="1"/>
  <c r="Y865" i="21" s="1"/>
  <c r="O866" i="21"/>
  <c r="P866" i="21" s="1"/>
  <c r="Q866" i="21" s="1"/>
  <c r="S866" i="21" s="1"/>
  <c r="T866" i="21" s="1"/>
  <c r="U866" i="21" s="1"/>
  <c r="V866" i="21" s="1"/>
  <c r="W866" i="21" s="1"/>
  <c r="X866" i="21" s="1"/>
  <c r="Y866" i="21" s="1"/>
  <c r="O867" i="21"/>
  <c r="P867" i="21" s="1"/>
  <c r="Q867" i="21" s="1"/>
  <c r="S867" i="21" s="1"/>
  <c r="T867" i="21" s="1"/>
  <c r="U867" i="21" s="1"/>
  <c r="V867" i="21" s="1"/>
  <c r="W867" i="21" s="1"/>
  <c r="X867" i="21" s="1"/>
  <c r="Y867" i="21" s="1"/>
  <c r="O868" i="21"/>
  <c r="P868" i="21" s="1"/>
  <c r="Q868" i="21" s="1"/>
  <c r="S868" i="21" s="1"/>
  <c r="T868" i="21" s="1"/>
  <c r="U868" i="21" s="1"/>
  <c r="V868" i="21" s="1"/>
  <c r="W868" i="21" s="1"/>
  <c r="X868" i="21" s="1"/>
  <c r="Y868" i="21" s="1"/>
  <c r="O869" i="21"/>
  <c r="P869" i="21" s="1"/>
  <c r="Q869" i="21" s="1"/>
  <c r="S869" i="21" s="1"/>
  <c r="T869" i="21" s="1"/>
  <c r="U869" i="21" s="1"/>
  <c r="V869" i="21" s="1"/>
  <c r="W869" i="21" s="1"/>
  <c r="X869" i="21" s="1"/>
  <c r="Y869" i="21" s="1"/>
  <c r="O870" i="21"/>
  <c r="P870" i="21" s="1"/>
  <c r="Q870" i="21" s="1"/>
  <c r="S870" i="21" s="1"/>
  <c r="T870" i="21" s="1"/>
  <c r="U870" i="21" s="1"/>
  <c r="V870" i="21" s="1"/>
  <c r="W870" i="21" s="1"/>
  <c r="X870" i="21" s="1"/>
  <c r="Y870" i="21" s="1"/>
  <c r="O871" i="21"/>
  <c r="P871" i="21" s="1"/>
  <c r="Q871" i="21" s="1"/>
  <c r="S871" i="21" s="1"/>
  <c r="T871" i="21" s="1"/>
  <c r="U871" i="21" s="1"/>
  <c r="V871" i="21" s="1"/>
  <c r="W871" i="21" s="1"/>
  <c r="X871" i="21" s="1"/>
  <c r="Y871" i="21" s="1"/>
  <c r="O872" i="21"/>
  <c r="P872" i="21" s="1"/>
  <c r="Q872" i="21" s="1"/>
  <c r="S872" i="21" s="1"/>
  <c r="T872" i="21" s="1"/>
  <c r="U872" i="21" s="1"/>
  <c r="V872" i="21" s="1"/>
  <c r="W872" i="21" s="1"/>
  <c r="X872" i="21" s="1"/>
  <c r="Y872" i="21" s="1"/>
  <c r="O873" i="21"/>
  <c r="P873" i="21" s="1"/>
  <c r="Q873" i="21" s="1"/>
  <c r="S873" i="21" s="1"/>
  <c r="T873" i="21" s="1"/>
  <c r="U873" i="21" s="1"/>
  <c r="V873" i="21" s="1"/>
  <c r="W873" i="21" s="1"/>
  <c r="X873" i="21" s="1"/>
  <c r="Y873" i="21" s="1"/>
  <c r="O874" i="21"/>
  <c r="P874" i="21" s="1"/>
  <c r="Q874" i="21" s="1"/>
  <c r="S874" i="21" s="1"/>
  <c r="T874" i="21" s="1"/>
  <c r="U874" i="21" s="1"/>
  <c r="V874" i="21" s="1"/>
  <c r="W874" i="21" s="1"/>
  <c r="X874" i="21" s="1"/>
  <c r="Y874" i="21" s="1"/>
  <c r="Q875" i="21"/>
  <c r="S875" i="21" s="1"/>
  <c r="T875" i="21" s="1"/>
  <c r="U875" i="21" s="1"/>
  <c r="V875" i="21" s="1"/>
  <c r="W875" i="21" s="1"/>
  <c r="X875" i="21" s="1"/>
  <c r="Y875" i="21" s="1"/>
  <c r="O877" i="21"/>
  <c r="P877" i="21" s="1"/>
  <c r="Q877" i="21" s="1"/>
  <c r="S877" i="21" s="1"/>
  <c r="T877" i="21" s="1"/>
  <c r="U877" i="21" s="1"/>
  <c r="V877" i="21" s="1"/>
  <c r="W877" i="21" s="1"/>
  <c r="X877" i="21" s="1"/>
  <c r="Y877" i="21" s="1"/>
  <c r="O878" i="21"/>
  <c r="P878" i="21" s="1"/>
  <c r="Q878" i="21" s="1"/>
  <c r="S878" i="21" s="1"/>
  <c r="T878" i="21" s="1"/>
  <c r="U878" i="21" s="1"/>
  <c r="V878" i="21" s="1"/>
  <c r="W878" i="21" s="1"/>
  <c r="X878" i="21" s="1"/>
  <c r="Y878" i="21" s="1"/>
  <c r="O879" i="21"/>
  <c r="P879" i="21" s="1"/>
  <c r="Q879" i="21" s="1"/>
  <c r="S879" i="21" s="1"/>
  <c r="T879" i="21" s="1"/>
  <c r="U879" i="21" s="1"/>
  <c r="V879" i="21" s="1"/>
  <c r="W879" i="21" s="1"/>
  <c r="X879" i="21" s="1"/>
  <c r="Y879" i="21" s="1"/>
  <c r="O880" i="21"/>
  <c r="P880" i="21" s="1"/>
  <c r="Q880" i="21" s="1"/>
  <c r="S880" i="21" s="1"/>
  <c r="T880" i="21" s="1"/>
  <c r="U880" i="21" s="1"/>
  <c r="V880" i="21" s="1"/>
  <c r="W880" i="21" s="1"/>
  <c r="X880" i="21" s="1"/>
  <c r="Y880" i="21" s="1"/>
  <c r="O881" i="21"/>
  <c r="P881" i="21" s="1"/>
  <c r="Q881" i="21" s="1"/>
  <c r="S881" i="21" s="1"/>
  <c r="T881" i="21" s="1"/>
  <c r="U881" i="21" s="1"/>
  <c r="V881" i="21" s="1"/>
  <c r="W881" i="21" s="1"/>
  <c r="X881" i="21" s="1"/>
  <c r="Y881" i="21" s="1"/>
  <c r="O883" i="21"/>
  <c r="P883" i="21" s="1"/>
  <c r="Q883" i="21" s="1"/>
  <c r="S883" i="21" s="1"/>
  <c r="T883" i="21" s="1"/>
  <c r="U883" i="21" s="1"/>
  <c r="V883" i="21" s="1"/>
  <c r="W883" i="21" s="1"/>
  <c r="X883" i="21" s="1"/>
  <c r="Y883" i="21" s="1"/>
  <c r="O884" i="21"/>
  <c r="P884" i="21" s="1"/>
  <c r="Q884" i="21" s="1"/>
  <c r="S884" i="21" s="1"/>
  <c r="T884" i="21" s="1"/>
  <c r="U884" i="21" s="1"/>
  <c r="V884" i="21" s="1"/>
  <c r="W884" i="21" s="1"/>
  <c r="X884" i="21" s="1"/>
  <c r="Y884" i="21" s="1"/>
  <c r="O885" i="21"/>
  <c r="P885" i="21" s="1"/>
  <c r="Q885" i="21" s="1"/>
  <c r="S885" i="21" s="1"/>
  <c r="T885" i="21" s="1"/>
  <c r="U885" i="21" s="1"/>
  <c r="V885" i="21" s="1"/>
  <c r="W885" i="21" s="1"/>
  <c r="X885" i="21" s="1"/>
  <c r="Y885" i="21" s="1"/>
  <c r="O886" i="21"/>
  <c r="P886" i="21" s="1"/>
  <c r="Q886" i="21" s="1"/>
  <c r="S886" i="21" s="1"/>
  <c r="T886" i="21" s="1"/>
  <c r="U886" i="21" s="1"/>
  <c r="V886" i="21" s="1"/>
  <c r="W886" i="21" s="1"/>
  <c r="X886" i="21" s="1"/>
  <c r="Y886" i="21" s="1"/>
  <c r="O887" i="21"/>
  <c r="P887" i="21" s="1"/>
  <c r="Q887" i="21" s="1"/>
  <c r="S887" i="21" s="1"/>
  <c r="T887" i="21" s="1"/>
  <c r="U887" i="21" s="1"/>
  <c r="V887" i="21" s="1"/>
  <c r="W887" i="21" s="1"/>
  <c r="X887" i="21" s="1"/>
  <c r="Y887" i="21" s="1"/>
  <c r="O888" i="21"/>
  <c r="P888" i="21" s="1"/>
  <c r="Q888" i="21" s="1"/>
  <c r="S888" i="21" s="1"/>
  <c r="T888" i="21" s="1"/>
  <c r="U888" i="21" s="1"/>
  <c r="V888" i="21" s="1"/>
  <c r="W888" i="21" s="1"/>
  <c r="X888" i="21" s="1"/>
  <c r="Y888" i="21" s="1"/>
  <c r="O889" i="21"/>
  <c r="P889" i="21" s="1"/>
  <c r="Q889" i="21" s="1"/>
  <c r="S889" i="21" s="1"/>
  <c r="T889" i="21" s="1"/>
  <c r="U889" i="21" s="1"/>
  <c r="V889" i="21" s="1"/>
  <c r="W889" i="21" s="1"/>
  <c r="X889" i="21" s="1"/>
  <c r="Y889" i="21" s="1"/>
  <c r="O890" i="21"/>
  <c r="P890" i="21" s="1"/>
  <c r="Q890" i="21" s="1"/>
  <c r="S890" i="21" s="1"/>
  <c r="T890" i="21" s="1"/>
  <c r="U890" i="21" s="1"/>
  <c r="V890" i="21" s="1"/>
  <c r="W890" i="21" s="1"/>
  <c r="X890" i="21" s="1"/>
  <c r="Y890" i="21" s="1"/>
  <c r="O891" i="21"/>
  <c r="P891" i="21" s="1"/>
  <c r="Q891" i="21" s="1"/>
  <c r="S891" i="21" s="1"/>
  <c r="T891" i="21" s="1"/>
  <c r="U891" i="21" s="1"/>
  <c r="V891" i="21" s="1"/>
  <c r="W891" i="21" s="1"/>
  <c r="X891" i="21" s="1"/>
  <c r="Y891" i="21" s="1"/>
  <c r="O892" i="21"/>
  <c r="P892" i="21" s="1"/>
  <c r="Q892" i="21" s="1"/>
  <c r="S892" i="21" s="1"/>
  <c r="T892" i="21" s="1"/>
  <c r="U892" i="21" s="1"/>
  <c r="V892" i="21" s="1"/>
  <c r="W892" i="21" s="1"/>
  <c r="X892" i="21" s="1"/>
  <c r="Y892" i="21" s="1"/>
  <c r="O893" i="21"/>
  <c r="P893" i="21" s="1"/>
  <c r="Q893" i="21" s="1"/>
  <c r="S893" i="21" s="1"/>
  <c r="T893" i="21" s="1"/>
  <c r="U893" i="21" s="1"/>
  <c r="V893" i="21" s="1"/>
  <c r="W893" i="21" s="1"/>
  <c r="X893" i="21" s="1"/>
  <c r="Y893" i="21" s="1"/>
  <c r="O894" i="21"/>
  <c r="P894" i="21" s="1"/>
  <c r="Q894" i="21" s="1"/>
  <c r="S894" i="21" s="1"/>
  <c r="T894" i="21" s="1"/>
  <c r="U894" i="21" s="1"/>
  <c r="V894" i="21" s="1"/>
  <c r="W894" i="21" s="1"/>
  <c r="X894" i="21" s="1"/>
  <c r="Y894" i="21" s="1"/>
  <c r="O895" i="21"/>
  <c r="P895" i="21" s="1"/>
  <c r="Q895" i="21" s="1"/>
  <c r="S895" i="21" s="1"/>
  <c r="T895" i="21" s="1"/>
  <c r="U895" i="21" s="1"/>
  <c r="V895" i="21" s="1"/>
  <c r="W895" i="21" s="1"/>
  <c r="X895" i="21" s="1"/>
  <c r="Y895" i="21" s="1"/>
  <c r="O896" i="21"/>
  <c r="P896" i="21" s="1"/>
  <c r="Q896" i="21" s="1"/>
  <c r="S896" i="21" s="1"/>
  <c r="T896" i="21" s="1"/>
  <c r="U896" i="21" s="1"/>
  <c r="V896" i="21" s="1"/>
  <c r="W896" i="21" s="1"/>
  <c r="X896" i="21" s="1"/>
  <c r="Y896" i="21" s="1"/>
  <c r="O897" i="21"/>
  <c r="P897" i="21" s="1"/>
  <c r="Q897" i="21" s="1"/>
  <c r="S897" i="21" s="1"/>
  <c r="T897" i="21" s="1"/>
  <c r="U897" i="21" s="1"/>
  <c r="V897" i="21" s="1"/>
  <c r="W897" i="21" s="1"/>
  <c r="X897" i="21" s="1"/>
  <c r="Y897" i="21" s="1"/>
  <c r="O898" i="21"/>
  <c r="P898" i="21" s="1"/>
  <c r="Q898" i="21" s="1"/>
  <c r="S898" i="21" s="1"/>
  <c r="T898" i="21" s="1"/>
  <c r="U898" i="21" s="1"/>
  <c r="V898" i="21" s="1"/>
  <c r="W898" i="21" s="1"/>
  <c r="X898" i="21" s="1"/>
  <c r="Y898" i="21" s="1"/>
  <c r="O899" i="21"/>
  <c r="P899" i="21" s="1"/>
  <c r="Q899" i="21" s="1"/>
  <c r="S899" i="21" s="1"/>
  <c r="T899" i="21" s="1"/>
  <c r="U899" i="21" s="1"/>
  <c r="V899" i="21" s="1"/>
  <c r="W899" i="21" s="1"/>
  <c r="X899" i="21" s="1"/>
  <c r="Y899" i="21" s="1"/>
  <c r="O900" i="21"/>
  <c r="P900" i="21" s="1"/>
  <c r="Q900" i="21" s="1"/>
  <c r="S900" i="21" s="1"/>
  <c r="T900" i="21" s="1"/>
  <c r="U900" i="21" s="1"/>
  <c r="V900" i="21" s="1"/>
  <c r="W900" i="21" s="1"/>
  <c r="X900" i="21" s="1"/>
  <c r="Y900" i="21" s="1"/>
  <c r="O901" i="21"/>
  <c r="P901" i="21" s="1"/>
  <c r="Q901" i="21" s="1"/>
  <c r="S901" i="21" s="1"/>
  <c r="T901" i="21" s="1"/>
  <c r="U901" i="21" s="1"/>
  <c r="V901" i="21" s="1"/>
  <c r="W901" i="21" s="1"/>
  <c r="X901" i="21" s="1"/>
  <c r="Y901" i="21" s="1"/>
  <c r="O902" i="21"/>
  <c r="P902" i="21" s="1"/>
  <c r="Q902" i="21" s="1"/>
  <c r="S902" i="21" s="1"/>
  <c r="T902" i="21" s="1"/>
  <c r="U902" i="21" s="1"/>
  <c r="V902" i="21" s="1"/>
  <c r="W902" i="21" s="1"/>
  <c r="X902" i="21" s="1"/>
  <c r="Y902" i="21" s="1"/>
  <c r="O903" i="21"/>
  <c r="P903" i="21" s="1"/>
  <c r="Q903" i="21" s="1"/>
  <c r="S903" i="21" s="1"/>
  <c r="T903" i="21" s="1"/>
  <c r="U903" i="21" s="1"/>
  <c r="V903" i="21" s="1"/>
  <c r="W903" i="21" s="1"/>
  <c r="X903" i="21" s="1"/>
  <c r="Y903" i="21" s="1"/>
  <c r="O904" i="21"/>
  <c r="P904" i="21" s="1"/>
  <c r="Q904" i="21" s="1"/>
  <c r="S904" i="21" s="1"/>
  <c r="T904" i="21" s="1"/>
  <c r="U904" i="21" s="1"/>
  <c r="V904" i="21" s="1"/>
  <c r="W904" i="21" s="1"/>
  <c r="X904" i="21" s="1"/>
  <c r="Y904" i="21" s="1"/>
  <c r="O905" i="21"/>
  <c r="P905" i="21" s="1"/>
  <c r="Q905" i="21" s="1"/>
  <c r="S905" i="21" s="1"/>
  <c r="T905" i="21" s="1"/>
  <c r="U905" i="21" s="1"/>
  <c r="V905" i="21" s="1"/>
  <c r="W905" i="21" s="1"/>
  <c r="X905" i="21" s="1"/>
  <c r="Y905" i="21" s="1"/>
  <c r="O906" i="21"/>
  <c r="P906" i="21" s="1"/>
  <c r="Q906" i="21" s="1"/>
  <c r="S906" i="21" s="1"/>
  <c r="T906" i="21" s="1"/>
  <c r="U906" i="21" s="1"/>
  <c r="V906" i="21" s="1"/>
  <c r="W906" i="21" s="1"/>
  <c r="X906" i="21" s="1"/>
  <c r="Y906" i="21" s="1"/>
  <c r="O907" i="21"/>
  <c r="P907" i="21" s="1"/>
  <c r="Q907" i="21" s="1"/>
  <c r="S907" i="21" s="1"/>
  <c r="T907" i="21" s="1"/>
  <c r="U907" i="21" s="1"/>
  <c r="V907" i="21" s="1"/>
  <c r="W907" i="21" s="1"/>
  <c r="X907" i="21" s="1"/>
  <c r="Y907" i="21" s="1"/>
  <c r="O908" i="21"/>
  <c r="P908" i="21" s="1"/>
  <c r="Q908" i="21" s="1"/>
  <c r="S908" i="21" s="1"/>
  <c r="T908" i="21" s="1"/>
  <c r="U908" i="21" s="1"/>
  <c r="V908" i="21" s="1"/>
  <c r="W908" i="21" s="1"/>
  <c r="X908" i="21" s="1"/>
  <c r="Y908" i="21" s="1"/>
  <c r="O909" i="21"/>
  <c r="P909" i="21" s="1"/>
  <c r="Q909" i="21" s="1"/>
  <c r="S909" i="21" s="1"/>
  <c r="T909" i="21" s="1"/>
  <c r="U909" i="21" s="1"/>
  <c r="V909" i="21" s="1"/>
  <c r="W909" i="21" s="1"/>
  <c r="X909" i="21" s="1"/>
  <c r="Y909" i="21" s="1"/>
  <c r="O910" i="21"/>
  <c r="P910" i="21" s="1"/>
  <c r="Q910" i="21" s="1"/>
  <c r="S910" i="21" s="1"/>
  <c r="T910" i="21" s="1"/>
  <c r="U910" i="21" s="1"/>
  <c r="V910" i="21" s="1"/>
  <c r="W910" i="21" s="1"/>
  <c r="X910" i="21" s="1"/>
  <c r="Y910" i="21" s="1"/>
  <c r="O911" i="21"/>
  <c r="P911" i="21" s="1"/>
  <c r="Q911" i="21" s="1"/>
  <c r="S911" i="21" s="1"/>
  <c r="T911" i="21" s="1"/>
  <c r="U911" i="21" s="1"/>
  <c r="V911" i="21" s="1"/>
  <c r="W911" i="21" s="1"/>
  <c r="X911" i="21" s="1"/>
  <c r="Y911" i="21" s="1"/>
  <c r="O912" i="21"/>
  <c r="P912" i="21" s="1"/>
  <c r="Q912" i="21" s="1"/>
  <c r="S912" i="21" s="1"/>
  <c r="T912" i="21" s="1"/>
  <c r="U912" i="21" s="1"/>
  <c r="V912" i="21" s="1"/>
  <c r="W912" i="21" s="1"/>
  <c r="X912" i="21" s="1"/>
  <c r="Y912" i="21" s="1"/>
  <c r="O913" i="21"/>
  <c r="P913" i="21" s="1"/>
  <c r="Q913" i="21" s="1"/>
  <c r="S913" i="21" s="1"/>
  <c r="T913" i="21" s="1"/>
  <c r="U913" i="21" s="1"/>
  <c r="V913" i="21" s="1"/>
  <c r="W913" i="21" s="1"/>
  <c r="X913" i="21" s="1"/>
  <c r="Y913" i="21" s="1"/>
  <c r="O914" i="21"/>
  <c r="P914" i="21" s="1"/>
  <c r="Q914" i="21" s="1"/>
  <c r="S914" i="21" s="1"/>
  <c r="T914" i="21" s="1"/>
  <c r="U914" i="21" s="1"/>
  <c r="V914" i="21" s="1"/>
  <c r="W914" i="21" s="1"/>
  <c r="X914" i="21" s="1"/>
  <c r="Y914" i="21" s="1"/>
  <c r="O915" i="21"/>
  <c r="P915" i="21" s="1"/>
  <c r="Q915" i="21" s="1"/>
  <c r="S915" i="21" s="1"/>
  <c r="T915" i="21" s="1"/>
  <c r="U915" i="21" s="1"/>
  <c r="V915" i="21" s="1"/>
  <c r="W915" i="21" s="1"/>
  <c r="X915" i="21" s="1"/>
  <c r="Y915" i="21" s="1"/>
  <c r="O916" i="21"/>
  <c r="P916" i="21" s="1"/>
  <c r="Q916" i="21" s="1"/>
  <c r="S916" i="21" s="1"/>
  <c r="T916" i="21" s="1"/>
  <c r="U916" i="21" s="1"/>
  <c r="V916" i="21" s="1"/>
  <c r="W916" i="21" s="1"/>
  <c r="X916" i="21" s="1"/>
  <c r="Y916" i="21" s="1"/>
  <c r="O917" i="21"/>
  <c r="P917" i="21" s="1"/>
  <c r="Q917" i="21" s="1"/>
  <c r="S917" i="21" s="1"/>
  <c r="T917" i="21" s="1"/>
  <c r="U917" i="21" s="1"/>
  <c r="V917" i="21" s="1"/>
  <c r="W917" i="21" s="1"/>
  <c r="X917" i="21" s="1"/>
  <c r="Y917" i="21" s="1"/>
  <c r="O918" i="21"/>
  <c r="P918" i="21" s="1"/>
  <c r="Q918" i="21" s="1"/>
  <c r="S918" i="21" s="1"/>
  <c r="T918" i="21" s="1"/>
  <c r="U918" i="21" s="1"/>
  <c r="V918" i="21" s="1"/>
  <c r="W918" i="21" s="1"/>
  <c r="X918" i="21" s="1"/>
  <c r="Y918" i="21" s="1"/>
  <c r="O919" i="21"/>
  <c r="P919" i="21" s="1"/>
  <c r="Q919" i="21" s="1"/>
  <c r="S919" i="21" s="1"/>
  <c r="T919" i="21" s="1"/>
  <c r="U919" i="21" s="1"/>
  <c r="V919" i="21" s="1"/>
  <c r="W919" i="21" s="1"/>
  <c r="X919" i="21" s="1"/>
  <c r="Y919" i="21" s="1"/>
  <c r="O920" i="21"/>
  <c r="P920" i="21" s="1"/>
  <c r="Q920" i="21" s="1"/>
  <c r="S920" i="21" s="1"/>
  <c r="T920" i="21" s="1"/>
  <c r="U920" i="21" s="1"/>
  <c r="V920" i="21" s="1"/>
  <c r="W920" i="21" s="1"/>
  <c r="X920" i="21" s="1"/>
  <c r="Y920" i="21" s="1"/>
  <c r="O921" i="21"/>
  <c r="P921" i="21" s="1"/>
  <c r="Q921" i="21" s="1"/>
  <c r="S921" i="21" s="1"/>
  <c r="T921" i="21" s="1"/>
  <c r="U921" i="21" s="1"/>
  <c r="V921" i="21" s="1"/>
  <c r="W921" i="21" s="1"/>
  <c r="X921" i="21" s="1"/>
  <c r="Y921" i="21" s="1"/>
  <c r="O922" i="21"/>
  <c r="P922" i="21" s="1"/>
  <c r="Q922" i="21" s="1"/>
  <c r="S922" i="21" s="1"/>
  <c r="T922" i="21" s="1"/>
  <c r="U922" i="21" s="1"/>
  <c r="V922" i="21" s="1"/>
  <c r="W922" i="21" s="1"/>
  <c r="X922" i="21" s="1"/>
  <c r="Y922" i="21" s="1"/>
  <c r="O923" i="21"/>
  <c r="P923" i="21" s="1"/>
  <c r="Q923" i="21" s="1"/>
  <c r="S923" i="21" s="1"/>
  <c r="T923" i="21" s="1"/>
  <c r="U923" i="21" s="1"/>
  <c r="V923" i="21" s="1"/>
  <c r="W923" i="21" s="1"/>
  <c r="X923" i="21" s="1"/>
  <c r="Y923" i="21" s="1"/>
  <c r="O924" i="21"/>
  <c r="P924" i="21" s="1"/>
  <c r="Q924" i="21" s="1"/>
  <c r="S924" i="21" s="1"/>
  <c r="T924" i="21" s="1"/>
  <c r="U924" i="21" s="1"/>
  <c r="V924" i="21" s="1"/>
  <c r="W924" i="21" s="1"/>
  <c r="X924" i="21" s="1"/>
  <c r="Y924" i="21" s="1"/>
  <c r="O925" i="21"/>
  <c r="P925" i="21" s="1"/>
  <c r="Q925" i="21" s="1"/>
  <c r="S925" i="21" s="1"/>
  <c r="T925" i="21" s="1"/>
  <c r="U925" i="21" s="1"/>
  <c r="V925" i="21" s="1"/>
  <c r="W925" i="21" s="1"/>
  <c r="X925" i="21" s="1"/>
  <c r="Y925" i="21" s="1"/>
  <c r="O926" i="21"/>
  <c r="P926" i="21" s="1"/>
  <c r="Q926" i="21" s="1"/>
  <c r="S926" i="21" s="1"/>
  <c r="T926" i="21" s="1"/>
  <c r="U926" i="21" s="1"/>
  <c r="V926" i="21" s="1"/>
  <c r="W926" i="21" s="1"/>
  <c r="X926" i="21" s="1"/>
  <c r="Y926" i="21" s="1"/>
  <c r="O927" i="21"/>
  <c r="P927" i="21" s="1"/>
  <c r="Q927" i="21" s="1"/>
  <c r="S927" i="21" s="1"/>
  <c r="T927" i="21" s="1"/>
  <c r="U927" i="21" s="1"/>
  <c r="V927" i="21" s="1"/>
  <c r="W927" i="21" s="1"/>
  <c r="X927" i="21" s="1"/>
  <c r="Y927" i="21" s="1"/>
  <c r="O928" i="21"/>
  <c r="P928" i="21" s="1"/>
  <c r="Q928" i="21" s="1"/>
  <c r="S928" i="21" s="1"/>
  <c r="T928" i="21" s="1"/>
  <c r="U928" i="21" s="1"/>
  <c r="V928" i="21" s="1"/>
  <c r="W928" i="21" s="1"/>
  <c r="X928" i="21" s="1"/>
  <c r="Y928" i="21" s="1"/>
  <c r="O929" i="21"/>
  <c r="P929" i="21" s="1"/>
  <c r="Q929" i="21" s="1"/>
  <c r="S929" i="21" s="1"/>
  <c r="T929" i="21" s="1"/>
  <c r="U929" i="21" s="1"/>
  <c r="V929" i="21" s="1"/>
  <c r="W929" i="21" s="1"/>
  <c r="X929" i="21" s="1"/>
  <c r="Y929" i="21" s="1"/>
  <c r="O930" i="21"/>
  <c r="P930" i="21" s="1"/>
  <c r="Q930" i="21" s="1"/>
  <c r="S930" i="21" s="1"/>
  <c r="T930" i="21" s="1"/>
  <c r="U930" i="21" s="1"/>
  <c r="V930" i="21" s="1"/>
  <c r="W930" i="21" s="1"/>
  <c r="X930" i="21" s="1"/>
  <c r="Y930" i="21" s="1"/>
  <c r="O931" i="21"/>
  <c r="P931" i="21" s="1"/>
  <c r="Q931" i="21" s="1"/>
  <c r="S931" i="21" s="1"/>
  <c r="T931" i="21" s="1"/>
  <c r="U931" i="21" s="1"/>
  <c r="V931" i="21" s="1"/>
  <c r="W931" i="21" s="1"/>
  <c r="X931" i="21" s="1"/>
  <c r="Y931" i="21" s="1"/>
  <c r="O932" i="21"/>
  <c r="P932" i="21" s="1"/>
  <c r="Q932" i="21" s="1"/>
  <c r="S932" i="21" s="1"/>
  <c r="T932" i="21" s="1"/>
  <c r="U932" i="21" s="1"/>
  <c r="V932" i="21" s="1"/>
  <c r="W932" i="21" s="1"/>
  <c r="X932" i="21" s="1"/>
  <c r="Y932" i="21" s="1"/>
  <c r="O933" i="21"/>
  <c r="P933" i="21" s="1"/>
  <c r="Q933" i="21" s="1"/>
  <c r="S933" i="21" s="1"/>
  <c r="T933" i="21" s="1"/>
  <c r="U933" i="21" s="1"/>
  <c r="V933" i="21" s="1"/>
  <c r="W933" i="21" s="1"/>
  <c r="X933" i="21" s="1"/>
  <c r="Y933" i="21" s="1"/>
  <c r="O934" i="21"/>
  <c r="P934" i="21" s="1"/>
  <c r="Q934" i="21" s="1"/>
  <c r="S934" i="21" s="1"/>
  <c r="T934" i="21" s="1"/>
  <c r="U934" i="21" s="1"/>
  <c r="V934" i="21" s="1"/>
  <c r="W934" i="21" s="1"/>
  <c r="X934" i="21" s="1"/>
  <c r="Y934" i="21" s="1"/>
  <c r="O935" i="21"/>
  <c r="P935" i="21" s="1"/>
  <c r="Q935" i="21" s="1"/>
  <c r="S935" i="21" s="1"/>
  <c r="T935" i="21" s="1"/>
  <c r="U935" i="21" s="1"/>
  <c r="V935" i="21" s="1"/>
  <c r="W935" i="21" s="1"/>
  <c r="X935" i="21" s="1"/>
  <c r="Y935" i="21" s="1"/>
  <c r="O936" i="21"/>
  <c r="P936" i="21" s="1"/>
  <c r="Q936" i="21" s="1"/>
  <c r="S936" i="21" s="1"/>
  <c r="T936" i="21" s="1"/>
  <c r="U936" i="21" s="1"/>
  <c r="V936" i="21" s="1"/>
  <c r="W936" i="21" s="1"/>
  <c r="X936" i="21" s="1"/>
  <c r="Y936" i="21" s="1"/>
  <c r="O937" i="21"/>
  <c r="P937" i="21" s="1"/>
  <c r="Q937" i="21" s="1"/>
  <c r="S937" i="21" s="1"/>
  <c r="T937" i="21" s="1"/>
  <c r="U937" i="21" s="1"/>
  <c r="V937" i="21" s="1"/>
  <c r="W937" i="21" s="1"/>
  <c r="X937" i="21" s="1"/>
  <c r="Y937" i="21" s="1"/>
  <c r="O938" i="21"/>
  <c r="P938" i="21" s="1"/>
  <c r="S938" i="21" s="1"/>
  <c r="T938" i="21" s="1"/>
  <c r="U938" i="21" s="1"/>
  <c r="V938" i="21" s="1"/>
  <c r="W938" i="21" s="1"/>
  <c r="X938" i="21" s="1"/>
  <c r="Y938" i="21" s="1"/>
  <c r="O939" i="21"/>
  <c r="P939" i="21" s="1"/>
  <c r="Q939" i="21" s="1"/>
  <c r="S939" i="21" s="1"/>
  <c r="T939" i="21" s="1"/>
  <c r="U939" i="21" s="1"/>
  <c r="V939" i="21" s="1"/>
  <c r="W939" i="21" s="1"/>
  <c r="X939" i="21" s="1"/>
  <c r="Y939" i="21" s="1"/>
  <c r="O940" i="21"/>
  <c r="P940" i="21" s="1"/>
  <c r="Q940" i="21" s="1"/>
  <c r="S940" i="21" s="1"/>
  <c r="T940" i="21" s="1"/>
  <c r="U940" i="21" s="1"/>
  <c r="V940" i="21" s="1"/>
  <c r="W940" i="21" s="1"/>
  <c r="X940" i="21" s="1"/>
  <c r="Y940" i="21" s="1"/>
  <c r="O941" i="21"/>
  <c r="P941" i="21" s="1"/>
  <c r="S941" i="21" s="1"/>
  <c r="T941" i="21" s="1"/>
  <c r="U941" i="21" s="1"/>
  <c r="V941" i="21" s="1"/>
  <c r="W941" i="21" s="1"/>
  <c r="X941" i="21" s="1"/>
  <c r="Y941" i="21" s="1"/>
  <c r="O942" i="21"/>
  <c r="P942" i="21" s="1"/>
  <c r="Q942" i="21" s="1"/>
  <c r="S942" i="21" s="1"/>
  <c r="T942" i="21" s="1"/>
  <c r="U942" i="21" s="1"/>
  <c r="V942" i="21" s="1"/>
  <c r="W942" i="21" s="1"/>
  <c r="X942" i="21" s="1"/>
  <c r="Y942" i="21" s="1"/>
  <c r="O943" i="21"/>
  <c r="P943" i="21" s="1"/>
  <c r="Q943" i="21" s="1"/>
  <c r="S943" i="21" s="1"/>
  <c r="T943" i="21" s="1"/>
  <c r="U943" i="21" s="1"/>
  <c r="V943" i="21" s="1"/>
  <c r="W943" i="21" s="1"/>
  <c r="X943" i="21" s="1"/>
  <c r="Y943" i="21" s="1"/>
  <c r="O944" i="21"/>
  <c r="P944" i="21" s="1"/>
  <c r="Q944" i="21" s="1"/>
  <c r="S944" i="21" s="1"/>
  <c r="T944" i="21" s="1"/>
  <c r="U944" i="21" s="1"/>
  <c r="V944" i="21" s="1"/>
  <c r="W944" i="21" s="1"/>
  <c r="X944" i="21" s="1"/>
  <c r="Y944" i="21" s="1"/>
  <c r="O945" i="21"/>
  <c r="P945" i="21" s="1"/>
  <c r="Q945" i="21" s="1"/>
  <c r="S945" i="21" s="1"/>
  <c r="T945" i="21" s="1"/>
  <c r="U945" i="21" s="1"/>
  <c r="V945" i="21" s="1"/>
  <c r="W945" i="21" s="1"/>
  <c r="X945" i="21" s="1"/>
  <c r="Y945" i="21" s="1"/>
  <c r="O946" i="21"/>
  <c r="P946" i="21" s="1"/>
  <c r="S946" i="21" s="1"/>
  <c r="T946" i="21" s="1"/>
  <c r="U946" i="21" s="1"/>
  <c r="V946" i="21" s="1"/>
  <c r="W946" i="21" s="1"/>
  <c r="X946" i="21" s="1"/>
  <c r="Y946" i="21" s="1"/>
  <c r="O947" i="21"/>
  <c r="P947" i="21" s="1"/>
  <c r="S947" i="21" s="1"/>
  <c r="T947" i="21" s="1"/>
  <c r="U947" i="21" s="1"/>
  <c r="V947" i="21" s="1"/>
  <c r="W947" i="21" s="1"/>
  <c r="X947" i="21" s="1"/>
  <c r="Y947" i="21" s="1"/>
  <c r="O948" i="21"/>
  <c r="P948" i="21" s="1"/>
  <c r="Q948" i="21" s="1"/>
  <c r="S948" i="21" s="1"/>
  <c r="T948" i="21" s="1"/>
  <c r="U948" i="21" s="1"/>
  <c r="V948" i="21" s="1"/>
  <c r="W948" i="21" s="1"/>
  <c r="X948" i="21" s="1"/>
  <c r="Y948" i="21" s="1"/>
  <c r="O949" i="21"/>
  <c r="P949" i="21" s="1"/>
  <c r="Q949" i="21" s="1"/>
  <c r="S949" i="21" s="1"/>
  <c r="T949" i="21" s="1"/>
  <c r="U949" i="21" s="1"/>
  <c r="V949" i="21" s="1"/>
  <c r="W949" i="21" s="1"/>
  <c r="X949" i="21" s="1"/>
  <c r="Y949" i="21" s="1"/>
  <c r="O950" i="21"/>
  <c r="P950" i="21" s="1"/>
  <c r="Q950" i="21" s="1"/>
  <c r="S950" i="21" s="1"/>
  <c r="T950" i="21" s="1"/>
  <c r="U950" i="21" s="1"/>
  <c r="V950" i="21" s="1"/>
  <c r="W950" i="21" s="1"/>
  <c r="X950" i="21" s="1"/>
  <c r="Y950" i="21" s="1"/>
  <c r="O951" i="21"/>
  <c r="P951" i="21" s="1"/>
  <c r="Q951" i="21" s="1"/>
  <c r="S951" i="21" s="1"/>
  <c r="T951" i="21" s="1"/>
  <c r="U951" i="21" s="1"/>
  <c r="V951" i="21" s="1"/>
  <c r="W951" i="21" s="1"/>
  <c r="X951" i="21" s="1"/>
  <c r="Y951" i="21" s="1"/>
  <c r="O952" i="21"/>
  <c r="P952" i="21" s="1"/>
  <c r="S952" i="21" s="1"/>
  <c r="T952" i="21" s="1"/>
  <c r="U952" i="21" s="1"/>
  <c r="V952" i="21" s="1"/>
  <c r="W952" i="21" s="1"/>
  <c r="X952" i="21" s="1"/>
  <c r="Y952" i="21" s="1"/>
  <c r="O953" i="21"/>
  <c r="P953" i="21" s="1"/>
  <c r="S953" i="21" s="1"/>
  <c r="T953" i="21" s="1"/>
  <c r="U953" i="21" s="1"/>
  <c r="V953" i="21" s="1"/>
  <c r="W953" i="21" s="1"/>
  <c r="X953" i="21" s="1"/>
  <c r="Y953" i="21" s="1"/>
  <c r="O954" i="21"/>
  <c r="P954" i="21" s="1"/>
  <c r="Q954" i="21" s="1"/>
  <c r="S954" i="21" s="1"/>
  <c r="T954" i="21" s="1"/>
  <c r="U954" i="21" s="1"/>
  <c r="V954" i="21" s="1"/>
  <c r="W954" i="21" s="1"/>
  <c r="X954" i="21" s="1"/>
  <c r="Y954" i="21" s="1"/>
  <c r="O955" i="21"/>
  <c r="P955" i="21" s="1"/>
  <c r="Q955" i="21" s="1"/>
  <c r="S955" i="21" s="1"/>
  <c r="T955" i="21" s="1"/>
  <c r="U955" i="21" s="1"/>
  <c r="V955" i="21" s="1"/>
  <c r="W955" i="21" s="1"/>
  <c r="X955" i="21" s="1"/>
  <c r="Y955" i="21" s="1"/>
  <c r="O956" i="21"/>
  <c r="P956" i="21" s="1"/>
  <c r="Q956" i="21" s="1"/>
  <c r="S956" i="21" s="1"/>
  <c r="T956" i="21" s="1"/>
  <c r="U956" i="21" s="1"/>
  <c r="V956" i="21" s="1"/>
  <c r="W956" i="21" s="1"/>
  <c r="X956" i="21" s="1"/>
  <c r="Y956" i="21" s="1"/>
  <c r="O957" i="21"/>
  <c r="P957" i="21" s="1"/>
  <c r="Q957" i="21" s="1"/>
  <c r="S957" i="21" s="1"/>
  <c r="T957" i="21" s="1"/>
  <c r="U957" i="21" s="1"/>
  <c r="V957" i="21" s="1"/>
  <c r="W957" i="21" s="1"/>
  <c r="X957" i="21" s="1"/>
  <c r="Y957" i="21" s="1"/>
  <c r="O958" i="21"/>
  <c r="P958" i="21" s="1"/>
  <c r="Q958" i="21" s="1"/>
  <c r="S958" i="21" s="1"/>
  <c r="T958" i="21" s="1"/>
  <c r="U958" i="21" s="1"/>
  <c r="V958" i="21" s="1"/>
  <c r="W958" i="21" s="1"/>
  <c r="X958" i="21" s="1"/>
  <c r="Y958" i="21" s="1"/>
  <c r="O959" i="21"/>
  <c r="P959" i="21" s="1"/>
  <c r="S959" i="21" s="1"/>
  <c r="T959" i="21" s="1"/>
  <c r="U959" i="21" s="1"/>
  <c r="V959" i="21" s="1"/>
  <c r="W959" i="21" s="1"/>
  <c r="X959" i="21" s="1"/>
  <c r="Y959" i="21" s="1"/>
  <c r="O960" i="21"/>
  <c r="P960" i="21" s="1"/>
  <c r="S960" i="21" s="1"/>
  <c r="T960" i="21" s="1"/>
  <c r="U960" i="21" s="1"/>
  <c r="V960" i="21" s="1"/>
  <c r="W960" i="21" s="1"/>
  <c r="X960" i="21" s="1"/>
  <c r="Y960" i="21" s="1"/>
  <c r="O961" i="21"/>
  <c r="P961" i="21" s="1"/>
  <c r="Q961" i="21" s="1"/>
  <c r="S961" i="21" s="1"/>
  <c r="T961" i="21" s="1"/>
  <c r="U961" i="21" s="1"/>
  <c r="V961" i="21" s="1"/>
  <c r="W961" i="21" s="1"/>
  <c r="X961" i="21" s="1"/>
  <c r="Y961" i="21" s="1"/>
  <c r="O962" i="21"/>
  <c r="P962" i="21" s="1"/>
  <c r="Q962" i="21" s="1"/>
  <c r="S962" i="21" s="1"/>
  <c r="T962" i="21" s="1"/>
  <c r="U962" i="21" s="1"/>
  <c r="V962" i="21" s="1"/>
  <c r="W962" i="21" s="1"/>
  <c r="X962" i="21" s="1"/>
  <c r="Y962" i="21" s="1"/>
  <c r="O963" i="21"/>
  <c r="P963" i="21" s="1"/>
  <c r="Q963" i="21" s="1"/>
  <c r="S963" i="21" s="1"/>
  <c r="T963" i="21" s="1"/>
  <c r="U963" i="21" s="1"/>
  <c r="V963" i="21" s="1"/>
  <c r="W963" i="21" s="1"/>
  <c r="X963" i="21" s="1"/>
  <c r="Y963" i="21" s="1"/>
  <c r="O964" i="21"/>
  <c r="P964" i="21" s="1"/>
  <c r="Q964" i="21" s="1"/>
  <c r="S964" i="21" s="1"/>
  <c r="T964" i="21" s="1"/>
  <c r="U964" i="21" s="1"/>
  <c r="V964" i="21" s="1"/>
  <c r="W964" i="21" s="1"/>
  <c r="X964" i="21" s="1"/>
  <c r="Y964" i="21" s="1"/>
  <c r="O965" i="21"/>
  <c r="P965" i="21" s="1"/>
  <c r="Q965" i="21" s="1"/>
  <c r="S965" i="21" s="1"/>
  <c r="T965" i="21" s="1"/>
  <c r="U965" i="21" s="1"/>
  <c r="V965" i="21" s="1"/>
  <c r="W965" i="21" s="1"/>
  <c r="X965" i="21" s="1"/>
  <c r="Y965" i="21" s="1"/>
  <c r="O966" i="21"/>
  <c r="P966" i="21" s="1"/>
  <c r="S966" i="21" s="1"/>
  <c r="T966" i="21" s="1"/>
  <c r="U966" i="21" s="1"/>
  <c r="V966" i="21" s="1"/>
  <c r="W966" i="21" s="1"/>
  <c r="X966" i="21" s="1"/>
  <c r="Y966" i="21" s="1"/>
  <c r="O967" i="21"/>
  <c r="P967" i="21" s="1"/>
  <c r="S967" i="21" s="1"/>
  <c r="T967" i="21" s="1"/>
  <c r="U967" i="21" s="1"/>
  <c r="V967" i="21" s="1"/>
  <c r="W967" i="21" s="1"/>
  <c r="X967" i="21" s="1"/>
  <c r="Y967" i="21" s="1"/>
  <c r="O968" i="21"/>
  <c r="P968" i="21" s="1"/>
  <c r="Q968" i="21" s="1"/>
  <c r="S968" i="21" s="1"/>
  <c r="T968" i="21" s="1"/>
  <c r="U968" i="21" s="1"/>
  <c r="V968" i="21" s="1"/>
  <c r="W968" i="21" s="1"/>
  <c r="X968" i="21" s="1"/>
  <c r="Y968" i="21" s="1"/>
  <c r="O969" i="21"/>
  <c r="P969" i="21" s="1"/>
  <c r="Q969" i="21" s="1"/>
  <c r="S969" i="21" s="1"/>
  <c r="T969" i="21" s="1"/>
  <c r="U969" i="21" s="1"/>
  <c r="V969" i="21" s="1"/>
  <c r="W969" i="21" s="1"/>
  <c r="X969" i="21" s="1"/>
  <c r="Y969" i="21" s="1"/>
  <c r="O970" i="21"/>
  <c r="P970" i="21" s="1"/>
  <c r="Q970" i="21" s="1"/>
  <c r="S970" i="21" s="1"/>
  <c r="T970" i="21" s="1"/>
  <c r="U970" i="21" s="1"/>
  <c r="V970" i="21" s="1"/>
  <c r="W970" i="21" s="1"/>
  <c r="X970" i="21" s="1"/>
  <c r="Y970" i="21" s="1"/>
  <c r="O971" i="21"/>
  <c r="P971" i="21" s="1"/>
  <c r="Q971" i="21" s="1"/>
  <c r="S971" i="21" s="1"/>
  <c r="T971" i="21" s="1"/>
  <c r="U971" i="21" s="1"/>
  <c r="V971" i="21" s="1"/>
  <c r="W971" i="21" s="1"/>
  <c r="X971" i="21" s="1"/>
  <c r="Y971" i="21" s="1"/>
  <c r="O972" i="21"/>
  <c r="P972" i="21" s="1"/>
  <c r="Q972" i="21" s="1"/>
  <c r="S972" i="21" s="1"/>
  <c r="T972" i="21" s="1"/>
  <c r="U972" i="21" s="1"/>
  <c r="V972" i="21" s="1"/>
  <c r="W972" i="21" s="1"/>
  <c r="X972" i="21" s="1"/>
  <c r="Y972" i="21" s="1"/>
  <c r="O973" i="21"/>
  <c r="P973" i="21" s="1"/>
  <c r="S973" i="21" s="1"/>
  <c r="T973" i="21" s="1"/>
  <c r="U973" i="21" s="1"/>
  <c r="V973" i="21" s="1"/>
  <c r="W973" i="21" s="1"/>
  <c r="X973" i="21" s="1"/>
  <c r="Y973" i="21" s="1"/>
  <c r="O974" i="21"/>
  <c r="P974" i="21" s="1"/>
  <c r="S974" i="21" s="1"/>
  <c r="T974" i="21" s="1"/>
  <c r="U974" i="21" s="1"/>
  <c r="V974" i="21" s="1"/>
  <c r="W974" i="21" s="1"/>
  <c r="X974" i="21" s="1"/>
  <c r="Y974" i="21" s="1"/>
  <c r="O975" i="21"/>
  <c r="P975" i="21" s="1"/>
  <c r="Q975" i="21" s="1"/>
  <c r="S975" i="21" s="1"/>
  <c r="T975" i="21" s="1"/>
  <c r="U975" i="21" s="1"/>
  <c r="V975" i="21" s="1"/>
  <c r="W975" i="21" s="1"/>
  <c r="X975" i="21" s="1"/>
  <c r="Y975" i="21" s="1"/>
  <c r="O976" i="21"/>
  <c r="P976" i="21" s="1"/>
  <c r="Q976" i="21" s="1"/>
  <c r="S976" i="21" s="1"/>
  <c r="T976" i="21" s="1"/>
  <c r="U976" i="21" s="1"/>
  <c r="V976" i="21" s="1"/>
  <c r="W976" i="21" s="1"/>
  <c r="X976" i="21" s="1"/>
  <c r="Y976" i="21" s="1"/>
  <c r="O977" i="21"/>
  <c r="P977" i="21" s="1"/>
  <c r="Q977" i="21" s="1"/>
  <c r="S977" i="21" s="1"/>
  <c r="T977" i="21" s="1"/>
  <c r="U977" i="21" s="1"/>
  <c r="V977" i="21" s="1"/>
  <c r="W977" i="21" s="1"/>
  <c r="X977" i="21" s="1"/>
  <c r="Y977" i="21" s="1"/>
  <c r="O978" i="21"/>
  <c r="P978" i="21" s="1"/>
  <c r="Q978" i="21" s="1"/>
  <c r="S978" i="21" s="1"/>
  <c r="T978" i="21" s="1"/>
  <c r="U978" i="21" s="1"/>
  <c r="V978" i="21" s="1"/>
  <c r="W978" i="21" s="1"/>
  <c r="X978" i="21" s="1"/>
  <c r="Y978" i="21" s="1"/>
  <c r="O979" i="21"/>
  <c r="P979" i="21" s="1"/>
  <c r="Q979" i="21" s="1"/>
  <c r="S979" i="21" s="1"/>
  <c r="T979" i="21" s="1"/>
  <c r="U979" i="21" s="1"/>
  <c r="V979" i="21" s="1"/>
  <c r="W979" i="21" s="1"/>
  <c r="X979" i="21" s="1"/>
  <c r="Y979" i="21" s="1"/>
  <c r="O980" i="21"/>
  <c r="P980" i="21" s="1"/>
  <c r="S980" i="21" s="1"/>
  <c r="T980" i="21" s="1"/>
  <c r="U980" i="21" s="1"/>
  <c r="V980" i="21" s="1"/>
  <c r="W980" i="21" s="1"/>
  <c r="X980" i="21" s="1"/>
  <c r="Y980" i="21" s="1"/>
  <c r="O981" i="21"/>
  <c r="P981" i="21" s="1"/>
  <c r="S981" i="21" s="1"/>
  <c r="T981" i="21" s="1"/>
  <c r="U981" i="21" s="1"/>
  <c r="V981" i="21" s="1"/>
  <c r="W981" i="21" s="1"/>
  <c r="X981" i="21" s="1"/>
  <c r="Y981" i="21" s="1"/>
  <c r="O982" i="21"/>
  <c r="P982" i="21" s="1"/>
  <c r="Q982" i="21" s="1"/>
  <c r="S982" i="21" s="1"/>
  <c r="T982" i="21" s="1"/>
  <c r="U982" i="21" s="1"/>
  <c r="V982" i="21" s="1"/>
  <c r="W982" i="21" s="1"/>
  <c r="X982" i="21" s="1"/>
  <c r="Y982" i="21" s="1"/>
  <c r="O983" i="21"/>
  <c r="P983" i="21" s="1"/>
  <c r="Q983" i="21" s="1"/>
  <c r="S983" i="21" s="1"/>
  <c r="T983" i="21" s="1"/>
  <c r="U983" i="21" s="1"/>
  <c r="V983" i="21" s="1"/>
  <c r="W983" i="21" s="1"/>
  <c r="X983" i="21" s="1"/>
  <c r="Y983" i="21" s="1"/>
  <c r="O984" i="21"/>
  <c r="P984" i="21" s="1"/>
  <c r="Q984" i="21" s="1"/>
  <c r="S984" i="21" s="1"/>
  <c r="T984" i="21" s="1"/>
  <c r="U984" i="21" s="1"/>
  <c r="V984" i="21" s="1"/>
  <c r="W984" i="21" s="1"/>
  <c r="X984" i="21" s="1"/>
  <c r="Y984" i="21" s="1"/>
  <c r="O985" i="21"/>
  <c r="P985" i="21" s="1"/>
  <c r="Q985" i="21" s="1"/>
  <c r="S985" i="21" s="1"/>
  <c r="T985" i="21" s="1"/>
  <c r="U985" i="21" s="1"/>
  <c r="V985" i="21" s="1"/>
  <c r="W985" i="21" s="1"/>
  <c r="X985" i="21" s="1"/>
  <c r="Y985" i="21" s="1"/>
  <c r="O986" i="21"/>
  <c r="P986" i="21" s="1"/>
  <c r="Q986" i="21" s="1"/>
  <c r="S986" i="21" s="1"/>
  <c r="T986" i="21" s="1"/>
  <c r="U986" i="21" s="1"/>
  <c r="V986" i="21" s="1"/>
  <c r="W986" i="21" s="1"/>
  <c r="X986" i="21" s="1"/>
  <c r="Y986" i="21" s="1"/>
  <c r="O987" i="21"/>
  <c r="P987" i="21" s="1"/>
  <c r="S987" i="21" s="1"/>
  <c r="T987" i="21" s="1"/>
  <c r="U987" i="21" s="1"/>
  <c r="V987" i="21" s="1"/>
  <c r="W987" i="21" s="1"/>
  <c r="X987" i="21" s="1"/>
  <c r="Y987" i="21" s="1"/>
  <c r="O988" i="21"/>
  <c r="P988" i="21" s="1"/>
  <c r="S988" i="21" s="1"/>
  <c r="T988" i="21" s="1"/>
  <c r="U988" i="21" s="1"/>
  <c r="V988" i="21" s="1"/>
  <c r="W988" i="21" s="1"/>
  <c r="X988" i="21" s="1"/>
  <c r="Y988" i="21" s="1"/>
  <c r="O989" i="21"/>
  <c r="P989" i="21" s="1"/>
  <c r="Q989" i="21" s="1"/>
  <c r="S989" i="21" s="1"/>
  <c r="T989" i="21" s="1"/>
  <c r="U989" i="21" s="1"/>
  <c r="V989" i="21" s="1"/>
  <c r="W989" i="21" s="1"/>
  <c r="X989" i="21" s="1"/>
  <c r="Y989" i="21" s="1"/>
  <c r="O990" i="21"/>
  <c r="P990" i="21" s="1"/>
  <c r="Q990" i="21" s="1"/>
  <c r="S990" i="21" s="1"/>
  <c r="T990" i="21" s="1"/>
  <c r="U990" i="21" s="1"/>
  <c r="V990" i="21" s="1"/>
  <c r="W990" i="21" s="1"/>
  <c r="X990" i="21" s="1"/>
  <c r="Y990" i="21" s="1"/>
  <c r="O991" i="21"/>
  <c r="P991" i="21" s="1"/>
  <c r="Q991" i="21" s="1"/>
  <c r="S991" i="21" s="1"/>
  <c r="T991" i="21" s="1"/>
  <c r="U991" i="21" s="1"/>
  <c r="V991" i="21" s="1"/>
  <c r="W991" i="21" s="1"/>
  <c r="X991" i="21" s="1"/>
  <c r="Y991" i="21" s="1"/>
  <c r="O992" i="21"/>
  <c r="P992" i="21" s="1"/>
  <c r="Q992" i="21" s="1"/>
  <c r="S992" i="21" s="1"/>
  <c r="T992" i="21" s="1"/>
  <c r="U992" i="21" s="1"/>
  <c r="V992" i="21" s="1"/>
  <c r="W992" i="21" s="1"/>
  <c r="X992" i="21" s="1"/>
  <c r="Y992" i="21" s="1"/>
  <c r="O993" i="21"/>
  <c r="P993" i="21" s="1"/>
  <c r="Q993" i="21" s="1"/>
  <c r="S993" i="21" s="1"/>
  <c r="T993" i="21" s="1"/>
  <c r="U993" i="21" s="1"/>
  <c r="V993" i="21" s="1"/>
  <c r="W993" i="21" s="1"/>
  <c r="X993" i="21" s="1"/>
  <c r="Y993" i="21" s="1"/>
  <c r="O994" i="21"/>
  <c r="P994" i="21" s="1"/>
  <c r="Q994" i="21" s="1"/>
  <c r="S994" i="21" s="1"/>
  <c r="T994" i="21" s="1"/>
  <c r="U994" i="21" s="1"/>
  <c r="V994" i="21" s="1"/>
  <c r="W994" i="21" s="1"/>
  <c r="X994" i="21" s="1"/>
  <c r="Y994" i="21" s="1"/>
  <c r="O995" i="21"/>
  <c r="P995" i="21" s="1"/>
  <c r="Q995" i="21" s="1"/>
  <c r="S995" i="21" s="1"/>
  <c r="T995" i="21" s="1"/>
  <c r="U995" i="21" s="1"/>
  <c r="V995" i="21" s="1"/>
  <c r="W995" i="21" s="1"/>
  <c r="X995" i="21" s="1"/>
  <c r="Y995" i="21" s="1"/>
  <c r="O996" i="21"/>
  <c r="P996" i="21" s="1"/>
  <c r="Q996" i="21" s="1"/>
  <c r="S996" i="21" s="1"/>
  <c r="T996" i="21" s="1"/>
  <c r="U996" i="21" s="1"/>
  <c r="V996" i="21" s="1"/>
  <c r="W996" i="21" s="1"/>
  <c r="X996" i="21" s="1"/>
  <c r="Y996" i="21" s="1"/>
  <c r="O997" i="21"/>
  <c r="P997" i="21" s="1"/>
  <c r="Q997" i="21" s="1"/>
  <c r="S997" i="21" s="1"/>
  <c r="T997" i="21" s="1"/>
  <c r="U997" i="21" s="1"/>
  <c r="V997" i="21" s="1"/>
  <c r="W997" i="21" s="1"/>
  <c r="X997" i="21" s="1"/>
  <c r="Y997" i="21" s="1"/>
  <c r="O998" i="21"/>
  <c r="P998" i="21" s="1"/>
  <c r="S998" i="21" s="1"/>
  <c r="T998" i="21" s="1"/>
  <c r="U998" i="21" s="1"/>
  <c r="V998" i="21" s="1"/>
  <c r="W998" i="21" s="1"/>
  <c r="X998" i="21" s="1"/>
  <c r="Y998" i="21" s="1"/>
  <c r="O999" i="21"/>
  <c r="P999" i="21" s="1"/>
  <c r="S999" i="21" s="1"/>
  <c r="T999" i="21" s="1"/>
  <c r="U999" i="21" s="1"/>
  <c r="V999" i="21" s="1"/>
  <c r="W999" i="21" s="1"/>
  <c r="X999" i="21" s="1"/>
  <c r="Y999" i="21" s="1"/>
  <c r="O1000" i="21"/>
  <c r="P1000" i="21" s="1"/>
  <c r="Q1000" i="21" s="1"/>
  <c r="S1000" i="21" s="1"/>
  <c r="T1000" i="21" s="1"/>
  <c r="U1000" i="21" s="1"/>
  <c r="V1000" i="21" s="1"/>
  <c r="W1000" i="21" s="1"/>
  <c r="X1000" i="21" s="1"/>
  <c r="Y1000" i="21" s="1"/>
  <c r="O1001" i="21"/>
  <c r="P1001" i="21" s="1"/>
  <c r="Q1001" i="21" s="1"/>
  <c r="S1001" i="21" s="1"/>
  <c r="T1001" i="21" s="1"/>
  <c r="U1001" i="21" s="1"/>
  <c r="V1001" i="21" s="1"/>
  <c r="W1001" i="21" s="1"/>
  <c r="X1001" i="21" s="1"/>
  <c r="Y1001" i="21" s="1"/>
  <c r="O1002" i="21"/>
  <c r="P1002" i="21" s="1"/>
  <c r="S1002" i="21" s="1"/>
  <c r="T1002" i="21" s="1"/>
  <c r="U1002" i="21" s="1"/>
  <c r="V1002" i="21" s="1"/>
  <c r="W1002" i="21" s="1"/>
  <c r="X1002" i="21" s="1"/>
  <c r="Y1002" i="21" s="1"/>
  <c r="O1003" i="21"/>
  <c r="P1003" i="21" s="1"/>
  <c r="Q1003" i="21" s="1"/>
  <c r="S1003" i="21" s="1"/>
  <c r="T1003" i="21" s="1"/>
  <c r="U1003" i="21" s="1"/>
  <c r="V1003" i="21" s="1"/>
  <c r="W1003" i="21" s="1"/>
  <c r="X1003" i="21" s="1"/>
  <c r="Y1003" i="21" s="1"/>
  <c r="O1004" i="21"/>
  <c r="P1004" i="21" s="1"/>
  <c r="Q1004" i="21" s="1"/>
  <c r="S1004" i="21" s="1"/>
  <c r="T1004" i="21" s="1"/>
  <c r="U1004" i="21" s="1"/>
  <c r="V1004" i="21" s="1"/>
  <c r="W1004" i="21" s="1"/>
  <c r="X1004" i="21" s="1"/>
  <c r="Y1004" i="21" s="1"/>
  <c r="O1005" i="21"/>
  <c r="P1005" i="21" s="1"/>
  <c r="S1005" i="21" s="1"/>
  <c r="T1005" i="21" s="1"/>
  <c r="U1005" i="21" s="1"/>
  <c r="V1005" i="21" s="1"/>
  <c r="W1005" i="21" s="1"/>
  <c r="X1005" i="21" s="1"/>
  <c r="Y1005" i="21" s="1"/>
  <c r="O1006" i="21"/>
  <c r="P1006" i="21" s="1"/>
  <c r="Q1006" i="21" s="1"/>
  <c r="S1006" i="21" s="1"/>
  <c r="T1006" i="21" s="1"/>
  <c r="U1006" i="21" s="1"/>
  <c r="V1006" i="21" s="1"/>
  <c r="W1006" i="21" s="1"/>
  <c r="X1006" i="21" s="1"/>
  <c r="Y1006" i="21" s="1"/>
  <c r="O1007" i="21"/>
  <c r="P1007" i="21" s="1"/>
  <c r="Q1007" i="21" s="1"/>
  <c r="S1007" i="21" s="1"/>
  <c r="T1007" i="21" s="1"/>
  <c r="U1007" i="21" s="1"/>
  <c r="V1007" i="21" s="1"/>
  <c r="W1007" i="21" s="1"/>
  <c r="X1007" i="21" s="1"/>
  <c r="Y1007" i="21" s="1"/>
  <c r="O1008" i="21"/>
  <c r="P1008" i="21" s="1"/>
  <c r="Q1008" i="21" s="1"/>
  <c r="S1008" i="21" s="1"/>
  <c r="T1008" i="21" s="1"/>
  <c r="U1008" i="21" s="1"/>
  <c r="V1008" i="21" s="1"/>
  <c r="W1008" i="21" s="1"/>
  <c r="X1008" i="21" s="1"/>
  <c r="Y1008" i="21" s="1"/>
  <c r="O1009" i="21"/>
  <c r="P1009" i="21" s="1"/>
  <c r="Q1009" i="21" s="1"/>
  <c r="S1009" i="21" s="1"/>
  <c r="T1009" i="21" s="1"/>
  <c r="U1009" i="21" s="1"/>
  <c r="V1009" i="21" s="1"/>
  <c r="W1009" i="21" s="1"/>
  <c r="X1009" i="21" s="1"/>
  <c r="Y1009" i="21" s="1"/>
  <c r="O1010" i="21"/>
  <c r="P1010" i="21" s="1"/>
  <c r="Q1010" i="21" s="1"/>
  <c r="S1010" i="21" s="1"/>
  <c r="T1010" i="21" s="1"/>
  <c r="U1010" i="21" s="1"/>
  <c r="V1010" i="21" s="1"/>
  <c r="W1010" i="21" s="1"/>
  <c r="X1010" i="21" s="1"/>
  <c r="Y1010" i="21" s="1"/>
  <c r="O1011" i="21"/>
  <c r="O438" i="21"/>
  <c r="P438" i="21" s="1"/>
  <c r="Q438" i="21" s="1"/>
  <c r="S438" i="21" s="1"/>
  <c r="T438" i="21" s="1"/>
  <c r="U438" i="21" s="1"/>
  <c r="V438" i="21" s="1"/>
  <c r="W438" i="21" s="1"/>
  <c r="X438" i="21" s="1"/>
  <c r="Y438" i="21" s="1"/>
  <c r="AB740" i="21" l="1"/>
  <c r="AC740" i="21" s="1"/>
  <c r="AD740" i="21" s="1"/>
  <c r="AE740" i="21" s="1"/>
  <c r="AF740" i="21" s="1"/>
  <c r="AG740" i="21" s="1"/>
  <c r="AH740" i="21" s="1"/>
  <c r="AI740" i="21" s="1"/>
  <c r="AJ740" i="21" s="1"/>
  <c r="AK740" i="21" s="1"/>
  <c r="AO740" i="21"/>
  <c r="AE980" i="21"/>
  <c r="AF980" i="21" s="1"/>
  <c r="AG980" i="21" s="1"/>
  <c r="AH980" i="21" s="1"/>
  <c r="AI980" i="21" s="1"/>
  <c r="AJ980" i="21" s="1"/>
  <c r="AK980" i="21" s="1"/>
  <c r="AE932" i="21"/>
  <c r="AF932" i="21" s="1"/>
  <c r="AG932" i="21" s="1"/>
  <c r="AH932" i="21" s="1"/>
  <c r="AI932" i="21" s="1"/>
  <c r="AJ932" i="21" s="1"/>
  <c r="AK932" i="21" s="1"/>
  <c r="AE874" i="21"/>
  <c r="AF874" i="21" s="1"/>
  <c r="AG874" i="21" s="1"/>
  <c r="AH874" i="21" s="1"/>
  <c r="AI874" i="21" s="1"/>
  <c r="AJ874" i="21" s="1"/>
  <c r="AK874" i="21" s="1"/>
  <c r="AE818" i="21"/>
  <c r="AF818" i="21" s="1"/>
  <c r="AG818" i="21" s="1"/>
  <c r="AH818" i="21" s="1"/>
  <c r="AI818" i="21" s="1"/>
  <c r="AJ818" i="21" s="1"/>
  <c r="AK818" i="21" s="1"/>
  <c r="AE754" i="21"/>
  <c r="AF754" i="21" s="1"/>
  <c r="AG754" i="21" s="1"/>
  <c r="AH754" i="21" s="1"/>
  <c r="AI754" i="21" s="1"/>
  <c r="AJ754" i="21" s="1"/>
  <c r="AK754" i="21" s="1"/>
  <c r="AE577" i="21"/>
  <c r="AF577" i="21" s="1"/>
  <c r="AG577" i="21" s="1"/>
  <c r="AH577" i="21" s="1"/>
  <c r="AI577" i="21" s="1"/>
  <c r="AJ577" i="21" s="1"/>
  <c r="AK577" i="21" s="1"/>
  <c r="AE529" i="21"/>
  <c r="AF529" i="21" s="1"/>
  <c r="AG529" i="21" s="1"/>
  <c r="AH529" i="21" s="1"/>
  <c r="AI529" i="21" s="1"/>
  <c r="AJ529" i="21" s="1"/>
  <c r="AK529" i="21" s="1"/>
  <c r="AE481" i="21"/>
  <c r="AF481" i="21" s="1"/>
  <c r="AG481" i="21" s="1"/>
  <c r="AH481" i="21" s="1"/>
  <c r="AI481" i="21" s="1"/>
  <c r="AJ481" i="21" s="1"/>
  <c r="AK481" i="21" s="1"/>
  <c r="AE979" i="21"/>
  <c r="AF979" i="21" s="1"/>
  <c r="AG979" i="21" s="1"/>
  <c r="AH979" i="21" s="1"/>
  <c r="AI979" i="21" s="1"/>
  <c r="AJ979" i="21" s="1"/>
  <c r="AK979" i="21" s="1"/>
  <c r="AE899" i="21"/>
  <c r="AF899" i="21" s="1"/>
  <c r="AG899" i="21" s="1"/>
  <c r="AH899" i="21" s="1"/>
  <c r="AI899" i="21" s="1"/>
  <c r="AJ899" i="21" s="1"/>
  <c r="AK899" i="21" s="1"/>
  <c r="AE809" i="21"/>
  <c r="AF809" i="21" s="1"/>
  <c r="AG809" i="21" s="1"/>
  <c r="AH809" i="21" s="1"/>
  <c r="AI809" i="21" s="1"/>
  <c r="AJ809" i="21" s="1"/>
  <c r="AK809" i="21" s="1"/>
  <c r="AE544" i="21"/>
  <c r="AF544" i="21" s="1"/>
  <c r="AG544" i="21" s="1"/>
  <c r="AH544" i="21" s="1"/>
  <c r="AI544" i="21" s="1"/>
  <c r="AJ544" i="21" s="1"/>
  <c r="AK544" i="21" s="1"/>
  <c r="AE438" i="21"/>
  <c r="AF438" i="21" s="1"/>
  <c r="AG438" i="21" s="1"/>
  <c r="AH438" i="21" s="1"/>
  <c r="AI438" i="21" s="1"/>
  <c r="AJ438" i="21" s="1"/>
  <c r="AK438" i="21" s="1"/>
  <c r="AE900" i="21"/>
  <c r="AF900" i="21" s="1"/>
  <c r="AG900" i="21" s="1"/>
  <c r="AH900" i="21" s="1"/>
  <c r="AI900" i="21" s="1"/>
  <c r="AJ900" i="21" s="1"/>
  <c r="AK900" i="21" s="1"/>
  <c r="AE778" i="21"/>
  <c r="AF778" i="21" s="1"/>
  <c r="AG778" i="21" s="1"/>
  <c r="AH778" i="21" s="1"/>
  <c r="AI778" i="21" s="1"/>
  <c r="AJ778" i="21" s="1"/>
  <c r="AK778" i="21" s="1"/>
  <c r="AE663" i="21"/>
  <c r="AF663" i="21" s="1"/>
  <c r="AG663" i="21" s="1"/>
  <c r="AH663" i="21" s="1"/>
  <c r="AI663" i="21" s="1"/>
  <c r="AJ663" i="21" s="1"/>
  <c r="AK663" i="21" s="1"/>
  <c r="AE545" i="21"/>
  <c r="AF545" i="21" s="1"/>
  <c r="AG545" i="21" s="1"/>
  <c r="AH545" i="21" s="1"/>
  <c r="AI545" i="21" s="1"/>
  <c r="AJ545" i="21" s="1"/>
  <c r="AK545" i="21" s="1"/>
  <c r="AE441" i="21"/>
  <c r="AF441" i="21" s="1"/>
  <c r="AG441" i="21" s="1"/>
  <c r="AH441" i="21" s="1"/>
  <c r="AI441" i="21" s="1"/>
  <c r="AJ441" i="21" s="1"/>
  <c r="AK441" i="21" s="1"/>
  <c r="AE964" i="21"/>
  <c r="AF964" i="21" s="1"/>
  <c r="AG964" i="21" s="1"/>
  <c r="AH964" i="21" s="1"/>
  <c r="AI964" i="21" s="1"/>
  <c r="AJ964" i="21" s="1"/>
  <c r="AK964" i="21" s="1"/>
  <c r="AE916" i="21"/>
  <c r="AF916" i="21" s="1"/>
  <c r="AG916" i="21" s="1"/>
  <c r="AH916" i="21" s="1"/>
  <c r="AI916" i="21" s="1"/>
  <c r="AJ916" i="21" s="1"/>
  <c r="AK916" i="21" s="1"/>
  <c r="AE845" i="21"/>
  <c r="AF845" i="21" s="1"/>
  <c r="AG845" i="21" s="1"/>
  <c r="AH845" i="21" s="1"/>
  <c r="AI845" i="21" s="1"/>
  <c r="AJ845" i="21" s="1"/>
  <c r="AK845" i="21" s="1"/>
  <c r="AE794" i="21"/>
  <c r="AF794" i="21" s="1"/>
  <c r="AG794" i="21" s="1"/>
  <c r="AH794" i="21" s="1"/>
  <c r="AI794" i="21" s="1"/>
  <c r="AJ794" i="21" s="1"/>
  <c r="AK794" i="21" s="1"/>
  <c r="AE746" i="21"/>
  <c r="AF746" i="21" s="1"/>
  <c r="AG746" i="21" s="1"/>
  <c r="AH746" i="21" s="1"/>
  <c r="AI746" i="21" s="1"/>
  <c r="AJ746" i="21" s="1"/>
  <c r="AK746" i="21" s="1"/>
  <c r="AE721" i="21"/>
  <c r="AF721" i="21" s="1"/>
  <c r="AG721" i="21" s="1"/>
  <c r="AH721" i="21" s="1"/>
  <c r="AI721" i="21" s="1"/>
  <c r="AJ721" i="21" s="1"/>
  <c r="AK721" i="21" s="1"/>
  <c r="AE672" i="21"/>
  <c r="AF672" i="21" s="1"/>
  <c r="AG672" i="21" s="1"/>
  <c r="AH672" i="21" s="1"/>
  <c r="AI672" i="21" s="1"/>
  <c r="AJ672" i="21" s="1"/>
  <c r="AK672" i="21" s="1"/>
  <c r="AE553" i="21"/>
  <c r="AF553" i="21" s="1"/>
  <c r="AG553" i="21" s="1"/>
  <c r="AH553" i="21" s="1"/>
  <c r="AI553" i="21" s="1"/>
  <c r="AJ553" i="21" s="1"/>
  <c r="AK553" i="21" s="1"/>
  <c r="AE489" i="21"/>
  <c r="AF489" i="21" s="1"/>
  <c r="AG489" i="21" s="1"/>
  <c r="AH489" i="21" s="1"/>
  <c r="AI489" i="21" s="1"/>
  <c r="AJ489" i="21" s="1"/>
  <c r="AK489" i="21" s="1"/>
  <c r="AE987" i="21"/>
  <c r="AF987" i="21" s="1"/>
  <c r="AG987" i="21" s="1"/>
  <c r="AH987" i="21" s="1"/>
  <c r="AI987" i="21" s="1"/>
  <c r="AJ987" i="21" s="1"/>
  <c r="AK987" i="21" s="1"/>
  <c r="AE939" i="21"/>
  <c r="AF939" i="21" s="1"/>
  <c r="AG939" i="21" s="1"/>
  <c r="AH939" i="21" s="1"/>
  <c r="AI939" i="21" s="1"/>
  <c r="AJ939" i="21" s="1"/>
  <c r="AK939" i="21" s="1"/>
  <c r="AE907" i="21"/>
  <c r="AF907" i="21" s="1"/>
  <c r="AG907" i="21" s="1"/>
  <c r="AH907" i="21" s="1"/>
  <c r="AI907" i="21" s="1"/>
  <c r="AJ907" i="21" s="1"/>
  <c r="AK907" i="21" s="1"/>
  <c r="AE801" i="21"/>
  <c r="AF801" i="21" s="1"/>
  <c r="AG801" i="21" s="1"/>
  <c r="AH801" i="21" s="1"/>
  <c r="AI801" i="21" s="1"/>
  <c r="AJ801" i="21" s="1"/>
  <c r="AK801" i="21" s="1"/>
  <c r="AE769" i="21"/>
  <c r="AF769" i="21" s="1"/>
  <c r="AG769" i="21" s="1"/>
  <c r="AH769" i="21" s="1"/>
  <c r="AI769" i="21" s="1"/>
  <c r="AJ769" i="21" s="1"/>
  <c r="AK769" i="21" s="1"/>
  <c r="AE736" i="21"/>
  <c r="AF736" i="21" s="1"/>
  <c r="AG736" i="21" s="1"/>
  <c r="AH736" i="21" s="1"/>
  <c r="AI736" i="21" s="1"/>
  <c r="AJ736" i="21" s="1"/>
  <c r="AK736" i="21" s="1"/>
  <c r="AE680" i="21"/>
  <c r="AF680" i="21" s="1"/>
  <c r="AG680" i="21" s="1"/>
  <c r="AH680" i="21" s="1"/>
  <c r="AI680" i="21" s="1"/>
  <c r="AJ680" i="21" s="1"/>
  <c r="AK680" i="21" s="1"/>
  <c r="AE653" i="21"/>
  <c r="AF653" i="21" s="1"/>
  <c r="AG653" i="21" s="1"/>
  <c r="AH653" i="21" s="1"/>
  <c r="AI653" i="21" s="1"/>
  <c r="AJ653" i="21" s="1"/>
  <c r="AK653" i="21" s="1"/>
  <c r="AE576" i="21"/>
  <c r="AF576" i="21" s="1"/>
  <c r="AG576" i="21" s="1"/>
  <c r="AH576" i="21" s="1"/>
  <c r="AI576" i="21" s="1"/>
  <c r="AJ576" i="21" s="1"/>
  <c r="AK576" i="21" s="1"/>
  <c r="AE536" i="21"/>
  <c r="AF536" i="21" s="1"/>
  <c r="AG536" i="21" s="1"/>
  <c r="AH536" i="21" s="1"/>
  <c r="AI536" i="21" s="1"/>
  <c r="AJ536" i="21" s="1"/>
  <c r="AK536" i="21" s="1"/>
  <c r="AE504" i="21"/>
  <c r="AF504" i="21" s="1"/>
  <c r="AG504" i="21" s="1"/>
  <c r="AH504" i="21" s="1"/>
  <c r="AI504" i="21" s="1"/>
  <c r="AJ504" i="21" s="1"/>
  <c r="AK504" i="21" s="1"/>
  <c r="AE472" i="21"/>
  <c r="AF472" i="21" s="1"/>
  <c r="AG472" i="21" s="1"/>
  <c r="AH472" i="21" s="1"/>
  <c r="AI472" i="21" s="1"/>
  <c r="AJ472" i="21" s="1"/>
  <c r="AK472" i="21" s="1"/>
  <c r="AE986" i="21"/>
  <c r="AF986" i="21" s="1"/>
  <c r="AG986" i="21" s="1"/>
  <c r="AH986" i="21" s="1"/>
  <c r="AI986" i="21" s="1"/>
  <c r="AJ986" i="21" s="1"/>
  <c r="AK986" i="21" s="1"/>
  <c r="AE962" i="21"/>
  <c r="AF962" i="21" s="1"/>
  <c r="AG962" i="21" s="1"/>
  <c r="AH962" i="21" s="1"/>
  <c r="AI962" i="21" s="1"/>
  <c r="AJ962" i="21" s="1"/>
  <c r="AK962" i="21" s="1"/>
  <c r="AE930" i="21"/>
  <c r="AF930" i="21" s="1"/>
  <c r="AG930" i="21" s="1"/>
  <c r="AH930" i="21" s="1"/>
  <c r="AI930" i="21" s="1"/>
  <c r="AJ930" i="21" s="1"/>
  <c r="AK930" i="21" s="1"/>
  <c r="AE898" i="21"/>
  <c r="AF898" i="21" s="1"/>
  <c r="AG898" i="21" s="1"/>
  <c r="AH898" i="21" s="1"/>
  <c r="AI898" i="21" s="1"/>
  <c r="AJ898" i="21" s="1"/>
  <c r="AK898" i="21" s="1"/>
  <c r="AE864" i="21"/>
  <c r="AF864" i="21" s="1"/>
  <c r="AG864" i="21" s="1"/>
  <c r="AH864" i="21" s="1"/>
  <c r="AI864" i="21" s="1"/>
  <c r="AJ864" i="21" s="1"/>
  <c r="AK864" i="21" s="1"/>
  <c r="AE825" i="21"/>
  <c r="AF825" i="21" s="1"/>
  <c r="AG825" i="21" s="1"/>
  <c r="AH825" i="21" s="1"/>
  <c r="AI825" i="21" s="1"/>
  <c r="AJ825" i="21" s="1"/>
  <c r="AK825" i="21" s="1"/>
  <c r="AE792" i="21"/>
  <c r="AF792" i="21" s="1"/>
  <c r="AG792" i="21" s="1"/>
  <c r="AH792" i="21" s="1"/>
  <c r="AI792" i="21" s="1"/>
  <c r="AJ792" i="21" s="1"/>
  <c r="AK792" i="21" s="1"/>
  <c r="AE768" i="21"/>
  <c r="AF768" i="21" s="1"/>
  <c r="AG768" i="21" s="1"/>
  <c r="AH768" i="21" s="1"/>
  <c r="AI768" i="21" s="1"/>
  <c r="AJ768" i="21" s="1"/>
  <c r="AK768" i="21" s="1"/>
  <c r="AE735" i="21"/>
  <c r="AF735" i="21" s="1"/>
  <c r="AG735" i="21" s="1"/>
  <c r="AH735" i="21" s="1"/>
  <c r="AI735" i="21" s="1"/>
  <c r="AJ735" i="21" s="1"/>
  <c r="AK735" i="21" s="1"/>
  <c r="AE670" i="21"/>
  <c r="AF670" i="21" s="1"/>
  <c r="AG670" i="21" s="1"/>
  <c r="AH670" i="21" s="1"/>
  <c r="AI670" i="21" s="1"/>
  <c r="AJ670" i="21" s="1"/>
  <c r="AK670" i="21" s="1"/>
  <c r="AE633" i="21"/>
  <c r="AF633" i="21" s="1"/>
  <c r="AG633" i="21" s="1"/>
  <c r="AH633" i="21" s="1"/>
  <c r="AI633" i="21" s="1"/>
  <c r="AJ633" i="21" s="1"/>
  <c r="AK633" i="21" s="1"/>
  <c r="AE551" i="21"/>
  <c r="AF551" i="21" s="1"/>
  <c r="AG551" i="21" s="1"/>
  <c r="AH551" i="21" s="1"/>
  <c r="AI551" i="21" s="1"/>
  <c r="AJ551" i="21" s="1"/>
  <c r="AK551" i="21" s="1"/>
  <c r="AE519" i="21"/>
  <c r="AF519" i="21" s="1"/>
  <c r="AG519" i="21" s="1"/>
  <c r="AH519" i="21" s="1"/>
  <c r="AI519" i="21" s="1"/>
  <c r="AJ519" i="21" s="1"/>
  <c r="AK519" i="21" s="1"/>
  <c r="AE487" i="21"/>
  <c r="AF487" i="21" s="1"/>
  <c r="AG487" i="21" s="1"/>
  <c r="AH487" i="21" s="1"/>
  <c r="AI487" i="21" s="1"/>
  <c r="AJ487" i="21" s="1"/>
  <c r="AK487" i="21" s="1"/>
  <c r="AE447" i="21"/>
  <c r="AF447" i="21" s="1"/>
  <c r="AG447" i="21" s="1"/>
  <c r="AH447" i="21" s="1"/>
  <c r="AI447" i="21" s="1"/>
  <c r="AJ447" i="21" s="1"/>
  <c r="AK447" i="21" s="1"/>
  <c r="AE1009" i="21"/>
  <c r="AF1009" i="21" s="1"/>
  <c r="AG1009" i="21" s="1"/>
  <c r="AH1009" i="21" s="1"/>
  <c r="AI1009" i="21" s="1"/>
  <c r="AJ1009" i="21" s="1"/>
  <c r="AK1009" i="21" s="1"/>
  <c r="AE1001" i="21"/>
  <c r="AF1001" i="21" s="1"/>
  <c r="AG1001" i="21" s="1"/>
  <c r="AH1001" i="21" s="1"/>
  <c r="AI1001" i="21" s="1"/>
  <c r="AJ1001" i="21" s="1"/>
  <c r="AK1001" i="21" s="1"/>
  <c r="AE993" i="21"/>
  <c r="AF993" i="21" s="1"/>
  <c r="AG993" i="21" s="1"/>
  <c r="AH993" i="21" s="1"/>
  <c r="AI993" i="21" s="1"/>
  <c r="AJ993" i="21" s="1"/>
  <c r="AK993" i="21" s="1"/>
  <c r="AE985" i="21"/>
  <c r="AF985" i="21" s="1"/>
  <c r="AG985" i="21" s="1"/>
  <c r="AH985" i="21" s="1"/>
  <c r="AI985" i="21" s="1"/>
  <c r="AJ985" i="21" s="1"/>
  <c r="AK985" i="21" s="1"/>
  <c r="AE977" i="21"/>
  <c r="AF977" i="21" s="1"/>
  <c r="AG977" i="21" s="1"/>
  <c r="AH977" i="21" s="1"/>
  <c r="AI977" i="21" s="1"/>
  <c r="AJ977" i="21" s="1"/>
  <c r="AK977" i="21" s="1"/>
  <c r="AE969" i="21"/>
  <c r="AF969" i="21" s="1"/>
  <c r="AG969" i="21" s="1"/>
  <c r="AH969" i="21" s="1"/>
  <c r="AI969" i="21" s="1"/>
  <c r="AJ969" i="21" s="1"/>
  <c r="AK969" i="21" s="1"/>
  <c r="AE961" i="21"/>
  <c r="AF961" i="21" s="1"/>
  <c r="AG961" i="21" s="1"/>
  <c r="AH961" i="21" s="1"/>
  <c r="AI961" i="21" s="1"/>
  <c r="AJ961" i="21" s="1"/>
  <c r="AK961" i="21" s="1"/>
  <c r="AE953" i="21"/>
  <c r="AF953" i="21" s="1"/>
  <c r="AG953" i="21" s="1"/>
  <c r="AH953" i="21" s="1"/>
  <c r="AI953" i="21" s="1"/>
  <c r="AJ953" i="21" s="1"/>
  <c r="AK953" i="21" s="1"/>
  <c r="AE945" i="21"/>
  <c r="AF945" i="21" s="1"/>
  <c r="AG945" i="21" s="1"/>
  <c r="AH945" i="21" s="1"/>
  <c r="AI945" i="21" s="1"/>
  <c r="AJ945" i="21" s="1"/>
  <c r="AK945" i="21" s="1"/>
  <c r="AE937" i="21"/>
  <c r="AF937" i="21" s="1"/>
  <c r="AG937" i="21" s="1"/>
  <c r="AH937" i="21" s="1"/>
  <c r="AI937" i="21" s="1"/>
  <c r="AJ937" i="21" s="1"/>
  <c r="AK937" i="21" s="1"/>
  <c r="AE929" i="21"/>
  <c r="AF929" i="21" s="1"/>
  <c r="AG929" i="21" s="1"/>
  <c r="AH929" i="21" s="1"/>
  <c r="AI929" i="21" s="1"/>
  <c r="AJ929" i="21" s="1"/>
  <c r="AK929" i="21" s="1"/>
  <c r="AE921" i="21"/>
  <c r="AF921" i="21" s="1"/>
  <c r="AG921" i="21" s="1"/>
  <c r="AH921" i="21" s="1"/>
  <c r="AI921" i="21" s="1"/>
  <c r="AJ921" i="21" s="1"/>
  <c r="AK921" i="21" s="1"/>
  <c r="AE913" i="21"/>
  <c r="AF913" i="21" s="1"/>
  <c r="AG913" i="21" s="1"/>
  <c r="AH913" i="21" s="1"/>
  <c r="AI913" i="21" s="1"/>
  <c r="AJ913" i="21" s="1"/>
  <c r="AK913" i="21" s="1"/>
  <c r="AE905" i="21"/>
  <c r="AF905" i="21" s="1"/>
  <c r="AG905" i="21" s="1"/>
  <c r="AH905" i="21" s="1"/>
  <c r="AI905" i="21" s="1"/>
  <c r="AJ905" i="21" s="1"/>
  <c r="AK905" i="21" s="1"/>
  <c r="AE897" i="21"/>
  <c r="AF897" i="21" s="1"/>
  <c r="AG897" i="21" s="1"/>
  <c r="AH897" i="21" s="1"/>
  <c r="AI897" i="21" s="1"/>
  <c r="AJ897" i="21" s="1"/>
  <c r="AK897" i="21" s="1"/>
  <c r="AE889" i="21"/>
  <c r="AF889" i="21" s="1"/>
  <c r="AG889" i="21" s="1"/>
  <c r="AH889" i="21" s="1"/>
  <c r="AI889" i="21" s="1"/>
  <c r="AJ889" i="21" s="1"/>
  <c r="AK889" i="21" s="1"/>
  <c r="AE880" i="21"/>
  <c r="AF880" i="21" s="1"/>
  <c r="AG880" i="21" s="1"/>
  <c r="AH880" i="21" s="1"/>
  <c r="AI880" i="21" s="1"/>
  <c r="AJ880" i="21" s="1"/>
  <c r="AK880" i="21" s="1"/>
  <c r="AE871" i="21"/>
  <c r="AF871" i="21" s="1"/>
  <c r="AG871" i="21" s="1"/>
  <c r="AH871" i="21" s="1"/>
  <c r="AI871" i="21" s="1"/>
  <c r="AJ871" i="21" s="1"/>
  <c r="AK871" i="21" s="1"/>
  <c r="AE863" i="21"/>
  <c r="AF863" i="21" s="1"/>
  <c r="AG863" i="21" s="1"/>
  <c r="AH863" i="21" s="1"/>
  <c r="AI863" i="21" s="1"/>
  <c r="AJ863" i="21" s="1"/>
  <c r="AK863" i="21" s="1"/>
  <c r="AE841" i="21"/>
  <c r="AF841" i="21" s="1"/>
  <c r="AG841" i="21" s="1"/>
  <c r="AH841" i="21" s="1"/>
  <c r="AI841" i="21" s="1"/>
  <c r="AJ841" i="21" s="1"/>
  <c r="AK841" i="21" s="1"/>
  <c r="AE824" i="21"/>
  <c r="AF824" i="21" s="1"/>
  <c r="AG824" i="21" s="1"/>
  <c r="AH824" i="21" s="1"/>
  <c r="AI824" i="21" s="1"/>
  <c r="AJ824" i="21" s="1"/>
  <c r="AK824" i="21" s="1"/>
  <c r="AE815" i="21"/>
  <c r="AF815" i="21" s="1"/>
  <c r="AG815" i="21" s="1"/>
  <c r="AH815" i="21" s="1"/>
  <c r="AI815" i="21" s="1"/>
  <c r="AJ815" i="21" s="1"/>
  <c r="AK815" i="21" s="1"/>
  <c r="AE807" i="21"/>
  <c r="AF807" i="21" s="1"/>
  <c r="AG807" i="21" s="1"/>
  <c r="AH807" i="21" s="1"/>
  <c r="AI807" i="21" s="1"/>
  <c r="AJ807" i="21" s="1"/>
  <c r="AK807" i="21" s="1"/>
  <c r="AE799" i="21"/>
  <c r="AF799" i="21" s="1"/>
  <c r="AG799" i="21" s="1"/>
  <c r="AH799" i="21" s="1"/>
  <c r="AI799" i="21" s="1"/>
  <c r="AJ799" i="21" s="1"/>
  <c r="AK799" i="21" s="1"/>
  <c r="AE791" i="21"/>
  <c r="AF791" i="21" s="1"/>
  <c r="AG791" i="21" s="1"/>
  <c r="AH791" i="21" s="1"/>
  <c r="AI791" i="21" s="1"/>
  <c r="AJ791" i="21" s="1"/>
  <c r="AK791" i="21" s="1"/>
  <c r="AE783" i="21"/>
  <c r="AF783" i="21" s="1"/>
  <c r="AG783" i="21" s="1"/>
  <c r="AH783" i="21" s="1"/>
  <c r="AI783" i="21" s="1"/>
  <c r="AJ783" i="21" s="1"/>
  <c r="AK783" i="21" s="1"/>
  <c r="AE775" i="21"/>
  <c r="AF775" i="21" s="1"/>
  <c r="AG775" i="21" s="1"/>
  <c r="AH775" i="21" s="1"/>
  <c r="AI775" i="21" s="1"/>
  <c r="AJ775" i="21" s="1"/>
  <c r="AK775" i="21" s="1"/>
  <c r="AE767" i="21"/>
  <c r="AF767" i="21" s="1"/>
  <c r="AG767" i="21" s="1"/>
  <c r="AH767" i="21" s="1"/>
  <c r="AI767" i="21" s="1"/>
  <c r="AJ767" i="21" s="1"/>
  <c r="AK767" i="21" s="1"/>
  <c r="AE759" i="21"/>
  <c r="AF759" i="21" s="1"/>
  <c r="AG759" i="21" s="1"/>
  <c r="AH759" i="21" s="1"/>
  <c r="AI759" i="21" s="1"/>
  <c r="AJ759" i="21" s="1"/>
  <c r="AK759" i="21" s="1"/>
  <c r="AE751" i="21"/>
  <c r="AF751" i="21" s="1"/>
  <c r="AG751" i="21" s="1"/>
  <c r="AH751" i="21" s="1"/>
  <c r="AI751" i="21" s="1"/>
  <c r="AJ751" i="21" s="1"/>
  <c r="AK751" i="21" s="1"/>
  <c r="AE743" i="21"/>
  <c r="AF743" i="21" s="1"/>
  <c r="AG743" i="21" s="1"/>
  <c r="AH743" i="21" s="1"/>
  <c r="AI743" i="21" s="1"/>
  <c r="AJ743" i="21" s="1"/>
  <c r="AK743" i="21" s="1"/>
  <c r="AE734" i="21"/>
  <c r="AF734" i="21" s="1"/>
  <c r="AG734" i="21" s="1"/>
  <c r="AH734" i="21" s="1"/>
  <c r="AI734" i="21" s="1"/>
  <c r="AJ734" i="21" s="1"/>
  <c r="AK734" i="21" s="1"/>
  <c r="AE726" i="21"/>
  <c r="AF726" i="21" s="1"/>
  <c r="AG726" i="21" s="1"/>
  <c r="AH726" i="21" s="1"/>
  <c r="AI726" i="21" s="1"/>
  <c r="AJ726" i="21" s="1"/>
  <c r="AK726" i="21" s="1"/>
  <c r="AE718" i="21"/>
  <c r="AF718" i="21" s="1"/>
  <c r="AG718" i="21" s="1"/>
  <c r="AH718" i="21" s="1"/>
  <c r="AI718" i="21" s="1"/>
  <c r="AJ718" i="21" s="1"/>
  <c r="AK718" i="21" s="1"/>
  <c r="AE678" i="21"/>
  <c r="AF678" i="21" s="1"/>
  <c r="AG678" i="21" s="1"/>
  <c r="AH678" i="21" s="1"/>
  <c r="AI678" i="21" s="1"/>
  <c r="AJ678" i="21" s="1"/>
  <c r="AK678" i="21" s="1"/>
  <c r="AE669" i="21"/>
  <c r="AF669" i="21" s="1"/>
  <c r="AG669" i="21" s="1"/>
  <c r="AH669" i="21" s="1"/>
  <c r="AI669" i="21" s="1"/>
  <c r="AJ669" i="21" s="1"/>
  <c r="AK669" i="21" s="1"/>
  <c r="AE660" i="21"/>
  <c r="AF660" i="21" s="1"/>
  <c r="AG660" i="21" s="1"/>
  <c r="AH660" i="21" s="1"/>
  <c r="AI660" i="21" s="1"/>
  <c r="AJ660" i="21" s="1"/>
  <c r="AK660" i="21" s="1"/>
  <c r="AE651" i="21"/>
  <c r="AF651" i="21" s="1"/>
  <c r="AG651" i="21" s="1"/>
  <c r="AH651" i="21" s="1"/>
  <c r="AI651" i="21" s="1"/>
  <c r="AJ651" i="21" s="1"/>
  <c r="AK651" i="21" s="1"/>
  <c r="AE643" i="21"/>
  <c r="AF643" i="21" s="1"/>
  <c r="AG643" i="21" s="1"/>
  <c r="AH643" i="21" s="1"/>
  <c r="AI643" i="21" s="1"/>
  <c r="AJ643" i="21" s="1"/>
  <c r="AK643" i="21" s="1"/>
  <c r="AE622" i="21"/>
  <c r="AF622" i="21" s="1"/>
  <c r="AG622" i="21" s="1"/>
  <c r="AH622" i="21" s="1"/>
  <c r="AI622" i="21" s="1"/>
  <c r="AJ622" i="21" s="1"/>
  <c r="AK622" i="21" s="1"/>
  <c r="AE614" i="21"/>
  <c r="AF614" i="21" s="1"/>
  <c r="AG614" i="21" s="1"/>
  <c r="AH614" i="21" s="1"/>
  <c r="AI614" i="21" s="1"/>
  <c r="AJ614" i="21" s="1"/>
  <c r="AK614" i="21" s="1"/>
  <c r="AE590" i="21"/>
  <c r="AF590" i="21" s="1"/>
  <c r="AG590" i="21" s="1"/>
  <c r="AH590" i="21" s="1"/>
  <c r="AI590" i="21" s="1"/>
  <c r="AJ590" i="21" s="1"/>
  <c r="AK590" i="21" s="1"/>
  <c r="AE582" i="21"/>
  <c r="AF582" i="21" s="1"/>
  <c r="AG582" i="21" s="1"/>
  <c r="AH582" i="21" s="1"/>
  <c r="AI582" i="21" s="1"/>
  <c r="AJ582" i="21" s="1"/>
  <c r="AK582" i="21" s="1"/>
  <c r="AE574" i="21"/>
  <c r="AF574" i="21" s="1"/>
  <c r="AG574" i="21" s="1"/>
  <c r="AH574" i="21" s="1"/>
  <c r="AI574" i="21" s="1"/>
  <c r="AJ574" i="21" s="1"/>
  <c r="AK574" i="21" s="1"/>
  <c r="AE566" i="21"/>
  <c r="AF566" i="21" s="1"/>
  <c r="AG566" i="21" s="1"/>
  <c r="AH566" i="21" s="1"/>
  <c r="AI566" i="21" s="1"/>
  <c r="AJ566" i="21" s="1"/>
  <c r="AK566" i="21" s="1"/>
  <c r="AE558" i="21"/>
  <c r="AF558" i="21" s="1"/>
  <c r="AG558" i="21" s="1"/>
  <c r="AH558" i="21" s="1"/>
  <c r="AI558" i="21" s="1"/>
  <c r="AJ558" i="21" s="1"/>
  <c r="AK558" i="21" s="1"/>
  <c r="AE550" i="21"/>
  <c r="AF550" i="21" s="1"/>
  <c r="AG550" i="21" s="1"/>
  <c r="AH550" i="21" s="1"/>
  <c r="AI550" i="21" s="1"/>
  <c r="AJ550" i="21" s="1"/>
  <c r="AK550" i="21" s="1"/>
  <c r="AE542" i="21"/>
  <c r="AF542" i="21" s="1"/>
  <c r="AG542" i="21" s="1"/>
  <c r="AH542" i="21" s="1"/>
  <c r="AI542" i="21" s="1"/>
  <c r="AJ542" i="21" s="1"/>
  <c r="AK542" i="21" s="1"/>
  <c r="AE534" i="21"/>
  <c r="AF534" i="21" s="1"/>
  <c r="AG534" i="21" s="1"/>
  <c r="AH534" i="21" s="1"/>
  <c r="AI534" i="21" s="1"/>
  <c r="AJ534" i="21" s="1"/>
  <c r="AK534" i="21" s="1"/>
  <c r="AE526" i="21"/>
  <c r="AF526" i="21" s="1"/>
  <c r="AG526" i="21" s="1"/>
  <c r="AH526" i="21" s="1"/>
  <c r="AI526" i="21" s="1"/>
  <c r="AJ526" i="21" s="1"/>
  <c r="AK526" i="21" s="1"/>
  <c r="AE518" i="21"/>
  <c r="AF518" i="21" s="1"/>
  <c r="AG518" i="21" s="1"/>
  <c r="AH518" i="21" s="1"/>
  <c r="AI518" i="21" s="1"/>
  <c r="AJ518" i="21" s="1"/>
  <c r="AK518" i="21" s="1"/>
  <c r="AE510" i="21"/>
  <c r="AF510" i="21" s="1"/>
  <c r="AG510" i="21" s="1"/>
  <c r="AH510" i="21" s="1"/>
  <c r="AI510" i="21" s="1"/>
  <c r="AJ510" i="21" s="1"/>
  <c r="AK510" i="21" s="1"/>
  <c r="AE502" i="21"/>
  <c r="AF502" i="21" s="1"/>
  <c r="AG502" i="21" s="1"/>
  <c r="AH502" i="21" s="1"/>
  <c r="AI502" i="21" s="1"/>
  <c r="AJ502" i="21" s="1"/>
  <c r="AK502" i="21" s="1"/>
  <c r="AE494" i="21"/>
  <c r="AF494" i="21" s="1"/>
  <c r="AG494" i="21" s="1"/>
  <c r="AH494" i="21" s="1"/>
  <c r="AI494" i="21" s="1"/>
  <c r="AJ494" i="21" s="1"/>
  <c r="AK494" i="21" s="1"/>
  <c r="AE486" i="21"/>
  <c r="AF486" i="21" s="1"/>
  <c r="AG486" i="21" s="1"/>
  <c r="AH486" i="21" s="1"/>
  <c r="AI486" i="21" s="1"/>
  <c r="AJ486" i="21" s="1"/>
  <c r="AK486" i="21" s="1"/>
  <c r="AE478" i="21"/>
  <c r="AF478" i="21" s="1"/>
  <c r="AG478" i="21" s="1"/>
  <c r="AH478" i="21" s="1"/>
  <c r="AI478" i="21" s="1"/>
  <c r="AJ478" i="21" s="1"/>
  <c r="AK478" i="21" s="1"/>
  <c r="AE470" i="21"/>
  <c r="AF470" i="21" s="1"/>
  <c r="AG470" i="21" s="1"/>
  <c r="AH470" i="21" s="1"/>
  <c r="AI470" i="21" s="1"/>
  <c r="AJ470" i="21" s="1"/>
  <c r="AK470" i="21" s="1"/>
  <c r="AE462" i="21"/>
  <c r="AF462" i="21" s="1"/>
  <c r="AG462" i="21" s="1"/>
  <c r="AH462" i="21" s="1"/>
  <c r="AI462" i="21" s="1"/>
  <c r="AJ462" i="21" s="1"/>
  <c r="AK462" i="21" s="1"/>
  <c r="AE454" i="21"/>
  <c r="AF454" i="21" s="1"/>
  <c r="AG454" i="21" s="1"/>
  <c r="AH454" i="21" s="1"/>
  <c r="AI454" i="21" s="1"/>
  <c r="AJ454" i="21" s="1"/>
  <c r="AK454" i="21" s="1"/>
  <c r="AE446" i="21"/>
  <c r="AF446" i="21" s="1"/>
  <c r="AG446" i="21" s="1"/>
  <c r="AH446" i="21" s="1"/>
  <c r="AI446" i="21" s="1"/>
  <c r="AJ446" i="21" s="1"/>
  <c r="AK446" i="21" s="1"/>
  <c r="AE972" i="21"/>
  <c r="AF972" i="21" s="1"/>
  <c r="AG972" i="21" s="1"/>
  <c r="AH972" i="21" s="1"/>
  <c r="AI972" i="21" s="1"/>
  <c r="AJ972" i="21" s="1"/>
  <c r="AK972" i="21" s="1"/>
  <c r="AE924" i="21"/>
  <c r="AF924" i="21" s="1"/>
  <c r="AG924" i="21" s="1"/>
  <c r="AH924" i="21" s="1"/>
  <c r="AI924" i="21" s="1"/>
  <c r="AJ924" i="21" s="1"/>
  <c r="AK924" i="21" s="1"/>
  <c r="AE866" i="21"/>
  <c r="AF866" i="21" s="1"/>
  <c r="AG866" i="21" s="1"/>
  <c r="AH866" i="21" s="1"/>
  <c r="AI866" i="21" s="1"/>
  <c r="AJ866" i="21" s="1"/>
  <c r="AK866" i="21" s="1"/>
  <c r="AE810" i="21"/>
  <c r="AF810" i="21" s="1"/>
  <c r="AG810" i="21" s="1"/>
  <c r="AH810" i="21" s="1"/>
  <c r="AI810" i="21" s="1"/>
  <c r="AJ810" i="21" s="1"/>
  <c r="AK810" i="21" s="1"/>
  <c r="AE762" i="21"/>
  <c r="AF762" i="21" s="1"/>
  <c r="AG762" i="21" s="1"/>
  <c r="AH762" i="21" s="1"/>
  <c r="AI762" i="21" s="1"/>
  <c r="AJ762" i="21" s="1"/>
  <c r="AK762" i="21" s="1"/>
  <c r="AE646" i="21"/>
  <c r="AF646" i="21" s="1"/>
  <c r="AG646" i="21" s="1"/>
  <c r="AH646" i="21" s="1"/>
  <c r="AI646" i="21" s="1"/>
  <c r="AJ646" i="21" s="1"/>
  <c r="AK646" i="21" s="1"/>
  <c r="AE585" i="21"/>
  <c r="AF585" i="21" s="1"/>
  <c r="AG585" i="21" s="1"/>
  <c r="AH585" i="21" s="1"/>
  <c r="AI585" i="21" s="1"/>
  <c r="AJ585" i="21" s="1"/>
  <c r="AK585" i="21" s="1"/>
  <c r="AE521" i="21"/>
  <c r="AF521" i="21" s="1"/>
  <c r="AG521" i="21" s="1"/>
  <c r="AH521" i="21" s="1"/>
  <c r="AI521" i="21" s="1"/>
  <c r="AJ521" i="21" s="1"/>
  <c r="AK521" i="21" s="1"/>
  <c r="AE449" i="21"/>
  <c r="AF449" i="21" s="1"/>
  <c r="AG449" i="21" s="1"/>
  <c r="AH449" i="21" s="1"/>
  <c r="AI449" i="21" s="1"/>
  <c r="AJ449" i="21" s="1"/>
  <c r="AK449" i="21" s="1"/>
  <c r="AE971" i="21"/>
  <c r="AF971" i="21" s="1"/>
  <c r="AG971" i="21" s="1"/>
  <c r="AH971" i="21" s="1"/>
  <c r="AI971" i="21" s="1"/>
  <c r="AJ971" i="21" s="1"/>
  <c r="AK971" i="21" s="1"/>
  <c r="AE931" i="21"/>
  <c r="AF931" i="21" s="1"/>
  <c r="AG931" i="21" s="1"/>
  <c r="AH931" i="21" s="1"/>
  <c r="AI931" i="21" s="1"/>
  <c r="AJ931" i="21" s="1"/>
  <c r="AK931" i="21" s="1"/>
  <c r="AE883" i="21"/>
  <c r="AF883" i="21" s="1"/>
  <c r="AG883" i="21" s="1"/>
  <c r="AH883" i="21" s="1"/>
  <c r="AI883" i="21" s="1"/>
  <c r="AJ883" i="21" s="1"/>
  <c r="AK883" i="21" s="1"/>
  <c r="AE785" i="21"/>
  <c r="AF785" i="21" s="1"/>
  <c r="AG785" i="21" s="1"/>
  <c r="AH785" i="21" s="1"/>
  <c r="AI785" i="21" s="1"/>
  <c r="AJ785" i="21" s="1"/>
  <c r="AK785" i="21" s="1"/>
  <c r="AE753" i="21"/>
  <c r="AF753" i="21" s="1"/>
  <c r="AG753" i="21" s="1"/>
  <c r="AH753" i="21" s="1"/>
  <c r="AI753" i="21" s="1"/>
  <c r="AJ753" i="21" s="1"/>
  <c r="AK753" i="21" s="1"/>
  <c r="AE720" i="21"/>
  <c r="AF720" i="21" s="1"/>
  <c r="AG720" i="21" s="1"/>
  <c r="AH720" i="21" s="1"/>
  <c r="AI720" i="21" s="1"/>
  <c r="AJ720" i="21" s="1"/>
  <c r="AK720" i="21" s="1"/>
  <c r="AE671" i="21"/>
  <c r="AF671" i="21" s="1"/>
  <c r="AG671" i="21" s="1"/>
  <c r="AH671" i="21" s="1"/>
  <c r="AI671" i="21" s="1"/>
  <c r="AJ671" i="21" s="1"/>
  <c r="AK671" i="21" s="1"/>
  <c r="AE645" i="21"/>
  <c r="AF645" i="21" s="1"/>
  <c r="AG645" i="21" s="1"/>
  <c r="AH645" i="21" s="1"/>
  <c r="AI645" i="21" s="1"/>
  <c r="AJ645" i="21" s="1"/>
  <c r="AK645" i="21" s="1"/>
  <c r="AE600" i="21"/>
  <c r="AF600" i="21" s="1"/>
  <c r="AG600" i="21" s="1"/>
  <c r="AH600" i="21" s="1"/>
  <c r="AI600" i="21" s="1"/>
  <c r="AJ600" i="21" s="1"/>
  <c r="AK600" i="21" s="1"/>
  <c r="AE568" i="21"/>
  <c r="AF568" i="21" s="1"/>
  <c r="AG568" i="21" s="1"/>
  <c r="AH568" i="21" s="1"/>
  <c r="AI568" i="21" s="1"/>
  <c r="AJ568" i="21" s="1"/>
  <c r="AK568" i="21" s="1"/>
  <c r="AE528" i="21"/>
  <c r="AF528" i="21" s="1"/>
  <c r="AG528" i="21" s="1"/>
  <c r="AH528" i="21" s="1"/>
  <c r="AI528" i="21" s="1"/>
  <c r="AJ528" i="21" s="1"/>
  <c r="AK528" i="21" s="1"/>
  <c r="AE496" i="21"/>
  <c r="AF496" i="21" s="1"/>
  <c r="AG496" i="21" s="1"/>
  <c r="AH496" i="21" s="1"/>
  <c r="AI496" i="21" s="1"/>
  <c r="AJ496" i="21" s="1"/>
  <c r="AK496" i="21" s="1"/>
  <c r="AE448" i="21"/>
  <c r="AF448" i="21" s="1"/>
  <c r="AG448" i="21" s="1"/>
  <c r="AH448" i="21" s="1"/>
  <c r="AI448" i="21" s="1"/>
  <c r="AJ448" i="21" s="1"/>
  <c r="AK448" i="21" s="1"/>
  <c r="AE994" i="21"/>
  <c r="AF994" i="21" s="1"/>
  <c r="AG994" i="21" s="1"/>
  <c r="AH994" i="21" s="1"/>
  <c r="AI994" i="21" s="1"/>
  <c r="AJ994" i="21" s="1"/>
  <c r="AK994" i="21" s="1"/>
  <c r="AE954" i="21"/>
  <c r="AF954" i="21" s="1"/>
  <c r="AG954" i="21" s="1"/>
  <c r="AH954" i="21" s="1"/>
  <c r="AI954" i="21" s="1"/>
  <c r="AJ954" i="21" s="1"/>
  <c r="AK954" i="21" s="1"/>
  <c r="AE922" i="21"/>
  <c r="AF922" i="21" s="1"/>
  <c r="AG922" i="21" s="1"/>
  <c r="AH922" i="21" s="1"/>
  <c r="AI922" i="21" s="1"/>
  <c r="AJ922" i="21" s="1"/>
  <c r="AK922" i="21" s="1"/>
  <c r="AE890" i="21"/>
  <c r="AF890" i="21" s="1"/>
  <c r="AG890" i="21" s="1"/>
  <c r="AH890" i="21" s="1"/>
  <c r="AI890" i="21" s="1"/>
  <c r="AJ890" i="21" s="1"/>
  <c r="AK890" i="21" s="1"/>
  <c r="AE851" i="21"/>
  <c r="AF851" i="21" s="1"/>
  <c r="AG851" i="21" s="1"/>
  <c r="AH851" i="21" s="1"/>
  <c r="AI851" i="21" s="1"/>
  <c r="AJ851" i="21" s="1"/>
  <c r="AK851" i="21" s="1"/>
  <c r="AE816" i="21"/>
  <c r="AF816" i="21" s="1"/>
  <c r="AG816" i="21" s="1"/>
  <c r="AH816" i="21" s="1"/>
  <c r="AI816" i="21" s="1"/>
  <c r="AJ816" i="21" s="1"/>
  <c r="AK816" i="21" s="1"/>
  <c r="AE784" i="21"/>
  <c r="AF784" i="21" s="1"/>
  <c r="AG784" i="21" s="1"/>
  <c r="AH784" i="21" s="1"/>
  <c r="AI784" i="21" s="1"/>
  <c r="AJ784" i="21" s="1"/>
  <c r="AK784" i="21" s="1"/>
  <c r="AE760" i="21"/>
  <c r="AF760" i="21" s="1"/>
  <c r="AG760" i="21" s="1"/>
  <c r="AH760" i="21" s="1"/>
  <c r="AI760" i="21" s="1"/>
  <c r="AJ760" i="21" s="1"/>
  <c r="AK760" i="21" s="1"/>
  <c r="AE727" i="21"/>
  <c r="AF727" i="21" s="1"/>
  <c r="AG727" i="21" s="1"/>
  <c r="AH727" i="21" s="1"/>
  <c r="AI727" i="21" s="1"/>
  <c r="AJ727" i="21" s="1"/>
  <c r="AK727" i="21" s="1"/>
  <c r="AE719" i="21"/>
  <c r="AF719" i="21" s="1"/>
  <c r="AG719" i="21" s="1"/>
  <c r="AH719" i="21" s="1"/>
  <c r="AI719" i="21" s="1"/>
  <c r="AJ719" i="21" s="1"/>
  <c r="AK719" i="21" s="1"/>
  <c r="AE679" i="21"/>
  <c r="AF679" i="21" s="1"/>
  <c r="AG679" i="21" s="1"/>
  <c r="AH679" i="21" s="1"/>
  <c r="AI679" i="21" s="1"/>
  <c r="AJ679" i="21" s="1"/>
  <c r="AK679" i="21" s="1"/>
  <c r="AE644" i="21"/>
  <c r="AF644" i="21" s="1"/>
  <c r="AG644" i="21" s="1"/>
  <c r="AH644" i="21" s="1"/>
  <c r="AI644" i="21" s="1"/>
  <c r="AJ644" i="21" s="1"/>
  <c r="AK644" i="21" s="1"/>
  <c r="AE615" i="21"/>
  <c r="AF615" i="21" s="1"/>
  <c r="AG615" i="21" s="1"/>
  <c r="AH615" i="21" s="1"/>
  <c r="AI615" i="21" s="1"/>
  <c r="AJ615" i="21" s="1"/>
  <c r="AK615" i="21" s="1"/>
  <c r="AE591" i="21"/>
  <c r="AF591" i="21" s="1"/>
  <c r="AG591" i="21" s="1"/>
  <c r="AH591" i="21" s="1"/>
  <c r="AI591" i="21" s="1"/>
  <c r="AJ591" i="21" s="1"/>
  <c r="AK591" i="21" s="1"/>
  <c r="AE559" i="21"/>
  <c r="AF559" i="21" s="1"/>
  <c r="AG559" i="21" s="1"/>
  <c r="AH559" i="21" s="1"/>
  <c r="AI559" i="21" s="1"/>
  <c r="AJ559" i="21" s="1"/>
  <c r="AK559" i="21" s="1"/>
  <c r="AE527" i="21"/>
  <c r="AF527" i="21" s="1"/>
  <c r="AG527" i="21" s="1"/>
  <c r="AH527" i="21" s="1"/>
  <c r="AI527" i="21" s="1"/>
  <c r="AJ527" i="21" s="1"/>
  <c r="AK527" i="21" s="1"/>
  <c r="AE495" i="21"/>
  <c r="AF495" i="21" s="1"/>
  <c r="AG495" i="21" s="1"/>
  <c r="AH495" i="21" s="1"/>
  <c r="AI495" i="21" s="1"/>
  <c r="AJ495" i="21" s="1"/>
  <c r="AK495" i="21" s="1"/>
  <c r="AE463" i="21"/>
  <c r="AF463" i="21" s="1"/>
  <c r="AG463" i="21" s="1"/>
  <c r="AH463" i="21" s="1"/>
  <c r="AI463" i="21" s="1"/>
  <c r="AJ463" i="21" s="1"/>
  <c r="AK463" i="21" s="1"/>
  <c r="AE1008" i="21"/>
  <c r="AF1008" i="21" s="1"/>
  <c r="AG1008" i="21" s="1"/>
  <c r="AH1008" i="21" s="1"/>
  <c r="AI1008" i="21" s="1"/>
  <c r="AJ1008" i="21" s="1"/>
  <c r="AK1008" i="21" s="1"/>
  <c r="AE1000" i="21"/>
  <c r="AF1000" i="21" s="1"/>
  <c r="AG1000" i="21" s="1"/>
  <c r="AH1000" i="21" s="1"/>
  <c r="AI1000" i="21" s="1"/>
  <c r="AJ1000" i="21" s="1"/>
  <c r="AK1000" i="21" s="1"/>
  <c r="AE992" i="21"/>
  <c r="AF992" i="21" s="1"/>
  <c r="AG992" i="21" s="1"/>
  <c r="AH992" i="21" s="1"/>
  <c r="AI992" i="21" s="1"/>
  <c r="AJ992" i="21" s="1"/>
  <c r="AK992" i="21" s="1"/>
  <c r="AE984" i="21"/>
  <c r="AF984" i="21" s="1"/>
  <c r="AG984" i="21" s="1"/>
  <c r="AH984" i="21" s="1"/>
  <c r="AI984" i="21" s="1"/>
  <c r="AJ984" i="21" s="1"/>
  <c r="AK984" i="21" s="1"/>
  <c r="AE976" i="21"/>
  <c r="AF976" i="21" s="1"/>
  <c r="AG976" i="21" s="1"/>
  <c r="AH976" i="21" s="1"/>
  <c r="AI976" i="21" s="1"/>
  <c r="AJ976" i="21" s="1"/>
  <c r="AK976" i="21" s="1"/>
  <c r="AE968" i="21"/>
  <c r="AF968" i="21" s="1"/>
  <c r="AG968" i="21" s="1"/>
  <c r="AH968" i="21" s="1"/>
  <c r="AI968" i="21" s="1"/>
  <c r="AJ968" i="21" s="1"/>
  <c r="AK968" i="21" s="1"/>
  <c r="AE960" i="21"/>
  <c r="AF960" i="21" s="1"/>
  <c r="AG960" i="21" s="1"/>
  <c r="AH960" i="21" s="1"/>
  <c r="AI960" i="21" s="1"/>
  <c r="AJ960" i="21" s="1"/>
  <c r="AK960" i="21" s="1"/>
  <c r="AE952" i="21"/>
  <c r="AF952" i="21" s="1"/>
  <c r="AG952" i="21" s="1"/>
  <c r="AH952" i="21" s="1"/>
  <c r="AI952" i="21" s="1"/>
  <c r="AJ952" i="21" s="1"/>
  <c r="AK952" i="21" s="1"/>
  <c r="AE944" i="21"/>
  <c r="AF944" i="21" s="1"/>
  <c r="AG944" i="21" s="1"/>
  <c r="AH944" i="21" s="1"/>
  <c r="AI944" i="21" s="1"/>
  <c r="AJ944" i="21" s="1"/>
  <c r="AK944" i="21" s="1"/>
  <c r="AE936" i="21"/>
  <c r="AF936" i="21" s="1"/>
  <c r="AG936" i="21" s="1"/>
  <c r="AH936" i="21" s="1"/>
  <c r="AI936" i="21" s="1"/>
  <c r="AJ936" i="21" s="1"/>
  <c r="AK936" i="21" s="1"/>
  <c r="AE928" i="21"/>
  <c r="AF928" i="21" s="1"/>
  <c r="AG928" i="21" s="1"/>
  <c r="AH928" i="21" s="1"/>
  <c r="AI928" i="21" s="1"/>
  <c r="AJ928" i="21" s="1"/>
  <c r="AK928" i="21" s="1"/>
  <c r="AE920" i="21"/>
  <c r="AF920" i="21" s="1"/>
  <c r="AG920" i="21" s="1"/>
  <c r="AH920" i="21" s="1"/>
  <c r="AI920" i="21" s="1"/>
  <c r="AJ920" i="21" s="1"/>
  <c r="AK920" i="21" s="1"/>
  <c r="AE912" i="21"/>
  <c r="AF912" i="21" s="1"/>
  <c r="AG912" i="21" s="1"/>
  <c r="AH912" i="21" s="1"/>
  <c r="AI912" i="21" s="1"/>
  <c r="AJ912" i="21" s="1"/>
  <c r="AK912" i="21" s="1"/>
  <c r="AE904" i="21"/>
  <c r="AF904" i="21" s="1"/>
  <c r="AG904" i="21" s="1"/>
  <c r="AH904" i="21" s="1"/>
  <c r="AI904" i="21" s="1"/>
  <c r="AJ904" i="21" s="1"/>
  <c r="AK904" i="21" s="1"/>
  <c r="AE896" i="21"/>
  <c r="AF896" i="21" s="1"/>
  <c r="AG896" i="21" s="1"/>
  <c r="AH896" i="21" s="1"/>
  <c r="AI896" i="21" s="1"/>
  <c r="AJ896" i="21" s="1"/>
  <c r="AK896" i="21" s="1"/>
  <c r="AE888" i="21"/>
  <c r="AF888" i="21" s="1"/>
  <c r="AG888" i="21" s="1"/>
  <c r="AH888" i="21" s="1"/>
  <c r="AI888" i="21" s="1"/>
  <c r="AJ888" i="21" s="1"/>
  <c r="AK888" i="21" s="1"/>
  <c r="AE879" i="21"/>
  <c r="AF879" i="21" s="1"/>
  <c r="AG879" i="21" s="1"/>
  <c r="AH879" i="21" s="1"/>
  <c r="AI879" i="21" s="1"/>
  <c r="AJ879" i="21" s="1"/>
  <c r="AK879" i="21" s="1"/>
  <c r="AE870" i="21"/>
  <c r="AF870" i="21" s="1"/>
  <c r="AG870" i="21" s="1"/>
  <c r="AH870" i="21" s="1"/>
  <c r="AI870" i="21" s="1"/>
  <c r="AJ870" i="21" s="1"/>
  <c r="AK870" i="21" s="1"/>
  <c r="AE862" i="21"/>
  <c r="AF862" i="21" s="1"/>
  <c r="AG862" i="21" s="1"/>
  <c r="AH862" i="21" s="1"/>
  <c r="AI862" i="21" s="1"/>
  <c r="AJ862" i="21" s="1"/>
  <c r="AK862" i="21" s="1"/>
  <c r="AE849" i="21"/>
  <c r="AF849" i="21" s="1"/>
  <c r="AG849" i="21" s="1"/>
  <c r="AH849" i="21" s="1"/>
  <c r="AI849" i="21" s="1"/>
  <c r="AJ849" i="21" s="1"/>
  <c r="AK849" i="21" s="1"/>
  <c r="AE840" i="21"/>
  <c r="AF840" i="21" s="1"/>
  <c r="AG840" i="21" s="1"/>
  <c r="AH840" i="21" s="1"/>
  <c r="AI840" i="21" s="1"/>
  <c r="AJ840" i="21" s="1"/>
  <c r="AK840" i="21" s="1"/>
  <c r="AE831" i="21"/>
  <c r="AF831" i="21" s="1"/>
  <c r="AG831" i="21" s="1"/>
  <c r="AH831" i="21" s="1"/>
  <c r="AI831" i="21" s="1"/>
  <c r="AJ831" i="21" s="1"/>
  <c r="AK831" i="21" s="1"/>
  <c r="AE823" i="21"/>
  <c r="AF823" i="21" s="1"/>
  <c r="AG823" i="21" s="1"/>
  <c r="AH823" i="21" s="1"/>
  <c r="AI823" i="21" s="1"/>
  <c r="AJ823" i="21" s="1"/>
  <c r="AK823" i="21" s="1"/>
  <c r="AE814" i="21"/>
  <c r="AF814" i="21" s="1"/>
  <c r="AG814" i="21" s="1"/>
  <c r="AH814" i="21" s="1"/>
  <c r="AI814" i="21" s="1"/>
  <c r="AJ814" i="21" s="1"/>
  <c r="AK814" i="21" s="1"/>
  <c r="AE806" i="21"/>
  <c r="AF806" i="21" s="1"/>
  <c r="AG806" i="21" s="1"/>
  <c r="AH806" i="21" s="1"/>
  <c r="AI806" i="21" s="1"/>
  <c r="AJ806" i="21" s="1"/>
  <c r="AK806" i="21" s="1"/>
  <c r="AE798" i="21"/>
  <c r="AF798" i="21" s="1"/>
  <c r="AG798" i="21" s="1"/>
  <c r="AH798" i="21" s="1"/>
  <c r="AI798" i="21" s="1"/>
  <c r="AJ798" i="21" s="1"/>
  <c r="AK798" i="21" s="1"/>
  <c r="AE790" i="21"/>
  <c r="AF790" i="21" s="1"/>
  <c r="AG790" i="21" s="1"/>
  <c r="AH790" i="21" s="1"/>
  <c r="AI790" i="21" s="1"/>
  <c r="AJ790" i="21" s="1"/>
  <c r="AK790" i="21" s="1"/>
  <c r="AE782" i="21"/>
  <c r="AF782" i="21" s="1"/>
  <c r="AG782" i="21" s="1"/>
  <c r="AH782" i="21" s="1"/>
  <c r="AI782" i="21" s="1"/>
  <c r="AJ782" i="21" s="1"/>
  <c r="AK782" i="21" s="1"/>
  <c r="AE774" i="21"/>
  <c r="AF774" i="21" s="1"/>
  <c r="AG774" i="21" s="1"/>
  <c r="AH774" i="21" s="1"/>
  <c r="AI774" i="21" s="1"/>
  <c r="AJ774" i="21" s="1"/>
  <c r="AK774" i="21" s="1"/>
  <c r="AE766" i="21"/>
  <c r="AF766" i="21" s="1"/>
  <c r="AG766" i="21" s="1"/>
  <c r="AH766" i="21" s="1"/>
  <c r="AI766" i="21" s="1"/>
  <c r="AJ766" i="21" s="1"/>
  <c r="AK766" i="21" s="1"/>
  <c r="AE758" i="21"/>
  <c r="AF758" i="21" s="1"/>
  <c r="AG758" i="21" s="1"/>
  <c r="AH758" i="21" s="1"/>
  <c r="AI758" i="21" s="1"/>
  <c r="AJ758" i="21" s="1"/>
  <c r="AK758" i="21" s="1"/>
  <c r="AE750" i="21"/>
  <c r="AF750" i="21" s="1"/>
  <c r="AG750" i="21" s="1"/>
  <c r="AH750" i="21" s="1"/>
  <c r="AI750" i="21" s="1"/>
  <c r="AJ750" i="21" s="1"/>
  <c r="AK750" i="21" s="1"/>
  <c r="AE742" i="21"/>
  <c r="AF742" i="21" s="1"/>
  <c r="AG742" i="21" s="1"/>
  <c r="AH742" i="21" s="1"/>
  <c r="AI742" i="21" s="1"/>
  <c r="AJ742" i="21" s="1"/>
  <c r="AK742" i="21" s="1"/>
  <c r="AE733" i="21"/>
  <c r="AF733" i="21" s="1"/>
  <c r="AG733" i="21" s="1"/>
  <c r="AH733" i="21" s="1"/>
  <c r="AI733" i="21" s="1"/>
  <c r="AJ733" i="21" s="1"/>
  <c r="AK733" i="21" s="1"/>
  <c r="AE725" i="21"/>
  <c r="AF725" i="21" s="1"/>
  <c r="AG725" i="21" s="1"/>
  <c r="AH725" i="21" s="1"/>
  <c r="AI725" i="21" s="1"/>
  <c r="AJ725" i="21" s="1"/>
  <c r="AK725" i="21" s="1"/>
  <c r="AE717" i="21"/>
  <c r="AF717" i="21" s="1"/>
  <c r="AG717" i="21" s="1"/>
  <c r="AH717" i="21" s="1"/>
  <c r="AI717" i="21" s="1"/>
  <c r="AJ717" i="21" s="1"/>
  <c r="AK717" i="21" s="1"/>
  <c r="AE677" i="21"/>
  <c r="AF677" i="21" s="1"/>
  <c r="AG677" i="21" s="1"/>
  <c r="AH677" i="21" s="1"/>
  <c r="AI677" i="21" s="1"/>
  <c r="AJ677" i="21" s="1"/>
  <c r="AK677" i="21" s="1"/>
  <c r="AE668" i="21"/>
  <c r="AF668" i="21" s="1"/>
  <c r="AG668" i="21" s="1"/>
  <c r="AH668" i="21" s="1"/>
  <c r="AI668" i="21" s="1"/>
  <c r="AJ668" i="21" s="1"/>
  <c r="AK668" i="21" s="1"/>
  <c r="AE659" i="21"/>
  <c r="AF659" i="21" s="1"/>
  <c r="AG659" i="21" s="1"/>
  <c r="AH659" i="21" s="1"/>
  <c r="AI659" i="21" s="1"/>
  <c r="AJ659" i="21" s="1"/>
  <c r="AK659" i="21" s="1"/>
  <c r="AE650" i="21"/>
  <c r="AF650" i="21" s="1"/>
  <c r="AG650" i="21" s="1"/>
  <c r="AH650" i="21" s="1"/>
  <c r="AI650" i="21" s="1"/>
  <c r="AJ650" i="21" s="1"/>
  <c r="AK650" i="21" s="1"/>
  <c r="AE642" i="21"/>
  <c r="AF642" i="21" s="1"/>
  <c r="AG642" i="21" s="1"/>
  <c r="AH642" i="21" s="1"/>
  <c r="AI642" i="21" s="1"/>
  <c r="AJ642" i="21" s="1"/>
  <c r="AK642" i="21" s="1"/>
  <c r="AE621" i="21"/>
  <c r="AF621" i="21" s="1"/>
  <c r="AG621" i="21" s="1"/>
  <c r="AH621" i="21" s="1"/>
  <c r="AI621" i="21" s="1"/>
  <c r="AJ621" i="21" s="1"/>
  <c r="AK621" i="21" s="1"/>
  <c r="AE613" i="21"/>
  <c r="AF613" i="21" s="1"/>
  <c r="AG613" i="21" s="1"/>
  <c r="AH613" i="21" s="1"/>
  <c r="AI613" i="21" s="1"/>
  <c r="AJ613" i="21" s="1"/>
  <c r="AK613" i="21" s="1"/>
  <c r="AE597" i="21"/>
  <c r="AF597" i="21" s="1"/>
  <c r="AG597" i="21" s="1"/>
  <c r="AH597" i="21" s="1"/>
  <c r="AI597" i="21" s="1"/>
  <c r="AJ597" i="21" s="1"/>
  <c r="AK597" i="21" s="1"/>
  <c r="AE589" i="21"/>
  <c r="AF589" i="21" s="1"/>
  <c r="AG589" i="21" s="1"/>
  <c r="AH589" i="21" s="1"/>
  <c r="AI589" i="21" s="1"/>
  <c r="AJ589" i="21" s="1"/>
  <c r="AK589" i="21" s="1"/>
  <c r="AE573" i="21"/>
  <c r="AF573" i="21" s="1"/>
  <c r="AG573" i="21" s="1"/>
  <c r="AH573" i="21" s="1"/>
  <c r="AI573" i="21" s="1"/>
  <c r="AJ573" i="21" s="1"/>
  <c r="AK573" i="21" s="1"/>
  <c r="AE565" i="21"/>
  <c r="AF565" i="21" s="1"/>
  <c r="AG565" i="21" s="1"/>
  <c r="AH565" i="21" s="1"/>
  <c r="AI565" i="21" s="1"/>
  <c r="AJ565" i="21" s="1"/>
  <c r="AK565" i="21" s="1"/>
  <c r="AE557" i="21"/>
  <c r="AF557" i="21" s="1"/>
  <c r="AG557" i="21" s="1"/>
  <c r="AH557" i="21" s="1"/>
  <c r="AI557" i="21" s="1"/>
  <c r="AJ557" i="21" s="1"/>
  <c r="AK557" i="21" s="1"/>
  <c r="AE549" i="21"/>
  <c r="AF549" i="21" s="1"/>
  <c r="AG549" i="21" s="1"/>
  <c r="AH549" i="21" s="1"/>
  <c r="AI549" i="21" s="1"/>
  <c r="AJ549" i="21" s="1"/>
  <c r="AK549" i="21" s="1"/>
  <c r="AE541" i="21"/>
  <c r="AF541" i="21" s="1"/>
  <c r="AG541" i="21" s="1"/>
  <c r="AH541" i="21" s="1"/>
  <c r="AI541" i="21" s="1"/>
  <c r="AJ541" i="21" s="1"/>
  <c r="AK541" i="21" s="1"/>
  <c r="AE533" i="21"/>
  <c r="AF533" i="21" s="1"/>
  <c r="AG533" i="21" s="1"/>
  <c r="AH533" i="21" s="1"/>
  <c r="AI533" i="21" s="1"/>
  <c r="AJ533" i="21" s="1"/>
  <c r="AK533" i="21" s="1"/>
  <c r="AE525" i="21"/>
  <c r="AF525" i="21" s="1"/>
  <c r="AG525" i="21" s="1"/>
  <c r="AH525" i="21" s="1"/>
  <c r="AI525" i="21" s="1"/>
  <c r="AJ525" i="21" s="1"/>
  <c r="AK525" i="21" s="1"/>
  <c r="AE517" i="21"/>
  <c r="AF517" i="21" s="1"/>
  <c r="AG517" i="21" s="1"/>
  <c r="AH517" i="21" s="1"/>
  <c r="AI517" i="21" s="1"/>
  <c r="AJ517" i="21" s="1"/>
  <c r="AK517" i="21" s="1"/>
  <c r="AE509" i="21"/>
  <c r="AF509" i="21" s="1"/>
  <c r="AG509" i="21" s="1"/>
  <c r="AH509" i="21" s="1"/>
  <c r="AI509" i="21" s="1"/>
  <c r="AJ509" i="21" s="1"/>
  <c r="AK509" i="21" s="1"/>
  <c r="AE501" i="21"/>
  <c r="AF501" i="21" s="1"/>
  <c r="AG501" i="21" s="1"/>
  <c r="AH501" i="21" s="1"/>
  <c r="AI501" i="21" s="1"/>
  <c r="AJ501" i="21" s="1"/>
  <c r="AK501" i="21" s="1"/>
  <c r="AE493" i="21"/>
  <c r="AF493" i="21" s="1"/>
  <c r="AG493" i="21" s="1"/>
  <c r="AH493" i="21" s="1"/>
  <c r="AI493" i="21" s="1"/>
  <c r="AJ493" i="21" s="1"/>
  <c r="AK493" i="21" s="1"/>
  <c r="AE485" i="21"/>
  <c r="AF485" i="21" s="1"/>
  <c r="AG485" i="21" s="1"/>
  <c r="AH485" i="21" s="1"/>
  <c r="AI485" i="21" s="1"/>
  <c r="AJ485" i="21" s="1"/>
  <c r="AK485" i="21" s="1"/>
  <c r="AE477" i="21"/>
  <c r="AF477" i="21" s="1"/>
  <c r="AG477" i="21" s="1"/>
  <c r="AH477" i="21" s="1"/>
  <c r="AI477" i="21" s="1"/>
  <c r="AJ477" i="21" s="1"/>
  <c r="AK477" i="21" s="1"/>
  <c r="AE469" i="21"/>
  <c r="AF469" i="21" s="1"/>
  <c r="AG469" i="21" s="1"/>
  <c r="AH469" i="21" s="1"/>
  <c r="AI469" i="21" s="1"/>
  <c r="AJ469" i="21" s="1"/>
  <c r="AK469" i="21" s="1"/>
  <c r="AE461" i="21"/>
  <c r="AF461" i="21" s="1"/>
  <c r="AG461" i="21" s="1"/>
  <c r="AH461" i="21" s="1"/>
  <c r="AI461" i="21" s="1"/>
  <c r="AJ461" i="21" s="1"/>
  <c r="AK461" i="21" s="1"/>
  <c r="AE453" i="21"/>
  <c r="AF453" i="21" s="1"/>
  <c r="AG453" i="21" s="1"/>
  <c r="AH453" i="21" s="1"/>
  <c r="AI453" i="21" s="1"/>
  <c r="AJ453" i="21" s="1"/>
  <c r="AK453" i="21" s="1"/>
  <c r="AE445" i="21"/>
  <c r="AF445" i="21" s="1"/>
  <c r="AG445" i="21" s="1"/>
  <c r="AH445" i="21" s="1"/>
  <c r="AI445" i="21" s="1"/>
  <c r="AJ445" i="21" s="1"/>
  <c r="AK445" i="21" s="1"/>
  <c r="AE1004" i="21"/>
  <c r="AF1004" i="21" s="1"/>
  <c r="AG1004" i="21" s="1"/>
  <c r="AH1004" i="21" s="1"/>
  <c r="AI1004" i="21" s="1"/>
  <c r="AJ1004" i="21" s="1"/>
  <c r="AK1004" i="21" s="1"/>
  <c r="AE956" i="21"/>
  <c r="AF956" i="21" s="1"/>
  <c r="AG956" i="21" s="1"/>
  <c r="AH956" i="21" s="1"/>
  <c r="AI956" i="21" s="1"/>
  <c r="AJ956" i="21" s="1"/>
  <c r="AK956" i="21" s="1"/>
  <c r="AE908" i="21"/>
  <c r="AF908" i="21" s="1"/>
  <c r="AG908" i="21" s="1"/>
  <c r="AH908" i="21" s="1"/>
  <c r="AI908" i="21" s="1"/>
  <c r="AJ908" i="21" s="1"/>
  <c r="AK908" i="21" s="1"/>
  <c r="AE858" i="21"/>
  <c r="AF858" i="21" s="1"/>
  <c r="AG858" i="21" s="1"/>
  <c r="AH858" i="21" s="1"/>
  <c r="AI858" i="21" s="1"/>
  <c r="AJ858" i="21" s="1"/>
  <c r="AK858" i="21" s="1"/>
  <c r="AE802" i="21"/>
  <c r="AF802" i="21" s="1"/>
  <c r="AG802" i="21" s="1"/>
  <c r="AH802" i="21" s="1"/>
  <c r="AI802" i="21" s="1"/>
  <c r="AJ802" i="21" s="1"/>
  <c r="AK802" i="21" s="1"/>
  <c r="AE737" i="21"/>
  <c r="AF737" i="21" s="1"/>
  <c r="AG737" i="21" s="1"/>
  <c r="AH737" i="21" s="1"/>
  <c r="AI737" i="21" s="1"/>
  <c r="AJ737" i="21" s="1"/>
  <c r="AK737" i="21" s="1"/>
  <c r="AE635" i="21"/>
  <c r="AF635" i="21" s="1"/>
  <c r="AG635" i="21" s="1"/>
  <c r="AH635" i="21" s="1"/>
  <c r="AI635" i="21" s="1"/>
  <c r="AJ635" i="21" s="1"/>
  <c r="AK635" i="21" s="1"/>
  <c r="AE537" i="21"/>
  <c r="AF537" i="21" s="1"/>
  <c r="AG537" i="21" s="1"/>
  <c r="AH537" i="21" s="1"/>
  <c r="AI537" i="21" s="1"/>
  <c r="AJ537" i="21" s="1"/>
  <c r="AK537" i="21" s="1"/>
  <c r="AE497" i="21"/>
  <c r="AF497" i="21" s="1"/>
  <c r="AG497" i="21" s="1"/>
  <c r="AH497" i="21" s="1"/>
  <c r="AI497" i="21" s="1"/>
  <c r="AJ497" i="21" s="1"/>
  <c r="AK497" i="21" s="1"/>
  <c r="AE473" i="21"/>
  <c r="AF473" i="21" s="1"/>
  <c r="AG473" i="21" s="1"/>
  <c r="AH473" i="21" s="1"/>
  <c r="AI473" i="21" s="1"/>
  <c r="AJ473" i="21" s="1"/>
  <c r="AK473" i="21" s="1"/>
  <c r="AE1003" i="21"/>
  <c r="AF1003" i="21" s="1"/>
  <c r="AG1003" i="21" s="1"/>
  <c r="AH1003" i="21" s="1"/>
  <c r="AI1003" i="21" s="1"/>
  <c r="AJ1003" i="21" s="1"/>
  <c r="AK1003" i="21" s="1"/>
  <c r="AE955" i="21"/>
  <c r="AF955" i="21" s="1"/>
  <c r="AG955" i="21" s="1"/>
  <c r="AH955" i="21" s="1"/>
  <c r="AI955" i="21" s="1"/>
  <c r="AJ955" i="21" s="1"/>
  <c r="AK955" i="21" s="1"/>
  <c r="AE923" i="21"/>
  <c r="AF923" i="21" s="1"/>
  <c r="AG923" i="21" s="1"/>
  <c r="AH923" i="21" s="1"/>
  <c r="AI923" i="21" s="1"/>
  <c r="AJ923" i="21" s="1"/>
  <c r="AK923" i="21" s="1"/>
  <c r="AE873" i="21"/>
  <c r="AF873" i="21" s="1"/>
  <c r="AG873" i="21" s="1"/>
  <c r="AH873" i="21" s="1"/>
  <c r="AI873" i="21" s="1"/>
  <c r="AJ873" i="21" s="1"/>
  <c r="AK873" i="21" s="1"/>
  <c r="AE777" i="21"/>
  <c r="AF777" i="21" s="1"/>
  <c r="AG777" i="21" s="1"/>
  <c r="AH777" i="21" s="1"/>
  <c r="AI777" i="21" s="1"/>
  <c r="AJ777" i="21" s="1"/>
  <c r="AK777" i="21" s="1"/>
  <c r="AE745" i="21"/>
  <c r="AF745" i="21" s="1"/>
  <c r="AG745" i="21" s="1"/>
  <c r="AH745" i="21" s="1"/>
  <c r="AI745" i="21" s="1"/>
  <c r="AJ745" i="21" s="1"/>
  <c r="AK745" i="21" s="1"/>
  <c r="AE634" i="21"/>
  <c r="AF634" i="21" s="1"/>
  <c r="AG634" i="21" s="1"/>
  <c r="AH634" i="21" s="1"/>
  <c r="AI634" i="21" s="1"/>
  <c r="AJ634" i="21" s="1"/>
  <c r="AK634" i="21" s="1"/>
  <c r="AE560" i="21"/>
  <c r="AF560" i="21" s="1"/>
  <c r="AG560" i="21" s="1"/>
  <c r="AH560" i="21" s="1"/>
  <c r="AI560" i="21" s="1"/>
  <c r="AJ560" i="21" s="1"/>
  <c r="AK560" i="21" s="1"/>
  <c r="AE520" i="21"/>
  <c r="AF520" i="21" s="1"/>
  <c r="AG520" i="21" s="1"/>
  <c r="AH520" i="21" s="1"/>
  <c r="AI520" i="21" s="1"/>
  <c r="AJ520" i="21" s="1"/>
  <c r="AK520" i="21" s="1"/>
  <c r="AE488" i="21"/>
  <c r="AF488" i="21" s="1"/>
  <c r="AG488" i="21" s="1"/>
  <c r="AH488" i="21" s="1"/>
  <c r="AI488" i="21" s="1"/>
  <c r="AJ488" i="21" s="1"/>
  <c r="AK488" i="21" s="1"/>
  <c r="AE464" i="21"/>
  <c r="AF464" i="21" s="1"/>
  <c r="AG464" i="21" s="1"/>
  <c r="AH464" i="21" s="1"/>
  <c r="AI464" i="21" s="1"/>
  <c r="AJ464" i="21" s="1"/>
  <c r="AK464" i="21" s="1"/>
  <c r="AE1010" i="21"/>
  <c r="AF1010" i="21" s="1"/>
  <c r="AG1010" i="21" s="1"/>
  <c r="AH1010" i="21" s="1"/>
  <c r="AI1010" i="21" s="1"/>
  <c r="AJ1010" i="21" s="1"/>
  <c r="AK1010" i="21" s="1"/>
  <c r="AE978" i="21"/>
  <c r="AF978" i="21" s="1"/>
  <c r="AG978" i="21" s="1"/>
  <c r="AH978" i="21" s="1"/>
  <c r="AI978" i="21" s="1"/>
  <c r="AJ978" i="21" s="1"/>
  <c r="AK978" i="21" s="1"/>
  <c r="AE946" i="21"/>
  <c r="AF946" i="21" s="1"/>
  <c r="AG946" i="21" s="1"/>
  <c r="AH946" i="21" s="1"/>
  <c r="AI946" i="21" s="1"/>
  <c r="AJ946" i="21" s="1"/>
  <c r="AK946" i="21" s="1"/>
  <c r="AE914" i="21"/>
  <c r="AF914" i="21" s="1"/>
  <c r="AG914" i="21" s="1"/>
  <c r="AH914" i="21" s="1"/>
  <c r="AI914" i="21" s="1"/>
  <c r="AJ914" i="21" s="1"/>
  <c r="AK914" i="21" s="1"/>
  <c r="AE881" i="21"/>
  <c r="AF881" i="21" s="1"/>
  <c r="AG881" i="21" s="1"/>
  <c r="AH881" i="21" s="1"/>
  <c r="AI881" i="21" s="1"/>
  <c r="AJ881" i="21" s="1"/>
  <c r="AK881" i="21" s="1"/>
  <c r="AE843" i="21"/>
  <c r="AF843" i="21" s="1"/>
  <c r="AG843" i="21" s="1"/>
  <c r="AH843" i="21" s="1"/>
  <c r="AI843" i="21" s="1"/>
  <c r="AJ843" i="21" s="1"/>
  <c r="AK843" i="21" s="1"/>
  <c r="AE808" i="21"/>
  <c r="AF808" i="21" s="1"/>
  <c r="AG808" i="21" s="1"/>
  <c r="AH808" i="21" s="1"/>
  <c r="AI808" i="21" s="1"/>
  <c r="AJ808" i="21" s="1"/>
  <c r="AK808" i="21" s="1"/>
  <c r="AE776" i="21"/>
  <c r="AF776" i="21" s="1"/>
  <c r="AG776" i="21" s="1"/>
  <c r="AH776" i="21" s="1"/>
  <c r="AI776" i="21" s="1"/>
  <c r="AJ776" i="21" s="1"/>
  <c r="AK776" i="21" s="1"/>
  <c r="AE744" i="21"/>
  <c r="AF744" i="21" s="1"/>
  <c r="AG744" i="21" s="1"/>
  <c r="AH744" i="21" s="1"/>
  <c r="AI744" i="21" s="1"/>
  <c r="AJ744" i="21" s="1"/>
  <c r="AK744" i="21" s="1"/>
  <c r="AE661" i="21"/>
  <c r="AF661" i="21" s="1"/>
  <c r="AG661" i="21" s="1"/>
  <c r="AH661" i="21" s="1"/>
  <c r="AI661" i="21" s="1"/>
  <c r="AJ661" i="21" s="1"/>
  <c r="AK661" i="21" s="1"/>
  <c r="AE623" i="21"/>
  <c r="AF623" i="21" s="1"/>
  <c r="AG623" i="21" s="1"/>
  <c r="AH623" i="21" s="1"/>
  <c r="AI623" i="21" s="1"/>
  <c r="AJ623" i="21" s="1"/>
  <c r="AK623" i="21" s="1"/>
  <c r="AE583" i="21"/>
  <c r="AF583" i="21" s="1"/>
  <c r="AG583" i="21" s="1"/>
  <c r="AH583" i="21" s="1"/>
  <c r="AI583" i="21" s="1"/>
  <c r="AJ583" i="21" s="1"/>
  <c r="AK583" i="21" s="1"/>
  <c r="AE543" i="21"/>
  <c r="AF543" i="21" s="1"/>
  <c r="AG543" i="21" s="1"/>
  <c r="AH543" i="21" s="1"/>
  <c r="AI543" i="21" s="1"/>
  <c r="AJ543" i="21" s="1"/>
  <c r="AK543" i="21" s="1"/>
  <c r="AE511" i="21"/>
  <c r="AF511" i="21" s="1"/>
  <c r="AG511" i="21" s="1"/>
  <c r="AH511" i="21" s="1"/>
  <c r="AI511" i="21" s="1"/>
  <c r="AJ511" i="21" s="1"/>
  <c r="AK511" i="21" s="1"/>
  <c r="AE479" i="21"/>
  <c r="AF479" i="21" s="1"/>
  <c r="AG479" i="21" s="1"/>
  <c r="AH479" i="21" s="1"/>
  <c r="AI479" i="21" s="1"/>
  <c r="AJ479" i="21" s="1"/>
  <c r="AK479" i="21" s="1"/>
  <c r="AE455" i="21"/>
  <c r="AF455" i="21" s="1"/>
  <c r="AG455" i="21" s="1"/>
  <c r="AH455" i="21" s="1"/>
  <c r="AI455" i="21" s="1"/>
  <c r="AJ455" i="21" s="1"/>
  <c r="AK455" i="21" s="1"/>
  <c r="AE1007" i="21"/>
  <c r="AF1007" i="21" s="1"/>
  <c r="AG1007" i="21" s="1"/>
  <c r="AH1007" i="21" s="1"/>
  <c r="AI1007" i="21" s="1"/>
  <c r="AJ1007" i="21" s="1"/>
  <c r="AK1007" i="21" s="1"/>
  <c r="AE999" i="21"/>
  <c r="AF999" i="21" s="1"/>
  <c r="AG999" i="21" s="1"/>
  <c r="AH999" i="21" s="1"/>
  <c r="AI999" i="21" s="1"/>
  <c r="AJ999" i="21" s="1"/>
  <c r="AK999" i="21" s="1"/>
  <c r="AE991" i="21"/>
  <c r="AF991" i="21" s="1"/>
  <c r="AG991" i="21" s="1"/>
  <c r="AH991" i="21" s="1"/>
  <c r="AI991" i="21" s="1"/>
  <c r="AJ991" i="21" s="1"/>
  <c r="AK991" i="21" s="1"/>
  <c r="AE983" i="21"/>
  <c r="AF983" i="21" s="1"/>
  <c r="AG983" i="21" s="1"/>
  <c r="AH983" i="21" s="1"/>
  <c r="AI983" i="21" s="1"/>
  <c r="AJ983" i="21" s="1"/>
  <c r="AK983" i="21" s="1"/>
  <c r="AE975" i="21"/>
  <c r="AF975" i="21" s="1"/>
  <c r="AG975" i="21" s="1"/>
  <c r="AH975" i="21" s="1"/>
  <c r="AI975" i="21" s="1"/>
  <c r="AJ975" i="21" s="1"/>
  <c r="AK975" i="21" s="1"/>
  <c r="AE967" i="21"/>
  <c r="AF967" i="21" s="1"/>
  <c r="AG967" i="21" s="1"/>
  <c r="AH967" i="21" s="1"/>
  <c r="AI967" i="21" s="1"/>
  <c r="AJ967" i="21" s="1"/>
  <c r="AK967" i="21" s="1"/>
  <c r="AE959" i="21"/>
  <c r="AF959" i="21" s="1"/>
  <c r="AG959" i="21" s="1"/>
  <c r="AH959" i="21" s="1"/>
  <c r="AI959" i="21" s="1"/>
  <c r="AJ959" i="21" s="1"/>
  <c r="AK959" i="21" s="1"/>
  <c r="AE951" i="21"/>
  <c r="AF951" i="21" s="1"/>
  <c r="AG951" i="21" s="1"/>
  <c r="AH951" i="21" s="1"/>
  <c r="AI951" i="21" s="1"/>
  <c r="AJ951" i="21" s="1"/>
  <c r="AK951" i="21" s="1"/>
  <c r="AE943" i="21"/>
  <c r="AF943" i="21" s="1"/>
  <c r="AG943" i="21" s="1"/>
  <c r="AH943" i="21" s="1"/>
  <c r="AI943" i="21" s="1"/>
  <c r="AJ943" i="21" s="1"/>
  <c r="AK943" i="21" s="1"/>
  <c r="AE935" i="21"/>
  <c r="AF935" i="21" s="1"/>
  <c r="AG935" i="21" s="1"/>
  <c r="AH935" i="21" s="1"/>
  <c r="AI935" i="21" s="1"/>
  <c r="AJ935" i="21" s="1"/>
  <c r="AK935" i="21" s="1"/>
  <c r="AE927" i="21"/>
  <c r="AF927" i="21" s="1"/>
  <c r="AG927" i="21" s="1"/>
  <c r="AH927" i="21" s="1"/>
  <c r="AI927" i="21" s="1"/>
  <c r="AJ927" i="21" s="1"/>
  <c r="AK927" i="21" s="1"/>
  <c r="AE919" i="21"/>
  <c r="AF919" i="21" s="1"/>
  <c r="AG919" i="21" s="1"/>
  <c r="AH919" i="21" s="1"/>
  <c r="AI919" i="21" s="1"/>
  <c r="AJ919" i="21" s="1"/>
  <c r="AK919" i="21" s="1"/>
  <c r="AE911" i="21"/>
  <c r="AF911" i="21" s="1"/>
  <c r="AG911" i="21" s="1"/>
  <c r="AH911" i="21" s="1"/>
  <c r="AI911" i="21" s="1"/>
  <c r="AJ911" i="21" s="1"/>
  <c r="AK911" i="21" s="1"/>
  <c r="AE903" i="21"/>
  <c r="AF903" i="21" s="1"/>
  <c r="AG903" i="21" s="1"/>
  <c r="AH903" i="21" s="1"/>
  <c r="AI903" i="21" s="1"/>
  <c r="AJ903" i="21" s="1"/>
  <c r="AK903" i="21" s="1"/>
  <c r="AE895" i="21"/>
  <c r="AF895" i="21" s="1"/>
  <c r="AG895" i="21" s="1"/>
  <c r="AH895" i="21" s="1"/>
  <c r="AI895" i="21" s="1"/>
  <c r="AJ895" i="21" s="1"/>
  <c r="AK895" i="21" s="1"/>
  <c r="AE887" i="21"/>
  <c r="AF887" i="21" s="1"/>
  <c r="AG887" i="21" s="1"/>
  <c r="AH887" i="21" s="1"/>
  <c r="AI887" i="21" s="1"/>
  <c r="AJ887" i="21" s="1"/>
  <c r="AK887" i="21" s="1"/>
  <c r="AE878" i="21"/>
  <c r="AF878" i="21" s="1"/>
  <c r="AG878" i="21" s="1"/>
  <c r="AH878" i="21" s="1"/>
  <c r="AI878" i="21" s="1"/>
  <c r="AJ878" i="21" s="1"/>
  <c r="AK878" i="21" s="1"/>
  <c r="AE869" i="21"/>
  <c r="AF869" i="21" s="1"/>
  <c r="AG869" i="21" s="1"/>
  <c r="AH869" i="21" s="1"/>
  <c r="AI869" i="21" s="1"/>
  <c r="AJ869" i="21" s="1"/>
  <c r="AK869" i="21" s="1"/>
  <c r="AE861" i="21"/>
  <c r="AF861" i="21" s="1"/>
  <c r="AG861" i="21" s="1"/>
  <c r="AH861" i="21" s="1"/>
  <c r="AI861" i="21" s="1"/>
  <c r="AJ861" i="21" s="1"/>
  <c r="AK861" i="21" s="1"/>
  <c r="AE848" i="21"/>
  <c r="AF848" i="21" s="1"/>
  <c r="AG848" i="21" s="1"/>
  <c r="AH848" i="21" s="1"/>
  <c r="AI848" i="21" s="1"/>
  <c r="AJ848" i="21" s="1"/>
  <c r="AK848" i="21" s="1"/>
  <c r="AE839" i="21"/>
  <c r="AF839" i="21" s="1"/>
  <c r="AG839" i="21" s="1"/>
  <c r="AH839" i="21" s="1"/>
  <c r="AI839" i="21" s="1"/>
  <c r="AJ839" i="21" s="1"/>
  <c r="AK839" i="21" s="1"/>
  <c r="AE821" i="21"/>
  <c r="AF821" i="21" s="1"/>
  <c r="AG821" i="21" s="1"/>
  <c r="AH821" i="21" s="1"/>
  <c r="AI821" i="21" s="1"/>
  <c r="AJ821" i="21" s="1"/>
  <c r="AK821" i="21" s="1"/>
  <c r="AE813" i="21"/>
  <c r="AF813" i="21" s="1"/>
  <c r="AG813" i="21" s="1"/>
  <c r="AH813" i="21" s="1"/>
  <c r="AI813" i="21" s="1"/>
  <c r="AJ813" i="21" s="1"/>
  <c r="AK813" i="21" s="1"/>
  <c r="AE805" i="21"/>
  <c r="AF805" i="21" s="1"/>
  <c r="AG805" i="21" s="1"/>
  <c r="AH805" i="21" s="1"/>
  <c r="AI805" i="21" s="1"/>
  <c r="AJ805" i="21" s="1"/>
  <c r="AK805" i="21" s="1"/>
  <c r="AE797" i="21"/>
  <c r="AF797" i="21" s="1"/>
  <c r="AG797" i="21" s="1"/>
  <c r="AH797" i="21" s="1"/>
  <c r="AI797" i="21" s="1"/>
  <c r="AJ797" i="21" s="1"/>
  <c r="AK797" i="21" s="1"/>
  <c r="AE789" i="21"/>
  <c r="AF789" i="21" s="1"/>
  <c r="AG789" i="21" s="1"/>
  <c r="AH789" i="21" s="1"/>
  <c r="AI789" i="21" s="1"/>
  <c r="AJ789" i="21" s="1"/>
  <c r="AK789" i="21" s="1"/>
  <c r="AE781" i="21"/>
  <c r="AF781" i="21" s="1"/>
  <c r="AG781" i="21" s="1"/>
  <c r="AH781" i="21" s="1"/>
  <c r="AI781" i="21" s="1"/>
  <c r="AJ781" i="21" s="1"/>
  <c r="AK781" i="21" s="1"/>
  <c r="AE773" i="21"/>
  <c r="AF773" i="21" s="1"/>
  <c r="AG773" i="21" s="1"/>
  <c r="AH773" i="21" s="1"/>
  <c r="AI773" i="21" s="1"/>
  <c r="AJ773" i="21" s="1"/>
  <c r="AK773" i="21" s="1"/>
  <c r="AE765" i="21"/>
  <c r="AF765" i="21" s="1"/>
  <c r="AG765" i="21" s="1"/>
  <c r="AH765" i="21" s="1"/>
  <c r="AI765" i="21" s="1"/>
  <c r="AJ765" i="21" s="1"/>
  <c r="AK765" i="21" s="1"/>
  <c r="AE757" i="21"/>
  <c r="AF757" i="21" s="1"/>
  <c r="AG757" i="21" s="1"/>
  <c r="AH757" i="21" s="1"/>
  <c r="AI757" i="21" s="1"/>
  <c r="AJ757" i="21" s="1"/>
  <c r="AK757" i="21" s="1"/>
  <c r="AE749" i="21"/>
  <c r="AF749" i="21" s="1"/>
  <c r="AG749" i="21" s="1"/>
  <c r="AH749" i="21" s="1"/>
  <c r="AI749" i="21" s="1"/>
  <c r="AJ749" i="21" s="1"/>
  <c r="AK749" i="21" s="1"/>
  <c r="AE741" i="21"/>
  <c r="AF741" i="21" s="1"/>
  <c r="AG741" i="21" s="1"/>
  <c r="AH741" i="21" s="1"/>
  <c r="AI741" i="21" s="1"/>
  <c r="AJ741" i="21" s="1"/>
  <c r="AK741" i="21" s="1"/>
  <c r="AE732" i="21"/>
  <c r="AF732" i="21" s="1"/>
  <c r="AG732" i="21" s="1"/>
  <c r="AH732" i="21" s="1"/>
  <c r="AI732" i="21" s="1"/>
  <c r="AJ732" i="21" s="1"/>
  <c r="AK732" i="21" s="1"/>
  <c r="AE724" i="21"/>
  <c r="AF724" i="21" s="1"/>
  <c r="AG724" i="21" s="1"/>
  <c r="AH724" i="21" s="1"/>
  <c r="AI724" i="21" s="1"/>
  <c r="AJ724" i="21" s="1"/>
  <c r="AK724" i="21" s="1"/>
  <c r="AE676" i="21"/>
  <c r="AF676" i="21" s="1"/>
  <c r="AG676" i="21" s="1"/>
  <c r="AH676" i="21" s="1"/>
  <c r="AI676" i="21" s="1"/>
  <c r="AJ676" i="21" s="1"/>
  <c r="AK676" i="21" s="1"/>
  <c r="AE667" i="21"/>
  <c r="AF667" i="21" s="1"/>
  <c r="AG667" i="21" s="1"/>
  <c r="AH667" i="21" s="1"/>
  <c r="AI667" i="21" s="1"/>
  <c r="AJ667" i="21" s="1"/>
  <c r="AK667" i="21" s="1"/>
  <c r="AE658" i="21"/>
  <c r="AF658" i="21" s="1"/>
  <c r="AG658" i="21" s="1"/>
  <c r="AH658" i="21" s="1"/>
  <c r="AI658" i="21" s="1"/>
  <c r="AJ658" i="21" s="1"/>
  <c r="AK658" i="21" s="1"/>
  <c r="AE649" i="21"/>
  <c r="AF649" i="21" s="1"/>
  <c r="AG649" i="21" s="1"/>
  <c r="AH649" i="21" s="1"/>
  <c r="AI649" i="21" s="1"/>
  <c r="AJ649" i="21" s="1"/>
  <c r="AK649" i="21" s="1"/>
  <c r="AE638" i="21"/>
  <c r="AF638" i="21" s="1"/>
  <c r="AG638" i="21" s="1"/>
  <c r="AH638" i="21" s="1"/>
  <c r="AI638" i="21" s="1"/>
  <c r="AJ638" i="21" s="1"/>
  <c r="AK638" i="21" s="1"/>
  <c r="AE628" i="21"/>
  <c r="AF628" i="21" s="1"/>
  <c r="AG628" i="21" s="1"/>
  <c r="AH628" i="21" s="1"/>
  <c r="AI628" i="21" s="1"/>
  <c r="AJ628" i="21" s="1"/>
  <c r="AK628" i="21" s="1"/>
  <c r="AE620" i="21"/>
  <c r="AF620" i="21" s="1"/>
  <c r="AG620" i="21" s="1"/>
  <c r="AH620" i="21" s="1"/>
  <c r="AI620" i="21" s="1"/>
  <c r="AJ620" i="21" s="1"/>
  <c r="AK620" i="21" s="1"/>
  <c r="AE612" i="21"/>
  <c r="AF612" i="21" s="1"/>
  <c r="AG612" i="21" s="1"/>
  <c r="AH612" i="21" s="1"/>
  <c r="AI612" i="21" s="1"/>
  <c r="AJ612" i="21" s="1"/>
  <c r="AK612" i="21" s="1"/>
  <c r="AE604" i="21"/>
  <c r="AF604" i="21" s="1"/>
  <c r="AG604" i="21" s="1"/>
  <c r="AH604" i="21" s="1"/>
  <c r="AI604" i="21" s="1"/>
  <c r="AJ604" i="21" s="1"/>
  <c r="AK604" i="21" s="1"/>
  <c r="AE596" i="21"/>
  <c r="AF596" i="21" s="1"/>
  <c r="AG596" i="21" s="1"/>
  <c r="AH596" i="21" s="1"/>
  <c r="AI596" i="21" s="1"/>
  <c r="AJ596" i="21" s="1"/>
  <c r="AK596" i="21" s="1"/>
  <c r="AE572" i="21"/>
  <c r="AF572" i="21" s="1"/>
  <c r="AG572" i="21" s="1"/>
  <c r="AH572" i="21" s="1"/>
  <c r="AI572" i="21" s="1"/>
  <c r="AJ572" i="21" s="1"/>
  <c r="AK572" i="21" s="1"/>
  <c r="AE564" i="21"/>
  <c r="AF564" i="21" s="1"/>
  <c r="AG564" i="21" s="1"/>
  <c r="AH564" i="21" s="1"/>
  <c r="AI564" i="21" s="1"/>
  <c r="AJ564" i="21" s="1"/>
  <c r="AK564" i="21" s="1"/>
  <c r="AE556" i="21"/>
  <c r="AF556" i="21" s="1"/>
  <c r="AG556" i="21" s="1"/>
  <c r="AH556" i="21" s="1"/>
  <c r="AI556" i="21" s="1"/>
  <c r="AJ556" i="21" s="1"/>
  <c r="AK556" i="21" s="1"/>
  <c r="AE548" i="21"/>
  <c r="AF548" i="21" s="1"/>
  <c r="AG548" i="21" s="1"/>
  <c r="AH548" i="21" s="1"/>
  <c r="AI548" i="21" s="1"/>
  <c r="AJ548" i="21" s="1"/>
  <c r="AK548" i="21" s="1"/>
  <c r="AE540" i="21"/>
  <c r="AF540" i="21" s="1"/>
  <c r="AG540" i="21" s="1"/>
  <c r="AH540" i="21" s="1"/>
  <c r="AI540" i="21" s="1"/>
  <c r="AJ540" i="21" s="1"/>
  <c r="AK540" i="21" s="1"/>
  <c r="AE532" i="21"/>
  <c r="AF532" i="21" s="1"/>
  <c r="AG532" i="21" s="1"/>
  <c r="AH532" i="21" s="1"/>
  <c r="AI532" i="21" s="1"/>
  <c r="AJ532" i="21" s="1"/>
  <c r="AK532" i="21" s="1"/>
  <c r="AE524" i="21"/>
  <c r="AF524" i="21" s="1"/>
  <c r="AG524" i="21" s="1"/>
  <c r="AH524" i="21" s="1"/>
  <c r="AI524" i="21" s="1"/>
  <c r="AJ524" i="21" s="1"/>
  <c r="AK524" i="21" s="1"/>
  <c r="AE516" i="21"/>
  <c r="AF516" i="21" s="1"/>
  <c r="AG516" i="21" s="1"/>
  <c r="AH516" i="21" s="1"/>
  <c r="AI516" i="21" s="1"/>
  <c r="AJ516" i="21" s="1"/>
  <c r="AK516" i="21" s="1"/>
  <c r="AE508" i="21"/>
  <c r="AF508" i="21" s="1"/>
  <c r="AG508" i="21" s="1"/>
  <c r="AH508" i="21" s="1"/>
  <c r="AI508" i="21" s="1"/>
  <c r="AJ508" i="21" s="1"/>
  <c r="AK508" i="21" s="1"/>
  <c r="AE500" i="21"/>
  <c r="AF500" i="21" s="1"/>
  <c r="AG500" i="21" s="1"/>
  <c r="AH500" i="21" s="1"/>
  <c r="AI500" i="21" s="1"/>
  <c r="AJ500" i="21" s="1"/>
  <c r="AK500" i="21" s="1"/>
  <c r="AE492" i="21"/>
  <c r="AF492" i="21" s="1"/>
  <c r="AG492" i="21" s="1"/>
  <c r="AH492" i="21" s="1"/>
  <c r="AI492" i="21" s="1"/>
  <c r="AJ492" i="21" s="1"/>
  <c r="AK492" i="21" s="1"/>
  <c r="AE484" i="21"/>
  <c r="AF484" i="21" s="1"/>
  <c r="AG484" i="21" s="1"/>
  <c r="AH484" i="21" s="1"/>
  <c r="AI484" i="21" s="1"/>
  <c r="AJ484" i="21" s="1"/>
  <c r="AK484" i="21" s="1"/>
  <c r="AE476" i="21"/>
  <c r="AF476" i="21" s="1"/>
  <c r="AG476" i="21" s="1"/>
  <c r="AH476" i="21" s="1"/>
  <c r="AI476" i="21" s="1"/>
  <c r="AJ476" i="21" s="1"/>
  <c r="AK476" i="21" s="1"/>
  <c r="AE468" i="21"/>
  <c r="AF468" i="21" s="1"/>
  <c r="AG468" i="21" s="1"/>
  <c r="AH468" i="21" s="1"/>
  <c r="AI468" i="21" s="1"/>
  <c r="AJ468" i="21" s="1"/>
  <c r="AK468" i="21" s="1"/>
  <c r="AE460" i="21"/>
  <c r="AF460" i="21" s="1"/>
  <c r="AG460" i="21" s="1"/>
  <c r="AH460" i="21" s="1"/>
  <c r="AI460" i="21" s="1"/>
  <c r="AJ460" i="21" s="1"/>
  <c r="AK460" i="21" s="1"/>
  <c r="AE452" i="21"/>
  <c r="AF452" i="21" s="1"/>
  <c r="AG452" i="21" s="1"/>
  <c r="AH452" i="21" s="1"/>
  <c r="AI452" i="21" s="1"/>
  <c r="AJ452" i="21" s="1"/>
  <c r="AK452" i="21" s="1"/>
  <c r="AE444" i="21"/>
  <c r="AF444" i="21" s="1"/>
  <c r="AG444" i="21" s="1"/>
  <c r="AH444" i="21" s="1"/>
  <c r="AI444" i="21" s="1"/>
  <c r="AJ444" i="21" s="1"/>
  <c r="AK444" i="21" s="1"/>
  <c r="AE996" i="21"/>
  <c r="AF996" i="21" s="1"/>
  <c r="AG996" i="21" s="1"/>
  <c r="AH996" i="21" s="1"/>
  <c r="AI996" i="21" s="1"/>
  <c r="AJ996" i="21" s="1"/>
  <c r="AK996" i="21" s="1"/>
  <c r="AE948" i="21"/>
  <c r="AF948" i="21" s="1"/>
  <c r="AG948" i="21" s="1"/>
  <c r="AH948" i="21" s="1"/>
  <c r="AI948" i="21" s="1"/>
  <c r="AJ948" i="21" s="1"/>
  <c r="AK948" i="21" s="1"/>
  <c r="AE892" i="21"/>
  <c r="AF892" i="21" s="1"/>
  <c r="AG892" i="21" s="1"/>
  <c r="AH892" i="21" s="1"/>
  <c r="AI892" i="21" s="1"/>
  <c r="AJ892" i="21" s="1"/>
  <c r="AK892" i="21" s="1"/>
  <c r="AE836" i="21"/>
  <c r="AF836" i="21" s="1"/>
  <c r="AG836" i="21" s="1"/>
  <c r="AH836" i="21" s="1"/>
  <c r="AI836" i="21" s="1"/>
  <c r="AJ836" i="21" s="1"/>
  <c r="AK836" i="21" s="1"/>
  <c r="AE786" i="21"/>
  <c r="AF786" i="21" s="1"/>
  <c r="AG786" i="21" s="1"/>
  <c r="AH786" i="21" s="1"/>
  <c r="AI786" i="21" s="1"/>
  <c r="AJ786" i="21" s="1"/>
  <c r="AK786" i="21" s="1"/>
  <c r="AE729" i="21"/>
  <c r="AF729" i="21" s="1"/>
  <c r="AG729" i="21" s="1"/>
  <c r="AH729" i="21" s="1"/>
  <c r="AI729" i="21" s="1"/>
  <c r="AJ729" i="21" s="1"/>
  <c r="AK729" i="21" s="1"/>
  <c r="AE681" i="21"/>
  <c r="AF681" i="21" s="1"/>
  <c r="AG681" i="21" s="1"/>
  <c r="AH681" i="21" s="1"/>
  <c r="AI681" i="21" s="1"/>
  <c r="AJ681" i="21" s="1"/>
  <c r="AK681" i="21" s="1"/>
  <c r="AE569" i="21"/>
  <c r="AF569" i="21" s="1"/>
  <c r="AG569" i="21" s="1"/>
  <c r="AH569" i="21" s="1"/>
  <c r="AI569" i="21" s="1"/>
  <c r="AJ569" i="21" s="1"/>
  <c r="AK569" i="21" s="1"/>
  <c r="AE505" i="21"/>
  <c r="AF505" i="21" s="1"/>
  <c r="AG505" i="21" s="1"/>
  <c r="AH505" i="21" s="1"/>
  <c r="AI505" i="21" s="1"/>
  <c r="AJ505" i="21" s="1"/>
  <c r="AK505" i="21" s="1"/>
  <c r="AE457" i="21"/>
  <c r="AF457" i="21" s="1"/>
  <c r="AG457" i="21" s="1"/>
  <c r="AH457" i="21" s="1"/>
  <c r="AI457" i="21" s="1"/>
  <c r="AJ457" i="21" s="1"/>
  <c r="AK457" i="21" s="1"/>
  <c r="AE963" i="21"/>
  <c r="AF963" i="21" s="1"/>
  <c r="AG963" i="21" s="1"/>
  <c r="AH963" i="21" s="1"/>
  <c r="AI963" i="21" s="1"/>
  <c r="AJ963" i="21" s="1"/>
  <c r="AK963" i="21" s="1"/>
  <c r="AE891" i="21"/>
  <c r="AF891" i="21" s="1"/>
  <c r="AG891" i="21" s="1"/>
  <c r="AH891" i="21" s="1"/>
  <c r="AI891" i="21" s="1"/>
  <c r="AJ891" i="21" s="1"/>
  <c r="AK891" i="21" s="1"/>
  <c r="AE817" i="21"/>
  <c r="AF817" i="21" s="1"/>
  <c r="AG817" i="21" s="1"/>
  <c r="AH817" i="21" s="1"/>
  <c r="AI817" i="21" s="1"/>
  <c r="AJ817" i="21" s="1"/>
  <c r="AK817" i="21" s="1"/>
  <c r="AE456" i="21"/>
  <c r="AF456" i="21" s="1"/>
  <c r="AG456" i="21" s="1"/>
  <c r="AH456" i="21" s="1"/>
  <c r="AI456" i="21" s="1"/>
  <c r="AJ456" i="21" s="1"/>
  <c r="AK456" i="21" s="1"/>
  <c r="AE1006" i="21"/>
  <c r="AF1006" i="21" s="1"/>
  <c r="AG1006" i="21" s="1"/>
  <c r="AH1006" i="21" s="1"/>
  <c r="AI1006" i="21" s="1"/>
  <c r="AJ1006" i="21" s="1"/>
  <c r="AK1006" i="21" s="1"/>
  <c r="AE998" i="21"/>
  <c r="AF998" i="21" s="1"/>
  <c r="AG998" i="21" s="1"/>
  <c r="AH998" i="21" s="1"/>
  <c r="AI998" i="21" s="1"/>
  <c r="AJ998" i="21" s="1"/>
  <c r="AK998" i="21" s="1"/>
  <c r="AE990" i="21"/>
  <c r="AF990" i="21" s="1"/>
  <c r="AG990" i="21" s="1"/>
  <c r="AH990" i="21" s="1"/>
  <c r="AI990" i="21" s="1"/>
  <c r="AJ990" i="21" s="1"/>
  <c r="AK990" i="21" s="1"/>
  <c r="AE982" i="21"/>
  <c r="AF982" i="21" s="1"/>
  <c r="AG982" i="21" s="1"/>
  <c r="AH982" i="21" s="1"/>
  <c r="AI982" i="21" s="1"/>
  <c r="AJ982" i="21" s="1"/>
  <c r="AK982" i="21" s="1"/>
  <c r="AE974" i="21"/>
  <c r="AF974" i="21" s="1"/>
  <c r="AG974" i="21" s="1"/>
  <c r="AH974" i="21" s="1"/>
  <c r="AI974" i="21" s="1"/>
  <c r="AJ974" i="21" s="1"/>
  <c r="AK974" i="21" s="1"/>
  <c r="AE966" i="21"/>
  <c r="AF966" i="21" s="1"/>
  <c r="AG966" i="21" s="1"/>
  <c r="AH966" i="21" s="1"/>
  <c r="AI966" i="21" s="1"/>
  <c r="AJ966" i="21" s="1"/>
  <c r="AK966" i="21" s="1"/>
  <c r="AE958" i="21"/>
  <c r="AF958" i="21" s="1"/>
  <c r="AG958" i="21" s="1"/>
  <c r="AH958" i="21" s="1"/>
  <c r="AI958" i="21" s="1"/>
  <c r="AJ958" i="21" s="1"/>
  <c r="AK958" i="21" s="1"/>
  <c r="AE950" i="21"/>
  <c r="AF950" i="21" s="1"/>
  <c r="AG950" i="21" s="1"/>
  <c r="AH950" i="21" s="1"/>
  <c r="AI950" i="21" s="1"/>
  <c r="AJ950" i="21" s="1"/>
  <c r="AK950" i="21" s="1"/>
  <c r="AE942" i="21"/>
  <c r="AF942" i="21" s="1"/>
  <c r="AG942" i="21" s="1"/>
  <c r="AH942" i="21" s="1"/>
  <c r="AI942" i="21" s="1"/>
  <c r="AJ942" i="21" s="1"/>
  <c r="AK942" i="21" s="1"/>
  <c r="AE934" i="21"/>
  <c r="AF934" i="21" s="1"/>
  <c r="AG934" i="21" s="1"/>
  <c r="AH934" i="21" s="1"/>
  <c r="AI934" i="21" s="1"/>
  <c r="AJ934" i="21" s="1"/>
  <c r="AK934" i="21" s="1"/>
  <c r="AE926" i="21"/>
  <c r="AF926" i="21" s="1"/>
  <c r="AG926" i="21" s="1"/>
  <c r="AH926" i="21" s="1"/>
  <c r="AI926" i="21" s="1"/>
  <c r="AJ926" i="21" s="1"/>
  <c r="AK926" i="21" s="1"/>
  <c r="AE918" i="21"/>
  <c r="AF918" i="21" s="1"/>
  <c r="AG918" i="21" s="1"/>
  <c r="AH918" i="21" s="1"/>
  <c r="AI918" i="21" s="1"/>
  <c r="AJ918" i="21" s="1"/>
  <c r="AK918" i="21" s="1"/>
  <c r="AE910" i="21"/>
  <c r="AF910" i="21" s="1"/>
  <c r="AG910" i="21" s="1"/>
  <c r="AH910" i="21" s="1"/>
  <c r="AI910" i="21" s="1"/>
  <c r="AJ910" i="21" s="1"/>
  <c r="AK910" i="21" s="1"/>
  <c r="AE902" i="21"/>
  <c r="AF902" i="21" s="1"/>
  <c r="AG902" i="21" s="1"/>
  <c r="AH902" i="21" s="1"/>
  <c r="AI902" i="21" s="1"/>
  <c r="AJ902" i="21" s="1"/>
  <c r="AK902" i="21" s="1"/>
  <c r="AE894" i="21"/>
  <c r="AF894" i="21" s="1"/>
  <c r="AG894" i="21" s="1"/>
  <c r="AH894" i="21" s="1"/>
  <c r="AI894" i="21" s="1"/>
  <c r="AJ894" i="21" s="1"/>
  <c r="AK894" i="21" s="1"/>
  <c r="AE886" i="21"/>
  <c r="AF886" i="21" s="1"/>
  <c r="AG886" i="21" s="1"/>
  <c r="AH886" i="21" s="1"/>
  <c r="AI886" i="21" s="1"/>
  <c r="AJ886" i="21" s="1"/>
  <c r="AK886" i="21" s="1"/>
  <c r="AE877" i="21"/>
  <c r="AF877" i="21" s="1"/>
  <c r="AG877" i="21" s="1"/>
  <c r="AH877" i="21" s="1"/>
  <c r="AI877" i="21" s="1"/>
  <c r="AJ877" i="21" s="1"/>
  <c r="AK877" i="21" s="1"/>
  <c r="AE868" i="21"/>
  <c r="AF868" i="21" s="1"/>
  <c r="AG868" i="21" s="1"/>
  <c r="AH868" i="21" s="1"/>
  <c r="AI868" i="21" s="1"/>
  <c r="AJ868" i="21" s="1"/>
  <c r="AK868" i="21" s="1"/>
  <c r="AE860" i="21"/>
  <c r="AF860" i="21" s="1"/>
  <c r="AG860" i="21" s="1"/>
  <c r="AH860" i="21" s="1"/>
  <c r="AI860" i="21" s="1"/>
  <c r="AJ860" i="21" s="1"/>
  <c r="AK860" i="21" s="1"/>
  <c r="AE847" i="21"/>
  <c r="AF847" i="21" s="1"/>
  <c r="AG847" i="21" s="1"/>
  <c r="AH847" i="21" s="1"/>
  <c r="AI847" i="21" s="1"/>
  <c r="AJ847" i="21" s="1"/>
  <c r="AK847" i="21" s="1"/>
  <c r="AE838" i="21"/>
  <c r="AF838" i="21" s="1"/>
  <c r="AG838" i="21" s="1"/>
  <c r="AH838" i="21" s="1"/>
  <c r="AI838" i="21" s="1"/>
  <c r="AJ838" i="21" s="1"/>
  <c r="AK838" i="21" s="1"/>
  <c r="AE829" i="21"/>
  <c r="AF829" i="21" s="1"/>
  <c r="AG829" i="21" s="1"/>
  <c r="AH829" i="21" s="1"/>
  <c r="AI829" i="21" s="1"/>
  <c r="AJ829" i="21" s="1"/>
  <c r="AK829" i="21" s="1"/>
  <c r="AE820" i="21"/>
  <c r="AF820" i="21" s="1"/>
  <c r="AG820" i="21" s="1"/>
  <c r="AH820" i="21" s="1"/>
  <c r="AI820" i="21" s="1"/>
  <c r="AJ820" i="21" s="1"/>
  <c r="AK820" i="21" s="1"/>
  <c r="AE812" i="21"/>
  <c r="AF812" i="21" s="1"/>
  <c r="AG812" i="21" s="1"/>
  <c r="AH812" i="21" s="1"/>
  <c r="AI812" i="21" s="1"/>
  <c r="AJ812" i="21" s="1"/>
  <c r="AK812" i="21" s="1"/>
  <c r="AE804" i="21"/>
  <c r="AF804" i="21" s="1"/>
  <c r="AG804" i="21" s="1"/>
  <c r="AH804" i="21" s="1"/>
  <c r="AI804" i="21" s="1"/>
  <c r="AJ804" i="21" s="1"/>
  <c r="AK804" i="21" s="1"/>
  <c r="AE796" i="21"/>
  <c r="AF796" i="21" s="1"/>
  <c r="AG796" i="21" s="1"/>
  <c r="AH796" i="21" s="1"/>
  <c r="AI796" i="21" s="1"/>
  <c r="AJ796" i="21" s="1"/>
  <c r="AK796" i="21" s="1"/>
  <c r="AE788" i="21"/>
  <c r="AF788" i="21" s="1"/>
  <c r="AG788" i="21" s="1"/>
  <c r="AH788" i="21" s="1"/>
  <c r="AI788" i="21" s="1"/>
  <c r="AJ788" i="21" s="1"/>
  <c r="AK788" i="21" s="1"/>
  <c r="AE780" i="21"/>
  <c r="AF780" i="21" s="1"/>
  <c r="AG780" i="21" s="1"/>
  <c r="AH780" i="21" s="1"/>
  <c r="AI780" i="21" s="1"/>
  <c r="AJ780" i="21" s="1"/>
  <c r="AK780" i="21" s="1"/>
  <c r="AE772" i="21"/>
  <c r="AF772" i="21" s="1"/>
  <c r="AG772" i="21" s="1"/>
  <c r="AH772" i="21" s="1"/>
  <c r="AI772" i="21" s="1"/>
  <c r="AJ772" i="21" s="1"/>
  <c r="AK772" i="21" s="1"/>
  <c r="AE764" i="21"/>
  <c r="AF764" i="21" s="1"/>
  <c r="AG764" i="21" s="1"/>
  <c r="AH764" i="21" s="1"/>
  <c r="AI764" i="21" s="1"/>
  <c r="AJ764" i="21" s="1"/>
  <c r="AK764" i="21" s="1"/>
  <c r="AE756" i="21"/>
  <c r="AF756" i="21" s="1"/>
  <c r="AG756" i="21" s="1"/>
  <c r="AH756" i="21" s="1"/>
  <c r="AI756" i="21" s="1"/>
  <c r="AJ756" i="21" s="1"/>
  <c r="AK756" i="21" s="1"/>
  <c r="AE748" i="21"/>
  <c r="AF748" i="21" s="1"/>
  <c r="AG748" i="21" s="1"/>
  <c r="AH748" i="21" s="1"/>
  <c r="AI748" i="21" s="1"/>
  <c r="AJ748" i="21" s="1"/>
  <c r="AK748" i="21" s="1"/>
  <c r="AE731" i="21"/>
  <c r="AF731" i="21" s="1"/>
  <c r="AG731" i="21" s="1"/>
  <c r="AH731" i="21" s="1"/>
  <c r="AI731" i="21" s="1"/>
  <c r="AJ731" i="21" s="1"/>
  <c r="AK731" i="21" s="1"/>
  <c r="AE723" i="21"/>
  <c r="AF723" i="21" s="1"/>
  <c r="AG723" i="21" s="1"/>
  <c r="AH723" i="21" s="1"/>
  <c r="AI723" i="21" s="1"/>
  <c r="AJ723" i="21" s="1"/>
  <c r="AK723" i="21" s="1"/>
  <c r="AE674" i="21"/>
  <c r="AF674" i="21" s="1"/>
  <c r="AG674" i="21" s="1"/>
  <c r="AH674" i="21" s="1"/>
  <c r="AI674" i="21" s="1"/>
  <c r="AJ674" i="21" s="1"/>
  <c r="AK674" i="21" s="1"/>
  <c r="AE666" i="21"/>
  <c r="AF666" i="21" s="1"/>
  <c r="AG666" i="21" s="1"/>
  <c r="AH666" i="21" s="1"/>
  <c r="AI666" i="21" s="1"/>
  <c r="AJ666" i="21" s="1"/>
  <c r="AK666" i="21" s="1"/>
  <c r="AE648" i="21"/>
  <c r="AF648" i="21" s="1"/>
  <c r="AG648" i="21" s="1"/>
  <c r="AH648" i="21" s="1"/>
  <c r="AI648" i="21" s="1"/>
  <c r="AJ648" i="21" s="1"/>
  <c r="AK648" i="21" s="1"/>
  <c r="AE637" i="21"/>
  <c r="AF637" i="21" s="1"/>
  <c r="AG637" i="21" s="1"/>
  <c r="AH637" i="21" s="1"/>
  <c r="AI637" i="21" s="1"/>
  <c r="AJ637" i="21" s="1"/>
  <c r="AK637" i="21" s="1"/>
  <c r="AE627" i="21"/>
  <c r="AF627" i="21" s="1"/>
  <c r="AG627" i="21" s="1"/>
  <c r="AH627" i="21" s="1"/>
  <c r="AI627" i="21" s="1"/>
  <c r="AJ627" i="21" s="1"/>
  <c r="AK627" i="21" s="1"/>
  <c r="AE619" i="21"/>
  <c r="AF619" i="21" s="1"/>
  <c r="AG619" i="21" s="1"/>
  <c r="AH619" i="21" s="1"/>
  <c r="AI619" i="21" s="1"/>
  <c r="AJ619" i="21" s="1"/>
  <c r="AK619" i="21" s="1"/>
  <c r="AE611" i="21"/>
  <c r="AF611" i="21" s="1"/>
  <c r="AG611" i="21" s="1"/>
  <c r="AH611" i="21" s="1"/>
  <c r="AI611" i="21" s="1"/>
  <c r="AJ611" i="21" s="1"/>
  <c r="AK611" i="21" s="1"/>
  <c r="AE603" i="21"/>
  <c r="AF603" i="21" s="1"/>
  <c r="AG603" i="21" s="1"/>
  <c r="AH603" i="21" s="1"/>
  <c r="AI603" i="21" s="1"/>
  <c r="AJ603" i="21" s="1"/>
  <c r="AK603" i="21" s="1"/>
  <c r="AE595" i="21"/>
  <c r="AF595" i="21" s="1"/>
  <c r="AG595" i="21" s="1"/>
  <c r="AH595" i="21" s="1"/>
  <c r="AI595" i="21" s="1"/>
  <c r="AJ595" i="21" s="1"/>
  <c r="AK595" i="21" s="1"/>
  <c r="AE579" i="21"/>
  <c r="AF579" i="21" s="1"/>
  <c r="AG579" i="21" s="1"/>
  <c r="AH579" i="21" s="1"/>
  <c r="AI579" i="21" s="1"/>
  <c r="AJ579" i="21" s="1"/>
  <c r="AK579" i="21" s="1"/>
  <c r="AE571" i="21"/>
  <c r="AF571" i="21" s="1"/>
  <c r="AG571" i="21" s="1"/>
  <c r="AH571" i="21" s="1"/>
  <c r="AI571" i="21" s="1"/>
  <c r="AJ571" i="21" s="1"/>
  <c r="AK571" i="21" s="1"/>
  <c r="AE563" i="21"/>
  <c r="AF563" i="21" s="1"/>
  <c r="AG563" i="21" s="1"/>
  <c r="AH563" i="21" s="1"/>
  <c r="AI563" i="21" s="1"/>
  <c r="AJ563" i="21" s="1"/>
  <c r="AK563" i="21" s="1"/>
  <c r="AE555" i="21"/>
  <c r="AF555" i="21" s="1"/>
  <c r="AG555" i="21" s="1"/>
  <c r="AH555" i="21" s="1"/>
  <c r="AI555" i="21" s="1"/>
  <c r="AJ555" i="21" s="1"/>
  <c r="AK555" i="21" s="1"/>
  <c r="AE547" i="21"/>
  <c r="AF547" i="21" s="1"/>
  <c r="AG547" i="21" s="1"/>
  <c r="AH547" i="21" s="1"/>
  <c r="AI547" i="21" s="1"/>
  <c r="AJ547" i="21" s="1"/>
  <c r="AK547" i="21" s="1"/>
  <c r="AE539" i="21"/>
  <c r="AF539" i="21" s="1"/>
  <c r="AG539" i="21" s="1"/>
  <c r="AH539" i="21" s="1"/>
  <c r="AI539" i="21" s="1"/>
  <c r="AJ539" i="21" s="1"/>
  <c r="AK539" i="21" s="1"/>
  <c r="AE531" i="21"/>
  <c r="AF531" i="21" s="1"/>
  <c r="AG531" i="21" s="1"/>
  <c r="AH531" i="21" s="1"/>
  <c r="AI531" i="21" s="1"/>
  <c r="AJ531" i="21" s="1"/>
  <c r="AK531" i="21" s="1"/>
  <c r="AE523" i="21"/>
  <c r="AF523" i="21" s="1"/>
  <c r="AG523" i="21" s="1"/>
  <c r="AH523" i="21" s="1"/>
  <c r="AI523" i="21" s="1"/>
  <c r="AJ523" i="21" s="1"/>
  <c r="AK523" i="21" s="1"/>
  <c r="AE515" i="21"/>
  <c r="AF515" i="21" s="1"/>
  <c r="AG515" i="21" s="1"/>
  <c r="AH515" i="21" s="1"/>
  <c r="AI515" i="21" s="1"/>
  <c r="AJ515" i="21" s="1"/>
  <c r="AK515" i="21" s="1"/>
  <c r="AE507" i="21"/>
  <c r="AF507" i="21" s="1"/>
  <c r="AG507" i="21" s="1"/>
  <c r="AH507" i="21" s="1"/>
  <c r="AI507" i="21" s="1"/>
  <c r="AJ507" i="21" s="1"/>
  <c r="AK507" i="21" s="1"/>
  <c r="AE499" i="21"/>
  <c r="AF499" i="21" s="1"/>
  <c r="AG499" i="21" s="1"/>
  <c r="AH499" i="21" s="1"/>
  <c r="AI499" i="21" s="1"/>
  <c r="AJ499" i="21" s="1"/>
  <c r="AK499" i="21" s="1"/>
  <c r="AE491" i="21"/>
  <c r="AF491" i="21" s="1"/>
  <c r="AG491" i="21" s="1"/>
  <c r="AH491" i="21" s="1"/>
  <c r="AI491" i="21" s="1"/>
  <c r="AJ491" i="21" s="1"/>
  <c r="AK491" i="21" s="1"/>
  <c r="AE483" i="21"/>
  <c r="AF483" i="21" s="1"/>
  <c r="AG483" i="21" s="1"/>
  <c r="AH483" i="21" s="1"/>
  <c r="AI483" i="21" s="1"/>
  <c r="AJ483" i="21" s="1"/>
  <c r="AK483" i="21" s="1"/>
  <c r="AE475" i="21"/>
  <c r="AF475" i="21" s="1"/>
  <c r="AG475" i="21" s="1"/>
  <c r="AH475" i="21" s="1"/>
  <c r="AI475" i="21" s="1"/>
  <c r="AJ475" i="21" s="1"/>
  <c r="AK475" i="21" s="1"/>
  <c r="AE467" i="21"/>
  <c r="AF467" i="21" s="1"/>
  <c r="AG467" i="21" s="1"/>
  <c r="AH467" i="21" s="1"/>
  <c r="AI467" i="21" s="1"/>
  <c r="AJ467" i="21" s="1"/>
  <c r="AK467" i="21" s="1"/>
  <c r="AE459" i="21"/>
  <c r="AF459" i="21" s="1"/>
  <c r="AG459" i="21" s="1"/>
  <c r="AH459" i="21" s="1"/>
  <c r="AI459" i="21" s="1"/>
  <c r="AJ459" i="21" s="1"/>
  <c r="AK459" i="21" s="1"/>
  <c r="AE451" i="21"/>
  <c r="AF451" i="21" s="1"/>
  <c r="AG451" i="21" s="1"/>
  <c r="AH451" i="21" s="1"/>
  <c r="AI451" i="21" s="1"/>
  <c r="AJ451" i="21" s="1"/>
  <c r="AK451" i="21" s="1"/>
  <c r="AE443" i="21"/>
  <c r="AF443" i="21" s="1"/>
  <c r="AG443" i="21" s="1"/>
  <c r="AH443" i="21" s="1"/>
  <c r="AI443" i="21" s="1"/>
  <c r="AJ443" i="21" s="1"/>
  <c r="AK443" i="21" s="1"/>
  <c r="AE988" i="21"/>
  <c r="AF988" i="21" s="1"/>
  <c r="AG988" i="21" s="1"/>
  <c r="AH988" i="21" s="1"/>
  <c r="AI988" i="21" s="1"/>
  <c r="AJ988" i="21" s="1"/>
  <c r="AK988" i="21" s="1"/>
  <c r="AE940" i="21"/>
  <c r="AF940" i="21" s="1"/>
  <c r="AG940" i="21" s="1"/>
  <c r="AH940" i="21" s="1"/>
  <c r="AI940" i="21" s="1"/>
  <c r="AJ940" i="21" s="1"/>
  <c r="AK940" i="21" s="1"/>
  <c r="AE884" i="21"/>
  <c r="AF884" i="21" s="1"/>
  <c r="AG884" i="21" s="1"/>
  <c r="AH884" i="21" s="1"/>
  <c r="AI884" i="21" s="1"/>
  <c r="AJ884" i="21" s="1"/>
  <c r="AK884" i="21" s="1"/>
  <c r="AE827" i="21"/>
  <c r="AF827" i="21" s="1"/>
  <c r="AG827" i="21" s="1"/>
  <c r="AH827" i="21" s="1"/>
  <c r="AI827" i="21" s="1"/>
  <c r="AJ827" i="21" s="1"/>
  <c r="AK827" i="21" s="1"/>
  <c r="AE770" i="21"/>
  <c r="AF770" i="21" s="1"/>
  <c r="AG770" i="21" s="1"/>
  <c r="AH770" i="21" s="1"/>
  <c r="AI770" i="21" s="1"/>
  <c r="AJ770" i="21" s="1"/>
  <c r="AK770" i="21" s="1"/>
  <c r="AE654" i="21"/>
  <c r="AF654" i="21" s="1"/>
  <c r="AG654" i="21" s="1"/>
  <c r="AH654" i="21" s="1"/>
  <c r="AI654" i="21" s="1"/>
  <c r="AJ654" i="21" s="1"/>
  <c r="AK654" i="21" s="1"/>
  <c r="AE601" i="21"/>
  <c r="AF601" i="21" s="1"/>
  <c r="AG601" i="21" s="1"/>
  <c r="AH601" i="21" s="1"/>
  <c r="AI601" i="21" s="1"/>
  <c r="AJ601" i="21" s="1"/>
  <c r="AK601" i="21" s="1"/>
  <c r="AE561" i="21"/>
  <c r="AF561" i="21" s="1"/>
  <c r="AG561" i="21" s="1"/>
  <c r="AH561" i="21" s="1"/>
  <c r="AI561" i="21" s="1"/>
  <c r="AJ561" i="21" s="1"/>
  <c r="AK561" i="21" s="1"/>
  <c r="AE513" i="21"/>
  <c r="AF513" i="21" s="1"/>
  <c r="AG513" i="21" s="1"/>
  <c r="AH513" i="21" s="1"/>
  <c r="AI513" i="21" s="1"/>
  <c r="AJ513" i="21" s="1"/>
  <c r="AK513" i="21" s="1"/>
  <c r="AE465" i="21"/>
  <c r="AF465" i="21" s="1"/>
  <c r="AG465" i="21" s="1"/>
  <c r="AH465" i="21" s="1"/>
  <c r="AI465" i="21" s="1"/>
  <c r="AJ465" i="21" s="1"/>
  <c r="AK465" i="21" s="1"/>
  <c r="AE995" i="21"/>
  <c r="AF995" i="21" s="1"/>
  <c r="AG995" i="21" s="1"/>
  <c r="AH995" i="21" s="1"/>
  <c r="AI995" i="21" s="1"/>
  <c r="AJ995" i="21" s="1"/>
  <c r="AK995" i="21" s="1"/>
  <c r="AE947" i="21"/>
  <c r="AF947" i="21" s="1"/>
  <c r="AG947" i="21" s="1"/>
  <c r="AH947" i="21" s="1"/>
  <c r="AI947" i="21" s="1"/>
  <c r="AJ947" i="21" s="1"/>
  <c r="AK947" i="21" s="1"/>
  <c r="AE915" i="21"/>
  <c r="AF915" i="21" s="1"/>
  <c r="AG915" i="21" s="1"/>
  <c r="AH915" i="21" s="1"/>
  <c r="AI915" i="21" s="1"/>
  <c r="AJ915" i="21" s="1"/>
  <c r="AK915" i="21" s="1"/>
  <c r="AE865" i="21"/>
  <c r="AF865" i="21" s="1"/>
  <c r="AG865" i="21" s="1"/>
  <c r="AH865" i="21" s="1"/>
  <c r="AI865" i="21" s="1"/>
  <c r="AJ865" i="21" s="1"/>
  <c r="AK865" i="21" s="1"/>
  <c r="AE844" i="21"/>
  <c r="AF844" i="21" s="1"/>
  <c r="AG844" i="21" s="1"/>
  <c r="AH844" i="21" s="1"/>
  <c r="AI844" i="21" s="1"/>
  <c r="AJ844" i="21" s="1"/>
  <c r="AK844" i="21" s="1"/>
  <c r="AE793" i="21"/>
  <c r="AF793" i="21" s="1"/>
  <c r="AG793" i="21" s="1"/>
  <c r="AH793" i="21" s="1"/>
  <c r="AI793" i="21" s="1"/>
  <c r="AJ793" i="21" s="1"/>
  <c r="AK793" i="21" s="1"/>
  <c r="AE761" i="21"/>
  <c r="AF761" i="21" s="1"/>
  <c r="AG761" i="21" s="1"/>
  <c r="AH761" i="21" s="1"/>
  <c r="AI761" i="21" s="1"/>
  <c r="AJ761" i="21" s="1"/>
  <c r="AK761" i="21" s="1"/>
  <c r="AE728" i="21"/>
  <c r="AF728" i="21" s="1"/>
  <c r="AG728" i="21" s="1"/>
  <c r="AH728" i="21" s="1"/>
  <c r="AI728" i="21" s="1"/>
  <c r="AJ728" i="21" s="1"/>
  <c r="AK728" i="21" s="1"/>
  <c r="AE662" i="21"/>
  <c r="AF662" i="21" s="1"/>
  <c r="AG662" i="21" s="1"/>
  <c r="AH662" i="21" s="1"/>
  <c r="AI662" i="21" s="1"/>
  <c r="AJ662" i="21" s="1"/>
  <c r="AK662" i="21" s="1"/>
  <c r="AE552" i="21"/>
  <c r="AF552" i="21" s="1"/>
  <c r="AG552" i="21" s="1"/>
  <c r="AH552" i="21" s="1"/>
  <c r="AI552" i="21" s="1"/>
  <c r="AJ552" i="21" s="1"/>
  <c r="AK552" i="21" s="1"/>
  <c r="AE512" i="21"/>
  <c r="AF512" i="21" s="1"/>
  <c r="AG512" i="21" s="1"/>
  <c r="AH512" i="21" s="1"/>
  <c r="AI512" i="21" s="1"/>
  <c r="AJ512" i="21" s="1"/>
  <c r="AK512" i="21" s="1"/>
  <c r="AE480" i="21"/>
  <c r="AF480" i="21" s="1"/>
  <c r="AG480" i="21" s="1"/>
  <c r="AH480" i="21" s="1"/>
  <c r="AI480" i="21" s="1"/>
  <c r="AJ480" i="21" s="1"/>
  <c r="AK480" i="21" s="1"/>
  <c r="AE440" i="21"/>
  <c r="AF440" i="21" s="1"/>
  <c r="AG440" i="21" s="1"/>
  <c r="AH440" i="21" s="1"/>
  <c r="AI440" i="21" s="1"/>
  <c r="AJ440" i="21" s="1"/>
  <c r="AK440" i="21" s="1"/>
  <c r="AE1002" i="21"/>
  <c r="AF1002" i="21" s="1"/>
  <c r="AG1002" i="21" s="1"/>
  <c r="AH1002" i="21" s="1"/>
  <c r="AI1002" i="21" s="1"/>
  <c r="AJ1002" i="21" s="1"/>
  <c r="AK1002" i="21" s="1"/>
  <c r="AE970" i="21"/>
  <c r="AF970" i="21" s="1"/>
  <c r="AG970" i="21" s="1"/>
  <c r="AH970" i="21" s="1"/>
  <c r="AI970" i="21" s="1"/>
  <c r="AJ970" i="21" s="1"/>
  <c r="AK970" i="21" s="1"/>
  <c r="AE938" i="21"/>
  <c r="AF938" i="21" s="1"/>
  <c r="AG938" i="21" s="1"/>
  <c r="AH938" i="21" s="1"/>
  <c r="AI938" i="21" s="1"/>
  <c r="AJ938" i="21" s="1"/>
  <c r="AK938" i="21" s="1"/>
  <c r="AE906" i="21"/>
  <c r="AF906" i="21" s="1"/>
  <c r="AG906" i="21" s="1"/>
  <c r="AH906" i="21" s="1"/>
  <c r="AI906" i="21" s="1"/>
  <c r="AJ906" i="21" s="1"/>
  <c r="AK906" i="21" s="1"/>
  <c r="AE872" i="21"/>
  <c r="AF872" i="21" s="1"/>
  <c r="AG872" i="21" s="1"/>
  <c r="AH872" i="21" s="1"/>
  <c r="AI872" i="21" s="1"/>
  <c r="AJ872" i="21" s="1"/>
  <c r="AK872" i="21" s="1"/>
  <c r="AE834" i="21"/>
  <c r="AF834" i="21" s="1"/>
  <c r="AG834" i="21" s="1"/>
  <c r="AH834" i="21" s="1"/>
  <c r="AI834" i="21" s="1"/>
  <c r="AJ834" i="21" s="1"/>
  <c r="AK834" i="21" s="1"/>
  <c r="AE800" i="21"/>
  <c r="AF800" i="21" s="1"/>
  <c r="AG800" i="21" s="1"/>
  <c r="AH800" i="21" s="1"/>
  <c r="AI800" i="21" s="1"/>
  <c r="AJ800" i="21" s="1"/>
  <c r="AK800" i="21" s="1"/>
  <c r="AE752" i="21"/>
  <c r="AF752" i="21" s="1"/>
  <c r="AG752" i="21" s="1"/>
  <c r="AH752" i="21" s="1"/>
  <c r="AI752" i="21" s="1"/>
  <c r="AJ752" i="21" s="1"/>
  <c r="AK752" i="21" s="1"/>
  <c r="AE652" i="21"/>
  <c r="AF652" i="21" s="1"/>
  <c r="AG652" i="21" s="1"/>
  <c r="AH652" i="21" s="1"/>
  <c r="AI652" i="21" s="1"/>
  <c r="AJ652" i="21" s="1"/>
  <c r="AK652" i="21" s="1"/>
  <c r="AE607" i="21"/>
  <c r="AF607" i="21" s="1"/>
  <c r="AG607" i="21" s="1"/>
  <c r="AH607" i="21" s="1"/>
  <c r="AI607" i="21" s="1"/>
  <c r="AJ607" i="21" s="1"/>
  <c r="AK607" i="21" s="1"/>
  <c r="AE567" i="21"/>
  <c r="AF567" i="21" s="1"/>
  <c r="AG567" i="21" s="1"/>
  <c r="AH567" i="21" s="1"/>
  <c r="AI567" i="21" s="1"/>
  <c r="AJ567" i="21" s="1"/>
  <c r="AK567" i="21" s="1"/>
  <c r="AE535" i="21"/>
  <c r="AF535" i="21" s="1"/>
  <c r="AG535" i="21" s="1"/>
  <c r="AH535" i="21" s="1"/>
  <c r="AI535" i="21" s="1"/>
  <c r="AJ535" i="21" s="1"/>
  <c r="AK535" i="21" s="1"/>
  <c r="AE503" i="21"/>
  <c r="AF503" i="21" s="1"/>
  <c r="AG503" i="21" s="1"/>
  <c r="AH503" i="21" s="1"/>
  <c r="AI503" i="21" s="1"/>
  <c r="AJ503" i="21" s="1"/>
  <c r="AK503" i="21" s="1"/>
  <c r="AE471" i="21"/>
  <c r="AF471" i="21" s="1"/>
  <c r="AG471" i="21" s="1"/>
  <c r="AH471" i="21" s="1"/>
  <c r="AI471" i="21" s="1"/>
  <c r="AJ471" i="21" s="1"/>
  <c r="AK471" i="21" s="1"/>
  <c r="AE439" i="21"/>
  <c r="AF439" i="21" s="1"/>
  <c r="AG439" i="21" s="1"/>
  <c r="AH439" i="21" s="1"/>
  <c r="AI439" i="21" s="1"/>
  <c r="AJ439" i="21" s="1"/>
  <c r="AK439" i="21" s="1"/>
  <c r="AE1005" i="21"/>
  <c r="AF1005" i="21" s="1"/>
  <c r="AG1005" i="21" s="1"/>
  <c r="AH1005" i="21" s="1"/>
  <c r="AI1005" i="21" s="1"/>
  <c r="AJ1005" i="21" s="1"/>
  <c r="AK1005" i="21" s="1"/>
  <c r="AE997" i="21"/>
  <c r="AF997" i="21" s="1"/>
  <c r="AG997" i="21" s="1"/>
  <c r="AH997" i="21" s="1"/>
  <c r="AI997" i="21" s="1"/>
  <c r="AJ997" i="21" s="1"/>
  <c r="AK997" i="21" s="1"/>
  <c r="AE989" i="21"/>
  <c r="AF989" i="21" s="1"/>
  <c r="AG989" i="21" s="1"/>
  <c r="AH989" i="21" s="1"/>
  <c r="AI989" i="21" s="1"/>
  <c r="AJ989" i="21" s="1"/>
  <c r="AK989" i="21" s="1"/>
  <c r="AE981" i="21"/>
  <c r="AF981" i="21" s="1"/>
  <c r="AG981" i="21" s="1"/>
  <c r="AH981" i="21" s="1"/>
  <c r="AI981" i="21" s="1"/>
  <c r="AJ981" i="21" s="1"/>
  <c r="AK981" i="21" s="1"/>
  <c r="AE973" i="21"/>
  <c r="AF973" i="21" s="1"/>
  <c r="AG973" i="21" s="1"/>
  <c r="AH973" i="21" s="1"/>
  <c r="AI973" i="21" s="1"/>
  <c r="AJ973" i="21" s="1"/>
  <c r="AK973" i="21" s="1"/>
  <c r="AE965" i="21"/>
  <c r="AF965" i="21" s="1"/>
  <c r="AG965" i="21" s="1"/>
  <c r="AH965" i="21" s="1"/>
  <c r="AI965" i="21" s="1"/>
  <c r="AJ965" i="21" s="1"/>
  <c r="AK965" i="21" s="1"/>
  <c r="AE957" i="21"/>
  <c r="AF957" i="21" s="1"/>
  <c r="AG957" i="21" s="1"/>
  <c r="AH957" i="21" s="1"/>
  <c r="AI957" i="21" s="1"/>
  <c r="AJ957" i="21" s="1"/>
  <c r="AK957" i="21" s="1"/>
  <c r="AE949" i="21"/>
  <c r="AF949" i="21" s="1"/>
  <c r="AG949" i="21" s="1"/>
  <c r="AH949" i="21" s="1"/>
  <c r="AI949" i="21" s="1"/>
  <c r="AJ949" i="21" s="1"/>
  <c r="AK949" i="21" s="1"/>
  <c r="AE941" i="21"/>
  <c r="AF941" i="21" s="1"/>
  <c r="AG941" i="21" s="1"/>
  <c r="AH941" i="21" s="1"/>
  <c r="AI941" i="21" s="1"/>
  <c r="AJ941" i="21" s="1"/>
  <c r="AK941" i="21" s="1"/>
  <c r="AE933" i="21"/>
  <c r="AF933" i="21" s="1"/>
  <c r="AG933" i="21" s="1"/>
  <c r="AH933" i="21" s="1"/>
  <c r="AI933" i="21" s="1"/>
  <c r="AJ933" i="21" s="1"/>
  <c r="AK933" i="21" s="1"/>
  <c r="AE925" i="21"/>
  <c r="AF925" i="21" s="1"/>
  <c r="AG925" i="21" s="1"/>
  <c r="AH925" i="21" s="1"/>
  <c r="AI925" i="21" s="1"/>
  <c r="AJ925" i="21" s="1"/>
  <c r="AK925" i="21" s="1"/>
  <c r="AE917" i="21"/>
  <c r="AF917" i="21" s="1"/>
  <c r="AG917" i="21" s="1"/>
  <c r="AH917" i="21" s="1"/>
  <c r="AI917" i="21" s="1"/>
  <c r="AJ917" i="21" s="1"/>
  <c r="AK917" i="21" s="1"/>
  <c r="AE909" i="21"/>
  <c r="AF909" i="21" s="1"/>
  <c r="AG909" i="21" s="1"/>
  <c r="AH909" i="21" s="1"/>
  <c r="AI909" i="21" s="1"/>
  <c r="AJ909" i="21" s="1"/>
  <c r="AK909" i="21" s="1"/>
  <c r="AE901" i="21"/>
  <c r="AF901" i="21" s="1"/>
  <c r="AG901" i="21" s="1"/>
  <c r="AH901" i="21" s="1"/>
  <c r="AI901" i="21" s="1"/>
  <c r="AJ901" i="21" s="1"/>
  <c r="AK901" i="21" s="1"/>
  <c r="AE893" i="21"/>
  <c r="AF893" i="21" s="1"/>
  <c r="AG893" i="21" s="1"/>
  <c r="AH893" i="21" s="1"/>
  <c r="AI893" i="21" s="1"/>
  <c r="AJ893" i="21" s="1"/>
  <c r="AK893" i="21" s="1"/>
  <c r="AE885" i="21"/>
  <c r="AF885" i="21" s="1"/>
  <c r="AG885" i="21" s="1"/>
  <c r="AH885" i="21" s="1"/>
  <c r="AI885" i="21" s="1"/>
  <c r="AJ885" i="21" s="1"/>
  <c r="AK885" i="21" s="1"/>
  <c r="AE875" i="21"/>
  <c r="AF875" i="21" s="1"/>
  <c r="AG875" i="21" s="1"/>
  <c r="AH875" i="21" s="1"/>
  <c r="AI875" i="21" s="1"/>
  <c r="AJ875" i="21" s="1"/>
  <c r="AK875" i="21" s="1"/>
  <c r="AE867" i="21"/>
  <c r="AF867" i="21" s="1"/>
  <c r="AG867" i="21" s="1"/>
  <c r="AH867" i="21" s="1"/>
  <c r="AI867" i="21" s="1"/>
  <c r="AJ867" i="21" s="1"/>
  <c r="AK867" i="21" s="1"/>
  <c r="AE859" i="21"/>
  <c r="AF859" i="21" s="1"/>
  <c r="AG859" i="21" s="1"/>
  <c r="AH859" i="21" s="1"/>
  <c r="AI859" i="21" s="1"/>
  <c r="AJ859" i="21" s="1"/>
  <c r="AK859" i="21" s="1"/>
  <c r="AE846" i="21"/>
  <c r="AF846" i="21" s="1"/>
  <c r="AG846" i="21" s="1"/>
  <c r="AH846" i="21" s="1"/>
  <c r="AI846" i="21" s="1"/>
  <c r="AJ846" i="21" s="1"/>
  <c r="AK846" i="21" s="1"/>
  <c r="AE819" i="21"/>
  <c r="AF819" i="21" s="1"/>
  <c r="AG819" i="21" s="1"/>
  <c r="AH819" i="21" s="1"/>
  <c r="AI819" i="21" s="1"/>
  <c r="AJ819" i="21" s="1"/>
  <c r="AK819" i="21" s="1"/>
  <c r="AE811" i="21"/>
  <c r="AF811" i="21" s="1"/>
  <c r="AG811" i="21" s="1"/>
  <c r="AH811" i="21" s="1"/>
  <c r="AI811" i="21" s="1"/>
  <c r="AJ811" i="21" s="1"/>
  <c r="AK811" i="21" s="1"/>
  <c r="AE803" i="21"/>
  <c r="AF803" i="21" s="1"/>
  <c r="AG803" i="21" s="1"/>
  <c r="AH803" i="21" s="1"/>
  <c r="AI803" i="21" s="1"/>
  <c r="AJ803" i="21" s="1"/>
  <c r="AK803" i="21" s="1"/>
  <c r="AE795" i="21"/>
  <c r="AF795" i="21" s="1"/>
  <c r="AG795" i="21" s="1"/>
  <c r="AH795" i="21" s="1"/>
  <c r="AI795" i="21" s="1"/>
  <c r="AJ795" i="21" s="1"/>
  <c r="AK795" i="21" s="1"/>
  <c r="AE787" i="21"/>
  <c r="AF787" i="21" s="1"/>
  <c r="AG787" i="21" s="1"/>
  <c r="AH787" i="21" s="1"/>
  <c r="AI787" i="21" s="1"/>
  <c r="AJ787" i="21" s="1"/>
  <c r="AK787" i="21" s="1"/>
  <c r="AE779" i="21"/>
  <c r="AF779" i="21" s="1"/>
  <c r="AG779" i="21" s="1"/>
  <c r="AH779" i="21" s="1"/>
  <c r="AI779" i="21" s="1"/>
  <c r="AJ779" i="21" s="1"/>
  <c r="AK779" i="21" s="1"/>
  <c r="AE771" i="21"/>
  <c r="AF771" i="21" s="1"/>
  <c r="AG771" i="21" s="1"/>
  <c r="AH771" i="21" s="1"/>
  <c r="AI771" i="21" s="1"/>
  <c r="AJ771" i="21" s="1"/>
  <c r="AK771" i="21" s="1"/>
  <c r="AE763" i="21"/>
  <c r="AF763" i="21" s="1"/>
  <c r="AG763" i="21" s="1"/>
  <c r="AH763" i="21" s="1"/>
  <c r="AI763" i="21" s="1"/>
  <c r="AJ763" i="21" s="1"/>
  <c r="AK763" i="21" s="1"/>
  <c r="AE755" i="21"/>
  <c r="AF755" i="21" s="1"/>
  <c r="AG755" i="21" s="1"/>
  <c r="AH755" i="21" s="1"/>
  <c r="AI755" i="21" s="1"/>
  <c r="AJ755" i="21" s="1"/>
  <c r="AK755" i="21" s="1"/>
  <c r="AE747" i="21"/>
  <c r="AF747" i="21" s="1"/>
  <c r="AG747" i="21" s="1"/>
  <c r="AH747" i="21" s="1"/>
  <c r="AI747" i="21" s="1"/>
  <c r="AJ747" i="21" s="1"/>
  <c r="AK747" i="21" s="1"/>
  <c r="AE738" i="21"/>
  <c r="AF738" i="21" s="1"/>
  <c r="AG738" i="21" s="1"/>
  <c r="AH738" i="21" s="1"/>
  <c r="AI738" i="21" s="1"/>
  <c r="AJ738" i="21" s="1"/>
  <c r="AK738" i="21" s="1"/>
  <c r="AE730" i="21"/>
  <c r="AF730" i="21" s="1"/>
  <c r="AG730" i="21" s="1"/>
  <c r="AH730" i="21" s="1"/>
  <c r="AI730" i="21" s="1"/>
  <c r="AJ730" i="21" s="1"/>
  <c r="AK730" i="21" s="1"/>
  <c r="AE722" i="21"/>
  <c r="AF722" i="21" s="1"/>
  <c r="AG722" i="21" s="1"/>
  <c r="AH722" i="21" s="1"/>
  <c r="AI722" i="21" s="1"/>
  <c r="AJ722" i="21" s="1"/>
  <c r="AK722" i="21" s="1"/>
  <c r="AE682" i="21"/>
  <c r="AF682" i="21" s="1"/>
  <c r="AG682" i="21" s="1"/>
  <c r="AH682" i="21" s="1"/>
  <c r="AI682" i="21" s="1"/>
  <c r="AJ682" i="21" s="1"/>
  <c r="AK682" i="21" s="1"/>
  <c r="AE673" i="21"/>
  <c r="AF673" i="21" s="1"/>
  <c r="AG673" i="21" s="1"/>
  <c r="AH673" i="21" s="1"/>
  <c r="AI673" i="21" s="1"/>
  <c r="AJ673" i="21" s="1"/>
  <c r="AK673" i="21" s="1"/>
  <c r="AE664" i="21"/>
  <c r="AF664" i="21" s="1"/>
  <c r="AG664" i="21" s="1"/>
  <c r="AH664" i="21" s="1"/>
  <c r="AI664" i="21" s="1"/>
  <c r="AJ664" i="21" s="1"/>
  <c r="AK664" i="21" s="1"/>
  <c r="AE655" i="21"/>
  <c r="AF655" i="21" s="1"/>
  <c r="AG655" i="21" s="1"/>
  <c r="AH655" i="21" s="1"/>
  <c r="AI655" i="21" s="1"/>
  <c r="AJ655" i="21" s="1"/>
  <c r="AK655" i="21" s="1"/>
  <c r="AE647" i="21"/>
  <c r="AF647" i="21" s="1"/>
  <c r="AG647" i="21" s="1"/>
  <c r="AH647" i="21" s="1"/>
  <c r="AI647" i="21" s="1"/>
  <c r="AJ647" i="21" s="1"/>
  <c r="AK647" i="21" s="1"/>
  <c r="AE636" i="21"/>
  <c r="AF636" i="21" s="1"/>
  <c r="AG636" i="21" s="1"/>
  <c r="AH636" i="21" s="1"/>
  <c r="AI636" i="21" s="1"/>
  <c r="AJ636" i="21" s="1"/>
  <c r="AK636" i="21" s="1"/>
  <c r="AE626" i="21"/>
  <c r="AF626" i="21" s="1"/>
  <c r="AG626" i="21" s="1"/>
  <c r="AH626" i="21" s="1"/>
  <c r="AI626" i="21" s="1"/>
  <c r="AJ626" i="21" s="1"/>
  <c r="AK626" i="21" s="1"/>
  <c r="AE610" i="21"/>
  <c r="AF610" i="21" s="1"/>
  <c r="AG610" i="21" s="1"/>
  <c r="AH610" i="21" s="1"/>
  <c r="AI610" i="21" s="1"/>
  <c r="AJ610" i="21" s="1"/>
  <c r="AK610" i="21" s="1"/>
  <c r="AE602" i="21"/>
  <c r="AF602" i="21" s="1"/>
  <c r="AG602" i="21" s="1"/>
  <c r="AH602" i="21" s="1"/>
  <c r="AI602" i="21" s="1"/>
  <c r="AJ602" i="21" s="1"/>
  <c r="AK602" i="21" s="1"/>
  <c r="AE586" i="21"/>
  <c r="AF586" i="21" s="1"/>
  <c r="AG586" i="21" s="1"/>
  <c r="AH586" i="21" s="1"/>
  <c r="AI586" i="21" s="1"/>
  <c r="AJ586" i="21" s="1"/>
  <c r="AK586" i="21" s="1"/>
  <c r="AE578" i="21"/>
  <c r="AF578" i="21" s="1"/>
  <c r="AG578" i="21" s="1"/>
  <c r="AH578" i="21" s="1"/>
  <c r="AI578" i="21" s="1"/>
  <c r="AJ578" i="21" s="1"/>
  <c r="AK578" i="21" s="1"/>
  <c r="AE570" i="21"/>
  <c r="AF570" i="21" s="1"/>
  <c r="AG570" i="21" s="1"/>
  <c r="AH570" i="21" s="1"/>
  <c r="AI570" i="21" s="1"/>
  <c r="AJ570" i="21" s="1"/>
  <c r="AK570" i="21" s="1"/>
  <c r="AE562" i="21"/>
  <c r="AF562" i="21" s="1"/>
  <c r="AG562" i="21" s="1"/>
  <c r="AH562" i="21" s="1"/>
  <c r="AI562" i="21" s="1"/>
  <c r="AJ562" i="21" s="1"/>
  <c r="AK562" i="21" s="1"/>
  <c r="AE554" i="21"/>
  <c r="AF554" i="21" s="1"/>
  <c r="AG554" i="21" s="1"/>
  <c r="AH554" i="21" s="1"/>
  <c r="AI554" i="21" s="1"/>
  <c r="AJ554" i="21" s="1"/>
  <c r="AK554" i="21" s="1"/>
  <c r="AE546" i="21"/>
  <c r="AF546" i="21" s="1"/>
  <c r="AG546" i="21" s="1"/>
  <c r="AH546" i="21" s="1"/>
  <c r="AI546" i="21" s="1"/>
  <c r="AJ546" i="21" s="1"/>
  <c r="AK546" i="21" s="1"/>
  <c r="AE538" i="21"/>
  <c r="AF538" i="21" s="1"/>
  <c r="AG538" i="21" s="1"/>
  <c r="AH538" i="21" s="1"/>
  <c r="AI538" i="21" s="1"/>
  <c r="AJ538" i="21" s="1"/>
  <c r="AK538" i="21" s="1"/>
  <c r="AE530" i="21"/>
  <c r="AF530" i="21" s="1"/>
  <c r="AG530" i="21" s="1"/>
  <c r="AH530" i="21" s="1"/>
  <c r="AI530" i="21" s="1"/>
  <c r="AJ530" i="21" s="1"/>
  <c r="AK530" i="21" s="1"/>
  <c r="AE522" i="21"/>
  <c r="AF522" i="21" s="1"/>
  <c r="AG522" i="21" s="1"/>
  <c r="AH522" i="21" s="1"/>
  <c r="AI522" i="21" s="1"/>
  <c r="AJ522" i="21" s="1"/>
  <c r="AK522" i="21" s="1"/>
  <c r="AE514" i="21"/>
  <c r="AF514" i="21" s="1"/>
  <c r="AG514" i="21" s="1"/>
  <c r="AH514" i="21" s="1"/>
  <c r="AI514" i="21" s="1"/>
  <c r="AJ514" i="21" s="1"/>
  <c r="AK514" i="21" s="1"/>
  <c r="AE506" i="21"/>
  <c r="AF506" i="21" s="1"/>
  <c r="AG506" i="21" s="1"/>
  <c r="AH506" i="21" s="1"/>
  <c r="AI506" i="21" s="1"/>
  <c r="AJ506" i="21" s="1"/>
  <c r="AK506" i="21" s="1"/>
  <c r="AE498" i="21"/>
  <c r="AF498" i="21" s="1"/>
  <c r="AG498" i="21" s="1"/>
  <c r="AH498" i="21" s="1"/>
  <c r="AI498" i="21" s="1"/>
  <c r="AJ498" i="21" s="1"/>
  <c r="AK498" i="21" s="1"/>
  <c r="AE490" i="21"/>
  <c r="AF490" i="21" s="1"/>
  <c r="AG490" i="21" s="1"/>
  <c r="AH490" i="21" s="1"/>
  <c r="AI490" i="21" s="1"/>
  <c r="AJ490" i="21" s="1"/>
  <c r="AK490" i="21" s="1"/>
  <c r="AE482" i="21"/>
  <c r="AF482" i="21" s="1"/>
  <c r="AG482" i="21" s="1"/>
  <c r="AH482" i="21" s="1"/>
  <c r="AI482" i="21" s="1"/>
  <c r="AJ482" i="21" s="1"/>
  <c r="AK482" i="21" s="1"/>
  <c r="AE474" i="21"/>
  <c r="AF474" i="21" s="1"/>
  <c r="AG474" i="21" s="1"/>
  <c r="AH474" i="21" s="1"/>
  <c r="AI474" i="21" s="1"/>
  <c r="AJ474" i="21" s="1"/>
  <c r="AK474" i="21" s="1"/>
  <c r="AE466" i="21"/>
  <c r="AF466" i="21" s="1"/>
  <c r="AG466" i="21" s="1"/>
  <c r="AH466" i="21" s="1"/>
  <c r="AI466" i="21" s="1"/>
  <c r="AJ466" i="21" s="1"/>
  <c r="AK466" i="21" s="1"/>
  <c r="AE458" i="21"/>
  <c r="AF458" i="21" s="1"/>
  <c r="AG458" i="21" s="1"/>
  <c r="AH458" i="21" s="1"/>
  <c r="AI458" i="21" s="1"/>
  <c r="AJ458" i="21" s="1"/>
  <c r="AK458" i="21" s="1"/>
  <c r="AE450" i="21"/>
  <c r="AF450" i="21" s="1"/>
  <c r="AG450" i="21" s="1"/>
  <c r="AH450" i="21" s="1"/>
  <c r="AI450" i="21" s="1"/>
  <c r="AJ450" i="21" s="1"/>
  <c r="AK450" i="21" s="1"/>
  <c r="AE442" i="21"/>
  <c r="AF442" i="21" s="1"/>
  <c r="AG442" i="21" s="1"/>
  <c r="AH442" i="21" s="1"/>
  <c r="AI442" i="21" s="1"/>
  <c r="AJ442" i="21" s="1"/>
  <c r="AK442" i="21" s="1"/>
  <c r="AD632" i="21"/>
  <c r="AD629" i="21"/>
  <c r="AD625" i="21"/>
  <c r="AD624" i="21"/>
  <c r="AD618" i="21"/>
  <c r="AD617" i="21"/>
  <c r="AD616" i="21"/>
  <c r="AD609" i="21"/>
  <c r="AD608" i="21"/>
  <c r="AD606" i="21"/>
  <c r="AD605" i="21"/>
  <c r="AD599" i="21"/>
  <c r="AD598" i="21"/>
  <c r="AD594" i="21"/>
  <c r="AD593" i="21"/>
  <c r="AD592" i="21"/>
  <c r="AD588" i="21"/>
  <c r="AD587" i="21"/>
  <c r="AD584" i="21"/>
  <c r="AD581" i="21"/>
  <c r="AD580" i="21"/>
  <c r="AD575" i="21"/>
  <c r="S1011" i="21"/>
  <c r="T1011" i="21" s="1"/>
  <c r="U1011" i="21" s="1"/>
  <c r="V1011" i="21" s="1"/>
  <c r="W1011" i="21" s="1"/>
  <c r="X1011" i="21" s="1"/>
  <c r="Y1011" i="21" s="1"/>
  <c r="P1011" i="21"/>
  <c r="E54" i="20"/>
  <c r="AM217" i="21"/>
  <c r="AO217" i="21"/>
  <c r="AQ217" i="21"/>
  <c r="AU217" i="21"/>
  <c r="AW217" i="21"/>
  <c r="AY217" i="21"/>
  <c r="BA217" i="21"/>
  <c r="BC217" i="21"/>
  <c r="BE217" i="21"/>
  <c r="BG217" i="21"/>
  <c r="BI217" i="21"/>
  <c r="AE580" i="21" l="1"/>
  <c r="AF580" i="21" s="1"/>
  <c r="AG580" i="21" s="1"/>
  <c r="AH580" i="21" s="1"/>
  <c r="AI580" i="21" s="1"/>
  <c r="AJ580" i="21" s="1"/>
  <c r="AK580" i="21" s="1"/>
  <c r="AE581" i="21"/>
  <c r="AF581" i="21" s="1"/>
  <c r="AG581" i="21" s="1"/>
  <c r="AH581" i="21" s="1"/>
  <c r="AI581" i="21" s="1"/>
  <c r="AJ581" i="21" s="1"/>
  <c r="AK581" i="21" s="1"/>
  <c r="AE599" i="21"/>
  <c r="AF599" i="21" s="1"/>
  <c r="AG599" i="21" s="1"/>
  <c r="AH599" i="21" s="1"/>
  <c r="AI599" i="21" s="1"/>
  <c r="AJ599" i="21" s="1"/>
  <c r="AK599" i="21" s="1"/>
  <c r="AE624" i="21"/>
  <c r="AF624" i="21" s="1"/>
  <c r="AG624" i="21" s="1"/>
  <c r="AH624" i="21" s="1"/>
  <c r="AI624" i="21" s="1"/>
  <c r="AJ624" i="21" s="1"/>
  <c r="AK624" i="21" s="1"/>
  <c r="AE575" i="21"/>
  <c r="AF575" i="21" s="1"/>
  <c r="AG575" i="21" s="1"/>
  <c r="AH575" i="21" s="1"/>
  <c r="AI575" i="21" s="1"/>
  <c r="AJ575" i="21" s="1"/>
  <c r="AK575" i="21" s="1"/>
  <c r="AE618" i="21"/>
  <c r="AF618" i="21" s="1"/>
  <c r="AG618" i="21" s="1"/>
  <c r="AH618" i="21" s="1"/>
  <c r="AI618" i="21" s="1"/>
  <c r="AJ618" i="21" s="1"/>
  <c r="AK618" i="21" s="1"/>
  <c r="AE605" i="21"/>
  <c r="AF605" i="21" s="1"/>
  <c r="AG605" i="21" s="1"/>
  <c r="AH605" i="21" s="1"/>
  <c r="AI605" i="21" s="1"/>
  <c r="AJ605" i="21" s="1"/>
  <c r="AK605" i="21" s="1"/>
  <c r="AE587" i="21"/>
  <c r="AF587" i="21" s="1"/>
  <c r="AG587" i="21" s="1"/>
  <c r="AH587" i="21" s="1"/>
  <c r="AI587" i="21" s="1"/>
  <c r="AJ587" i="21" s="1"/>
  <c r="AK587" i="21" s="1"/>
  <c r="AE606" i="21"/>
  <c r="AF606" i="21" s="1"/>
  <c r="AG606" i="21" s="1"/>
  <c r="AH606" i="21" s="1"/>
  <c r="AI606" i="21" s="1"/>
  <c r="AJ606" i="21" s="1"/>
  <c r="AK606" i="21" s="1"/>
  <c r="AE629" i="21"/>
  <c r="AF629" i="21" s="1"/>
  <c r="AG629" i="21" s="1"/>
  <c r="AH629" i="21" s="1"/>
  <c r="AI629" i="21" s="1"/>
  <c r="AJ629" i="21" s="1"/>
  <c r="AK629" i="21" s="1"/>
  <c r="AE617" i="21"/>
  <c r="AF617" i="21" s="1"/>
  <c r="AG617" i="21" s="1"/>
  <c r="AH617" i="21" s="1"/>
  <c r="AI617" i="21" s="1"/>
  <c r="AJ617" i="21" s="1"/>
  <c r="AK617" i="21" s="1"/>
  <c r="AE608" i="21"/>
  <c r="AF608" i="21" s="1"/>
  <c r="AG608" i="21" s="1"/>
  <c r="AH608" i="21" s="1"/>
  <c r="AI608" i="21" s="1"/>
  <c r="AJ608" i="21" s="1"/>
  <c r="AK608" i="21" s="1"/>
  <c r="AE632" i="21"/>
  <c r="AF632" i="21" s="1"/>
  <c r="AG632" i="21" s="1"/>
  <c r="AH632" i="21" s="1"/>
  <c r="AI632" i="21" s="1"/>
  <c r="AJ632" i="21" s="1"/>
  <c r="AK632" i="21" s="1"/>
  <c r="AE598" i="21"/>
  <c r="AF598" i="21" s="1"/>
  <c r="AG598" i="21" s="1"/>
  <c r="AH598" i="21" s="1"/>
  <c r="AI598" i="21" s="1"/>
  <c r="AJ598" i="21" s="1"/>
  <c r="AK598" i="21" s="1"/>
  <c r="AE584" i="21"/>
  <c r="AF584" i="21" s="1"/>
  <c r="AG584" i="21" s="1"/>
  <c r="AH584" i="21" s="1"/>
  <c r="AI584" i="21" s="1"/>
  <c r="AJ584" i="21" s="1"/>
  <c r="AK584" i="21" s="1"/>
  <c r="AE625" i="21"/>
  <c r="AF625" i="21" s="1"/>
  <c r="AG625" i="21" s="1"/>
  <c r="AH625" i="21" s="1"/>
  <c r="AI625" i="21" s="1"/>
  <c r="AJ625" i="21" s="1"/>
  <c r="AK625" i="21" s="1"/>
  <c r="AE588" i="21"/>
  <c r="AF588" i="21" s="1"/>
  <c r="AG588" i="21" s="1"/>
  <c r="AH588" i="21" s="1"/>
  <c r="AI588" i="21" s="1"/>
  <c r="AJ588" i="21" s="1"/>
  <c r="AK588" i="21" s="1"/>
  <c r="AE592" i="21"/>
  <c r="AF592" i="21" s="1"/>
  <c r="AG592" i="21" s="1"/>
  <c r="AH592" i="21" s="1"/>
  <c r="AI592" i="21" s="1"/>
  <c r="AJ592" i="21" s="1"/>
  <c r="AK592" i="21" s="1"/>
  <c r="AE609" i="21"/>
  <c r="AF609" i="21" s="1"/>
  <c r="AG609" i="21" s="1"/>
  <c r="AH609" i="21" s="1"/>
  <c r="AI609" i="21" s="1"/>
  <c r="AJ609" i="21" s="1"/>
  <c r="AK609" i="21" s="1"/>
  <c r="AE594" i="21"/>
  <c r="AF594" i="21" s="1"/>
  <c r="AG594" i="21" s="1"/>
  <c r="AH594" i="21" s="1"/>
  <c r="AI594" i="21" s="1"/>
  <c r="AJ594" i="21" s="1"/>
  <c r="AK594" i="21" s="1"/>
  <c r="AE593" i="21"/>
  <c r="AF593" i="21" s="1"/>
  <c r="AG593" i="21" s="1"/>
  <c r="AH593" i="21" s="1"/>
  <c r="AI593" i="21" s="1"/>
  <c r="AJ593" i="21" s="1"/>
  <c r="AK593" i="21" s="1"/>
  <c r="AE616" i="21"/>
  <c r="AF616" i="21" s="1"/>
  <c r="AG616" i="21" s="1"/>
  <c r="AH616" i="21" s="1"/>
  <c r="AI616" i="21" s="1"/>
  <c r="AJ616" i="21" s="1"/>
  <c r="AK616" i="21" s="1"/>
  <c r="D46" i="20"/>
  <c r="E47" i="20"/>
  <c r="E46" i="20"/>
  <c r="D53" i="20"/>
  <c r="D47" i="20"/>
  <c r="E53" i="20"/>
  <c r="F46" i="20"/>
  <c r="F47" i="20"/>
  <c r="F53" i="20"/>
  <c r="D52" i="20"/>
  <c r="E52" i="20"/>
  <c r="F52" i="20"/>
  <c r="AO73" i="21"/>
  <c r="BL197" i="17" l="1"/>
  <c r="BJ197" i="17"/>
  <c r="BH197" i="17"/>
  <c r="BL196" i="17"/>
  <c r="BJ196" i="17"/>
  <c r="BH196" i="17"/>
  <c r="BL195" i="17"/>
  <c r="BJ195" i="17"/>
  <c r="BH195" i="17"/>
  <c r="BL194" i="17"/>
  <c r="BJ194" i="17"/>
  <c r="BH194" i="17"/>
  <c r="BL193" i="17"/>
  <c r="BJ193" i="17"/>
  <c r="BH193" i="17"/>
  <c r="BL192" i="17"/>
  <c r="BJ192" i="17"/>
  <c r="BH192" i="17"/>
  <c r="BL191" i="17"/>
  <c r="BJ191" i="17"/>
  <c r="BH191" i="17"/>
  <c r="BL190" i="17"/>
  <c r="BJ190" i="17"/>
  <c r="BH190" i="17"/>
  <c r="BJ189" i="17"/>
  <c r="BH189" i="17"/>
  <c r="BJ188" i="17"/>
  <c r="BH188" i="17"/>
  <c r="BL187" i="17"/>
  <c r="BJ187" i="17"/>
  <c r="BH187" i="17"/>
  <c r="BL186" i="17"/>
  <c r="BJ186" i="17"/>
  <c r="BH186" i="17"/>
  <c r="BL185" i="17"/>
  <c r="BJ185" i="17"/>
  <c r="BH185" i="17"/>
  <c r="BL184" i="17"/>
  <c r="BJ184" i="17"/>
  <c r="BH184" i="17"/>
  <c r="BL179" i="17"/>
  <c r="BJ179" i="17"/>
  <c r="BH179" i="17"/>
  <c r="BL178" i="17"/>
  <c r="BJ178" i="17"/>
  <c r="BH178" i="17"/>
  <c r="BL157" i="17"/>
  <c r="BJ157" i="17"/>
  <c r="BH157" i="17"/>
  <c r="BL156" i="17"/>
  <c r="BJ156" i="17"/>
  <c r="BH156" i="17"/>
  <c r="BL155" i="17"/>
  <c r="BJ155" i="17"/>
  <c r="BH155" i="17"/>
  <c r="BL154" i="17"/>
  <c r="BJ154" i="17"/>
  <c r="BH154" i="17"/>
  <c r="BL153" i="17"/>
  <c r="BJ153" i="17"/>
  <c r="BH153" i="17"/>
  <c r="BL152" i="17"/>
  <c r="BJ152" i="17"/>
  <c r="BH152" i="17"/>
  <c r="BL151" i="17"/>
  <c r="BJ151" i="17"/>
  <c r="BH151" i="17"/>
  <c r="BL150" i="17"/>
  <c r="BJ150" i="17"/>
  <c r="BH150" i="17"/>
  <c r="BL149" i="17"/>
  <c r="BJ149" i="17"/>
  <c r="BH149" i="17"/>
  <c r="BL148" i="17"/>
  <c r="BJ148" i="17"/>
  <c r="BH148" i="17"/>
  <c r="BL147" i="17"/>
  <c r="BJ147" i="17"/>
  <c r="BH147" i="17"/>
  <c r="BL146" i="17"/>
  <c r="BJ146" i="17"/>
  <c r="BH146" i="17"/>
  <c r="BL145" i="17"/>
  <c r="BJ145" i="17"/>
  <c r="BH145" i="17"/>
  <c r="BL144" i="17"/>
  <c r="BJ144" i="17"/>
  <c r="BH144" i="17"/>
  <c r="BL143" i="17"/>
  <c r="BJ143" i="17"/>
  <c r="BH143" i="17"/>
  <c r="BL142" i="17"/>
  <c r="BJ142" i="17"/>
  <c r="BH142" i="17"/>
  <c r="BL141" i="17"/>
  <c r="BJ141" i="17"/>
  <c r="BH141" i="17"/>
  <c r="BL140" i="17"/>
  <c r="BJ140" i="17"/>
  <c r="BH140" i="17"/>
  <c r="BL139" i="17"/>
  <c r="BJ139" i="17"/>
  <c r="BH139" i="17"/>
  <c r="BL138" i="17"/>
  <c r="BJ138" i="17"/>
  <c r="BH138" i="17"/>
  <c r="BL137" i="17"/>
  <c r="BJ137" i="17"/>
  <c r="BH137" i="17"/>
  <c r="BL131" i="17"/>
  <c r="BJ131" i="17"/>
  <c r="BH131" i="17"/>
  <c r="BL127" i="17"/>
  <c r="BJ127" i="17"/>
  <c r="BH127" i="17"/>
  <c r="BL126" i="17"/>
  <c r="BJ126" i="17"/>
  <c r="BH126" i="17"/>
  <c r="BL125" i="17"/>
  <c r="BJ125" i="17"/>
  <c r="BH125" i="17"/>
  <c r="BL124" i="17"/>
  <c r="BJ124" i="17"/>
  <c r="BH124" i="17"/>
  <c r="BL123" i="17"/>
  <c r="BJ123" i="17"/>
  <c r="BH123" i="17"/>
  <c r="BL118" i="17"/>
  <c r="BJ118" i="17"/>
  <c r="BH118" i="17"/>
  <c r="BL116" i="17"/>
  <c r="BL115" i="17"/>
  <c r="BJ115" i="17"/>
  <c r="BH115" i="17"/>
  <c r="BL110" i="17"/>
  <c r="BJ110" i="17"/>
  <c r="BH110" i="17"/>
  <c r="BL109" i="17"/>
  <c r="BJ109" i="17"/>
  <c r="BH109" i="17"/>
  <c r="BL108" i="17"/>
  <c r="BJ108" i="17"/>
  <c r="BH108" i="17"/>
  <c r="BL107" i="17"/>
  <c r="BJ107" i="17"/>
  <c r="BH107" i="17"/>
  <c r="BL104" i="17"/>
  <c r="BJ104" i="17"/>
  <c r="BH104" i="17"/>
  <c r="BL103" i="17"/>
  <c r="BJ103" i="17"/>
  <c r="BH103" i="17"/>
  <c r="BL90" i="17"/>
  <c r="BJ90" i="17"/>
  <c r="BH90" i="17"/>
  <c r="BL89" i="17"/>
  <c r="BJ89" i="17"/>
  <c r="BH89" i="17"/>
  <c r="BL88" i="17"/>
  <c r="BJ88" i="17"/>
  <c r="BH88" i="17"/>
  <c r="BL87" i="17"/>
  <c r="BJ87" i="17"/>
  <c r="BH87" i="17"/>
  <c r="BL86" i="17"/>
  <c r="BJ86" i="17"/>
  <c r="BH86" i="17"/>
  <c r="BL85" i="17"/>
  <c r="BJ85" i="17"/>
  <c r="BH85" i="17"/>
  <c r="BL84" i="17"/>
  <c r="BJ84" i="17"/>
  <c r="BH84" i="17"/>
  <c r="BL83" i="17"/>
  <c r="BJ83" i="17"/>
  <c r="BH83" i="17"/>
  <c r="BL82" i="17"/>
  <c r="BJ82" i="17"/>
  <c r="BH82" i="17"/>
  <c r="BL81" i="17"/>
  <c r="BJ81" i="17"/>
  <c r="BH81" i="17"/>
  <c r="BL80" i="17"/>
  <c r="BJ80" i="17"/>
  <c r="BH80" i="17"/>
  <c r="BL79" i="17"/>
  <c r="BJ79" i="17"/>
  <c r="BH79" i="17"/>
  <c r="BL78" i="17"/>
  <c r="BJ78" i="17"/>
  <c r="BH78" i="17"/>
  <c r="BL77" i="17"/>
  <c r="BJ77" i="17"/>
  <c r="BH77" i="17"/>
  <c r="BL76" i="17"/>
  <c r="BJ76" i="17"/>
  <c r="BH76" i="17"/>
  <c r="BL75" i="17"/>
  <c r="BJ75" i="17"/>
  <c r="BH75" i="17"/>
  <c r="BL74" i="17"/>
  <c r="BJ74" i="17"/>
  <c r="BH74" i="17"/>
  <c r="BL73" i="17"/>
  <c r="BJ73" i="17"/>
  <c r="BH73" i="17"/>
  <c r="BL72" i="17"/>
  <c r="BJ72" i="17"/>
  <c r="BH72" i="17"/>
  <c r="BL71" i="17"/>
  <c r="BJ71" i="17"/>
  <c r="BH71" i="17"/>
  <c r="BL70" i="17"/>
  <c r="BJ70" i="17"/>
  <c r="BH70" i="17"/>
  <c r="BL69" i="17"/>
  <c r="BJ69" i="17"/>
  <c r="BH69" i="17"/>
  <c r="BL68" i="17"/>
  <c r="BJ68" i="17"/>
  <c r="BH68" i="17"/>
  <c r="BL67" i="17"/>
  <c r="BJ67" i="17"/>
  <c r="BH67" i="17"/>
  <c r="BL66" i="17"/>
  <c r="BJ66" i="17"/>
  <c r="BH66" i="17"/>
  <c r="BL65" i="17"/>
  <c r="BJ65" i="17"/>
  <c r="BH65" i="17"/>
  <c r="BL64" i="17"/>
  <c r="BJ64" i="17"/>
  <c r="BG64" i="17"/>
  <c r="BH64" i="17" s="1"/>
  <c r="BL63" i="17"/>
  <c r="BJ63" i="17"/>
  <c r="BH63" i="17"/>
  <c r="BL62" i="17"/>
  <c r="BJ62" i="17"/>
  <c r="BH62" i="17"/>
  <c r="BL60" i="17"/>
  <c r="BJ60" i="17"/>
  <c r="BH60" i="17"/>
  <c r="BL59" i="17"/>
  <c r="BJ59" i="17"/>
  <c r="BH59" i="17"/>
  <c r="AQ411" i="21" l="1"/>
  <c r="AQ410" i="21"/>
  <c r="AQ409" i="21"/>
  <c r="AQ408" i="21"/>
  <c r="AQ407" i="21"/>
  <c r="AQ406" i="21"/>
  <c r="AQ405" i="21"/>
  <c r="AQ404" i="21"/>
  <c r="AQ403" i="21"/>
  <c r="AQ402" i="21"/>
  <c r="AQ401" i="21"/>
  <c r="AQ400" i="21"/>
  <c r="AQ399" i="21"/>
  <c r="AQ398" i="21"/>
  <c r="AQ397" i="21"/>
  <c r="AQ369" i="21"/>
  <c r="AQ368" i="21"/>
  <c r="AQ367" i="21"/>
  <c r="AQ366" i="21"/>
  <c r="AQ365" i="21"/>
  <c r="AQ364" i="21"/>
  <c r="AQ346" i="21"/>
  <c r="AQ345" i="21"/>
  <c r="AQ344" i="21"/>
  <c r="AQ343" i="21"/>
  <c r="AQ342" i="21"/>
  <c r="AQ341" i="21"/>
  <c r="AQ340" i="21"/>
  <c r="AQ339" i="21"/>
  <c r="AQ327" i="21"/>
  <c r="AQ326" i="21"/>
  <c r="AQ325" i="21"/>
  <c r="AQ324" i="21"/>
  <c r="AQ323" i="21"/>
  <c r="AQ300" i="21"/>
  <c r="AQ299" i="21"/>
  <c r="AQ298" i="21"/>
  <c r="AQ297" i="21"/>
  <c r="AQ279" i="21"/>
  <c r="AQ278" i="21"/>
  <c r="AQ276" i="21"/>
  <c r="AQ275" i="21"/>
  <c r="AQ274" i="21"/>
  <c r="AQ273" i="21"/>
  <c r="AQ272" i="21"/>
  <c r="AQ271" i="21"/>
  <c r="AQ270" i="21"/>
  <c r="AQ269" i="21"/>
  <c r="AQ268" i="21"/>
  <c r="AQ267" i="21"/>
  <c r="AQ264" i="21"/>
  <c r="AQ263" i="21"/>
  <c r="AQ262" i="21"/>
  <c r="AQ261" i="21"/>
  <c r="AQ260" i="21"/>
  <c r="AQ259" i="21"/>
  <c r="BI396" i="21"/>
  <c r="BG396" i="21"/>
  <c r="BE396" i="21"/>
  <c r="BC396" i="21"/>
  <c r="BA396" i="21"/>
  <c r="AY396" i="21"/>
  <c r="AW396" i="21"/>
  <c r="AU396" i="21"/>
  <c r="AS396" i="21"/>
  <c r="AQ396" i="21"/>
  <c r="AO396" i="21"/>
  <c r="AM396" i="21"/>
  <c r="BI268" i="21"/>
  <c r="BG268" i="21"/>
  <c r="BE268" i="21"/>
  <c r="BC268" i="21"/>
  <c r="BA268" i="21"/>
  <c r="AY268" i="21"/>
  <c r="AW268" i="21"/>
  <c r="AU268" i="21"/>
  <c r="AS268" i="21"/>
  <c r="AO268" i="21"/>
  <c r="AM268" i="21"/>
  <c r="P268" i="21"/>
  <c r="Q268" i="21" s="1"/>
  <c r="R268" i="21" s="1"/>
  <c r="S268" i="21" s="1"/>
  <c r="T268" i="21" s="1"/>
  <c r="U268" i="21" s="1"/>
  <c r="V268" i="21" s="1"/>
  <c r="W268" i="21" s="1"/>
  <c r="X268" i="21" s="1"/>
  <c r="Y268" i="21" s="1"/>
  <c r="BI267" i="21"/>
  <c r="BG267" i="21"/>
  <c r="BE267" i="21"/>
  <c r="BC267" i="21"/>
  <c r="BA267" i="21"/>
  <c r="AY267" i="21"/>
  <c r="AW267" i="21"/>
  <c r="AU267" i="21"/>
  <c r="AS267" i="21"/>
  <c r="AO267" i="21"/>
  <c r="AM267" i="21"/>
  <c r="P267" i="21"/>
  <c r="Q267" i="21" s="1"/>
  <c r="R267" i="21" s="1"/>
  <c r="S267" i="21" s="1"/>
  <c r="T267" i="21" s="1"/>
  <c r="U267" i="21" s="1"/>
  <c r="V267" i="21" s="1"/>
  <c r="W267" i="21" s="1"/>
  <c r="X267" i="21" s="1"/>
  <c r="Y267" i="21" s="1"/>
  <c r="V340" i="17"/>
  <c r="BL341" i="17"/>
  <c r="BJ341" i="17"/>
  <c r="BH341" i="17"/>
  <c r="BF341" i="17"/>
  <c r="BD341" i="17"/>
  <c r="BB341" i="17"/>
  <c r="AZ341" i="17"/>
  <c r="AX341" i="17"/>
  <c r="AV341" i="17"/>
  <c r="AT341" i="17"/>
  <c r="AR341" i="17"/>
  <c r="AP341" i="17"/>
  <c r="V341" i="17"/>
  <c r="W341" i="17" s="1"/>
  <c r="X341" i="17" s="1"/>
  <c r="Y341" i="17" s="1"/>
  <c r="Z341" i="17" s="1"/>
  <c r="AA341" i="17" s="1"/>
  <c r="Q341" i="17"/>
  <c r="R341" i="17" s="1"/>
  <c r="S341" i="17" s="1"/>
  <c r="T341" i="17" s="1"/>
  <c r="U341" i="17" s="1"/>
  <c r="BH213" i="17"/>
  <c r="BL213" i="17"/>
  <c r="BJ213" i="17"/>
  <c r="BF213" i="17"/>
  <c r="BD213" i="17"/>
  <c r="BB213" i="17"/>
  <c r="AZ213" i="17"/>
  <c r="AX213" i="17"/>
  <c r="AV213" i="17"/>
  <c r="AT213" i="17"/>
  <c r="AR213" i="17"/>
  <c r="AP213" i="17"/>
  <c r="Q213" i="17"/>
  <c r="R213" i="17" s="1"/>
  <c r="S213" i="17" s="1"/>
  <c r="T213" i="17" s="1"/>
  <c r="U213" i="17" s="1"/>
  <c r="V213" i="17" s="1"/>
  <c r="W213" i="17" s="1"/>
  <c r="X213" i="17" s="1"/>
  <c r="Y213" i="17" s="1"/>
  <c r="Z213" i="17" s="1"/>
  <c r="AA213" i="17" s="1"/>
  <c r="BP953" i="17" l="1"/>
  <c r="BP952" i="17"/>
  <c r="BP951" i="17"/>
  <c r="BP950" i="17"/>
  <c r="BP949" i="17"/>
  <c r="BP948" i="17"/>
  <c r="BP947" i="17"/>
  <c r="BP946" i="17"/>
  <c r="BP945" i="17"/>
  <c r="BP944" i="17"/>
  <c r="BP943" i="17"/>
  <c r="BP942" i="17"/>
  <c r="BP941" i="17"/>
  <c r="BP940" i="17"/>
  <c r="BP939" i="17"/>
  <c r="BP938" i="17"/>
  <c r="BP937" i="17"/>
  <c r="BP936" i="17"/>
  <c r="BP935" i="17"/>
  <c r="BP934" i="17"/>
  <c r="BP933" i="17"/>
  <c r="BP932" i="17"/>
  <c r="BP931" i="17"/>
  <c r="BP930" i="17"/>
  <c r="BP929" i="17"/>
  <c r="BP928" i="17"/>
  <c r="BP927" i="17"/>
  <c r="BP926" i="17"/>
  <c r="BP925" i="17"/>
  <c r="BP924" i="17"/>
  <c r="BP923" i="17"/>
  <c r="BP922" i="17"/>
  <c r="BP921" i="17"/>
  <c r="BP920" i="17"/>
  <c r="BP919" i="17"/>
  <c r="BP918" i="17"/>
  <c r="BP917" i="17"/>
  <c r="BP916" i="17"/>
  <c r="BP915" i="17"/>
  <c r="BP914" i="17"/>
  <c r="BP913" i="17"/>
  <c r="BP912" i="17"/>
  <c r="BP911" i="17"/>
  <c r="BP910" i="17"/>
  <c r="BP909" i="17"/>
  <c r="BP908" i="17"/>
  <c r="BP907" i="17"/>
  <c r="BP906" i="17"/>
  <c r="BP905" i="17"/>
  <c r="BP904" i="17"/>
  <c r="BP903" i="17"/>
  <c r="BP902" i="17"/>
  <c r="BP901" i="17"/>
  <c r="BP900" i="17"/>
  <c r="BP899" i="17"/>
  <c r="BP898" i="17"/>
  <c r="BP897" i="17"/>
  <c r="BP896" i="17"/>
  <c r="BP895" i="17"/>
  <c r="BP894" i="17"/>
  <c r="BP893" i="17"/>
  <c r="BP892" i="17"/>
  <c r="BP891" i="17"/>
  <c r="BP890" i="17"/>
  <c r="BP889" i="17"/>
  <c r="BP888" i="17"/>
  <c r="BP887" i="17"/>
  <c r="BP886" i="17"/>
  <c r="BP885" i="17"/>
  <c r="BP884" i="17"/>
  <c r="BP883" i="17"/>
  <c r="BP882" i="17"/>
  <c r="BP881" i="17"/>
  <c r="BP880" i="17"/>
  <c r="BP879" i="17"/>
  <c r="BP878" i="17"/>
  <c r="BP877" i="17"/>
  <c r="BP876" i="17"/>
  <c r="BP875" i="17"/>
  <c r="BP874" i="17"/>
  <c r="BP873" i="17"/>
  <c r="BP872" i="17"/>
  <c r="BP871" i="17"/>
  <c r="BP870" i="17"/>
  <c r="BP869" i="17"/>
  <c r="BP868" i="17"/>
  <c r="BP867" i="17"/>
  <c r="BP866" i="17"/>
  <c r="BP865" i="17"/>
  <c r="BP864" i="17"/>
  <c r="BP863" i="17"/>
  <c r="BP862" i="17"/>
  <c r="BP861" i="17"/>
  <c r="BP860" i="17"/>
  <c r="BP859" i="17"/>
  <c r="BP858" i="17"/>
  <c r="BP857" i="17"/>
  <c r="BP856" i="17"/>
  <c r="BP855" i="17"/>
  <c r="BP854" i="17"/>
  <c r="BP853" i="17"/>
  <c r="BP852" i="17"/>
  <c r="BP851" i="17"/>
  <c r="BP850" i="17"/>
  <c r="BP849" i="17"/>
  <c r="BP848" i="17"/>
  <c r="BP847" i="17"/>
  <c r="BP846" i="17"/>
  <c r="BP845" i="17"/>
  <c r="BP844" i="17"/>
  <c r="BP843" i="17"/>
  <c r="BP842" i="17"/>
  <c r="BP841" i="17"/>
  <c r="BP840" i="17"/>
  <c r="BP839" i="17"/>
  <c r="BP838" i="17"/>
  <c r="BP837" i="17"/>
  <c r="BP836" i="17"/>
  <c r="BP835" i="17"/>
  <c r="BP834" i="17"/>
  <c r="BP833" i="17"/>
  <c r="BP832" i="17"/>
  <c r="BP831" i="17"/>
  <c r="BP830" i="17"/>
  <c r="BP829" i="17"/>
  <c r="BP828" i="17"/>
  <c r="BP827" i="17"/>
  <c r="BP826" i="17"/>
  <c r="BP825" i="17"/>
  <c r="BP824" i="17"/>
  <c r="BP823" i="17"/>
  <c r="BP822" i="17"/>
  <c r="BP821" i="17"/>
  <c r="BP820" i="17"/>
  <c r="BP819" i="17"/>
  <c r="BP818" i="17"/>
  <c r="BP817" i="17"/>
  <c r="BP816" i="17"/>
  <c r="BP815" i="17"/>
  <c r="BP814" i="17"/>
  <c r="BP813" i="17"/>
  <c r="BP812" i="17"/>
  <c r="BP811" i="17"/>
  <c r="BP810" i="17"/>
  <c r="BP809" i="17"/>
  <c r="BP808" i="17"/>
  <c r="BP807" i="17"/>
  <c r="BP806" i="17"/>
  <c r="BP805" i="17"/>
  <c r="BP804" i="17"/>
  <c r="BP803" i="17"/>
  <c r="BP802" i="17"/>
  <c r="BP801" i="17"/>
  <c r="BP800" i="17"/>
  <c r="BP799" i="17"/>
  <c r="BP798" i="17"/>
  <c r="BP797" i="17"/>
  <c r="BP796" i="17"/>
  <c r="BP795" i="17"/>
  <c r="BP794" i="17"/>
  <c r="BP793" i="17"/>
  <c r="BP792" i="17"/>
  <c r="BP791" i="17"/>
  <c r="BP790" i="17"/>
  <c r="BP789" i="17"/>
  <c r="BP788" i="17"/>
  <c r="BP787" i="17"/>
  <c r="BP786" i="17"/>
  <c r="BP785" i="17"/>
  <c r="BP784" i="17"/>
  <c r="BP783" i="17"/>
  <c r="BP782" i="17"/>
  <c r="BP781" i="17"/>
  <c r="BP780" i="17"/>
  <c r="BP779" i="17"/>
  <c r="BP778" i="17"/>
  <c r="BP777" i="17"/>
  <c r="BP776" i="17"/>
  <c r="BP775" i="17"/>
  <c r="BP774" i="17"/>
  <c r="BP773" i="17"/>
  <c r="BP772" i="17"/>
  <c r="BP771" i="17"/>
  <c r="BP770" i="17"/>
  <c r="BP769" i="17"/>
  <c r="BP768" i="17"/>
  <c r="BP767" i="17"/>
  <c r="BP766" i="17"/>
  <c r="BP765" i="17"/>
  <c r="BP764" i="17"/>
  <c r="BP763" i="17"/>
  <c r="BP762" i="17"/>
  <c r="BP761" i="17"/>
  <c r="BP760" i="17"/>
  <c r="BP759" i="17"/>
  <c r="BP758" i="17"/>
  <c r="BP757" i="17"/>
  <c r="BP756" i="17"/>
  <c r="BP755" i="17"/>
  <c r="BP754" i="17"/>
  <c r="BP753" i="17"/>
  <c r="BP752" i="17"/>
  <c r="BP751" i="17"/>
  <c r="BP750" i="17"/>
  <c r="BP749" i="17"/>
  <c r="BP748" i="17"/>
  <c r="BP747" i="17"/>
  <c r="BP746" i="17"/>
  <c r="BP745" i="17"/>
  <c r="BP744" i="17"/>
  <c r="BP743" i="17"/>
  <c r="BP742" i="17"/>
  <c r="BP741" i="17"/>
  <c r="BP740" i="17"/>
  <c r="BP739" i="17"/>
  <c r="BP738" i="17"/>
  <c r="BP737" i="17"/>
  <c r="BP736" i="17"/>
  <c r="BP735" i="17"/>
  <c r="BP734" i="17"/>
  <c r="BP733" i="17"/>
  <c r="BP732" i="17"/>
  <c r="BP731" i="17"/>
  <c r="BP730" i="17"/>
  <c r="BP729" i="17"/>
  <c r="BP728" i="17"/>
  <c r="BP727" i="17"/>
  <c r="BP726" i="17"/>
  <c r="BP725" i="17"/>
  <c r="BP724" i="17"/>
  <c r="BP723" i="17"/>
  <c r="BP722" i="17"/>
  <c r="BP721" i="17"/>
  <c r="BP720" i="17"/>
  <c r="BP719" i="17"/>
  <c r="BP718" i="17"/>
  <c r="BP717" i="17"/>
  <c r="BP716" i="17"/>
  <c r="BP715" i="17"/>
  <c r="BP714" i="17"/>
  <c r="BP713" i="17"/>
  <c r="BP712" i="17"/>
  <c r="BP711" i="17"/>
  <c r="BP710" i="17"/>
  <c r="BP709" i="17"/>
  <c r="BP708" i="17"/>
  <c r="BP707" i="17"/>
  <c r="BP706" i="17"/>
  <c r="BP705" i="17"/>
  <c r="BP704" i="17"/>
  <c r="BP703" i="17"/>
  <c r="BP702" i="17"/>
  <c r="BP701" i="17"/>
  <c r="BP700" i="17"/>
  <c r="BP699" i="17"/>
  <c r="BP698" i="17"/>
  <c r="BP697" i="17"/>
  <c r="BP696" i="17"/>
  <c r="BP695" i="17"/>
  <c r="BP694" i="17"/>
  <c r="BP693" i="17"/>
  <c r="BP692" i="17"/>
  <c r="BP691" i="17"/>
  <c r="BP690" i="17"/>
  <c r="BP689" i="17"/>
  <c r="BP688" i="17"/>
  <c r="BP687" i="17"/>
  <c r="BP686" i="17"/>
  <c r="BP685" i="17"/>
  <c r="BP684" i="17"/>
  <c r="BP683" i="17"/>
  <c r="BP682" i="17"/>
  <c r="BP681" i="17"/>
  <c r="BP680" i="17"/>
  <c r="BP679" i="17"/>
  <c r="BP678" i="17"/>
  <c r="BP677" i="17"/>
  <c r="BP676" i="17"/>
  <c r="BP675" i="17"/>
  <c r="BP674" i="17"/>
  <c r="BP673" i="17"/>
  <c r="BP672" i="17"/>
  <c r="BP671" i="17"/>
  <c r="BP670" i="17"/>
  <c r="BP669" i="17"/>
  <c r="BP668" i="17"/>
  <c r="BP667" i="17"/>
  <c r="BP666" i="17"/>
  <c r="BP665" i="17"/>
  <c r="BP664" i="17"/>
  <c r="BP663" i="17"/>
  <c r="BP662" i="17"/>
  <c r="BP661" i="17"/>
  <c r="BP660" i="17"/>
  <c r="BP659" i="17"/>
  <c r="BP658" i="17"/>
  <c r="BP657" i="17"/>
  <c r="BP656" i="17"/>
  <c r="BP655" i="17"/>
  <c r="BP654" i="17"/>
  <c r="BP653" i="17"/>
  <c r="BP652" i="17"/>
  <c r="BP651" i="17"/>
  <c r="BP650" i="17"/>
  <c r="BP649" i="17"/>
  <c r="BP648" i="17"/>
  <c r="BP647" i="17"/>
  <c r="BP646" i="17"/>
  <c r="BP645" i="17"/>
  <c r="BP644" i="17"/>
  <c r="BP643" i="17"/>
  <c r="BP642" i="17"/>
  <c r="BP641" i="17"/>
  <c r="BP640" i="17"/>
  <c r="BP639" i="17"/>
  <c r="BP638" i="17"/>
  <c r="BP637" i="17"/>
  <c r="BP636" i="17"/>
  <c r="BP635" i="17"/>
  <c r="BP634" i="17"/>
  <c r="BP633" i="17"/>
  <c r="BP632" i="17"/>
  <c r="BP631" i="17"/>
  <c r="BP630" i="17"/>
  <c r="BP629" i="17"/>
  <c r="BP628" i="17"/>
  <c r="BP627" i="17"/>
  <c r="BP626" i="17"/>
  <c r="BP625" i="17"/>
  <c r="BP624" i="17"/>
  <c r="BP623" i="17"/>
  <c r="BP622" i="17"/>
  <c r="BP621" i="17"/>
  <c r="BP620" i="17"/>
  <c r="BP619" i="17"/>
  <c r="BP618" i="17"/>
  <c r="BP617" i="17"/>
  <c r="BP616" i="17"/>
  <c r="BP615" i="17"/>
  <c r="BP614" i="17"/>
  <c r="BP613" i="17"/>
  <c r="BP612" i="17"/>
  <c r="BP611" i="17"/>
  <c r="BP610" i="17"/>
  <c r="BP609" i="17"/>
  <c r="BP608" i="17"/>
  <c r="BP607" i="17"/>
  <c r="BP606" i="17"/>
  <c r="BP605" i="17"/>
  <c r="BP604" i="17"/>
  <c r="BP603" i="17"/>
  <c r="BP602" i="17"/>
  <c r="BP601" i="17"/>
  <c r="BP600" i="17"/>
  <c r="BP599" i="17"/>
  <c r="BP598" i="17"/>
  <c r="BP597" i="17"/>
  <c r="BP596" i="17"/>
  <c r="BP595" i="17"/>
  <c r="BP594" i="17"/>
  <c r="BP593" i="17"/>
  <c r="BP592" i="17"/>
  <c r="BP591" i="17"/>
  <c r="BP590" i="17"/>
  <c r="BP589" i="17"/>
  <c r="BP588" i="17"/>
  <c r="BP587" i="17"/>
  <c r="BP586" i="17"/>
  <c r="BP585" i="17"/>
  <c r="BP584" i="17"/>
  <c r="BP583" i="17"/>
  <c r="BP582" i="17"/>
  <c r="BP581" i="17"/>
  <c r="BP580" i="17"/>
  <c r="BP579" i="17"/>
  <c r="BP578" i="17"/>
  <c r="BP577" i="17"/>
  <c r="BP576" i="17"/>
  <c r="BP575" i="17"/>
  <c r="BP574" i="17"/>
  <c r="BP573" i="17"/>
  <c r="BP572" i="17"/>
  <c r="BP571" i="17"/>
  <c r="BP570" i="17"/>
  <c r="BP569" i="17"/>
  <c r="BP568" i="17"/>
  <c r="BP567" i="17"/>
  <c r="BP566" i="17"/>
  <c r="BP565" i="17"/>
  <c r="BP564" i="17"/>
  <c r="BP563" i="17"/>
  <c r="BP562" i="17"/>
  <c r="BP561" i="17"/>
  <c r="BP560" i="17"/>
  <c r="BP559" i="17"/>
  <c r="BP558" i="17"/>
  <c r="BP557" i="17"/>
  <c r="BP556" i="17"/>
  <c r="BP555" i="17"/>
  <c r="BP554" i="17"/>
  <c r="BP553" i="17"/>
  <c r="BP552" i="17"/>
  <c r="BP551" i="17"/>
  <c r="BP550" i="17"/>
  <c r="BP549" i="17"/>
  <c r="BP548" i="17"/>
  <c r="BP547" i="17"/>
  <c r="BP546" i="17"/>
  <c r="BP545" i="17"/>
  <c r="BP544" i="17"/>
  <c r="BP543" i="17"/>
  <c r="BP542" i="17"/>
  <c r="BP541" i="17"/>
  <c r="BP540" i="17"/>
  <c r="BP539" i="17"/>
  <c r="BP538" i="17"/>
  <c r="BP537" i="17"/>
  <c r="BP536" i="17"/>
  <c r="BP535" i="17"/>
  <c r="BP534" i="17"/>
  <c r="BP533" i="17"/>
  <c r="BP532" i="17"/>
  <c r="BP531" i="17"/>
  <c r="BP530" i="17"/>
  <c r="BP529" i="17"/>
  <c r="BP528" i="17"/>
  <c r="BP527" i="17"/>
  <c r="BP526" i="17"/>
  <c r="BP525" i="17"/>
  <c r="BP524" i="17"/>
  <c r="BP523" i="17"/>
  <c r="BP522" i="17"/>
  <c r="BP521" i="17"/>
  <c r="BP520" i="17"/>
  <c r="BP519" i="17"/>
  <c r="BP518" i="17"/>
  <c r="BP517" i="17"/>
  <c r="BP516" i="17"/>
  <c r="BP515" i="17"/>
  <c r="BP514" i="17"/>
  <c r="BP513" i="17"/>
  <c r="BP512" i="17"/>
  <c r="BP511" i="17"/>
  <c r="BP510" i="17"/>
  <c r="BP509" i="17"/>
  <c r="BP508" i="17"/>
  <c r="BP507" i="17"/>
  <c r="BP506" i="17"/>
  <c r="BP505" i="17"/>
  <c r="BP504" i="17"/>
  <c r="BP503" i="17"/>
  <c r="BP502" i="17"/>
  <c r="BP501" i="17"/>
  <c r="BP500" i="17"/>
  <c r="BP499" i="17"/>
  <c r="BP498" i="17"/>
  <c r="BP497" i="17"/>
  <c r="BP496" i="17"/>
  <c r="BP495" i="17"/>
  <c r="BP494" i="17"/>
  <c r="BP493" i="17"/>
  <c r="BP492" i="17"/>
  <c r="BP491" i="17"/>
  <c r="BP490" i="17"/>
  <c r="BP489" i="17"/>
  <c r="BP488" i="17"/>
  <c r="BP487" i="17"/>
  <c r="BP486" i="17"/>
  <c r="BP485" i="17"/>
  <c r="BP484" i="17"/>
  <c r="BP483" i="17"/>
  <c r="BP482" i="17"/>
  <c r="BP481" i="17"/>
  <c r="BP480" i="17"/>
  <c r="BP479" i="17"/>
  <c r="BP478" i="17"/>
  <c r="BP477" i="17"/>
  <c r="BP476" i="17"/>
  <c r="BP475" i="17"/>
  <c r="BP474" i="17"/>
  <c r="BP473" i="17"/>
  <c r="BP472" i="17"/>
  <c r="BP471" i="17"/>
  <c r="BP470" i="17"/>
  <c r="BP469" i="17"/>
  <c r="BP468" i="17"/>
  <c r="BP467" i="17"/>
  <c r="BP466" i="17"/>
  <c r="BP465" i="17"/>
  <c r="BP464" i="17"/>
  <c r="BP463" i="17"/>
  <c r="BP462" i="17"/>
  <c r="BP461" i="17"/>
  <c r="BP460" i="17"/>
  <c r="BP459" i="17"/>
  <c r="BP458" i="17"/>
  <c r="BP457" i="17"/>
  <c r="BP456" i="17"/>
  <c r="BP455" i="17"/>
  <c r="BP454" i="17"/>
  <c r="BP453" i="17"/>
  <c r="BP452" i="17"/>
  <c r="BP451" i="17"/>
  <c r="BP450" i="17"/>
  <c r="BP449" i="17"/>
  <c r="BP448" i="17"/>
  <c r="BP447" i="17"/>
  <c r="BP446" i="17"/>
  <c r="BP445" i="17"/>
  <c r="BP444" i="17"/>
  <c r="BP443" i="17"/>
  <c r="BP442" i="17"/>
  <c r="BP441" i="17"/>
  <c r="BP440" i="17"/>
  <c r="BP439" i="17"/>
  <c r="BP438" i="17"/>
  <c r="BP437" i="17"/>
  <c r="BP436" i="17"/>
  <c r="BP435" i="17"/>
  <c r="BP434" i="17"/>
  <c r="BP433" i="17"/>
  <c r="BP432" i="17"/>
  <c r="BP431" i="17"/>
  <c r="BP430" i="17"/>
  <c r="BP429" i="17"/>
  <c r="BP428" i="17"/>
  <c r="BP427" i="17"/>
  <c r="BP426" i="17"/>
  <c r="BP425" i="17"/>
  <c r="BP424" i="17"/>
  <c r="BP423" i="17"/>
  <c r="BP422" i="17"/>
  <c r="BP421" i="17"/>
  <c r="BP420" i="17"/>
  <c r="BP419" i="17"/>
  <c r="BP418" i="17"/>
  <c r="BP417" i="17"/>
  <c r="BP416" i="17"/>
  <c r="BP415" i="17"/>
  <c r="BP414" i="17"/>
  <c r="BP413" i="17"/>
  <c r="BP412" i="17"/>
  <c r="BP411" i="17"/>
  <c r="BP410" i="17"/>
  <c r="BP409" i="17"/>
  <c r="BP408" i="17"/>
  <c r="BP407" i="17"/>
  <c r="BP406" i="17"/>
  <c r="BP405" i="17"/>
  <c r="BP404" i="17"/>
  <c r="BP403" i="17"/>
  <c r="BP402" i="17"/>
  <c r="BP401" i="17"/>
  <c r="BP400" i="17"/>
  <c r="BP399" i="17"/>
  <c r="BP398" i="17"/>
  <c r="BP397" i="17"/>
  <c r="BP396" i="17"/>
  <c r="BP395" i="17"/>
  <c r="BP394" i="17"/>
  <c r="BP393" i="17"/>
  <c r="BP392" i="17"/>
  <c r="BP391" i="17"/>
  <c r="BP390" i="17"/>
  <c r="BP389" i="17"/>
  <c r="BP388" i="17"/>
  <c r="BP387" i="17"/>
  <c r="BP386" i="17"/>
  <c r="BP385" i="17"/>
  <c r="BP384" i="17"/>
  <c r="BP382" i="17"/>
  <c r="BP381" i="17"/>
  <c r="BP380" i="17"/>
  <c r="BP379" i="17"/>
  <c r="BP377" i="17"/>
  <c r="BP376" i="17"/>
  <c r="BP375" i="17"/>
  <c r="BP374" i="17"/>
  <c r="BP372" i="17"/>
  <c r="BP371" i="17"/>
  <c r="BP370" i="17"/>
  <c r="BP368" i="17"/>
  <c r="BP367" i="17"/>
  <c r="BP366" i="17"/>
  <c r="BP364" i="17"/>
  <c r="BP363" i="17"/>
  <c r="BP362" i="17"/>
  <c r="BP361" i="17"/>
  <c r="BP360" i="17"/>
  <c r="BP358" i="17"/>
  <c r="BL953" i="17"/>
  <c r="BJ953" i="17"/>
  <c r="BH953" i="17"/>
  <c r="BF953" i="17"/>
  <c r="BD953" i="17"/>
  <c r="BB953" i="17"/>
  <c r="AZ953" i="17"/>
  <c r="AX953" i="17"/>
  <c r="AV953" i="17"/>
  <c r="AT953" i="17"/>
  <c r="AR953" i="17"/>
  <c r="AP953" i="17"/>
  <c r="AB953" i="17"/>
  <c r="O953" i="17"/>
  <c r="BL952" i="17"/>
  <c r="BJ952" i="17"/>
  <c r="BH952" i="17"/>
  <c r="BF952" i="17"/>
  <c r="BD952" i="17"/>
  <c r="BB952" i="17"/>
  <c r="AZ952" i="17"/>
  <c r="AX952" i="17"/>
  <c r="AV952" i="17"/>
  <c r="AT952" i="17"/>
  <c r="AR952" i="17"/>
  <c r="AP952" i="17"/>
  <c r="AB952" i="17"/>
  <c r="O952" i="17"/>
  <c r="BL951" i="17"/>
  <c r="BJ951" i="17"/>
  <c r="BH951" i="17"/>
  <c r="BF951" i="17"/>
  <c r="BD951" i="17"/>
  <c r="BB951" i="17"/>
  <c r="AZ951" i="17"/>
  <c r="AX951" i="17"/>
  <c r="AV951" i="17"/>
  <c r="AT951" i="17"/>
  <c r="AR951" i="17"/>
  <c r="AP951" i="17"/>
  <c r="AB951" i="17"/>
  <c r="O951" i="17"/>
  <c r="BL950" i="17"/>
  <c r="BJ950" i="17"/>
  <c r="BH950" i="17"/>
  <c r="BF950" i="17"/>
  <c r="BD950" i="17"/>
  <c r="BB950" i="17"/>
  <c r="AZ950" i="17"/>
  <c r="AX950" i="17"/>
  <c r="AV950" i="17"/>
  <c r="AT950" i="17"/>
  <c r="AR950" i="17"/>
  <c r="AP950" i="17"/>
  <c r="AB950" i="17"/>
  <c r="O950" i="17"/>
  <c r="BL949" i="17"/>
  <c r="BJ949" i="17"/>
  <c r="BH949" i="17"/>
  <c r="BF949" i="17"/>
  <c r="BD949" i="17"/>
  <c r="BB949" i="17"/>
  <c r="AZ949" i="17"/>
  <c r="AX949" i="17"/>
  <c r="AV949" i="17"/>
  <c r="AT949" i="17"/>
  <c r="AR949" i="17"/>
  <c r="AP949" i="17"/>
  <c r="AB949" i="17"/>
  <c r="O949" i="17"/>
  <c r="BL948" i="17"/>
  <c r="BJ948" i="17"/>
  <c r="BH948" i="17"/>
  <c r="BF948" i="17"/>
  <c r="BD948" i="17"/>
  <c r="BB948" i="17"/>
  <c r="AZ948" i="17"/>
  <c r="AX948" i="17"/>
  <c r="AV948" i="17"/>
  <c r="AT948" i="17"/>
  <c r="AR948" i="17"/>
  <c r="AP948" i="17"/>
  <c r="AB948" i="17"/>
  <c r="O948" i="17"/>
  <c r="BL947" i="17"/>
  <c r="BJ947" i="17"/>
  <c r="BH947" i="17"/>
  <c r="BF947" i="17"/>
  <c r="BD947" i="17"/>
  <c r="BB947" i="17"/>
  <c r="AZ947" i="17"/>
  <c r="AX947" i="17"/>
  <c r="AV947" i="17"/>
  <c r="AT947" i="17"/>
  <c r="AR947" i="17"/>
  <c r="AP947" i="17"/>
  <c r="AB947" i="17"/>
  <c r="O947" i="17"/>
  <c r="BL946" i="17"/>
  <c r="BJ946" i="17"/>
  <c r="BH946" i="17"/>
  <c r="BF946" i="17"/>
  <c r="BD946" i="17"/>
  <c r="BB946" i="17"/>
  <c r="AZ946" i="17"/>
  <c r="AX946" i="17"/>
  <c r="AV946" i="17"/>
  <c r="AT946" i="17"/>
  <c r="AR946" i="17"/>
  <c r="AP946" i="17"/>
  <c r="AB946" i="17"/>
  <c r="O946" i="17"/>
  <c r="BL945" i="17"/>
  <c r="BJ945" i="17"/>
  <c r="BH945" i="17"/>
  <c r="BF945" i="17"/>
  <c r="BD945" i="17"/>
  <c r="BB945" i="17"/>
  <c r="AZ945" i="17"/>
  <c r="AX945" i="17"/>
  <c r="AV945" i="17"/>
  <c r="AT945" i="17"/>
  <c r="AR945" i="17"/>
  <c r="AP945" i="17"/>
  <c r="AB945" i="17"/>
  <c r="O945" i="17"/>
  <c r="BL944" i="17"/>
  <c r="BJ944" i="17"/>
  <c r="BH944" i="17"/>
  <c r="BF944" i="17"/>
  <c r="BD944" i="17"/>
  <c r="BB944" i="17"/>
  <c r="AZ944" i="17"/>
  <c r="AX944" i="17"/>
  <c r="AV944" i="17"/>
  <c r="AT944" i="17"/>
  <c r="AR944" i="17"/>
  <c r="AP944" i="17"/>
  <c r="AB944" i="17"/>
  <c r="O944" i="17"/>
  <c r="BL943" i="17"/>
  <c r="BJ943" i="17"/>
  <c r="BH943" i="17"/>
  <c r="BF943" i="17"/>
  <c r="BD943" i="17"/>
  <c r="BB943" i="17"/>
  <c r="AZ943" i="17"/>
  <c r="AX943" i="17"/>
  <c r="AV943" i="17"/>
  <c r="AT943" i="17"/>
  <c r="AR943" i="17"/>
  <c r="AP943" i="17"/>
  <c r="AB943" i="17"/>
  <c r="O943" i="17"/>
  <c r="BL942" i="17"/>
  <c r="BJ942" i="17"/>
  <c r="BH942" i="17"/>
  <c r="BF942" i="17"/>
  <c r="BD942" i="17"/>
  <c r="BB942" i="17"/>
  <c r="AZ942" i="17"/>
  <c r="AX942" i="17"/>
  <c r="AV942" i="17"/>
  <c r="AT942" i="17"/>
  <c r="AR942" i="17"/>
  <c r="AP942" i="17"/>
  <c r="AB942" i="17"/>
  <c r="O942" i="17"/>
  <c r="BL941" i="17"/>
  <c r="BJ941" i="17"/>
  <c r="BH941" i="17"/>
  <c r="BF941" i="17"/>
  <c r="BD941" i="17"/>
  <c r="BB941" i="17"/>
  <c r="AZ941" i="17"/>
  <c r="AX941" i="17"/>
  <c r="AV941" i="17"/>
  <c r="AT941" i="17"/>
  <c r="AR941" i="17"/>
  <c r="AP941" i="17"/>
  <c r="AB941" i="17"/>
  <c r="O941" i="17"/>
  <c r="BL940" i="17"/>
  <c r="BJ940" i="17"/>
  <c r="BH940" i="17"/>
  <c r="BF940" i="17"/>
  <c r="BD940" i="17"/>
  <c r="BB940" i="17"/>
  <c r="AZ940" i="17"/>
  <c r="AX940" i="17"/>
  <c r="AV940" i="17"/>
  <c r="AT940" i="17"/>
  <c r="AR940" i="17"/>
  <c r="AP940" i="17"/>
  <c r="AB940" i="17"/>
  <c r="O940" i="17"/>
  <c r="BL939" i="17"/>
  <c r="BJ939" i="17"/>
  <c r="BH939" i="17"/>
  <c r="BF939" i="17"/>
  <c r="BD939" i="17"/>
  <c r="BB939" i="17"/>
  <c r="AZ939" i="17"/>
  <c r="AX939" i="17"/>
  <c r="AV939" i="17"/>
  <c r="AT939" i="17"/>
  <c r="AR939" i="17"/>
  <c r="AP939" i="17"/>
  <c r="AB939" i="17"/>
  <c r="O939" i="17"/>
  <c r="BL938" i="17"/>
  <c r="BJ938" i="17"/>
  <c r="BH938" i="17"/>
  <c r="BF938" i="17"/>
  <c r="BD938" i="17"/>
  <c r="BB938" i="17"/>
  <c r="AZ938" i="17"/>
  <c r="AX938" i="17"/>
  <c r="AV938" i="17"/>
  <c r="AT938" i="17"/>
  <c r="AR938" i="17"/>
  <c r="AP938" i="17"/>
  <c r="AB938" i="17"/>
  <c r="O938" i="17"/>
  <c r="BL937" i="17"/>
  <c r="BJ937" i="17"/>
  <c r="BH937" i="17"/>
  <c r="BF937" i="17"/>
  <c r="BD937" i="17"/>
  <c r="BB937" i="17"/>
  <c r="AZ937" i="17"/>
  <c r="AX937" i="17"/>
  <c r="AV937" i="17"/>
  <c r="AT937" i="17"/>
  <c r="AR937" i="17"/>
  <c r="AP937" i="17"/>
  <c r="AB937" i="17"/>
  <c r="O937" i="17"/>
  <c r="BL936" i="17"/>
  <c r="BJ936" i="17"/>
  <c r="BH936" i="17"/>
  <c r="BF936" i="17"/>
  <c r="BD936" i="17"/>
  <c r="BB936" i="17"/>
  <c r="AZ936" i="17"/>
  <c r="AX936" i="17"/>
  <c r="AV936" i="17"/>
  <c r="AT936" i="17"/>
  <c r="AR936" i="17"/>
  <c r="AP936" i="17"/>
  <c r="AB936" i="17"/>
  <c r="O936" i="17"/>
  <c r="BL935" i="17"/>
  <c r="BJ935" i="17"/>
  <c r="BH935" i="17"/>
  <c r="BF935" i="17"/>
  <c r="BD935" i="17"/>
  <c r="BB935" i="17"/>
  <c r="AZ935" i="17"/>
  <c r="AX935" i="17"/>
  <c r="AV935" i="17"/>
  <c r="AT935" i="17"/>
  <c r="AR935" i="17"/>
  <c r="AP935" i="17"/>
  <c r="AB935" i="17"/>
  <c r="O935" i="17"/>
  <c r="BL934" i="17"/>
  <c r="BJ934" i="17"/>
  <c r="BH934" i="17"/>
  <c r="BF934" i="17"/>
  <c r="BD934" i="17"/>
  <c r="BB934" i="17"/>
  <c r="AZ934" i="17"/>
  <c r="AX934" i="17"/>
  <c r="AV934" i="17"/>
  <c r="AT934" i="17"/>
  <c r="AR934" i="17"/>
  <c r="AP934" i="17"/>
  <c r="AB934" i="17"/>
  <c r="O934" i="17"/>
  <c r="BL933" i="17"/>
  <c r="BJ933" i="17"/>
  <c r="BH933" i="17"/>
  <c r="BF933" i="17"/>
  <c r="BD933" i="17"/>
  <c r="BB933" i="17"/>
  <c r="AZ933" i="17"/>
  <c r="AX933" i="17"/>
  <c r="AV933" i="17"/>
  <c r="AT933" i="17"/>
  <c r="AR933" i="17"/>
  <c r="AP933" i="17"/>
  <c r="AB933" i="17"/>
  <c r="O933" i="17"/>
  <c r="BL932" i="17"/>
  <c r="BJ932" i="17"/>
  <c r="BH932" i="17"/>
  <c r="BF932" i="17"/>
  <c r="BD932" i="17"/>
  <c r="BB932" i="17"/>
  <c r="AZ932" i="17"/>
  <c r="AX932" i="17"/>
  <c r="AV932" i="17"/>
  <c r="AT932" i="17"/>
  <c r="AR932" i="17"/>
  <c r="AP932" i="17"/>
  <c r="AB932" i="17"/>
  <c r="O932" i="17"/>
  <c r="BL931" i="17"/>
  <c r="BJ931" i="17"/>
  <c r="BH931" i="17"/>
  <c r="BF931" i="17"/>
  <c r="BD931" i="17"/>
  <c r="BB931" i="17"/>
  <c r="AZ931" i="17"/>
  <c r="AX931" i="17"/>
  <c r="AV931" i="17"/>
  <c r="AT931" i="17"/>
  <c r="AR931" i="17"/>
  <c r="AP931" i="17"/>
  <c r="AB931" i="17"/>
  <c r="O931" i="17"/>
  <c r="BL930" i="17"/>
  <c r="BJ930" i="17"/>
  <c r="BH930" i="17"/>
  <c r="BF930" i="17"/>
  <c r="BD930" i="17"/>
  <c r="BB930" i="17"/>
  <c r="AZ930" i="17"/>
  <c r="AX930" i="17"/>
  <c r="AV930" i="17"/>
  <c r="AT930" i="17"/>
  <c r="AR930" i="17"/>
  <c r="AP930" i="17"/>
  <c r="AB930" i="17"/>
  <c r="O930" i="17"/>
  <c r="BL929" i="17"/>
  <c r="BJ929" i="17"/>
  <c r="BH929" i="17"/>
  <c r="BF929" i="17"/>
  <c r="BD929" i="17"/>
  <c r="BB929" i="17"/>
  <c r="AZ929" i="17"/>
  <c r="AX929" i="17"/>
  <c r="AV929" i="17"/>
  <c r="AT929" i="17"/>
  <c r="AR929" i="17"/>
  <c r="AP929" i="17"/>
  <c r="AB929" i="17"/>
  <c r="O929" i="17"/>
  <c r="BL928" i="17"/>
  <c r="BJ928" i="17"/>
  <c r="BH928" i="17"/>
  <c r="BF928" i="17"/>
  <c r="BD928" i="17"/>
  <c r="BB928" i="17"/>
  <c r="AZ928" i="17"/>
  <c r="AX928" i="17"/>
  <c r="AV928" i="17"/>
  <c r="AT928" i="17"/>
  <c r="AR928" i="17"/>
  <c r="AP928" i="17"/>
  <c r="AB928" i="17"/>
  <c r="O928" i="17"/>
  <c r="BL927" i="17"/>
  <c r="BJ927" i="17"/>
  <c r="BH927" i="17"/>
  <c r="BF927" i="17"/>
  <c r="BD927" i="17"/>
  <c r="BB927" i="17"/>
  <c r="AZ927" i="17"/>
  <c r="AX927" i="17"/>
  <c r="AV927" i="17"/>
  <c r="AT927" i="17"/>
  <c r="AR927" i="17"/>
  <c r="AP927" i="17"/>
  <c r="AB927" i="17"/>
  <c r="O927" i="17"/>
  <c r="BL926" i="17"/>
  <c r="BJ926" i="17"/>
  <c r="BH926" i="17"/>
  <c r="BF926" i="17"/>
  <c r="BD926" i="17"/>
  <c r="BB926" i="17"/>
  <c r="AZ926" i="17"/>
  <c r="AX926" i="17"/>
  <c r="AV926" i="17"/>
  <c r="AT926" i="17"/>
  <c r="AR926" i="17"/>
  <c r="AP926" i="17"/>
  <c r="AB926" i="17"/>
  <c r="O926" i="17"/>
  <c r="BL925" i="17"/>
  <c r="BJ925" i="17"/>
  <c r="BH925" i="17"/>
  <c r="BF925" i="17"/>
  <c r="BD925" i="17"/>
  <c r="BB925" i="17"/>
  <c r="AZ925" i="17"/>
  <c r="AX925" i="17"/>
  <c r="AV925" i="17"/>
  <c r="AT925" i="17"/>
  <c r="AR925" i="17"/>
  <c r="AP925" i="17"/>
  <c r="AB925" i="17"/>
  <c r="O925" i="17"/>
  <c r="BL924" i="17"/>
  <c r="BJ924" i="17"/>
  <c r="BH924" i="17"/>
  <c r="BF924" i="17"/>
  <c r="BD924" i="17"/>
  <c r="BB924" i="17"/>
  <c r="AZ924" i="17"/>
  <c r="AX924" i="17"/>
  <c r="AV924" i="17"/>
  <c r="AT924" i="17"/>
  <c r="AR924" i="17"/>
  <c r="AP924" i="17"/>
  <c r="AB924" i="17"/>
  <c r="O924" i="17"/>
  <c r="BL923" i="17"/>
  <c r="BJ923" i="17"/>
  <c r="BH923" i="17"/>
  <c r="BF923" i="17"/>
  <c r="BD923" i="17"/>
  <c r="BB923" i="17"/>
  <c r="AZ923" i="17"/>
  <c r="AX923" i="17"/>
  <c r="AV923" i="17"/>
  <c r="AT923" i="17"/>
  <c r="AR923" i="17"/>
  <c r="AP923" i="17"/>
  <c r="AB923" i="17"/>
  <c r="O923" i="17"/>
  <c r="BL922" i="17"/>
  <c r="BJ922" i="17"/>
  <c r="BH922" i="17"/>
  <c r="BF922" i="17"/>
  <c r="BD922" i="17"/>
  <c r="BB922" i="17"/>
  <c r="AZ922" i="17"/>
  <c r="AX922" i="17"/>
  <c r="AV922" i="17"/>
  <c r="AT922" i="17"/>
  <c r="AR922" i="17"/>
  <c r="AP922" i="17"/>
  <c r="AB922" i="17"/>
  <c r="O922" i="17"/>
  <c r="BL921" i="17"/>
  <c r="BJ921" i="17"/>
  <c r="BH921" i="17"/>
  <c r="BF921" i="17"/>
  <c r="BD921" i="17"/>
  <c r="BB921" i="17"/>
  <c r="AZ921" i="17"/>
  <c r="AX921" i="17"/>
  <c r="AV921" i="17"/>
  <c r="AT921" i="17"/>
  <c r="AR921" i="17"/>
  <c r="AP921" i="17"/>
  <c r="AB921" i="17"/>
  <c r="O921" i="17"/>
  <c r="BL920" i="17"/>
  <c r="BJ920" i="17"/>
  <c r="BH920" i="17"/>
  <c r="BF920" i="17"/>
  <c r="BD920" i="17"/>
  <c r="BB920" i="17"/>
  <c r="AZ920" i="17"/>
  <c r="AX920" i="17"/>
  <c r="AV920" i="17"/>
  <c r="AT920" i="17"/>
  <c r="AR920" i="17"/>
  <c r="AP920" i="17"/>
  <c r="AB920" i="17"/>
  <c r="O920" i="17"/>
  <c r="BL919" i="17"/>
  <c r="BJ919" i="17"/>
  <c r="BH919" i="17"/>
  <c r="BF919" i="17"/>
  <c r="BD919" i="17"/>
  <c r="BB919" i="17"/>
  <c r="AZ919" i="17"/>
  <c r="AX919" i="17"/>
  <c r="AV919" i="17"/>
  <c r="AT919" i="17"/>
  <c r="AR919" i="17"/>
  <c r="AP919" i="17"/>
  <c r="AB919" i="17"/>
  <c r="O919" i="17"/>
  <c r="BL918" i="17"/>
  <c r="BJ918" i="17"/>
  <c r="BH918" i="17"/>
  <c r="BF918" i="17"/>
  <c r="BD918" i="17"/>
  <c r="BB918" i="17"/>
  <c r="AZ918" i="17"/>
  <c r="AX918" i="17"/>
  <c r="AV918" i="17"/>
  <c r="AT918" i="17"/>
  <c r="AR918" i="17"/>
  <c r="AP918" i="17"/>
  <c r="AB918" i="17"/>
  <c r="O918" i="17"/>
  <c r="BL917" i="17"/>
  <c r="BJ917" i="17"/>
  <c r="BH917" i="17"/>
  <c r="BF917" i="17"/>
  <c r="BD917" i="17"/>
  <c r="BB917" i="17"/>
  <c r="AZ917" i="17"/>
  <c r="AX917" i="17"/>
  <c r="AV917" i="17"/>
  <c r="AT917" i="17"/>
  <c r="AR917" i="17"/>
  <c r="AP917" i="17"/>
  <c r="AB917" i="17"/>
  <c r="O917" i="17"/>
  <c r="BL916" i="17"/>
  <c r="BJ916" i="17"/>
  <c r="BH916" i="17"/>
  <c r="BF916" i="17"/>
  <c r="BD916" i="17"/>
  <c r="BB916" i="17"/>
  <c r="AZ916" i="17"/>
  <c r="AX916" i="17"/>
  <c r="AV916" i="17"/>
  <c r="AT916" i="17"/>
  <c r="AR916" i="17"/>
  <c r="AP916" i="17"/>
  <c r="AB916" i="17"/>
  <c r="O916" i="17"/>
  <c r="BL915" i="17"/>
  <c r="BJ915" i="17"/>
  <c r="BH915" i="17"/>
  <c r="BF915" i="17"/>
  <c r="BD915" i="17"/>
  <c r="BB915" i="17"/>
  <c r="AZ915" i="17"/>
  <c r="AX915" i="17"/>
  <c r="AV915" i="17"/>
  <c r="AT915" i="17"/>
  <c r="AR915" i="17"/>
  <c r="AP915" i="17"/>
  <c r="AB915" i="17"/>
  <c r="O915" i="17"/>
  <c r="BL914" i="17"/>
  <c r="BJ914" i="17"/>
  <c r="BH914" i="17"/>
  <c r="BF914" i="17"/>
  <c r="BD914" i="17"/>
  <c r="BB914" i="17"/>
  <c r="AZ914" i="17"/>
  <c r="AX914" i="17"/>
  <c r="AV914" i="17"/>
  <c r="AT914" i="17"/>
  <c r="AR914" i="17"/>
  <c r="AP914" i="17"/>
  <c r="AB914" i="17"/>
  <c r="O914" i="17"/>
  <c r="BL913" i="17"/>
  <c r="BJ913" i="17"/>
  <c r="BH913" i="17"/>
  <c r="BF913" i="17"/>
  <c r="BD913" i="17"/>
  <c r="BB913" i="17"/>
  <c r="AZ913" i="17"/>
  <c r="AX913" i="17"/>
  <c r="AV913" i="17"/>
  <c r="AT913" i="17"/>
  <c r="AR913" i="17"/>
  <c r="AP913" i="17"/>
  <c r="AB913" i="17"/>
  <c r="O913" i="17"/>
  <c r="BL912" i="17"/>
  <c r="BJ912" i="17"/>
  <c r="BH912" i="17"/>
  <c r="BF912" i="17"/>
  <c r="BD912" i="17"/>
  <c r="BB912" i="17"/>
  <c r="AZ912" i="17"/>
  <c r="AX912" i="17"/>
  <c r="AV912" i="17"/>
  <c r="AT912" i="17"/>
  <c r="AR912" i="17"/>
  <c r="AP912" i="17"/>
  <c r="AB912" i="17"/>
  <c r="O912" i="17"/>
  <c r="BL911" i="17"/>
  <c r="BJ911" i="17"/>
  <c r="BH911" i="17"/>
  <c r="BF911" i="17"/>
  <c r="BD911" i="17"/>
  <c r="BB911" i="17"/>
  <c r="AZ911" i="17"/>
  <c r="AX911" i="17"/>
  <c r="AV911" i="17"/>
  <c r="AT911" i="17"/>
  <c r="AR911" i="17"/>
  <c r="AP911" i="17"/>
  <c r="AB911" i="17"/>
  <c r="O911" i="17"/>
  <c r="BL910" i="17"/>
  <c r="BJ910" i="17"/>
  <c r="BH910" i="17"/>
  <c r="BF910" i="17"/>
  <c r="BD910" i="17"/>
  <c r="BB910" i="17"/>
  <c r="AZ910" i="17"/>
  <c r="AX910" i="17"/>
  <c r="AV910" i="17"/>
  <c r="AT910" i="17"/>
  <c r="AR910" i="17"/>
  <c r="AP910" i="17"/>
  <c r="AB910" i="17"/>
  <c r="O910" i="17"/>
  <c r="BL909" i="17"/>
  <c r="BJ909" i="17"/>
  <c r="BH909" i="17"/>
  <c r="BF909" i="17"/>
  <c r="BD909" i="17"/>
  <c r="BB909" i="17"/>
  <c r="AZ909" i="17"/>
  <c r="AX909" i="17"/>
  <c r="AV909" i="17"/>
  <c r="AT909" i="17"/>
  <c r="AR909" i="17"/>
  <c r="AP909" i="17"/>
  <c r="AB909" i="17"/>
  <c r="O909" i="17"/>
  <c r="BL908" i="17"/>
  <c r="BJ908" i="17"/>
  <c r="BH908" i="17"/>
  <c r="BF908" i="17"/>
  <c r="BD908" i="17"/>
  <c r="BB908" i="17"/>
  <c r="AZ908" i="17"/>
  <c r="AX908" i="17"/>
  <c r="AV908" i="17"/>
  <c r="AT908" i="17"/>
  <c r="AR908" i="17"/>
  <c r="AP908" i="17"/>
  <c r="AB908" i="17"/>
  <c r="O908" i="17"/>
  <c r="BL907" i="17"/>
  <c r="BJ907" i="17"/>
  <c r="BH907" i="17"/>
  <c r="BF907" i="17"/>
  <c r="BD907" i="17"/>
  <c r="BB907" i="17"/>
  <c r="AZ907" i="17"/>
  <c r="AX907" i="17"/>
  <c r="AV907" i="17"/>
  <c r="AT907" i="17"/>
  <c r="AR907" i="17"/>
  <c r="AP907" i="17"/>
  <c r="AB907" i="17"/>
  <c r="O907" i="17"/>
  <c r="BL906" i="17"/>
  <c r="BJ906" i="17"/>
  <c r="BH906" i="17"/>
  <c r="BF906" i="17"/>
  <c r="BD906" i="17"/>
  <c r="BB906" i="17"/>
  <c r="AZ906" i="17"/>
  <c r="AX906" i="17"/>
  <c r="AV906" i="17"/>
  <c r="AT906" i="17"/>
  <c r="AR906" i="17"/>
  <c r="AP906" i="17"/>
  <c r="AB906" i="17"/>
  <c r="O906" i="17"/>
  <c r="BL905" i="17"/>
  <c r="BJ905" i="17"/>
  <c r="BH905" i="17"/>
  <c r="BF905" i="17"/>
  <c r="BD905" i="17"/>
  <c r="BB905" i="17"/>
  <c r="AZ905" i="17"/>
  <c r="AX905" i="17"/>
  <c r="AV905" i="17"/>
  <c r="AT905" i="17"/>
  <c r="AR905" i="17"/>
  <c r="AP905" i="17"/>
  <c r="AB905" i="17"/>
  <c r="O905" i="17"/>
  <c r="BL904" i="17"/>
  <c r="BJ904" i="17"/>
  <c r="BH904" i="17"/>
  <c r="BF904" i="17"/>
  <c r="BD904" i="17"/>
  <c r="BB904" i="17"/>
  <c r="AZ904" i="17"/>
  <c r="AX904" i="17"/>
  <c r="AV904" i="17"/>
  <c r="AT904" i="17"/>
  <c r="AR904" i="17"/>
  <c r="AP904" i="17"/>
  <c r="AB904" i="17"/>
  <c r="O904" i="17"/>
  <c r="BL903" i="17"/>
  <c r="BJ903" i="17"/>
  <c r="BH903" i="17"/>
  <c r="BF903" i="17"/>
  <c r="BD903" i="17"/>
  <c r="BB903" i="17"/>
  <c r="AZ903" i="17"/>
  <c r="AX903" i="17"/>
  <c r="AV903" i="17"/>
  <c r="AT903" i="17"/>
  <c r="AR903" i="17"/>
  <c r="AP903" i="17"/>
  <c r="AB903" i="17"/>
  <c r="O903" i="17"/>
  <c r="BL902" i="17"/>
  <c r="BJ902" i="17"/>
  <c r="BH902" i="17"/>
  <c r="BF902" i="17"/>
  <c r="BD902" i="17"/>
  <c r="BB902" i="17"/>
  <c r="AZ902" i="17"/>
  <c r="AX902" i="17"/>
  <c r="AV902" i="17"/>
  <c r="AT902" i="17"/>
  <c r="AR902" i="17"/>
  <c r="AP902" i="17"/>
  <c r="AB902" i="17"/>
  <c r="O902" i="17"/>
  <c r="BL901" i="17"/>
  <c r="BJ901" i="17"/>
  <c r="BH901" i="17"/>
  <c r="BF901" i="17"/>
  <c r="BD901" i="17"/>
  <c r="BB901" i="17"/>
  <c r="AZ901" i="17"/>
  <c r="AX901" i="17"/>
  <c r="AV901" i="17"/>
  <c r="AT901" i="17"/>
  <c r="AR901" i="17"/>
  <c r="AP901" i="17"/>
  <c r="AB901" i="17"/>
  <c r="O901" i="17"/>
  <c r="BL900" i="17"/>
  <c r="BJ900" i="17"/>
  <c r="BH900" i="17"/>
  <c r="BF900" i="17"/>
  <c r="BD900" i="17"/>
  <c r="BB900" i="17"/>
  <c r="AZ900" i="17"/>
  <c r="AX900" i="17"/>
  <c r="AV900" i="17"/>
  <c r="AT900" i="17"/>
  <c r="AR900" i="17"/>
  <c r="AP900" i="17"/>
  <c r="AB900" i="17"/>
  <c r="O900" i="17"/>
  <c r="BL899" i="17"/>
  <c r="BJ899" i="17"/>
  <c r="BH899" i="17"/>
  <c r="BF899" i="17"/>
  <c r="BD899" i="17"/>
  <c r="BB899" i="17"/>
  <c r="AZ899" i="17"/>
  <c r="AX899" i="17"/>
  <c r="AV899" i="17"/>
  <c r="AT899" i="17"/>
  <c r="AR899" i="17"/>
  <c r="AP899" i="17"/>
  <c r="AB899" i="17"/>
  <c r="O899" i="17"/>
  <c r="BL898" i="17"/>
  <c r="BJ898" i="17"/>
  <c r="BH898" i="17"/>
  <c r="BF898" i="17"/>
  <c r="BD898" i="17"/>
  <c r="BB898" i="17"/>
  <c r="AZ898" i="17"/>
  <c r="AX898" i="17"/>
  <c r="AV898" i="17"/>
  <c r="AT898" i="17"/>
  <c r="AR898" i="17"/>
  <c r="AP898" i="17"/>
  <c r="AB898" i="17"/>
  <c r="O898" i="17"/>
  <c r="BL897" i="17"/>
  <c r="BJ897" i="17"/>
  <c r="BH897" i="17"/>
  <c r="BF897" i="17"/>
  <c r="BD897" i="17"/>
  <c r="BB897" i="17"/>
  <c r="AZ897" i="17"/>
  <c r="AX897" i="17"/>
  <c r="AV897" i="17"/>
  <c r="AT897" i="17"/>
  <c r="AR897" i="17"/>
  <c r="AP897" i="17"/>
  <c r="AB897" i="17"/>
  <c r="O897" i="17"/>
  <c r="BL896" i="17"/>
  <c r="BJ896" i="17"/>
  <c r="BH896" i="17"/>
  <c r="BF896" i="17"/>
  <c r="BD896" i="17"/>
  <c r="BB896" i="17"/>
  <c r="AZ896" i="17"/>
  <c r="AX896" i="17"/>
  <c r="AV896" i="17"/>
  <c r="AT896" i="17"/>
  <c r="AR896" i="17"/>
  <c r="AP896" i="17"/>
  <c r="AB896" i="17"/>
  <c r="O896" i="17"/>
  <c r="BL895" i="17"/>
  <c r="BJ895" i="17"/>
  <c r="BH895" i="17"/>
  <c r="BF895" i="17"/>
  <c r="BD895" i="17"/>
  <c r="BB895" i="17"/>
  <c r="AZ895" i="17"/>
  <c r="AX895" i="17"/>
  <c r="AV895" i="17"/>
  <c r="AT895" i="17"/>
  <c r="AR895" i="17"/>
  <c r="AP895" i="17"/>
  <c r="AB895" i="17"/>
  <c r="O895" i="17"/>
  <c r="BL894" i="17"/>
  <c r="BJ894" i="17"/>
  <c r="BH894" i="17"/>
  <c r="BF894" i="17"/>
  <c r="BD894" i="17"/>
  <c r="BB894" i="17"/>
  <c r="AZ894" i="17"/>
  <c r="AX894" i="17"/>
  <c r="AV894" i="17"/>
  <c r="AT894" i="17"/>
  <c r="AR894" i="17"/>
  <c r="AP894" i="17"/>
  <c r="AB894" i="17"/>
  <c r="O894" i="17"/>
  <c r="BL893" i="17"/>
  <c r="BJ893" i="17"/>
  <c r="BH893" i="17"/>
  <c r="BF893" i="17"/>
  <c r="BD893" i="17"/>
  <c r="BB893" i="17"/>
  <c r="AZ893" i="17"/>
  <c r="AX893" i="17"/>
  <c r="AV893" i="17"/>
  <c r="AT893" i="17"/>
  <c r="AR893" i="17"/>
  <c r="AP893" i="17"/>
  <c r="AB893" i="17"/>
  <c r="O893" i="17"/>
  <c r="BL892" i="17"/>
  <c r="BJ892" i="17"/>
  <c r="BH892" i="17"/>
  <c r="BF892" i="17"/>
  <c r="BD892" i="17"/>
  <c r="BB892" i="17"/>
  <c r="AZ892" i="17"/>
  <c r="AX892" i="17"/>
  <c r="AV892" i="17"/>
  <c r="AT892" i="17"/>
  <c r="AR892" i="17"/>
  <c r="AP892" i="17"/>
  <c r="AB892" i="17"/>
  <c r="O892" i="17"/>
  <c r="BL891" i="17"/>
  <c r="BJ891" i="17"/>
  <c r="BH891" i="17"/>
  <c r="BF891" i="17"/>
  <c r="BD891" i="17"/>
  <c r="BB891" i="17"/>
  <c r="AZ891" i="17"/>
  <c r="AX891" i="17"/>
  <c r="AV891" i="17"/>
  <c r="AT891" i="17"/>
  <c r="AR891" i="17"/>
  <c r="AP891" i="17"/>
  <c r="AB891" i="17"/>
  <c r="O891" i="17"/>
  <c r="BL890" i="17"/>
  <c r="BJ890" i="17"/>
  <c r="BH890" i="17"/>
  <c r="BF890" i="17"/>
  <c r="BD890" i="17"/>
  <c r="BB890" i="17"/>
  <c r="AZ890" i="17"/>
  <c r="AX890" i="17"/>
  <c r="AV890" i="17"/>
  <c r="AT890" i="17"/>
  <c r="AR890" i="17"/>
  <c r="AP890" i="17"/>
  <c r="AB890" i="17"/>
  <c r="O890" i="17"/>
  <c r="BL889" i="17"/>
  <c r="BJ889" i="17"/>
  <c r="BH889" i="17"/>
  <c r="BF889" i="17"/>
  <c r="BD889" i="17"/>
  <c r="BB889" i="17"/>
  <c r="AZ889" i="17"/>
  <c r="AX889" i="17"/>
  <c r="AV889" i="17"/>
  <c r="AT889" i="17"/>
  <c r="AR889" i="17"/>
  <c r="AP889" i="17"/>
  <c r="AB889" i="17"/>
  <c r="O889" i="17"/>
  <c r="BL888" i="17"/>
  <c r="BJ888" i="17"/>
  <c r="BH888" i="17"/>
  <c r="BF888" i="17"/>
  <c r="BD888" i="17"/>
  <c r="BB888" i="17"/>
  <c r="AZ888" i="17"/>
  <c r="AX888" i="17"/>
  <c r="AV888" i="17"/>
  <c r="AT888" i="17"/>
  <c r="AR888" i="17"/>
  <c r="AP888" i="17"/>
  <c r="AB888" i="17"/>
  <c r="O888" i="17"/>
  <c r="BL887" i="17"/>
  <c r="BJ887" i="17"/>
  <c r="BH887" i="17"/>
  <c r="BF887" i="17"/>
  <c r="BD887" i="17"/>
  <c r="BB887" i="17"/>
  <c r="AZ887" i="17"/>
  <c r="AX887" i="17"/>
  <c r="AV887" i="17"/>
  <c r="AT887" i="17"/>
  <c r="AR887" i="17"/>
  <c r="AP887" i="17"/>
  <c r="AB887" i="17"/>
  <c r="O887" i="17"/>
  <c r="BL886" i="17"/>
  <c r="BJ886" i="17"/>
  <c r="BH886" i="17"/>
  <c r="BF886" i="17"/>
  <c r="BD886" i="17"/>
  <c r="BB886" i="17"/>
  <c r="AZ886" i="17"/>
  <c r="AX886" i="17"/>
  <c r="AV886" i="17"/>
  <c r="AT886" i="17"/>
  <c r="AR886" i="17"/>
  <c r="AP886" i="17"/>
  <c r="AB886" i="17"/>
  <c r="O886" i="17"/>
  <c r="BL885" i="17"/>
  <c r="BJ885" i="17"/>
  <c r="BH885" i="17"/>
  <c r="BF885" i="17"/>
  <c r="BD885" i="17"/>
  <c r="BB885" i="17"/>
  <c r="AZ885" i="17"/>
  <c r="AX885" i="17"/>
  <c r="AV885" i="17"/>
  <c r="AT885" i="17"/>
  <c r="AR885" i="17"/>
  <c r="AP885" i="17"/>
  <c r="AB885" i="17"/>
  <c r="O885" i="17"/>
  <c r="BL884" i="17"/>
  <c r="BJ884" i="17"/>
  <c r="BH884" i="17"/>
  <c r="BF884" i="17"/>
  <c r="BD884" i="17"/>
  <c r="BB884" i="17"/>
  <c r="AZ884" i="17"/>
  <c r="AX884" i="17"/>
  <c r="AV884" i="17"/>
  <c r="AT884" i="17"/>
  <c r="AR884" i="17"/>
  <c r="AP884" i="17"/>
  <c r="AB884" i="17"/>
  <c r="O884" i="17"/>
  <c r="BL883" i="17"/>
  <c r="BJ883" i="17"/>
  <c r="BH883" i="17"/>
  <c r="BF883" i="17"/>
  <c r="BD883" i="17"/>
  <c r="BB883" i="17"/>
  <c r="AZ883" i="17"/>
  <c r="AX883" i="17"/>
  <c r="AV883" i="17"/>
  <c r="AT883" i="17"/>
  <c r="AR883" i="17"/>
  <c r="AP883" i="17"/>
  <c r="AB883" i="17"/>
  <c r="O883" i="17"/>
  <c r="BL882" i="17"/>
  <c r="BJ882" i="17"/>
  <c r="BH882" i="17"/>
  <c r="BF882" i="17"/>
  <c r="BD882" i="17"/>
  <c r="BB882" i="17"/>
  <c r="AZ882" i="17"/>
  <c r="AX882" i="17"/>
  <c r="AV882" i="17"/>
  <c r="AT882" i="17"/>
  <c r="AR882" i="17"/>
  <c r="AP882" i="17"/>
  <c r="AB882" i="17"/>
  <c r="O882" i="17"/>
  <c r="BL881" i="17"/>
  <c r="BJ881" i="17"/>
  <c r="BH881" i="17"/>
  <c r="BF881" i="17"/>
  <c r="BD881" i="17"/>
  <c r="BB881" i="17"/>
  <c r="AZ881" i="17"/>
  <c r="AX881" i="17"/>
  <c r="AV881" i="17"/>
  <c r="AT881" i="17"/>
  <c r="AR881" i="17"/>
  <c r="AP881" i="17"/>
  <c r="AB881" i="17"/>
  <c r="O881" i="17"/>
  <c r="BL880" i="17"/>
  <c r="BJ880" i="17"/>
  <c r="BH880" i="17"/>
  <c r="BF880" i="17"/>
  <c r="BD880" i="17"/>
  <c r="BB880" i="17"/>
  <c r="AZ880" i="17"/>
  <c r="AX880" i="17"/>
  <c r="AV880" i="17"/>
  <c r="AT880" i="17"/>
  <c r="AR880" i="17"/>
  <c r="AP880" i="17"/>
  <c r="AB880" i="17"/>
  <c r="O880" i="17"/>
  <c r="BL879" i="17"/>
  <c r="BJ879" i="17"/>
  <c r="BH879" i="17"/>
  <c r="BF879" i="17"/>
  <c r="BD879" i="17"/>
  <c r="BB879" i="17"/>
  <c r="AZ879" i="17"/>
  <c r="AX879" i="17"/>
  <c r="AV879" i="17"/>
  <c r="AT879" i="17"/>
  <c r="AR879" i="17"/>
  <c r="AP879" i="17"/>
  <c r="AB879" i="17"/>
  <c r="O879" i="17"/>
  <c r="BL878" i="17"/>
  <c r="BJ878" i="17"/>
  <c r="BH878" i="17"/>
  <c r="BF878" i="17"/>
  <c r="BD878" i="17"/>
  <c r="BB878" i="17"/>
  <c r="AZ878" i="17"/>
  <c r="AX878" i="17"/>
  <c r="AV878" i="17"/>
  <c r="AT878" i="17"/>
  <c r="AR878" i="17"/>
  <c r="AP878" i="17"/>
  <c r="AB878" i="17"/>
  <c r="O878" i="17"/>
  <c r="BL877" i="17"/>
  <c r="BJ877" i="17"/>
  <c r="BH877" i="17"/>
  <c r="BF877" i="17"/>
  <c r="BD877" i="17"/>
  <c r="BB877" i="17"/>
  <c r="AZ877" i="17"/>
  <c r="AX877" i="17"/>
  <c r="AV877" i="17"/>
  <c r="AT877" i="17"/>
  <c r="AR877" i="17"/>
  <c r="AP877" i="17"/>
  <c r="AB877" i="17"/>
  <c r="O877" i="17"/>
  <c r="BL876" i="17"/>
  <c r="BJ876" i="17"/>
  <c r="BH876" i="17"/>
  <c r="BF876" i="17"/>
  <c r="BD876" i="17"/>
  <c r="BB876" i="17"/>
  <c r="AZ876" i="17"/>
  <c r="AX876" i="17"/>
  <c r="AV876" i="17"/>
  <c r="AT876" i="17"/>
  <c r="AR876" i="17"/>
  <c r="AP876" i="17"/>
  <c r="AB876" i="17"/>
  <c r="O876" i="17"/>
  <c r="BL875" i="17"/>
  <c r="BJ875" i="17"/>
  <c r="BH875" i="17"/>
  <c r="BF875" i="17"/>
  <c r="BD875" i="17"/>
  <c r="BB875" i="17"/>
  <c r="AZ875" i="17"/>
  <c r="AX875" i="17"/>
  <c r="AV875" i="17"/>
  <c r="AT875" i="17"/>
  <c r="AR875" i="17"/>
  <c r="AP875" i="17"/>
  <c r="AB875" i="17"/>
  <c r="O875" i="17"/>
  <c r="BL874" i="17"/>
  <c r="BJ874" i="17"/>
  <c r="BH874" i="17"/>
  <c r="BF874" i="17"/>
  <c r="BD874" i="17"/>
  <c r="BB874" i="17"/>
  <c r="AZ874" i="17"/>
  <c r="AX874" i="17"/>
  <c r="AV874" i="17"/>
  <c r="AT874" i="17"/>
  <c r="AR874" i="17"/>
  <c r="AP874" i="17"/>
  <c r="AB874" i="17"/>
  <c r="O874" i="17"/>
  <c r="BL873" i="17"/>
  <c r="BJ873" i="17"/>
  <c r="BH873" i="17"/>
  <c r="BF873" i="17"/>
  <c r="BD873" i="17"/>
  <c r="BB873" i="17"/>
  <c r="AZ873" i="17"/>
  <c r="AX873" i="17"/>
  <c r="AV873" i="17"/>
  <c r="AT873" i="17"/>
  <c r="AR873" i="17"/>
  <c r="AP873" i="17"/>
  <c r="AB873" i="17"/>
  <c r="O873" i="17"/>
  <c r="BL872" i="17"/>
  <c r="BJ872" i="17"/>
  <c r="BH872" i="17"/>
  <c r="BF872" i="17"/>
  <c r="BD872" i="17"/>
  <c r="BB872" i="17"/>
  <c r="AZ872" i="17"/>
  <c r="AX872" i="17"/>
  <c r="AV872" i="17"/>
  <c r="AT872" i="17"/>
  <c r="AR872" i="17"/>
  <c r="AP872" i="17"/>
  <c r="AB872" i="17"/>
  <c r="O872" i="17"/>
  <c r="BL871" i="17"/>
  <c r="BJ871" i="17"/>
  <c r="BH871" i="17"/>
  <c r="BF871" i="17"/>
  <c r="BD871" i="17"/>
  <c r="BB871" i="17"/>
  <c r="AZ871" i="17"/>
  <c r="AX871" i="17"/>
  <c r="AV871" i="17"/>
  <c r="AT871" i="17"/>
  <c r="AR871" i="17"/>
  <c r="AP871" i="17"/>
  <c r="AB871" i="17"/>
  <c r="O871" i="17"/>
  <c r="BL870" i="17"/>
  <c r="BJ870" i="17"/>
  <c r="BH870" i="17"/>
  <c r="BF870" i="17"/>
  <c r="BD870" i="17"/>
  <c r="BB870" i="17"/>
  <c r="AZ870" i="17"/>
  <c r="AX870" i="17"/>
  <c r="AV870" i="17"/>
  <c r="AT870" i="17"/>
  <c r="AR870" i="17"/>
  <c r="AP870" i="17"/>
  <c r="AB870" i="17"/>
  <c r="O870" i="17"/>
  <c r="BL869" i="17"/>
  <c r="BJ869" i="17"/>
  <c r="BH869" i="17"/>
  <c r="BF869" i="17"/>
  <c r="BD869" i="17"/>
  <c r="BB869" i="17"/>
  <c r="AZ869" i="17"/>
  <c r="AX869" i="17"/>
  <c r="AV869" i="17"/>
  <c r="AT869" i="17"/>
  <c r="AR869" i="17"/>
  <c r="AP869" i="17"/>
  <c r="AB869" i="17"/>
  <c r="O869" i="17"/>
  <c r="BL868" i="17"/>
  <c r="BJ868" i="17"/>
  <c r="BH868" i="17"/>
  <c r="BF868" i="17"/>
  <c r="BD868" i="17"/>
  <c r="BB868" i="17"/>
  <c r="AZ868" i="17"/>
  <c r="AX868" i="17"/>
  <c r="AV868" i="17"/>
  <c r="AT868" i="17"/>
  <c r="AR868" i="17"/>
  <c r="AP868" i="17"/>
  <c r="AB868" i="17"/>
  <c r="O868" i="17"/>
  <c r="BL867" i="17"/>
  <c r="BJ867" i="17"/>
  <c r="BH867" i="17"/>
  <c r="BF867" i="17"/>
  <c r="BD867" i="17"/>
  <c r="BB867" i="17"/>
  <c r="AZ867" i="17"/>
  <c r="AX867" i="17"/>
  <c r="AV867" i="17"/>
  <c r="AT867" i="17"/>
  <c r="AR867" i="17"/>
  <c r="AP867" i="17"/>
  <c r="AB867" i="17"/>
  <c r="O867" i="17"/>
  <c r="BL866" i="17"/>
  <c r="BJ866" i="17"/>
  <c r="BH866" i="17"/>
  <c r="BF866" i="17"/>
  <c r="BD866" i="17"/>
  <c r="BB866" i="17"/>
  <c r="AZ866" i="17"/>
  <c r="AX866" i="17"/>
  <c r="AV866" i="17"/>
  <c r="AT866" i="17"/>
  <c r="AR866" i="17"/>
  <c r="AP866" i="17"/>
  <c r="AB866" i="17"/>
  <c r="O866" i="17"/>
  <c r="BL865" i="17"/>
  <c r="BJ865" i="17"/>
  <c r="BH865" i="17"/>
  <c r="BF865" i="17"/>
  <c r="BD865" i="17"/>
  <c r="BB865" i="17"/>
  <c r="AZ865" i="17"/>
  <c r="AX865" i="17"/>
  <c r="AV865" i="17"/>
  <c r="AT865" i="17"/>
  <c r="AR865" i="17"/>
  <c r="AP865" i="17"/>
  <c r="AB865" i="17"/>
  <c r="O865" i="17"/>
  <c r="BL864" i="17"/>
  <c r="BJ864" i="17"/>
  <c r="BH864" i="17"/>
  <c r="BF864" i="17"/>
  <c r="BD864" i="17"/>
  <c r="BB864" i="17"/>
  <c r="AZ864" i="17"/>
  <c r="AX864" i="17"/>
  <c r="AV864" i="17"/>
  <c r="AT864" i="17"/>
  <c r="AR864" i="17"/>
  <c r="AP864" i="17"/>
  <c r="AB864" i="17"/>
  <c r="O864" i="17"/>
  <c r="BL863" i="17"/>
  <c r="BJ863" i="17"/>
  <c r="BH863" i="17"/>
  <c r="BF863" i="17"/>
  <c r="BD863" i="17"/>
  <c r="BB863" i="17"/>
  <c r="AZ863" i="17"/>
  <c r="AX863" i="17"/>
  <c r="AV863" i="17"/>
  <c r="AT863" i="17"/>
  <c r="AR863" i="17"/>
  <c r="AP863" i="17"/>
  <c r="AB863" i="17"/>
  <c r="O863" i="17"/>
  <c r="BL862" i="17"/>
  <c r="BJ862" i="17"/>
  <c r="BH862" i="17"/>
  <c r="BF862" i="17"/>
  <c r="BD862" i="17"/>
  <c r="BB862" i="17"/>
  <c r="AZ862" i="17"/>
  <c r="AX862" i="17"/>
  <c r="AV862" i="17"/>
  <c r="AT862" i="17"/>
  <c r="AR862" i="17"/>
  <c r="AP862" i="17"/>
  <c r="AB862" i="17"/>
  <c r="O862" i="17"/>
  <c r="BL861" i="17"/>
  <c r="BJ861" i="17"/>
  <c r="BH861" i="17"/>
  <c r="BF861" i="17"/>
  <c r="BD861" i="17"/>
  <c r="BB861" i="17"/>
  <c r="AZ861" i="17"/>
  <c r="AX861" i="17"/>
  <c r="AV861" i="17"/>
  <c r="AT861" i="17"/>
  <c r="AR861" i="17"/>
  <c r="AP861" i="17"/>
  <c r="AB861" i="17"/>
  <c r="O861" i="17"/>
  <c r="BL860" i="17"/>
  <c r="BJ860" i="17"/>
  <c r="BH860" i="17"/>
  <c r="BF860" i="17"/>
  <c r="BD860" i="17"/>
  <c r="BB860" i="17"/>
  <c r="AZ860" i="17"/>
  <c r="AX860" i="17"/>
  <c r="AV860" i="17"/>
  <c r="AT860" i="17"/>
  <c r="AR860" i="17"/>
  <c r="AP860" i="17"/>
  <c r="AB860" i="17"/>
  <c r="O860" i="17"/>
  <c r="BL859" i="17"/>
  <c r="BJ859" i="17"/>
  <c r="BH859" i="17"/>
  <c r="BF859" i="17"/>
  <c r="BD859" i="17"/>
  <c r="BB859" i="17"/>
  <c r="AZ859" i="17"/>
  <c r="AX859" i="17"/>
  <c r="AV859" i="17"/>
  <c r="AT859" i="17"/>
  <c r="AR859" i="17"/>
  <c r="AP859" i="17"/>
  <c r="AB859" i="17"/>
  <c r="O859" i="17"/>
  <c r="BL858" i="17"/>
  <c r="BJ858" i="17"/>
  <c r="BH858" i="17"/>
  <c r="BF858" i="17"/>
  <c r="BD858" i="17"/>
  <c r="BB858" i="17"/>
  <c r="AZ858" i="17"/>
  <c r="AX858" i="17"/>
  <c r="AV858" i="17"/>
  <c r="AT858" i="17"/>
  <c r="AR858" i="17"/>
  <c r="AP858" i="17"/>
  <c r="AB858" i="17"/>
  <c r="O858" i="17"/>
  <c r="BL857" i="17"/>
  <c r="BJ857" i="17"/>
  <c r="BH857" i="17"/>
  <c r="BF857" i="17"/>
  <c r="BD857" i="17"/>
  <c r="BB857" i="17"/>
  <c r="AZ857" i="17"/>
  <c r="AX857" i="17"/>
  <c r="AV857" i="17"/>
  <c r="AT857" i="17"/>
  <c r="AR857" i="17"/>
  <c r="AP857" i="17"/>
  <c r="AB857" i="17"/>
  <c r="O857" i="17"/>
  <c r="BL856" i="17"/>
  <c r="BJ856" i="17"/>
  <c r="BH856" i="17"/>
  <c r="BF856" i="17"/>
  <c r="BD856" i="17"/>
  <c r="BB856" i="17"/>
  <c r="AZ856" i="17"/>
  <c r="AX856" i="17"/>
  <c r="AV856" i="17"/>
  <c r="AT856" i="17"/>
  <c r="AR856" i="17"/>
  <c r="AP856" i="17"/>
  <c r="AB856" i="17"/>
  <c r="O856" i="17"/>
  <c r="BL855" i="17"/>
  <c r="BJ855" i="17"/>
  <c r="BH855" i="17"/>
  <c r="BF855" i="17"/>
  <c r="BD855" i="17"/>
  <c r="BB855" i="17"/>
  <c r="AZ855" i="17"/>
  <c r="AX855" i="17"/>
  <c r="AV855" i="17"/>
  <c r="AT855" i="17"/>
  <c r="AR855" i="17"/>
  <c r="AP855" i="17"/>
  <c r="AB855" i="17"/>
  <c r="O855" i="17"/>
  <c r="BL854" i="17"/>
  <c r="BJ854" i="17"/>
  <c r="BH854" i="17"/>
  <c r="BF854" i="17"/>
  <c r="BD854" i="17"/>
  <c r="BB854" i="17"/>
  <c r="AZ854" i="17"/>
  <c r="AX854" i="17"/>
  <c r="AV854" i="17"/>
  <c r="AT854" i="17"/>
  <c r="AR854" i="17"/>
  <c r="AP854" i="17"/>
  <c r="AB854" i="17"/>
  <c r="O854" i="17"/>
  <c r="BL853" i="17"/>
  <c r="BJ853" i="17"/>
  <c r="BH853" i="17"/>
  <c r="BF853" i="17"/>
  <c r="BD853" i="17"/>
  <c r="BB853" i="17"/>
  <c r="AZ853" i="17"/>
  <c r="AX853" i="17"/>
  <c r="AV853" i="17"/>
  <c r="AT853" i="17"/>
  <c r="AR853" i="17"/>
  <c r="AP853" i="17"/>
  <c r="AB853" i="17"/>
  <c r="O853" i="17"/>
  <c r="BL852" i="17"/>
  <c r="BJ852" i="17"/>
  <c r="BH852" i="17"/>
  <c r="BF852" i="17"/>
  <c r="BD852" i="17"/>
  <c r="BB852" i="17"/>
  <c r="AZ852" i="17"/>
  <c r="AX852" i="17"/>
  <c r="AV852" i="17"/>
  <c r="AT852" i="17"/>
  <c r="AR852" i="17"/>
  <c r="AP852" i="17"/>
  <c r="AB852" i="17"/>
  <c r="O852" i="17"/>
  <c r="BL851" i="17"/>
  <c r="BJ851" i="17"/>
  <c r="BH851" i="17"/>
  <c r="BF851" i="17"/>
  <c r="BD851" i="17"/>
  <c r="BB851" i="17"/>
  <c r="AZ851" i="17"/>
  <c r="AX851" i="17"/>
  <c r="AV851" i="17"/>
  <c r="AT851" i="17"/>
  <c r="AR851" i="17"/>
  <c r="AP851" i="17"/>
  <c r="AB851" i="17"/>
  <c r="O851" i="17"/>
  <c r="BL850" i="17"/>
  <c r="BJ850" i="17"/>
  <c r="BH850" i="17"/>
  <c r="BF850" i="17"/>
  <c r="BD850" i="17"/>
  <c r="BB850" i="17"/>
  <c r="AZ850" i="17"/>
  <c r="AX850" i="17"/>
  <c r="AV850" i="17"/>
  <c r="AT850" i="17"/>
  <c r="AR850" i="17"/>
  <c r="AP850" i="17"/>
  <c r="AB850" i="17"/>
  <c r="O850" i="17"/>
  <c r="BL849" i="17"/>
  <c r="BJ849" i="17"/>
  <c r="BH849" i="17"/>
  <c r="BF849" i="17"/>
  <c r="BD849" i="17"/>
  <c r="BB849" i="17"/>
  <c r="AZ849" i="17"/>
  <c r="AX849" i="17"/>
  <c r="AV849" i="17"/>
  <c r="AT849" i="17"/>
  <c r="AR849" i="17"/>
  <c r="AP849" i="17"/>
  <c r="AB849" i="17"/>
  <c r="O849" i="17"/>
  <c r="BL848" i="17"/>
  <c r="BJ848" i="17"/>
  <c r="BH848" i="17"/>
  <c r="BF848" i="17"/>
  <c r="BD848" i="17"/>
  <c r="BB848" i="17"/>
  <c r="AZ848" i="17"/>
  <c r="AX848" i="17"/>
  <c r="AV848" i="17"/>
  <c r="AT848" i="17"/>
  <c r="AR848" i="17"/>
  <c r="AP848" i="17"/>
  <c r="AB848" i="17"/>
  <c r="O848" i="17"/>
  <c r="BL847" i="17"/>
  <c r="BJ847" i="17"/>
  <c r="BH847" i="17"/>
  <c r="BF847" i="17"/>
  <c r="BD847" i="17"/>
  <c r="BB847" i="17"/>
  <c r="AZ847" i="17"/>
  <c r="AX847" i="17"/>
  <c r="AV847" i="17"/>
  <c r="AT847" i="17"/>
  <c r="AR847" i="17"/>
  <c r="AP847" i="17"/>
  <c r="AB847" i="17"/>
  <c r="O847" i="17"/>
  <c r="BL846" i="17"/>
  <c r="BJ846" i="17"/>
  <c r="BH846" i="17"/>
  <c r="BF846" i="17"/>
  <c r="BD846" i="17"/>
  <c r="BB846" i="17"/>
  <c r="AZ846" i="17"/>
  <c r="AX846" i="17"/>
  <c r="AV846" i="17"/>
  <c r="AT846" i="17"/>
  <c r="AR846" i="17"/>
  <c r="AP846" i="17"/>
  <c r="AB846" i="17"/>
  <c r="O846" i="17"/>
  <c r="BL845" i="17"/>
  <c r="BJ845" i="17"/>
  <c r="BH845" i="17"/>
  <c r="BF845" i="17"/>
  <c r="BD845" i="17"/>
  <c r="BB845" i="17"/>
  <c r="AZ845" i="17"/>
  <c r="AX845" i="17"/>
  <c r="AV845" i="17"/>
  <c r="AT845" i="17"/>
  <c r="AR845" i="17"/>
  <c r="AP845" i="17"/>
  <c r="AB845" i="17"/>
  <c r="O845" i="17"/>
  <c r="BL844" i="17"/>
  <c r="BJ844" i="17"/>
  <c r="BH844" i="17"/>
  <c r="BF844" i="17"/>
  <c r="BD844" i="17"/>
  <c r="BB844" i="17"/>
  <c r="AZ844" i="17"/>
  <c r="AX844" i="17"/>
  <c r="AV844" i="17"/>
  <c r="AT844" i="17"/>
  <c r="AR844" i="17"/>
  <c r="AP844" i="17"/>
  <c r="AB844" i="17"/>
  <c r="O844" i="17"/>
  <c r="BL843" i="17"/>
  <c r="BJ843" i="17"/>
  <c r="BH843" i="17"/>
  <c r="BF843" i="17"/>
  <c r="BD843" i="17"/>
  <c r="BB843" i="17"/>
  <c r="AZ843" i="17"/>
  <c r="AX843" i="17"/>
  <c r="AV843" i="17"/>
  <c r="AT843" i="17"/>
  <c r="AR843" i="17"/>
  <c r="AP843" i="17"/>
  <c r="AB843" i="17"/>
  <c r="O843" i="17"/>
  <c r="BL842" i="17"/>
  <c r="BJ842" i="17"/>
  <c r="BH842" i="17"/>
  <c r="BF842" i="17"/>
  <c r="BD842" i="17"/>
  <c r="BB842" i="17"/>
  <c r="AZ842" i="17"/>
  <c r="AX842" i="17"/>
  <c r="AV842" i="17"/>
  <c r="AT842" i="17"/>
  <c r="AR842" i="17"/>
  <c r="AP842" i="17"/>
  <c r="AB842" i="17"/>
  <c r="O842" i="17"/>
  <c r="BL841" i="17"/>
  <c r="BJ841" i="17"/>
  <c r="BH841" i="17"/>
  <c r="BF841" i="17"/>
  <c r="BD841" i="17"/>
  <c r="BB841" i="17"/>
  <c r="AZ841" i="17"/>
  <c r="AX841" i="17"/>
  <c r="AV841" i="17"/>
  <c r="AT841" i="17"/>
  <c r="AR841" i="17"/>
  <c r="AP841" i="17"/>
  <c r="AB841" i="17"/>
  <c r="O841" i="17"/>
  <c r="BL840" i="17"/>
  <c r="BJ840" i="17"/>
  <c r="BH840" i="17"/>
  <c r="BF840" i="17"/>
  <c r="BD840" i="17"/>
  <c r="BB840" i="17"/>
  <c r="AZ840" i="17"/>
  <c r="AX840" i="17"/>
  <c r="AV840" i="17"/>
  <c r="AT840" i="17"/>
  <c r="AR840" i="17"/>
  <c r="AP840" i="17"/>
  <c r="AB840" i="17"/>
  <c r="O840" i="17"/>
  <c r="BL839" i="17"/>
  <c r="BJ839" i="17"/>
  <c r="BH839" i="17"/>
  <c r="BF839" i="17"/>
  <c r="BD839" i="17"/>
  <c r="BB839" i="17"/>
  <c r="AZ839" i="17"/>
  <c r="AX839" i="17"/>
  <c r="AV839" i="17"/>
  <c r="AT839" i="17"/>
  <c r="AR839" i="17"/>
  <c r="AP839" i="17"/>
  <c r="AB839" i="17"/>
  <c r="O839" i="17"/>
  <c r="BL838" i="17"/>
  <c r="BJ838" i="17"/>
  <c r="BH838" i="17"/>
  <c r="BF838" i="17"/>
  <c r="BD838" i="17"/>
  <c r="BB838" i="17"/>
  <c r="AZ838" i="17"/>
  <c r="AX838" i="17"/>
  <c r="AV838" i="17"/>
  <c r="AT838" i="17"/>
  <c r="AR838" i="17"/>
  <c r="AP838" i="17"/>
  <c r="AB838" i="17"/>
  <c r="O838" i="17"/>
  <c r="BL837" i="17"/>
  <c r="BJ837" i="17"/>
  <c r="BH837" i="17"/>
  <c r="BF837" i="17"/>
  <c r="BD837" i="17"/>
  <c r="BB837" i="17"/>
  <c r="AZ837" i="17"/>
  <c r="AX837" i="17"/>
  <c r="AV837" i="17"/>
  <c r="AT837" i="17"/>
  <c r="AR837" i="17"/>
  <c r="AP837" i="17"/>
  <c r="AB837" i="17"/>
  <c r="O837" i="17"/>
  <c r="BL836" i="17"/>
  <c r="BJ836" i="17"/>
  <c r="BH836" i="17"/>
  <c r="BF836" i="17"/>
  <c r="BD836" i="17"/>
  <c r="BB836" i="17"/>
  <c r="AZ836" i="17"/>
  <c r="AX836" i="17"/>
  <c r="AV836" i="17"/>
  <c r="AT836" i="17"/>
  <c r="AR836" i="17"/>
  <c r="AP836" i="17"/>
  <c r="AB836" i="17"/>
  <c r="O836" i="17"/>
  <c r="BL835" i="17"/>
  <c r="BJ835" i="17"/>
  <c r="BH835" i="17"/>
  <c r="BF835" i="17"/>
  <c r="BD835" i="17"/>
  <c r="BB835" i="17"/>
  <c r="AZ835" i="17"/>
  <c r="AX835" i="17"/>
  <c r="AV835" i="17"/>
  <c r="AT835" i="17"/>
  <c r="AR835" i="17"/>
  <c r="AP835" i="17"/>
  <c r="AB835" i="17"/>
  <c r="O835" i="17"/>
  <c r="BL834" i="17"/>
  <c r="BJ834" i="17"/>
  <c r="BH834" i="17"/>
  <c r="BF834" i="17"/>
  <c r="BD834" i="17"/>
  <c r="BB834" i="17"/>
  <c r="AZ834" i="17"/>
  <c r="AX834" i="17"/>
  <c r="AV834" i="17"/>
  <c r="AT834" i="17"/>
  <c r="AR834" i="17"/>
  <c r="AP834" i="17"/>
  <c r="AB834" i="17"/>
  <c r="O834" i="17"/>
  <c r="BL833" i="17"/>
  <c r="BJ833" i="17"/>
  <c r="BH833" i="17"/>
  <c r="BF833" i="17"/>
  <c r="BD833" i="17"/>
  <c r="BB833" i="17"/>
  <c r="AZ833" i="17"/>
  <c r="AX833" i="17"/>
  <c r="AV833" i="17"/>
  <c r="AT833" i="17"/>
  <c r="AR833" i="17"/>
  <c r="AP833" i="17"/>
  <c r="AB833" i="17"/>
  <c r="O833" i="17"/>
  <c r="BL832" i="17"/>
  <c r="BJ832" i="17"/>
  <c r="BH832" i="17"/>
  <c r="BF832" i="17"/>
  <c r="BD832" i="17"/>
  <c r="BB832" i="17"/>
  <c r="AZ832" i="17"/>
  <c r="AX832" i="17"/>
  <c r="AV832" i="17"/>
  <c r="AT832" i="17"/>
  <c r="AR832" i="17"/>
  <c r="AP832" i="17"/>
  <c r="AB832" i="17"/>
  <c r="O832" i="17"/>
  <c r="BL831" i="17"/>
  <c r="BJ831" i="17"/>
  <c r="BH831" i="17"/>
  <c r="BF831" i="17"/>
  <c r="BD831" i="17"/>
  <c r="BB831" i="17"/>
  <c r="AZ831" i="17"/>
  <c r="AX831" i="17"/>
  <c r="AV831" i="17"/>
  <c r="AT831" i="17"/>
  <c r="AR831" i="17"/>
  <c r="AP831" i="17"/>
  <c r="AB831" i="17"/>
  <c r="O831" i="17"/>
  <c r="BL830" i="17"/>
  <c r="BJ830" i="17"/>
  <c r="BH830" i="17"/>
  <c r="BF830" i="17"/>
  <c r="BD830" i="17"/>
  <c r="BB830" i="17"/>
  <c r="AZ830" i="17"/>
  <c r="AX830" i="17"/>
  <c r="AV830" i="17"/>
  <c r="AT830" i="17"/>
  <c r="AR830" i="17"/>
  <c r="AP830" i="17"/>
  <c r="AB830" i="17"/>
  <c r="O830" i="17"/>
  <c r="BL829" i="17"/>
  <c r="BJ829" i="17"/>
  <c r="BH829" i="17"/>
  <c r="BF829" i="17"/>
  <c r="BD829" i="17"/>
  <c r="BB829" i="17"/>
  <c r="AZ829" i="17"/>
  <c r="AX829" i="17"/>
  <c r="AV829" i="17"/>
  <c r="AT829" i="17"/>
  <c r="AR829" i="17"/>
  <c r="AP829" i="17"/>
  <c r="AB829" i="17"/>
  <c r="O829" i="17"/>
  <c r="BL828" i="17"/>
  <c r="BJ828" i="17"/>
  <c r="BH828" i="17"/>
  <c r="BF828" i="17"/>
  <c r="BD828" i="17"/>
  <c r="BB828" i="17"/>
  <c r="AZ828" i="17"/>
  <c r="AX828" i="17"/>
  <c r="AV828" i="17"/>
  <c r="AT828" i="17"/>
  <c r="AR828" i="17"/>
  <c r="AP828" i="17"/>
  <c r="AB828" i="17"/>
  <c r="O828" i="17"/>
  <c r="BL827" i="17"/>
  <c r="BJ827" i="17"/>
  <c r="BH827" i="17"/>
  <c r="BF827" i="17"/>
  <c r="BD827" i="17"/>
  <c r="BB827" i="17"/>
  <c r="AZ827" i="17"/>
  <c r="AX827" i="17"/>
  <c r="AV827" i="17"/>
  <c r="AT827" i="17"/>
  <c r="AR827" i="17"/>
  <c r="AP827" i="17"/>
  <c r="AB827" i="17"/>
  <c r="O827" i="17"/>
  <c r="BL826" i="17"/>
  <c r="BJ826" i="17"/>
  <c r="BH826" i="17"/>
  <c r="BF826" i="17"/>
  <c r="BD826" i="17"/>
  <c r="BB826" i="17"/>
  <c r="AZ826" i="17"/>
  <c r="AX826" i="17"/>
  <c r="AV826" i="17"/>
  <c r="AT826" i="17"/>
  <c r="AR826" i="17"/>
  <c r="AP826" i="17"/>
  <c r="AB826" i="17"/>
  <c r="O826" i="17"/>
  <c r="BL825" i="17"/>
  <c r="BJ825" i="17"/>
  <c r="BH825" i="17"/>
  <c r="BF825" i="17"/>
  <c r="BD825" i="17"/>
  <c r="BB825" i="17"/>
  <c r="AZ825" i="17"/>
  <c r="AX825" i="17"/>
  <c r="AV825" i="17"/>
  <c r="AT825" i="17"/>
  <c r="AR825" i="17"/>
  <c r="AP825" i="17"/>
  <c r="AB825" i="17"/>
  <c r="O825" i="17"/>
  <c r="BL824" i="17"/>
  <c r="BJ824" i="17"/>
  <c r="BH824" i="17"/>
  <c r="BF824" i="17"/>
  <c r="BD824" i="17"/>
  <c r="BB824" i="17"/>
  <c r="AZ824" i="17"/>
  <c r="AX824" i="17"/>
  <c r="AV824" i="17"/>
  <c r="AT824" i="17"/>
  <c r="AR824" i="17"/>
  <c r="AP824" i="17"/>
  <c r="AB824" i="17"/>
  <c r="O824" i="17"/>
  <c r="BL823" i="17"/>
  <c r="BJ823" i="17"/>
  <c r="BH823" i="17"/>
  <c r="BF823" i="17"/>
  <c r="BD823" i="17"/>
  <c r="BB823" i="17"/>
  <c r="AZ823" i="17"/>
  <c r="AX823" i="17"/>
  <c r="AV823" i="17"/>
  <c r="AT823" i="17"/>
  <c r="AR823" i="17"/>
  <c r="AP823" i="17"/>
  <c r="AB823" i="17"/>
  <c r="O823" i="17"/>
  <c r="BL822" i="17"/>
  <c r="BJ822" i="17"/>
  <c r="BH822" i="17"/>
  <c r="BF822" i="17"/>
  <c r="BD822" i="17"/>
  <c r="BB822" i="17"/>
  <c r="AZ822" i="17"/>
  <c r="AX822" i="17"/>
  <c r="AV822" i="17"/>
  <c r="AT822" i="17"/>
  <c r="AR822" i="17"/>
  <c r="AP822" i="17"/>
  <c r="AB822" i="17"/>
  <c r="O822" i="17"/>
  <c r="BL821" i="17"/>
  <c r="BJ821" i="17"/>
  <c r="BH821" i="17"/>
  <c r="BF821" i="17"/>
  <c r="BD821" i="17"/>
  <c r="BB821" i="17"/>
  <c r="AZ821" i="17"/>
  <c r="AX821" i="17"/>
  <c r="AV821" i="17"/>
  <c r="AT821" i="17"/>
  <c r="AR821" i="17"/>
  <c r="AP821" i="17"/>
  <c r="AB821" i="17"/>
  <c r="O821" i="17"/>
  <c r="BL820" i="17"/>
  <c r="BJ820" i="17"/>
  <c r="BH820" i="17"/>
  <c r="BF820" i="17"/>
  <c r="BD820" i="17"/>
  <c r="BB820" i="17"/>
  <c r="AZ820" i="17"/>
  <c r="AX820" i="17"/>
  <c r="AV820" i="17"/>
  <c r="AT820" i="17"/>
  <c r="AR820" i="17"/>
  <c r="AP820" i="17"/>
  <c r="AB820" i="17"/>
  <c r="O820" i="17"/>
  <c r="BL819" i="17"/>
  <c r="BJ819" i="17"/>
  <c r="BH819" i="17"/>
  <c r="BF819" i="17"/>
  <c r="BD819" i="17"/>
  <c r="BB819" i="17"/>
  <c r="AZ819" i="17"/>
  <c r="AX819" i="17"/>
  <c r="AV819" i="17"/>
  <c r="AT819" i="17"/>
  <c r="AR819" i="17"/>
  <c r="AP819" i="17"/>
  <c r="AB819" i="17"/>
  <c r="O819" i="17"/>
  <c r="BL818" i="17"/>
  <c r="BJ818" i="17"/>
  <c r="BH818" i="17"/>
  <c r="BF818" i="17"/>
  <c r="BD818" i="17"/>
  <c r="BB818" i="17"/>
  <c r="AZ818" i="17"/>
  <c r="AX818" i="17"/>
  <c r="AV818" i="17"/>
  <c r="AT818" i="17"/>
  <c r="AR818" i="17"/>
  <c r="AP818" i="17"/>
  <c r="AB818" i="17"/>
  <c r="O818" i="17"/>
  <c r="BL817" i="17"/>
  <c r="BJ817" i="17"/>
  <c r="BH817" i="17"/>
  <c r="BF817" i="17"/>
  <c r="BD817" i="17"/>
  <c r="BB817" i="17"/>
  <c r="AZ817" i="17"/>
  <c r="AX817" i="17"/>
  <c r="AV817" i="17"/>
  <c r="AT817" i="17"/>
  <c r="AR817" i="17"/>
  <c r="AP817" i="17"/>
  <c r="AB817" i="17"/>
  <c r="O817" i="17"/>
  <c r="BL816" i="17"/>
  <c r="BJ816" i="17"/>
  <c r="BH816" i="17"/>
  <c r="BF816" i="17"/>
  <c r="BD816" i="17"/>
  <c r="BB816" i="17"/>
  <c r="AZ816" i="17"/>
  <c r="AX816" i="17"/>
  <c r="AV816" i="17"/>
  <c r="AT816" i="17"/>
  <c r="AR816" i="17"/>
  <c r="AP816" i="17"/>
  <c r="AB816" i="17"/>
  <c r="O816" i="17"/>
  <c r="BL815" i="17"/>
  <c r="BJ815" i="17"/>
  <c r="BH815" i="17"/>
  <c r="BF815" i="17"/>
  <c r="BD815" i="17"/>
  <c r="BB815" i="17"/>
  <c r="AZ815" i="17"/>
  <c r="AX815" i="17"/>
  <c r="AV815" i="17"/>
  <c r="AT815" i="17"/>
  <c r="AR815" i="17"/>
  <c r="AP815" i="17"/>
  <c r="AB815" i="17"/>
  <c r="O815" i="17"/>
  <c r="BL814" i="17"/>
  <c r="BJ814" i="17"/>
  <c r="BH814" i="17"/>
  <c r="BF814" i="17"/>
  <c r="BD814" i="17"/>
  <c r="BB814" i="17"/>
  <c r="AZ814" i="17"/>
  <c r="AX814" i="17"/>
  <c r="AV814" i="17"/>
  <c r="AT814" i="17"/>
  <c r="AR814" i="17"/>
  <c r="AP814" i="17"/>
  <c r="AB814" i="17"/>
  <c r="O814" i="17"/>
  <c r="BL813" i="17"/>
  <c r="BJ813" i="17"/>
  <c r="BH813" i="17"/>
  <c r="BF813" i="17"/>
  <c r="BD813" i="17"/>
  <c r="BB813" i="17"/>
  <c r="AZ813" i="17"/>
  <c r="AX813" i="17"/>
  <c r="AV813" i="17"/>
  <c r="AT813" i="17"/>
  <c r="AR813" i="17"/>
  <c r="AP813" i="17"/>
  <c r="AB813" i="17"/>
  <c r="O813" i="17"/>
  <c r="BL812" i="17"/>
  <c r="BJ812" i="17"/>
  <c r="BH812" i="17"/>
  <c r="BF812" i="17"/>
  <c r="BD812" i="17"/>
  <c r="BB812" i="17"/>
  <c r="AZ812" i="17"/>
  <c r="AX812" i="17"/>
  <c r="AV812" i="17"/>
  <c r="AT812" i="17"/>
  <c r="AR812" i="17"/>
  <c r="AP812" i="17"/>
  <c r="AB812" i="17"/>
  <c r="O812" i="17"/>
  <c r="BL811" i="17"/>
  <c r="BJ811" i="17"/>
  <c r="BH811" i="17"/>
  <c r="BF811" i="17"/>
  <c r="BD811" i="17"/>
  <c r="BB811" i="17"/>
  <c r="AZ811" i="17"/>
  <c r="AX811" i="17"/>
  <c r="AV811" i="17"/>
  <c r="AT811" i="17"/>
  <c r="AR811" i="17"/>
  <c r="AP811" i="17"/>
  <c r="AB811" i="17"/>
  <c r="O811" i="17"/>
  <c r="BL810" i="17"/>
  <c r="BJ810" i="17"/>
  <c r="BH810" i="17"/>
  <c r="BF810" i="17"/>
  <c r="BD810" i="17"/>
  <c r="BB810" i="17"/>
  <c r="AZ810" i="17"/>
  <c r="AX810" i="17"/>
  <c r="AV810" i="17"/>
  <c r="AT810" i="17"/>
  <c r="AR810" i="17"/>
  <c r="AP810" i="17"/>
  <c r="AB810" i="17"/>
  <c r="O810" i="17"/>
  <c r="BL809" i="17"/>
  <c r="BJ809" i="17"/>
  <c r="BH809" i="17"/>
  <c r="BF809" i="17"/>
  <c r="BD809" i="17"/>
  <c r="BB809" i="17"/>
  <c r="AZ809" i="17"/>
  <c r="AX809" i="17"/>
  <c r="AV809" i="17"/>
  <c r="AT809" i="17"/>
  <c r="AR809" i="17"/>
  <c r="AP809" i="17"/>
  <c r="AB809" i="17"/>
  <c r="O809" i="17"/>
  <c r="BL808" i="17"/>
  <c r="BJ808" i="17"/>
  <c r="BH808" i="17"/>
  <c r="BF808" i="17"/>
  <c r="BD808" i="17"/>
  <c r="BB808" i="17"/>
  <c r="AZ808" i="17"/>
  <c r="AX808" i="17"/>
  <c r="AV808" i="17"/>
  <c r="AT808" i="17"/>
  <c r="AR808" i="17"/>
  <c r="AP808" i="17"/>
  <c r="AB808" i="17"/>
  <c r="O808" i="17"/>
  <c r="BL807" i="17"/>
  <c r="BJ807" i="17"/>
  <c r="BH807" i="17"/>
  <c r="BF807" i="17"/>
  <c r="BD807" i="17"/>
  <c r="BB807" i="17"/>
  <c r="AZ807" i="17"/>
  <c r="AX807" i="17"/>
  <c r="AV807" i="17"/>
  <c r="AT807" i="17"/>
  <c r="AR807" i="17"/>
  <c r="AP807" i="17"/>
  <c r="AB807" i="17"/>
  <c r="O807" i="17"/>
  <c r="BL806" i="17"/>
  <c r="BJ806" i="17"/>
  <c r="BH806" i="17"/>
  <c r="BF806" i="17"/>
  <c r="BD806" i="17"/>
  <c r="BB806" i="17"/>
  <c r="AZ806" i="17"/>
  <c r="AX806" i="17"/>
  <c r="AV806" i="17"/>
  <c r="AT806" i="17"/>
  <c r="AR806" i="17"/>
  <c r="AP806" i="17"/>
  <c r="AB806" i="17"/>
  <c r="O806" i="17"/>
  <c r="BL805" i="17"/>
  <c r="BJ805" i="17"/>
  <c r="BH805" i="17"/>
  <c r="BF805" i="17"/>
  <c r="BD805" i="17"/>
  <c r="BB805" i="17"/>
  <c r="AZ805" i="17"/>
  <c r="AX805" i="17"/>
  <c r="AV805" i="17"/>
  <c r="AT805" i="17"/>
  <c r="AR805" i="17"/>
  <c r="AP805" i="17"/>
  <c r="AB805" i="17"/>
  <c r="O805" i="17"/>
  <c r="BL804" i="17"/>
  <c r="BJ804" i="17"/>
  <c r="BH804" i="17"/>
  <c r="BF804" i="17"/>
  <c r="BD804" i="17"/>
  <c r="BB804" i="17"/>
  <c r="AZ804" i="17"/>
  <c r="AX804" i="17"/>
  <c r="AV804" i="17"/>
  <c r="AT804" i="17"/>
  <c r="AR804" i="17"/>
  <c r="AP804" i="17"/>
  <c r="AB804" i="17"/>
  <c r="O804" i="17"/>
  <c r="BL803" i="17"/>
  <c r="BJ803" i="17"/>
  <c r="BH803" i="17"/>
  <c r="BF803" i="17"/>
  <c r="BD803" i="17"/>
  <c r="BB803" i="17"/>
  <c r="AZ803" i="17"/>
  <c r="AX803" i="17"/>
  <c r="AV803" i="17"/>
  <c r="AT803" i="17"/>
  <c r="AR803" i="17"/>
  <c r="AP803" i="17"/>
  <c r="AB803" i="17"/>
  <c r="O803" i="17"/>
  <c r="BL802" i="17"/>
  <c r="BJ802" i="17"/>
  <c r="BH802" i="17"/>
  <c r="BF802" i="17"/>
  <c r="BD802" i="17"/>
  <c r="BB802" i="17"/>
  <c r="AZ802" i="17"/>
  <c r="AX802" i="17"/>
  <c r="AV802" i="17"/>
  <c r="AT802" i="17"/>
  <c r="AR802" i="17"/>
  <c r="AP802" i="17"/>
  <c r="AB802" i="17"/>
  <c r="O802" i="17"/>
  <c r="BF801" i="17"/>
  <c r="BD801" i="17"/>
  <c r="BB801" i="17"/>
  <c r="AZ801" i="17"/>
  <c r="AX801" i="17"/>
  <c r="AV801" i="17"/>
  <c r="AT801" i="17"/>
  <c r="AR801" i="17"/>
  <c r="AP801" i="17"/>
  <c r="O801" i="17"/>
  <c r="BL800" i="17"/>
  <c r="BJ800" i="17"/>
  <c r="BH800" i="17"/>
  <c r="BF800" i="17"/>
  <c r="BD800" i="17"/>
  <c r="BB800" i="17"/>
  <c r="AZ800" i="17"/>
  <c r="AX800" i="17"/>
  <c r="AV800" i="17"/>
  <c r="AT800" i="17"/>
  <c r="AR800" i="17"/>
  <c r="AP800" i="17"/>
  <c r="AB800" i="17"/>
  <c r="O800" i="17"/>
  <c r="BL799" i="17"/>
  <c r="BJ799" i="17"/>
  <c r="BH799" i="17"/>
  <c r="BF799" i="17"/>
  <c r="BD799" i="17"/>
  <c r="BB799" i="17"/>
  <c r="AZ799" i="17"/>
  <c r="AX799" i="17"/>
  <c r="AV799" i="17"/>
  <c r="AT799" i="17"/>
  <c r="AR799" i="17"/>
  <c r="AP799" i="17"/>
  <c r="AB799" i="17"/>
  <c r="O799" i="17"/>
  <c r="BL798" i="17"/>
  <c r="BJ798" i="17"/>
  <c r="BH798" i="17"/>
  <c r="BF798" i="17"/>
  <c r="BD798" i="17"/>
  <c r="BB798" i="17"/>
  <c r="AZ798" i="17"/>
  <c r="AX798" i="17"/>
  <c r="AV798" i="17"/>
  <c r="AT798" i="17"/>
  <c r="AR798" i="17"/>
  <c r="AP798" i="17"/>
  <c r="AB798" i="17"/>
  <c r="O798" i="17"/>
  <c r="BL797" i="17"/>
  <c r="BJ797" i="17"/>
  <c r="BH797" i="17"/>
  <c r="BF797" i="17"/>
  <c r="BD797" i="17"/>
  <c r="BB797" i="17"/>
  <c r="AZ797" i="17"/>
  <c r="AX797" i="17"/>
  <c r="AV797" i="17"/>
  <c r="AT797" i="17"/>
  <c r="AR797" i="17"/>
  <c r="AP797" i="17"/>
  <c r="AB797" i="17"/>
  <c r="O797" i="17"/>
  <c r="BL796" i="17"/>
  <c r="BJ796" i="17"/>
  <c r="BH796" i="17"/>
  <c r="BF796" i="17"/>
  <c r="BD796" i="17"/>
  <c r="BB796" i="17"/>
  <c r="AZ796" i="17"/>
  <c r="AX796" i="17"/>
  <c r="AV796" i="17"/>
  <c r="AT796" i="17"/>
  <c r="AR796" i="17"/>
  <c r="AP796" i="17"/>
  <c r="AB796" i="17"/>
  <c r="BL795" i="17"/>
  <c r="BJ795" i="17"/>
  <c r="BH795" i="17"/>
  <c r="BF795" i="17"/>
  <c r="BD795" i="17"/>
  <c r="BB795" i="17"/>
  <c r="AZ795" i="17"/>
  <c r="AX795" i="17"/>
  <c r="AV795" i="17"/>
  <c r="AT795" i="17"/>
  <c r="AR795" i="17"/>
  <c r="AP795" i="17"/>
  <c r="AB795" i="17"/>
  <c r="O795" i="17"/>
  <c r="BL794" i="17"/>
  <c r="BJ794" i="17"/>
  <c r="BH794" i="17"/>
  <c r="BF794" i="17"/>
  <c r="BD794" i="17"/>
  <c r="BB794" i="17"/>
  <c r="AZ794" i="17"/>
  <c r="AX794" i="17"/>
  <c r="AV794" i="17"/>
  <c r="AT794" i="17"/>
  <c r="AR794" i="17"/>
  <c r="AP794" i="17"/>
  <c r="AB794" i="17"/>
  <c r="O794" i="17"/>
  <c r="BF793" i="17"/>
  <c r="BD793" i="17"/>
  <c r="BB793" i="17"/>
  <c r="AZ793" i="17"/>
  <c r="AX793" i="17"/>
  <c r="AV793" i="17"/>
  <c r="AT793" i="17"/>
  <c r="AR793" i="17"/>
  <c r="AP793" i="17"/>
  <c r="BL792" i="17"/>
  <c r="BJ792" i="17"/>
  <c r="BH792" i="17"/>
  <c r="BF792" i="17"/>
  <c r="BD792" i="17"/>
  <c r="BB792" i="17"/>
  <c r="AZ792" i="17"/>
  <c r="AX792" i="17"/>
  <c r="AV792" i="17"/>
  <c r="AT792" i="17"/>
  <c r="AR792" i="17"/>
  <c r="AP792" i="17"/>
  <c r="AB792" i="17"/>
  <c r="O792" i="17"/>
  <c r="BL791" i="17"/>
  <c r="BJ791" i="17"/>
  <c r="BH791" i="17"/>
  <c r="BF791" i="17"/>
  <c r="BD791" i="17"/>
  <c r="BB791" i="17"/>
  <c r="AZ791" i="17"/>
  <c r="AX791" i="17"/>
  <c r="AV791" i="17"/>
  <c r="AT791" i="17"/>
  <c r="AR791" i="17"/>
  <c r="AP791" i="17"/>
  <c r="AB791" i="17"/>
  <c r="O791" i="17"/>
  <c r="BL790" i="17"/>
  <c r="BJ790" i="17"/>
  <c r="BH790" i="17"/>
  <c r="BF790" i="17"/>
  <c r="BD790" i="17"/>
  <c r="BB790" i="17"/>
  <c r="AZ790" i="17"/>
  <c r="AX790" i="17"/>
  <c r="AV790" i="17"/>
  <c r="AT790" i="17"/>
  <c r="AR790" i="17"/>
  <c r="AP790" i="17"/>
  <c r="AB790" i="17"/>
  <c r="O790" i="17"/>
  <c r="BL789" i="17"/>
  <c r="BJ789" i="17"/>
  <c r="BH789" i="17"/>
  <c r="BF789" i="17"/>
  <c r="BD789" i="17"/>
  <c r="BB789" i="17"/>
  <c r="AZ789" i="17"/>
  <c r="AX789" i="17"/>
  <c r="AV789" i="17"/>
  <c r="AT789" i="17"/>
  <c r="AR789" i="17"/>
  <c r="AP789" i="17"/>
  <c r="AB789" i="17"/>
  <c r="O789" i="17"/>
  <c r="BL788" i="17"/>
  <c r="BJ788" i="17"/>
  <c r="BH788" i="17"/>
  <c r="BF788" i="17"/>
  <c r="BD788" i="17"/>
  <c r="BB788" i="17"/>
  <c r="AZ788" i="17"/>
  <c r="AX788" i="17"/>
  <c r="AV788" i="17"/>
  <c r="AT788" i="17"/>
  <c r="AR788" i="17"/>
  <c r="AP788" i="17"/>
  <c r="AB788" i="17"/>
  <c r="O788" i="17"/>
  <c r="BL787" i="17"/>
  <c r="BJ787" i="17"/>
  <c r="BH787" i="17"/>
  <c r="BF787" i="17"/>
  <c r="BD787" i="17"/>
  <c r="BB787" i="17"/>
  <c r="AZ787" i="17"/>
  <c r="AX787" i="17"/>
  <c r="AV787" i="17"/>
  <c r="AT787" i="17"/>
  <c r="AR787" i="17"/>
  <c r="AP787" i="17"/>
  <c r="AB787" i="17"/>
  <c r="O787" i="17"/>
  <c r="BL786" i="17"/>
  <c r="BJ786" i="17"/>
  <c r="BH786" i="17"/>
  <c r="BF786" i="17"/>
  <c r="BD786" i="17"/>
  <c r="BB786" i="17"/>
  <c r="AZ786" i="17"/>
  <c r="AX786" i="17"/>
  <c r="AV786" i="17"/>
  <c r="AT786" i="17"/>
  <c r="AR786" i="17"/>
  <c r="AP786" i="17"/>
  <c r="AB786" i="17"/>
  <c r="O786" i="17"/>
  <c r="BL785" i="17"/>
  <c r="BJ785" i="17"/>
  <c r="BH785" i="17"/>
  <c r="BF785" i="17"/>
  <c r="BD785" i="17"/>
  <c r="BB785" i="17"/>
  <c r="AZ785" i="17"/>
  <c r="AX785" i="17"/>
  <c r="AV785" i="17"/>
  <c r="AT785" i="17"/>
  <c r="AR785" i="17"/>
  <c r="AP785" i="17"/>
  <c r="AB785" i="17"/>
  <c r="O785" i="17"/>
  <c r="BL784" i="17"/>
  <c r="BJ784" i="17"/>
  <c r="BH784" i="17"/>
  <c r="BF784" i="17"/>
  <c r="BD784" i="17"/>
  <c r="BB784" i="17"/>
  <c r="AZ784" i="17"/>
  <c r="AX784" i="17"/>
  <c r="AV784" i="17"/>
  <c r="AT784" i="17"/>
  <c r="AR784" i="17"/>
  <c r="AP784" i="17"/>
  <c r="AB784" i="17"/>
  <c r="O784" i="17"/>
  <c r="BL783" i="17"/>
  <c r="BJ783" i="17"/>
  <c r="BH783" i="17"/>
  <c r="BF783" i="17"/>
  <c r="BD783" i="17"/>
  <c r="BB783" i="17"/>
  <c r="AZ783" i="17"/>
  <c r="AX783" i="17"/>
  <c r="AV783" i="17"/>
  <c r="AT783" i="17"/>
  <c r="AR783" i="17"/>
  <c r="AP783" i="17"/>
  <c r="AB783" i="17"/>
  <c r="O783" i="17"/>
  <c r="BL782" i="17"/>
  <c r="BJ782" i="17"/>
  <c r="BH782" i="17"/>
  <c r="BF782" i="17"/>
  <c r="BD782" i="17"/>
  <c r="BB782" i="17"/>
  <c r="AZ782" i="17"/>
  <c r="AX782" i="17"/>
  <c r="AV782" i="17"/>
  <c r="AT782" i="17"/>
  <c r="AR782" i="17"/>
  <c r="AP782" i="17"/>
  <c r="AB782" i="17"/>
  <c r="O782" i="17"/>
  <c r="BL781" i="17"/>
  <c r="BJ781" i="17"/>
  <c r="BH781" i="17"/>
  <c r="BF781" i="17"/>
  <c r="BD781" i="17"/>
  <c r="BB781" i="17"/>
  <c r="AZ781" i="17"/>
  <c r="AX781" i="17"/>
  <c r="AV781" i="17"/>
  <c r="AT781" i="17"/>
  <c r="AR781" i="17"/>
  <c r="AP781" i="17"/>
  <c r="AB781" i="17"/>
  <c r="O781" i="17"/>
  <c r="BL780" i="17"/>
  <c r="BJ780" i="17"/>
  <c r="BH780" i="17"/>
  <c r="BF780" i="17"/>
  <c r="BD780" i="17"/>
  <c r="BB780" i="17"/>
  <c r="AZ780" i="17"/>
  <c r="AX780" i="17"/>
  <c r="AV780" i="17"/>
  <c r="AT780" i="17"/>
  <c r="AR780" i="17"/>
  <c r="AP780" i="17"/>
  <c r="AB780" i="17"/>
  <c r="O780" i="17"/>
  <c r="BL779" i="17"/>
  <c r="BJ779" i="17"/>
  <c r="BH779" i="17"/>
  <c r="BF779" i="17"/>
  <c r="BD779" i="17"/>
  <c r="BB779" i="17"/>
  <c r="AZ779" i="17"/>
  <c r="AX779" i="17"/>
  <c r="AV779" i="17"/>
  <c r="AT779" i="17"/>
  <c r="AR779" i="17"/>
  <c r="AP779" i="17"/>
  <c r="AB779" i="17"/>
  <c r="O779" i="17"/>
  <c r="BL778" i="17"/>
  <c r="BJ778" i="17"/>
  <c r="BH778" i="17"/>
  <c r="BF778" i="17"/>
  <c r="BD778" i="17"/>
  <c r="BB778" i="17"/>
  <c r="AZ778" i="17"/>
  <c r="AX778" i="17"/>
  <c r="AV778" i="17"/>
  <c r="AT778" i="17"/>
  <c r="AR778" i="17"/>
  <c r="AP778" i="17"/>
  <c r="AB778" i="17"/>
  <c r="O778" i="17"/>
  <c r="BL777" i="17"/>
  <c r="BJ777" i="17"/>
  <c r="BH777" i="17"/>
  <c r="BF777" i="17"/>
  <c r="BD777" i="17"/>
  <c r="BB777" i="17"/>
  <c r="AZ777" i="17"/>
  <c r="AX777" i="17"/>
  <c r="AV777" i="17"/>
  <c r="AT777" i="17"/>
  <c r="AR777" i="17"/>
  <c r="AP777" i="17"/>
  <c r="AB777" i="17"/>
  <c r="O777" i="17"/>
  <c r="BL776" i="17"/>
  <c r="BJ776" i="17"/>
  <c r="BH776" i="17"/>
  <c r="BF776" i="17"/>
  <c r="BD776" i="17"/>
  <c r="BB776" i="17"/>
  <c r="AZ776" i="17"/>
  <c r="AX776" i="17"/>
  <c r="AV776" i="17"/>
  <c r="AT776" i="17"/>
  <c r="AR776" i="17"/>
  <c r="AP776" i="17"/>
  <c r="AB776" i="17"/>
  <c r="O776" i="17"/>
  <c r="BL775" i="17"/>
  <c r="BJ775" i="17"/>
  <c r="BH775" i="17"/>
  <c r="BF775" i="17"/>
  <c r="BD775" i="17"/>
  <c r="BB775" i="17"/>
  <c r="AZ775" i="17"/>
  <c r="AX775" i="17"/>
  <c r="AV775" i="17"/>
  <c r="AT775" i="17"/>
  <c r="AR775" i="17"/>
  <c r="AP775" i="17"/>
  <c r="AB775" i="17"/>
  <c r="O775" i="17"/>
  <c r="BL774" i="17"/>
  <c r="BJ774" i="17"/>
  <c r="BH774" i="17"/>
  <c r="BF774" i="17"/>
  <c r="BD774" i="17"/>
  <c r="BB774" i="17"/>
  <c r="AZ774" i="17"/>
  <c r="AX774" i="17"/>
  <c r="AV774" i="17"/>
  <c r="AT774" i="17"/>
  <c r="AR774" i="17"/>
  <c r="AP774" i="17"/>
  <c r="AB774" i="17"/>
  <c r="O774" i="17"/>
  <c r="BL773" i="17"/>
  <c r="BJ773" i="17"/>
  <c r="BH773" i="17"/>
  <c r="BF773" i="17"/>
  <c r="BD773" i="17"/>
  <c r="BB773" i="17"/>
  <c r="AZ773" i="17"/>
  <c r="AX773" i="17"/>
  <c r="AV773" i="17"/>
  <c r="AT773" i="17"/>
  <c r="AR773" i="17"/>
  <c r="AP773" i="17"/>
  <c r="AB773" i="17"/>
  <c r="O773" i="17"/>
  <c r="BL772" i="17"/>
  <c r="BJ772" i="17"/>
  <c r="BH772" i="17"/>
  <c r="BF772" i="17"/>
  <c r="BD772" i="17"/>
  <c r="BB772" i="17"/>
  <c r="AZ772" i="17"/>
  <c r="AX772" i="17"/>
  <c r="AV772" i="17"/>
  <c r="AT772" i="17"/>
  <c r="AR772" i="17"/>
  <c r="AP772" i="17"/>
  <c r="AB772" i="17"/>
  <c r="O772" i="17"/>
  <c r="BL771" i="17"/>
  <c r="BJ771" i="17"/>
  <c r="BH771" i="17"/>
  <c r="BF771" i="17"/>
  <c r="BD771" i="17"/>
  <c r="BB771" i="17"/>
  <c r="AZ771" i="17"/>
  <c r="AX771" i="17"/>
  <c r="AV771" i="17"/>
  <c r="AT771" i="17"/>
  <c r="AR771" i="17"/>
  <c r="AP771" i="17"/>
  <c r="AB771" i="17"/>
  <c r="O771" i="17"/>
  <c r="BL770" i="17"/>
  <c r="BJ770" i="17"/>
  <c r="BH770" i="17"/>
  <c r="BF770" i="17"/>
  <c r="BD770" i="17"/>
  <c r="BB770" i="17"/>
  <c r="AZ770" i="17"/>
  <c r="AX770" i="17"/>
  <c r="AV770" i="17"/>
  <c r="AT770" i="17"/>
  <c r="AR770" i="17"/>
  <c r="AP770" i="17"/>
  <c r="AB770" i="17"/>
  <c r="O770" i="17"/>
  <c r="BL769" i="17"/>
  <c r="BJ769" i="17"/>
  <c r="BH769" i="17"/>
  <c r="BF769" i="17"/>
  <c r="BD769" i="17"/>
  <c r="BB769" i="17"/>
  <c r="AZ769" i="17"/>
  <c r="AX769" i="17"/>
  <c r="AV769" i="17"/>
  <c r="AT769" i="17"/>
  <c r="AR769" i="17"/>
  <c r="AP769" i="17"/>
  <c r="AB769" i="17"/>
  <c r="O769" i="17"/>
  <c r="BL768" i="17"/>
  <c r="BJ768" i="17"/>
  <c r="BH768" i="17"/>
  <c r="BF768" i="17"/>
  <c r="BD768" i="17"/>
  <c r="BB768" i="17"/>
  <c r="AZ768" i="17"/>
  <c r="AX768" i="17"/>
  <c r="AV768" i="17"/>
  <c r="AT768" i="17"/>
  <c r="AR768" i="17"/>
  <c r="AP768" i="17"/>
  <c r="AB768" i="17"/>
  <c r="O768" i="17"/>
  <c r="BL767" i="17"/>
  <c r="BJ767" i="17"/>
  <c r="BH767" i="17"/>
  <c r="BF767" i="17"/>
  <c r="BD767" i="17"/>
  <c r="BB767" i="17"/>
  <c r="AZ767" i="17"/>
  <c r="AX767" i="17"/>
  <c r="AV767" i="17"/>
  <c r="AT767" i="17"/>
  <c r="AR767" i="17"/>
  <c r="AP767" i="17"/>
  <c r="AB767" i="17"/>
  <c r="O767" i="17"/>
  <c r="BL766" i="17"/>
  <c r="BJ766" i="17"/>
  <c r="BH766" i="17"/>
  <c r="BF766" i="17"/>
  <c r="BD766" i="17"/>
  <c r="BB766" i="17"/>
  <c r="AZ766" i="17"/>
  <c r="AX766" i="17"/>
  <c r="AV766" i="17"/>
  <c r="AT766" i="17"/>
  <c r="AR766" i="17"/>
  <c r="AP766" i="17"/>
  <c r="AB766" i="17"/>
  <c r="O766" i="17"/>
  <c r="BL765" i="17"/>
  <c r="BJ765" i="17"/>
  <c r="BH765" i="17"/>
  <c r="BF765" i="17"/>
  <c r="BD765" i="17"/>
  <c r="BB765" i="17"/>
  <c r="AZ765" i="17"/>
  <c r="AX765" i="17"/>
  <c r="AV765" i="17"/>
  <c r="AT765" i="17"/>
  <c r="AR765" i="17"/>
  <c r="AP765" i="17"/>
  <c r="AB765" i="17"/>
  <c r="O765" i="17"/>
  <c r="BL764" i="17"/>
  <c r="BJ764" i="17"/>
  <c r="BH764" i="17"/>
  <c r="BF764" i="17"/>
  <c r="BD764" i="17"/>
  <c r="BB764" i="17"/>
  <c r="AZ764" i="17"/>
  <c r="AX764" i="17"/>
  <c r="AV764" i="17"/>
  <c r="AT764" i="17"/>
  <c r="AR764" i="17"/>
  <c r="AP764" i="17"/>
  <c r="AB764" i="17"/>
  <c r="O764" i="17"/>
  <c r="BL763" i="17"/>
  <c r="BJ763" i="17"/>
  <c r="BH763" i="17"/>
  <c r="BF763" i="17"/>
  <c r="BD763" i="17"/>
  <c r="BB763" i="17"/>
  <c r="AZ763" i="17"/>
  <c r="AX763" i="17"/>
  <c r="AV763" i="17"/>
  <c r="AT763" i="17"/>
  <c r="AR763" i="17"/>
  <c r="AP763" i="17"/>
  <c r="AB763" i="17"/>
  <c r="O763" i="17"/>
  <c r="BL762" i="17"/>
  <c r="BJ762" i="17"/>
  <c r="BH762" i="17"/>
  <c r="BF762" i="17"/>
  <c r="BD762" i="17"/>
  <c r="BB762" i="17"/>
  <c r="AZ762" i="17"/>
  <c r="AX762" i="17"/>
  <c r="AV762" i="17"/>
  <c r="AT762" i="17"/>
  <c r="AR762" i="17"/>
  <c r="AP762" i="17"/>
  <c r="AB762" i="17"/>
  <c r="O762" i="17"/>
  <c r="BL761" i="17"/>
  <c r="BJ761" i="17"/>
  <c r="BH761" i="17"/>
  <c r="BF761" i="17"/>
  <c r="BD761" i="17"/>
  <c r="BB761" i="17"/>
  <c r="AZ761" i="17"/>
  <c r="AX761" i="17"/>
  <c r="AV761" i="17"/>
  <c r="AT761" i="17"/>
  <c r="AR761" i="17"/>
  <c r="AP761" i="17"/>
  <c r="AB761" i="17"/>
  <c r="O761" i="17"/>
  <c r="BL760" i="17"/>
  <c r="BJ760" i="17"/>
  <c r="BH760" i="17"/>
  <c r="BF760" i="17"/>
  <c r="BD760" i="17"/>
  <c r="BB760" i="17"/>
  <c r="AZ760" i="17"/>
  <c r="AX760" i="17"/>
  <c r="AV760" i="17"/>
  <c r="AT760" i="17"/>
  <c r="AR760" i="17"/>
  <c r="AP760" i="17"/>
  <c r="AB760" i="17"/>
  <c r="O760" i="17"/>
  <c r="BL759" i="17"/>
  <c r="BJ759" i="17"/>
  <c r="BH759" i="17"/>
  <c r="BF759" i="17"/>
  <c r="BD759" i="17"/>
  <c r="BB759" i="17"/>
  <c r="AZ759" i="17"/>
  <c r="AX759" i="17"/>
  <c r="AV759" i="17"/>
  <c r="AT759" i="17"/>
  <c r="AR759" i="17"/>
  <c r="AP759" i="17"/>
  <c r="AB759" i="17"/>
  <c r="O759" i="17"/>
  <c r="BL758" i="17"/>
  <c r="BJ758" i="17"/>
  <c r="BH758" i="17"/>
  <c r="BF758" i="17"/>
  <c r="BD758" i="17"/>
  <c r="BB758" i="17"/>
  <c r="AZ758" i="17"/>
  <c r="AX758" i="17"/>
  <c r="AV758" i="17"/>
  <c r="AT758" i="17"/>
  <c r="AR758" i="17"/>
  <c r="AP758" i="17"/>
  <c r="AB758" i="17"/>
  <c r="O758" i="17"/>
  <c r="BL757" i="17"/>
  <c r="BJ757" i="17"/>
  <c r="BH757" i="17"/>
  <c r="BF757" i="17"/>
  <c r="BD757" i="17"/>
  <c r="BB757" i="17"/>
  <c r="AZ757" i="17"/>
  <c r="AX757" i="17"/>
  <c r="AV757" i="17"/>
  <c r="AT757" i="17"/>
  <c r="AR757" i="17"/>
  <c r="AP757" i="17"/>
  <c r="AB757" i="17"/>
  <c r="O757" i="17"/>
  <c r="BL756" i="17"/>
  <c r="BJ756" i="17"/>
  <c r="BH756" i="17"/>
  <c r="BF756" i="17"/>
  <c r="BD756" i="17"/>
  <c r="BB756" i="17"/>
  <c r="AZ756" i="17"/>
  <c r="AX756" i="17"/>
  <c r="AV756" i="17"/>
  <c r="AT756" i="17"/>
  <c r="AR756" i="17"/>
  <c r="AP756" i="17"/>
  <c r="AB756" i="17"/>
  <c r="O756" i="17"/>
  <c r="BL755" i="17"/>
  <c r="BJ755" i="17"/>
  <c r="BH755" i="17"/>
  <c r="BF755" i="17"/>
  <c r="BD755" i="17"/>
  <c r="BB755" i="17"/>
  <c r="AZ755" i="17"/>
  <c r="AX755" i="17"/>
  <c r="AV755" i="17"/>
  <c r="AT755" i="17"/>
  <c r="AR755" i="17"/>
  <c r="AP755" i="17"/>
  <c r="AB755" i="17"/>
  <c r="O755" i="17"/>
  <c r="BL754" i="17"/>
  <c r="BJ754" i="17"/>
  <c r="BH754" i="17"/>
  <c r="BF754" i="17"/>
  <c r="BD754" i="17"/>
  <c r="BB754" i="17"/>
  <c r="AZ754" i="17"/>
  <c r="AX754" i="17"/>
  <c r="AV754" i="17"/>
  <c r="AT754" i="17"/>
  <c r="AR754" i="17"/>
  <c r="AP754" i="17"/>
  <c r="AB754" i="17"/>
  <c r="O754" i="17"/>
  <c r="BL753" i="17"/>
  <c r="BJ753" i="17"/>
  <c r="BH753" i="17"/>
  <c r="BF753" i="17"/>
  <c r="BD753" i="17"/>
  <c r="BB753" i="17"/>
  <c r="AZ753" i="17"/>
  <c r="AX753" i="17"/>
  <c r="AV753" i="17"/>
  <c r="AT753" i="17"/>
  <c r="AR753" i="17"/>
  <c r="AP753" i="17"/>
  <c r="AB753" i="17"/>
  <c r="O753" i="17"/>
  <c r="BL752" i="17"/>
  <c r="BJ752" i="17"/>
  <c r="BH752" i="17"/>
  <c r="BF752" i="17"/>
  <c r="BD752" i="17"/>
  <c r="BB752" i="17"/>
  <c r="AZ752" i="17"/>
  <c r="AX752" i="17"/>
  <c r="AV752" i="17"/>
  <c r="AT752" i="17"/>
  <c r="AR752" i="17"/>
  <c r="AP752" i="17"/>
  <c r="AB752" i="17"/>
  <c r="O752" i="17"/>
  <c r="BL751" i="17"/>
  <c r="BJ751" i="17"/>
  <c r="BH751" i="17"/>
  <c r="BF751" i="17"/>
  <c r="BD751" i="17"/>
  <c r="BB751" i="17"/>
  <c r="AZ751" i="17"/>
  <c r="AX751" i="17"/>
  <c r="AV751" i="17"/>
  <c r="AT751" i="17"/>
  <c r="AR751" i="17"/>
  <c r="AP751" i="17"/>
  <c r="AB751" i="17"/>
  <c r="O751" i="17"/>
  <c r="BL750" i="17"/>
  <c r="BJ750" i="17"/>
  <c r="BH750" i="17"/>
  <c r="BF750" i="17"/>
  <c r="BD750" i="17"/>
  <c r="BB750" i="17"/>
  <c r="AZ750" i="17"/>
  <c r="AX750" i="17"/>
  <c r="AV750" i="17"/>
  <c r="AT750" i="17"/>
  <c r="AR750" i="17"/>
  <c r="AP750" i="17"/>
  <c r="AB750" i="17"/>
  <c r="O750" i="17"/>
  <c r="BL749" i="17"/>
  <c r="BJ749" i="17"/>
  <c r="BH749" i="17"/>
  <c r="BF749" i="17"/>
  <c r="BD749" i="17"/>
  <c r="BB749" i="17"/>
  <c r="AZ749" i="17"/>
  <c r="AX749" i="17"/>
  <c r="AV749" i="17"/>
  <c r="AT749" i="17"/>
  <c r="AR749" i="17"/>
  <c r="AP749" i="17"/>
  <c r="AB749" i="17"/>
  <c r="O749" i="17"/>
  <c r="BL748" i="17"/>
  <c r="BJ748" i="17"/>
  <c r="BH748" i="17"/>
  <c r="BF748" i="17"/>
  <c r="BD748" i="17"/>
  <c r="BB748" i="17"/>
  <c r="AZ748" i="17"/>
  <c r="AX748" i="17"/>
  <c r="AV748" i="17"/>
  <c r="AT748" i="17"/>
  <c r="AR748" i="17"/>
  <c r="AP748" i="17"/>
  <c r="AB748" i="17"/>
  <c r="O748" i="17"/>
  <c r="BL747" i="17"/>
  <c r="BJ747" i="17"/>
  <c r="BH747" i="17"/>
  <c r="BF747" i="17"/>
  <c r="BD747" i="17"/>
  <c r="BB747" i="17"/>
  <c r="AZ747" i="17"/>
  <c r="AX747" i="17"/>
  <c r="AV747" i="17"/>
  <c r="AT747" i="17"/>
  <c r="AR747" i="17"/>
  <c r="AP747" i="17"/>
  <c r="AB747" i="17"/>
  <c r="O747" i="17"/>
  <c r="BL746" i="17"/>
  <c r="BJ746" i="17"/>
  <c r="BH746" i="17"/>
  <c r="BF746" i="17"/>
  <c r="BD746" i="17"/>
  <c r="BB746" i="17"/>
  <c r="AZ746" i="17"/>
  <c r="AX746" i="17"/>
  <c r="AV746" i="17"/>
  <c r="AT746" i="17"/>
  <c r="AR746" i="17"/>
  <c r="AP746" i="17"/>
  <c r="AB746" i="17"/>
  <c r="O746" i="17"/>
  <c r="BL745" i="17"/>
  <c r="BJ745" i="17"/>
  <c r="BH745" i="17"/>
  <c r="BF745" i="17"/>
  <c r="BD745" i="17"/>
  <c r="BB745" i="17"/>
  <c r="AZ745" i="17"/>
  <c r="AX745" i="17"/>
  <c r="AV745" i="17"/>
  <c r="AT745" i="17"/>
  <c r="AR745" i="17"/>
  <c r="AP745" i="17"/>
  <c r="AB745" i="17"/>
  <c r="O745" i="17"/>
  <c r="BL744" i="17"/>
  <c r="BJ744" i="17"/>
  <c r="BH744" i="17"/>
  <c r="BF744" i="17"/>
  <c r="BD744" i="17"/>
  <c r="BB744" i="17"/>
  <c r="AZ744" i="17"/>
  <c r="AX744" i="17"/>
  <c r="AV744" i="17"/>
  <c r="AT744" i="17"/>
  <c r="AR744" i="17"/>
  <c r="AP744" i="17"/>
  <c r="AB744" i="17"/>
  <c r="O744" i="17"/>
  <c r="BL743" i="17"/>
  <c r="BJ743" i="17"/>
  <c r="BH743" i="17"/>
  <c r="BF743" i="17"/>
  <c r="BD743" i="17"/>
  <c r="BB743" i="17"/>
  <c r="AZ743" i="17"/>
  <c r="AX743" i="17"/>
  <c r="AV743" i="17"/>
  <c r="AT743" i="17"/>
  <c r="AR743" i="17"/>
  <c r="AP743" i="17"/>
  <c r="AB743" i="17"/>
  <c r="O743" i="17"/>
  <c r="BL742" i="17"/>
  <c r="BJ742" i="17"/>
  <c r="BH742" i="17"/>
  <c r="BF742" i="17"/>
  <c r="BD742" i="17"/>
  <c r="BB742" i="17"/>
  <c r="AZ742" i="17"/>
  <c r="AX742" i="17"/>
  <c r="AV742" i="17"/>
  <c r="AT742" i="17"/>
  <c r="AR742" i="17"/>
  <c r="AP742" i="17"/>
  <c r="AB742" i="17"/>
  <c r="O742" i="17"/>
  <c r="BL741" i="17"/>
  <c r="BJ741" i="17"/>
  <c r="BH741" i="17"/>
  <c r="BF741" i="17"/>
  <c r="BD741" i="17"/>
  <c r="BB741" i="17"/>
  <c r="AZ741" i="17"/>
  <c r="AX741" i="17"/>
  <c r="AV741" i="17"/>
  <c r="AT741" i="17"/>
  <c r="AR741" i="17"/>
  <c r="AP741" i="17"/>
  <c r="AB741" i="17"/>
  <c r="O741" i="17"/>
  <c r="BL740" i="17"/>
  <c r="BJ740" i="17"/>
  <c r="BH740" i="17"/>
  <c r="BF740" i="17"/>
  <c r="BD740" i="17"/>
  <c r="BB740" i="17"/>
  <c r="AZ740" i="17"/>
  <c r="AX740" i="17"/>
  <c r="AV740" i="17"/>
  <c r="AT740" i="17"/>
  <c r="AR740" i="17"/>
  <c r="AP740" i="17"/>
  <c r="AB740" i="17"/>
  <c r="O740" i="17"/>
  <c r="BL739" i="17"/>
  <c r="BJ739" i="17"/>
  <c r="BH739" i="17"/>
  <c r="BF739" i="17"/>
  <c r="BD739" i="17"/>
  <c r="BB739" i="17"/>
  <c r="AZ739" i="17"/>
  <c r="AX739" i="17"/>
  <c r="AV739" i="17"/>
  <c r="AT739" i="17"/>
  <c r="AR739" i="17"/>
  <c r="AP739" i="17"/>
  <c r="AB739" i="17"/>
  <c r="O739" i="17"/>
  <c r="BL738" i="17"/>
  <c r="BJ738" i="17"/>
  <c r="BH738" i="17"/>
  <c r="BF738" i="17"/>
  <c r="BD738" i="17"/>
  <c r="BB738" i="17"/>
  <c r="AZ738" i="17"/>
  <c r="AX738" i="17"/>
  <c r="AV738" i="17"/>
  <c r="AT738" i="17"/>
  <c r="AR738" i="17"/>
  <c r="AP738" i="17"/>
  <c r="AB738" i="17"/>
  <c r="O738" i="17"/>
  <c r="BL737" i="17"/>
  <c r="BJ737" i="17"/>
  <c r="BH737" i="17"/>
  <c r="BF737" i="17"/>
  <c r="BD737" i="17"/>
  <c r="BB737" i="17"/>
  <c r="AZ737" i="17"/>
  <c r="AX737" i="17"/>
  <c r="AV737" i="17"/>
  <c r="AT737" i="17"/>
  <c r="AR737" i="17"/>
  <c r="AP737" i="17"/>
  <c r="AB737" i="17"/>
  <c r="O737" i="17"/>
  <c r="BL736" i="17"/>
  <c r="BJ736" i="17"/>
  <c r="BH736" i="17"/>
  <c r="BF736" i="17"/>
  <c r="BD736" i="17"/>
  <c r="BB736" i="17"/>
  <c r="AZ736" i="17"/>
  <c r="AX736" i="17"/>
  <c r="AV736" i="17"/>
  <c r="AT736" i="17"/>
  <c r="AR736" i="17"/>
  <c r="AP736" i="17"/>
  <c r="AB736" i="17"/>
  <c r="O736" i="17"/>
  <c r="BL735" i="17"/>
  <c r="BJ735" i="17"/>
  <c r="BH735" i="17"/>
  <c r="BF735" i="17"/>
  <c r="BD735" i="17"/>
  <c r="BB735" i="17"/>
  <c r="AZ735" i="17"/>
  <c r="AX735" i="17"/>
  <c r="AV735" i="17"/>
  <c r="AT735" i="17"/>
  <c r="AR735" i="17"/>
  <c r="AP735" i="17"/>
  <c r="AB735" i="17"/>
  <c r="O735" i="17"/>
  <c r="BL734" i="17"/>
  <c r="BJ734" i="17"/>
  <c r="BH734" i="17"/>
  <c r="BF734" i="17"/>
  <c r="BD734" i="17"/>
  <c r="BB734" i="17"/>
  <c r="AZ734" i="17"/>
  <c r="AX734" i="17"/>
  <c r="AV734" i="17"/>
  <c r="AT734" i="17"/>
  <c r="AR734" i="17"/>
  <c r="AP734" i="17"/>
  <c r="AB734" i="17"/>
  <c r="O734" i="17"/>
  <c r="BL733" i="17"/>
  <c r="BJ733" i="17"/>
  <c r="BH733" i="17"/>
  <c r="BF733" i="17"/>
  <c r="BD733" i="17"/>
  <c r="BB733" i="17"/>
  <c r="AZ733" i="17"/>
  <c r="AX733" i="17"/>
  <c r="AV733" i="17"/>
  <c r="AT733" i="17"/>
  <c r="AR733" i="17"/>
  <c r="AP733" i="17"/>
  <c r="AB733" i="17"/>
  <c r="O733" i="17"/>
  <c r="BL732" i="17"/>
  <c r="BJ732" i="17"/>
  <c r="BH732" i="17"/>
  <c r="BF732" i="17"/>
  <c r="BD732" i="17"/>
  <c r="BB732" i="17"/>
  <c r="AZ732" i="17"/>
  <c r="AX732" i="17"/>
  <c r="AV732" i="17"/>
  <c r="AT732" i="17"/>
  <c r="AR732" i="17"/>
  <c r="AP732" i="17"/>
  <c r="AB732" i="17"/>
  <c r="O732" i="17"/>
  <c r="BL731" i="17"/>
  <c r="BJ731" i="17"/>
  <c r="BH731" i="17"/>
  <c r="BF731" i="17"/>
  <c r="BD731" i="17"/>
  <c r="BB731" i="17"/>
  <c r="AZ731" i="17"/>
  <c r="AX731" i="17"/>
  <c r="AV731" i="17"/>
  <c r="AT731" i="17"/>
  <c r="AR731" i="17"/>
  <c r="AP731" i="17"/>
  <c r="AB731" i="17"/>
  <c r="O731" i="17"/>
  <c r="BL730" i="17"/>
  <c r="BJ730" i="17"/>
  <c r="BH730" i="17"/>
  <c r="BF730" i="17"/>
  <c r="BD730" i="17"/>
  <c r="BB730" i="17"/>
  <c r="AZ730" i="17"/>
  <c r="AX730" i="17"/>
  <c r="AV730" i="17"/>
  <c r="AT730" i="17"/>
  <c r="AR730" i="17"/>
  <c r="AP730" i="17"/>
  <c r="AB730" i="17"/>
  <c r="O730" i="17"/>
  <c r="BL729" i="17"/>
  <c r="BJ729" i="17"/>
  <c r="BH729" i="17"/>
  <c r="BF729" i="17"/>
  <c r="BD729" i="17"/>
  <c r="BB729" i="17"/>
  <c r="AZ729" i="17"/>
  <c r="AX729" i="17"/>
  <c r="AV729" i="17"/>
  <c r="AT729" i="17"/>
  <c r="AR729" i="17"/>
  <c r="AP729" i="17"/>
  <c r="AB729" i="17"/>
  <c r="O729" i="17"/>
  <c r="BL728" i="17"/>
  <c r="BJ728" i="17"/>
  <c r="BH728" i="17"/>
  <c r="BF728" i="17"/>
  <c r="BD728" i="17"/>
  <c r="BB728" i="17"/>
  <c r="AZ728" i="17"/>
  <c r="AX728" i="17"/>
  <c r="AV728" i="17"/>
  <c r="AT728" i="17"/>
  <c r="AR728" i="17"/>
  <c r="AP728" i="17"/>
  <c r="AB728" i="17"/>
  <c r="O728" i="17"/>
  <c r="BL727" i="17"/>
  <c r="BJ727" i="17"/>
  <c r="BH727" i="17"/>
  <c r="BF727" i="17"/>
  <c r="BD727" i="17"/>
  <c r="BB727" i="17"/>
  <c r="AZ727" i="17"/>
  <c r="AX727" i="17"/>
  <c r="AV727" i="17"/>
  <c r="AT727" i="17"/>
  <c r="AR727" i="17"/>
  <c r="AP727" i="17"/>
  <c r="AB727" i="17"/>
  <c r="O727" i="17"/>
  <c r="BL726" i="17"/>
  <c r="BJ726" i="17"/>
  <c r="BH726" i="17"/>
  <c r="BF726" i="17"/>
  <c r="BD726" i="17"/>
  <c r="BB726" i="17"/>
  <c r="AZ726" i="17"/>
  <c r="AX726" i="17"/>
  <c r="AV726" i="17"/>
  <c r="AT726" i="17"/>
  <c r="AR726" i="17"/>
  <c r="AP726" i="17"/>
  <c r="AB726" i="17"/>
  <c r="O726" i="17"/>
  <c r="BL725" i="17"/>
  <c r="BJ725" i="17"/>
  <c r="BH725" i="17"/>
  <c r="BF725" i="17"/>
  <c r="BD725" i="17"/>
  <c r="BB725" i="17"/>
  <c r="AZ725" i="17"/>
  <c r="AX725" i="17"/>
  <c r="AV725" i="17"/>
  <c r="AT725" i="17"/>
  <c r="AR725" i="17"/>
  <c r="AP725" i="17"/>
  <c r="AB725" i="17"/>
  <c r="O725" i="17"/>
  <c r="BL724" i="17"/>
  <c r="BJ724" i="17"/>
  <c r="BH724" i="17"/>
  <c r="BF724" i="17"/>
  <c r="BD724" i="17"/>
  <c r="BB724" i="17"/>
  <c r="AZ724" i="17"/>
  <c r="AX724" i="17"/>
  <c r="AV724" i="17"/>
  <c r="AT724" i="17"/>
  <c r="AR724" i="17"/>
  <c r="AP724" i="17"/>
  <c r="AB724" i="17"/>
  <c r="O724" i="17"/>
  <c r="BL723" i="17"/>
  <c r="BJ723" i="17"/>
  <c r="BH723" i="17"/>
  <c r="BF723" i="17"/>
  <c r="BD723" i="17"/>
  <c r="BB723" i="17"/>
  <c r="AZ723" i="17"/>
  <c r="AX723" i="17"/>
  <c r="AV723" i="17"/>
  <c r="AT723" i="17"/>
  <c r="AR723" i="17"/>
  <c r="AP723" i="17"/>
  <c r="AB723" i="17"/>
  <c r="O723" i="17"/>
  <c r="BL722" i="17"/>
  <c r="BJ722" i="17"/>
  <c r="BH722" i="17"/>
  <c r="BF722" i="17"/>
  <c r="BD722" i="17"/>
  <c r="BB722" i="17"/>
  <c r="AZ722" i="17"/>
  <c r="AX722" i="17"/>
  <c r="AV722" i="17"/>
  <c r="AT722" i="17"/>
  <c r="AR722" i="17"/>
  <c r="AP722" i="17"/>
  <c r="AB722" i="17"/>
  <c r="O722" i="17"/>
  <c r="BL721" i="17"/>
  <c r="BJ721" i="17"/>
  <c r="BH721" i="17"/>
  <c r="BF721" i="17"/>
  <c r="BD721" i="17"/>
  <c r="BB721" i="17"/>
  <c r="AZ721" i="17"/>
  <c r="AX721" i="17"/>
  <c r="AV721" i="17"/>
  <c r="AT721" i="17"/>
  <c r="AR721" i="17"/>
  <c r="AP721" i="17"/>
  <c r="AB721" i="17"/>
  <c r="O721" i="17"/>
  <c r="BL720" i="17"/>
  <c r="BJ720" i="17"/>
  <c r="BH720" i="17"/>
  <c r="BF720" i="17"/>
  <c r="BD720" i="17"/>
  <c r="BB720" i="17"/>
  <c r="AZ720" i="17"/>
  <c r="AX720" i="17"/>
  <c r="AV720" i="17"/>
  <c r="AT720" i="17"/>
  <c r="AR720" i="17"/>
  <c r="AP720" i="17"/>
  <c r="AB720" i="17"/>
  <c r="O720" i="17"/>
  <c r="BL719" i="17"/>
  <c r="BJ719" i="17"/>
  <c r="BH719" i="17"/>
  <c r="BF719" i="17"/>
  <c r="BD719" i="17"/>
  <c r="BB719" i="17"/>
  <c r="AZ719" i="17"/>
  <c r="AX719" i="17"/>
  <c r="AV719" i="17"/>
  <c r="AT719" i="17"/>
  <c r="AR719" i="17"/>
  <c r="AP719" i="17"/>
  <c r="AB719" i="17"/>
  <c r="O719" i="17"/>
  <c r="BL718" i="17"/>
  <c r="BJ718" i="17"/>
  <c r="BH718" i="17"/>
  <c r="BF718" i="17"/>
  <c r="BD718" i="17"/>
  <c r="BB718" i="17"/>
  <c r="AZ718" i="17"/>
  <c r="AX718" i="17"/>
  <c r="AV718" i="17"/>
  <c r="AT718" i="17"/>
  <c r="AR718" i="17"/>
  <c r="AP718" i="17"/>
  <c r="AB718" i="17"/>
  <c r="O718" i="17"/>
  <c r="BL717" i="17"/>
  <c r="BJ717" i="17"/>
  <c r="BH717" i="17"/>
  <c r="BF717" i="17"/>
  <c r="BD717" i="17"/>
  <c r="BB717" i="17"/>
  <c r="AZ717" i="17"/>
  <c r="AX717" i="17"/>
  <c r="AV717" i="17"/>
  <c r="AT717" i="17"/>
  <c r="AR717" i="17"/>
  <c r="AP717" i="17"/>
  <c r="AB717" i="17"/>
  <c r="O717" i="17"/>
  <c r="BL716" i="17"/>
  <c r="BJ716" i="17"/>
  <c r="BH716" i="17"/>
  <c r="BF716" i="17"/>
  <c r="BD716" i="17"/>
  <c r="BB716" i="17"/>
  <c r="AZ716" i="17"/>
  <c r="AX716" i="17"/>
  <c r="AV716" i="17"/>
  <c r="AT716" i="17"/>
  <c r="AR716" i="17"/>
  <c r="AP716" i="17"/>
  <c r="AB716" i="17"/>
  <c r="O716" i="17"/>
  <c r="BL715" i="17"/>
  <c r="BJ715" i="17"/>
  <c r="BH715" i="17"/>
  <c r="BF715" i="17"/>
  <c r="BD715" i="17"/>
  <c r="BB715" i="17"/>
  <c r="AZ715" i="17"/>
  <c r="AX715" i="17"/>
  <c r="AV715" i="17"/>
  <c r="AT715" i="17"/>
  <c r="AR715" i="17"/>
  <c r="AP715" i="17"/>
  <c r="AB715" i="17"/>
  <c r="O715" i="17"/>
  <c r="BL714" i="17"/>
  <c r="BJ714" i="17"/>
  <c r="BH714" i="17"/>
  <c r="BF714" i="17"/>
  <c r="BD714" i="17"/>
  <c r="BB714" i="17"/>
  <c r="AZ714" i="17"/>
  <c r="AX714" i="17"/>
  <c r="AV714" i="17"/>
  <c r="AT714" i="17"/>
  <c r="AR714" i="17"/>
  <c r="AP714" i="17"/>
  <c r="AB714" i="17"/>
  <c r="O714" i="17"/>
  <c r="BL713" i="17"/>
  <c r="BJ713" i="17"/>
  <c r="BH713" i="17"/>
  <c r="BF713" i="17"/>
  <c r="BD713" i="17"/>
  <c r="BB713" i="17"/>
  <c r="AZ713" i="17"/>
  <c r="AX713" i="17"/>
  <c r="AV713" i="17"/>
  <c r="AT713" i="17"/>
  <c r="AR713" i="17"/>
  <c r="AP713" i="17"/>
  <c r="AB713" i="17"/>
  <c r="O713" i="17"/>
  <c r="BL712" i="17"/>
  <c r="BJ712" i="17"/>
  <c r="BH712" i="17"/>
  <c r="BF712" i="17"/>
  <c r="BD712" i="17"/>
  <c r="BB712" i="17"/>
  <c r="AZ712" i="17"/>
  <c r="AX712" i="17"/>
  <c r="AV712" i="17"/>
  <c r="AT712" i="17"/>
  <c r="AR712" i="17"/>
  <c r="AP712" i="17"/>
  <c r="AB712" i="17"/>
  <c r="O712" i="17"/>
  <c r="BL711" i="17"/>
  <c r="BJ711" i="17"/>
  <c r="BH711" i="17"/>
  <c r="BF711" i="17"/>
  <c r="BD711" i="17"/>
  <c r="BB711" i="17"/>
  <c r="AZ711" i="17"/>
  <c r="AX711" i="17"/>
  <c r="AV711" i="17"/>
  <c r="AT711" i="17"/>
  <c r="AR711" i="17"/>
  <c r="AP711" i="17"/>
  <c r="AB711" i="17"/>
  <c r="O711" i="17"/>
  <c r="BL710" i="17"/>
  <c r="BJ710" i="17"/>
  <c r="BH710" i="17"/>
  <c r="BF710" i="17"/>
  <c r="BD710" i="17"/>
  <c r="BB710" i="17"/>
  <c r="AZ710" i="17"/>
  <c r="AX710" i="17"/>
  <c r="AV710" i="17"/>
  <c r="AT710" i="17"/>
  <c r="AR710" i="17"/>
  <c r="AP710" i="17"/>
  <c r="AB710" i="17"/>
  <c r="O710" i="17"/>
  <c r="BL709" i="17"/>
  <c r="BJ709" i="17"/>
  <c r="BH709" i="17"/>
  <c r="BF709" i="17"/>
  <c r="BD709" i="17"/>
  <c r="BB709" i="17"/>
  <c r="AZ709" i="17"/>
  <c r="AX709" i="17"/>
  <c r="AV709" i="17"/>
  <c r="AT709" i="17"/>
  <c r="AR709" i="17"/>
  <c r="AP709" i="17"/>
  <c r="AB709" i="17"/>
  <c r="O709" i="17"/>
  <c r="BL708" i="17"/>
  <c r="BJ708" i="17"/>
  <c r="BH708" i="17"/>
  <c r="BF708" i="17"/>
  <c r="BD708" i="17"/>
  <c r="BB708" i="17"/>
  <c r="AZ708" i="17"/>
  <c r="AX708" i="17"/>
  <c r="AV708" i="17"/>
  <c r="AT708" i="17"/>
  <c r="AR708" i="17"/>
  <c r="AP708" i="17"/>
  <c r="AB708" i="17"/>
  <c r="O708" i="17"/>
  <c r="BL707" i="17"/>
  <c r="BJ707" i="17"/>
  <c r="BH707" i="17"/>
  <c r="BF707" i="17"/>
  <c r="BD707" i="17"/>
  <c r="BB707" i="17"/>
  <c r="AZ707" i="17"/>
  <c r="AX707" i="17"/>
  <c r="AV707" i="17"/>
  <c r="AT707" i="17"/>
  <c r="AR707" i="17"/>
  <c r="AP707" i="17"/>
  <c r="AB707" i="17"/>
  <c r="O707" i="17"/>
  <c r="BL706" i="17"/>
  <c r="BJ706" i="17"/>
  <c r="BH706" i="17"/>
  <c r="BF706" i="17"/>
  <c r="BD706" i="17"/>
  <c r="BB706" i="17"/>
  <c r="AZ706" i="17"/>
  <c r="AX706" i="17"/>
  <c r="AV706" i="17"/>
  <c r="AT706" i="17"/>
  <c r="AR706" i="17"/>
  <c r="AP706" i="17"/>
  <c r="AB706" i="17"/>
  <c r="O706" i="17"/>
  <c r="BL705" i="17"/>
  <c r="BJ705" i="17"/>
  <c r="BH705" i="17"/>
  <c r="BF705" i="17"/>
  <c r="BD705" i="17"/>
  <c r="BB705" i="17"/>
  <c r="AZ705" i="17"/>
  <c r="AX705" i="17"/>
  <c r="AV705" i="17"/>
  <c r="AT705" i="17"/>
  <c r="AR705" i="17"/>
  <c r="AP705" i="17"/>
  <c r="AB705" i="17"/>
  <c r="O705" i="17"/>
  <c r="BL704" i="17"/>
  <c r="BJ704" i="17"/>
  <c r="BH704" i="17"/>
  <c r="BF704" i="17"/>
  <c r="BD704" i="17"/>
  <c r="BB704" i="17"/>
  <c r="AZ704" i="17"/>
  <c r="AX704" i="17"/>
  <c r="AV704" i="17"/>
  <c r="AT704" i="17"/>
  <c r="AR704" i="17"/>
  <c r="AP704" i="17"/>
  <c r="AB704" i="17"/>
  <c r="O704" i="17"/>
  <c r="BL703" i="17"/>
  <c r="BJ703" i="17"/>
  <c r="BH703" i="17"/>
  <c r="BF703" i="17"/>
  <c r="BD703" i="17"/>
  <c r="BB703" i="17"/>
  <c r="AZ703" i="17"/>
  <c r="AX703" i="17"/>
  <c r="AV703" i="17"/>
  <c r="AT703" i="17"/>
  <c r="AR703" i="17"/>
  <c r="AP703" i="17"/>
  <c r="AB703" i="17"/>
  <c r="O703" i="17"/>
  <c r="BL702" i="17"/>
  <c r="BJ702" i="17"/>
  <c r="BH702" i="17"/>
  <c r="BF702" i="17"/>
  <c r="BD702" i="17"/>
  <c r="BB702" i="17"/>
  <c r="AZ702" i="17"/>
  <c r="AX702" i="17"/>
  <c r="AV702" i="17"/>
  <c r="AT702" i="17"/>
  <c r="AR702" i="17"/>
  <c r="AP702" i="17"/>
  <c r="AB702" i="17"/>
  <c r="O702" i="17"/>
  <c r="BL701" i="17"/>
  <c r="BJ701" i="17"/>
  <c r="BH701" i="17"/>
  <c r="BF701" i="17"/>
  <c r="BD701" i="17"/>
  <c r="BB701" i="17"/>
  <c r="AZ701" i="17"/>
  <c r="AX701" i="17"/>
  <c r="AV701" i="17"/>
  <c r="AT701" i="17"/>
  <c r="AR701" i="17"/>
  <c r="AP701" i="17"/>
  <c r="AB701" i="17"/>
  <c r="O701" i="17"/>
  <c r="BL700" i="17"/>
  <c r="BJ700" i="17"/>
  <c r="BH700" i="17"/>
  <c r="BF700" i="17"/>
  <c r="BD700" i="17"/>
  <c r="BB700" i="17"/>
  <c r="AZ700" i="17"/>
  <c r="AX700" i="17"/>
  <c r="AV700" i="17"/>
  <c r="AT700" i="17"/>
  <c r="AR700" i="17"/>
  <c r="AP700" i="17"/>
  <c r="AB700" i="17"/>
  <c r="O700" i="17"/>
  <c r="BL699" i="17"/>
  <c r="BJ699" i="17"/>
  <c r="BH699" i="17"/>
  <c r="BF699" i="17"/>
  <c r="BD699" i="17"/>
  <c r="BB699" i="17"/>
  <c r="AZ699" i="17"/>
  <c r="AX699" i="17"/>
  <c r="AV699" i="17"/>
  <c r="AT699" i="17"/>
  <c r="AR699" i="17"/>
  <c r="AP699" i="17"/>
  <c r="AB699" i="17"/>
  <c r="O699" i="17"/>
  <c r="BL698" i="17"/>
  <c r="BJ698" i="17"/>
  <c r="BH698" i="17"/>
  <c r="BF698" i="17"/>
  <c r="BD698" i="17"/>
  <c r="BB698" i="17"/>
  <c r="AZ698" i="17"/>
  <c r="AX698" i="17"/>
  <c r="AV698" i="17"/>
  <c r="AT698" i="17"/>
  <c r="AR698" i="17"/>
  <c r="AP698" i="17"/>
  <c r="AB698" i="17"/>
  <c r="O698" i="17"/>
  <c r="BL697" i="17"/>
  <c r="BJ697" i="17"/>
  <c r="BH697" i="17"/>
  <c r="BF697" i="17"/>
  <c r="BD697" i="17"/>
  <c r="BB697" i="17"/>
  <c r="AZ697" i="17"/>
  <c r="AX697" i="17"/>
  <c r="AV697" i="17"/>
  <c r="AT697" i="17"/>
  <c r="AR697" i="17"/>
  <c r="AP697" i="17"/>
  <c r="AB697" i="17"/>
  <c r="O697" i="17"/>
  <c r="BL696" i="17"/>
  <c r="BJ696" i="17"/>
  <c r="BH696" i="17"/>
  <c r="BF696" i="17"/>
  <c r="BD696" i="17"/>
  <c r="BB696" i="17"/>
  <c r="AZ696" i="17"/>
  <c r="AX696" i="17"/>
  <c r="AV696" i="17"/>
  <c r="AT696" i="17"/>
  <c r="AR696" i="17"/>
  <c r="AP696" i="17"/>
  <c r="AB696" i="17"/>
  <c r="O696" i="17"/>
  <c r="BL695" i="17"/>
  <c r="BJ695" i="17"/>
  <c r="BH695" i="17"/>
  <c r="BF695" i="17"/>
  <c r="BD695" i="17"/>
  <c r="BB695" i="17"/>
  <c r="AZ695" i="17"/>
  <c r="AX695" i="17"/>
  <c r="AV695" i="17"/>
  <c r="AT695" i="17"/>
  <c r="AR695" i="17"/>
  <c r="AP695" i="17"/>
  <c r="AB695" i="17"/>
  <c r="O695" i="17"/>
  <c r="BL694" i="17"/>
  <c r="BJ694" i="17"/>
  <c r="BH694" i="17"/>
  <c r="BF694" i="17"/>
  <c r="BD694" i="17"/>
  <c r="BB694" i="17"/>
  <c r="AZ694" i="17"/>
  <c r="AX694" i="17"/>
  <c r="AV694" i="17"/>
  <c r="AT694" i="17"/>
  <c r="AR694" i="17"/>
  <c r="AP694" i="17"/>
  <c r="AB694" i="17"/>
  <c r="O694" i="17"/>
  <c r="BL693" i="17"/>
  <c r="BJ693" i="17"/>
  <c r="BH693" i="17"/>
  <c r="BF693" i="17"/>
  <c r="BD693" i="17"/>
  <c r="BB693" i="17"/>
  <c r="AZ693" i="17"/>
  <c r="AX693" i="17"/>
  <c r="AV693" i="17"/>
  <c r="AT693" i="17"/>
  <c r="AR693" i="17"/>
  <c r="AP693" i="17"/>
  <c r="AB693" i="17"/>
  <c r="O693" i="17"/>
  <c r="BL692" i="17"/>
  <c r="BJ692" i="17"/>
  <c r="BH692" i="17"/>
  <c r="BF692" i="17"/>
  <c r="BD692" i="17"/>
  <c r="BB692" i="17"/>
  <c r="AZ692" i="17"/>
  <c r="AX692" i="17"/>
  <c r="AV692" i="17"/>
  <c r="AT692" i="17"/>
  <c r="AR692" i="17"/>
  <c r="AP692" i="17"/>
  <c r="AB692" i="17"/>
  <c r="O692" i="17"/>
  <c r="BL691" i="17"/>
  <c r="BJ691" i="17"/>
  <c r="BH691" i="17"/>
  <c r="BF691" i="17"/>
  <c r="BD691" i="17"/>
  <c r="BB691" i="17"/>
  <c r="AZ691" i="17"/>
  <c r="AX691" i="17"/>
  <c r="AV691" i="17"/>
  <c r="AT691" i="17"/>
  <c r="AR691" i="17"/>
  <c r="AP691" i="17"/>
  <c r="AB691" i="17"/>
  <c r="O691" i="17"/>
  <c r="BL690" i="17"/>
  <c r="BJ690" i="17"/>
  <c r="BH690" i="17"/>
  <c r="BF690" i="17"/>
  <c r="BD690" i="17"/>
  <c r="BB690" i="17"/>
  <c r="AZ690" i="17"/>
  <c r="AX690" i="17"/>
  <c r="AV690" i="17"/>
  <c r="AT690" i="17"/>
  <c r="AR690" i="17"/>
  <c r="AP690" i="17"/>
  <c r="AB690" i="17"/>
  <c r="O690" i="17"/>
  <c r="BL689" i="17"/>
  <c r="BJ689" i="17"/>
  <c r="BH689" i="17"/>
  <c r="BF689" i="17"/>
  <c r="BD689" i="17"/>
  <c r="BB689" i="17"/>
  <c r="AZ689" i="17"/>
  <c r="AX689" i="17"/>
  <c r="AV689" i="17"/>
  <c r="AT689" i="17"/>
  <c r="AR689" i="17"/>
  <c r="AP689" i="17"/>
  <c r="AB689" i="17"/>
  <c r="O689" i="17"/>
  <c r="BL688" i="17"/>
  <c r="BJ688" i="17"/>
  <c r="BH688" i="17"/>
  <c r="BF688" i="17"/>
  <c r="BD688" i="17"/>
  <c r="BB688" i="17"/>
  <c r="AZ688" i="17"/>
  <c r="AX688" i="17"/>
  <c r="AV688" i="17"/>
  <c r="AT688" i="17"/>
  <c r="AR688" i="17"/>
  <c r="AP688" i="17"/>
  <c r="AB688" i="17"/>
  <c r="O688" i="17"/>
  <c r="BL687" i="17"/>
  <c r="BJ687" i="17"/>
  <c r="BH687" i="17"/>
  <c r="BF687" i="17"/>
  <c r="BD687" i="17"/>
  <c r="BB687" i="17"/>
  <c r="AZ687" i="17"/>
  <c r="AX687" i="17"/>
  <c r="AV687" i="17"/>
  <c r="AT687" i="17"/>
  <c r="AR687" i="17"/>
  <c r="AP687" i="17"/>
  <c r="AB687" i="17"/>
  <c r="O687" i="17"/>
  <c r="BL686" i="17"/>
  <c r="BJ686" i="17"/>
  <c r="BH686" i="17"/>
  <c r="BF686" i="17"/>
  <c r="BD686" i="17"/>
  <c r="BB686" i="17"/>
  <c r="AZ686" i="17"/>
  <c r="AX686" i="17"/>
  <c r="AV686" i="17"/>
  <c r="AT686" i="17"/>
  <c r="AR686" i="17"/>
  <c r="AP686" i="17"/>
  <c r="AB686" i="17"/>
  <c r="O686" i="17"/>
  <c r="BL685" i="17"/>
  <c r="BJ685" i="17"/>
  <c r="BH685" i="17"/>
  <c r="BF685" i="17"/>
  <c r="BD685" i="17"/>
  <c r="BB685" i="17"/>
  <c r="AZ685" i="17"/>
  <c r="AX685" i="17"/>
  <c r="AV685" i="17"/>
  <c r="AT685" i="17"/>
  <c r="AR685" i="17"/>
  <c r="AP685" i="17"/>
  <c r="AB685" i="17"/>
  <c r="O685" i="17"/>
  <c r="BL684" i="17"/>
  <c r="BJ684" i="17"/>
  <c r="BH684" i="17"/>
  <c r="BF684" i="17"/>
  <c r="BD684" i="17"/>
  <c r="BB684" i="17"/>
  <c r="AZ684" i="17"/>
  <c r="AX684" i="17"/>
  <c r="AV684" i="17"/>
  <c r="AT684" i="17"/>
  <c r="AR684" i="17"/>
  <c r="AP684" i="17"/>
  <c r="AB684" i="17"/>
  <c r="O684" i="17"/>
  <c r="BL683" i="17"/>
  <c r="BJ683" i="17"/>
  <c r="BH683" i="17"/>
  <c r="BF683" i="17"/>
  <c r="BD683" i="17"/>
  <c r="BB683" i="17"/>
  <c r="AZ683" i="17"/>
  <c r="AX683" i="17"/>
  <c r="AV683" i="17"/>
  <c r="AT683" i="17"/>
  <c r="AR683" i="17"/>
  <c r="AP683" i="17"/>
  <c r="AB683" i="17"/>
  <c r="O683" i="17"/>
  <c r="BL682" i="17"/>
  <c r="BJ682" i="17"/>
  <c r="BH682" i="17"/>
  <c r="BF682" i="17"/>
  <c r="BD682" i="17"/>
  <c r="BB682" i="17"/>
  <c r="AZ682" i="17"/>
  <c r="AX682" i="17"/>
  <c r="AV682" i="17"/>
  <c r="AT682" i="17"/>
  <c r="AR682" i="17"/>
  <c r="AP682" i="17"/>
  <c r="AB682" i="17"/>
  <c r="O682" i="17"/>
  <c r="BL681" i="17"/>
  <c r="BJ681" i="17"/>
  <c r="BH681" i="17"/>
  <c r="BF681" i="17"/>
  <c r="BD681" i="17"/>
  <c r="BB681" i="17"/>
  <c r="AZ681" i="17"/>
  <c r="AX681" i="17"/>
  <c r="AV681" i="17"/>
  <c r="AT681" i="17"/>
  <c r="AR681" i="17"/>
  <c r="AP681" i="17"/>
  <c r="AB681" i="17"/>
  <c r="O681" i="17"/>
  <c r="BL680" i="17"/>
  <c r="BJ680" i="17"/>
  <c r="BH680" i="17"/>
  <c r="BF680" i="17"/>
  <c r="BD680" i="17"/>
  <c r="BB680" i="17"/>
  <c r="AZ680" i="17"/>
  <c r="AX680" i="17"/>
  <c r="AV680" i="17"/>
  <c r="AT680" i="17"/>
  <c r="AR680" i="17"/>
  <c r="AP680" i="17"/>
  <c r="AB680" i="17"/>
  <c r="O680" i="17"/>
  <c r="BL679" i="17"/>
  <c r="BJ679" i="17"/>
  <c r="BH679" i="17"/>
  <c r="BF679" i="17"/>
  <c r="BD679" i="17"/>
  <c r="BB679" i="17"/>
  <c r="AZ679" i="17"/>
  <c r="AX679" i="17"/>
  <c r="AV679" i="17"/>
  <c r="AT679" i="17"/>
  <c r="AR679" i="17"/>
  <c r="AP679" i="17"/>
  <c r="AB679" i="17"/>
  <c r="O679" i="17"/>
  <c r="BL678" i="17"/>
  <c r="BJ678" i="17"/>
  <c r="BH678" i="17"/>
  <c r="BF678" i="17"/>
  <c r="BD678" i="17"/>
  <c r="BB678" i="17"/>
  <c r="AZ678" i="17"/>
  <c r="AX678" i="17"/>
  <c r="AV678" i="17"/>
  <c r="AT678" i="17"/>
  <c r="AR678" i="17"/>
  <c r="AP678" i="17"/>
  <c r="AB678" i="17"/>
  <c r="O678" i="17"/>
  <c r="BL677" i="17"/>
  <c r="BJ677" i="17"/>
  <c r="BH677" i="17"/>
  <c r="BF677" i="17"/>
  <c r="BD677" i="17"/>
  <c r="BB677" i="17"/>
  <c r="AZ677" i="17"/>
  <c r="AX677" i="17"/>
  <c r="AV677" i="17"/>
  <c r="AT677" i="17"/>
  <c r="AR677" i="17"/>
  <c r="AP677" i="17"/>
  <c r="AB677" i="17"/>
  <c r="O677" i="17"/>
  <c r="BL676" i="17"/>
  <c r="BJ676" i="17"/>
  <c r="BH676" i="17"/>
  <c r="BF676" i="17"/>
  <c r="BD676" i="17"/>
  <c r="BB676" i="17"/>
  <c r="AZ676" i="17"/>
  <c r="AX676" i="17"/>
  <c r="AV676" i="17"/>
  <c r="AT676" i="17"/>
  <c r="AR676" i="17"/>
  <c r="AP676" i="17"/>
  <c r="AB676" i="17"/>
  <c r="O676" i="17"/>
  <c r="BL675" i="17"/>
  <c r="BJ675" i="17"/>
  <c r="BH675" i="17"/>
  <c r="BF675" i="17"/>
  <c r="BD675" i="17"/>
  <c r="BB675" i="17"/>
  <c r="AZ675" i="17"/>
  <c r="AX675" i="17"/>
  <c r="AV675" i="17"/>
  <c r="AT675" i="17"/>
  <c r="AR675" i="17"/>
  <c r="AP675" i="17"/>
  <c r="AB675" i="17"/>
  <c r="O675" i="17"/>
  <c r="BL674" i="17"/>
  <c r="BJ674" i="17"/>
  <c r="BH674" i="17"/>
  <c r="BF674" i="17"/>
  <c r="BD674" i="17"/>
  <c r="BB674" i="17"/>
  <c r="AZ674" i="17"/>
  <c r="AX674" i="17"/>
  <c r="AV674" i="17"/>
  <c r="AT674" i="17"/>
  <c r="AR674" i="17"/>
  <c r="AP674" i="17"/>
  <c r="AB674" i="17"/>
  <c r="O674" i="17"/>
  <c r="BL673" i="17"/>
  <c r="BJ673" i="17"/>
  <c r="BH673" i="17"/>
  <c r="BF673" i="17"/>
  <c r="BD673" i="17"/>
  <c r="BB673" i="17"/>
  <c r="AZ673" i="17"/>
  <c r="AX673" i="17"/>
  <c r="AV673" i="17"/>
  <c r="AT673" i="17"/>
  <c r="AR673" i="17"/>
  <c r="AP673" i="17"/>
  <c r="AB673" i="17"/>
  <c r="O673" i="17"/>
  <c r="BL672" i="17"/>
  <c r="BJ672" i="17"/>
  <c r="BH672" i="17"/>
  <c r="BF672" i="17"/>
  <c r="BD672" i="17"/>
  <c r="BB672" i="17"/>
  <c r="AZ672" i="17"/>
  <c r="AX672" i="17"/>
  <c r="AV672" i="17"/>
  <c r="AT672" i="17"/>
  <c r="AR672" i="17"/>
  <c r="AP672" i="17"/>
  <c r="AB672" i="17"/>
  <c r="O672" i="17"/>
  <c r="BL671" i="17"/>
  <c r="BJ671" i="17"/>
  <c r="BH671" i="17"/>
  <c r="BF671" i="17"/>
  <c r="BD671" i="17"/>
  <c r="BB671" i="17"/>
  <c r="AZ671" i="17"/>
  <c r="AX671" i="17"/>
  <c r="AV671" i="17"/>
  <c r="AT671" i="17"/>
  <c r="AR671" i="17"/>
  <c r="AP671" i="17"/>
  <c r="AB671" i="17"/>
  <c r="O671" i="17"/>
  <c r="BL670" i="17"/>
  <c r="BJ670" i="17"/>
  <c r="BH670" i="17"/>
  <c r="BF670" i="17"/>
  <c r="BD670" i="17"/>
  <c r="BB670" i="17"/>
  <c r="AZ670" i="17"/>
  <c r="AX670" i="17"/>
  <c r="AV670" i="17"/>
  <c r="AT670" i="17"/>
  <c r="AR670" i="17"/>
  <c r="AP670" i="17"/>
  <c r="AB670" i="17"/>
  <c r="O670" i="17"/>
  <c r="BL669" i="17"/>
  <c r="BJ669" i="17"/>
  <c r="BH669" i="17"/>
  <c r="BF669" i="17"/>
  <c r="BD669" i="17"/>
  <c r="BB669" i="17"/>
  <c r="AZ669" i="17"/>
  <c r="AX669" i="17"/>
  <c r="AV669" i="17"/>
  <c r="AT669" i="17"/>
  <c r="AR669" i="17"/>
  <c r="AP669" i="17"/>
  <c r="AB669" i="17"/>
  <c r="O669" i="17"/>
  <c r="BL668" i="17"/>
  <c r="BJ668" i="17"/>
  <c r="BH668" i="17"/>
  <c r="BF668" i="17"/>
  <c r="BD668" i="17"/>
  <c r="BB668" i="17"/>
  <c r="AZ668" i="17"/>
  <c r="AX668" i="17"/>
  <c r="AV668" i="17"/>
  <c r="AT668" i="17"/>
  <c r="AR668" i="17"/>
  <c r="AP668" i="17"/>
  <c r="AB668" i="17"/>
  <c r="O668" i="17"/>
  <c r="BL667" i="17"/>
  <c r="BJ667" i="17"/>
  <c r="BH667" i="17"/>
  <c r="BF667" i="17"/>
  <c r="BD667" i="17"/>
  <c r="BB667" i="17"/>
  <c r="AZ667" i="17"/>
  <c r="AX667" i="17"/>
  <c r="AV667" i="17"/>
  <c r="AT667" i="17"/>
  <c r="AR667" i="17"/>
  <c r="AP667" i="17"/>
  <c r="AB667" i="17"/>
  <c r="O667" i="17"/>
  <c r="BL666" i="17"/>
  <c r="BJ666" i="17"/>
  <c r="BH666" i="17"/>
  <c r="BF666" i="17"/>
  <c r="BD666" i="17"/>
  <c r="BB666" i="17"/>
  <c r="AZ666" i="17"/>
  <c r="AX666" i="17"/>
  <c r="AV666" i="17"/>
  <c r="AT666" i="17"/>
  <c r="AR666" i="17"/>
  <c r="AP666" i="17"/>
  <c r="AB666" i="17"/>
  <c r="O666" i="17"/>
  <c r="BL665" i="17"/>
  <c r="BJ665" i="17"/>
  <c r="BH665" i="17"/>
  <c r="BF665" i="17"/>
  <c r="BD665" i="17"/>
  <c r="BB665" i="17"/>
  <c r="AZ665" i="17"/>
  <c r="AX665" i="17"/>
  <c r="AV665" i="17"/>
  <c r="AT665" i="17"/>
  <c r="AR665" i="17"/>
  <c r="AP665" i="17"/>
  <c r="AB665" i="17"/>
  <c r="O665" i="17"/>
  <c r="BL664" i="17"/>
  <c r="BJ664" i="17"/>
  <c r="BH664" i="17"/>
  <c r="BF664" i="17"/>
  <c r="BD664" i="17"/>
  <c r="BB664" i="17"/>
  <c r="AZ664" i="17"/>
  <c r="AX664" i="17"/>
  <c r="AV664" i="17"/>
  <c r="AT664" i="17"/>
  <c r="AR664" i="17"/>
  <c r="AP664" i="17"/>
  <c r="AB664" i="17"/>
  <c r="O664" i="17"/>
  <c r="BL663" i="17"/>
  <c r="BJ663" i="17"/>
  <c r="BH663" i="17"/>
  <c r="BF663" i="17"/>
  <c r="BD663" i="17"/>
  <c r="BB663" i="17"/>
  <c r="AZ663" i="17"/>
  <c r="AX663" i="17"/>
  <c r="AV663" i="17"/>
  <c r="AT663" i="17"/>
  <c r="AR663" i="17"/>
  <c r="AP663" i="17"/>
  <c r="AB663" i="17"/>
  <c r="O663" i="17"/>
  <c r="BL662" i="17"/>
  <c r="BJ662" i="17"/>
  <c r="BH662" i="17"/>
  <c r="BF662" i="17"/>
  <c r="BD662" i="17"/>
  <c r="BB662" i="17"/>
  <c r="AZ662" i="17"/>
  <c r="AX662" i="17"/>
  <c r="AV662" i="17"/>
  <c r="AT662" i="17"/>
  <c r="AR662" i="17"/>
  <c r="AP662" i="17"/>
  <c r="AB662" i="17"/>
  <c r="O662" i="17"/>
  <c r="BL661" i="17"/>
  <c r="BJ661" i="17"/>
  <c r="BH661" i="17"/>
  <c r="BF661" i="17"/>
  <c r="BD661" i="17"/>
  <c r="BB661" i="17"/>
  <c r="AZ661" i="17"/>
  <c r="AX661" i="17"/>
  <c r="AV661" i="17"/>
  <c r="AT661" i="17"/>
  <c r="AR661" i="17"/>
  <c r="AP661" i="17"/>
  <c r="AB661" i="17"/>
  <c r="O661" i="17"/>
  <c r="BL660" i="17"/>
  <c r="BJ660" i="17"/>
  <c r="BH660" i="17"/>
  <c r="BF660" i="17"/>
  <c r="BD660" i="17"/>
  <c r="BB660" i="17"/>
  <c r="AZ660" i="17"/>
  <c r="AX660" i="17"/>
  <c r="AV660" i="17"/>
  <c r="AT660" i="17"/>
  <c r="AR660" i="17"/>
  <c r="AP660" i="17"/>
  <c r="AB660" i="17"/>
  <c r="O660" i="17"/>
  <c r="BL659" i="17"/>
  <c r="BJ659" i="17"/>
  <c r="BH659" i="17"/>
  <c r="BF659" i="17"/>
  <c r="BD659" i="17"/>
  <c r="BB659" i="17"/>
  <c r="AZ659" i="17"/>
  <c r="AX659" i="17"/>
  <c r="AV659" i="17"/>
  <c r="AT659" i="17"/>
  <c r="AR659" i="17"/>
  <c r="AP659" i="17"/>
  <c r="AB659" i="17"/>
  <c r="O659" i="17"/>
  <c r="BL658" i="17"/>
  <c r="BJ658" i="17"/>
  <c r="BH658" i="17"/>
  <c r="BF658" i="17"/>
  <c r="BD658" i="17"/>
  <c r="BB658" i="17"/>
  <c r="AZ658" i="17"/>
  <c r="AX658" i="17"/>
  <c r="AV658" i="17"/>
  <c r="AT658" i="17"/>
  <c r="AR658" i="17"/>
  <c r="AP658" i="17"/>
  <c r="AB658" i="17"/>
  <c r="O658" i="17"/>
  <c r="BL657" i="17"/>
  <c r="BJ657" i="17"/>
  <c r="BH657" i="17"/>
  <c r="BF657" i="17"/>
  <c r="BD657" i="17"/>
  <c r="BB657" i="17"/>
  <c r="AZ657" i="17"/>
  <c r="AX657" i="17"/>
  <c r="AV657" i="17"/>
  <c r="AT657" i="17"/>
  <c r="AR657" i="17"/>
  <c r="AP657" i="17"/>
  <c r="AB657" i="17"/>
  <c r="O657" i="17"/>
  <c r="BL656" i="17"/>
  <c r="BJ656" i="17"/>
  <c r="BH656" i="17"/>
  <c r="BF656" i="17"/>
  <c r="BD656" i="17"/>
  <c r="BB656" i="17"/>
  <c r="AZ656" i="17"/>
  <c r="AX656" i="17"/>
  <c r="AV656" i="17"/>
  <c r="AT656" i="17"/>
  <c r="AR656" i="17"/>
  <c r="AP656" i="17"/>
  <c r="AB656" i="17"/>
  <c r="O656" i="17"/>
  <c r="BL655" i="17"/>
  <c r="BJ655" i="17"/>
  <c r="BH655" i="17"/>
  <c r="BF655" i="17"/>
  <c r="BD655" i="17"/>
  <c r="BB655" i="17"/>
  <c r="AZ655" i="17"/>
  <c r="AX655" i="17"/>
  <c r="AV655" i="17"/>
  <c r="AT655" i="17"/>
  <c r="AR655" i="17"/>
  <c r="AP655" i="17"/>
  <c r="AB655" i="17"/>
  <c r="O655" i="17"/>
  <c r="BL654" i="17"/>
  <c r="BJ654" i="17"/>
  <c r="BH654" i="17"/>
  <c r="BF654" i="17"/>
  <c r="BD654" i="17"/>
  <c r="BB654" i="17"/>
  <c r="AZ654" i="17"/>
  <c r="AX654" i="17"/>
  <c r="AV654" i="17"/>
  <c r="AT654" i="17"/>
  <c r="AR654" i="17"/>
  <c r="AP654" i="17"/>
  <c r="AB654" i="17"/>
  <c r="O654" i="17"/>
  <c r="BL653" i="17"/>
  <c r="BJ653" i="17"/>
  <c r="BH653" i="17"/>
  <c r="BF653" i="17"/>
  <c r="BD653" i="17"/>
  <c r="BB653" i="17"/>
  <c r="AZ653" i="17"/>
  <c r="AX653" i="17"/>
  <c r="AV653" i="17"/>
  <c r="AT653" i="17"/>
  <c r="AR653" i="17"/>
  <c r="AP653" i="17"/>
  <c r="AB653" i="17"/>
  <c r="O653" i="17"/>
  <c r="BL652" i="17"/>
  <c r="BJ652" i="17"/>
  <c r="BH652" i="17"/>
  <c r="BF652" i="17"/>
  <c r="BD652" i="17"/>
  <c r="BB652" i="17"/>
  <c r="AZ652" i="17"/>
  <c r="AX652" i="17"/>
  <c r="AV652" i="17"/>
  <c r="AT652" i="17"/>
  <c r="AR652" i="17"/>
  <c r="AP652" i="17"/>
  <c r="AB652" i="17"/>
  <c r="O652" i="17"/>
  <c r="BL651" i="17"/>
  <c r="BJ651" i="17"/>
  <c r="BH651" i="17"/>
  <c r="BF651" i="17"/>
  <c r="BD651" i="17"/>
  <c r="BB651" i="17"/>
  <c r="AZ651" i="17"/>
  <c r="AX651" i="17"/>
  <c r="AV651" i="17"/>
  <c r="AT651" i="17"/>
  <c r="AR651" i="17"/>
  <c r="AP651" i="17"/>
  <c r="AB651" i="17"/>
  <c r="O651" i="17"/>
  <c r="BL650" i="17"/>
  <c r="BJ650" i="17"/>
  <c r="BH650" i="17"/>
  <c r="BF650" i="17"/>
  <c r="BD650" i="17"/>
  <c r="BB650" i="17"/>
  <c r="AZ650" i="17"/>
  <c r="AX650" i="17"/>
  <c r="AV650" i="17"/>
  <c r="AT650" i="17"/>
  <c r="AR650" i="17"/>
  <c r="AP650" i="17"/>
  <c r="AB650" i="17"/>
  <c r="O650" i="17"/>
  <c r="BL649" i="17"/>
  <c r="BJ649" i="17"/>
  <c r="BH649" i="17"/>
  <c r="BF649" i="17"/>
  <c r="BD649" i="17"/>
  <c r="BB649" i="17"/>
  <c r="AZ649" i="17"/>
  <c r="AX649" i="17"/>
  <c r="AV649" i="17"/>
  <c r="AT649" i="17"/>
  <c r="AR649" i="17"/>
  <c r="AP649" i="17"/>
  <c r="AB649" i="17"/>
  <c r="O649" i="17"/>
  <c r="BL648" i="17"/>
  <c r="BJ648" i="17"/>
  <c r="BH648" i="17"/>
  <c r="BF648" i="17"/>
  <c r="BD648" i="17"/>
  <c r="BB648" i="17"/>
  <c r="AZ648" i="17"/>
  <c r="AX648" i="17"/>
  <c r="AV648" i="17"/>
  <c r="AT648" i="17"/>
  <c r="AR648" i="17"/>
  <c r="AP648" i="17"/>
  <c r="AB648" i="17"/>
  <c r="O648" i="17"/>
  <c r="BL647" i="17"/>
  <c r="BJ647" i="17"/>
  <c r="BH647" i="17"/>
  <c r="BF647" i="17"/>
  <c r="BD647" i="17"/>
  <c r="BB647" i="17"/>
  <c r="AZ647" i="17"/>
  <c r="AX647" i="17"/>
  <c r="AV647" i="17"/>
  <c r="AT647" i="17"/>
  <c r="AR647" i="17"/>
  <c r="AP647" i="17"/>
  <c r="AB647" i="17"/>
  <c r="O647" i="17"/>
  <c r="BL646" i="17"/>
  <c r="BJ646" i="17"/>
  <c r="BH646" i="17"/>
  <c r="BF646" i="17"/>
  <c r="BD646" i="17"/>
  <c r="BB646" i="17"/>
  <c r="AZ646" i="17"/>
  <c r="AX646" i="17"/>
  <c r="AV646" i="17"/>
  <c r="AT646" i="17"/>
  <c r="AR646" i="17"/>
  <c r="AP646" i="17"/>
  <c r="AB646" i="17"/>
  <c r="O646" i="17"/>
  <c r="BL645" i="17"/>
  <c r="BJ645" i="17"/>
  <c r="BH645" i="17"/>
  <c r="BF645" i="17"/>
  <c r="BD645" i="17"/>
  <c r="BB645" i="17"/>
  <c r="AZ645" i="17"/>
  <c r="AX645" i="17"/>
  <c r="AV645" i="17"/>
  <c r="AT645" i="17"/>
  <c r="AR645" i="17"/>
  <c r="AP645" i="17"/>
  <c r="AB645" i="17"/>
  <c r="O645" i="17"/>
  <c r="BL644" i="17"/>
  <c r="BJ644" i="17"/>
  <c r="BH644" i="17"/>
  <c r="BF644" i="17"/>
  <c r="BD644" i="17"/>
  <c r="BB644" i="17"/>
  <c r="AZ644" i="17"/>
  <c r="AX644" i="17"/>
  <c r="AV644" i="17"/>
  <c r="AT644" i="17"/>
  <c r="AR644" i="17"/>
  <c r="AP644" i="17"/>
  <c r="AB644" i="17"/>
  <c r="O644" i="17"/>
  <c r="BL643" i="17"/>
  <c r="BJ643" i="17"/>
  <c r="BH643" i="17"/>
  <c r="BF643" i="17"/>
  <c r="BD643" i="17"/>
  <c r="BB643" i="17"/>
  <c r="AZ643" i="17"/>
  <c r="AX643" i="17"/>
  <c r="AV643" i="17"/>
  <c r="AT643" i="17"/>
  <c r="AR643" i="17"/>
  <c r="AP643" i="17"/>
  <c r="AB643" i="17"/>
  <c r="O643" i="17"/>
  <c r="BL642" i="17"/>
  <c r="BJ642" i="17"/>
  <c r="BH642" i="17"/>
  <c r="BF642" i="17"/>
  <c r="BD642" i="17"/>
  <c r="BB642" i="17"/>
  <c r="AZ642" i="17"/>
  <c r="AX642" i="17"/>
  <c r="AV642" i="17"/>
  <c r="AT642" i="17"/>
  <c r="AR642" i="17"/>
  <c r="AP642" i="17"/>
  <c r="AB642" i="17"/>
  <c r="O642" i="17"/>
  <c r="BL641" i="17"/>
  <c r="BJ641" i="17"/>
  <c r="BH641" i="17"/>
  <c r="BF641" i="17"/>
  <c r="BD641" i="17"/>
  <c r="BB641" i="17"/>
  <c r="AZ641" i="17"/>
  <c r="AX641" i="17"/>
  <c r="AV641" i="17"/>
  <c r="AT641" i="17"/>
  <c r="AR641" i="17"/>
  <c r="AP641" i="17"/>
  <c r="AB641" i="17"/>
  <c r="O641" i="17"/>
  <c r="BL640" i="17"/>
  <c r="BJ640" i="17"/>
  <c r="BH640" i="17"/>
  <c r="BF640" i="17"/>
  <c r="BD640" i="17"/>
  <c r="BB640" i="17"/>
  <c r="AZ640" i="17"/>
  <c r="AX640" i="17"/>
  <c r="AV640" i="17"/>
  <c r="AT640" i="17"/>
  <c r="AR640" i="17"/>
  <c r="AP640" i="17"/>
  <c r="AB640" i="17"/>
  <c r="O640" i="17"/>
  <c r="BL639" i="17"/>
  <c r="BJ639" i="17"/>
  <c r="BH639" i="17"/>
  <c r="BF639" i="17"/>
  <c r="BD639" i="17"/>
  <c r="BB639" i="17"/>
  <c r="AZ639" i="17"/>
  <c r="AX639" i="17"/>
  <c r="AV639" i="17"/>
  <c r="AT639" i="17"/>
  <c r="AR639" i="17"/>
  <c r="AP639" i="17"/>
  <c r="AB639" i="17"/>
  <c r="O639" i="17"/>
  <c r="BL638" i="17"/>
  <c r="BJ638" i="17"/>
  <c r="BH638" i="17"/>
  <c r="BF638" i="17"/>
  <c r="BD638" i="17"/>
  <c r="BB638" i="17"/>
  <c r="AZ638" i="17"/>
  <c r="AX638" i="17"/>
  <c r="AV638" i="17"/>
  <c r="AT638" i="17"/>
  <c r="AR638" i="17"/>
  <c r="AP638" i="17"/>
  <c r="AB638" i="17"/>
  <c r="O638" i="17"/>
  <c r="BL637" i="17"/>
  <c r="BJ637" i="17"/>
  <c r="BH637" i="17"/>
  <c r="BF637" i="17"/>
  <c r="BD637" i="17"/>
  <c r="BB637" i="17"/>
  <c r="AZ637" i="17"/>
  <c r="AX637" i="17"/>
  <c r="AV637" i="17"/>
  <c r="AT637" i="17"/>
  <c r="AR637" i="17"/>
  <c r="AP637" i="17"/>
  <c r="AB637" i="17"/>
  <c r="O637" i="17"/>
  <c r="BL636" i="17"/>
  <c r="BJ636" i="17"/>
  <c r="BH636" i="17"/>
  <c r="BF636" i="17"/>
  <c r="BD636" i="17"/>
  <c r="BB636" i="17"/>
  <c r="AZ636" i="17"/>
  <c r="AX636" i="17"/>
  <c r="AV636" i="17"/>
  <c r="AT636" i="17"/>
  <c r="AR636" i="17"/>
  <c r="AP636" i="17"/>
  <c r="AB636" i="17"/>
  <c r="O636" i="17"/>
  <c r="BL635" i="17"/>
  <c r="BJ635" i="17"/>
  <c r="BH635" i="17"/>
  <c r="BF635" i="17"/>
  <c r="BD635" i="17"/>
  <c r="BB635" i="17"/>
  <c r="AZ635" i="17"/>
  <c r="AX635" i="17"/>
  <c r="AV635" i="17"/>
  <c r="AT635" i="17"/>
  <c r="AR635" i="17"/>
  <c r="AP635" i="17"/>
  <c r="AB635" i="17"/>
  <c r="O635" i="17"/>
  <c r="BL634" i="17"/>
  <c r="BJ634" i="17"/>
  <c r="BH634" i="17"/>
  <c r="BF634" i="17"/>
  <c r="BD634" i="17"/>
  <c r="BB634" i="17"/>
  <c r="AZ634" i="17"/>
  <c r="AX634" i="17"/>
  <c r="AV634" i="17"/>
  <c r="AT634" i="17"/>
  <c r="AR634" i="17"/>
  <c r="AP634" i="17"/>
  <c r="AB634" i="17"/>
  <c r="O634" i="17"/>
  <c r="BL633" i="17"/>
  <c r="BJ633" i="17"/>
  <c r="BH633" i="17"/>
  <c r="BF633" i="17"/>
  <c r="BD633" i="17"/>
  <c r="BB633" i="17"/>
  <c r="AZ633" i="17"/>
  <c r="AX633" i="17"/>
  <c r="AV633" i="17"/>
  <c r="AT633" i="17"/>
  <c r="AR633" i="17"/>
  <c r="AP633" i="17"/>
  <c r="AB633" i="17"/>
  <c r="O633" i="17"/>
  <c r="BL632" i="17"/>
  <c r="BJ632" i="17"/>
  <c r="BH632" i="17"/>
  <c r="BF632" i="17"/>
  <c r="BD632" i="17"/>
  <c r="BB632" i="17"/>
  <c r="AZ632" i="17"/>
  <c r="AX632" i="17"/>
  <c r="AV632" i="17"/>
  <c r="AT632" i="17"/>
  <c r="AR632" i="17"/>
  <c r="AP632" i="17"/>
  <c r="AB632" i="17"/>
  <c r="O632" i="17"/>
  <c r="BL631" i="17"/>
  <c r="BJ631" i="17"/>
  <c r="BH631" i="17"/>
  <c r="BF631" i="17"/>
  <c r="BD631" i="17"/>
  <c r="BB631" i="17"/>
  <c r="AZ631" i="17"/>
  <c r="AX631" i="17"/>
  <c r="AV631" i="17"/>
  <c r="AT631" i="17"/>
  <c r="AR631" i="17"/>
  <c r="AP631" i="17"/>
  <c r="AB631" i="17"/>
  <c r="O631" i="17"/>
  <c r="BL630" i="17"/>
  <c r="BJ630" i="17"/>
  <c r="BH630" i="17"/>
  <c r="BF630" i="17"/>
  <c r="BD630" i="17"/>
  <c r="BB630" i="17"/>
  <c r="AZ630" i="17"/>
  <c r="AX630" i="17"/>
  <c r="AV630" i="17"/>
  <c r="AT630" i="17"/>
  <c r="AR630" i="17"/>
  <c r="AP630" i="17"/>
  <c r="AB630" i="17"/>
  <c r="O630" i="17"/>
  <c r="BL629" i="17"/>
  <c r="BJ629" i="17"/>
  <c r="BH629" i="17"/>
  <c r="BF629" i="17"/>
  <c r="BD629" i="17"/>
  <c r="BB629" i="17"/>
  <c r="AZ629" i="17"/>
  <c r="AX629" i="17"/>
  <c r="AV629" i="17"/>
  <c r="AT629" i="17"/>
  <c r="AR629" i="17"/>
  <c r="AP629" i="17"/>
  <c r="AB629" i="17"/>
  <c r="O629" i="17"/>
  <c r="BL628" i="17"/>
  <c r="BJ628" i="17"/>
  <c r="BH628" i="17"/>
  <c r="BF628" i="17"/>
  <c r="BD628" i="17"/>
  <c r="BB628" i="17"/>
  <c r="AZ628" i="17"/>
  <c r="AX628" i="17"/>
  <c r="AV628" i="17"/>
  <c r="AT628" i="17"/>
  <c r="AR628" i="17"/>
  <c r="AP628" i="17"/>
  <c r="AB628" i="17"/>
  <c r="O628" i="17"/>
  <c r="BL627" i="17"/>
  <c r="BJ627" i="17"/>
  <c r="BH627" i="17"/>
  <c r="BF627" i="17"/>
  <c r="BD627" i="17"/>
  <c r="BB627" i="17"/>
  <c r="AZ627" i="17"/>
  <c r="AX627" i="17"/>
  <c r="AV627" i="17"/>
  <c r="AT627" i="17"/>
  <c r="AR627" i="17"/>
  <c r="AP627" i="17"/>
  <c r="AB627" i="17"/>
  <c r="O627" i="17"/>
  <c r="BL626" i="17"/>
  <c r="BJ626" i="17"/>
  <c r="BH626" i="17"/>
  <c r="BF626" i="17"/>
  <c r="BD626" i="17"/>
  <c r="BB626" i="17"/>
  <c r="AZ626" i="17"/>
  <c r="AX626" i="17"/>
  <c r="AV626" i="17"/>
  <c r="AT626" i="17"/>
  <c r="AR626" i="17"/>
  <c r="AP626" i="17"/>
  <c r="AB626" i="17"/>
  <c r="O626" i="17"/>
  <c r="BL625" i="17"/>
  <c r="BJ625" i="17"/>
  <c r="BH625" i="17"/>
  <c r="BF625" i="17"/>
  <c r="BD625" i="17"/>
  <c r="BB625" i="17"/>
  <c r="AZ625" i="17"/>
  <c r="AX625" i="17"/>
  <c r="AV625" i="17"/>
  <c r="AT625" i="17"/>
  <c r="AR625" i="17"/>
  <c r="AP625" i="17"/>
  <c r="AB625" i="17"/>
  <c r="O625" i="17"/>
  <c r="BL624" i="17"/>
  <c r="BJ624" i="17"/>
  <c r="BH624" i="17"/>
  <c r="BF624" i="17"/>
  <c r="BD624" i="17"/>
  <c r="BB624" i="17"/>
  <c r="AZ624" i="17"/>
  <c r="AX624" i="17"/>
  <c r="AV624" i="17"/>
  <c r="AT624" i="17"/>
  <c r="AR624" i="17"/>
  <c r="AP624" i="17"/>
  <c r="AB624" i="17"/>
  <c r="O624" i="17"/>
  <c r="BL623" i="17"/>
  <c r="BJ623" i="17"/>
  <c r="BH623" i="17"/>
  <c r="BF623" i="17"/>
  <c r="BD623" i="17"/>
  <c r="BB623" i="17"/>
  <c r="AZ623" i="17"/>
  <c r="AX623" i="17"/>
  <c r="AV623" i="17"/>
  <c r="AT623" i="17"/>
  <c r="AR623" i="17"/>
  <c r="AP623" i="17"/>
  <c r="AB623" i="17"/>
  <c r="O623" i="17"/>
  <c r="BL622" i="17"/>
  <c r="BJ622" i="17"/>
  <c r="BH622" i="17"/>
  <c r="BF622" i="17"/>
  <c r="BD622" i="17"/>
  <c r="BB622" i="17"/>
  <c r="AZ622" i="17"/>
  <c r="AX622" i="17"/>
  <c r="AV622" i="17"/>
  <c r="AT622" i="17"/>
  <c r="AR622" i="17"/>
  <c r="AP622" i="17"/>
  <c r="AB622" i="17"/>
  <c r="O622" i="17"/>
  <c r="BL621" i="17"/>
  <c r="BJ621" i="17"/>
  <c r="BH621" i="17"/>
  <c r="BF621" i="17"/>
  <c r="BD621" i="17"/>
  <c r="BB621" i="17"/>
  <c r="AZ621" i="17"/>
  <c r="AX621" i="17"/>
  <c r="AV621" i="17"/>
  <c r="AT621" i="17"/>
  <c r="AR621" i="17"/>
  <c r="AP621" i="17"/>
  <c r="AB621" i="17"/>
  <c r="O621" i="17"/>
  <c r="BL620" i="17"/>
  <c r="BJ620" i="17"/>
  <c r="BH620" i="17"/>
  <c r="BF620" i="17"/>
  <c r="BD620" i="17"/>
  <c r="BB620" i="17"/>
  <c r="AZ620" i="17"/>
  <c r="AX620" i="17"/>
  <c r="AV620" i="17"/>
  <c r="AT620" i="17"/>
  <c r="AR620" i="17"/>
  <c r="AP620" i="17"/>
  <c r="AB620" i="17"/>
  <c r="O620" i="17"/>
  <c r="BL619" i="17"/>
  <c r="BJ619" i="17"/>
  <c r="BH619" i="17"/>
  <c r="BF619" i="17"/>
  <c r="BD619" i="17"/>
  <c r="BB619" i="17"/>
  <c r="AZ619" i="17"/>
  <c r="AX619" i="17"/>
  <c r="AV619" i="17"/>
  <c r="AT619" i="17"/>
  <c r="AR619" i="17"/>
  <c r="AP619" i="17"/>
  <c r="AB619" i="17"/>
  <c r="O619" i="17"/>
  <c r="BL618" i="17"/>
  <c r="BJ618" i="17"/>
  <c r="BH618" i="17"/>
  <c r="BF618" i="17"/>
  <c r="BD618" i="17"/>
  <c r="BB618" i="17"/>
  <c r="AZ618" i="17"/>
  <c r="AX618" i="17"/>
  <c r="AV618" i="17"/>
  <c r="AT618" i="17"/>
  <c r="AR618" i="17"/>
  <c r="AP618" i="17"/>
  <c r="AB618" i="17"/>
  <c r="O618" i="17"/>
  <c r="BL617" i="17"/>
  <c r="BJ617" i="17"/>
  <c r="BH617" i="17"/>
  <c r="BF617" i="17"/>
  <c r="BD617" i="17"/>
  <c r="BB617" i="17"/>
  <c r="AZ617" i="17"/>
  <c r="AX617" i="17"/>
  <c r="AV617" i="17"/>
  <c r="AT617" i="17"/>
  <c r="AR617" i="17"/>
  <c r="AP617" i="17"/>
  <c r="AB617" i="17"/>
  <c r="O617" i="17"/>
  <c r="BL616" i="17"/>
  <c r="BJ616" i="17"/>
  <c r="BH616" i="17"/>
  <c r="BF616" i="17"/>
  <c r="BD616" i="17"/>
  <c r="BB616" i="17"/>
  <c r="AZ616" i="17"/>
  <c r="AX616" i="17"/>
  <c r="AV616" i="17"/>
  <c r="AT616" i="17"/>
  <c r="AR616" i="17"/>
  <c r="AP616" i="17"/>
  <c r="AB616" i="17"/>
  <c r="O616" i="17"/>
  <c r="BL615" i="17"/>
  <c r="BJ615" i="17"/>
  <c r="BH615" i="17"/>
  <c r="BF615" i="17"/>
  <c r="BD615" i="17"/>
  <c r="BB615" i="17"/>
  <c r="AZ615" i="17"/>
  <c r="AX615" i="17"/>
  <c r="AV615" i="17"/>
  <c r="AT615" i="17"/>
  <c r="AR615" i="17"/>
  <c r="AP615" i="17"/>
  <c r="AB615" i="17"/>
  <c r="O615" i="17"/>
  <c r="BL614" i="17"/>
  <c r="BJ614" i="17"/>
  <c r="BH614" i="17"/>
  <c r="BF614" i="17"/>
  <c r="BD614" i="17"/>
  <c r="BB614" i="17"/>
  <c r="AZ614" i="17"/>
  <c r="AX614" i="17"/>
  <c r="AV614" i="17"/>
  <c r="AT614" i="17"/>
  <c r="AR614" i="17"/>
  <c r="AP614" i="17"/>
  <c r="AB614" i="17"/>
  <c r="O614" i="17"/>
  <c r="BL613" i="17"/>
  <c r="BJ613" i="17"/>
  <c r="BH613" i="17"/>
  <c r="BF613" i="17"/>
  <c r="BD613" i="17"/>
  <c r="BB613" i="17"/>
  <c r="AZ613" i="17"/>
  <c r="AX613" i="17"/>
  <c r="AV613" i="17"/>
  <c r="AT613" i="17"/>
  <c r="AR613" i="17"/>
  <c r="AP613" i="17"/>
  <c r="AB613" i="17"/>
  <c r="O613" i="17"/>
  <c r="BL612" i="17"/>
  <c r="BJ612" i="17"/>
  <c r="BH612" i="17"/>
  <c r="BF612" i="17"/>
  <c r="BD612" i="17"/>
  <c r="BB612" i="17"/>
  <c r="AZ612" i="17"/>
  <c r="AX612" i="17"/>
  <c r="AV612" i="17"/>
  <c r="AT612" i="17"/>
  <c r="AR612" i="17"/>
  <c r="AP612" i="17"/>
  <c r="AB612" i="17"/>
  <c r="O612" i="17"/>
  <c r="BL611" i="17"/>
  <c r="BJ611" i="17"/>
  <c r="BH611" i="17"/>
  <c r="BF611" i="17"/>
  <c r="BD611" i="17"/>
  <c r="BB611" i="17"/>
  <c r="AZ611" i="17"/>
  <c r="AX611" i="17"/>
  <c r="AV611" i="17"/>
  <c r="AT611" i="17"/>
  <c r="AR611" i="17"/>
  <c r="AP611" i="17"/>
  <c r="AB611" i="17"/>
  <c r="O611" i="17"/>
  <c r="BL610" i="17"/>
  <c r="BJ610" i="17"/>
  <c r="BH610" i="17"/>
  <c r="BF610" i="17"/>
  <c r="BD610" i="17"/>
  <c r="BB610" i="17"/>
  <c r="AZ610" i="17"/>
  <c r="AX610" i="17"/>
  <c r="AV610" i="17"/>
  <c r="AT610" i="17"/>
  <c r="AR610" i="17"/>
  <c r="AP610" i="17"/>
  <c r="AB610" i="17"/>
  <c r="O610" i="17"/>
  <c r="BL609" i="17"/>
  <c r="BJ609" i="17"/>
  <c r="BH609" i="17"/>
  <c r="BF609" i="17"/>
  <c r="BD609" i="17"/>
  <c r="BB609" i="17"/>
  <c r="AZ609" i="17"/>
  <c r="AX609" i="17"/>
  <c r="AV609" i="17"/>
  <c r="AT609" i="17"/>
  <c r="AR609" i="17"/>
  <c r="AP609" i="17"/>
  <c r="AB609" i="17"/>
  <c r="O609" i="17"/>
  <c r="BL608" i="17"/>
  <c r="BJ608" i="17"/>
  <c r="BH608" i="17"/>
  <c r="BF608" i="17"/>
  <c r="BD608" i="17"/>
  <c r="BB608" i="17"/>
  <c r="AZ608" i="17"/>
  <c r="AX608" i="17"/>
  <c r="AV608" i="17"/>
  <c r="AT608" i="17"/>
  <c r="AR608" i="17"/>
  <c r="AP608" i="17"/>
  <c r="AB608" i="17"/>
  <c r="O608" i="17"/>
  <c r="BL607" i="17"/>
  <c r="BJ607" i="17"/>
  <c r="BH607" i="17"/>
  <c r="BF607" i="17"/>
  <c r="BD607" i="17"/>
  <c r="BB607" i="17"/>
  <c r="AZ607" i="17"/>
  <c r="AX607" i="17"/>
  <c r="AV607" i="17"/>
  <c r="AT607" i="17"/>
  <c r="AR607" i="17"/>
  <c r="AP607" i="17"/>
  <c r="AB607" i="17"/>
  <c r="O607" i="17"/>
  <c r="BL606" i="17"/>
  <c r="BJ606" i="17"/>
  <c r="BH606" i="17"/>
  <c r="BF606" i="17"/>
  <c r="BD606" i="17"/>
  <c r="BB606" i="17"/>
  <c r="AZ606" i="17"/>
  <c r="AX606" i="17"/>
  <c r="AV606" i="17"/>
  <c r="AT606" i="17"/>
  <c r="AR606" i="17"/>
  <c r="AP606" i="17"/>
  <c r="AB606" i="17"/>
  <c r="O606" i="17"/>
  <c r="BL605" i="17"/>
  <c r="BJ605" i="17"/>
  <c r="BH605" i="17"/>
  <c r="BE605" i="17"/>
  <c r="BF605" i="17" s="1"/>
  <c r="BD605" i="17"/>
  <c r="BB605" i="17"/>
  <c r="AZ605" i="17"/>
  <c r="AX605" i="17"/>
  <c r="AV605" i="17"/>
  <c r="AT605" i="17"/>
  <c r="AR605" i="17"/>
  <c r="AP605" i="17"/>
  <c r="AB605" i="17"/>
  <c r="O605" i="17"/>
  <c r="BL604" i="17"/>
  <c r="BJ604" i="17"/>
  <c r="BH604" i="17"/>
  <c r="BF604" i="17"/>
  <c r="BD604" i="17"/>
  <c r="BB604" i="17"/>
  <c r="AZ604" i="17"/>
  <c r="AX604" i="17"/>
  <c r="AV604" i="17"/>
  <c r="AT604" i="17"/>
  <c r="AR604" i="17"/>
  <c r="AP604" i="17"/>
  <c r="AB604" i="17"/>
  <c r="O604" i="17"/>
  <c r="BL603" i="17"/>
  <c r="BJ603" i="17"/>
  <c r="BH603" i="17"/>
  <c r="BF603" i="17"/>
  <c r="BD603" i="17"/>
  <c r="BB603" i="17"/>
  <c r="AZ603" i="17"/>
  <c r="AX603" i="17"/>
  <c r="AV603" i="17"/>
  <c r="AT603" i="17"/>
  <c r="AR603" i="17"/>
  <c r="AP603" i="17"/>
  <c r="AB603" i="17"/>
  <c r="O603" i="17"/>
  <c r="BL602" i="17"/>
  <c r="BJ602" i="17"/>
  <c r="BH602" i="17"/>
  <c r="BF602" i="17"/>
  <c r="BD602" i="17"/>
  <c r="BB602" i="17"/>
  <c r="AZ602" i="17"/>
  <c r="AX602" i="17"/>
  <c r="AV602" i="17"/>
  <c r="AT602" i="17"/>
  <c r="AR602" i="17"/>
  <c r="AP602" i="17"/>
  <c r="AB602" i="17"/>
  <c r="O602" i="17"/>
  <c r="BL601" i="17"/>
  <c r="BJ601" i="17"/>
  <c r="BH601" i="17"/>
  <c r="BF601" i="17"/>
  <c r="BD601" i="17"/>
  <c r="BB601" i="17"/>
  <c r="AZ601" i="17"/>
  <c r="AX601" i="17"/>
  <c r="AV601" i="17"/>
  <c r="AT601" i="17"/>
  <c r="AR601" i="17"/>
  <c r="AP601" i="17"/>
  <c r="AB601" i="17"/>
  <c r="O601" i="17"/>
  <c r="BL600" i="17"/>
  <c r="BJ600" i="17"/>
  <c r="BH600" i="17"/>
  <c r="BF600" i="17"/>
  <c r="BD600" i="17"/>
  <c r="BB600" i="17"/>
  <c r="AZ600" i="17"/>
  <c r="AX600" i="17"/>
  <c r="AV600" i="17"/>
  <c r="AT600" i="17"/>
  <c r="AR600" i="17"/>
  <c r="AP600" i="17"/>
  <c r="AB600" i="17"/>
  <c r="O600" i="17"/>
  <c r="BL599" i="17"/>
  <c r="BJ599" i="17"/>
  <c r="BH599" i="17"/>
  <c r="BF599" i="17"/>
  <c r="BD599" i="17"/>
  <c r="BB599" i="17"/>
  <c r="AZ599" i="17"/>
  <c r="AX599" i="17"/>
  <c r="AV599" i="17"/>
  <c r="AT599" i="17"/>
  <c r="AR599" i="17"/>
  <c r="AP599" i="17"/>
  <c r="AB599" i="17"/>
  <c r="O599" i="17"/>
  <c r="BL598" i="17"/>
  <c r="BJ598" i="17"/>
  <c r="BH598" i="17"/>
  <c r="BF598" i="17"/>
  <c r="BD598" i="17"/>
  <c r="BB598" i="17"/>
  <c r="AZ598" i="17"/>
  <c r="AX598" i="17"/>
  <c r="AV598" i="17"/>
  <c r="AT598" i="17"/>
  <c r="AR598" i="17"/>
  <c r="AP598" i="17"/>
  <c r="AB598" i="17"/>
  <c r="O598" i="17"/>
  <c r="BL597" i="17"/>
  <c r="BJ597" i="17"/>
  <c r="BH597" i="17"/>
  <c r="BF597" i="17"/>
  <c r="BD597" i="17"/>
  <c r="BB597" i="17"/>
  <c r="AZ597" i="17"/>
  <c r="AX597" i="17"/>
  <c r="AV597" i="17"/>
  <c r="AT597" i="17"/>
  <c r="AR597" i="17"/>
  <c r="AP597" i="17"/>
  <c r="AB597" i="17"/>
  <c r="O597" i="17"/>
  <c r="BL596" i="17"/>
  <c r="BJ596" i="17"/>
  <c r="BH596" i="17"/>
  <c r="BF596" i="17"/>
  <c r="BD596" i="17"/>
  <c r="BB596" i="17"/>
  <c r="AZ596" i="17"/>
  <c r="AX596" i="17"/>
  <c r="AV596" i="17"/>
  <c r="AT596" i="17"/>
  <c r="AR596" i="17"/>
  <c r="AP596" i="17"/>
  <c r="AB596" i="17"/>
  <c r="O596" i="17"/>
  <c r="BL595" i="17"/>
  <c r="BJ595" i="17"/>
  <c r="BH595" i="17"/>
  <c r="BF595" i="17"/>
  <c r="BD595" i="17"/>
  <c r="BB595" i="17"/>
  <c r="AZ595" i="17"/>
  <c r="AX595" i="17"/>
  <c r="AV595" i="17"/>
  <c r="AT595" i="17"/>
  <c r="AR595" i="17"/>
  <c r="AP595" i="17"/>
  <c r="AB595" i="17"/>
  <c r="O595" i="17"/>
  <c r="BL594" i="17"/>
  <c r="BJ594" i="17"/>
  <c r="BH594" i="17"/>
  <c r="BF594" i="17"/>
  <c r="BD594" i="17"/>
  <c r="BB594" i="17"/>
  <c r="AZ594" i="17"/>
  <c r="AX594" i="17"/>
  <c r="AV594" i="17"/>
  <c r="AT594" i="17"/>
  <c r="AR594" i="17"/>
  <c r="AP594" i="17"/>
  <c r="AB594" i="17"/>
  <c r="O594" i="17"/>
  <c r="BL593" i="17"/>
  <c r="BJ593" i="17"/>
  <c r="BH593" i="17"/>
  <c r="BF593" i="17"/>
  <c r="BD593" i="17"/>
  <c r="BB593" i="17"/>
  <c r="AZ593" i="17"/>
  <c r="AX593" i="17"/>
  <c r="AV593" i="17"/>
  <c r="AT593" i="17"/>
  <c r="AR593" i="17"/>
  <c r="AP593" i="17"/>
  <c r="AB593" i="17"/>
  <c r="O593" i="17"/>
  <c r="BL592" i="17"/>
  <c r="BJ592" i="17"/>
  <c r="BH592" i="17"/>
  <c r="BF592" i="17"/>
  <c r="BD592" i="17"/>
  <c r="BB592" i="17"/>
  <c r="AZ592" i="17"/>
  <c r="AX592" i="17"/>
  <c r="AV592" i="17"/>
  <c r="AT592" i="17"/>
  <c r="AR592" i="17"/>
  <c r="AP592" i="17"/>
  <c r="AB592" i="17"/>
  <c r="O592" i="17"/>
  <c r="BL591" i="17"/>
  <c r="BJ591" i="17"/>
  <c r="BH591" i="17"/>
  <c r="BF591" i="17"/>
  <c r="BD591" i="17"/>
  <c r="BB591" i="17"/>
  <c r="AZ591" i="17"/>
  <c r="AX591" i="17"/>
  <c r="AV591" i="17"/>
  <c r="AT591" i="17"/>
  <c r="AR591" i="17"/>
  <c r="AP591" i="17"/>
  <c r="AB591" i="17"/>
  <c r="O591" i="17"/>
  <c r="BL590" i="17"/>
  <c r="BJ590" i="17"/>
  <c r="BH590" i="17"/>
  <c r="BF590" i="17"/>
  <c r="BD590" i="17"/>
  <c r="BB590" i="17"/>
  <c r="AZ590" i="17"/>
  <c r="AX590" i="17"/>
  <c r="AV590" i="17"/>
  <c r="AT590" i="17"/>
  <c r="AR590" i="17"/>
  <c r="AP590" i="17"/>
  <c r="AB590" i="17"/>
  <c r="O590" i="17"/>
  <c r="BL589" i="17"/>
  <c r="BJ589" i="17"/>
  <c r="BH589" i="17"/>
  <c r="BF589" i="17"/>
  <c r="BD589" i="17"/>
  <c r="BB589" i="17"/>
  <c r="AZ589" i="17"/>
  <c r="AX589" i="17"/>
  <c r="AV589" i="17"/>
  <c r="AT589" i="17"/>
  <c r="AR589" i="17"/>
  <c r="AP589" i="17"/>
  <c r="AB589" i="17"/>
  <c r="O589" i="17"/>
  <c r="BL588" i="17"/>
  <c r="BJ588" i="17"/>
  <c r="BH588" i="17"/>
  <c r="BF588" i="17"/>
  <c r="BD588" i="17"/>
  <c r="BB588" i="17"/>
  <c r="AZ588" i="17"/>
  <c r="AX588" i="17"/>
  <c r="AV588" i="17"/>
  <c r="AT588" i="17"/>
  <c r="AR588" i="17"/>
  <c r="AP588" i="17"/>
  <c r="AB588" i="17"/>
  <c r="O588" i="17"/>
  <c r="BL587" i="17"/>
  <c r="BJ587" i="17"/>
  <c r="BH587" i="17"/>
  <c r="BF587" i="17"/>
  <c r="BD587" i="17"/>
  <c r="BB587" i="17"/>
  <c r="AZ587" i="17"/>
  <c r="AX587" i="17"/>
  <c r="AV587" i="17"/>
  <c r="AT587" i="17"/>
  <c r="AR587" i="17"/>
  <c r="AP587" i="17"/>
  <c r="AB587" i="17"/>
  <c r="O587" i="17"/>
  <c r="BL586" i="17"/>
  <c r="BJ586" i="17"/>
  <c r="BH586" i="17"/>
  <c r="BF586" i="17"/>
  <c r="BD586" i="17"/>
  <c r="BB586" i="17"/>
  <c r="AZ586" i="17"/>
  <c r="AX586" i="17"/>
  <c r="AV586" i="17"/>
  <c r="AT586" i="17"/>
  <c r="AR586" i="17"/>
  <c r="AP586" i="17"/>
  <c r="AB586" i="17"/>
  <c r="O586" i="17"/>
  <c r="BL585" i="17"/>
  <c r="BJ585" i="17"/>
  <c r="BH585" i="17"/>
  <c r="BF585" i="17"/>
  <c r="BD585" i="17"/>
  <c r="BB585" i="17"/>
  <c r="AZ585" i="17"/>
  <c r="AX585" i="17"/>
  <c r="AV585" i="17"/>
  <c r="AT585" i="17"/>
  <c r="AR585" i="17"/>
  <c r="AP585" i="17"/>
  <c r="AB585" i="17"/>
  <c r="O585" i="17"/>
  <c r="BL584" i="17"/>
  <c r="BJ584" i="17"/>
  <c r="BH584" i="17"/>
  <c r="BF584" i="17"/>
  <c r="BD584" i="17"/>
  <c r="BB584" i="17"/>
  <c r="AZ584" i="17"/>
  <c r="AX584" i="17"/>
  <c r="AV584" i="17"/>
  <c r="AT584" i="17"/>
  <c r="AR584" i="17"/>
  <c r="AP584" i="17"/>
  <c r="AB584" i="17"/>
  <c r="O584" i="17"/>
  <c r="BL583" i="17"/>
  <c r="BJ583" i="17"/>
  <c r="BH583" i="17"/>
  <c r="BF583" i="17"/>
  <c r="BD583" i="17"/>
  <c r="BB583" i="17"/>
  <c r="AZ583" i="17"/>
  <c r="AX583" i="17"/>
  <c r="AV583" i="17"/>
  <c r="AT583" i="17"/>
  <c r="AR583" i="17"/>
  <c r="AP583" i="17"/>
  <c r="AB583" i="17"/>
  <c r="O583" i="17"/>
  <c r="BL582" i="17"/>
  <c r="BJ582" i="17"/>
  <c r="BH582" i="17"/>
  <c r="BF582" i="17"/>
  <c r="BD582" i="17"/>
  <c r="BB582" i="17"/>
  <c r="AZ582" i="17"/>
  <c r="AX582" i="17"/>
  <c r="AV582" i="17"/>
  <c r="AT582" i="17"/>
  <c r="AR582" i="17"/>
  <c r="AP582" i="17"/>
  <c r="AB582" i="17"/>
  <c r="O582" i="17"/>
  <c r="BL581" i="17"/>
  <c r="BJ581" i="17"/>
  <c r="BH581" i="17"/>
  <c r="BF581" i="17"/>
  <c r="BD581" i="17"/>
  <c r="BB581" i="17"/>
  <c r="AZ581" i="17"/>
  <c r="AX581" i="17"/>
  <c r="AV581" i="17"/>
  <c r="AT581" i="17"/>
  <c r="AR581" i="17"/>
  <c r="AP581" i="17"/>
  <c r="AB581" i="17"/>
  <c r="O581" i="17"/>
  <c r="BL580" i="17"/>
  <c r="BJ580" i="17"/>
  <c r="BH580" i="17"/>
  <c r="BF580" i="17"/>
  <c r="BD580" i="17"/>
  <c r="BB580" i="17"/>
  <c r="AZ580" i="17"/>
  <c r="AX580" i="17"/>
  <c r="AV580" i="17"/>
  <c r="AT580" i="17"/>
  <c r="AR580" i="17"/>
  <c r="AP580" i="17"/>
  <c r="AB580" i="17"/>
  <c r="O580" i="17"/>
  <c r="BL579" i="17"/>
  <c r="BJ579" i="17"/>
  <c r="BH579" i="17"/>
  <c r="BF579" i="17"/>
  <c r="BD579" i="17"/>
  <c r="BB579" i="17"/>
  <c r="AZ579" i="17"/>
  <c r="AX579" i="17"/>
  <c r="AV579" i="17"/>
  <c r="AT579" i="17"/>
  <c r="AR579" i="17"/>
  <c r="AP579" i="17"/>
  <c r="AB579" i="17"/>
  <c r="O579" i="17"/>
  <c r="BL578" i="17"/>
  <c r="BJ578" i="17"/>
  <c r="BH578" i="17"/>
  <c r="BF578" i="17"/>
  <c r="BD578" i="17"/>
  <c r="BB578" i="17"/>
  <c r="AZ578" i="17"/>
  <c r="AX578" i="17"/>
  <c r="AV578" i="17"/>
  <c r="AT578" i="17"/>
  <c r="AR578" i="17"/>
  <c r="AP578" i="17"/>
  <c r="AB578" i="17"/>
  <c r="O578" i="17"/>
  <c r="BL577" i="17"/>
  <c r="BJ577" i="17"/>
  <c r="BH577" i="17"/>
  <c r="BF577" i="17"/>
  <c r="BD577" i="17"/>
  <c r="BB577" i="17"/>
  <c r="AZ577" i="17"/>
  <c r="AX577" i="17"/>
  <c r="AV577" i="17"/>
  <c r="AT577" i="17"/>
  <c r="AR577" i="17"/>
  <c r="AP577" i="17"/>
  <c r="AB577" i="17"/>
  <c r="O577" i="17"/>
  <c r="BL576" i="17"/>
  <c r="BJ576" i="17"/>
  <c r="BH576" i="17"/>
  <c r="BF576" i="17"/>
  <c r="BD576" i="17"/>
  <c r="BB576" i="17"/>
  <c r="AZ576" i="17"/>
  <c r="AX576" i="17"/>
  <c r="AV576" i="17"/>
  <c r="AT576" i="17"/>
  <c r="AR576" i="17"/>
  <c r="AP576" i="17"/>
  <c r="AB576" i="17"/>
  <c r="O576" i="17"/>
  <c r="BL575" i="17"/>
  <c r="BJ575" i="17"/>
  <c r="BH575" i="17"/>
  <c r="BF575" i="17"/>
  <c r="BD575" i="17"/>
  <c r="BB575" i="17"/>
  <c r="AZ575" i="17"/>
  <c r="AX575" i="17"/>
  <c r="AV575" i="17"/>
  <c r="AT575" i="17"/>
  <c r="AR575" i="17"/>
  <c r="AP575" i="17"/>
  <c r="AB575" i="17"/>
  <c r="O575" i="17"/>
  <c r="BL574" i="17"/>
  <c r="BJ574" i="17"/>
  <c r="BH574" i="17"/>
  <c r="BF574" i="17"/>
  <c r="BD574" i="17"/>
  <c r="BB574" i="17"/>
  <c r="AZ574" i="17"/>
  <c r="AX574" i="17"/>
  <c r="AV574" i="17"/>
  <c r="AT574" i="17"/>
  <c r="AR574" i="17"/>
  <c r="AP574" i="17"/>
  <c r="AB574" i="17"/>
  <c r="O574" i="17"/>
  <c r="BL573" i="17"/>
  <c r="BJ573" i="17"/>
  <c r="BH573" i="17"/>
  <c r="BF573" i="17"/>
  <c r="BD573" i="17"/>
  <c r="BB573" i="17"/>
  <c r="AZ573" i="17"/>
  <c r="AX573" i="17"/>
  <c r="AV573" i="17"/>
  <c r="AT573" i="17"/>
  <c r="AR573" i="17"/>
  <c r="AP573" i="17"/>
  <c r="AB573" i="17"/>
  <c r="O573" i="17"/>
  <c r="BL572" i="17"/>
  <c r="BJ572" i="17"/>
  <c r="BH572" i="17"/>
  <c r="BF572" i="17"/>
  <c r="BD572" i="17"/>
  <c r="BB572" i="17"/>
  <c r="AZ572" i="17"/>
  <c r="AX572" i="17"/>
  <c r="AV572" i="17"/>
  <c r="AT572" i="17"/>
  <c r="AR572" i="17"/>
  <c r="AP572" i="17"/>
  <c r="AB572" i="17"/>
  <c r="O572" i="17"/>
  <c r="BL571" i="17"/>
  <c r="BJ571" i="17"/>
  <c r="BH571" i="17"/>
  <c r="BF571" i="17"/>
  <c r="BD571" i="17"/>
  <c r="BB571" i="17"/>
  <c r="AZ571" i="17"/>
  <c r="AX571" i="17"/>
  <c r="AV571" i="17"/>
  <c r="AT571" i="17"/>
  <c r="AR571" i="17"/>
  <c r="AP571" i="17"/>
  <c r="AB571" i="17"/>
  <c r="O571" i="17"/>
  <c r="BL570" i="17"/>
  <c r="BJ570" i="17"/>
  <c r="BH570" i="17"/>
  <c r="BF570" i="17"/>
  <c r="BD570" i="17"/>
  <c r="BB570" i="17"/>
  <c r="AZ570" i="17"/>
  <c r="AX570" i="17"/>
  <c r="AV570" i="17"/>
  <c r="AT570" i="17"/>
  <c r="AR570" i="17"/>
  <c r="AP570" i="17"/>
  <c r="AB570" i="17"/>
  <c r="O570" i="17"/>
  <c r="BL569" i="17"/>
  <c r="BJ569" i="17"/>
  <c r="BH569" i="17"/>
  <c r="BF569" i="17"/>
  <c r="BD569" i="17"/>
  <c r="BB569" i="17"/>
  <c r="AZ569" i="17"/>
  <c r="AX569" i="17"/>
  <c r="AV569" i="17"/>
  <c r="AT569" i="17"/>
  <c r="AR569" i="17"/>
  <c r="AP569" i="17"/>
  <c r="AB569" i="17"/>
  <c r="O569" i="17"/>
  <c r="BL568" i="17"/>
  <c r="BJ568" i="17"/>
  <c r="BH568" i="17"/>
  <c r="BF568" i="17"/>
  <c r="BD568" i="17"/>
  <c r="BB568" i="17"/>
  <c r="AZ568" i="17"/>
  <c r="AX568" i="17"/>
  <c r="AV568" i="17"/>
  <c r="AT568" i="17"/>
  <c r="AR568" i="17"/>
  <c r="AP568" i="17"/>
  <c r="AB568" i="17"/>
  <c r="O568" i="17"/>
  <c r="BL567" i="17"/>
  <c r="BJ567" i="17"/>
  <c r="BH567" i="17"/>
  <c r="BF567" i="17"/>
  <c r="BD567" i="17"/>
  <c r="BB567" i="17"/>
  <c r="AZ567" i="17"/>
  <c r="AX567" i="17"/>
  <c r="AV567" i="17"/>
  <c r="AT567" i="17"/>
  <c r="AR567" i="17"/>
  <c r="AP567" i="17"/>
  <c r="AB567" i="17"/>
  <c r="O567" i="17"/>
  <c r="BL566" i="17"/>
  <c r="BJ566" i="17"/>
  <c r="BH566" i="17"/>
  <c r="BF566" i="17"/>
  <c r="BD566" i="17"/>
  <c r="BB566" i="17"/>
  <c r="AZ566" i="17"/>
  <c r="AX566" i="17"/>
  <c r="AV566" i="17"/>
  <c r="AT566" i="17"/>
  <c r="AR566" i="17"/>
  <c r="AP566" i="17"/>
  <c r="AB566" i="17"/>
  <c r="O566" i="17"/>
  <c r="BL565" i="17"/>
  <c r="BJ565" i="17"/>
  <c r="BH565" i="17"/>
  <c r="BF565" i="17"/>
  <c r="BD565" i="17"/>
  <c r="BB565" i="17"/>
  <c r="AZ565" i="17"/>
  <c r="AX565" i="17"/>
  <c r="AV565" i="17"/>
  <c r="AT565" i="17"/>
  <c r="AR565" i="17"/>
  <c r="AP565" i="17"/>
  <c r="AB565" i="17"/>
  <c r="O565" i="17"/>
  <c r="BL564" i="17"/>
  <c r="BJ564" i="17"/>
  <c r="BH564" i="17"/>
  <c r="BF564" i="17"/>
  <c r="BD564" i="17"/>
  <c r="BB564" i="17"/>
  <c r="AZ564" i="17"/>
  <c r="AX564" i="17"/>
  <c r="AV564" i="17"/>
  <c r="AT564" i="17"/>
  <c r="AR564" i="17"/>
  <c r="AP564" i="17"/>
  <c r="AB564" i="17"/>
  <c r="O564" i="17"/>
  <c r="BL563" i="17"/>
  <c r="BJ563" i="17"/>
  <c r="BH563" i="17"/>
  <c r="BF563" i="17"/>
  <c r="BD563" i="17"/>
  <c r="BB563" i="17"/>
  <c r="AZ563" i="17"/>
  <c r="AX563" i="17"/>
  <c r="AV563" i="17"/>
  <c r="AT563" i="17"/>
  <c r="AR563" i="17"/>
  <c r="AP563" i="17"/>
  <c r="AB563" i="17"/>
  <c r="O563" i="17"/>
  <c r="BL562" i="17"/>
  <c r="BJ562" i="17"/>
  <c r="BH562" i="17"/>
  <c r="BF562" i="17"/>
  <c r="BD562" i="17"/>
  <c r="BB562" i="17"/>
  <c r="AZ562" i="17"/>
  <c r="AX562" i="17"/>
  <c r="AV562" i="17"/>
  <c r="AT562" i="17"/>
  <c r="AR562" i="17"/>
  <c r="AP562" i="17"/>
  <c r="AB562" i="17"/>
  <c r="O562" i="17"/>
  <c r="BL561" i="17"/>
  <c r="BJ561" i="17"/>
  <c r="BH561" i="17"/>
  <c r="BF561" i="17"/>
  <c r="BD561" i="17"/>
  <c r="BB561" i="17"/>
  <c r="AZ561" i="17"/>
  <c r="AX561" i="17"/>
  <c r="AV561" i="17"/>
  <c r="AT561" i="17"/>
  <c r="AR561" i="17"/>
  <c r="AP561" i="17"/>
  <c r="AB561" i="17"/>
  <c r="O561" i="17"/>
  <c r="BL560" i="17"/>
  <c r="BJ560" i="17"/>
  <c r="BH560" i="17"/>
  <c r="BF560" i="17"/>
  <c r="BD560" i="17"/>
  <c r="BB560" i="17"/>
  <c r="AZ560" i="17"/>
  <c r="AX560" i="17"/>
  <c r="AV560" i="17"/>
  <c r="AT560" i="17"/>
  <c r="AR560" i="17"/>
  <c r="AP560" i="17"/>
  <c r="AB560" i="17"/>
  <c r="O560" i="17"/>
  <c r="BL559" i="17"/>
  <c r="BJ559" i="17"/>
  <c r="BH559" i="17"/>
  <c r="BF559" i="17"/>
  <c r="BD559" i="17"/>
  <c r="BB559" i="17"/>
  <c r="AZ559" i="17"/>
  <c r="AX559" i="17"/>
  <c r="AV559" i="17"/>
  <c r="AT559" i="17"/>
  <c r="AR559" i="17"/>
  <c r="AP559" i="17"/>
  <c r="AB559" i="17"/>
  <c r="O559" i="17"/>
  <c r="BL558" i="17"/>
  <c r="BJ558" i="17"/>
  <c r="BH558" i="17"/>
  <c r="BF558" i="17"/>
  <c r="BD558" i="17"/>
  <c r="BB558" i="17"/>
  <c r="AZ558" i="17"/>
  <c r="AX558" i="17"/>
  <c r="AV558" i="17"/>
  <c r="AT558" i="17"/>
  <c r="AR558" i="17"/>
  <c r="AP558" i="17"/>
  <c r="AB558" i="17"/>
  <c r="O558" i="17"/>
  <c r="BL557" i="17"/>
  <c r="BJ557" i="17"/>
  <c r="BH557" i="17"/>
  <c r="BF557" i="17"/>
  <c r="BD557" i="17"/>
  <c r="BB557" i="17"/>
  <c r="AZ557" i="17"/>
  <c r="AX557" i="17"/>
  <c r="AV557" i="17"/>
  <c r="AT557" i="17"/>
  <c r="AR557" i="17"/>
  <c r="AP557" i="17"/>
  <c r="AB557" i="17"/>
  <c r="O557" i="17"/>
  <c r="BL556" i="17"/>
  <c r="BJ556" i="17"/>
  <c r="BH556" i="17"/>
  <c r="BF556" i="17"/>
  <c r="BD556" i="17"/>
  <c r="BB556" i="17"/>
  <c r="AZ556" i="17"/>
  <c r="AX556" i="17"/>
  <c r="AV556" i="17"/>
  <c r="AT556" i="17"/>
  <c r="AR556" i="17"/>
  <c r="AP556" i="17"/>
  <c r="AB556" i="17"/>
  <c r="O556" i="17"/>
  <c r="BL555" i="17"/>
  <c r="BJ555" i="17"/>
  <c r="BH555" i="17"/>
  <c r="BF555" i="17"/>
  <c r="BD555" i="17"/>
  <c r="BB555" i="17"/>
  <c r="AZ555" i="17"/>
  <c r="AX555" i="17"/>
  <c r="AV555" i="17"/>
  <c r="AT555" i="17"/>
  <c r="AR555" i="17"/>
  <c r="AP555" i="17"/>
  <c r="AB555" i="17"/>
  <c r="O555" i="17"/>
  <c r="BL554" i="17"/>
  <c r="BJ554" i="17"/>
  <c r="BH554" i="17"/>
  <c r="BF554" i="17"/>
  <c r="BD554" i="17"/>
  <c r="BB554" i="17"/>
  <c r="AZ554" i="17"/>
  <c r="AX554" i="17"/>
  <c r="AV554" i="17"/>
  <c r="AT554" i="17"/>
  <c r="AR554" i="17"/>
  <c r="AP554" i="17"/>
  <c r="AB554" i="17"/>
  <c r="O554" i="17"/>
  <c r="BL553" i="17"/>
  <c r="BJ553" i="17"/>
  <c r="BH553" i="17"/>
  <c r="BF553" i="17"/>
  <c r="BD553" i="17"/>
  <c r="BB553" i="17"/>
  <c r="AZ553" i="17"/>
  <c r="AX553" i="17"/>
  <c r="AV553" i="17"/>
  <c r="AT553" i="17"/>
  <c r="AR553" i="17"/>
  <c r="AP553" i="17"/>
  <c r="AB553" i="17"/>
  <c r="O553" i="17"/>
  <c r="BL552" i="17"/>
  <c r="BJ552" i="17"/>
  <c r="BH552" i="17"/>
  <c r="BF552" i="17"/>
  <c r="BD552" i="17"/>
  <c r="BB552" i="17"/>
  <c r="AZ552" i="17"/>
  <c r="AX552" i="17"/>
  <c r="AV552" i="17"/>
  <c r="AT552" i="17"/>
  <c r="AR552" i="17"/>
  <c r="AP552" i="17"/>
  <c r="AB552" i="17"/>
  <c r="O552" i="17"/>
  <c r="BL551" i="17"/>
  <c r="BJ551" i="17"/>
  <c r="BH551" i="17"/>
  <c r="BF551" i="17"/>
  <c r="BD551" i="17"/>
  <c r="BB551" i="17"/>
  <c r="AZ551" i="17"/>
  <c r="AX551" i="17"/>
  <c r="AV551" i="17"/>
  <c r="AT551" i="17"/>
  <c r="AR551" i="17"/>
  <c r="AP551" i="17"/>
  <c r="AB551" i="17"/>
  <c r="O551" i="17"/>
  <c r="BL550" i="17"/>
  <c r="BJ550" i="17"/>
  <c r="BH550" i="17"/>
  <c r="BF550" i="17"/>
  <c r="BD550" i="17"/>
  <c r="BB550" i="17"/>
  <c r="AZ550" i="17"/>
  <c r="AX550" i="17"/>
  <c r="AV550" i="17"/>
  <c r="AT550" i="17"/>
  <c r="AR550" i="17"/>
  <c r="AP550" i="17"/>
  <c r="AB550" i="17"/>
  <c r="O550" i="17"/>
  <c r="BL549" i="17"/>
  <c r="BJ549" i="17"/>
  <c r="BH549" i="17"/>
  <c r="BF549" i="17"/>
  <c r="BD549" i="17"/>
  <c r="BB549" i="17"/>
  <c r="AZ549" i="17"/>
  <c r="AX549" i="17"/>
  <c r="AV549" i="17"/>
  <c r="AT549" i="17"/>
  <c r="AR549" i="17"/>
  <c r="AP549" i="17"/>
  <c r="AB549" i="17"/>
  <c r="O549" i="17"/>
  <c r="BL548" i="17"/>
  <c r="BJ548" i="17"/>
  <c r="BH548" i="17"/>
  <c r="BF548" i="17"/>
  <c r="BD548" i="17"/>
  <c r="BB548" i="17"/>
  <c r="AZ548" i="17"/>
  <c r="AX548" i="17"/>
  <c r="AV548" i="17"/>
  <c r="AT548" i="17"/>
  <c r="AR548" i="17"/>
  <c r="AP548" i="17"/>
  <c r="AB548" i="17"/>
  <c r="O548" i="17"/>
  <c r="BL547" i="17"/>
  <c r="BJ547" i="17"/>
  <c r="BH547" i="17"/>
  <c r="BF547" i="17"/>
  <c r="BD547" i="17"/>
  <c r="BB547" i="17"/>
  <c r="AZ547" i="17"/>
  <c r="AX547" i="17"/>
  <c r="AV547" i="17"/>
  <c r="AT547" i="17"/>
  <c r="AR547" i="17"/>
  <c r="AP547" i="17"/>
  <c r="AB547" i="17"/>
  <c r="O547" i="17"/>
  <c r="BL546" i="17"/>
  <c r="BJ546" i="17"/>
  <c r="BH546" i="17"/>
  <c r="BF546" i="17"/>
  <c r="BD546" i="17"/>
  <c r="BB546" i="17"/>
  <c r="AZ546" i="17"/>
  <c r="AX546" i="17"/>
  <c r="AV546" i="17"/>
  <c r="AT546" i="17"/>
  <c r="AR546" i="17"/>
  <c r="AP546" i="17"/>
  <c r="AB546" i="17"/>
  <c r="O546" i="17"/>
  <c r="BL545" i="17"/>
  <c r="BJ545" i="17"/>
  <c r="BH545" i="17"/>
  <c r="BF545" i="17"/>
  <c r="BD545" i="17"/>
  <c r="BB545" i="17"/>
  <c r="AZ545" i="17"/>
  <c r="AX545" i="17"/>
  <c r="AV545" i="17"/>
  <c r="AT545" i="17"/>
  <c r="AR545" i="17"/>
  <c r="AP545" i="17"/>
  <c r="AB545" i="17"/>
  <c r="O545" i="17"/>
  <c r="BL544" i="17"/>
  <c r="BJ544" i="17"/>
  <c r="BH544" i="17"/>
  <c r="BF544" i="17"/>
  <c r="BD544" i="17"/>
  <c r="BB544" i="17"/>
  <c r="AZ544" i="17"/>
  <c r="AX544" i="17"/>
  <c r="AV544" i="17"/>
  <c r="AT544" i="17"/>
  <c r="AR544" i="17"/>
  <c r="AP544" i="17"/>
  <c r="AB544" i="17"/>
  <c r="O544" i="17"/>
  <c r="BL543" i="17"/>
  <c r="BJ543" i="17"/>
  <c r="BH543" i="17"/>
  <c r="BF543" i="17"/>
  <c r="BD543" i="17"/>
  <c r="BB543" i="17"/>
  <c r="AZ543" i="17"/>
  <c r="AX543" i="17"/>
  <c r="AV543" i="17"/>
  <c r="AT543" i="17"/>
  <c r="AB543" i="17"/>
  <c r="O543" i="17"/>
  <c r="BL542" i="17"/>
  <c r="BJ542" i="17"/>
  <c r="BH542" i="17"/>
  <c r="BF542" i="17"/>
  <c r="BD542" i="17"/>
  <c r="BB542" i="17"/>
  <c r="AZ542" i="17"/>
  <c r="AX542" i="17"/>
  <c r="AV542" i="17"/>
  <c r="AT542" i="17"/>
  <c r="AR542" i="17"/>
  <c r="AP542" i="17"/>
  <c r="AB542" i="17"/>
  <c r="O542" i="17"/>
  <c r="BL541" i="17"/>
  <c r="BJ541" i="17"/>
  <c r="BH541" i="17"/>
  <c r="BF541" i="17"/>
  <c r="BD541" i="17"/>
  <c r="BB541" i="17"/>
  <c r="AZ541" i="17"/>
  <c r="AX541" i="17"/>
  <c r="AV541" i="17"/>
  <c r="AT541" i="17"/>
  <c r="AR541" i="17"/>
  <c r="AP541" i="17"/>
  <c r="AB541" i="17"/>
  <c r="O541" i="17"/>
  <c r="BL540" i="17"/>
  <c r="BJ540" i="17"/>
  <c r="BH540" i="17"/>
  <c r="BF540" i="17"/>
  <c r="BD540" i="17"/>
  <c r="BB540" i="17"/>
  <c r="AZ540" i="17"/>
  <c r="AX540" i="17"/>
  <c r="AV540" i="17"/>
  <c r="AT540" i="17"/>
  <c r="AR540" i="17"/>
  <c r="AP540" i="17"/>
  <c r="AB540" i="17"/>
  <c r="O540" i="17"/>
  <c r="BL539" i="17"/>
  <c r="BJ539" i="17"/>
  <c r="BH539" i="17"/>
  <c r="BF539" i="17"/>
  <c r="BD539" i="17"/>
  <c r="BB539" i="17"/>
  <c r="AZ539" i="17"/>
  <c r="AX539" i="17"/>
  <c r="AV539" i="17"/>
  <c r="AT539" i="17"/>
  <c r="AR539" i="17"/>
  <c r="AP539" i="17"/>
  <c r="AB539" i="17"/>
  <c r="O539" i="17"/>
  <c r="BL538" i="17"/>
  <c r="BJ538" i="17"/>
  <c r="BH538" i="17"/>
  <c r="BF538" i="17"/>
  <c r="BD538" i="17"/>
  <c r="BB538" i="17"/>
  <c r="AZ538" i="17"/>
  <c r="AX538" i="17"/>
  <c r="AV538" i="17"/>
  <c r="AT538" i="17"/>
  <c r="AR538" i="17"/>
  <c r="AP538" i="17"/>
  <c r="AB538" i="17"/>
  <c r="O538" i="17"/>
  <c r="BL537" i="17"/>
  <c r="BJ537" i="17"/>
  <c r="BH537" i="17"/>
  <c r="BF537" i="17"/>
  <c r="BD537" i="17"/>
  <c r="BB537" i="17"/>
  <c r="AZ537" i="17"/>
  <c r="AX537" i="17"/>
  <c r="AV537" i="17"/>
  <c r="AT537" i="17"/>
  <c r="AR537" i="17"/>
  <c r="AP537" i="17"/>
  <c r="AB537" i="17"/>
  <c r="O537" i="17"/>
  <c r="BL536" i="17"/>
  <c r="BJ536" i="17"/>
  <c r="BH536" i="17"/>
  <c r="BF536" i="17"/>
  <c r="BD536" i="17"/>
  <c r="BB536" i="17"/>
  <c r="AZ536" i="17"/>
  <c r="AX536" i="17"/>
  <c r="AV536" i="17"/>
  <c r="AT536" i="17"/>
  <c r="AR536" i="17"/>
  <c r="AP536" i="17"/>
  <c r="AB536" i="17"/>
  <c r="O536" i="17"/>
  <c r="BL535" i="17"/>
  <c r="BJ535" i="17"/>
  <c r="BH535" i="17"/>
  <c r="BF535" i="17"/>
  <c r="BD535" i="17"/>
  <c r="BB535" i="17"/>
  <c r="AZ535" i="17"/>
  <c r="AX535" i="17"/>
  <c r="AV535" i="17"/>
  <c r="AT535" i="17"/>
  <c r="AR535" i="17"/>
  <c r="AP535" i="17"/>
  <c r="AB535" i="17"/>
  <c r="O535" i="17"/>
  <c r="BL534" i="17"/>
  <c r="BJ534" i="17"/>
  <c r="BH534" i="17"/>
  <c r="BF534" i="17"/>
  <c r="BD534" i="17"/>
  <c r="BB534" i="17"/>
  <c r="AZ534" i="17"/>
  <c r="AX534" i="17"/>
  <c r="AV534" i="17"/>
  <c r="AT534" i="17"/>
  <c r="AR534" i="17"/>
  <c r="AP534" i="17"/>
  <c r="AB534" i="17"/>
  <c r="O534" i="17"/>
  <c r="BL533" i="17"/>
  <c r="BJ533" i="17"/>
  <c r="BH533" i="17"/>
  <c r="BF533" i="17"/>
  <c r="BD533" i="17"/>
  <c r="BB533" i="17"/>
  <c r="AZ533" i="17"/>
  <c r="AX533" i="17"/>
  <c r="AV533" i="17"/>
  <c r="AT533" i="17"/>
  <c r="AR533" i="17"/>
  <c r="AP533" i="17"/>
  <c r="AB533" i="17"/>
  <c r="O533" i="17"/>
  <c r="BL532" i="17"/>
  <c r="BJ532" i="17"/>
  <c r="BH532" i="17"/>
  <c r="BF532" i="17"/>
  <c r="BD532" i="17"/>
  <c r="BB532" i="17"/>
  <c r="AZ532" i="17"/>
  <c r="AX532" i="17"/>
  <c r="AV532" i="17"/>
  <c r="AT532" i="17"/>
  <c r="AR532" i="17"/>
  <c r="AP532" i="17"/>
  <c r="AB532" i="17"/>
  <c r="O532" i="17"/>
  <c r="BL531" i="17"/>
  <c r="BJ531" i="17"/>
  <c r="BH531" i="17"/>
  <c r="BF531" i="17"/>
  <c r="BD531" i="17"/>
  <c r="BB531" i="17"/>
  <c r="AZ531" i="17"/>
  <c r="AX531" i="17"/>
  <c r="AV531" i="17"/>
  <c r="AT531" i="17"/>
  <c r="AR531" i="17"/>
  <c r="AP531" i="17"/>
  <c r="AB531" i="17"/>
  <c r="O531" i="17"/>
  <c r="BL530" i="17"/>
  <c r="BJ530" i="17"/>
  <c r="BH530" i="17"/>
  <c r="BF530" i="17"/>
  <c r="BD530" i="17"/>
  <c r="BB530" i="17"/>
  <c r="AZ530" i="17"/>
  <c r="AX530" i="17"/>
  <c r="AV530" i="17"/>
  <c r="AT530" i="17"/>
  <c r="AR530" i="17"/>
  <c r="AP530" i="17"/>
  <c r="AB530" i="17"/>
  <c r="O530" i="17"/>
  <c r="BL529" i="17"/>
  <c r="BJ529" i="17"/>
  <c r="BH529" i="17"/>
  <c r="BF529" i="17"/>
  <c r="BD529" i="17"/>
  <c r="BB529" i="17"/>
  <c r="AZ529" i="17"/>
  <c r="AX529" i="17"/>
  <c r="AV529" i="17"/>
  <c r="AT529" i="17"/>
  <c r="AR529" i="17"/>
  <c r="AP529" i="17"/>
  <c r="AB529" i="17"/>
  <c r="O529" i="17"/>
  <c r="BL528" i="17"/>
  <c r="BJ528" i="17"/>
  <c r="BH528" i="17"/>
  <c r="BF528" i="17"/>
  <c r="BD528" i="17"/>
  <c r="BB528" i="17"/>
  <c r="AZ528" i="17"/>
  <c r="AX528" i="17"/>
  <c r="AV528" i="17"/>
  <c r="AT528" i="17"/>
  <c r="AR528" i="17"/>
  <c r="AP528" i="17"/>
  <c r="AB528" i="17"/>
  <c r="O528" i="17"/>
  <c r="BL527" i="17"/>
  <c r="BJ527" i="17"/>
  <c r="BH527" i="17"/>
  <c r="BF527" i="17"/>
  <c r="BD527" i="17"/>
  <c r="BB527" i="17"/>
  <c r="AZ527" i="17"/>
  <c r="AX527" i="17"/>
  <c r="AV527" i="17"/>
  <c r="AT527" i="17"/>
  <c r="AR527" i="17"/>
  <c r="AP527" i="17"/>
  <c r="AB527" i="17"/>
  <c r="O527" i="17"/>
  <c r="BL526" i="17"/>
  <c r="BJ526" i="17"/>
  <c r="BH526" i="17"/>
  <c r="BF526" i="17"/>
  <c r="BD526" i="17"/>
  <c r="BB526" i="17"/>
  <c r="AZ526" i="17"/>
  <c r="AX526" i="17"/>
  <c r="AV526" i="17"/>
  <c r="AT526" i="17"/>
  <c r="AR526" i="17"/>
  <c r="AP526" i="17"/>
  <c r="AB526" i="17"/>
  <c r="O526" i="17"/>
  <c r="BL525" i="17"/>
  <c r="BJ525" i="17"/>
  <c r="BH525" i="17"/>
  <c r="BF525" i="17"/>
  <c r="BD525" i="17"/>
  <c r="BB525" i="17"/>
  <c r="AZ525" i="17"/>
  <c r="AX525" i="17"/>
  <c r="AV525" i="17"/>
  <c r="AT525" i="17"/>
  <c r="AR525" i="17"/>
  <c r="AP525" i="17"/>
  <c r="AB525" i="17"/>
  <c r="O525" i="17"/>
  <c r="BL524" i="17"/>
  <c r="BJ524" i="17"/>
  <c r="BH524" i="17"/>
  <c r="BF524" i="17"/>
  <c r="BD524" i="17"/>
  <c r="BB524" i="17"/>
  <c r="AZ524" i="17"/>
  <c r="AX524" i="17"/>
  <c r="AV524" i="17"/>
  <c r="AT524" i="17"/>
  <c r="AR524" i="17"/>
  <c r="AP524" i="17"/>
  <c r="AB524" i="17"/>
  <c r="O524" i="17"/>
  <c r="BL523" i="17"/>
  <c r="BJ523" i="17"/>
  <c r="BH523" i="17"/>
  <c r="BF523" i="17"/>
  <c r="BD523" i="17"/>
  <c r="BB523" i="17"/>
  <c r="AZ523" i="17"/>
  <c r="AX523" i="17"/>
  <c r="AV523" i="17"/>
  <c r="AT523" i="17"/>
  <c r="AR523" i="17"/>
  <c r="AP523" i="17"/>
  <c r="AB523" i="17"/>
  <c r="O523" i="17"/>
  <c r="BL522" i="17"/>
  <c r="BJ522" i="17"/>
  <c r="BH522" i="17"/>
  <c r="BF522" i="17"/>
  <c r="BD522" i="17"/>
  <c r="BB522" i="17"/>
  <c r="AZ522" i="17"/>
  <c r="AX522" i="17"/>
  <c r="AV522" i="17"/>
  <c r="AT522" i="17"/>
  <c r="AR522" i="17"/>
  <c r="AP522" i="17"/>
  <c r="AB522" i="17"/>
  <c r="O522" i="17"/>
  <c r="BL521" i="17"/>
  <c r="BJ521" i="17"/>
  <c r="BH521" i="17"/>
  <c r="BF521" i="17"/>
  <c r="BD521" i="17"/>
  <c r="BB521" i="17"/>
  <c r="AZ521" i="17"/>
  <c r="AX521" i="17"/>
  <c r="AV521" i="17"/>
  <c r="AT521" i="17"/>
  <c r="AR521" i="17"/>
  <c r="AP521" i="17"/>
  <c r="AB521" i="17"/>
  <c r="O521" i="17"/>
  <c r="BL520" i="17"/>
  <c r="BJ520" i="17"/>
  <c r="BH520" i="17"/>
  <c r="BF520" i="17"/>
  <c r="BD520" i="17"/>
  <c r="BB520" i="17"/>
  <c r="AZ520" i="17"/>
  <c r="AX520" i="17"/>
  <c r="AV520" i="17"/>
  <c r="AT520" i="17"/>
  <c r="AR520" i="17"/>
  <c r="AP520" i="17"/>
  <c r="AB520" i="17"/>
  <c r="O520" i="17"/>
  <c r="BL519" i="17"/>
  <c r="BJ519" i="17"/>
  <c r="BH519" i="17"/>
  <c r="BF519" i="17"/>
  <c r="BD519" i="17"/>
  <c r="BB519" i="17"/>
  <c r="AZ519" i="17"/>
  <c r="AX519" i="17"/>
  <c r="AV519" i="17"/>
  <c r="AT519" i="17"/>
  <c r="AR519" i="17"/>
  <c r="AP519" i="17"/>
  <c r="AB519" i="17"/>
  <c r="O519" i="17"/>
  <c r="BL518" i="17"/>
  <c r="BJ518" i="17"/>
  <c r="BH518" i="17"/>
  <c r="BF518" i="17"/>
  <c r="BD518" i="17"/>
  <c r="BB518" i="17"/>
  <c r="AZ518" i="17"/>
  <c r="AX518" i="17"/>
  <c r="AV518" i="17"/>
  <c r="AT518" i="17"/>
  <c r="AR518" i="17"/>
  <c r="AP518" i="17"/>
  <c r="AB518" i="17"/>
  <c r="O518" i="17"/>
  <c r="BL517" i="17"/>
  <c r="BJ517" i="17"/>
  <c r="BH517" i="17"/>
  <c r="BF517" i="17"/>
  <c r="BD517" i="17"/>
  <c r="BB517" i="17"/>
  <c r="AZ517" i="17"/>
  <c r="AX517" i="17"/>
  <c r="AV517" i="17"/>
  <c r="AT517" i="17"/>
  <c r="AR517" i="17"/>
  <c r="AP517" i="17"/>
  <c r="AB517" i="17"/>
  <c r="O517" i="17"/>
  <c r="BL516" i="17"/>
  <c r="BJ516" i="17"/>
  <c r="BH516" i="17"/>
  <c r="BF516" i="17"/>
  <c r="BD516" i="17"/>
  <c r="BB516" i="17"/>
  <c r="AZ516" i="17"/>
  <c r="AX516" i="17"/>
  <c r="AV516" i="17"/>
  <c r="AT516" i="17"/>
  <c r="AR516" i="17"/>
  <c r="AP516" i="17"/>
  <c r="AB516" i="17"/>
  <c r="O516" i="17"/>
  <c r="BL515" i="17"/>
  <c r="BJ515" i="17"/>
  <c r="BH515" i="17"/>
  <c r="BF515" i="17"/>
  <c r="BD515" i="17"/>
  <c r="BB515" i="17"/>
  <c r="AZ515" i="17"/>
  <c r="AX515" i="17"/>
  <c r="AV515" i="17"/>
  <c r="AT515" i="17"/>
  <c r="AR515" i="17"/>
  <c r="AP515" i="17"/>
  <c r="AB515" i="17"/>
  <c r="O515" i="17"/>
  <c r="BL514" i="17"/>
  <c r="BJ514" i="17"/>
  <c r="BH514" i="17"/>
  <c r="BF514" i="17"/>
  <c r="BD514" i="17"/>
  <c r="BB514" i="17"/>
  <c r="AZ514" i="17"/>
  <c r="AX514" i="17"/>
  <c r="AV514" i="17"/>
  <c r="AT514" i="17"/>
  <c r="AR514" i="17"/>
  <c r="AP514" i="17"/>
  <c r="AB514" i="17"/>
  <c r="O514" i="17"/>
  <c r="BL513" i="17"/>
  <c r="BJ513" i="17"/>
  <c r="BH513" i="17"/>
  <c r="BF513" i="17"/>
  <c r="BD513" i="17"/>
  <c r="BB513" i="17"/>
  <c r="AZ513" i="17"/>
  <c r="AX513" i="17"/>
  <c r="AV513" i="17"/>
  <c r="AT513" i="17"/>
  <c r="AR513" i="17"/>
  <c r="AP513" i="17"/>
  <c r="AB513" i="17"/>
  <c r="O513" i="17"/>
  <c r="BL512" i="17"/>
  <c r="BJ512" i="17"/>
  <c r="BH512" i="17"/>
  <c r="BF512" i="17"/>
  <c r="BD512" i="17"/>
  <c r="BB512" i="17"/>
  <c r="AZ512" i="17"/>
  <c r="AX512" i="17"/>
  <c r="AV512" i="17"/>
  <c r="AT512" i="17"/>
  <c r="AR512" i="17"/>
  <c r="AP512" i="17"/>
  <c r="AB512" i="17"/>
  <c r="O512" i="17"/>
  <c r="BL511" i="17"/>
  <c r="BJ511" i="17"/>
  <c r="BH511" i="17"/>
  <c r="BF511" i="17"/>
  <c r="BD511" i="17"/>
  <c r="BB511" i="17"/>
  <c r="AZ511" i="17"/>
  <c r="AX511" i="17"/>
  <c r="AV511" i="17"/>
  <c r="AT511" i="17"/>
  <c r="AR511" i="17"/>
  <c r="AP511" i="17"/>
  <c r="AB511" i="17"/>
  <c r="O511" i="17"/>
  <c r="BL510" i="17"/>
  <c r="BJ510" i="17"/>
  <c r="BH510" i="17"/>
  <c r="BF510" i="17"/>
  <c r="BD510" i="17"/>
  <c r="BB510" i="17"/>
  <c r="AZ510" i="17"/>
  <c r="AX510" i="17"/>
  <c r="AV510" i="17"/>
  <c r="AT510" i="17"/>
  <c r="AR510" i="17"/>
  <c r="AP510" i="17"/>
  <c r="AB510" i="17"/>
  <c r="O510" i="17"/>
  <c r="BL509" i="17"/>
  <c r="BJ509" i="17"/>
  <c r="BH509" i="17"/>
  <c r="BF509" i="17"/>
  <c r="BD509" i="17"/>
  <c r="BB509" i="17"/>
  <c r="AZ509" i="17"/>
  <c r="AX509" i="17"/>
  <c r="AV509" i="17"/>
  <c r="AT509" i="17"/>
  <c r="AR509" i="17"/>
  <c r="AP509" i="17"/>
  <c r="AB509" i="17"/>
  <c r="O509" i="17"/>
  <c r="BL508" i="17"/>
  <c r="BJ508" i="17"/>
  <c r="BH508" i="17"/>
  <c r="BF508" i="17"/>
  <c r="BD508" i="17"/>
  <c r="BB508" i="17"/>
  <c r="AZ508" i="17"/>
  <c r="AX508" i="17"/>
  <c r="AV508" i="17"/>
  <c r="AT508" i="17"/>
  <c r="AR508" i="17"/>
  <c r="AP508" i="17"/>
  <c r="AB508" i="17"/>
  <c r="O508" i="17"/>
  <c r="BL507" i="17"/>
  <c r="BJ507" i="17"/>
  <c r="BH507" i="17"/>
  <c r="BF507" i="17"/>
  <c r="BD507" i="17"/>
  <c r="BB507" i="17"/>
  <c r="AZ507" i="17"/>
  <c r="AX507" i="17"/>
  <c r="AV507" i="17"/>
  <c r="AT507" i="17"/>
  <c r="AR507" i="17"/>
  <c r="AP507" i="17"/>
  <c r="AB507" i="17"/>
  <c r="O507" i="17"/>
  <c r="BL506" i="17"/>
  <c r="BJ506" i="17"/>
  <c r="BH506" i="17"/>
  <c r="BF506" i="17"/>
  <c r="BD506" i="17"/>
  <c r="BB506" i="17"/>
  <c r="AZ506" i="17"/>
  <c r="AX506" i="17"/>
  <c r="AV506" i="17"/>
  <c r="AT506" i="17"/>
  <c r="AR506" i="17"/>
  <c r="AP506" i="17"/>
  <c r="AB506" i="17"/>
  <c r="O506" i="17"/>
  <c r="BL505" i="17"/>
  <c r="BJ505" i="17"/>
  <c r="BH505" i="17"/>
  <c r="BF505" i="17"/>
  <c r="BD505" i="17"/>
  <c r="BB505" i="17"/>
  <c r="AZ505" i="17"/>
  <c r="AX505" i="17"/>
  <c r="AV505" i="17"/>
  <c r="AT505" i="17"/>
  <c r="AR505" i="17"/>
  <c r="AP505" i="17"/>
  <c r="AB505" i="17"/>
  <c r="O505" i="17"/>
  <c r="BL504" i="17"/>
  <c r="BJ504" i="17"/>
  <c r="BH504" i="17"/>
  <c r="BF504" i="17"/>
  <c r="BD504" i="17"/>
  <c r="BB504" i="17"/>
  <c r="AZ504" i="17"/>
  <c r="AX504" i="17"/>
  <c r="AV504" i="17"/>
  <c r="AT504" i="17"/>
  <c r="AR504" i="17"/>
  <c r="AP504" i="17"/>
  <c r="AB504" i="17"/>
  <c r="O504" i="17"/>
  <c r="BL503" i="17"/>
  <c r="BJ503" i="17"/>
  <c r="BH503" i="17"/>
  <c r="BF503" i="17"/>
  <c r="BD503" i="17"/>
  <c r="BB503" i="17"/>
  <c r="AZ503" i="17"/>
  <c r="AX503" i="17"/>
  <c r="AV503" i="17"/>
  <c r="AT503" i="17"/>
  <c r="AR503" i="17"/>
  <c r="AP503" i="17"/>
  <c r="AB503" i="17"/>
  <c r="O503" i="17"/>
  <c r="BL502" i="17"/>
  <c r="BJ502" i="17"/>
  <c r="BH502" i="17"/>
  <c r="BF502" i="17"/>
  <c r="BD502" i="17"/>
  <c r="BB502" i="17"/>
  <c r="AZ502" i="17"/>
  <c r="AX502" i="17"/>
  <c r="AV502" i="17"/>
  <c r="AT502" i="17"/>
  <c r="AR502" i="17"/>
  <c r="AP502" i="17"/>
  <c r="AB502" i="17"/>
  <c r="O502" i="17"/>
  <c r="BL501" i="17"/>
  <c r="BJ501" i="17"/>
  <c r="BH501" i="17"/>
  <c r="BF501" i="17"/>
  <c r="BD501" i="17"/>
  <c r="BB501" i="17"/>
  <c r="AZ501" i="17"/>
  <c r="AX501" i="17"/>
  <c r="AV501" i="17"/>
  <c r="AT501" i="17"/>
  <c r="AR501" i="17"/>
  <c r="AP501" i="17"/>
  <c r="AB501" i="17"/>
  <c r="O501" i="17"/>
  <c r="BL500" i="17"/>
  <c r="BJ500" i="17"/>
  <c r="BH500" i="17"/>
  <c r="BF500" i="17"/>
  <c r="BD500" i="17"/>
  <c r="BB500" i="17"/>
  <c r="AZ500" i="17"/>
  <c r="AX500" i="17"/>
  <c r="AV500" i="17"/>
  <c r="AT500" i="17"/>
  <c r="AR500" i="17"/>
  <c r="AP500" i="17"/>
  <c r="AB500" i="17"/>
  <c r="O500" i="17"/>
  <c r="BL499" i="17"/>
  <c r="BJ499" i="17"/>
  <c r="BH499" i="17"/>
  <c r="BF499" i="17"/>
  <c r="BD499" i="17"/>
  <c r="BB499" i="17"/>
  <c r="AZ499" i="17"/>
  <c r="AX499" i="17"/>
  <c r="AV499" i="17"/>
  <c r="AT499" i="17"/>
  <c r="AR499" i="17"/>
  <c r="AP499" i="17"/>
  <c r="AB499" i="17"/>
  <c r="O499" i="17"/>
  <c r="BL498" i="17"/>
  <c r="BJ498" i="17"/>
  <c r="BH498" i="17"/>
  <c r="BF498" i="17"/>
  <c r="BD498" i="17"/>
  <c r="BB498" i="17"/>
  <c r="AZ498" i="17"/>
  <c r="AX498" i="17"/>
  <c r="AV498" i="17"/>
  <c r="AT498" i="17"/>
  <c r="AR498" i="17"/>
  <c r="AP498" i="17"/>
  <c r="AB498" i="17"/>
  <c r="O498" i="17"/>
  <c r="BL497" i="17"/>
  <c r="BJ497" i="17"/>
  <c r="BH497" i="17"/>
  <c r="BF497" i="17"/>
  <c r="BD497" i="17"/>
  <c r="BB497" i="17"/>
  <c r="AZ497" i="17"/>
  <c r="AX497" i="17"/>
  <c r="AV497" i="17"/>
  <c r="AT497" i="17"/>
  <c r="AR497" i="17"/>
  <c r="AP497" i="17"/>
  <c r="AB497" i="17"/>
  <c r="O497" i="17"/>
  <c r="BL496" i="17"/>
  <c r="BJ496" i="17"/>
  <c r="BH496" i="17"/>
  <c r="BF496" i="17"/>
  <c r="BD496" i="17"/>
  <c r="BB496" i="17"/>
  <c r="AZ496" i="17"/>
  <c r="AX496" i="17"/>
  <c r="AV496" i="17"/>
  <c r="AT496" i="17"/>
  <c r="AR496" i="17"/>
  <c r="AP496" i="17"/>
  <c r="AB496" i="17"/>
  <c r="O496" i="17"/>
  <c r="BL495" i="17"/>
  <c r="BJ495" i="17"/>
  <c r="BH495" i="17"/>
  <c r="BF495" i="17"/>
  <c r="BD495" i="17"/>
  <c r="BB495" i="17"/>
  <c r="AZ495" i="17"/>
  <c r="AX495" i="17"/>
  <c r="AV495" i="17"/>
  <c r="AT495" i="17"/>
  <c r="AR495" i="17"/>
  <c r="AP495" i="17"/>
  <c r="AB495" i="17"/>
  <c r="O495" i="17"/>
  <c r="BL494" i="17"/>
  <c r="BJ494" i="17"/>
  <c r="BH494" i="17"/>
  <c r="BF494" i="17"/>
  <c r="BD494" i="17"/>
  <c r="BB494" i="17"/>
  <c r="AZ494" i="17"/>
  <c r="AX494" i="17"/>
  <c r="AV494" i="17"/>
  <c r="AT494" i="17"/>
  <c r="AR494" i="17"/>
  <c r="AP494" i="17"/>
  <c r="AB494" i="17"/>
  <c r="O494" i="17"/>
  <c r="BL493" i="17"/>
  <c r="BJ493" i="17"/>
  <c r="BH493" i="17"/>
  <c r="BF493" i="17"/>
  <c r="BD493" i="17"/>
  <c r="BB493" i="17"/>
  <c r="AZ493" i="17"/>
  <c r="AX493" i="17"/>
  <c r="AV493" i="17"/>
  <c r="AT493" i="17"/>
  <c r="AR493" i="17"/>
  <c r="AP493" i="17"/>
  <c r="AB493" i="17"/>
  <c r="O493" i="17"/>
  <c r="BL492" i="17"/>
  <c r="BJ492" i="17"/>
  <c r="BH492" i="17"/>
  <c r="BF492" i="17"/>
  <c r="BD492" i="17"/>
  <c r="BB492" i="17"/>
  <c r="AZ492" i="17"/>
  <c r="AX492" i="17"/>
  <c r="AV492" i="17"/>
  <c r="AT492" i="17"/>
  <c r="AR492" i="17"/>
  <c r="AP492" i="17"/>
  <c r="AB492" i="17"/>
  <c r="O492" i="17"/>
  <c r="BL491" i="17"/>
  <c r="BJ491" i="17"/>
  <c r="BH491" i="17"/>
  <c r="BF491" i="17"/>
  <c r="BD491" i="17"/>
  <c r="BB491" i="17"/>
  <c r="AZ491" i="17"/>
  <c r="AX491" i="17"/>
  <c r="AV491" i="17"/>
  <c r="AT491" i="17"/>
  <c r="AR491" i="17"/>
  <c r="AP491" i="17"/>
  <c r="AB491" i="17"/>
  <c r="O491" i="17"/>
  <c r="BL490" i="17"/>
  <c r="BJ490" i="17"/>
  <c r="BH490" i="17"/>
  <c r="BF490" i="17"/>
  <c r="BD490" i="17"/>
  <c r="BB490" i="17"/>
  <c r="AZ490" i="17"/>
  <c r="AX490" i="17"/>
  <c r="AV490" i="17"/>
  <c r="AT490" i="17"/>
  <c r="AR490" i="17"/>
  <c r="AP490" i="17"/>
  <c r="AB490" i="17"/>
  <c r="O490" i="17"/>
  <c r="BL489" i="17"/>
  <c r="BJ489" i="17"/>
  <c r="BH489" i="17"/>
  <c r="BF489" i="17"/>
  <c r="BD489" i="17"/>
  <c r="BB489" i="17"/>
  <c r="AZ489" i="17"/>
  <c r="AX489" i="17"/>
  <c r="AV489" i="17"/>
  <c r="AT489" i="17"/>
  <c r="AR489" i="17"/>
  <c r="AP489" i="17"/>
  <c r="AB489" i="17"/>
  <c r="O489" i="17"/>
  <c r="BL488" i="17"/>
  <c r="BJ488" i="17"/>
  <c r="BH488" i="17"/>
  <c r="BF488" i="17"/>
  <c r="BD488" i="17"/>
  <c r="BB488" i="17"/>
  <c r="AZ488" i="17"/>
  <c r="AX488" i="17"/>
  <c r="AV488" i="17"/>
  <c r="AT488" i="17"/>
  <c r="AR488" i="17"/>
  <c r="AP488" i="17"/>
  <c r="AB488" i="17"/>
  <c r="O488" i="17"/>
  <c r="BL487" i="17"/>
  <c r="BJ487" i="17"/>
  <c r="BH487" i="17"/>
  <c r="BF487" i="17"/>
  <c r="BD487" i="17"/>
  <c r="BB487" i="17"/>
  <c r="AZ487" i="17"/>
  <c r="AX487" i="17"/>
  <c r="AV487" i="17"/>
  <c r="AT487" i="17"/>
  <c r="AR487" i="17"/>
  <c r="AP487" i="17"/>
  <c r="AB487" i="17"/>
  <c r="O487" i="17"/>
  <c r="BL486" i="17"/>
  <c r="BJ486" i="17"/>
  <c r="BH486" i="17"/>
  <c r="BF486" i="17"/>
  <c r="BD486" i="17"/>
  <c r="BB486" i="17"/>
  <c r="AZ486" i="17"/>
  <c r="AX486" i="17"/>
  <c r="AV486" i="17"/>
  <c r="AT486" i="17"/>
  <c r="AR486" i="17"/>
  <c r="AP486" i="17"/>
  <c r="AB486" i="17"/>
  <c r="O486" i="17"/>
  <c r="BL485" i="17"/>
  <c r="BJ485" i="17"/>
  <c r="BH485" i="17"/>
  <c r="BF485" i="17"/>
  <c r="BD485" i="17"/>
  <c r="BB485" i="17"/>
  <c r="AZ485" i="17"/>
  <c r="AX485" i="17"/>
  <c r="AV485" i="17"/>
  <c r="AT485" i="17"/>
  <c r="AR485" i="17"/>
  <c r="AP485" i="17"/>
  <c r="AB485" i="17"/>
  <c r="O485" i="17"/>
  <c r="BL484" i="17"/>
  <c r="BJ484" i="17"/>
  <c r="BH484" i="17"/>
  <c r="BF484" i="17"/>
  <c r="BD484" i="17"/>
  <c r="BB484" i="17"/>
  <c r="AZ484" i="17"/>
  <c r="AX484" i="17"/>
  <c r="AV484" i="17"/>
  <c r="AT484" i="17"/>
  <c r="AR484" i="17"/>
  <c r="AP484" i="17"/>
  <c r="AB484" i="17"/>
  <c r="O484" i="17"/>
  <c r="BL483" i="17"/>
  <c r="BJ483" i="17"/>
  <c r="BH483" i="17"/>
  <c r="BF483" i="17"/>
  <c r="BD483" i="17"/>
  <c r="BB483" i="17"/>
  <c r="AZ483" i="17"/>
  <c r="AX483" i="17"/>
  <c r="AV483" i="17"/>
  <c r="AT483" i="17"/>
  <c r="AR483" i="17"/>
  <c r="AP483" i="17"/>
  <c r="AB483" i="17"/>
  <c r="O483" i="17"/>
  <c r="BL482" i="17"/>
  <c r="BJ482" i="17"/>
  <c r="BH482" i="17"/>
  <c r="BF482" i="17"/>
  <c r="BD482" i="17"/>
  <c r="BB482" i="17"/>
  <c r="AZ482" i="17"/>
  <c r="AX482" i="17"/>
  <c r="AV482" i="17"/>
  <c r="AT482" i="17"/>
  <c r="AR482" i="17"/>
  <c r="AP482" i="17"/>
  <c r="AB482" i="17"/>
  <c r="O482" i="17"/>
  <c r="BL481" i="17"/>
  <c r="BJ481" i="17"/>
  <c r="BH481" i="17"/>
  <c r="BF481" i="17"/>
  <c r="BD481" i="17"/>
  <c r="BB481" i="17"/>
  <c r="AZ481" i="17"/>
  <c r="AX481" i="17"/>
  <c r="AV481" i="17"/>
  <c r="AT481" i="17"/>
  <c r="AR481" i="17"/>
  <c r="AP481" i="17"/>
  <c r="AB481" i="17"/>
  <c r="O481" i="17"/>
  <c r="BL480" i="17"/>
  <c r="BJ480" i="17"/>
  <c r="BH480" i="17"/>
  <c r="BF480" i="17"/>
  <c r="BD480" i="17"/>
  <c r="BB480" i="17"/>
  <c r="AZ480" i="17"/>
  <c r="AX480" i="17"/>
  <c r="AV480" i="17"/>
  <c r="AT480" i="17"/>
  <c r="AR480" i="17"/>
  <c r="AP480" i="17"/>
  <c r="AB480" i="17"/>
  <c r="O480" i="17"/>
  <c r="BL479" i="17"/>
  <c r="BJ479" i="17"/>
  <c r="BH479" i="17"/>
  <c r="BF479" i="17"/>
  <c r="BD479" i="17"/>
  <c r="BB479" i="17"/>
  <c r="AZ479" i="17"/>
  <c r="AX479" i="17"/>
  <c r="AV479" i="17"/>
  <c r="AT479" i="17"/>
  <c r="AR479" i="17"/>
  <c r="AP479" i="17"/>
  <c r="AB479" i="17"/>
  <c r="O479" i="17"/>
  <c r="BL478" i="17"/>
  <c r="BJ478" i="17"/>
  <c r="BH478" i="17"/>
  <c r="BF478" i="17"/>
  <c r="BD478" i="17"/>
  <c r="BB478" i="17"/>
  <c r="AZ478" i="17"/>
  <c r="AX478" i="17"/>
  <c r="AV478" i="17"/>
  <c r="AT478" i="17"/>
  <c r="AR478" i="17"/>
  <c r="AP478" i="17"/>
  <c r="AB478" i="17"/>
  <c r="O478" i="17"/>
  <c r="BL477" i="17"/>
  <c r="BJ477" i="17"/>
  <c r="BH477" i="17"/>
  <c r="BF477" i="17"/>
  <c r="BD477" i="17"/>
  <c r="BB477" i="17"/>
  <c r="AZ477" i="17"/>
  <c r="AX477" i="17"/>
  <c r="AV477" i="17"/>
  <c r="AT477" i="17"/>
  <c r="AR477" i="17"/>
  <c r="AP477" i="17"/>
  <c r="AB477" i="17"/>
  <c r="O477" i="17"/>
  <c r="BL476" i="17"/>
  <c r="BJ476" i="17"/>
  <c r="BH476" i="17"/>
  <c r="BF476" i="17"/>
  <c r="BD476" i="17"/>
  <c r="BB476" i="17"/>
  <c r="AZ476" i="17"/>
  <c r="AX476" i="17"/>
  <c r="AV476" i="17"/>
  <c r="AT476" i="17"/>
  <c r="AR476" i="17"/>
  <c r="AP476" i="17"/>
  <c r="AB476" i="17"/>
  <c r="O476" i="17"/>
  <c r="BL475" i="17"/>
  <c r="BJ475" i="17"/>
  <c r="BH475" i="17"/>
  <c r="BF475" i="17"/>
  <c r="BD475" i="17"/>
  <c r="BB475" i="17"/>
  <c r="AZ475" i="17"/>
  <c r="AX475" i="17"/>
  <c r="AV475" i="17"/>
  <c r="AT475" i="17"/>
  <c r="AR475" i="17"/>
  <c r="AP475" i="17"/>
  <c r="AB475" i="17"/>
  <c r="O475" i="17"/>
  <c r="BL474" i="17"/>
  <c r="BJ474" i="17"/>
  <c r="BH474" i="17"/>
  <c r="BF474" i="17"/>
  <c r="BD474" i="17"/>
  <c r="BB474" i="17"/>
  <c r="AZ474" i="17"/>
  <c r="AX474" i="17"/>
  <c r="AV474" i="17"/>
  <c r="AT474" i="17"/>
  <c r="AR474" i="17"/>
  <c r="AP474" i="17"/>
  <c r="AB474" i="17"/>
  <c r="O474" i="17"/>
  <c r="BL473" i="17"/>
  <c r="BJ473" i="17"/>
  <c r="BH473" i="17"/>
  <c r="BF473" i="17"/>
  <c r="BD473" i="17"/>
  <c r="BB473" i="17"/>
  <c r="AZ473" i="17"/>
  <c r="AX473" i="17"/>
  <c r="AV473" i="17"/>
  <c r="AT473" i="17"/>
  <c r="AR473" i="17"/>
  <c r="AP473" i="17"/>
  <c r="AB473" i="17"/>
  <c r="O473" i="17"/>
  <c r="BL472" i="17"/>
  <c r="BJ472" i="17"/>
  <c r="BH472" i="17"/>
  <c r="BF472" i="17"/>
  <c r="BD472" i="17"/>
  <c r="BB472" i="17"/>
  <c r="AZ472" i="17"/>
  <c r="AX472" i="17"/>
  <c r="AV472" i="17"/>
  <c r="AT472" i="17"/>
  <c r="AR472" i="17"/>
  <c r="AP472" i="17"/>
  <c r="AB472" i="17"/>
  <c r="O472" i="17"/>
  <c r="BL471" i="17"/>
  <c r="BJ471" i="17"/>
  <c r="BH471" i="17"/>
  <c r="BF471" i="17"/>
  <c r="BD471" i="17"/>
  <c r="BB471" i="17"/>
  <c r="AZ471" i="17"/>
  <c r="AX471" i="17"/>
  <c r="AV471" i="17"/>
  <c r="AT471" i="17"/>
  <c r="AR471" i="17"/>
  <c r="AP471" i="17"/>
  <c r="AB471" i="17"/>
  <c r="O471" i="17"/>
  <c r="BL470" i="17"/>
  <c r="BJ470" i="17"/>
  <c r="BH470" i="17"/>
  <c r="BF470" i="17"/>
  <c r="BD470" i="17"/>
  <c r="BB470" i="17"/>
  <c r="AZ470" i="17"/>
  <c r="AX470" i="17"/>
  <c r="AV470" i="17"/>
  <c r="AT470" i="17"/>
  <c r="AR470" i="17"/>
  <c r="AP470" i="17"/>
  <c r="AB470" i="17"/>
  <c r="O470" i="17"/>
  <c r="BL469" i="17"/>
  <c r="BJ469" i="17"/>
  <c r="BH469" i="17"/>
  <c r="BF469" i="17"/>
  <c r="BD469" i="17"/>
  <c r="BB469" i="17"/>
  <c r="AZ469" i="17"/>
  <c r="AX469" i="17"/>
  <c r="AV469" i="17"/>
  <c r="AT469" i="17"/>
  <c r="AR469" i="17"/>
  <c r="AP469" i="17"/>
  <c r="AB469" i="17"/>
  <c r="O469" i="17"/>
  <c r="BL468" i="17"/>
  <c r="BJ468" i="17"/>
  <c r="BH468" i="17"/>
  <c r="BF468" i="17"/>
  <c r="BD468" i="17"/>
  <c r="BB468" i="17"/>
  <c r="AZ468" i="17"/>
  <c r="AX468" i="17"/>
  <c r="AV468" i="17"/>
  <c r="AT468" i="17"/>
  <c r="AR468" i="17"/>
  <c r="AP468" i="17"/>
  <c r="AB468" i="17"/>
  <c r="O468" i="17"/>
  <c r="BL467" i="17"/>
  <c r="BJ467" i="17"/>
  <c r="BH467" i="17"/>
  <c r="BF467" i="17"/>
  <c r="BD467" i="17"/>
  <c r="BB467" i="17"/>
  <c r="AZ467" i="17"/>
  <c r="AX467" i="17"/>
  <c r="AV467" i="17"/>
  <c r="AT467" i="17"/>
  <c r="AR467" i="17"/>
  <c r="AP467" i="17"/>
  <c r="AB467" i="17"/>
  <c r="O467" i="17"/>
  <c r="BL466" i="17"/>
  <c r="BJ466" i="17"/>
  <c r="BH466" i="17"/>
  <c r="BF466" i="17"/>
  <c r="BD466" i="17"/>
  <c r="BB466" i="17"/>
  <c r="AZ466" i="17"/>
  <c r="AX466" i="17"/>
  <c r="AV466" i="17"/>
  <c r="AT466" i="17"/>
  <c r="AR466" i="17"/>
  <c r="AP466" i="17"/>
  <c r="AB466" i="17"/>
  <c r="O466" i="17"/>
  <c r="BL465" i="17"/>
  <c r="BJ465" i="17"/>
  <c r="BH465" i="17"/>
  <c r="BF465" i="17"/>
  <c r="BD465" i="17"/>
  <c r="BB465" i="17"/>
  <c r="AZ465" i="17"/>
  <c r="AX465" i="17"/>
  <c r="AV465" i="17"/>
  <c r="AT465" i="17"/>
  <c r="AR465" i="17"/>
  <c r="AP465" i="17"/>
  <c r="AB465" i="17"/>
  <c r="O465" i="17"/>
  <c r="BL464" i="17"/>
  <c r="BJ464" i="17"/>
  <c r="BH464" i="17"/>
  <c r="BF464" i="17"/>
  <c r="BD464" i="17"/>
  <c r="BB464" i="17"/>
  <c r="AZ464" i="17"/>
  <c r="AX464" i="17"/>
  <c r="AV464" i="17"/>
  <c r="AT464" i="17"/>
  <c r="AR464" i="17"/>
  <c r="AP464" i="17"/>
  <c r="AB464" i="17"/>
  <c r="O464" i="17"/>
  <c r="BL463" i="17"/>
  <c r="BJ463" i="17"/>
  <c r="BH463" i="17"/>
  <c r="BF463" i="17"/>
  <c r="BD463" i="17"/>
  <c r="BB463" i="17"/>
  <c r="AZ463" i="17"/>
  <c r="AX463" i="17"/>
  <c r="AV463" i="17"/>
  <c r="AT463" i="17"/>
  <c r="AR463" i="17"/>
  <c r="AP463" i="17"/>
  <c r="AB463" i="17"/>
  <c r="O463" i="17"/>
  <c r="BL462" i="17"/>
  <c r="BJ462" i="17"/>
  <c r="BH462" i="17"/>
  <c r="BF462" i="17"/>
  <c r="BD462" i="17"/>
  <c r="BB462" i="17"/>
  <c r="AZ462" i="17"/>
  <c r="AX462" i="17"/>
  <c r="AV462" i="17"/>
  <c r="AT462" i="17"/>
  <c r="AR462" i="17"/>
  <c r="AP462" i="17"/>
  <c r="AB462" i="17"/>
  <c r="O462" i="17"/>
  <c r="BL461" i="17"/>
  <c r="BJ461" i="17"/>
  <c r="BH461" i="17"/>
  <c r="BF461" i="17"/>
  <c r="BD461" i="17"/>
  <c r="BB461" i="17"/>
  <c r="AZ461" i="17"/>
  <c r="AX461" i="17"/>
  <c r="AV461" i="17"/>
  <c r="AT461" i="17"/>
  <c r="AR461" i="17"/>
  <c r="AP461" i="17"/>
  <c r="AB461" i="17"/>
  <c r="O461" i="17"/>
  <c r="BL460" i="17"/>
  <c r="BJ460" i="17"/>
  <c r="BH460" i="17"/>
  <c r="BF460" i="17"/>
  <c r="BD460" i="17"/>
  <c r="BB460" i="17"/>
  <c r="AZ460" i="17"/>
  <c r="AX460" i="17"/>
  <c r="AV460" i="17"/>
  <c r="AT460" i="17"/>
  <c r="AR460" i="17"/>
  <c r="AP460" i="17"/>
  <c r="AB460" i="17"/>
  <c r="O460" i="17"/>
  <c r="BL459" i="17"/>
  <c r="BJ459" i="17"/>
  <c r="BH459" i="17"/>
  <c r="BF459" i="17"/>
  <c r="BD459" i="17"/>
  <c r="BB459" i="17"/>
  <c r="AZ459" i="17"/>
  <c r="AX459" i="17"/>
  <c r="AV459" i="17"/>
  <c r="AT459" i="17"/>
  <c r="AR459" i="17"/>
  <c r="AP459" i="17"/>
  <c r="AB459" i="17"/>
  <c r="O459" i="17"/>
  <c r="BL458" i="17"/>
  <c r="BJ458" i="17"/>
  <c r="BH458" i="17"/>
  <c r="BF458" i="17"/>
  <c r="BD458" i="17"/>
  <c r="BB458" i="17"/>
  <c r="AZ458" i="17"/>
  <c r="AX458" i="17"/>
  <c r="AV458" i="17"/>
  <c r="AT458" i="17"/>
  <c r="AR458" i="17"/>
  <c r="AP458" i="17"/>
  <c r="AB458" i="17"/>
  <c r="O458" i="17"/>
  <c r="BL457" i="17"/>
  <c r="BJ457" i="17"/>
  <c r="BH457" i="17"/>
  <c r="BF457" i="17"/>
  <c r="BD457" i="17"/>
  <c r="BB457" i="17"/>
  <c r="AZ457" i="17"/>
  <c r="AX457" i="17"/>
  <c r="AV457" i="17"/>
  <c r="AT457" i="17"/>
  <c r="AR457" i="17"/>
  <c r="AP457" i="17"/>
  <c r="AB457" i="17"/>
  <c r="O457" i="17"/>
  <c r="BL456" i="17"/>
  <c r="BJ456" i="17"/>
  <c r="BH456" i="17"/>
  <c r="BF456" i="17"/>
  <c r="BD456" i="17"/>
  <c r="BB456" i="17"/>
  <c r="AZ456" i="17"/>
  <c r="AX456" i="17"/>
  <c r="AV456" i="17"/>
  <c r="AT456" i="17"/>
  <c r="AR456" i="17"/>
  <c r="AP456" i="17"/>
  <c r="AB456" i="17"/>
  <c r="O456" i="17"/>
  <c r="BL455" i="17"/>
  <c r="BJ455" i="17"/>
  <c r="BH455" i="17"/>
  <c r="BF455" i="17"/>
  <c r="BD455" i="17"/>
  <c r="BB455" i="17"/>
  <c r="AZ455" i="17"/>
  <c r="AX455" i="17"/>
  <c r="AV455" i="17"/>
  <c r="AT455" i="17"/>
  <c r="AR455" i="17"/>
  <c r="AP455" i="17"/>
  <c r="AB455" i="17"/>
  <c r="O455" i="17"/>
  <c r="BL454" i="17"/>
  <c r="BJ454" i="17"/>
  <c r="BH454" i="17"/>
  <c r="BF454" i="17"/>
  <c r="BD454" i="17"/>
  <c r="BB454" i="17"/>
  <c r="AZ454" i="17"/>
  <c r="AX454" i="17"/>
  <c r="AV454" i="17"/>
  <c r="AT454" i="17"/>
  <c r="AR454" i="17"/>
  <c r="AP454" i="17"/>
  <c r="AB454" i="17"/>
  <c r="O454" i="17"/>
  <c r="BL453" i="17"/>
  <c r="BJ453" i="17"/>
  <c r="BH453" i="17"/>
  <c r="BF453" i="17"/>
  <c r="BD453" i="17"/>
  <c r="BB453" i="17"/>
  <c r="AZ453" i="17"/>
  <c r="AX453" i="17"/>
  <c r="AV453" i="17"/>
  <c r="AT453" i="17"/>
  <c r="AR453" i="17"/>
  <c r="AP453" i="17"/>
  <c r="AB453" i="17"/>
  <c r="O453" i="17"/>
  <c r="BL452" i="17"/>
  <c r="BJ452" i="17"/>
  <c r="BH452" i="17"/>
  <c r="BF452" i="17"/>
  <c r="BD452" i="17"/>
  <c r="BB452" i="17"/>
  <c r="AZ452" i="17"/>
  <c r="AX452" i="17"/>
  <c r="AV452" i="17"/>
  <c r="AT452" i="17"/>
  <c r="AR452" i="17"/>
  <c r="AP452" i="17"/>
  <c r="AB452" i="17"/>
  <c r="O452" i="17"/>
  <c r="BL451" i="17"/>
  <c r="BJ451" i="17"/>
  <c r="BH451" i="17"/>
  <c r="BF451" i="17"/>
  <c r="BD451" i="17"/>
  <c r="BB451" i="17"/>
  <c r="AZ451" i="17"/>
  <c r="AX451" i="17"/>
  <c r="AV451" i="17"/>
  <c r="AT451" i="17"/>
  <c r="AR451" i="17"/>
  <c r="AP451" i="17"/>
  <c r="AB451" i="17"/>
  <c r="O451" i="17"/>
  <c r="BL450" i="17"/>
  <c r="BJ450" i="17"/>
  <c r="BH450" i="17"/>
  <c r="BF450" i="17"/>
  <c r="BD450" i="17"/>
  <c r="BB450" i="17"/>
  <c r="AZ450" i="17"/>
  <c r="AX450" i="17"/>
  <c r="AV450" i="17"/>
  <c r="AT450" i="17"/>
  <c r="AR450" i="17"/>
  <c r="AP450" i="17"/>
  <c r="AB450" i="17"/>
  <c r="O450" i="17"/>
  <c r="BL449" i="17"/>
  <c r="BJ449" i="17"/>
  <c r="BH449" i="17"/>
  <c r="BF449" i="17"/>
  <c r="BD449" i="17"/>
  <c r="BB449" i="17"/>
  <c r="AZ449" i="17"/>
  <c r="AX449" i="17"/>
  <c r="AV449" i="17"/>
  <c r="AT449" i="17"/>
  <c r="AR449" i="17"/>
  <c r="AP449" i="17"/>
  <c r="AB449" i="17"/>
  <c r="O449" i="17"/>
  <c r="BL448" i="17"/>
  <c r="BJ448" i="17"/>
  <c r="BH448" i="17"/>
  <c r="BF448" i="17"/>
  <c r="BD448" i="17"/>
  <c r="BB448" i="17"/>
  <c r="AZ448" i="17"/>
  <c r="AX448" i="17"/>
  <c r="AV448" i="17"/>
  <c r="AT448" i="17"/>
  <c r="AR448" i="17"/>
  <c r="AP448" i="17"/>
  <c r="AB448" i="17"/>
  <c r="O448" i="17"/>
  <c r="BL447" i="17"/>
  <c r="BJ447" i="17"/>
  <c r="BH447" i="17"/>
  <c r="BF447" i="17"/>
  <c r="BD447" i="17"/>
  <c r="BB447" i="17"/>
  <c r="AZ447" i="17"/>
  <c r="AX447" i="17"/>
  <c r="AV447" i="17"/>
  <c r="AT447" i="17"/>
  <c r="AR447" i="17"/>
  <c r="AP447" i="17"/>
  <c r="AB447" i="17"/>
  <c r="O447" i="17"/>
  <c r="BL446" i="17"/>
  <c r="BJ446" i="17"/>
  <c r="BH446" i="17"/>
  <c r="BF446" i="17"/>
  <c r="BD446" i="17"/>
  <c r="BB446" i="17"/>
  <c r="AZ446" i="17"/>
  <c r="AX446" i="17"/>
  <c r="AV446" i="17"/>
  <c r="AT446" i="17"/>
  <c r="AR446" i="17"/>
  <c r="AP446" i="17"/>
  <c r="AB446" i="17"/>
  <c r="O446" i="17"/>
  <c r="BL445" i="17"/>
  <c r="BJ445" i="17"/>
  <c r="BH445" i="17"/>
  <c r="BF445" i="17"/>
  <c r="BD445" i="17"/>
  <c r="BB445" i="17"/>
  <c r="AZ445" i="17"/>
  <c r="AX445" i="17"/>
  <c r="AV445" i="17"/>
  <c r="AT445" i="17"/>
  <c r="AR445" i="17"/>
  <c r="AP445" i="17"/>
  <c r="AB445" i="17"/>
  <c r="O445" i="17"/>
  <c r="BL444" i="17"/>
  <c r="BJ444" i="17"/>
  <c r="BH444" i="17"/>
  <c r="BF444" i="17"/>
  <c r="BD444" i="17"/>
  <c r="BB444" i="17"/>
  <c r="AZ444" i="17"/>
  <c r="AX444" i="17"/>
  <c r="AV444" i="17"/>
  <c r="AT444" i="17"/>
  <c r="AR444" i="17"/>
  <c r="AP444" i="17"/>
  <c r="AB444" i="17"/>
  <c r="O444" i="17"/>
  <c r="BL443" i="17"/>
  <c r="BJ443" i="17"/>
  <c r="BH443" i="17"/>
  <c r="BF443" i="17"/>
  <c r="BD443" i="17"/>
  <c r="BB443" i="17"/>
  <c r="AZ443" i="17"/>
  <c r="AX443" i="17"/>
  <c r="AV443" i="17"/>
  <c r="AT443" i="17"/>
  <c r="AR443" i="17"/>
  <c r="AP443" i="17"/>
  <c r="AB443" i="17"/>
  <c r="O443" i="17"/>
  <c r="BL442" i="17"/>
  <c r="BJ442" i="17"/>
  <c r="BH442" i="17"/>
  <c r="BF442" i="17"/>
  <c r="BD442" i="17"/>
  <c r="BB442" i="17"/>
  <c r="AZ442" i="17"/>
  <c r="AX442" i="17"/>
  <c r="AV442" i="17"/>
  <c r="AT442" i="17"/>
  <c r="AR442" i="17"/>
  <c r="AP442" i="17"/>
  <c r="AB442" i="17"/>
  <c r="O442" i="17"/>
  <c r="BL441" i="17"/>
  <c r="BJ441" i="17"/>
  <c r="BH441" i="17"/>
  <c r="BF441" i="17"/>
  <c r="BD441" i="17"/>
  <c r="BB441" i="17"/>
  <c r="AZ441" i="17"/>
  <c r="AX441" i="17"/>
  <c r="AV441" i="17"/>
  <c r="AT441" i="17"/>
  <c r="AR441" i="17"/>
  <c r="AP441" i="17"/>
  <c r="AB441" i="17"/>
  <c r="O441" i="17"/>
  <c r="BL440" i="17"/>
  <c r="BJ440" i="17"/>
  <c r="BH440" i="17"/>
  <c r="BF440" i="17"/>
  <c r="BD440" i="17"/>
  <c r="BB440" i="17"/>
  <c r="AZ440" i="17"/>
  <c r="AX440" i="17"/>
  <c r="AV440" i="17"/>
  <c r="AT440" i="17"/>
  <c r="AR440" i="17"/>
  <c r="AP440" i="17"/>
  <c r="AB440" i="17"/>
  <c r="O440" i="17"/>
  <c r="BL439" i="17"/>
  <c r="BJ439" i="17"/>
  <c r="BH439" i="17"/>
  <c r="BF439" i="17"/>
  <c r="BD439" i="17"/>
  <c r="BB439" i="17"/>
  <c r="AZ439" i="17"/>
  <c r="AX439" i="17"/>
  <c r="AV439" i="17"/>
  <c r="AT439" i="17"/>
  <c r="AR439" i="17"/>
  <c r="AP439" i="17"/>
  <c r="AB439" i="17"/>
  <c r="O439" i="17"/>
  <c r="BL438" i="17"/>
  <c r="BJ438" i="17"/>
  <c r="BH438" i="17"/>
  <c r="BF438" i="17"/>
  <c r="BD438" i="17"/>
  <c r="BB438" i="17"/>
  <c r="AZ438" i="17"/>
  <c r="AX438" i="17"/>
  <c r="AV438" i="17"/>
  <c r="AT438" i="17"/>
  <c r="AR438" i="17"/>
  <c r="AP438" i="17"/>
  <c r="AB438" i="17"/>
  <c r="O438" i="17"/>
  <c r="BL437" i="17"/>
  <c r="BJ437" i="17"/>
  <c r="BH437" i="17"/>
  <c r="BF437" i="17"/>
  <c r="BD437" i="17"/>
  <c r="BB437" i="17"/>
  <c r="AZ437" i="17"/>
  <c r="AX437" i="17"/>
  <c r="AV437" i="17"/>
  <c r="AT437" i="17"/>
  <c r="AR437" i="17"/>
  <c r="AP437" i="17"/>
  <c r="AB437" i="17"/>
  <c r="O437" i="17"/>
  <c r="BL436" i="17"/>
  <c r="BJ436" i="17"/>
  <c r="BH436" i="17"/>
  <c r="BF436" i="17"/>
  <c r="BD436" i="17"/>
  <c r="BB436" i="17"/>
  <c r="AZ436" i="17"/>
  <c r="AX436" i="17"/>
  <c r="AV436" i="17"/>
  <c r="AT436" i="17"/>
  <c r="AR436" i="17"/>
  <c r="AP436" i="17"/>
  <c r="AB436" i="17"/>
  <c r="O436" i="17"/>
  <c r="BL435" i="17"/>
  <c r="BJ435" i="17"/>
  <c r="BH435" i="17"/>
  <c r="BF435" i="17"/>
  <c r="BD435" i="17"/>
  <c r="BB435" i="17"/>
  <c r="AZ435" i="17"/>
  <c r="AX435" i="17"/>
  <c r="AV435" i="17"/>
  <c r="AT435" i="17"/>
  <c r="AR435" i="17"/>
  <c r="AP435" i="17"/>
  <c r="AB435" i="17"/>
  <c r="O435" i="17"/>
  <c r="BL434" i="17"/>
  <c r="BJ434" i="17"/>
  <c r="BH434" i="17"/>
  <c r="BF434" i="17"/>
  <c r="BD434" i="17"/>
  <c r="BB434" i="17"/>
  <c r="AZ434" i="17"/>
  <c r="AX434" i="17"/>
  <c r="AV434" i="17"/>
  <c r="AT434" i="17"/>
  <c r="AR434" i="17"/>
  <c r="AP434" i="17"/>
  <c r="AB434" i="17"/>
  <c r="O434" i="17"/>
  <c r="BL433" i="17"/>
  <c r="BJ433" i="17"/>
  <c r="BH433" i="17"/>
  <c r="BF433" i="17"/>
  <c r="BD433" i="17"/>
  <c r="BB433" i="17"/>
  <c r="AZ433" i="17"/>
  <c r="AX433" i="17"/>
  <c r="AV433" i="17"/>
  <c r="AT433" i="17"/>
  <c r="AR433" i="17"/>
  <c r="AP433" i="17"/>
  <c r="AB433" i="17"/>
  <c r="O433" i="17"/>
  <c r="BL432" i="17"/>
  <c r="BJ432" i="17"/>
  <c r="BH432" i="17"/>
  <c r="BF432" i="17"/>
  <c r="BD432" i="17"/>
  <c r="BB432" i="17"/>
  <c r="AZ432" i="17"/>
  <c r="AX432" i="17"/>
  <c r="AV432" i="17"/>
  <c r="AT432" i="17"/>
  <c r="AR432" i="17"/>
  <c r="AP432" i="17"/>
  <c r="AB432" i="17"/>
  <c r="O432" i="17"/>
  <c r="BL431" i="17"/>
  <c r="BJ431" i="17"/>
  <c r="BH431" i="17"/>
  <c r="BF431" i="17"/>
  <c r="BD431" i="17"/>
  <c r="BB431" i="17"/>
  <c r="AZ431" i="17"/>
  <c r="AX431" i="17"/>
  <c r="AV431" i="17"/>
  <c r="AT431" i="17"/>
  <c r="AR431" i="17"/>
  <c r="AP431" i="17"/>
  <c r="AB431" i="17"/>
  <c r="O431" i="17"/>
  <c r="BL430" i="17"/>
  <c r="BJ430" i="17"/>
  <c r="BH430" i="17"/>
  <c r="BF430" i="17"/>
  <c r="BD430" i="17"/>
  <c r="BB430" i="17"/>
  <c r="AZ430" i="17"/>
  <c r="AX430" i="17"/>
  <c r="AV430" i="17"/>
  <c r="AT430" i="17"/>
  <c r="AR430" i="17"/>
  <c r="AP430" i="17"/>
  <c r="AB430" i="17"/>
  <c r="O430" i="17"/>
  <c r="BL429" i="17"/>
  <c r="BJ429" i="17"/>
  <c r="BH429" i="17"/>
  <c r="BF429" i="17"/>
  <c r="BD429" i="17"/>
  <c r="BB429" i="17"/>
  <c r="AZ429" i="17"/>
  <c r="AX429" i="17"/>
  <c r="AV429" i="17"/>
  <c r="AT429" i="17"/>
  <c r="AR429" i="17"/>
  <c r="AP429" i="17"/>
  <c r="AB429" i="17"/>
  <c r="O429" i="17"/>
  <c r="BL428" i="17"/>
  <c r="BJ428" i="17"/>
  <c r="BH428" i="17"/>
  <c r="BF428" i="17"/>
  <c r="BD428" i="17"/>
  <c r="BB428" i="17"/>
  <c r="AZ428" i="17"/>
  <c r="AX428" i="17"/>
  <c r="AV428" i="17"/>
  <c r="AT428" i="17"/>
  <c r="AR428" i="17"/>
  <c r="AP428" i="17"/>
  <c r="AB428" i="17"/>
  <c r="O428" i="17"/>
  <c r="BL427" i="17"/>
  <c r="BJ427" i="17"/>
  <c r="BH427" i="17"/>
  <c r="BF427" i="17"/>
  <c r="BD427" i="17"/>
  <c r="BB427" i="17"/>
  <c r="AZ427" i="17"/>
  <c r="AX427" i="17"/>
  <c r="AV427" i="17"/>
  <c r="AT427" i="17"/>
  <c r="AR427" i="17"/>
  <c r="AP427" i="17"/>
  <c r="AB427" i="17"/>
  <c r="O427" i="17"/>
  <c r="BL426" i="17"/>
  <c r="BJ426" i="17"/>
  <c r="BH426" i="17"/>
  <c r="BF426" i="17"/>
  <c r="BD426" i="17"/>
  <c r="BB426" i="17"/>
  <c r="AZ426" i="17"/>
  <c r="AX426" i="17"/>
  <c r="AV426" i="17"/>
  <c r="AT426" i="17"/>
  <c r="AR426" i="17"/>
  <c r="AP426" i="17"/>
  <c r="AB426" i="17"/>
  <c r="O426" i="17"/>
  <c r="BL425" i="17"/>
  <c r="BJ425" i="17"/>
  <c r="BH425" i="17"/>
  <c r="BF425" i="17"/>
  <c r="BD425" i="17"/>
  <c r="BB425" i="17"/>
  <c r="AZ425" i="17"/>
  <c r="AX425" i="17"/>
  <c r="AV425" i="17"/>
  <c r="AT425" i="17"/>
  <c r="AR425" i="17"/>
  <c r="AP425" i="17"/>
  <c r="AB425" i="17"/>
  <c r="O425" i="17"/>
  <c r="BL424" i="17"/>
  <c r="BJ424" i="17"/>
  <c r="BH424" i="17"/>
  <c r="BF424" i="17"/>
  <c r="BD424" i="17"/>
  <c r="BB424" i="17"/>
  <c r="AZ424" i="17"/>
  <c r="AX424" i="17"/>
  <c r="AV424" i="17"/>
  <c r="AT424" i="17"/>
  <c r="AR424" i="17"/>
  <c r="AP424" i="17"/>
  <c r="AB424" i="17"/>
  <c r="O424" i="17"/>
  <c r="BL423" i="17"/>
  <c r="BJ423" i="17"/>
  <c r="BH423" i="17"/>
  <c r="BF423" i="17"/>
  <c r="BD423" i="17"/>
  <c r="BB423" i="17"/>
  <c r="AZ423" i="17"/>
  <c r="AX423" i="17"/>
  <c r="AV423" i="17"/>
  <c r="AT423" i="17"/>
  <c r="AR423" i="17"/>
  <c r="AP423" i="17"/>
  <c r="AB423" i="17"/>
  <c r="O423" i="17"/>
  <c r="BL422" i="17"/>
  <c r="BJ422" i="17"/>
  <c r="BH422" i="17"/>
  <c r="BF422" i="17"/>
  <c r="BD422" i="17"/>
  <c r="BB422" i="17"/>
  <c r="AZ422" i="17"/>
  <c r="AX422" i="17"/>
  <c r="AV422" i="17"/>
  <c r="AT422" i="17"/>
  <c r="AR422" i="17"/>
  <c r="AP422" i="17"/>
  <c r="AB422" i="17"/>
  <c r="O422" i="17"/>
  <c r="BL421" i="17"/>
  <c r="BJ421" i="17"/>
  <c r="BH421" i="17"/>
  <c r="BF421" i="17"/>
  <c r="BD421" i="17"/>
  <c r="BB421" i="17"/>
  <c r="AZ421" i="17"/>
  <c r="AX421" i="17"/>
  <c r="AV421" i="17"/>
  <c r="AT421" i="17"/>
  <c r="AR421" i="17"/>
  <c r="AP421" i="17"/>
  <c r="AB421" i="17"/>
  <c r="O421" i="17"/>
  <c r="BL420" i="17"/>
  <c r="BJ420" i="17"/>
  <c r="BH420" i="17"/>
  <c r="BF420" i="17"/>
  <c r="BD420" i="17"/>
  <c r="BB420" i="17"/>
  <c r="AZ420" i="17"/>
  <c r="AX420" i="17"/>
  <c r="AV420" i="17"/>
  <c r="AT420" i="17"/>
  <c r="AR420" i="17"/>
  <c r="AP420" i="17"/>
  <c r="AB420" i="17"/>
  <c r="O420" i="17"/>
  <c r="BL419" i="17"/>
  <c r="BJ419" i="17"/>
  <c r="BH419" i="17"/>
  <c r="BF419" i="17"/>
  <c r="BD419" i="17"/>
  <c r="BB419" i="17"/>
  <c r="AZ419" i="17"/>
  <c r="AX419" i="17"/>
  <c r="AV419" i="17"/>
  <c r="AT419" i="17"/>
  <c r="AR419" i="17"/>
  <c r="AP419" i="17"/>
  <c r="AB419" i="17"/>
  <c r="O419" i="17"/>
  <c r="BL418" i="17"/>
  <c r="BJ418" i="17"/>
  <c r="BH418" i="17"/>
  <c r="BF418" i="17"/>
  <c r="BD418" i="17"/>
  <c r="BB418" i="17"/>
  <c r="AZ418" i="17"/>
  <c r="AX418" i="17"/>
  <c r="AV418" i="17"/>
  <c r="AT418" i="17"/>
  <c r="AR418" i="17"/>
  <c r="AP418" i="17"/>
  <c r="AB418" i="17"/>
  <c r="O418" i="17"/>
  <c r="BL417" i="17"/>
  <c r="BJ417" i="17"/>
  <c r="BH417" i="17"/>
  <c r="BF417" i="17"/>
  <c r="BD417" i="17"/>
  <c r="BB417" i="17"/>
  <c r="AZ417" i="17"/>
  <c r="AX417" i="17"/>
  <c r="AV417" i="17"/>
  <c r="AT417" i="17"/>
  <c r="AR417" i="17"/>
  <c r="AP417" i="17"/>
  <c r="AB417" i="17"/>
  <c r="O417" i="17"/>
  <c r="BL416" i="17"/>
  <c r="BJ416" i="17"/>
  <c r="BH416" i="17"/>
  <c r="BF416" i="17"/>
  <c r="BD416" i="17"/>
  <c r="BB416" i="17"/>
  <c r="AZ416" i="17"/>
  <c r="AX416" i="17"/>
  <c r="AV416" i="17"/>
  <c r="AT416" i="17"/>
  <c r="AR416" i="17"/>
  <c r="AP416" i="17"/>
  <c r="AB416" i="17"/>
  <c r="O416" i="17"/>
  <c r="BL415" i="17"/>
  <c r="BJ415" i="17"/>
  <c r="BH415" i="17"/>
  <c r="BF415" i="17"/>
  <c r="BD415" i="17"/>
  <c r="BB415" i="17"/>
  <c r="AZ415" i="17"/>
  <c r="AX415" i="17"/>
  <c r="AV415" i="17"/>
  <c r="AT415" i="17"/>
  <c r="AR415" i="17"/>
  <c r="AP415" i="17"/>
  <c r="AB415" i="17"/>
  <c r="O415" i="17"/>
  <c r="BL414" i="17"/>
  <c r="BJ414" i="17"/>
  <c r="BH414" i="17"/>
  <c r="BF414" i="17"/>
  <c r="BD414" i="17"/>
  <c r="BB414" i="17"/>
  <c r="AZ414" i="17"/>
  <c r="AX414" i="17"/>
  <c r="AV414" i="17"/>
  <c r="AT414" i="17"/>
  <c r="AR414" i="17"/>
  <c r="AP414" i="17"/>
  <c r="AB414" i="17"/>
  <c r="O414" i="17"/>
  <c r="BL413" i="17"/>
  <c r="BJ413" i="17"/>
  <c r="BH413" i="17"/>
  <c r="BF413" i="17"/>
  <c r="BD413" i="17"/>
  <c r="BB413" i="17"/>
  <c r="AZ413" i="17"/>
  <c r="AX413" i="17"/>
  <c r="AV413" i="17"/>
  <c r="AT413" i="17"/>
  <c r="AR413" i="17"/>
  <c r="AP413" i="17"/>
  <c r="AB413" i="17"/>
  <c r="O413" i="17"/>
  <c r="BL412" i="17"/>
  <c r="BJ412" i="17"/>
  <c r="BH412" i="17"/>
  <c r="BF412" i="17"/>
  <c r="BD412" i="17"/>
  <c r="BB412" i="17"/>
  <c r="AZ412" i="17"/>
  <c r="AX412" i="17"/>
  <c r="AV412" i="17"/>
  <c r="AT412" i="17"/>
  <c r="AR412" i="17"/>
  <c r="AP412" i="17"/>
  <c r="AB412" i="17"/>
  <c r="O412" i="17"/>
  <c r="BL411" i="17"/>
  <c r="BJ411" i="17"/>
  <c r="BH411" i="17"/>
  <c r="BF411" i="17"/>
  <c r="BD411" i="17"/>
  <c r="BB411" i="17"/>
  <c r="AZ411" i="17"/>
  <c r="AX411" i="17"/>
  <c r="AV411" i="17"/>
  <c r="AT411" i="17"/>
  <c r="AR411" i="17"/>
  <c r="AP411" i="17"/>
  <c r="AB411" i="17"/>
  <c r="O411" i="17"/>
  <c r="BL410" i="17"/>
  <c r="BJ410" i="17"/>
  <c r="BH410" i="17"/>
  <c r="BF410" i="17"/>
  <c r="BD410" i="17"/>
  <c r="BB410" i="17"/>
  <c r="AZ410" i="17"/>
  <c r="AX410" i="17"/>
  <c r="AV410" i="17"/>
  <c r="AT410" i="17"/>
  <c r="AR410" i="17"/>
  <c r="AP410" i="17"/>
  <c r="AB410" i="17"/>
  <c r="O410" i="17"/>
  <c r="BL409" i="17"/>
  <c r="BJ409" i="17"/>
  <c r="BH409" i="17"/>
  <c r="BF409" i="17"/>
  <c r="BD409" i="17"/>
  <c r="BB409" i="17"/>
  <c r="AZ409" i="17"/>
  <c r="AX409" i="17"/>
  <c r="AV409" i="17"/>
  <c r="AT409" i="17"/>
  <c r="AR409" i="17"/>
  <c r="AP409" i="17"/>
  <c r="AB409" i="17"/>
  <c r="O409" i="17"/>
  <c r="BL408" i="17"/>
  <c r="BJ408" i="17"/>
  <c r="BH408" i="17"/>
  <c r="BF408" i="17"/>
  <c r="BD408" i="17"/>
  <c r="BB408" i="17"/>
  <c r="AZ408" i="17"/>
  <c r="AX408" i="17"/>
  <c r="AV408" i="17"/>
  <c r="AT408" i="17"/>
  <c r="AR408" i="17"/>
  <c r="AP408" i="17"/>
  <c r="AB408" i="17"/>
  <c r="O408" i="17"/>
  <c r="BL407" i="17"/>
  <c r="BJ407" i="17"/>
  <c r="BH407" i="17"/>
  <c r="BF407" i="17"/>
  <c r="BD407" i="17"/>
  <c r="BB407" i="17"/>
  <c r="AZ407" i="17"/>
  <c r="AX407" i="17"/>
  <c r="AV407" i="17"/>
  <c r="AT407" i="17"/>
  <c r="AR407" i="17"/>
  <c r="AP407" i="17"/>
  <c r="AB407" i="17"/>
  <c r="O407" i="17"/>
  <c r="BL406" i="17"/>
  <c r="BJ406" i="17"/>
  <c r="BH406" i="17"/>
  <c r="BF406" i="17"/>
  <c r="BD406" i="17"/>
  <c r="BB406" i="17"/>
  <c r="AZ406" i="17"/>
  <c r="AX406" i="17"/>
  <c r="AV406" i="17"/>
  <c r="AT406" i="17"/>
  <c r="AR406" i="17"/>
  <c r="AP406" i="17"/>
  <c r="AB406" i="17"/>
  <c r="O406" i="17"/>
  <c r="BL405" i="17"/>
  <c r="BJ405" i="17"/>
  <c r="BH405" i="17"/>
  <c r="BF405" i="17"/>
  <c r="BD405" i="17"/>
  <c r="BB405" i="17"/>
  <c r="AZ405" i="17"/>
  <c r="AX405" i="17"/>
  <c r="AV405" i="17"/>
  <c r="AT405" i="17"/>
  <c r="AR405" i="17"/>
  <c r="AP405" i="17"/>
  <c r="AB405" i="17"/>
  <c r="O405" i="17"/>
  <c r="BL404" i="17"/>
  <c r="BJ404" i="17"/>
  <c r="BH404" i="17"/>
  <c r="BF404" i="17"/>
  <c r="BD404" i="17"/>
  <c r="BB404" i="17"/>
  <c r="AZ404" i="17"/>
  <c r="AX404" i="17"/>
  <c r="AV404" i="17"/>
  <c r="AT404" i="17"/>
  <c r="AR404" i="17"/>
  <c r="AP404" i="17"/>
  <c r="AB404" i="17"/>
  <c r="O404" i="17"/>
  <c r="BL403" i="17"/>
  <c r="BJ403" i="17"/>
  <c r="BH403" i="17"/>
  <c r="BF403" i="17"/>
  <c r="BD403" i="17"/>
  <c r="BB403" i="17"/>
  <c r="AZ403" i="17"/>
  <c r="AX403" i="17"/>
  <c r="AV403" i="17"/>
  <c r="AT403" i="17"/>
  <c r="AR403" i="17"/>
  <c r="AP403" i="17"/>
  <c r="AB403" i="17"/>
  <c r="O403" i="17"/>
  <c r="BL402" i="17"/>
  <c r="BJ402" i="17"/>
  <c r="BH402" i="17"/>
  <c r="BF402" i="17"/>
  <c r="BD402" i="17"/>
  <c r="BB402" i="17"/>
  <c r="AZ402" i="17"/>
  <c r="AX402" i="17"/>
  <c r="AV402" i="17"/>
  <c r="AT402" i="17"/>
  <c r="AR402" i="17"/>
  <c r="AP402" i="17"/>
  <c r="AB402" i="17"/>
  <c r="O402" i="17"/>
  <c r="BL401" i="17"/>
  <c r="BJ401" i="17"/>
  <c r="BH401" i="17"/>
  <c r="BF401" i="17"/>
  <c r="BD401" i="17"/>
  <c r="BB401" i="17"/>
  <c r="AZ401" i="17"/>
  <c r="AX401" i="17"/>
  <c r="AV401" i="17"/>
  <c r="AT401" i="17"/>
  <c r="AR401" i="17"/>
  <c r="AP401" i="17"/>
  <c r="AB401" i="17"/>
  <c r="O401" i="17"/>
  <c r="BL400" i="17"/>
  <c r="BJ400" i="17"/>
  <c r="BH400" i="17"/>
  <c r="BF400" i="17"/>
  <c r="BD400" i="17"/>
  <c r="BB400" i="17"/>
  <c r="AZ400" i="17"/>
  <c r="AX400" i="17"/>
  <c r="AV400" i="17"/>
  <c r="AT400" i="17"/>
  <c r="AR400" i="17"/>
  <c r="AP400" i="17"/>
  <c r="AB400" i="17"/>
  <c r="O400" i="17"/>
  <c r="BL399" i="17"/>
  <c r="BJ399" i="17"/>
  <c r="BH399" i="17"/>
  <c r="BF399" i="17"/>
  <c r="BD399" i="17"/>
  <c r="BB399" i="17"/>
  <c r="AZ399" i="17"/>
  <c r="AX399" i="17"/>
  <c r="AV399" i="17"/>
  <c r="AT399" i="17"/>
  <c r="AR399" i="17"/>
  <c r="AP399" i="17"/>
  <c r="AB399" i="17"/>
  <c r="O399" i="17"/>
  <c r="BL398" i="17"/>
  <c r="BJ398" i="17"/>
  <c r="BH398" i="17"/>
  <c r="BF398" i="17"/>
  <c r="BD398" i="17"/>
  <c r="BB398" i="17"/>
  <c r="AZ398" i="17"/>
  <c r="AX398" i="17"/>
  <c r="AV398" i="17"/>
  <c r="AT398" i="17"/>
  <c r="AR398" i="17"/>
  <c r="AP398" i="17"/>
  <c r="AB398" i="17"/>
  <c r="O398" i="17"/>
  <c r="BL397" i="17"/>
  <c r="BJ397" i="17"/>
  <c r="BH397" i="17"/>
  <c r="BF397" i="17"/>
  <c r="BD397" i="17"/>
  <c r="BB397" i="17"/>
  <c r="AZ397" i="17"/>
  <c r="AX397" i="17"/>
  <c r="AV397" i="17"/>
  <c r="AT397" i="17"/>
  <c r="AR397" i="17"/>
  <c r="AP397" i="17"/>
  <c r="AB397" i="17"/>
  <c r="O397" i="17"/>
  <c r="BL396" i="17"/>
  <c r="BJ396" i="17"/>
  <c r="BH396" i="17"/>
  <c r="BF396" i="17"/>
  <c r="BD396" i="17"/>
  <c r="BB396" i="17"/>
  <c r="AZ396" i="17"/>
  <c r="AX396" i="17"/>
  <c r="AV396" i="17"/>
  <c r="AT396" i="17"/>
  <c r="AR396" i="17"/>
  <c r="AP396" i="17"/>
  <c r="AB396" i="17"/>
  <c r="O396" i="17"/>
  <c r="BL395" i="17"/>
  <c r="BJ395" i="17"/>
  <c r="BH395" i="17"/>
  <c r="BF395" i="17"/>
  <c r="BD395" i="17"/>
  <c r="BB395" i="17"/>
  <c r="AZ395" i="17"/>
  <c r="AX395" i="17"/>
  <c r="AV395" i="17"/>
  <c r="AT395" i="17"/>
  <c r="AR395" i="17"/>
  <c r="AP395" i="17"/>
  <c r="AB395" i="17"/>
  <c r="O395" i="17"/>
  <c r="BL394" i="17"/>
  <c r="BJ394" i="17"/>
  <c r="BH394" i="17"/>
  <c r="BF394" i="17"/>
  <c r="BD394" i="17"/>
  <c r="BB394" i="17"/>
  <c r="AZ394" i="17"/>
  <c r="AX394" i="17"/>
  <c r="AV394" i="17"/>
  <c r="AT394" i="17"/>
  <c r="AR394" i="17"/>
  <c r="AP394" i="17"/>
  <c r="AB394" i="17"/>
  <c r="O394" i="17"/>
  <c r="BL393" i="17"/>
  <c r="BJ393" i="17"/>
  <c r="BH393" i="17"/>
  <c r="BF393" i="17"/>
  <c r="BD393" i="17"/>
  <c r="BB393" i="17"/>
  <c r="AZ393" i="17"/>
  <c r="AX393" i="17"/>
  <c r="AV393" i="17"/>
  <c r="AT393" i="17"/>
  <c r="AR393" i="17"/>
  <c r="AP393" i="17"/>
  <c r="AB393" i="17"/>
  <c r="O393" i="17"/>
  <c r="BL392" i="17"/>
  <c r="BJ392" i="17"/>
  <c r="BH392" i="17"/>
  <c r="BF392" i="17"/>
  <c r="BD392" i="17"/>
  <c r="BB392" i="17"/>
  <c r="AZ392" i="17"/>
  <c r="AX392" i="17"/>
  <c r="AV392" i="17"/>
  <c r="AT392" i="17"/>
  <c r="AR392" i="17"/>
  <c r="AP392" i="17"/>
  <c r="AB392" i="17"/>
  <c r="O392" i="17"/>
  <c r="BL391" i="17"/>
  <c r="BJ391" i="17"/>
  <c r="BH391" i="17"/>
  <c r="BF391" i="17"/>
  <c r="BD391" i="17"/>
  <c r="BB391" i="17"/>
  <c r="AZ391" i="17"/>
  <c r="AX391" i="17"/>
  <c r="AV391" i="17"/>
  <c r="AT391" i="17"/>
  <c r="AR391" i="17"/>
  <c r="AP391" i="17"/>
  <c r="AB391" i="17"/>
  <c r="O391" i="17"/>
  <c r="BL390" i="17"/>
  <c r="BJ390" i="17"/>
  <c r="BH390" i="17"/>
  <c r="BF390" i="17"/>
  <c r="BD390" i="17"/>
  <c r="BB390" i="17"/>
  <c r="AZ390" i="17"/>
  <c r="AX390" i="17"/>
  <c r="AV390" i="17"/>
  <c r="AT390" i="17"/>
  <c r="AR390" i="17"/>
  <c r="AP390" i="17"/>
  <c r="AB390" i="17"/>
  <c r="O390" i="17"/>
  <c r="BL389" i="17"/>
  <c r="BJ389" i="17"/>
  <c r="BH389" i="17"/>
  <c r="BF389" i="17"/>
  <c r="BD389" i="17"/>
  <c r="BB389" i="17"/>
  <c r="AZ389" i="17"/>
  <c r="AX389" i="17"/>
  <c r="AV389" i="17"/>
  <c r="AT389" i="17"/>
  <c r="AR389" i="17"/>
  <c r="AP389" i="17"/>
  <c r="AB389" i="17"/>
  <c r="O389" i="17"/>
  <c r="BL388" i="17"/>
  <c r="BJ388" i="17"/>
  <c r="BH388" i="17"/>
  <c r="BF388" i="17"/>
  <c r="BD388" i="17"/>
  <c r="BB388" i="17"/>
  <c r="AZ388" i="17"/>
  <c r="AX388" i="17"/>
  <c r="AV388" i="17"/>
  <c r="AT388" i="17"/>
  <c r="AR388" i="17"/>
  <c r="AP388" i="17"/>
  <c r="AB388" i="17"/>
  <c r="O388" i="17"/>
  <c r="BL387" i="17"/>
  <c r="BJ387" i="17"/>
  <c r="BH387" i="17"/>
  <c r="BF387" i="17"/>
  <c r="BD387" i="17"/>
  <c r="BB387" i="17"/>
  <c r="AZ387" i="17"/>
  <c r="AX387" i="17"/>
  <c r="AV387" i="17"/>
  <c r="AT387" i="17"/>
  <c r="AR387" i="17"/>
  <c r="AP387" i="17"/>
  <c r="Q387" i="17"/>
  <c r="R387" i="17" s="1"/>
  <c r="S387" i="17" s="1"/>
  <c r="T387" i="17" s="1"/>
  <c r="U387" i="17" s="1"/>
  <c r="V387" i="17" s="1"/>
  <c r="W387" i="17" s="1"/>
  <c r="X387" i="17" s="1"/>
  <c r="Y387" i="17" s="1"/>
  <c r="BL386" i="17"/>
  <c r="BJ386" i="17"/>
  <c r="BH386" i="17"/>
  <c r="BF386" i="17"/>
  <c r="BD386" i="17"/>
  <c r="BB386" i="17"/>
  <c r="AZ386" i="17"/>
  <c r="AX386" i="17"/>
  <c r="AV386" i="17"/>
  <c r="AT386" i="17"/>
  <c r="AR386" i="17"/>
  <c r="AP386" i="17"/>
  <c r="Q386" i="17"/>
  <c r="R386" i="17" s="1"/>
  <c r="S386" i="17" s="1"/>
  <c r="T386" i="17" s="1"/>
  <c r="U386" i="17" s="1"/>
  <c r="V386" i="17" s="1"/>
  <c r="W386" i="17" s="1"/>
  <c r="X386" i="17" s="1"/>
  <c r="Y386" i="17" s="1"/>
  <c r="BL385" i="17"/>
  <c r="BJ385" i="17"/>
  <c r="BH385" i="17"/>
  <c r="BF385" i="17"/>
  <c r="BD385" i="17"/>
  <c r="BB385" i="17"/>
  <c r="AZ385" i="17"/>
  <c r="AX385" i="17"/>
  <c r="AV385" i="17"/>
  <c r="AT385" i="17"/>
  <c r="AR385" i="17"/>
  <c r="AP385" i="17"/>
  <c r="Q385" i="17"/>
  <c r="R385" i="17" s="1"/>
  <c r="S385" i="17" s="1"/>
  <c r="T385" i="17" s="1"/>
  <c r="U385" i="17" s="1"/>
  <c r="V385" i="17" s="1"/>
  <c r="W385" i="17" s="1"/>
  <c r="X385" i="17" s="1"/>
  <c r="Y385" i="17" s="1"/>
  <c r="BL384" i="17"/>
  <c r="BJ384" i="17"/>
  <c r="BH384" i="17"/>
  <c r="BF384" i="17"/>
  <c r="BD384" i="17"/>
  <c r="BB384" i="17"/>
  <c r="AZ384" i="17"/>
  <c r="AX384" i="17"/>
  <c r="AV384" i="17"/>
  <c r="AT384" i="17"/>
  <c r="AR384" i="17"/>
  <c r="AP384" i="17"/>
  <c r="Q384" i="17"/>
  <c r="R384" i="17" s="1"/>
  <c r="S384" i="17" s="1"/>
  <c r="T384" i="17" s="1"/>
  <c r="U384" i="17" s="1"/>
  <c r="V384" i="17" s="1"/>
  <c r="W384" i="17" s="1"/>
  <c r="X384" i="17" s="1"/>
  <c r="Y384" i="17" s="1"/>
  <c r="BL382" i="17"/>
  <c r="BJ382" i="17"/>
  <c r="BH382" i="17"/>
  <c r="BF382" i="17"/>
  <c r="BD382" i="17"/>
  <c r="BB382" i="17"/>
  <c r="AZ382" i="17"/>
  <c r="AX382" i="17"/>
  <c r="AV382" i="17"/>
  <c r="AT382" i="17"/>
  <c r="AR382" i="17"/>
  <c r="AP382" i="17"/>
  <c r="Q382" i="17"/>
  <c r="R382" i="17" s="1"/>
  <c r="S382" i="17" s="1"/>
  <c r="T382" i="17" s="1"/>
  <c r="U382" i="17" s="1"/>
  <c r="V382" i="17" s="1"/>
  <c r="W382" i="17" s="1"/>
  <c r="X382" i="17" s="1"/>
  <c r="Y382" i="17" s="1"/>
  <c r="BL381" i="17"/>
  <c r="BJ381" i="17"/>
  <c r="BH381" i="17"/>
  <c r="BF381" i="17"/>
  <c r="BD381" i="17"/>
  <c r="BB381" i="17"/>
  <c r="AZ381" i="17"/>
  <c r="AX381" i="17"/>
  <c r="AV381" i="17"/>
  <c r="AT381" i="17"/>
  <c r="AR381" i="17"/>
  <c r="AP381" i="17"/>
  <c r="Q381" i="17"/>
  <c r="R381" i="17" s="1"/>
  <c r="S381" i="17" s="1"/>
  <c r="T381" i="17" s="1"/>
  <c r="U381" i="17" s="1"/>
  <c r="V381" i="17" s="1"/>
  <c r="W381" i="17" s="1"/>
  <c r="X381" i="17" s="1"/>
  <c r="Y381" i="17" s="1"/>
  <c r="BL380" i="17"/>
  <c r="BJ380" i="17"/>
  <c r="BH380" i="17"/>
  <c r="BF380" i="17"/>
  <c r="BD380" i="17"/>
  <c r="BB380" i="17"/>
  <c r="AZ380" i="17"/>
  <c r="AX380" i="17"/>
  <c r="AV380" i="17"/>
  <c r="AT380" i="17"/>
  <c r="AR380" i="17"/>
  <c r="AP380" i="17"/>
  <c r="Q380" i="17"/>
  <c r="R380" i="17" s="1"/>
  <c r="S380" i="17" s="1"/>
  <c r="T380" i="17" s="1"/>
  <c r="U380" i="17" s="1"/>
  <c r="V380" i="17" s="1"/>
  <c r="W380" i="17" s="1"/>
  <c r="X380" i="17" s="1"/>
  <c r="Y380" i="17" s="1"/>
  <c r="BL379" i="17"/>
  <c r="BJ379" i="17"/>
  <c r="BH379" i="17"/>
  <c r="BF379" i="17"/>
  <c r="BD379" i="17"/>
  <c r="BB379" i="17"/>
  <c r="AZ379" i="17"/>
  <c r="AX379" i="17"/>
  <c r="AV379" i="17"/>
  <c r="AT379" i="17"/>
  <c r="AR379" i="17"/>
  <c r="AP379" i="17"/>
  <c r="Q379" i="17"/>
  <c r="R379" i="17" s="1"/>
  <c r="S379" i="17" s="1"/>
  <c r="T379" i="17" s="1"/>
  <c r="U379" i="17" s="1"/>
  <c r="V379" i="17" s="1"/>
  <c r="W379" i="17" s="1"/>
  <c r="X379" i="17" s="1"/>
  <c r="Y379" i="17" s="1"/>
  <c r="BL377" i="17"/>
  <c r="BJ377" i="17"/>
  <c r="BH377" i="17"/>
  <c r="BF377" i="17"/>
  <c r="BD377" i="17"/>
  <c r="BB377" i="17"/>
  <c r="AZ377" i="17"/>
  <c r="AX377" i="17"/>
  <c r="AV377" i="17"/>
  <c r="AT377" i="17"/>
  <c r="AR377" i="17"/>
  <c r="AP377" i="17"/>
  <c r="Q377" i="17"/>
  <c r="R377" i="17" s="1"/>
  <c r="S377" i="17" s="1"/>
  <c r="T377" i="17" s="1"/>
  <c r="U377" i="17" s="1"/>
  <c r="V377" i="17" s="1"/>
  <c r="W377" i="17" s="1"/>
  <c r="X377" i="17" s="1"/>
  <c r="Y377" i="17" s="1"/>
  <c r="BL376" i="17"/>
  <c r="BJ376" i="17"/>
  <c r="BH376" i="17"/>
  <c r="BF376" i="17"/>
  <c r="BD376" i="17"/>
  <c r="BB376" i="17"/>
  <c r="AZ376" i="17"/>
  <c r="AX376" i="17"/>
  <c r="AV376" i="17"/>
  <c r="AT376" i="17"/>
  <c r="AR376" i="17"/>
  <c r="AP376" i="17"/>
  <c r="Q376" i="17"/>
  <c r="R376" i="17" s="1"/>
  <c r="S376" i="17" s="1"/>
  <c r="T376" i="17" s="1"/>
  <c r="U376" i="17" s="1"/>
  <c r="V376" i="17" s="1"/>
  <c r="W376" i="17" s="1"/>
  <c r="X376" i="17" s="1"/>
  <c r="Y376" i="17" s="1"/>
  <c r="BL375" i="17"/>
  <c r="BJ375" i="17"/>
  <c r="BH375" i="17"/>
  <c r="BF375" i="17"/>
  <c r="BD375" i="17"/>
  <c r="BB375" i="17"/>
  <c r="AZ375" i="17"/>
  <c r="AX375" i="17"/>
  <c r="AV375" i="17"/>
  <c r="AT375" i="17"/>
  <c r="AR375" i="17"/>
  <c r="AP375" i="17"/>
  <c r="Q375" i="17"/>
  <c r="R375" i="17" s="1"/>
  <c r="S375" i="17" s="1"/>
  <c r="T375" i="17" s="1"/>
  <c r="U375" i="17" s="1"/>
  <c r="V375" i="17" s="1"/>
  <c r="W375" i="17" s="1"/>
  <c r="X375" i="17" s="1"/>
  <c r="Y375" i="17" s="1"/>
  <c r="BL374" i="17"/>
  <c r="BJ374" i="17"/>
  <c r="BH374" i="17"/>
  <c r="BF374" i="17"/>
  <c r="BD374" i="17"/>
  <c r="BB374" i="17"/>
  <c r="AZ374" i="17"/>
  <c r="AX374" i="17"/>
  <c r="AV374" i="17"/>
  <c r="AT374" i="17"/>
  <c r="AR374" i="17"/>
  <c r="AP374" i="17"/>
  <c r="Q374" i="17"/>
  <c r="R374" i="17" s="1"/>
  <c r="S374" i="17" s="1"/>
  <c r="T374" i="17" s="1"/>
  <c r="U374" i="17" s="1"/>
  <c r="V374" i="17" s="1"/>
  <c r="W374" i="17" s="1"/>
  <c r="X374" i="17" s="1"/>
  <c r="Y374" i="17" s="1"/>
  <c r="BL372" i="17"/>
  <c r="BJ372" i="17"/>
  <c r="BH372" i="17"/>
  <c r="BF372" i="17"/>
  <c r="BD372" i="17"/>
  <c r="BB372" i="17"/>
  <c r="AZ372" i="17"/>
  <c r="AX372" i="17"/>
  <c r="AV372" i="17"/>
  <c r="AT372" i="17"/>
  <c r="AR372" i="17"/>
  <c r="AP372" i="17"/>
  <c r="Q372" i="17"/>
  <c r="R372" i="17" s="1"/>
  <c r="S372" i="17" s="1"/>
  <c r="T372" i="17" s="1"/>
  <c r="U372" i="17" s="1"/>
  <c r="V372" i="17" s="1"/>
  <c r="W372" i="17" s="1"/>
  <c r="X372" i="17" s="1"/>
  <c r="Y372" i="17" s="1"/>
  <c r="BL371" i="17"/>
  <c r="BJ371" i="17"/>
  <c r="BH371" i="17"/>
  <c r="BF371" i="17"/>
  <c r="BD371" i="17"/>
  <c r="BB371" i="17"/>
  <c r="AZ371" i="17"/>
  <c r="AX371" i="17"/>
  <c r="AV371" i="17"/>
  <c r="AT371" i="17"/>
  <c r="AR371" i="17"/>
  <c r="AP371" i="17"/>
  <c r="Q371" i="17"/>
  <c r="R371" i="17" s="1"/>
  <c r="S371" i="17" s="1"/>
  <c r="T371" i="17" s="1"/>
  <c r="U371" i="17" s="1"/>
  <c r="V371" i="17" s="1"/>
  <c r="W371" i="17" s="1"/>
  <c r="X371" i="17" s="1"/>
  <c r="Y371" i="17" s="1"/>
  <c r="BL370" i="17"/>
  <c r="BJ370" i="17"/>
  <c r="BH370" i="17"/>
  <c r="BF370" i="17"/>
  <c r="BD370" i="17"/>
  <c r="BB370" i="17"/>
  <c r="AZ370" i="17"/>
  <c r="AX370" i="17"/>
  <c r="AV370" i="17"/>
  <c r="AT370" i="17"/>
  <c r="AR370" i="17"/>
  <c r="AP370" i="17"/>
  <c r="Q370" i="17"/>
  <c r="R370" i="17" s="1"/>
  <c r="S370" i="17" s="1"/>
  <c r="T370" i="17" s="1"/>
  <c r="U370" i="17" s="1"/>
  <c r="V370" i="17" s="1"/>
  <c r="W370" i="17" s="1"/>
  <c r="X370" i="17" s="1"/>
  <c r="Y370" i="17" s="1"/>
  <c r="BL368" i="17"/>
  <c r="BJ368" i="17"/>
  <c r="BH368" i="17"/>
  <c r="BF368" i="17"/>
  <c r="BD368" i="17"/>
  <c r="BB368" i="17"/>
  <c r="AZ368" i="17"/>
  <c r="AX368" i="17"/>
  <c r="AV368" i="17"/>
  <c r="AT368" i="17"/>
  <c r="AR368" i="17"/>
  <c r="AP368" i="17"/>
  <c r="Q368" i="17"/>
  <c r="R368" i="17" s="1"/>
  <c r="S368" i="17" s="1"/>
  <c r="T368" i="17" s="1"/>
  <c r="U368" i="17" s="1"/>
  <c r="V368" i="17" s="1"/>
  <c r="W368" i="17" s="1"/>
  <c r="X368" i="17" s="1"/>
  <c r="Y368" i="17" s="1"/>
  <c r="BL367" i="17"/>
  <c r="BJ367" i="17"/>
  <c r="BH367" i="17"/>
  <c r="BF367" i="17"/>
  <c r="BD367" i="17"/>
  <c r="BB367" i="17"/>
  <c r="AZ367" i="17"/>
  <c r="AX367" i="17"/>
  <c r="AV367" i="17"/>
  <c r="AT367" i="17"/>
  <c r="AR367" i="17"/>
  <c r="AP367" i="17"/>
  <c r="Q367" i="17"/>
  <c r="R367" i="17" s="1"/>
  <c r="S367" i="17" s="1"/>
  <c r="T367" i="17" s="1"/>
  <c r="U367" i="17" s="1"/>
  <c r="V367" i="17" s="1"/>
  <c r="W367" i="17" s="1"/>
  <c r="X367" i="17" s="1"/>
  <c r="Y367" i="17" s="1"/>
  <c r="BL366" i="17"/>
  <c r="BJ366" i="17"/>
  <c r="BH366" i="17"/>
  <c r="BF366" i="17"/>
  <c r="BD366" i="17"/>
  <c r="BB366" i="17"/>
  <c r="AZ366" i="17"/>
  <c r="AX366" i="17"/>
  <c r="AV366" i="17"/>
  <c r="AT366" i="17"/>
  <c r="AR366" i="17"/>
  <c r="AP366" i="17"/>
  <c r="Q366" i="17"/>
  <c r="R366" i="17" s="1"/>
  <c r="S366" i="17" s="1"/>
  <c r="T366" i="17" s="1"/>
  <c r="U366" i="17" s="1"/>
  <c r="V366" i="17" s="1"/>
  <c r="W366" i="17" s="1"/>
  <c r="X366" i="17" s="1"/>
  <c r="Y366" i="17" s="1"/>
  <c r="BL364" i="17"/>
  <c r="BJ364" i="17"/>
  <c r="BH364" i="17"/>
  <c r="BF364" i="17"/>
  <c r="BD364" i="17"/>
  <c r="BB364" i="17"/>
  <c r="AZ364" i="17"/>
  <c r="AX364" i="17"/>
  <c r="AV364" i="17"/>
  <c r="AT364" i="17"/>
  <c r="AR364" i="17"/>
  <c r="AP364" i="17"/>
  <c r="Q364" i="17"/>
  <c r="R364" i="17" s="1"/>
  <c r="S364" i="17" s="1"/>
  <c r="T364" i="17" s="1"/>
  <c r="U364" i="17" s="1"/>
  <c r="V364" i="17" s="1"/>
  <c r="W364" i="17" s="1"/>
  <c r="X364" i="17" s="1"/>
  <c r="Y364" i="17" s="1"/>
  <c r="BL363" i="17"/>
  <c r="BJ363" i="17"/>
  <c r="BH363" i="17"/>
  <c r="BF363" i="17"/>
  <c r="BD363" i="17"/>
  <c r="BB363" i="17"/>
  <c r="AZ363" i="17"/>
  <c r="AX363" i="17"/>
  <c r="AV363" i="17"/>
  <c r="AT363" i="17"/>
  <c r="AR363" i="17"/>
  <c r="AP363" i="17"/>
  <c r="Q363" i="17"/>
  <c r="R363" i="17" s="1"/>
  <c r="S363" i="17" s="1"/>
  <c r="T363" i="17" s="1"/>
  <c r="U363" i="17" s="1"/>
  <c r="V363" i="17" s="1"/>
  <c r="W363" i="17" s="1"/>
  <c r="X363" i="17" s="1"/>
  <c r="Y363" i="17" s="1"/>
  <c r="BL362" i="17"/>
  <c r="BJ362" i="17"/>
  <c r="BH362" i="17"/>
  <c r="BF362" i="17"/>
  <c r="BD362" i="17"/>
  <c r="BB362" i="17"/>
  <c r="AZ362" i="17"/>
  <c r="AX362" i="17"/>
  <c r="AV362" i="17"/>
  <c r="AT362" i="17"/>
  <c r="AR362" i="17"/>
  <c r="AP362" i="17"/>
  <c r="Q362" i="17"/>
  <c r="R362" i="17" s="1"/>
  <c r="S362" i="17" s="1"/>
  <c r="T362" i="17" s="1"/>
  <c r="U362" i="17" s="1"/>
  <c r="V362" i="17" s="1"/>
  <c r="W362" i="17" s="1"/>
  <c r="X362" i="17" s="1"/>
  <c r="Y362" i="17" s="1"/>
  <c r="BL361" i="17"/>
  <c r="BJ361" i="17"/>
  <c r="BH361" i="17"/>
  <c r="BF361" i="17"/>
  <c r="BD361" i="17"/>
  <c r="BB361" i="17"/>
  <c r="AZ361" i="17"/>
  <c r="AX361" i="17"/>
  <c r="AV361" i="17"/>
  <c r="AT361" i="17"/>
  <c r="AR361" i="17"/>
  <c r="AP361" i="17"/>
  <c r="Q361" i="17"/>
  <c r="R361" i="17" s="1"/>
  <c r="S361" i="17" s="1"/>
  <c r="T361" i="17" s="1"/>
  <c r="U361" i="17" s="1"/>
  <c r="V361" i="17" s="1"/>
  <c r="W361" i="17" s="1"/>
  <c r="X361" i="17" s="1"/>
  <c r="Y361" i="17" s="1"/>
  <c r="BL360" i="17"/>
  <c r="BJ360" i="17"/>
  <c r="BH360" i="17"/>
  <c r="BF360" i="17"/>
  <c r="BD360" i="17"/>
  <c r="BB360" i="17"/>
  <c r="AZ360" i="17"/>
  <c r="AX360" i="17"/>
  <c r="AV360" i="17"/>
  <c r="AT360" i="17"/>
  <c r="AR360" i="17"/>
  <c r="AP360" i="17"/>
  <c r="Q360" i="17"/>
  <c r="R360" i="17" s="1"/>
  <c r="S360" i="17" s="1"/>
  <c r="T360" i="17" s="1"/>
  <c r="U360" i="17" s="1"/>
  <c r="V360" i="17" s="1"/>
  <c r="W360" i="17" s="1"/>
  <c r="X360" i="17" s="1"/>
  <c r="Y360" i="17" s="1"/>
  <c r="BL358" i="17"/>
  <c r="BJ358" i="17"/>
  <c r="BH358" i="17"/>
  <c r="BF358" i="17"/>
  <c r="BD358" i="17"/>
  <c r="BB358" i="17"/>
  <c r="AZ358" i="17"/>
  <c r="AX358" i="17"/>
  <c r="AV358" i="17"/>
  <c r="AT358" i="17"/>
  <c r="AR358" i="17"/>
  <c r="AP358" i="17"/>
  <c r="Q358" i="17"/>
  <c r="R358" i="17" s="1"/>
  <c r="S358" i="17" s="1"/>
  <c r="T358" i="17" s="1"/>
  <c r="U358" i="17" s="1"/>
  <c r="V358" i="17" s="1"/>
  <c r="W358" i="17" s="1"/>
  <c r="X358" i="17" s="1"/>
  <c r="Y358" i="17" s="1"/>
  <c r="BL357" i="17"/>
  <c r="BJ357" i="17"/>
  <c r="BH357" i="17"/>
  <c r="BF357" i="17"/>
  <c r="BD357" i="17"/>
  <c r="BB357" i="17"/>
  <c r="AZ357" i="17"/>
  <c r="AX357" i="17"/>
  <c r="AV357" i="17"/>
  <c r="AT357" i="17"/>
  <c r="AR357" i="17"/>
  <c r="AP357" i="17"/>
  <c r="AA357" i="17"/>
  <c r="Q357" i="17"/>
  <c r="R357" i="17" s="1"/>
  <c r="S357" i="17" s="1"/>
  <c r="T357" i="17" s="1"/>
  <c r="U357" i="17" s="1"/>
  <c r="V357" i="17" s="1"/>
  <c r="W357" i="17" s="1"/>
  <c r="X357" i="17" s="1"/>
  <c r="Y357" i="17" s="1"/>
  <c r="BL356" i="17"/>
  <c r="BJ356" i="17"/>
  <c r="BH356" i="17"/>
  <c r="BF356" i="17"/>
  <c r="BD356" i="17"/>
  <c r="BB356" i="17"/>
  <c r="AZ356" i="17"/>
  <c r="AX356" i="17"/>
  <c r="AV356" i="17"/>
  <c r="AT356" i="17"/>
  <c r="AR356" i="17"/>
  <c r="AP356" i="17"/>
  <c r="AA356" i="17"/>
  <c r="Q356" i="17"/>
  <c r="R356" i="17" s="1"/>
  <c r="S356" i="17" s="1"/>
  <c r="T356" i="17" s="1"/>
  <c r="U356" i="17" s="1"/>
  <c r="V356" i="17" s="1"/>
  <c r="W356" i="17" s="1"/>
  <c r="X356" i="17" s="1"/>
  <c r="Y356" i="17" s="1"/>
  <c r="BL355" i="17"/>
  <c r="BJ355" i="17"/>
  <c r="BH355" i="17"/>
  <c r="BF355" i="17"/>
  <c r="BD355" i="17"/>
  <c r="BB355" i="17"/>
  <c r="AZ355" i="17"/>
  <c r="AX355" i="17"/>
  <c r="AV355" i="17"/>
  <c r="AT355" i="17"/>
  <c r="AR355" i="17"/>
  <c r="AP355" i="17"/>
  <c r="AA355" i="17"/>
  <c r="Q355" i="17"/>
  <c r="R355" i="17" s="1"/>
  <c r="S355" i="17" s="1"/>
  <c r="T355" i="17" s="1"/>
  <c r="U355" i="17" s="1"/>
  <c r="V355" i="17" s="1"/>
  <c r="W355" i="17" s="1"/>
  <c r="X355" i="17" s="1"/>
  <c r="Y355" i="17" s="1"/>
  <c r="BL354" i="17"/>
  <c r="BJ354" i="17"/>
  <c r="BH354" i="17"/>
  <c r="BF354" i="17"/>
  <c r="BD354" i="17"/>
  <c r="BB354" i="17"/>
  <c r="AZ354" i="17"/>
  <c r="AX354" i="17"/>
  <c r="AV354" i="17"/>
  <c r="AT354" i="17"/>
  <c r="AR354" i="17"/>
  <c r="AP354" i="17"/>
  <c r="AA354" i="17"/>
  <c r="Q354" i="17"/>
  <c r="R354" i="17" s="1"/>
  <c r="S354" i="17" s="1"/>
  <c r="T354" i="17" s="1"/>
  <c r="U354" i="17" s="1"/>
  <c r="V354" i="17" s="1"/>
  <c r="W354" i="17" s="1"/>
  <c r="X354" i="17" s="1"/>
  <c r="Y354" i="17" s="1"/>
  <c r="BL353" i="17"/>
  <c r="BJ353" i="17"/>
  <c r="BH353" i="17"/>
  <c r="BF353" i="17"/>
  <c r="BD353" i="17"/>
  <c r="BB353" i="17"/>
  <c r="AZ353" i="17"/>
  <c r="AX353" i="17"/>
  <c r="AV353" i="17"/>
  <c r="AT353" i="17"/>
  <c r="AR353" i="17"/>
  <c r="AP353" i="17"/>
  <c r="AA353" i="17"/>
  <c r="Q353" i="17"/>
  <c r="R353" i="17" s="1"/>
  <c r="S353" i="17" s="1"/>
  <c r="T353" i="17" s="1"/>
  <c r="U353" i="17" s="1"/>
  <c r="V353" i="17" s="1"/>
  <c r="W353" i="17" s="1"/>
  <c r="X353" i="17" s="1"/>
  <c r="BL352" i="17"/>
  <c r="BJ352" i="17"/>
  <c r="BH352" i="17"/>
  <c r="BF352" i="17"/>
  <c r="BD352" i="17"/>
  <c r="BB352" i="17"/>
  <c r="AZ352" i="17"/>
  <c r="AX352" i="17"/>
  <c r="AV352" i="17"/>
  <c r="AT352" i="17"/>
  <c r="AR352" i="17"/>
  <c r="AP352" i="17"/>
  <c r="AA352" i="17"/>
  <c r="Q352" i="17"/>
  <c r="R352" i="17" s="1"/>
  <c r="S352" i="17" s="1"/>
  <c r="T352" i="17" s="1"/>
  <c r="U352" i="17" s="1"/>
  <c r="V352" i="17" s="1"/>
  <c r="W352" i="17" s="1"/>
  <c r="X352" i="17" s="1"/>
  <c r="Y352" i="17" s="1"/>
  <c r="BL351" i="17"/>
  <c r="BJ351" i="17"/>
  <c r="BH351" i="17"/>
  <c r="BF351" i="17"/>
  <c r="BD351" i="17"/>
  <c r="BB351" i="17"/>
  <c r="AZ351" i="17"/>
  <c r="AX351" i="17"/>
  <c r="AV351" i="17"/>
  <c r="AT351" i="17"/>
  <c r="AR351" i="17"/>
  <c r="AP351" i="17"/>
  <c r="Q351" i="17"/>
  <c r="R351" i="17" s="1"/>
  <c r="S351" i="17" s="1"/>
  <c r="T351" i="17" s="1"/>
  <c r="U351" i="17" s="1"/>
  <c r="V351" i="17" s="1"/>
  <c r="W351" i="17" s="1"/>
  <c r="X351" i="17" s="1"/>
  <c r="Y351" i="17" s="1"/>
  <c r="Z351" i="17" s="1"/>
  <c r="AA351" i="17" s="1"/>
  <c r="BL350" i="17"/>
  <c r="BJ350" i="17"/>
  <c r="BH350" i="17"/>
  <c r="BF350" i="17"/>
  <c r="BD350" i="17"/>
  <c r="BB350" i="17"/>
  <c r="AZ350" i="17"/>
  <c r="AX350" i="17"/>
  <c r="AV350" i="17"/>
  <c r="AT350" i="17"/>
  <c r="AR350" i="17"/>
  <c r="AP350" i="17"/>
  <c r="Q350" i="17"/>
  <c r="R350" i="17" s="1"/>
  <c r="S350" i="17" s="1"/>
  <c r="T350" i="17" s="1"/>
  <c r="U350" i="17" s="1"/>
  <c r="V350" i="17" s="1"/>
  <c r="W350" i="17" s="1"/>
  <c r="X350" i="17" s="1"/>
  <c r="Y350" i="17" s="1"/>
  <c r="Z350" i="17" s="1"/>
  <c r="AA350" i="17" s="1"/>
  <c r="BL349" i="17"/>
  <c r="BJ349" i="17"/>
  <c r="BH349" i="17"/>
  <c r="BF349" i="17"/>
  <c r="BD349" i="17"/>
  <c r="BB349" i="17"/>
  <c r="AZ349" i="17"/>
  <c r="AX349" i="17"/>
  <c r="AV349" i="17"/>
  <c r="AT349" i="17"/>
  <c r="AR349" i="17"/>
  <c r="AP349" i="17"/>
  <c r="Q349" i="17"/>
  <c r="R349" i="17" s="1"/>
  <c r="S349" i="17" s="1"/>
  <c r="T349" i="17" s="1"/>
  <c r="U349" i="17" s="1"/>
  <c r="V349" i="17" s="1"/>
  <c r="W349" i="17" s="1"/>
  <c r="X349" i="17" s="1"/>
  <c r="Y349" i="17" s="1"/>
  <c r="Z349" i="17" s="1"/>
  <c r="AA349" i="17" s="1"/>
  <c r="BL348" i="17"/>
  <c r="BJ348" i="17"/>
  <c r="BH348" i="17"/>
  <c r="BF348" i="17"/>
  <c r="BD348" i="17"/>
  <c r="BB348" i="17"/>
  <c r="AZ348" i="17"/>
  <c r="AX348" i="17"/>
  <c r="AV348" i="17"/>
  <c r="AT348" i="17"/>
  <c r="AR348" i="17"/>
  <c r="AP348" i="17"/>
  <c r="Q348" i="17"/>
  <c r="R348" i="17" s="1"/>
  <c r="S348" i="17" s="1"/>
  <c r="T348" i="17" s="1"/>
  <c r="U348" i="17" s="1"/>
  <c r="V348" i="17" s="1"/>
  <c r="W348" i="17" s="1"/>
  <c r="X348" i="17" s="1"/>
  <c r="Y348" i="17" s="1"/>
  <c r="Z348" i="17" s="1"/>
  <c r="AA348" i="17" s="1"/>
  <c r="BL347" i="17"/>
  <c r="BJ347" i="17"/>
  <c r="BH347" i="17"/>
  <c r="BF347" i="17"/>
  <c r="BD347" i="17"/>
  <c r="BB347" i="17"/>
  <c r="AZ347" i="17"/>
  <c r="AX347" i="17"/>
  <c r="AV347" i="17"/>
  <c r="AT347" i="17"/>
  <c r="AR347" i="17"/>
  <c r="AP347" i="17"/>
  <c r="R347" i="17"/>
  <c r="S347" i="17" s="1"/>
  <c r="T347" i="17" s="1"/>
  <c r="U347" i="17" s="1"/>
  <c r="V347" i="17" s="1"/>
  <c r="W347" i="17" s="1"/>
  <c r="X347" i="17" s="1"/>
  <c r="Y347" i="17" s="1"/>
  <c r="Z347" i="17" s="1"/>
  <c r="AA347" i="17" s="1"/>
  <c r="BL346" i="17"/>
  <c r="BJ346" i="17"/>
  <c r="BH346" i="17"/>
  <c r="BF346" i="17"/>
  <c r="BD346" i="17"/>
  <c r="BB346" i="17"/>
  <c r="AZ346" i="17"/>
  <c r="AX346" i="17"/>
  <c r="AV346" i="17"/>
  <c r="AT346" i="17"/>
  <c r="AR346" i="17"/>
  <c r="AP346" i="17"/>
  <c r="R346" i="17"/>
  <c r="S346" i="17" s="1"/>
  <c r="T346" i="17" s="1"/>
  <c r="U346" i="17" s="1"/>
  <c r="V346" i="17" s="1"/>
  <c r="W346" i="17" s="1"/>
  <c r="X346" i="17" s="1"/>
  <c r="Y346" i="17" s="1"/>
  <c r="Z346" i="17" s="1"/>
  <c r="AA346" i="17" s="1"/>
  <c r="BL345" i="17"/>
  <c r="BJ345" i="17"/>
  <c r="BH345" i="17"/>
  <c r="BF345" i="17"/>
  <c r="BD345" i="17"/>
  <c r="BB345" i="17"/>
  <c r="AZ345" i="17"/>
  <c r="AX345" i="17"/>
  <c r="AV345" i="17"/>
  <c r="AT345" i="17"/>
  <c r="AR345" i="17"/>
  <c r="AP345" i="17"/>
  <c r="R345" i="17"/>
  <c r="S345" i="17" s="1"/>
  <c r="T345" i="17" s="1"/>
  <c r="U345" i="17" s="1"/>
  <c r="V345" i="17" s="1"/>
  <c r="W345" i="17" s="1"/>
  <c r="X345" i="17" s="1"/>
  <c r="Y345" i="17" s="1"/>
  <c r="Z345" i="17" s="1"/>
  <c r="AA345" i="17" s="1"/>
  <c r="BL344" i="17"/>
  <c r="BJ344" i="17"/>
  <c r="BH344" i="17"/>
  <c r="BF344" i="17"/>
  <c r="BD344" i="17"/>
  <c r="BB344" i="17"/>
  <c r="AZ344" i="17"/>
  <c r="AX344" i="17"/>
  <c r="AV344" i="17"/>
  <c r="AT344" i="17"/>
  <c r="AR344" i="17"/>
  <c r="AP344" i="17"/>
  <c r="Q344" i="17"/>
  <c r="R344" i="17" s="1"/>
  <c r="S344" i="17" s="1"/>
  <c r="T344" i="17" s="1"/>
  <c r="U344" i="17" s="1"/>
  <c r="V344" i="17" s="1"/>
  <c r="W344" i="17" s="1"/>
  <c r="X344" i="17" s="1"/>
  <c r="Y344" i="17" s="1"/>
  <c r="Z344" i="17" s="1"/>
  <c r="BL343" i="17"/>
  <c r="BJ343" i="17"/>
  <c r="BH343" i="17"/>
  <c r="BF343" i="17"/>
  <c r="BD343" i="17"/>
  <c r="BB343" i="17"/>
  <c r="AZ343" i="17"/>
  <c r="AX343" i="17"/>
  <c r="AV343" i="17"/>
  <c r="AT343" i="17"/>
  <c r="AR343" i="17"/>
  <c r="AP343" i="17"/>
  <c r="Q343" i="17"/>
  <c r="R343" i="17" s="1"/>
  <c r="S343" i="17" s="1"/>
  <c r="T343" i="17" s="1"/>
  <c r="U343" i="17" s="1"/>
  <c r="V343" i="17" s="1"/>
  <c r="W343" i="17" s="1"/>
  <c r="X343" i="17" s="1"/>
  <c r="Y343" i="17" s="1"/>
  <c r="Z343" i="17" s="1"/>
  <c r="BL342" i="17"/>
  <c r="BJ342" i="17"/>
  <c r="BH342" i="17"/>
  <c r="BF342" i="17"/>
  <c r="BD342" i="17"/>
  <c r="BB342" i="17"/>
  <c r="AZ342" i="17"/>
  <c r="AX342" i="17"/>
  <c r="AV342" i="17"/>
  <c r="AT342" i="17"/>
  <c r="AR342" i="17"/>
  <c r="AP342" i="17"/>
  <c r="Q342" i="17"/>
  <c r="R342" i="17" s="1"/>
  <c r="S342" i="17" s="1"/>
  <c r="T342" i="17" s="1"/>
  <c r="U342" i="17" s="1"/>
  <c r="V342" i="17" s="1"/>
  <c r="W342" i="17" s="1"/>
  <c r="X342" i="17" s="1"/>
  <c r="Y342" i="17" s="1"/>
  <c r="Z342" i="17" s="1"/>
  <c r="BL340" i="17"/>
  <c r="BJ340" i="17"/>
  <c r="BH340" i="17"/>
  <c r="BF340" i="17"/>
  <c r="BD340" i="17"/>
  <c r="BB340" i="17"/>
  <c r="AZ340" i="17"/>
  <c r="AX340" i="17"/>
  <c r="AV340" i="17"/>
  <c r="AT340" i="17"/>
  <c r="AR340" i="17"/>
  <c r="AP340" i="17"/>
  <c r="Q340" i="17"/>
  <c r="R340" i="17" s="1"/>
  <c r="S340" i="17" s="1"/>
  <c r="T340" i="17" s="1"/>
  <c r="U340" i="17" s="1"/>
  <c r="W340" i="17" s="1"/>
  <c r="X340" i="17" s="1"/>
  <c r="Y340" i="17" s="1"/>
  <c r="Z340" i="17" s="1"/>
  <c r="AA340" i="17" s="1"/>
  <c r="BL339" i="17"/>
  <c r="BJ339" i="17"/>
  <c r="BH339" i="17"/>
  <c r="BF339" i="17"/>
  <c r="BD339" i="17"/>
  <c r="BB339" i="17"/>
  <c r="AZ339" i="17"/>
  <c r="AX339" i="17"/>
  <c r="AV339" i="17"/>
  <c r="AT339" i="17"/>
  <c r="AR339" i="17"/>
  <c r="AP339" i="17"/>
  <c r="Q339" i="17"/>
  <c r="R339" i="17" s="1"/>
  <c r="S339" i="17" s="1"/>
  <c r="T339" i="17" s="1"/>
  <c r="U339" i="17" s="1"/>
  <c r="V339" i="17" s="1"/>
  <c r="W339" i="17" s="1"/>
  <c r="X339" i="17" s="1"/>
  <c r="Y339" i="17" s="1"/>
  <c r="Z339" i="17" s="1"/>
  <c r="AA339" i="17" s="1"/>
  <c r="BL338" i="17"/>
  <c r="BJ338" i="17"/>
  <c r="BH338" i="17"/>
  <c r="BF338" i="17"/>
  <c r="BD338" i="17"/>
  <c r="BB338" i="17"/>
  <c r="AZ338" i="17"/>
  <c r="AX338" i="17"/>
  <c r="AV338" i="17"/>
  <c r="AT338" i="17"/>
  <c r="AR338" i="17"/>
  <c r="AP338" i="17"/>
  <c r="V338" i="17"/>
  <c r="W338" i="17" s="1"/>
  <c r="X338" i="17" s="1"/>
  <c r="Y338" i="17" s="1"/>
  <c r="Z338" i="17" s="1"/>
  <c r="AA338" i="17" s="1"/>
  <c r="Q338" i="17"/>
  <c r="R338" i="17" s="1"/>
  <c r="S338" i="17" s="1"/>
  <c r="T338" i="17" s="1"/>
  <c r="U338" i="17" s="1"/>
  <c r="BL337" i="17"/>
  <c r="BJ337" i="17"/>
  <c r="BH337" i="17"/>
  <c r="BF337" i="17"/>
  <c r="BD337" i="17"/>
  <c r="BB337" i="17"/>
  <c r="AZ337" i="17"/>
  <c r="AX337" i="17"/>
  <c r="AV337" i="17"/>
  <c r="AT337" i="17"/>
  <c r="AR337" i="17"/>
  <c r="AP337" i="17"/>
  <c r="V337" i="17"/>
  <c r="W337" i="17" s="1"/>
  <c r="X337" i="17" s="1"/>
  <c r="Y337" i="17" s="1"/>
  <c r="Z337" i="17" s="1"/>
  <c r="AA337" i="17" s="1"/>
  <c r="Q337" i="17"/>
  <c r="R337" i="17" s="1"/>
  <c r="S337" i="17" s="1"/>
  <c r="T337" i="17" s="1"/>
  <c r="U337" i="17" s="1"/>
  <c r="BL336" i="17"/>
  <c r="BJ336" i="17"/>
  <c r="BH336" i="17"/>
  <c r="BF336" i="17"/>
  <c r="BD336" i="17"/>
  <c r="BB336" i="17"/>
  <c r="AZ336" i="17"/>
  <c r="AX336" i="17"/>
  <c r="AV336" i="17"/>
  <c r="AT336" i="17"/>
  <c r="AR336" i="17"/>
  <c r="AP336" i="17"/>
  <c r="V336" i="17"/>
  <c r="W336" i="17" s="1"/>
  <c r="X336" i="17" s="1"/>
  <c r="Y336" i="17" s="1"/>
  <c r="Z336" i="17" s="1"/>
  <c r="AA336" i="17" s="1"/>
  <c r="Q336" i="17"/>
  <c r="R336" i="17" s="1"/>
  <c r="S336" i="17" s="1"/>
  <c r="T336" i="17" s="1"/>
  <c r="U336" i="17" s="1"/>
  <c r="BL335" i="17"/>
  <c r="BJ335" i="17"/>
  <c r="BH335" i="17"/>
  <c r="BF335" i="17"/>
  <c r="BD335" i="17"/>
  <c r="BB335" i="17"/>
  <c r="AZ335" i="17"/>
  <c r="AX335" i="17"/>
  <c r="AV335" i="17"/>
  <c r="AT335" i="17"/>
  <c r="AR335" i="17"/>
  <c r="AP335" i="17"/>
  <c r="Q335" i="17"/>
  <c r="R335" i="17" s="1"/>
  <c r="S335" i="17" s="1"/>
  <c r="T335" i="17" s="1"/>
  <c r="U335" i="17" s="1"/>
  <c r="V335" i="17" s="1"/>
  <c r="W335" i="17" s="1"/>
  <c r="X335" i="17" s="1"/>
  <c r="Y335" i="17" s="1"/>
  <c r="Z335" i="17" s="1"/>
  <c r="AA335" i="17" s="1"/>
  <c r="BL334" i="17"/>
  <c r="BJ334" i="17"/>
  <c r="BH334" i="17"/>
  <c r="BF334" i="17"/>
  <c r="BD334" i="17"/>
  <c r="BB334" i="17"/>
  <c r="AZ334" i="17"/>
  <c r="AX334" i="17"/>
  <c r="AV334" i="17"/>
  <c r="AT334" i="17"/>
  <c r="AR334" i="17"/>
  <c r="AP334" i="17"/>
  <c r="Q334" i="17"/>
  <c r="R334" i="17" s="1"/>
  <c r="S334" i="17" s="1"/>
  <c r="T334" i="17" s="1"/>
  <c r="U334" i="17" s="1"/>
  <c r="V334" i="17" s="1"/>
  <c r="W334" i="17" s="1"/>
  <c r="X334" i="17" s="1"/>
  <c r="Y334" i="17" s="1"/>
  <c r="Z334" i="17" s="1"/>
  <c r="AA334" i="17" s="1"/>
  <c r="BL333" i="17"/>
  <c r="BJ333" i="17"/>
  <c r="BH333" i="17"/>
  <c r="BF333" i="17"/>
  <c r="BD333" i="17"/>
  <c r="BB333" i="17"/>
  <c r="AZ333" i="17"/>
  <c r="AX333" i="17"/>
  <c r="AV333" i="17"/>
  <c r="AT333" i="17"/>
  <c r="AR333" i="17"/>
  <c r="AP333" i="17"/>
  <c r="V333" i="17"/>
  <c r="W333" i="17" s="1"/>
  <c r="X333" i="17" s="1"/>
  <c r="Y333" i="17" s="1"/>
  <c r="Z333" i="17" s="1"/>
  <c r="AA333" i="17" s="1"/>
  <c r="Q333" i="17"/>
  <c r="R333" i="17" s="1"/>
  <c r="S333" i="17" s="1"/>
  <c r="T333" i="17" s="1"/>
  <c r="U333" i="17" s="1"/>
  <c r="BL332" i="17"/>
  <c r="BJ332" i="17"/>
  <c r="BH332" i="17"/>
  <c r="BF332" i="17"/>
  <c r="BD332" i="17"/>
  <c r="BB332" i="17"/>
  <c r="AZ332" i="17"/>
  <c r="AX332" i="17"/>
  <c r="AV332" i="17"/>
  <c r="AT332" i="17"/>
  <c r="AR332" i="17"/>
  <c r="AP332" i="17"/>
  <c r="V332" i="17"/>
  <c r="W332" i="17" s="1"/>
  <c r="X332" i="17" s="1"/>
  <c r="Y332" i="17" s="1"/>
  <c r="Z332" i="17" s="1"/>
  <c r="AA332" i="17" s="1"/>
  <c r="Q332" i="17"/>
  <c r="R332" i="17" s="1"/>
  <c r="S332" i="17" s="1"/>
  <c r="T332" i="17" s="1"/>
  <c r="U332" i="17" s="1"/>
  <c r="BL331" i="17"/>
  <c r="BJ331" i="17"/>
  <c r="BH331" i="17"/>
  <c r="BF331" i="17"/>
  <c r="BD331" i="17"/>
  <c r="BB331" i="17"/>
  <c r="AZ331" i="17"/>
  <c r="AX331" i="17"/>
  <c r="AV331" i="17"/>
  <c r="AT331" i="17"/>
  <c r="AR331" i="17"/>
  <c r="AP331" i="17"/>
  <c r="Y331" i="17"/>
  <c r="Z331" i="17" s="1"/>
  <c r="AA331" i="17" s="1"/>
  <c r="Q331" i="17"/>
  <c r="R331" i="17" s="1"/>
  <c r="S331" i="17" s="1"/>
  <c r="T331" i="17" s="1"/>
  <c r="U331" i="17" s="1"/>
  <c r="V331" i="17" s="1"/>
  <c r="W331" i="17" s="1"/>
  <c r="BL330" i="17"/>
  <c r="BJ330" i="17"/>
  <c r="BH330" i="17"/>
  <c r="BF330" i="17"/>
  <c r="BD330" i="17"/>
  <c r="BB330" i="17"/>
  <c r="AZ330" i="17"/>
  <c r="AX330" i="17"/>
  <c r="AV330" i="17"/>
  <c r="Q330" i="17"/>
  <c r="R330" i="17" s="1"/>
  <c r="S330" i="17" s="1"/>
  <c r="T330" i="17" s="1"/>
  <c r="U330" i="17" s="1"/>
  <c r="V330" i="17" s="1"/>
  <c r="W330" i="17" s="1"/>
  <c r="X330" i="17" s="1"/>
  <c r="Y330" i="17" s="1"/>
  <c r="Z330" i="17" s="1"/>
  <c r="AA330" i="17" s="1"/>
  <c r="BL329" i="17"/>
  <c r="BJ329" i="17"/>
  <c r="BH329" i="17"/>
  <c r="BF329" i="17"/>
  <c r="BD329" i="17"/>
  <c r="BB329" i="17"/>
  <c r="AZ329" i="17"/>
  <c r="AX329" i="17"/>
  <c r="AV329" i="17"/>
  <c r="AT329" i="17"/>
  <c r="AR329" i="17"/>
  <c r="AP329" i="17"/>
  <c r="Q329" i="17"/>
  <c r="R329" i="17" s="1"/>
  <c r="S329" i="17" s="1"/>
  <c r="T329" i="17" s="1"/>
  <c r="U329" i="17" s="1"/>
  <c r="V329" i="17" s="1"/>
  <c r="W329" i="17" s="1"/>
  <c r="X329" i="17" s="1"/>
  <c r="Y329" i="17" s="1"/>
  <c r="Z329" i="17" s="1"/>
  <c r="AA329" i="17" s="1"/>
  <c r="BL328" i="17"/>
  <c r="BJ328" i="17"/>
  <c r="BH328" i="17"/>
  <c r="BF328" i="17"/>
  <c r="BD328" i="17"/>
  <c r="BB328" i="17"/>
  <c r="AZ328" i="17"/>
  <c r="AX328" i="17"/>
  <c r="AV328" i="17"/>
  <c r="AT328" i="17"/>
  <c r="AR328" i="17"/>
  <c r="AP328" i="17"/>
  <c r="Q328" i="17"/>
  <c r="R328" i="17" s="1"/>
  <c r="S328" i="17" s="1"/>
  <c r="T328" i="17" s="1"/>
  <c r="U328" i="17" s="1"/>
  <c r="V328" i="17" s="1"/>
  <c r="W328" i="17" s="1"/>
  <c r="X328" i="17" s="1"/>
  <c r="Y328" i="17" s="1"/>
  <c r="Z328" i="17" s="1"/>
  <c r="AA328" i="17" s="1"/>
  <c r="BL327" i="17"/>
  <c r="BJ327" i="17"/>
  <c r="BH327" i="17"/>
  <c r="BF327" i="17"/>
  <c r="BD327" i="17"/>
  <c r="BB327" i="17"/>
  <c r="AZ327" i="17"/>
  <c r="AX327" i="17"/>
  <c r="AV327" i="17"/>
  <c r="AT327" i="17"/>
  <c r="AR327" i="17"/>
  <c r="AP327" i="17"/>
  <c r="Q327" i="17"/>
  <c r="R327" i="17" s="1"/>
  <c r="S327" i="17" s="1"/>
  <c r="T327" i="17" s="1"/>
  <c r="U327" i="17" s="1"/>
  <c r="V327" i="17" s="1"/>
  <c r="W327" i="17" s="1"/>
  <c r="X327" i="17" s="1"/>
  <c r="Y327" i="17" s="1"/>
  <c r="Z327" i="17" s="1"/>
  <c r="AA327" i="17" s="1"/>
  <c r="BL326" i="17"/>
  <c r="BJ326" i="17"/>
  <c r="BH326" i="17"/>
  <c r="BF326" i="17"/>
  <c r="BD326" i="17"/>
  <c r="BB326" i="17"/>
  <c r="AZ326" i="17"/>
  <c r="AX326" i="17"/>
  <c r="AV326" i="17"/>
  <c r="AT326" i="17"/>
  <c r="AR326" i="17"/>
  <c r="AP326" i="17"/>
  <c r="Q326" i="17"/>
  <c r="R326" i="17" s="1"/>
  <c r="S326" i="17" s="1"/>
  <c r="T326" i="17" s="1"/>
  <c r="U326" i="17" s="1"/>
  <c r="V326" i="17" s="1"/>
  <c r="W326" i="17" s="1"/>
  <c r="X326" i="17" s="1"/>
  <c r="Y326" i="17" s="1"/>
  <c r="Z326" i="17" s="1"/>
  <c r="AA326" i="17" s="1"/>
  <c r="BL325" i="17"/>
  <c r="BJ325" i="17"/>
  <c r="BH325" i="17"/>
  <c r="BF325" i="17"/>
  <c r="BD325" i="17"/>
  <c r="BB325" i="17"/>
  <c r="AZ325" i="17"/>
  <c r="AX325" i="17"/>
  <c r="AV325" i="17"/>
  <c r="AT325" i="17"/>
  <c r="AR325" i="17"/>
  <c r="AP325" i="17"/>
  <c r="Q325" i="17"/>
  <c r="R325" i="17" s="1"/>
  <c r="S325" i="17" s="1"/>
  <c r="T325" i="17" s="1"/>
  <c r="U325" i="17" s="1"/>
  <c r="V325" i="17" s="1"/>
  <c r="W325" i="17" s="1"/>
  <c r="X325" i="17" s="1"/>
  <c r="Y325" i="17" s="1"/>
  <c r="Z325" i="17" s="1"/>
  <c r="AA325" i="17" s="1"/>
  <c r="BL324" i="17"/>
  <c r="BJ324" i="17"/>
  <c r="BH324" i="17"/>
  <c r="BF324" i="17"/>
  <c r="BD324" i="17"/>
  <c r="BB324" i="17"/>
  <c r="AZ324" i="17"/>
  <c r="AX324" i="17"/>
  <c r="AV324" i="17"/>
  <c r="AT324" i="17"/>
  <c r="AR324" i="17"/>
  <c r="AP324" i="17"/>
  <c r="Q324" i="17"/>
  <c r="R324" i="17" s="1"/>
  <c r="S324" i="17" s="1"/>
  <c r="T324" i="17" s="1"/>
  <c r="U324" i="17" s="1"/>
  <c r="V324" i="17" s="1"/>
  <c r="W324" i="17" s="1"/>
  <c r="X324" i="17" s="1"/>
  <c r="Y324" i="17" s="1"/>
  <c r="Z324" i="17" s="1"/>
  <c r="AA324" i="17" s="1"/>
  <c r="BL323" i="17"/>
  <c r="BJ323" i="17"/>
  <c r="BH323" i="17"/>
  <c r="BF323" i="17"/>
  <c r="BD323" i="17"/>
  <c r="BB323" i="17"/>
  <c r="AZ323" i="17"/>
  <c r="AX323" i="17"/>
  <c r="AV323" i="17"/>
  <c r="AT323" i="17"/>
  <c r="AR323" i="17"/>
  <c r="AP323" i="17"/>
  <c r="Q323" i="17"/>
  <c r="R323" i="17" s="1"/>
  <c r="S323" i="17" s="1"/>
  <c r="T323" i="17" s="1"/>
  <c r="U323" i="17" s="1"/>
  <c r="V323" i="17" s="1"/>
  <c r="W323" i="17" s="1"/>
  <c r="X323" i="17" s="1"/>
  <c r="Y323" i="17" s="1"/>
  <c r="Z323" i="17" s="1"/>
  <c r="AA323" i="17" s="1"/>
  <c r="BL322" i="17"/>
  <c r="BJ322" i="17"/>
  <c r="BH322" i="17"/>
  <c r="BF322" i="17"/>
  <c r="BD322" i="17"/>
  <c r="BB322" i="17"/>
  <c r="AZ322" i="17"/>
  <c r="AX322" i="17"/>
  <c r="AV322" i="17"/>
  <c r="AT322" i="17"/>
  <c r="AR322" i="17"/>
  <c r="AP322" i="17"/>
  <c r="Q322" i="17"/>
  <c r="R322" i="17" s="1"/>
  <c r="S322" i="17" s="1"/>
  <c r="T322" i="17" s="1"/>
  <c r="U322" i="17" s="1"/>
  <c r="V322" i="17" s="1"/>
  <c r="W322" i="17" s="1"/>
  <c r="X322" i="17" s="1"/>
  <c r="Y322" i="17" s="1"/>
  <c r="Z322" i="17" s="1"/>
  <c r="AA322" i="17" s="1"/>
  <c r="BL321" i="17"/>
  <c r="BJ321" i="17"/>
  <c r="BH321" i="17"/>
  <c r="BF321" i="17"/>
  <c r="BD321" i="17"/>
  <c r="BB321" i="17"/>
  <c r="AZ321" i="17"/>
  <c r="AX321" i="17"/>
  <c r="AV321" i="17"/>
  <c r="AT321" i="17"/>
  <c r="AR321" i="17"/>
  <c r="AP321" i="17"/>
  <c r="Q321" i="17"/>
  <c r="R321" i="17" s="1"/>
  <c r="S321" i="17" s="1"/>
  <c r="T321" i="17" s="1"/>
  <c r="U321" i="17" s="1"/>
  <c r="V321" i="17" s="1"/>
  <c r="W321" i="17" s="1"/>
  <c r="X321" i="17" s="1"/>
  <c r="Y321" i="17" s="1"/>
  <c r="Z321" i="17" s="1"/>
  <c r="AA321" i="17" s="1"/>
  <c r="BL320" i="17"/>
  <c r="BJ320" i="17"/>
  <c r="BH320" i="17"/>
  <c r="BF320" i="17"/>
  <c r="BD320" i="17"/>
  <c r="BB320" i="17"/>
  <c r="AZ320" i="17"/>
  <c r="AX320" i="17"/>
  <c r="AV320" i="17"/>
  <c r="AT320" i="17"/>
  <c r="AR320" i="17"/>
  <c r="AP320" i="17"/>
  <c r="Q320" i="17"/>
  <c r="R320" i="17" s="1"/>
  <c r="S320" i="17" s="1"/>
  <c r="T320" i="17" s="1"/>
  <c r="U320" i="17" s="1"/>
  <c r="V320" i="17" s="1"/>
  <c r="W320" i="17" s="1"/>
  <c r="X320" i="17" s="1"/>
  <c r="Y320" i="17" s="1"/>
  <c r="Z320" i="17" s="1"/>
  <c r="AA320" i="17" s="1"/>
  <c r="BL319" i="17"/>
  <c r="BJ319" i="17"/>
  <c r="BH319" i="17"/>
  <c r="BF319" i="17"/>
  <c r="BD319" i="17"/>
  <c r="BB319" i="17"/>
  <c r="AZ319" i="17"/>
  <c r="AX319" i="17"/>
  <c r="AV319" i="17"/>
  <c r="AT319" i="17"/>
  <c r="AR319" i="17"/>
  <c r="AP319" i="17"/>
  <c r="Q319" i="17"/>
  <c r="R319" i="17" s="1"/>
  <c r="S319" i="17" s="1"/>
  <c r="T319" i="17" s="1"/>
  <c r="U319" i="17" s="1"/>
  <c r="V319" i="17" s="1"/>
  <c r="W319" i="17" s="1"/>
  <c r="X319" i="17" s="1"/>
  <c r="Y319" i="17" s="1"/>
  <c r="Z319" i="17" s="1"/>
  <c r="AA319" i="17" s="1"/>
  <c r="BL318" i="17"/>
  <c r="BJ318" i="17"/>
  <c r="BH318" i="17"/>
  <c r="BF318" i="17"/>
  <c r="BD318" i="17"/>
  <c r="BB318" i="17"/>
  <c r="AZ318" i="17"/>
  <c r="AX318" i="17"/>
  <c r="AV318" i="17"/>
  <c r="AT318" i="17"/>
  <c r="AR318" i="17"/>
  <c r="AP318" i="17"/>
  <c r="Q318" i="17"/>
  <c r="R318" i="17" s="1"/>
  <c r="S318" i="17" s="1"/>
  <c r="T318" i="17" s="1"/>
  <c r="U318" i="17" s="1"/>
  <c r="V318" i="17" s="1"/>
  <c r="W318" i="17" s="1"/>
  <c r="X318" i="17" s="1"/>
  <c r="Y318" i="17" s="1"/>
  <c r="Z318" i="17" s="1"/>
  <c r="AA318" i="17" s="1"/>
  <c r="BL317" i="17"/>
  <c r="BJ317" i="17"/>
  <c r="BH317" i="17"/>
  <c r="BF317" i="17"/>
  <c r="BD317" i="17"/>
  <c r="BB317" i="17"/>
  <c r="AZ317" i="17"/>
  <c r="AX317" i="17"/>
  <c r="AV317" i="17"/>
  <c r="AT317" i="17"/>
  <c r="AR317" i="17"/>
  <c r="AP317" i="17"/>
  <c r="Q317" i="17"/>
  <c r="R317" i="17" s="1"/>
  <c r="S317" i="17" s="1"/>
  <c r="T317" i="17" s="1"/>
  <c r="U317" i="17" s="1"/>
  <c r="V317" i="17" s="1"/>
  <c r="W317" i="17" s="1"/>
  <c r="X317" i="17" s="1"/>
  <c r="Y317" i="17" s="1"/>
  <c r="Z317" i="17" s="1"/>
  <c r="AA317" i="17" s="1"/>
  <c r="BL316" i="17"/>
  <c r="BJ316" i="17"/>
  <c r="BH316" i="17"/>
  <c r="BF316" i="17"/>
  <c r="BD316" i="17"/>
  <c r="BB316" i="17"/>
  <c r="AZ316" i="17"/>
  <c r="AX316" i="17"/>
  <c r="AV316" i="17"/>
  <c r="AT316" i="17"/>
  <c r="AR316" i="17"/>
  <c r="AP316" i="17"/>
  <c r="Q316" i="17"/>
  <c r="R316" i="17" s="1"/>
  <c r="S316" i="17" s="1"/>
  <c r="T316" i="17" s="1"/>
  <c r="U316" i="17" s="1"/>
  <c r="V316" i="17" s="1"/>
  <c r="W316" i="17" s="1"/>
  <c r="X316" i="17" s="1"/>
  <c r="Y316" i="17" s="1"/>
  <c r="Z316" i="17" s="1"/>
  <c r="AA316" i="17" s="1"/>
  <c r="BL315" i="17"/>
  <c r="BJ315" i="17"/>
  <c r="BH315" i="17"/>
  <c r="BF315" i="17"/>
  <c r="BD315" i="17"/>
  <c r="BB315" i="17"/>
  <c r="AZ315" i="17"/>
  <c r="AX315" i="17"/>
  <c r="AV315" i="17"/>
  <c r="AT315" i="17"/>
  <c r="AR315" i="17"/>
  <c r="AP315" i="17"/>
  <c r="Q315" i="17"/>
  <c r="R315" i="17" s="1"/>
  <c r="S315" i="17" s="1"/>
  <c r="T315" i="17" s="1"/>
  <c r="U315" i="17" s="1"/>
  <c r="V315" i="17" s="1"/>
  <c r="W315" i="17" s="1"/>
  <c r="X315" i="17" s="1"/>
  <c r="Y315" i="17" s="1"/>
  <c r="Z315" i="17" s="1"/>
  <c r="AA315" i="17" s="1"/>
  <c r="BL314" i="17"/>
  <c r="BJ314" i="17"/>
  <c r="BH314" i="17"/>
  <c r="BF314" i="17"/>
  <c r="BD314" i="17"/>
  <c r="BB314" i="17"/>
  <c r="AZ314" i="17"/>
  <c r="AX314" i="17"/>
  <c r="AV314" i="17"/>
  <c r="AT314" i="17"/>
  <c r="AR314" i="17"/>
  <c r="AP314" i="17"/>
  <c r="Q314" i="17"/>
  <c r="R314" i="17" s="1"/>
  <c r="S314" i="17" s="1"/>
  <c r="T314" i="17" s="1"/>
  <c r="U314" i="17" s="1"/>
  <c r="V314" i="17" s="1"/>
  <c r="W314" i="17" s="1"/>
  <c r="X314" i="17" s="1"/>
  <c r="Y314" i="17" s="1"/>
  <c r="Z314" i="17" s="1"/>
  <c r="AA314" i="17" s="1"/>
  <c r="BL313" i="17"/>
  <c r="BJ313" i="17"/>
  <c r="BH313" i="17"/>
  <c r="BF313" i="17"/>
  <c r="BD313" i="17"/>
  <c r="BB313" i="17"/>
  <c r="AZ313" i="17"/>
  <c r="AX313" i="17"/>
  <c r="AV313" i="17"/>
  <c r="AT313" i="17"/>
  <c r="AR313" i="17"/>
  <c r="AP313" i="17"/>
  <c r="Q313" i="17"/>
  <c r="R313" i="17" s="1"/>
  <c r="S313" i="17" s="1"/>
  <c r="T313" i="17" s="1"/>
  <c r="U313" i="17" s="1"/>
  <c r="V313" i="17" s="1"/>
  <c r="W313" i="17" s="1"/>
  <c r="X313" i="17" s="1"/>
  <c r="Y313" i="17" s="1"/>
  <c r="Z313" i="17" s="1"/>
  <c r="AA313" i="17" s="1"/>
  <c r="BL312" i="17"/>
  <c r="BJ312" i="17"/>
  <c r="BH312" i="17"/>
  <c r="BF312" i="17"/>
  <c r="BD312" i="17"/>
  <c r="BB312" i="17"/>
  <c r="AZ312" i="17"/>
  <c r="AX312" i="17"/>
  <c r="AV312" i="17"/>
  <c r="AT312" i="17"/>
  <c r="AR312" i="17"/>
  <c r="AP312" i="17"/>
  <c r="Q312" i="17"/>
  <c r="R312" i="17" s="1"/>
  <c r="S312" i="17" s="1"/>
  <c r="T312" i="17" s="1"/>
  <c r="U312" i="17" s="1"/>
  <c r="V312" i="17" s="1"/>
  <c r="W312" i="17" s="1"/>
  <c r="X312" i="17" s="1"/>
  <c r="Y312" i="17" s="1"/>
  <c r="Z312" i="17" s="1"/>
  <c r="AA312" i="17" s="1"/>
  <c r="BL311" i="17"/>
  <c r="BJ311" i="17"/>
  <c r="BH311" i="17"/>
  <c r="BF311" i="17"/>
  <c r="BD311" i="17"/>
  <c r="BB311" i="17"/>
  <c r="AZ311" i="17"/>
  <c r="AX311" i="17"/>
  <c r="AV311" i="17"/>
  <c r="AT311" i="17"/>
  <c r="AR311" i="17"/>
  <c r="AP311" i="17"/>
  <c r="Q311" i="17"/>
  <c r="R311" i="17" s="1"/>
  <c r="S311" i="17" s="1"/>
  <c r="T311" i="17" s="1"/>
  <c r="U311" i="17" s="1"/>
  <c r="V311" i="17" s="1"/>
  <c r="W311" i="17" s="1"/>
  <c r="X311" i="17" s="1"/>
  <c r="Y311" i="17" s="1"/>
  <c r="Z311" i="17" s="1"/>
  <c r="AA311" i="17" s="1"/>
  <c r="BL310" i="17"/>
  <c r="BJ310" i="17"/>
  <c r="BH310" i="17"/>
  <c r="BF310" i="17"/>
  <c r="BD310" i="17"/>
  <c r="BB310" i="17"/>
  <c r="AZ310" i="17"/>
  <c r="AX310" i="17"/>
  <c r="AV310" i="17"/>
  <c r="AT310" i="17"/>
  <c r="AR310" i="17"/>
  <c r="AP310" i="17"/>
  <c r="Q310" i="17"/>
  <c r="R310" i="17" s="1"/>
  <c r="S310" i="17" s="1"/>
  <c r="T310" i="17" s="1"/>
  <c r="U310" i="17" s="1"/>
  <c r="V310" i="17" s="1"/>
  <c r="W310" i="17" s="1"/>
  <c r="X310" i="17" s="1"/>
  <c r="Y310" i="17" s="1"/>
  <c r="Z310" i="17" s="1"/>
  <c r="AA310" i="17" s="1"/>
  <c r="BL309" i="17"/>
  <c r="BJ309" i="17"/>
  <c r="BH309" i="17"/>
  <c r="BF309" i="17"/>
  <c r="BD309" i="17"/>
  <c r="BB309" i="17"/>
  <c r="AZ309" i="17"/>
  <c r="AX309" i="17"/>
  <c r="AV309" i="17"/>
  <c r="AT309" i="17"/>
  <c r="AR309" i="17"/>
  <c r="AP309" i="17"/>
  <c r="Q309" i="17"/>
  <c r="R309" i="17" s="1"/>
  <c r="S309" i="17" s="1"/>
  <c r="T309" i="17" s="1"/>
  <c r="U309" i="17" s="1"/>
  <c r="V309" i="17" s="1"/>
  <c r="W309" i="17" s="1"/>
  <c r="X309" i="17" s="1"/>
  <c r="Y309" i="17" s="1"/>
  <c r="Z309" i="17" s="1"/>
  <c r="AA309" i="17" s="1"/>
  <c r="BL308" i="17"/>
  <c r="BJ308" i="17"/>
  <c r="BH308" i="17"/>
  <c r="BF308" i="17"/>
  <c r="BD308" i="17"/>
  <c r="BB308" i="17"/>
  <c r="AZ308" i="17"/>
  <c r="AX308" i="17"/>
  <c r="AV308" i="17"/>
  <c r="AT308" i="17"/>
  <c r="AR308" i="17"/>
  <c r="AP308" i="17"/>
  <c r="Q308" i="17"/>
  <c r="R308" i="17" s="1"/>
  <c r="S308" i="17" s="1"/>
  <c r="T308" i="17" s="1"/>
  <c r="U308" i="17" s="1"/>
  <c r="V308" i="17" s="1"/>
  <c r="W308" i="17" s="1"/>
  <c r="X308" i="17" s="1"/>
  <c r="Y308" i="17" s="1"/>
  <c r="Z308" i="17" s="1"/>
  <c r="AA308" i="17" s="1"/>
  <c r="BL307" i="17"/>
  <c r="BJ307" i="17"/>
  <c r="BH307" i="17"/>
  <c r="BF307" i="17"/>
  <c r="BD307" i="17"/>
  <c r="BB307" i="17"/>
  <c r="AZ307" i="17"/>
  <c r="AX307" i="17"/>
  <c r="AV307" i="17"/>
  <c r="AT307" i="17"/>
  <c r="AR307" i="17"/>
  <c r="AP307" i="17"/>
  <c r="Q307" i="17"/>
  <c r="R307" i="17" s="1"/>
  <c r="S307" i="17" s="1"/>
  <c r="T307" i="17" s="1"/>
  <c r="U307" i="17" s="1"/>
  <c r="V307" i="17" s="1"/>
  <c r="W307" i="17" s="1"/>
  <c r="X307" i="17" s="1"/>
  <c r="Y307" i="17" s="1"/>
  <c r="Z307" i="17" s="1"/>
  <c r="AA307" i="17" s="1"/>
  <c r="BL306" i="17"/>
  <c r="BJ306" i="17"/>
  <c r="BH306" i="17"/>
  <c r="BF306" i="17"/>
  <c r="BD306" i="17"/>
  <c r="BB306" i="17"/>
  <c r="AZ306" i="17"/>
  <c r="AX306" i="17"/>
  <c r="AV306" i="17"/>
  <c r="AT306" i="17"/>
  <c r="AR306" i="17"/>
  <c r="AP306" i="17"/>
  <c r="Q306" i="17"/>
  <c r="R306" i="17" s="1"/>
  <c r="S306" i="17" s="1"/>
  <c r="T306" i="17" s="1"/>
  <c r="U306" i="17" s="1"/>
  <c r="V306" i="17" s="1"/>
  <c r="W306" i="17" s="1"/>
  <c r="X306" i="17" s="1"/>
  <c r="Y306" i="17" s="1"/>
  <c r="Z306" i="17" s="1"/>
  <c r="AA306" i="17" s="1"/>
  <c r="BL305" i="17"/>
  <c r="BJ305" i="17"/>
  <c r="BH305" i="17"/>
  <c r="BF305" i="17"/>
  <c r="BD305" i="17"/>
  <c r="BB305" i="17"/>
  <c r="AZ305" i="17"/>
  <c r="AX305" i="17"/>
  <c r="AV305" i="17"/>
  <c r="AT305" i="17"/>
  <c r="AR305" i="17"/>
  <c r="AP305" i="17"/>
  <c r="Q305" i="17"/>
  <c r="R305" i="17" s="1"/>
  <c r="S305" i="17" s="1"/>
  <c r="T305" i="17" s="1"/>
  <c r="U305" i="17" s="1"/>
  <c r="V305" i="17" s="1"/>
  <c r="W305" i="17" s="1"/>
  <c r="X305" i="17" s="1"/>
  <c r="Y305" i="17" s="1"/>
  <c r="Z305" i="17" s="1"/>
  <c r="AA305" i="17" s="1"/>
  <c r="BL304" i="17"/>
  <c r="BJ304" i="17"/>
  <c r="BH304" i="17"/>
  <c r="BF304" i="17"/>
  <c r="BD304" i="17"/>
  <c r="BB304" i="17"/>
  <c r="AZ304" i="17"/>
  <c r="AX304" i="17"/>
  <c r="AV304" i="17"/>
  <c r="AT304" i="17"/>
  <c r="AR304" i="17"/>
  <c r="AP304" i="17"/>
  <c r="W304" i="17"/>
  <c r="X304" i="17" s="1"/>
  <c r="Y304" i="17" s="1"/>
  <c r="Z304" i="17" s="1"/>
  <c r="AA304" i="17" s="1"/>
  <c r="Q304" i="17"/>
  <c r="R304" i="17" s="1"/>
  <c r="S304" i="17" s="1"/>
  <c r="T304" i="17" s="1"/>
  <c r="U304" i="17" s="1"/>
  <c r="BL303" i="17"/>
  <c r="BJ303" i="17"/>
  <c r="BH303" i="17"/>
  <c r="BF303" i="17"/>
  <c r="BD303" i="17"/>
  <c r="BB303" i="17"/>
  <c r="AZ303" i="17"/>
  <c r="AX303" i="17"/>
  <c r="AV303" i="17"/>
  <c r="AT303" i="17"/>
  <c r="AR303" i="17"/>
  <c r="AP303" i="17"/>
  <c r="Y303" i="17"/>
  <c r="Z303" i="17" s="1"/>
  <c r="AA303" i="17" s="1"/>
  <c r="W303" i="17"/>
  <c r="Q303" i="17"/>
  <c r="R303" i="17" s="1"/>
  <c r="S303" i="17" s="1"/>
  <c r="T303" i="17" s="1"/>
  <c r="U303" i="17" s="1"/>
  <c r="BL302" i="17"/>
  <c r="BJ302" i="17"/>
  <c r="BH302" i="17"/>
  <c r="BF302" i="17"/>
  <c r="BD302" i="17"/>
  <c r="BB302" i="17"/>
  <c r="AZ302" i="17"/>
  <c r="AX302" i="17"/>
  <c r="AV302" i="17"/>
  <c r="AT302" i="17"/>
  <c r="AR302" i="17"/>
  <c r="AP302" i="17"/>
  <c r="Y302" i="17"/>
  <c r="Z302" i="17" s="1"/>
  <c r="AA302" i="17" s="1"/>
  <c r="W302" i="17"/>
  <c r="Q302" i="17"/>
  <c r="R302" i="17" s="1"/>
  <c r="S302" i="17" s="1"/>
  <c r="T302" i="17" s="1"/>
  <c r="U302" i="17" s="1"/>
  <c r="BL301" i="17"/>
  <c r="BJ301" i="17"/>
  <c r="BH301" i="17"/>
  <c r="BF301" i="17"/>
  <c r="BD301" i="17"/>
  <c r="BB301" i="17"/>
  <c r="AZ301" i="17"/>
  <c r="AX301" i="17"/>
  <c r="AV301" i="17"/>
  <c r="AT301" i="17"/>
  <c r="AR301" i="17"/>
  <c r="AP301" i="17"/>
  <c r="Y301" i="17"/>
  <c r="Z301" i="17" s="1"/>
  <c r="AA301" i="17" s="1"/>
  <c r="W301" i="17"/>
  <c r="Q301" i="17"/>
  <c r="R301" i="17" s="1"/>
  <c r="S301" i="17" s="1"/>
  <c r="T301" i="17" s="1"/>
  <c r="U301" i="17" s="1"/>
  <c r="BL300" i="17"/>
  <c r="BJ300" i="17"/>
  <c r="BH300" i="17"/>
  <c r="BF300" i="17"/>
  <c r="BD300" i="17"/>
  <c r="BB300" i="17"/>
  <c r="AZ300" i="17"/>
  <c r="AX300" i="17"/>
  <c r="AV300" i="17"/>
  <c r="AT300" i="17"/>
  <c r="AR300" i="17"/>
  <c r="AP300" i="17"/>
  <c r="Y300" i="17"/>
  <c r="Z300" i="17" s="1"/>
  <c r="AA300" i="17" s="1"/>
  <c r="W300" i="17"/>
  <c r="Q300" i="17"/>
  <c r="R300" i="17" s="1"/>
  <c r="S300" i="17" s="1"/>
  <c r="T300" i="17" s="1"/>
  <c r="U300" i="17" s="1"/>
  <c r="BL299" i="17"/>
  <c r="BJ299" i="17"/>
  <c r="BH299" i="17"/>
  <c r="BF299" i="17"/>
  <c r="BD299" i="17"/>
  <c r="BB299" i="17"/>
  <c r="AZ299" i="17"/>
  <c r="AX299" i="17"/>
  <c r="AV299" i="17"/>
  <c r="AT299" i="17"/>
  <c r="AR299" i="17"/>
  <c r="AP299" i="17"/>
  <c r="Y299" i="17"/>
  <c r="Z299" i="17" s="1"/>
  <c r="AA299" i="17" s="1"/>
  <c r="W299" i="17"/>
  <c r="Q299" i="17"/>
  <c r="R299" i="17" s="1"/>
  <c r="S299" i="17" s="1"/>
  <c r="T299" i="17" s="1"/>
  <c r="U299" i="17" s="1"/>
  <c r="BL298" i="17"/>
  <c r="BJ298" i="17"/>
  <c r="BH298" i="17"/>
  <c r="BF298" i="17"/>
  <c r="BD298" i="17"/>
  <c r="BB298" i="17"/>
  <c r="AZ298" i="17"/>
  <c r="AX298" i="17"/>
  <c r="AV298" i="17"/>
  <c r="AT298" i="17"/>
  <c r="AR298" i="17"/>
  <c r="AP298" i="17"/>
  <c r="Y298" i="17"/>
  <c r="Z298" i="17" s="1"/>
  <c r="AA298" i="17" s="1"/>
  <c r="W298" i="17"/>
  <c r="Q298" i="17"/>
  <c r="R298" i="17" s="1"/>
  <c r="S298" i="17" s="1"/>
  <c r="T298" i="17" s="1"/>
  <c r="U298" i="17" s="1"/>
  <c r="BL297" i="17"/>
  <c r="BJ297" i="17"/>
  <c r="BH297" i="17"/>
  <c r="BF297" i="17"/>
  <c r="BD297" i="17"/>
  <c r="BB297" i="17"/>
  <c r="AZ297" i="17"/>
  <c r="AX297" i="17"/>
  <c r="AV297" i="17"/>
  <c r="AT297" i="17"/>
  <c r="AR297" i="17"/>
  <c r="AP297" i="17"/>
  <c r="Y297" i="17"/>
  <c r="Z297" i="17" s="1"/>
  <c r="AA297" i="17" s="1"/>
  <c r="W297" i="17"/>
  <c r="Q297" i="17"/>
  <c r="R297" i="17" s="1"/>
  <c r="S297" i="17" s="1"/>
  <c r="T297" i="17" s="1"/>
  <c r="U297" i="17" s="1"/>
  <c r="BL296" i="17"/>
  <c r="BJ296" i="17"/>
  <c r="BH296" i="17"/>
  <c r="BF296" i="17"/>
  <c r="BD296" i="17"/>
  <c r="BB296" i="17"/>
  <c r="AZ296" i="17"/>
  <c r="AX296" i="17"/>
  <c r="AV296" i="17"/>
  <c r="AT296" i="17"/>
  <c r="AR296" i="17"/>
  <c r="AP296" i="17"/>
  <c r="Y296" i="17"/>
  <c r="Z296" i="17" s="1"/>
  <c r="AA296" i="17" s="1"/>
  <c r="W296" i="17"/>
  <c r="Q296" i="17"/>
  <c r="R296" i="17" s="1"/>
  <c r="S296" i="17" s="1"/>
  <c r="T296" i="17" s="1"/>
  <c r="U296" i="17" s="1"/>
  <c r="BL295" i="17"/>
  <c r="BJ295" i="17"/>
  <c r="BH295" i="17"/>
  <c r="BF295" i="17"/>
  <c r="BD295" i="17"/>
  <c r="BB295" i="17"/>
  <c r="AZ295" i="17"/>
  <c r="AX295" i="17"/>
  <c r="AV295" i="17"/>
  <c r="AT295" i="17"/>
  <c r="AR295" i="17"/>
  <c r="AP295" i="17"/>
  <c r="Y295" i="17"/>
  <c r="Z295" i="17" s="1"/>
  <c r="AA295" i="17" s="1"/>
  <c r="W295" i="17"/>
  <c r="Q295" i="17"/>
  <c r="R295" i="17" s="1"/>
  <c r="S295" i="17" s="1"/>
  <c r="T295" i="17" s="1"/>
  <c r="U295" i="17" s="1"/>
  <c r="BL294" i="17"/>
  <c r="BJ294" i="17"/>
  <c r="BH294" i="17"/>
  <c r="BF294" i="17"/>
  <c r="BD294" i="17"/>
  <c r="BB294" i="17"/>
  <c r="AZ294" i="17"/>
  <c r="AX294" i="17"/>
  <c r="AV294" i="17"/>
  <c r="AT294" i="17"/>
  <c r="AR294" i="17"/>
  <c r="AP294" i="17"/>
  <c r="Y294" i="17"/>
  <c r="Z294" i="17" s="1"/>
  <c r="AA294" i="17" s="1"/>
  <c r="W294" i="17"/>
  <c r="Q294" i="17"/>
  <c r="R294" i="17" s="1"/>
  <c r="S294" i="17" s="1"/>
  <c r="T294" i="17" s="1"/>
  <c r="U294" i="17" s="1"/>
  <c r="BL293" i="17"/>
  <c r="BJ293" i="17"/>
  <c r="BH293" i="17"/>
  <c r="BF293" i="17"/>
  <c r="BD293" i="17"/>
  <c r="BB293" i="17"/>
  <c r="AZ293" i="17"/>
  <c r="AX293" i="17"/>
  <c r="AV293" i="17"/>
  <c r="AT293" i="17"/>
  <c r="AR293" i="17"/>
  <c r="AP293" i="17"/>
  <c r="Y293" i="17"/>
  <c r="Z293" i="17" s="1"/>
  <c r="AA293" i="17" s="1"/>
  <c r="W293" i="17"/>
  <c r="Q293" i="17"/>
  <c r="R293" i="17" s="1"/>
  <c r="S293" i="17" s="1"/>
  <c r="T293" i="17" s="1"/>
  <c r="U293" i="17" s="1"/>
  <c r="BL292" i="17"/>
  <c r="BJ292" i="17"/>
  <c r="BH292" i="17"/>
  <c r="BF292" i="17"/>
  <c r="BD292" i="17"/>
  <c r="BB292" i="17"/>
  <c r="AY292" i="17"/>
  <c r="AZ292" i="17" s="1"/>
  <c r="AX292" i="17"/>
  <c r="AU292" i="17"/>
  <c r="AV292" i="17" s="1"/>
  <c r="AT292" i="17"/>
  <c r="AR292" i="17"/>
  <c r="AP292" i="17"/>
  <c r="Y292" i="17"/>
  <c r="Z292" i="17" s="1"/>
  <c r="AA292" i="17" s="1"/>
  <c r="P292" i="17"/>
  <c r="Q292" i="17" s="1"/>
  <c r="R292" i="17" s="1"/>
  <c r="S292" i="17" s="1"/>
  <c r="T292" i="17" s="1"/>
  <c r="U292" i="17" s="1"/>
  <c r="V292" i="17" s="1"/>
  <c r="W292" i="17" s="1"/>
  <c r="O292" i="17"/>
  <c r="N292" i="17"/>
  <c r="BL291" i="17"/>
  <c r="BJ291" i="17"/>
  <c r="BH291" i="17"/>
  <c r="BF291" i="17"/>
  <c r="BD291" i="17"/>
  <c r="BB291" i="17"/>
  <c r="AZ291" i="17"/>
  <c r="AX291" i="17"/>
  <c r="AU291" i="17"/>
  <c r="AV291" i="17" s="1"/>
  <c r="AT291" i="17"/>
  <c r="AR291" i="17"/>
  <c r="AO291" i="17"/>
  <c r="AP291" i="17" s="1"/>
  <c r="Y291" i="17"/>
  <c r="Z291" i="17" s="1"/>
  <c r="AA291" i="17" s="1"/>
  <c r="P291" i="17"/>
  <c r="Q291" i="17" s="1"/>
  <c r="R291" i="17" s="1"/>
  <c r="S291" i="17" s="1"/>
  <c r="T291" i="17" s="1"/>
  <c r="U291" i="17" s="1"/>
  <c r="V291" i="17" s="1"/>
  <c r="W291" i="17" s="1"/>
  <c r="O291" i="17"/>
  <c r="N291" i="17"/>
  <c r="BL290" i="17"/>
  <c r="BJ290" i="17"/>
  <c r="BH290" i="17"/>
  <c r="BF290" i="17"/>
  <c r="BD290" i="17"/>
  <c r="BB290" i="17"/>
  <c r="AZ290" i="17"/>
  <c r="AX290" i="17"/>
  <c r="AV290" i="17"/>
  <c r="AT290" i="17"/>
  <c r="AR290" i="17"/>
  <c r="AP290" i="17"/>
  <c r="Y290" i="17"/>
  <c r="Z290" i="17" s="1"/>
  <c r="AA290" i="17" s="1"/>
  <c r="W290" i="17"/>
  <c r="Q290" i="17"/>
  <c r="R290" i="17" s="1"/>
  <c r="S290" i="17" s="1"/>
  <c r="T290" i="17" s="1"/>
  <c r="U290" i="17" s="1"/>
  <c r="BL289" i="17"/>
  <c r="BJ289" i="17"/>
  <c r="BH289" i="17"/>
  <c r="BF289" i="17"/>
  <c r="BD289" i="17"/>
  <c r="BB289" i="17"/>
  <c r="AZ289" i="17"/>
  <c r="AX289" i="17"/>
  <c r="AV289" i="17"/>
  <c r="AT289" i="17"/>
  <c r="AR289" i="17"/>
  <c r="AP289" i="17"/>
  <c r="Y289" i="17"/>
  <c r="Z289" i="17" s="1"/>
  <c r="AA289" i="17" s="1"/>
  <c r="W289" i="17"/>
  <c r="Q289" i="17"/>
  <c r="R289" i="17" s="1"/>
  <c r="S289" i="17" s="1"/>
  <c r="T289" i="17" s="1"/>
  <c r="U289" i="17" s="1"/>
  <c r="BL288" i="17"/>
  <c r="BJ288" i="17"/>
  <c r="BH288" i="17"/>
  <c r="BF288" i="17"/>
  <c r="BD288" i="17"/>
  <c r="BB288" i="17"/>
  <c r="AZ288" i="17"/>
  <c r="AX288" i="17"/>
  <c r="AV288" i="17"/>
  <c r="AT288" i="17"/>
  <c r="AR288" i="17"/>
  <c r="AP288" i="17"/>
  <c r="Y288" i="17"/>
  <c r="Z288" i="17" s="1"/>
  <c r="AA288" i="17" s="1"/>
  <c r="W288" i="17"/>
  <c r="Q288" i="17"/>
  <c r="R288" i="17" s="1"/>
  <c r="S288" i="17" s="1"/>
  <c r="T288" i="17" s="1"/>
  <c r="U288" i="17" s="1"/>
  <c r="BL287" i="17"/>
  <c r="BJ287" i="17"/>
  <c r="BH287" i="17"/>
  <c r="BF287" i="17"/>
  <c r="BD287" i="17"/>
  <c r="BB287" i="17"/>
  <c r="AZ287" i="17"/>
  <c r="AX287" i="17"/>
  <c r="AV287" i="17"/>
  <c r="AT287" i="17"/>
  <c r="AR287" i="17"/>
  <c r="AP287" i="17"/>
  <c r="Y287" i="17"/>
  <c r="Z287" i="17" s="1"/>
  <c r="AA287" i="17" s="1"/>
  <c r="W287" i="17"/>
  <c r="Q287" i="17"/>
  <c r="R287" i="17" s="1"/>
  <c r="S287" i="17" s="1"/>
  <c r="T287" i="17" s="1"/>
  <c r="U287" i="17" s="1"/>
  <c r="BL286" i="17"/>
  <c r="BJ286" i="17"/>
  <c r="BH286" i="17"/>
  <c r="BF286" i="17"/>
  <c r="BD286" i="17"/>
  <c r="BB286" i="17"/>
  <c r="AZ286" i="17"/>
  <c r="AX286" i="17"/>
  <c r="AV286" i="17"/>
  <c r="AT286" i="17"/>
  <c r="AR286" i="17"/>
  <c r="AP286" i="17"/>
  <c r="W286" i="17"/>
  <c r="X286" i="17" s="1"/>
  <c r="Y286" i="17" s="1"/>
  <c r="Z286" i="17" s="1"/>
  <c r="AA286" i="17" s="1"/>
  <c r="Q286" i="17"/>
  <c r="R286" i="17" s="1"/>
  <c r="S286" i="17" s="1"/>
  <c r="T286" i="17" s="1"/>
  <c r="U286" i="17" s="1"/>
  <c r="BL285" i="17"/>
  <c r="BJ285" i="17"/>
  <c r="BH285" i="17"/>
  <c r="BF285" i="17"/>
  <c r="BD285" i="17"/>
  <c r="BB285" i="17"/>
  <c r="AZ285" i="17"/>
  <c r="AX285" i="17"/>
  <c r="AV285" i="17"/>
  <c r="AT285" i="17"/>
  <c r="AR285" i="17"/>
  <c r="AP285" i="17"/>
  <c r="W285" i="17"/>
  <c r="X285" i="17" s="1"/>
  <c r="Y285" i="17" s="1"/>
  <c r="Z285" i="17" s="1"/>
  <c r="AA285" i="17" s="1"/>
  <c r="Q285" i="17"/>
  <c r="R285" i="17" s="1"/>
  <c r="S285" i="17" s="1"/>
  <c r="T285" i="17" s="1"/>
  <c r="U285" i="17" s="1"/>
  <c r="BL284" i="17"/>
  <c r="BJ284" i="17"/>
  <c r="BH284" i="17"/>
  <c r="BF284" i="17"/>
  <c r="BD284" i="17"/>
  <c r="BB284" i="17"/>
  <c r="AZ284" i="17"/>
  <c r="AX284" i="17"/>
  <c r="AV284" i="17"/>
  <c r="AT284" i="17"/>
  <c r="AR284" i="17"/>
  <c r="AP284" i="17"/>
  <c r="Y284" i="17"/>
  <c r="Z284" i="17" s="1"/>
  <c r="AA284" i="17" s="1"/>
  <c r="W284" i="17"/>
  <c r="Q284" i="17"/>
  <c r="R284" i="17" s="1"/>
  <c r="S284" i="17" s="1"/>
  <c r="T284" i="17" s="1"/>
  <c r="U284" i="17" s="1"/>
  <c r="BL283" i="17"/>
  <c r="BJ283" i="17"/>
  <c r="BH283" i="17"/>
  <c r="BF283" i="17"/>
  <c r="BD283" i="17"/>
  <c r="BB283" i="17"/>
  <c r="AZ283" i="17"/>
  <c r="AX283" i="17"/>
  <c r="AV283" i="17"/>
  <c r="AT283" i="17"/>
  <c r="AR283" i="17"/>
  <c r="AP283" i="17"/>
  <c r="Y283" i="17"/>
  <c r="Z283" i="17" s="1"/>
  <c r="AA283" i="17" s="1"/>
  <c r="W283" i="17"/>
  <c r="Q283" i="17"/>
  <c r="R283" i="17" s="1"/>
  <c r="S283" i="17" s="1"/>
  <c r="T283" i="17" s="1"/>
  <c r="U283" i="17" s="1"/>
  <c r="BL282" i="17"/>
  <c r="BJ282" i="17"/>
  <c r="BH282" i="17"/>
  <c r="BF282" i="17"/>
  <c r="BD282" i="17"/>
  <c r="BB282" i="17"/>
  <c r="AZ282" i="17"/>
  <c r="AX282" i="17"/>
  <c r="AV282" i="17"/>
  <c r="AT282" i="17"/>
  <c r="AR282" i="17"/>
  <c r="AP282" i="17"/>
  <c r="Y282" i="17"/>
  <c r="Z282" i="17" s="1"/>
  <c r="AA282" i="17" s="1"/>
  <c r="W282" i="17"/>
  <c r="Q282" i="17"/>
  <c r="R282" i="17" s="1"/>
  <c r="S282" i="17" s="1"/>
  <c r="T282" i="17" s="1"/>
  <c r="U282" i="17" s="1"/>
  <c r="BL281" i="17"/>
  <c r="BJ281" i="17"/>
  <c r="BH281" i="17"/>
  <c r="BF281" i="17"/>
  <c r="BD281" i="17"/>
  <c r="BB281" i="17"/>
  <c r="AZ281" i="17"/>
  <c r="AX281" i="17"/>
  <c r="AV281" i="17"/>
  <c r="AT281" i="17"/>
  <c r="AR281" i="17"/>
  <c r="AP281" i="17"/>
  <c r="Y281" i="17"/>
  <c r="Z281" i="17" s="1"/>
  <c r="AA281" i="17" s="1"/>
  <c r="W281" i="17"/>
  <c r="Q281" i="17"/>
  <c r="R281" i="17" s="1"/>
  <c r="S281" i="17" s="1"/>
  <c r="T281" i="17" s="1"/>
  <c r="U281" i="17" s="1"/>
  <c r="BL280" i="17"/>
  <c r="BJ280" i="17"/>
  <c r="BH280" i="17"/>
  <c r="BF280" i="17"/>
  <c r="BD280" i="17"/>
  <c r="BB280" i="17"/>
  <c r="AZ280" i="17"/>
  <c r="AX280" i="17"/>
  <c r="AV280" i="17"/>
  <c r="AT280" i="17"/>
  <c r="AR280" i="17"/>
  <c r="AP280" i="17"/>
  <c r="Y280" i="17"/>
  <c r="Z280" i="17" s="1"/>
  <c r="AA280" i="17" s="1"/>
  <c r="W280" i="17"/>
  <c r="Q280" i="17"/>
  <c r="R280" i="17" s="1"/>
  <c r="S280" i="17" s="1"/>
  <c r="T280" i="17" s="1"/>
  <c r="U280" i="17" s="1"/>
  <c r="BL279" i="17"/>
  <c r="BJ279" i="17"/>
  <c r="BH279" i="17"/>
  <c r="BF279" i="17"/>
  <c r="BD279" i="17"/>
  <c r="BB279" i="17"/>
  <c r="AZ279" i="17"/>
  <c r="AX279" i="17"/>
  <c r="AV279" i="17"/>
  <c r="AT279" i="17"/>
  <c r="AR279" i="17"/>
  <c r="AP279" i="17"/>
  <c r="Y279" i="17"/>
  <c r="Z279" i="17" s="1"/>
  <c r="AA279" i="17" s="1"/>
  <c r="W279" i="17"/>
  <c r="Q279" i="17"/>
  <c r="R279" i="17" s="1"/>
  <c r="S279" i="17" s="1"/>
  <c r="T279" i="17" s="1"/>
  <c r="U279" i="17" s="1"/>
  <c r="BL278" i="17"/>
  <c r="BJ278" i="17"/>
  <c r="BH278" i="17"/>
  <c r="BF278" i="17"/>
  <c r="BD278" i="17"/>
  <c r="BB278" i="17"/>
  <c r="AZ278" i="17"/>
  <c r="AX278" i="17"/>
  <c r="AV278" i="17"/>
  <c r="AT278" i="17"/>
  <c r="AR278" i="17"/>
  <c r="AP278" i="17"/>
  <c r="Y278" i="17"/>
  <c r="Z278" i="17" s="1"/>
  <c r="AA278" i="17" s="1"/>
  <c r="W278" i="17"/>
  <c r="Q278" i="17"/>
  <c r="R278" i="17" s="1"/>
  <c r="S278" i="17" s="1"/>
  <c r="T278" i="17" s="1"/>
  <c r="U278" i="17" s="1"/>
  <c r="BL277" i="17"/>
  <c r="BJ277" i="17"/>
  <c r="BH277" i="17"/>
  <c r="BF277" i="17"/>
  <c r="BD277" i="17"/>
  <c r="BB277" i="17"/>
  <c r="AZ277" i="17"/>
  <c r="AX277" i="17"/>
  <c r="AV277" i="17"/>
  <c r="AT277" i="17"/>
  <c r="AR277" i="17"/>
  <c r="AP277" i="17"/>
  <c r="Y277" i="17"/>
  <c r="Z277" i="17" s="1"/>
  <c r="AA277" i="17" s="1"/>
  <c r="W277" i="17"/>
  <c r="Q277" i="17"/>
  <c r="R277" i="17" s="1"/>
  <c r="S277" i="17" s="1"/>
  <c r="T277" i="17" s="1"/>
  <c r="U277" i="17" s="1"/>
  <c r="BL276" i="17"/>
  <c r="BJ276" i="17"/>
  <c r="BH276" i="17"/>
  <c r="BF276" i="17"/>
  <c r="BD276" i="17"/>
  <c r="BB276" i="17"/>
  <c r="AZ276" i="17"/>
  <c r="AX276" i="17"/>
  <c r="AV276" i="17"/>
  <c r="AT276" i="17"/>
  <c r="AR276" i="17"/>
  <c r="AP276" i="17"/>
  <c r="Y276" i="17"/>
  <c r="Z276" i="17" s="1"/>
  <c r="AA276" i="17" s="1"/>
  <c r="W276" i="17"/>
  <c r="Q276" i="17"/>
  <c r="R276" i="17" s="1"/>
  <c r="S276" i="17" s="1"/>
  <c r="T276" i="17" s="1"/>
  <c r="U276" i="17" s="1"/>
  <c r="BL275" i="17"/>
  <c r="BJ275" i="17"/>
  <c r="BH275" i="17"/>
  <c r="BF275" i="17"/>
  <c r="BD275" i="17"/>
  <c r="BB275" i="17"/>
  <c r="AZ275" i="17"/>
  <c r="AX275" i="17"/>
  <c r="AV275" i="17"/>
  <c r="AT275" i="17"/>
  <c r="AR275" i="17"/>
  <c r="AP275" i="17"/>
  <c r="Y275" i="17"/>
  <c r="Z275" i="17" s="1"/>
  <c r="AA275" i="17" s="1"/>
  <c r="W275" i="17"/>
  <c r="Q275" i="17"/>
  <c r="R275" i="17" s="1"/>
  <c r="S275" i="17" s="1"/>
  <c r="T275" i="17" s="1"/>
  <c r="U275" i="17" s="1"/>
  <c r="BL274" i="17"/>
  <c r="BC274" i="17"/>
  <c r="AW274" i="17"/>
  <c r="AQ274" i="17"/>
  <c r="AM274" i="17"/>
  <c r="BJ274" i="17" s="1"/>
  <c r="AL274" i="17"/>
  <c r="BH274" i="17" s="1"/>
  <c r="AK274" i="17"/>
  <c r="BF274" i="17" s="1"/>
  <c r="AJ274" i="17"/>
  <c r="AI274" i="17"/>
  <c r="BB274" i="17" s="1"/>
  <c r="AH274" i="17"/>
  <c r="AZ274" i="17" s="1"/>
  <c r="AG274" i="17"/>
  <c r="AF274" i="17"/>
  <c r="AV274" i="17" s="1"/>
  <c r="AE274" i="17"/>
  <c r="AT274" i="17" s="1"/>
  <c r="AD274" i="17"/>
  <c r="AC274" i="17"/>
  <c r="AP274" i="17" s="1"/>
  <c r="AB274" i="17"/>
  <c r="Y274" i="17"/>
  <c r="Z274" i="17" s="1"/>
  <c r="AA274" i="17" s="1"/>
  <c r="V274" i="17"/>
  <c r="W274" i="17" s="1"/>
  <c r="P274" i="17"/>
  <c r="Q274" i="17" s="1"/>
  <c r="R274" i="17" s="1"/>
  <c r="S274" i="17" s="1"/>
  <c r="T274" i="17" s="1"/>
  <c r="U274" i="17" s="1"/>
  <c r="BL273" i="17"/>
  <c r="BJ273" i="17"/>
  <c r="BH273" i="17"/>
  <c r="BF273" i="17"/>
  <c r="BD273" i="17"/>
  <c r="BB273" i="17"/>
  <c r="AZ273" i="17"/>
  <c r="AX273" i="17"/>
  <c r="AV273" i="17"/>
  <c r="AT273" i="17"/>
  <c r="AR273" i="17"/>
  <c r="AP273" i="17"/>
  <c r="Q273" i="17"/>
  <c r="BL272" i="17"/>
  <c r="BJ272" i="17"/>
  <c r="BH272" i="17"/>
  <c r="BF272" i="17"/>
  <c r="BD272" i="17"/>
  <c r="BB272" i="17"/>
  <c r="AZ272" i="17"/>
  <c r="AX272" i="17"/>
  <c r="AV272" i="17"/>
  <c r="AT272" i="17"/>
  <c r="AR272" i="17"/>
  <c r="AP272" i="17"/>
  <c r="Q272" i="17"/>
  <c r="R272" i="17" s="1"/>
  <c r="S272" i="17" s="1"/>
  <c r="T272" i="17" s="1"/>
  <c r="U272" i="17" s="1"/>
  <c r="V272" i="17" s="1"/>
  <c r="W272" i="17" s="1"/>
  <c r="BL271" i="17"/>
  <c r="BJ271" i="17"/>
  <c r="BH271" i="17"/>
  <c r="BF271" i="17"/>
  <c r="BD271" i="17"/>
  <c r="BB271" i="17"/>
  <c r="AZ271" i="17"/>
  <c r="AX271" i="17"/>
  <c r="AV271" i="17"/>
  <c r="AT271" i="17"/>
  <c r="AR271" i="17"/>
  <c r="AP271" i="17"/>
  <c r="Q271" i="17"/>
  <c r="BL270" i="17"/>
  <c r="BJ270" i="17"/>
  <c r="BH270" i="17"/>
  <c r="BF270" i="17"/>
  <c r="BD270" i="17"/>
  <c r="BB270" i="17"/>
  <c r="AZ270" i="17"/>
  <c r="AX270" i="17"/>
  <c r="AV270" i="17"/>
  <c r="AT270" i="17"/>
  <c r="AR270" i="17"/>
  <c r="AP270" i="17"/>
  <c r="Q270" i="17"/>
  <c r="R270" i="17" s="1"/>
  <c r="S270" i="17" s="1"/>
  <c r="T270" i="17" s="1"/>
  <c r="U270" i="17" s="1"/>
  <c r="V270" i="17" s="1"/>
  <c r="W270" i="17" s="1"/>
  <c r="BL269" i="17"/>
  <c r="BJ269" i="17"/>
  <c r="BH269" i="17"/>
  <c r="BF269" i="17"/>
  <c r="BD269" i="17"/>
  <c r="BB269" i="17"/>
  <c r="AZ269" i="17"/>
  <c r="AX269" i="17"/>
  <c r="AV269" i="17"/>
  <c r="AT269" i="17"/>
  <c r="AR269" i="17"/>
  <c r="AP269" i="17"/>
  <c r="W269" i="17"/>
  <c r="Q269" i="17"/>
  <c r="R269" i="17" s="1"/>
  <c r="S269" i="17" s="1"/>
  <c r="BL268" i="17"/>
  <c r="BJ268" i="17"/>
  <c r="BH268" i="17"/>
  <c r="BF268" i="17"/>
  <c r="BD268" i="17"/>
  <c r="BB268" i="17"/>
  <c r="AZ268" i="17"/>
  <c r="AX268" i="17"/>
  <c r="AV268" i="17"/>
  <c r="AT268" i="17"/>
  <c r="AR268" i="17"/>
  <c r="AP268" i="17"/>
  <c r="Q268" i="17"/>
  <c r="R268" i="17" s="1"/>
  <c r="BL267" i="17"/>
  <c r="BJ267" i="17"/>
  <c r="BH267" i="17"/>
  <c r="BF267" i="17"/>
  <c r="BD267" i="17"/>
  <c r="BB267" i="17"/>
  <c r="AY267" i="17"/>
  <c r="AZ267" i="17" s="1"/>
  <c r="AX267" i="17"/>
  <c r="AV267" i="17"/>
  <c r="AT267" i="17"/>
  <c r="AR267" i="17"/>
  <c r="AP267" i="17"/>
  <c r="Q267" i="17"/>
  <c r="BL266" i="17"/>
  <c r="BJ266" i="17"/>
  <c r="BH266" i="17"/>
  <c r="BF266" i="17"/>
  <c r="BD266" i="17"/>
  <c r="BB266" i="17"/>
  <c r="AZ266" i="17"/>
  <c r="AX266" i="17"/>
  <c r="AV266" i="17"/>
  <c r="AT266" i="17"/>
  <c r="AR266" i="17"/>
  <c r="AP266" i="17"/>
  <c r="Q266" i="17"/>
  <c r="BL265" i="17"/>
  <c r="BJ265" i="17"/>
  <c r="BH265" i="17"/>
  <c r="BF265" i="17"/>
  <c r="BD265" i="17"/>
  <c r="BB265" i="17"/>
  <c r="AZ265" i="17"/>
  <c r="AX265" i="17"/>
  <c r="AV265" i="17"/>
  <c r="AT265" i="17"/>
  <c r="AR265" i="17"/>
  <c r="AP265" i="17"/>
  <c r="Q265" i="17"/>
  <c r="R265" i="17" s="1"/>
  <c r="S265" i="17" s="1"/>
  <c r="BL264" i="17"/>
  <c r="BJ264" i="17"/>
  <c r="BH264" i="17"/>
  <c r="BF264" i="17"/>
  <c r="BD264" i="17"/>
  <c r="BB264" i="17"/>
  <c r="AZ264" i="17"/>
  <c r="AX264" i="17"/>
  <c r="AV264" i="17"/>
  <c r="AT264" i="17"/>
  <c r="AR264" i="17"/>
  <c r="AP264" i="17"/>
  <c r="Q264" i="17"/>
  <c r="R264" i="17" s="1"/>
  <c r="BL263" i="17"/>
  <c r="BJ263" i="17"/>
  <c r="BH263" i="17"/>
  <c r="BF263" i="17"/>
  <c r="BD263" i="17"/>
  <c r="BB263" i="17"/>
  <c r="AZ263" i="17"/>
  <c r="AX263" i="17"/>
  <c r="AV263" i="17"/>
  <c r="AT263" i="17"/>
  <c r="AR263" i="17"/>
  <c r="AP263" i="17"/>
  <c r="W263" i="17"/>
  <c r="Q263" i="17"/>
  <c r="R263" i="17" s="1"/>
  <c r="S263" i="17" s="1"/>
  <c r="T263" i="17" s="1"/>
  <c r="U263" i="17" s="1"/>
  <c r="BL262" i="17"/>
  <c r="BJ262" i="17"/>
  <c r="BH262" i="17"/>
  <c r="BF262" i="17"/>
  <c r="BD262" i="17"/>
  <c r="BB262" i="17"/>
  <c r="AZ262" i="17"/>
  <c r="AX262" i="17"/>
  <c r="AV262" i="17"/>
  <c r="AT262" i="17"/>
  <c r="AR262" i="17"/>
  <c r="AP262" i="17"/>
  <c r="Q262" i="17"/>
  <c r="R262" i="17" s="1"/>
  <c r="S262" i="17" s="1"/>
  <c r="T262" i="17" s="1"/>
  <c r="U262" i="17" s="1"/>
  <c r="V262" i="17" s="1"/>
  <c r="W262" i="17" s="1"/>
  <c r="BL261" i="17"/>
  <c r="BJ261" i="17"/>
  <c r="BH261" i="17"/>
  <c r="BF261" i="17"/>
  <c r="BD261" i="17"/>
  <c r="BB261" i="17"/>
  <c r="AZ261" i="17"/>
  <c r="AX261" i="17"/>
  <c r="AV261" i="17"/>
  <c r="AT261" i="17"/>
  <c r="AR261" i="17"/>
  <c r="AP261" i="17"/>
  <c r="Q261" i="17"/>
  <c r="R261" i="17" s="1"/>
  <c r="S261" i="17" s="1"/>
  <c r="T261" i="17" s="1"/>
  <c r="U261" i="17" s="1"/>
  <c r="V261" i="17" s="1"/>
  <c r="W261" i="17" s="1"/>
  <c r="BL260" i="17"/>
  <c r="BJ260" i="17"/>
  <c r="BH260" i="17"/>
  <c r="BF260" i="17"/>
  <c r="BD260" i="17"/>
  <c r="BB260" i="17"/>
  <c r="AZ260" i="17"/>
  <c r="AX260" i="17"/>
  <c r="AV260" i="17"/>
  <c r="AT260" i="17"/>
  <c r="AR260" i="17"/>
  <c r="AP260" i="17"/>
  <c r="Q260" i="17"/>
  <c r="R260" i="17" s="1"/>
  <c r="S260" i="17" s="1"/>
  <c r="T260" i="17" s="1"/>
  <c r="U260" i="17" s="1"/>
  <c r="V260" i="17" s="1"/>
  <c r="W260" i="17" s="1"/>
  <c r="BL259" i="17"/>
  <c r="BJ259" i="17"/>
  <c r="BH259" i="17"/>
  <c r="BF259" i="17"/>
  <c r="BD259" i="17"/>
  <c r="BB259" i="17"/>
  <c r="AZ259" i="17"/>
  <c r="AX259" i="17"/>
  <c r="AV259" i="17"/>
  <c r="AT259" i="17"/>
  <c r="AR259" i="17"/>
  <c r="AP259" i="17"/>
  <c r="W259" i="17"/>
  <c r="Q259" i="17"/>
  <c r="R259" i="17" s="1"/>
  <c r="S259" i="17" s="1"/>
  <c r="T259" i="17" s="1"/>
  <c r="U259" i="17" s="1"/>
  <c r="BL258" i="17"/>
  <c r="AW258" i="17"/>
  <c r="AM258" i="17"/>
  <c r="BJ258" i="17" s="1"/>
  <c r="AL258" i="17"/>
  <c r="BH258" i="17" s="1"/>
  <c r="AK258" i="17"/>
  <c r="BF258" i="17" s="1"/>
  <c r="AJ258" i="17"/>
  <c r="BD258" i="17" s="1"/>
  <c r="AI258" i="17"/>
  <c r="BB258" i="17" s="1"/>
  <c r="AH258" i="17"/>
  <c r="AZ258" i="17" s="1"/>
  <c r="AG258" i="17"/>
  <c r="AF258" i="17"/>
  <c r="AV258" i="17" s="1"/>
  <c r="AE258" i="17"/>
  <c r="AT258" i="17" s="1"/>
  <c r="AD258" i="17"/>
  <c r="AR258" i="17" s="1"/>
  <c r="AC258" i="17"/>
  <c r="AP258" i="17" s="1"/>
  <c r="AB258" i="17"/>
  <c r="Y258" i="17"/>
  <c r="Z258" i="17" s="1"/>
  <c r="AA258" i="17" s="1"/>
  <c r="V258" i="17"/>
  <c r="W258" i="17" s="1"/>
  <c r="P258" i="17"/>
  <c r="Q258" i="17" s="1"/>
  <c r="R258" i="17" s="1"/>
  <c r="S258" i="17" s="1"/>
  <c r="T258" i="17" s="1"/>
  <c r="U258" i="17" s="1"/>
  <c r="N258" i="17"/>
  <c r="O258" i="17" s="1"/>
  <c r="BL257" i="17"/>
  <c r="BC257" i="17"/>
  <c r="AW257" i="17"/>
  <c r="AU257" i="17"/>
  <c r="AM257" i="17"/>
  <c r="BJ257" i="17" s="1"/>
  <c r="AL257" i="17"/>
  <c r="BH257" i="17" s="1"/>
  <c r="AK257" i="17"/>
  <c r="BF257" i="17" s="1"/>
  <c r="AJ257" i="17"/>
  <c r="AI257" i="17"/>
  <c r="BB257" i="17" s="1"/>
  <c r="AH257" i="17"/>
  <c r="AZ257" i="17" s="1"/>
  <c r="AG257" i="17"/>
  <c r="AX257" i="17" s="1"/>
  <c r="AF257" i="17"/>
  <c r="AE257" i="17"/>
  <c r="AT257" i="17" s="1"/>
  <c r="AD257" i="17"/>
  <c r="AR257" i="17" s="1"/>
  <c r="AC257" i="17"/>
  <c r="AP257" i="17" s="1"/>
  <c r="AB257" i="17"/>
  <c r="Y257" i="17"/>
  <c r="Z257" i="17" s="1"/>
  <c r="AA257" i="17" s="1"/>
  <c r="V257" i="17"/>
  <c r="W257" i="17" s="1"/>
  <c r="P257" i="17"/>
  <c r="Q257" i="17" s="1"/>
  <c r="R257" i="17" s="1"/>
  <c r="S257" i="17" s="1"/>
  <c r="T257" i="17" s="1"/>
  <c r="U257" i="17" s="1"/>
  <c r="N257" i="17"/>
  <c r="O257" i="17" s="1"/>
  <c r="BL256" i="17"/>
  <c r="BJ256" i="17"/>
  <c r="BH256" i="17"/>
  <c r="BF256" i="17"/>
  <c r="BD256" i="17"/>
  <c r="BB256" i="17"/>
  <c r="AZ256" i="17"/>
  <c r="AX256" i="17"/>
  <c r="AV256" i="17"/>
  <c r="AT256" i="17"/>
  <c r="AR256" i="17"/>
  <c r="AP256" i="17"/>
  <c r="Q256" i="17"/>
  <c r="R256" i="17" s="1"/>
  <c r="S256" i="17" s="1"/>
  <c r="T256" i="17" s="1"/>
  <c r="U256" i="17" s="1"/>
  <c r="V256" i="17" s="1"/>
  <c r="W256" i="17" s="1"/>
  <c r="BL255" i="17"/>
  <c r="BJ255" i="17"/>
  <c r="BH255" i="17"/>
  <c r="BF255" i="17"/>
  <c r="BD255" i="17"/>
  <c r="BB255" i="17"/>
  <c r="AZ255" i="17"/>
  <c r="AX255" i="17"/>
  <c r="AV255" i="17"/>
  <c r="AT255" i="17"/>
  <c r="AR255" i="17"/>
  <c r="AP255" i="17"/>
  <c r="Q255" i="17"/>
  <c r="R255" i="17" s="1"/>
  <c r="S255" i="17" s="1"/>
  <c r="T255" i="17" s="1"/>
  <c r="U255" i="17" s="1"/>
  <c r="V255" i="17" s="1"/>
  <c r="W255" i="17" s="1"/>
  <c r="BL254" i="17"/>
  <c r="BJ254" i="17"/>
  <c r="BH254" i="17"/>
  <c r="BF254" i="17"/>
  <c r="BD254" i="17"/>
  <c r="BB254" i="17"/>
  <c r="AZ254" i="17"/>
  <c r="AX254" i="17"/>
  <c r="AV254" i="17"/>
  <c r="AT254" i="17"/>
  <c r="AR254" i="17"/>
  <c r="AP254" i="17"/>
  <c r="Q254" i="17"/>
  <c r="BL253" i="17"/>
  <c r="BJ253" i="17"/>
  <c r="BH253" i="17"/>
  <c r="BF253" i="17"/>
  <c r="BD253" i="17"/>
  <c r="BB253" i="17"/>
  <c r="AZ253" i="17"/>
  <c r="AX253" i="17"/>
  <c r="AV253" i="17"/>
  <c r="AT253" i="17"/>
  <c r="AR253" i="17"/>
  <c r="AP253" i="17"/>
  <c r="Q253" i="17"/>
  <c r="R253" i="17" s="1"/>
  <c r="S253" i="17" s="1"/>
  <c r="T253" i="17" s="1"/>
  <c r="U253" i="17" s="1"/>
  <c r="V253" i="17" s="1"/>
  <c r="W253" i="17" s="1"/>
  <c r="BL252" i="17"/>
  <c r="BJ252" i="17"/>
  <c r="BH252" i="17"/>
  <c r="BF252" i="17"/>
  <c r="BD252" i="17"/>
  <c r="BB252" i="17"/>
  <c r="AZ252" i="17"/>
  <c r="AX252" i="17"/>
  <c r="AV252" i="17"/>
  <c r="AT252" i="17"/>
  <c r="AR252" i="17"/>
  <c r="AP252" i="17"/>
  <c r="Q252" i="17"/>
  <c r="R252" i="17" s="1"/>
  <c r="S252" i="17" s="1"/>
  <c r="T252" i="17" s="1"/>
  <c r="U252" i="17" s="1"/>
  <c r="V252" i="17" s="1"/>
  <c r="W252" i="17" s="1"/>
  <c r="BL251" i="17"/>
  <c r="BJ251" i="17"/>
  <c r="BH251" i="17"/>
  <c r="BF251" i="17"/>
  <c r="BD251" i="17"/>
  <c r="BB251" i="17"/>
  <c r="AZ251" i="17"/>
  <c r="AX251" i="17"/>
  <c r="AV251" i="17"/>
  <c r="AT251" i="17"/>
  <c r="AR251" i="17"/>
  <c r="AP251" i="17"/>
  <c r="W251" i="17"/>
  <c r="Q251" i="17"/>
  <c r="R251" i="17" s="1"/>
  <c r="S251" i="17" s="1"/>
  <c r="T251" i="17" s="1"/>
  <c r="U251" i="17" s="1"/>
  <c r="BL250" i="17"/>
  <c r="BJ250" i="17"/>
  <c r="BH250" i="17"/>
  <c r="BF250" i="17"/>
  <c r="BD250" i="17"/>
  <c r="BB250" i="17"/>
  <c r="AZ250" i="17"/>
  <c r="AX250" i="17"/>
  <c r="AV250" i="17"/>
  <c r="AT250" i="17"/>
  <c r="AR250" i="17"/>
  <c r="AP250" i="17"/>
  <c r="Q250" i="17"/>
  <c r="R250" i="17" s="1"/>
  <c r="BL249" i="17"/>
  <c r="BJ249" i="17"/>
  <c r="BH249" i="17"/>
  <c r="BF249" i="17"/>
  <c r="BD249" i="17"/>
  <c r="BB249" i="17"/>
  <c r="AZ249" i="17"/>
  <c r="AX249" i="17"/>
  <c r="AV249" i="17"/>
  <c r="AT249" i="17"/>
  <c r="AR249" i="17"/>
  <c r="AP249" i="17"/>
  <c r="Q249" i="17"/>
  <c r="R249" i="17" s="1"/>
  <c r="S249" i="17" s="1"/>
  <c r="T249" i="17" s="1"/>
  <c r="U249" i="17" s="1"/>
  <c r="V249" i="17" s="1"/>
  <c r="W249" i="17" s="1"/>
  <c r="BL248" i="17"/>
  <c r="BJ248" i="17"/>
  <c r="BH248" i="17"/>
  <c r="BF248" i="17"/>
  <c r="BD248" i="17"/>
  <c r="BB248" i="17"/>
  <c r="AZ248" i="17"/>
  <c r="AX248" i="17"/>
  <c r="AV248" i="17"/>
  <c r="AT248" i="17"/>
  <c r="AR248" i="17"/>
  <c r="AP248" i="17"/>
  <c r="Q248" i="17"/>
  <c r="R248" i="17" s="1"/>
  <c r="S248" i="17" s="1"/>
  <c r="T248" i="17" s="1"/>
  <c r="U248" i="17" s="1"/>
  <c r="V248" i="17" s="1"/>
  <c r="W248" i="17" s="1"/>
  <c r="BL247" i="17"/>
  <c r="BJ247" i="17"/>
  <c r="BH247" i="17"/>
  <c r="BF247" i="17"/>
  <c r="BD247" i="17"/>
  <c r="BB247" i="17"/>
  <c r="AZ247" i="17"/>
  <c r="AX247" i="17"/>
  <c r="AV247" i="17"/>
  <c r="AT247" i="17"/>
  <c r="AR247" i="17"/>
  <c r="AP247" i="17"/>
  <c r="W247" i="17"/>
  <c r="Q247" i="17"/>
  <c r="R247" i="17" s="1"/>
  <c r="S247" i="17" s="1"/>
  <c r="T247" i="17" s="1"/>
  <c r="U247" i="17" s="1"/>
  <c r="BL246" i="17"/>
  <c r="BJ246" i="17"/>
  <c r="BH246" i="17"/>
  <c r="BF246" i="17"/>
  <c r="BD246" i="17"/>
  <c r="BB246" i="17"/>
  <c r="AZ246" i="17"/>
  <c r="AX246" i="17"/>
  <c r="AV246" i="17"/>
  <c r="AT246" i="17"/>
  <c r="AR246" i="17"/>
  <c r="AP246" i="17"/>
  <c r="Q246" i="17"/>
  <c r="R246" i="17" s="1"/>
  <c r="S246" i="17" s="1"/>
  <c r="T246" i="17" s="1"/>
  <c r="U246" i="17" s="1"/>
  <c r="V246" i="17" s="1"/>
  <c r="W246" i="17" s="1"/>
  <c r="X246" i="17" s="1"/>
  <c r="Y246" i="17" s="1"/>
  <c r="Z246" i="17" s="1"/>
  <c r="AA246" i="17" s="1"/>
  <c r="BL245" i="17"/>
  <c r="BJ245" i="17"/>
  <c r="BH245" i="17"/>
  <c r="BF245" i="17"/>
  <c r="BD245" i="17"/>
  <c r="BB245" i="17"/>
  <c r="AZ245" i="17"/>
  <c r="AX245" i="17"/>
  <c r="AV245" i="17"/>
  <c r="AT245" i="17"/>
  <c r="AR245" i="17"/>
  <c r="AP245" i="17"/>
  <c r="Q245" i="17"/>
  <c r="R245" i="17" s="1"/>
  <c r="S245" i="17" s="1"/>
  <c r="T245" i="17" s="1"/>
  <c r="U245" i="17" s="1"/>
  <c r="V245" i="17" s="1"/>
  <c r="W245" i="17" s="1"/>
  <c r="X245" i="17" s="1"/>
  <c r="Y245" i="17" s="1"/>
  <c r="Z245" i="17" s="1"/>
  <c r="AA245" i="17" s="1"/>
  <c r="BL244" i="17"/>
  <c r="BJ244" i="17"/>
  <c r="BH244" i="17"/>
  <c r="BF244" i="17"/>
  <c r="BD244" i="17"/>
  <c r="BB244" i="17"/>
  <c r="AZ244" i="17"/>
  <c r="AX244" i="17"/>
  <c r="AV244" i="17"/>
  <c r="AT244" i="17"/>
  <c r="AR244" i="17"/>
  <c r="AP244" i="17"/>
  <c r="Q244" i="17"/>
  <c r="R244" i="17" s="1"/>
  <c r="S244" i="17" s="1"/>
  <c r="T244" i="17" s="1"/>
  <c r="U244" i="17" s="1"/>
  <c r="V244" i="17" s="1"/>
  <c r="W244" i="17" s="1"/>
  <c r="X244" i="17" s="1"/>
  <c r="Y244" i="17" s="1"/>
  <c r="Z244" i="17" s="1"/>
  <c r="AA244" i="17" s="1"/>
  <c r="BL243" i="17"/>
  <c r="BJ243" i="17"/>
  <c r="BH243" i="17"/>
  <c r="BF243" i="17"/>
  <c r="BD243" i="17"/>
  <c r="BB243" i="17"/>
  <c r="AZ243" i="17"/>
  <c r="AX243" i="17"/>
  <c r="AV243" i="17"/>
  <c r="AT243" i="17"/>
  <c r="AR243" i="17"/>
  <c r="AP243" i="17"/>
  <c r="Q243" i="17"/>
  <c r="R243" i="17" s="1"/>
  <c r="S243" i="17" s="1"/>
  <c r="T243" i="17" s="1"/>
  <c r="U243" i="17" s="1"/>
  <c r="V243" i="17" s="1"/>
  <c r="W243" i="17" s="1"/>
  <c r="X243" i="17" s="1"/>
  <c r="Y243" i="17" s="1"/>
  <c r="Z243" i="17" s="1"/>
  <c r="AA243" i="17" s="1"/>
  <c r="BL242" i="17"/>
  <c r="BJ242" i="17"/>
  <c r="BH242" i="17"/>
  <c r="BF242" i="17"/>
  <c r="BD242" i="17"/>
  <c r="BB242" i="17"/>
  <c r="AZ242" i="17"/>
  <c r="AX242" i="17"/>
  <c r="AV242" i="17"/>
  <c r="AT242" i="17"/>
  <c r="AR242" i="17"/>
  <c r="AP242" i="17"/>
  <c r="Q242" i="17"/>
  <c r="R242" i="17" s="1"/>
  <c r="S242" i="17" s="1"/>
  <c r="T242" i="17" s="1"/>
  <c r="U242" i="17" s="1"/>
  <c r="V242" i="17" s="1"/>
  <c r="W242" i="17" s="1"/>
  <c r="X242" i="17" s="1"/>
  <c r="Y242" i="17" s="1"/>
  <c r="Z242" i="17" s="1"/>
  <c r="AA242" i="17" s="1"/>
  <c r="BL241" i="17"/>
  <c r="BJ241" i="17"/>
  <c r="BH241" i="17"/>
  <c r="BF241" i="17"/>
  <c r="BD241" i="17"/>
  <c r="BB241" i="17"/>
  <c r="AZ241" i="17"/>
  <c r="AX241" i="17"/>
  <c r="AV241" i="17"/>
  <c r="AT241" i="17"/>
  <c r="AR241" i="17"/>
  <c r="AP241" i="17"/>
  <c r="Q241" i="17"/>
  <c r="R241" i="17" s="1"/>
  <c r="S241" i="17" s="1"/>
  <c r="T241" i="17" s="1"/>
  <c r="U241" i="17" s="1"/>
  <c r="V241" i="17" s="1"/>
  <c r="W241" i="17" s="1"/>
  <c r="X241" i="17" s="1"/>
  <c r="Y241" i="17" s="1"/>
  <c r="Z241" i="17" s="1"/>
  <c r="AA241" i="17" s="1"/>
  <c r="BL240" i="17"/>
  <c r="BJ240" i="17"/>
  <c r="BH240" i="17"/>
  <c r="BF240" i="17"/>
  <c r="BD240" i="17"/>
  <c r="BB240" i="17"/>
  <c r="AZ240" i="17"/>
  <c r="AX240" i="17"/>
  <c r="AV240" i="17"/>
  <c r="AT240" i="17"/>
  <c r="AR240" i="17"/>
  <c r="AP240" i="17"/>
  <c r="Q240" i="17"/>
  <c r="R240" i="17" s="1"/>
  <c r="S240" i="17" s="1"/>
  <c r="T240" i="17" s="1"/>
  <c r="U240" i="17" s="1"/>
  <c r="V240" i="17" s="1"/>
  <c r="W240" i="17" s="1"/>
  <c r="X240" i="17" s="1"/>
  <c r="Y240" i="17" s="1"/>
  <c r="Z240" i="17" s="1"/>
  <c r="AA240" i="17" s="1"/>
  <c r="BL239" i="17"/>
  <c r="BJ239" i="17"/>
  <c r="BH239" i="17"/>
  <c r="BF239" i="17"/>
  <c r="BD239" i="17"/>
  <c r="BB239" i="17"/>
  <c r="AZ239" i="17"/>
  <c r="AX239" i="17"/>
  <c r="AV239" i="17"/>
  <c r="AT239" i="17"/>
  <c r="AR239" i="17"/>
  <c r="AP239" i="17"/>
  <c r="Q239" i="17"/>
  <c r="R239" i="17" s="1"/>
  <c r="S239" i="17" s="1"/>
  <c r="T239" i="17" s="1"/>
  <c r="U239" i="17" s="1"/>
  <c r="V239" i="17" s="1"/>
  <c r="W239" i="17" s="1"/>
  <c r="X239" i="17" s="1"/>
  <c r="Y239" i="17" s="1"/>
  <c r="Z239" i="17" s="1"/>
  <c r="AA239" i="17" s="1"/>
  <c r="BL238" i="17"/>
  <c r="BJ238" i="17"/>
  <c r="BH238" i="17"/>
  <c r="BF238" i="17"/>
  <c r="BD238" i="17"/>
  <c r="BB238" i="17"/>
  <c r="AZ238" i="17"/>
  <c r="AX238" i="17"/>
  <c r="AV238" i="17"/>
  <c r="AT238" i="17"/>
  <c r="AR238" i="17"/>
  <c r="AP238" i="17"/>
  <c r="Q238" i="17"/>
  <c r="R238" i="17" s="1"/>
  <c r="S238" i="17" s="1"/>
  <c r="T238" i="17" s="1"/>
  <c r="U238" i="17" s="1"/>
  <c r="V238" i="17" s="1"/>
  <c r="W238" i="17" s="1"/>
  <c r="X238" i="17" s="1"/>
  <c r="Y238" i="17" s="1"/>
  <c r="Z238" i="17" s="1"/>
  <c r="AA238" i="17" s="1"/>
  <c r="BL237" i="17"/>
  <c r="BJ237" i="17"/>
  <c r="BH237" i="17"/>
  <c r="BF237" i="17"/>
  <c r="BD237" i="17"/>
  <c r="BB237" i="17"/>
  <c r="AZ237" i="17"/>
  <c r="AX237" i="17"/>
  <c r="AV237" i="17"/>
  <c r="AT237" i="17"/>
  <c r="AR237" i="17"/>
  <c r="AP237" i="17"/>
  <c r="Q237" i="17"/>
  <c r="R237" i="17" s="1"/>
  <c r="S237" i="17" s="1"/>
  <c r="T237" i="17" s="1"/>
  <c r="U237" i="17" s="1"/>
  <c r="V237" i="17" s="1"/>
  <c r="W237" i="17" s="1"/>
  <c r="X237" i="17" s="1"/>
  <c r="Y237" i="17" s="1"/>
  <c r="Z237" i="17" s="1"/>
  <c r="AA237" i="17" s="1"/>
  <c r="BL236" i="17"/>
  <c r="BJ236" i="17"/>
  <c r="BH236" i="17"/>
  <c r="BF236" i="17"/>
  <c r="BD236" i="17"/>
  <c r="BB236" i="17"/>
  <c r="AZ236" i="17"/>
  <c r="AX236" i="17"/>
  <c r="AV236" i="17"/>
  <c r="AT236" i="17"/>
  <c r="AR236" i="17"/>
  <c r="AP236" i="17"/>
  <c r="Q236" i="17"/>
  <c r="R236" i="17" s="1"/>
  <c r="S236" i="17" s="1"/>
  <c r="T236" i="17" s="1"/>
  <c r="U236" i="17" s="1"/>
  <c r="V236" i="17" s="1"/>
  <c r="W236" i="17" s="1"/>
  <c r="X236" i="17" s="1"/>
  <c r="Y236" i="17" s="1"/>
  <c r="Z236" i="17" s="1"/>
  <c r="AA236" i="17" s="1"/>
  <c r="BL235" i="17"/>
  <c r="BJ235" i="17"/>
  <c r="BH235" i="17"/>
  <c r="BF235" i="17"/>
  <c r="BD235" i="17"/>
  <c r="BB235" i="17"/>
  <c r="AZ235" i="17"/>
  <c r="AX235" i="17"/>
  <c r="AV235" i="17"/>
  <c r="AT235" i="17"/>
  <c r="AR235" i="17"/>
  <c r="AP235" i="17"/>
  <c r="Q235" i="17"/>
  <c r="R235" i="17" s="1"/>
  <c r="S235" i="17" s="1"/>
  <c r="T235" i="17" s="1"/>
  <c r="U235" i="17" s="1"/>
  <c r="V235" i="17" s="1"/>
  <c r="W235" i="17" s="1"/>
  <c r="X235" i="17" s="1"/>
  <c r="Y235" i="17" s="1"/>
  <c r="Z235" i="17" s="1"/>
  <c r="AA235" i="17" s="1"/>
  <c r="BL234" i="17"/>
  <c r="BJ234" i="17"/>
  <c r="BH234" i="17"/>
  <c r="BF234" i="17"/>
  <c r="BD234" i="17"/>
  <c r="BB234" i="17"/>
  <c r="AZ234" i="17"/>
  <c r="AX234" i="17"/>
  <c r="AV234" i="17"/>
  <c r="AT234" i="17"/>
  <c r="AR234" i="17"/>
  <c r="AP234" i="17"/>
  <c r="Q234" i="17"/>
  <c r="R234" i="17" s="1"/>
  <c r="S234" i="17" s="1"/>
  <c r="T234" i="17" s="1"/>
  <c r="U234" i="17" s="1"/>
  <c r="BL233" i="17"/>
  <c r="BJ233" i="17"/>
  <c r="BH233" i="17"/>
  <c r="BF233" i="17"/>
  <c r="BD233" i="17"/>
  <c r="BB233" i="17"/>
  <c r="AZ233" i="17"/>
  <c r="AX233" i="17"/>
  <c r="AV233" i="17"/>
  <c r="AT233" i="17"/>
  <c r="AR233" i="17"/>
  <c r="AP233" i="17"/>
  <c r="Q233" i="17"/>
  <c r="R233" i="17" s="1"/>
  <c r="S233" i="17" s="1"/>
  <c r="T233" i="17" s="1"/>
  <c r="U233" i="17" s="1"/>
  <c r="V233" i="17" s="1"/>
  <c r="W233" i="17" s="1"/>
  <c r="X233" i="17" s="1"/>
  <c r="Y233" i="17" s="1"/>
  <c r="Z233" i="17" s="1"/>
  <c r="AA233" i="17" s="1"/>
  <c r="BL232" i="17"/>
  <c r="BJ232" i="17"/>
  <c r="BH232" i="17"/>
  <c r="BF232" i="17"/>
  <c r="BD232" i="17"/>
  <c r="BB232" i="17"/>
  <c r="AZ232" i="17"/>
  <c r="AX232" i="17"/>
  <c r="AV232" i="17"/>
  <c r="AT232" i="17"/>
  <c r="AR232" i="17"/>
  <c r="AP232" i="17"/>
  <c r="Q232" i="17"/>
  <c r="R232" i="17" s="1"/>
  <c r="S232" i="17" s="1"/>
  <c r="T232" i="17" s="1"/>
  <c r="U232" i="17" s="1"/>
  <c r="V232" i="17" s="1"/>
  <c r="W232" i="17" s="1"/>
  <c r="X232" i="17" s="1"/>
  <c r="Y232" i="17" s="1"/>
  <c r="Z232" i="17" s="1"/>
  <c r="AA232" i="17" s="1"/>
  <c r="BL231" i="17"/>
  <c r="BJ231" i="17"/>
  <c r="BH231" i="17"/>
  <c r="BF231" i="17"/>
  <c r="BD231" i="17"/>
  <c r="BB231" i="17"/>
  <c r="AZ231" i="17"/>
  <c r="AX231" i="17"/>
  <c r="AV231" i="17"/>
  <c r="AT231" i="17"/>
  <c r="AR231" i="17"/>
  <c r="AP231" i="17"/>
  <c r="Q231" i="17"/>
  <c r="R231" i="17" s="1"/>
  <c r="S231" i="17" s="1"/>
  <c r="T231" i="17" s="1"/>
  <c r="U231" i="17" s="1"/>
  <c r="V231" i="17" s="1"/>
  <c r="W231" i="17" s="1"/>
  <c r="X231" i="17" s="1"/>
  <c r="Y231" i="17" s="1"/>
  <c r="Z231" i="17" s="1"/>
  <c r="AA231" i="17" s="1"/>
  <c r="BL230" i="17"/>
  <c r="BJ230" i="17"/>
  <c r="BH230" i="17"/>
  <c r="BF230" i="17"/>
  <c r="BD230" i="17"/>
  <c r="BB230" i="17"/>
  <c r="AZ230" i="17"/>
  <c r="AX230" i="17"/>
  <c r="AV230" i="17"/>
  <c r="AT230" i="17"/>
  <c r="AR230" i="17"/>
  <c r="AP230" i="17"/>
  <c r="V230" i="17"/>
  <c r="W230" i="17" s="1"/>
  <c r="X230" i="17" s="1"/>
  <c r="Y230" i="17" s="1"/>
  <c r="Z230" i="17" s="1"/>
  <c r="AA230" i="17" s="1"/>
  <c r="Q230" i="17"/>
  <c r="R230" i="17" s="1"/>
  <c r="S230" i="17" s="1"/>
  <c r="T230" i="17" s="1"/>
  <c r="U230" i="17" s="1"/>
  <c r="BL229" i="17"/>
  <c r="BJ229" i="17"/>
  <c r="BH229" i="17"/>
  <c r="BF229" i="17"/>
  <c r="BD229" i="17"/>
  <c r="BB229" i="17"/>
  <c r="AZ229" i="17"/>
  <c r="AX229" i="17"/>
  <c r="AV229" i="17"/>
  <c r="AT229" i="17"/>
  <c r="AR229" i="17"/>
  <c r="AP229" i="17"/>
  <c r="Q229" i="17"/>
  <c r="R229" i="17" s="1"/>
  <c r="S229" i="17" s="1"/>
  <c r="T229" i="17" s="1"/>
  <c r="U229" i="17" s="1"/>
  <c r="V229" i="17" s="1"/>
  <c r="W229" i="17" s="1"/>
  <c r="X229" i="17" s="1"/>
  <c r="Y229" i="17" s="1"/>
  <c r="Z229" i="17" s="1"/>
  <c r="AA229" i="17" s="1"/>
  <c r="BL228" i="17"/>
  <c r="BJ228" i="17"/>
  <c r="BH228" i="17"/>
  <c r="BF228" i="17"/>
  <c r="BD228" i="17"/>
  <c r="BB228" i="17"/>
  <c r="AZ228" i="17"/>
  <c r="AX228" i="17"/>
  <c r="AV228" i="17"/>
  <c r="AT228" i="17"/>
  <c r="AR228" i="17"/>
  <c r="AP228" i="17"/>
  <c r="Q228" i="17"/>
  <c r="R228" i="17" s="1"/>
  <c r="S228" i="17" s="1"/>
  <c r="T228" i="17" s="1"/>
  <c r="U228" i="17" s="1"/>
  <c r="V228" i="17" s="1"/>
  <c r="W228" i="17" s="1"/>
  <c r="X228" i="17" s="1"/>
  <c r="Y228" i="17" s="1"/>
  <c r="Z228" i="17" s="1"/>
  <c r="AA228" i="17" s="1"/>
  <c r="BL227" i="17"/>
  <c r="BJ227" i="17"/>
  <c r="BH227" i="17"/>
  <c r="BF227" i="17"/>
  <c r="BD227" i="17"/>
  <c r="BB227" i="17"/>
  <c r="AZ227" i="17"/>
  <c r="AX227" i="17"/>
  <c r="AV227" i="17"/>
  <c r="AT227" i="17"/>
  <c r="AR227" i="17"/>
  <c r="AP227" i="17"/>
  <c r="Q227" i="17"/>
  <c r="R227" i="17" s="1"/>
  <c r="S227" i="17" s="1"/>
  <c r="T227" i="17" s="1"/>
  <c r="U227" i="17" s="1"/>
  <c r="V227" i="17" s="1"/>
  <c r="W227" i="17" s="1"/>
  <c r="X227" i="17" s="1"/>
  <c r="Y227" i="17" s="1"/>
  <c r="Z227" i="17" s="1"/>
  <c r="AA227" i="17" s="1"/>
  <c r="BL226" i="17"/>
  <c r="BJ226" i="17"/>
  <c r="BH226" i="17"/>
  <c r="BF226" i="17"/>
  <c r="BD226" i="17"/>
  <c r="BB226" i="17"/>
  <c r="AZ226" i="17"/>
  <c r="AX226" i="17"/>
  <c r="AV226" i="17"/>
  <c r="AT226" i="17"/>
  <c r="AR226" i="17"/>
  <c r="AP226" i="17"/>
  <c r="V226" i="17"/>
  <c r="W226" i="17" s="1"/>
  <c r="X226" i="17" s="1"/>
  <c r="Y226" i="17" s="1"/>
  <c r="Z226" i="17" s="1"/>
  <c r="AA226" i="17" s="1"/>
  <c r="Q226" i="17"/>
  <c r="R226" i="17" s="1"/>
  <c r="S226" i="17" s="1"/>
  <c r="T226" i="17" s="1"/>
  <c r="U226" i="17" s="1"/>
  <c r="BL225" i="17"/>
  <c r="BJ225" i="17"/>
  <c r="BH225" i="17"/>
  <c r="BF225" i="17"/>
  <c r="BD225" i="17"/>
  <c r="BB225" i="17"/>
  <c r="AZ225" i="17"/>
  <c r="AX225" i="17"/>
  <c r="AV225" i="17"/>
  <c r="AT225" i="17"/>
  <c r="AR225" i="17"/>
  <c r="AP225" i="17"/>
  <c r="Q225" i="17"/>
  <c r="R225" i="17" s="1"/>
  <c r="S225" i="17" s="1"/>
  <c r="T225" i="17" s="1"/>
  <c r="U225" i="17" s="1"/>
  <c r="V225" i="17" s="1"/>
  <c r="W225" i="17" s="1"/>
  <c r="X225" i="17" s="1"/>
  <c r="Y225" i="17" s="1"/>
  <c r="Z225" i="17" s="1"/>
  <c r="AA225" i="17" s="1"/>
  <c r="BL224" i="17"/>
  <c r="BJ224" i="17"/>
  <c r="BH224" i="17"/>
  <c r="BF224" i="17"/>
  <c r="BD224" i="17"/>
  <c r="BB224" i="17"/>
  <c r="AZ224" i="17"/>
  <c r="AX224" i="17"/>
  <c r="AV224" i="17"/>
  <c r="AT224" i="17"/>
  <c r="AR224" i="17"/>
  <c r="AP224" i="17"/>
  <c r="Q224" i="17"/>
  <c r="R224" i="17" s="1"/>
  <c r="S224" i="17" s="1"/>
  <c r="T224" i="17" s="1"/>
  <c r="U224" i="17" s="1"/>
  <c r="V224" i="17" s="1"/>
  <c r="W224" i="17" s="1"/>
  <c r="X224" i="17" s="1"/>
  <c r="Y224" i="17" s="1"/>
  <c r="Z224" i="17" s="1"/>
  <c r="AA224" i="17" s="1"/>
  <c r="BL223" i="17"/>
  <c r="BJ223" i="17"/>
  <c r="BH223" i="17"/>
  <c r="BF223" i="17"/>
  <c r="BD223" i="17"/>
  <c r="BB223" i="17"/>
  <c r="AZ223" i="17"/>
  <c r="AX223" i="17"/>
  <c r="AV223" i="17"/>
  <c r="AT223" i="17"/>
  <c r="AR223" i="17"/>
  <c r="AP223" i="17"/>
  <c r="Q223" i="17"/>
  <c r="R223" i="17" s="1"/>
  <c r="S223" i="17" s="1"/>
  <c r="T223" i="17" s="1"/>
  <c r="U223" i="17" s="1"/>
  <c r="V223" i="17" s="1"/>
  <c r="W223" i="17" s="1"/>
  <c r="X223" i="17" s="1"/>
  <c r="Y223" i="17" s="1"/>
  <c r="Z223" i="17" s="1"/>
  <c r="AA223" i="17" s="1"/>
  <c r="BL222" i="17"/>
  <c r="BJ222" i="17"/>
  <c r="BH222" i="17"/>
  <c r="BF222" i="17"/>
  <c r="BD222" i="17"/>
  <c r="BB222" i="17"/>
  <c r="AZ222" i="17"/>
  <c r="AX222" i="17"/>
  <c r="AV222" i="17"/>
  <c r="AT222" i="17"/>
  <c r="AR222" i="17"/>
  <c r="AP222" i="17"/>
  <c r="Q222" i="17"/>
  <c r="R222" i="17" s="1"/>
  <c r="S222" i="17" s="1"/>
  <c r="T222" i="17" s="1"/>
  <c r="U222" i="17" s="1"/>
  <c r="V222" i="17" s="1"/>
  <c r="W222" i="17" s="1"/>
  <c r="X222" i="17" s="1"/>
  <c r="Y222" i="17" s="1"/>
  <c r="Z222" i="17" s="1"/>
  <c r="AA222" i="17" s="1"/>
  <c r="BL221" i="17"/>
  <c r="BJ221" i="17"/>
  <c r="BH221" i="17"/>
  <c r="BF221" i="17"/>
  <c r="BD221" i="17"/>
  <c r="BB221" i="17"/>
  <c r="AZ221" i="17"/>
  <c r="AX221" i="17"/>
  <c r="AV221" i="17"/>
  <c r="AT221" i="17"/>
  <c r="AR221" i="17"/>
  <c r="AP221" i="17"/>
  <c r="Q221" i="17"/>
  <c r="R221" i="17" s="1"/>
  <c r="S221" i="17" s="1"/>
  <c r="T221" i="17" s="1"/>
  <c r="U221" i="17" s="1"/>
  <c r="V221" i="17" s="1"/>
  <c r="W221" i="17" s="1"/>
  <c r="X221" i="17" s="1"/>
  <c r="Y221" i="17" s="1"/>
  <c r="Z221" i="17" s="1"/>
  <c r="AA221" i="17" s="1"/>
  <c r="BL220" i="17"/>
  <c r="BJ220" i="17"/>
  <c r="BH220" i="17"/>
  <c r="BF220" i="17"/>
  <c r="BD220" i="17"/>
  <c r="BB220" i="17"/>
  <c r="AZ220" i="17"/>
  <c r="AX220" i="17"/>
  <c r="AV220" i="17"/>
  <c r="AT220" i="17"/>
  <c r="AR220" i="17"/>
  <c r="AP220" i="17"/>
  <c r="Q220" i="17"/>
  <c r="R220" i="17" s="1"/>
  <c r="S220" i="17" s="1"/>
  <c r="T220" i="17" s="1"/>
  <c r="U220" i="17" s="1"/>
  <c r="V220" i="17" s="1"/>
  <c r="W220" i="17" s="1"/>
  <c r="X220" i="17" s="1"/>
  <c r="Y220" i="17" s="1"/>
  <c r="Z220" i="17" s="1"/>
  <c r="AA220" i="17" s="1"/>
  <c r="BL219" i="17"/>
  <c r="BJ219" i="17"/>
  <c r="BH219" i="17"/>
  <c r="BF219" i="17"/>
  <c r="BD219" i="17"/>
  <c r="BB219" i="17"/>
  <c r="AZ219" i="17"/>
  <c r="AX219" i="17"/>
  <c r="AV219" i="17"/>
  <c r="AT219" i="17"/>
  <c r="AR219" i="17"/>
  <c r="AP219" i="17"/>
  <c r="Q219" i="17"/>
  <c r="R219" i="17" s="1"/>
  <c r="S219" i="17" s="1"/>
  <c r="T219" i="17" s="1"/>
  <c r="U219" i="17" s="1"/>
  <c r="V219" i="17" s="1"/>
  <c r="W219" i="17" s="1"/>
  <c r="X219" i="17" s="1"/>
  <c r="Y219" i="17" s="1"/>
  <c r="Z219" i="17" s="1"/>
  <c r="AA219" i="17" s="1"/>
  <c r="BL218" i="17"/>
  <c r="BJ218" i="17"/>
  <c r="BH218" i="17"/>
  <c r="BF218" i="17"/>
  <c r="BD218" i="17"/>
  <c r="BB218" i="17"/>
  <c r="AZ218" i="17"/>
  <c r="AX218" i="17"/>
  <c r="AV218" i="17"/>
  <c r="AT218" i="17"/>
  <c r="AR218" i="17"/>
  <c r="AP218" i="17"/>
  <c r="Q218" i="17"/>
  <c r="R218" i="17" s="1"/>
  <c r="S218" i="17" s="1"/>
  <c r="T218" i="17" s="1"/>
  <c r="U218" i="17" s="1"/>
  <c r="V218" i="17" s="1"/>
  <c r="W218" i="17" s="1"/>
  <c r="X218" i="17" s="1"/>
  <c r="Y218" i="17" s="1"/>
  <c r="Z218" i="17" s="1"/>
  <c r="AA218" i="17" s="1"/>
  <c r="BL217" i="17"/>
  <c r="BJ217" i="17"/>
  <c r="BH217" i="17"/>
  <c r="BF217" i="17"/>
  <c r="BD217" i="17"/>
  <c r="BB217" i="17"/>
  <c r="AZ217" i="17"/>
  <c r="AX217" i="17"/>
  <c r="AV217" i="17"/>
  <c r="AT217" i="17"/>
  <c r="AR217" i="17"/>
  <c r="AP217" i="17"/>
  <c r="Q217" i="17"/>
  <c r="R217" i="17" s="1"/>
  <c r="S217" i="17" s="1"/>
  <c r="T217" i="17" s="1"/>
  <c r="U217" i="17" s="1"/>
  <c r="V217" i="17" s="1"/>
  <c r="W217" i="17" s="1"/>
  <c r="X217" i="17" s="1"/>
  <c r="Y217" i="17" s="1"/>
  <c r="Z217" i="17" s="1"/>
  <c r="AA217" i="17" s="1"/>
  <c r="BL216" i="17"/>
  <c r="BJ216" i="17"/>
  <c r="BH216" i="17"/>
  <c r="BF216" i="17"/>
  <c r="BD216" i="17"/>
  <c r="BB216" i="17"/>
  <c r="AZ216" i="17"/>
  <c r="AX216" i="17"/>
  <c r="AV216" i="17"/>
  <c r="AT216" i="17"/>
  <c r="AR216" i="17"/>
  <c r="AP216" i="17"/>
  <c r="Q216" i="17"/>
  <c r="R216" i="17" s="1"/>
  <c r="S216" i="17" s="1"/>
  <c r="T216" i="17" s="1"/>
  <c r="U216" i="17" s="1"/>
  <c r="V216" i="17" s="1"/>
  <c r="W216" i="17" s="1"/>
  <c r="X216" i="17" s="1"/>
  <c r="Y216" i="17" s="1"/>
  <c r="Z216" i="17" s="1"/>
  <c r="AA216" i="17" s="1"/>
  <c r="BL215" i="17"/>
  <c r="BJ215" i="17"/>
  <c r="BH215" i="17"/>
  <c r="BF215" i="17"/>
  <c r="BD215" i="17"/>
  <c r="BB215" i="17"/>
  <c r="AZ215" i="17"/>
  <c r="AX215" i="17"/>
  <c r="AV215" i="17"/>
  <c r="AT215" i="17"/>
  <c r="AR215" i="17"/>
  <c r="AP215" i="17"/>
  <c r="Q215" i="17"/>
  <c r="R215" i="17" s="1"/>
  <c r="S215" i="17" s="1"/>
  <c r="T215" i="17" s="1"/>
  <c r="U215" i="17" s="1"/>
  <c r="V215" i="17" s="1"/>
  <c r="W215" i="17" s="1"/>
  <c r="X215" i="17" s="1"/>
  <c r="Y215" i="17" s="1"/>
  <c r="Z215" i="17" s="1"/>
  <c r="AA215" i="17" s="1"/>
  <c r="BL214" i="17"/>
  <c r="BJ214" i="17"/>
  <c r="BH214" i="17"/>
  <c r="BF214" i="17"/>
  <c r="BD214" i="17"/>
  <c r="BB214" i="17"/>
  <c r="AZ214" i="17"/>
  <c r="AX214" i="17"/>
  <c r="AV214" i="17"/>
  <c r="AT214" i="17"/>
  <c r="AR214" i="17"/>
  <c r="AP214" i="17"/>
  <c r="Q214" i="17"/>
  <c r="R214" i="17" s="1"/>
  <c r="S214" i="17" s="1"/>
  <c r="T214" i="17" s="1"/>
  <c r="U214" i="17" s="1"/>
  <c r="V214" i="17" s="1"/>
  <c r="W214" i="17" s="1"/>
  <c r="X214" i="17" s="1"/>
  <c r="Y214" i="17" s="1"/>
  <c r="Z214" i="17" s="1"/>
  <c r="AA214" i="17" s="1"/>
  <c r="BL212" i="17"/>
  <c r="BJ212" i="17"/>
  <c r="BH212" i="17"/>
  <c r="BF212" i="17"/>
  <c r="BD212" i="17"/>
  <c r="BB212" i="17"/>
  <c r="AZ212" i="17"/>
  <c r="AX212" i="17"/>
  <c r="AV212" i="17"/>
  <c r="AT212" i="17"/>
  <c r="AR212" i="17"/>
  <c r="AP212" i="17"/>
  <c r="Q212" i="17"/>
  <c r="R212" i="17" s="1"/>
  <c r="S212" i="17" s="1"/>
  <c r="T212" i="17" s="1"/>
  <c r="U212" i="17" s="1"/>
  <c r="V212" i="17" s="1"/>
  <c r="W212" i="17" s="1"/>
  <c r="X212" i="17" s="1"/>
  <c r="Y212" i="17" s="1"/>
  <c r="Z212" i="17" s="1"/>
  <c r="AA212" i="17" s="1"/>
  <c r="BL211" i="17"/>
  <c r="BJ211" i="17"/>
  <c r="BH211" i="17"/>
  <c r="BF211" i="17"/>
  <c r="BD211" i="17"/>
  <c r="BB211" i="17"/>
  <c r="AZ211" i="17"/>
  <c r="AX211" i="17"/>
  <c r="AV211" i="17"/>
  <c r="AT211" i="17"/>
  <c r="AR211" i="17"/>
  <c r="AP211" i="17"/>
  <c r="Q211" i="17"/>
  <c r="R211" i="17" s="1"/>
  <c r="S211" i="17" s="1"/>
  <c r="T211" i="17" s="1"/>
  <c r="U211" i="17" s="1"/>
  <c r="V211" i="17" s="1"/>
  <c r="W211" i="17" s="1"/>
  <c r="X211" i="17" s="1"/>
  <c r="Y211" i="17" s="1"/>
  <c r="Z211" i="17" s="1"/>
  <c r="AA211" i="17" s="1"/>
  <c r="BL210" i="17"/>
  <c r="BJ210" i="17"/>
  <c r="BH210" i="17"/>
  <c r="BF210" i="17"/>
  <c r="BD210" i="17"/>
  <c r="BB210" i="17"/>
  <c r="AZ210" i="17"/>
  <c r="AX210" i="17"/>
  <c r="AV210" i="17"/>
  <c r="AT210" i="17"/>
  <c r="AR210" i="17"/>
  <c r="AP210" i="17"/>
  <c r="Q210" i="17"/>
  <c r="R210" i="17" s="1"/>
  <c r="S210" i="17" s="1"/>
  <c r="T210" i="17" s="1"/>
  <c r="U210" i="17" s="1"/>
  <c r="V210" i="17" s="1"/>
  <c r="W210" i="17" s="1"/>
  <c r="X210" i="17" s="1"/>
  <c r="Y210" i="17" s="1"/>
  <c r="Z210" i="17" s="1"/>
  <c r="AA210" i="17" s="1"/>
  <c r="BL209" i="17"/>
  <c r="BJ209" i="17"/>
  <c r="BH209" i="17"/>
  <c r="BF209" i="17"/>
  <c r="BD209" i="17"/>
  <c r="BB209" i="17"/>
  <c r="AZ209" i="17"/>
  <c r="AX209" i="17"/>
  <c r="AV209" i="17"/>
  <c r="AT209" i="17"/>
  <c r="AR209" i="17"/>
  <c r="AP209" i="17"/>
  <c r="Q209" i="17"/>
  <c r="R209" i="17" s="1"/>
  <c r="S209" i="17" s="1"/>
  <c r="T209" i="17" s="1"/>
  <c r="U209" i="17" s="1"/>
  <c r="V209" i="17" s="1"/>
  <c r="W209" i="17" s="1"/>
  <c r="X209" i="17" s="1"/>
  <c r="Y209" i="17" s="1"/>
  <c r="Z209" i="17" s="1"/>
  <c r="AA209" i="17" s="1"/>
  <c r="BL208" i="17"/>
  <c r="BJ208" i="17"/>
  <c r="BH208" i="17"/>
  <c r="BF208" i="17"/>
  <c r="BD208" i="17"/>
  <c r="BB208" i="17"/>
  <c r="AZ208" i="17"/>
  <c r="AX208" i="17"/>
  <c r="AV208" i="17"/>
  <c r="AT208" i="17"/>
  <c r="AR208" i="17"/>
  <c r="AP208" i="17"/>
  <c r="P208" i="17"/>
  <c r="Q208" i="17" s="1"/>
  <c r="R208" i="17" s="1"/>
  <c r="S208" i="17" s="1"/>
  <c r="T208" i="17" s="1"/>
  <c r="U208" i="17" s="1"/>
  <c r="V208" i="17" s="1"/>
  <c r="W208" i="17" s="1"/>
  <c r="X208" i="17" s="1"/>
  <c r="Y208" i="17" s="1"/>
  <c r="Z208" i="17" s="1"/>
  <c r="AA208" i="17" s="1"/>
  <c r="BL207" i="17"/>
  <c r="BJ207" i="17"/>
  <c r="BH207" i="17"/>
  <c r="BF207" i="17"/>
  <c r="BD207" i="17"/>
  <c r="BB207" i="17"/>
  <c r="AZ207" i="17"/>
  <c r="AX207" i="17"/>
  <c r="AV207" i="17"/>
  <c r="AT207" i="17"/>
  <c r="AR207" i="17"/>
  <c r="AP207" i="17"/>
  <c r="P207" i="17"/>
  <c r="Q207" i="17" s="1"/>
  <c r="R207" i="17" s="1"/>
  <c r="S207" i="17" s="1"/>
  <c r="T207" i="17" s="1"/>
  <c r="U207" i="17" s="1"/>
  <c r="V207" i="17" s="1"/>
  <c r="W207" i="17" s="1"/>
  <c r="X207" i="17" s="1"/>
  <c r="Y207" i="17" s="1"/>
  <c r="Z207" i="17" s="1"/>
  <c r="AA207" i="17" s="1"/>
  <c r="BL206" i="17"/>
  <c r="BJ206" i="17"/>
  <c r="BH206" i="17"/>
  <c r="BF206" i="17"/>
  <c r="BD206" i="17"/>
  <c r="BB206" i="17"/>
  <c r="AZ206" i="17"/>
  <c r="AX206" i="17"/>
  <c r="AV206" i="17"/>
  <c r="AT206" i="17"/>
  <c r="AR206" i="17"/>
  <c r="AP206" i="17"/>
  <c r="Q206" i="17"/>
  <c r="R206" i="17" s="1"/>
  <c r="S206" i="17" s="1"/>
  <c r="T206" i="17" s="1"/>
  <c r="U206" i="17" s="1"/>
  <c r="V206" i="17" s="1"/>
  <c r="W206" i="17" s="1"/>
  <c r="X206" i="17" s="1"/>
  <c r="Y206" i="17" s="1"/>
  <c r="Z206" i="17" s="1"/>
  <c r="AA206" i="17" s="1"/>
  <c r="BL205" i="17"/>
  <c r="BJ205" i="17"/>
  <c r="BH205" i="17"/>
  <c r="BF205" i="17"/>
  <c r="BD205" i="17"/>
  <c r="BB205" i="17"/>
  <c r="AZ205" i="17"/>
  <c r="AX205" i="17"/>
  <c r="AV205" i="17"/>
  <c r="AT205" i="17"/>
  <c r="AR205" i="17"/>
  <c r="AP205" i="17"/>
  <c r="Q205" i="17"/>
  <c r="R205" i="17" s="1"/>
  <c r="S205" i="17" s="1"/>
  <c r="T205" i="17" s="1"/>
  <c r="U205" i="17" s="1"/>
  <c r="V205" i="17" s="1"/>
  <c r="W205" i="17" s="1"/>
  <c r="X205" i="17" s="1"/>
  <c r="Y205" i="17" s="1"/>
  <c r="Z205" i="17" s="1"/>
  <c r="AA205" i="17" s="1"/>
  <c r="BL204" i="17"/>
  <c r="BJ204" i="17"/>
  <c r="BH204" i="17"/>
  <c r="BF204" i="17"/>
  <c r="BD204" i="17"/>
  <c r="BB204" i="17"/>
  <c r="AZ204" i="17"/>
  <c r="AX204" i="17"/>
  <c r="AV204" i="17"/>
  <c r="AT204" i="17"/>
  <c r="AR204" i="17"/>
  <c r="AP204" i="17"/>
  <c r="Q204" i="17"/>
  <c r="R204" i="17" s="1"/>
  <c r="S204" i="17" s="1"/>
  <c r="T204" i="17" s="1"/>
  <c r="U204" i="17" s="1"/>
  <c r="V204" i="17" s="1"/>
  <c r="W204" i="17" s="1"/>
  <c r="X204" i="17" s="1"/>
  <c r="Y204" i="17" s="1"/>
  <c r="Z204" i="17" s="1"/>
  <c r="AA204" i="17" s="1"/>
  <c r="BL203" i="17"/>
  <c r="BJ203" i="17"/>
  <c r="BH203" i="17"/>
  <c r="BF203" i="17"/>
  <c r="BD203" i="17"/>
  <c r="BB203" i="17"/>
  <c r="AZ203" i="17"/>
  <c r="AX203" i="17"/>
  <c r="AV203" i="17"/>
  <c r="AT203" i="17"/>
  <c r="AR203" i="17"/>
  <c r="AP203" i="17"/>
  <c r="Q203" i="17"/>
  <c r="R203" i="17" s="1"/>
  <c r="S203" i="17" s="1"/>
  <c r="T203" i="17" s="1"/>
  <c r="U203" i="17" s="1"/>
  <c r="V203" i="17" s="1"/>
  <c r="W203" i="17" s="1"/>
  <c r="X203" i="17" s="1"/>
  <c r="Y203" i="17" s="1"/>
  <c r="Z203" i="17" s="1"/>
  <c r="AA203" i="17" s="1"/>
  <c r="BL202" i="17"/>
  <c r="BJ202" i="17"/>
  <c r="BH202" i="17"/>
  <c r="BF202" i="17"/>
  <c r="BD202" i="17"/>
  <c r="BB202" i="17"/>
  <c r="AZ202" i="17"/>
  <c r="AX202" i="17"/>
  <c r="AV202" i="17"/>
  <c r="AT202" i="17"/>
  <c r="AR202" i="17"/>
  <c r="AP202" i="17"/>
  <c r="R202" i="17"/>
  <c r="S202" i="17" s="1"/>
  <c r="T202" i="17" s="1"/>
  <c r="U202" i="17" s="1"/>
  <c r="V202" i="17" s="1"/>
  <c r="W202" i="17" s="1"/>
  <c r="X202" i="17" s="1"/>
  <c r="Y202" i="17" s="1"/>
  <c r="Z202" i="17" s="1"/>
  <c r="AA202" i="17" s="1"/>
  <c r="BL201" i="17"/>
  <c r="BJ201" i="17"/>
  <c r="BH201" i="17"/>
  <c r="BF201" i="17"/>
  <c r="BD201" i="17"/>
  <c r="BB201" i="17"/>
  <c r="AZ201" i="17"/>
  <c r="AX201" i="17"/>
  <c r="AV201" i="17"/>
  <c r="AT201" i="17"/>
  <c r="AR201" i="17"/>
  <c r="AP201" i="17"/>
  <c r="Q201" i="17"/>
  <c r="R201" i="17" s="1"/>
  <c r="S201" i="17" s="1"/>
  <c r="T201" i="17" s="1"/>
  <c r="U201" i="17" s="1"/>
  <c r="V201" i="17" s="1"/>
  <c r="W201" i="17" s="1"/>
  <c r="X201" i="17" s="1"/>
  <c r="Y201" i="17" s="1"/>
  <c r="Z201" i="17" s="1"/>
  <c r="AA201" i="17" s="1"/>
  <c r="BL200" i="17"/>
  <c r="BJ200" i="17"/>
  <c r="BH200" i="17"/>
  <c r="BF200" i="17"/>
  <c r="BD200" i="17"/>
  <c r="BB200" i="17"/>
  <c r="AZ200" i="17"/>
  <c r="AX200" i="17"/>
  <c r="AV200" i="17"/>
  <c r="AT200" i="17"/>
  <c r="AR200" i="17"/>
  <c r="AP200" i="17"/>
  <c r="Q200" i="17"/>
  <c r="R200" i="17" s="1"/>
  <c r="S200" i="17" s="1"/>
  <c r="T200" i="17" s="1"/>
  <c r="U200" i="17" s="1"/>
  <c r="V200" i="17" s="1"/>
  <c r="W200" i="17" s="1"/>
  <c r="X200" i="17" s="1"/>
  <c r="Y200" i="17" s="1"/>
  <c r="Z200" i="17" s="1"/>
  <c r="AA200" i="17" s="1"/>
  <c r="BL199" i="17"/>
  <c r="BJ199" i="17"/>
  <c r="BH199" i="17"/>
  <c r="BF199" i="17"/>
  <c r="BD199" i="17"/>
  <c r="BB199" i="17"/>
  <c r="AZ199" i="17"/>
  <c r="AX199" i="17"/>
  <c r="AV199" i="17"/>
  <c r="AT199" i="17"/>
  <c r="AR199" i="17"/>
  <c r="AP199" i="17"/>
  <c r="Q199" i="17"/>
  <c r="R199" i="17" s="1"/>
  <c r="S199" i="17" s="1"/>
  <c r="T199" i="17" s="1"/>
  <c r="U199" i="17" s="1"/>
  <c r="V199" i="17" s="1"/>
  <c r="W199" i="17" s="1"/>
  <c r="X199" i="17" s="1"/>
  <c r="Y199" i="17" s="1"/>
  <c r="Z199" i="17" s="1"/>
  <c r="AA199" i="17" s="1"/>
  <c r="AR274" i="17" l="1"/>
  <c r="BD274" i="17"/>
  <c r="AV257" i="17"/>
  <c r="V234" i="17"/>
  <c r="W234" i="17" s="1"/>
  <c r="X234" i="17" s="1"/>
  <c r="Y234" i="17" s="1"/>
  <c r="Z234" i="17" s="1"/>
  <c r="AA234" i="17" s="1"/>
  <c r="O251" i="17"/>
  <c r="AX274" i="17"/>
  <c r="O796" i="17"/>
  <c r="T265" i="17"/>
  <c r="U265" i="17" s="1"/>
  <c r="V265" i="17" s="1"/>
  <c r="W265" i="17" s="1"/>
  <c r="O247" i="17"/>
  <c r="O259" i="17"/>
  <c r="O249" i="17"/>
  <c r="O262" i="17"/>
  <c r="S264" i="17"/>
  <c r="T264" i="17" s="1"/>
  <c r="U264" i="17" s="1"/>
  <c r="V264" i="17" s="1"/>
  <c r="W264" i="17" s="1"/>
  <c r="S268" i="17"/>
  <c r="T268" i="17" s="1"/>
  <c r="U268" i="17" s="1"/>
  <c r="V268" i="17" s="1"/>
  <c r="W268" i="17" s="1"/>
  <c r="O252" i="17"/>
  <c r="O260" i="17"/>
  <c r="S250" i="17"/>
  <c r="T250" i="17" s="1"/>
  <c r="U250" i="17" s="1"/>
  <c r="V250" i="17" s="1"/>
  <c r="W250" i="17" s="1"/>
  <c r="BD257" i="17"/>
  <c r="O263" i="17"/>
  <c r="O253" i="17"/>
  <c r="AX258" i="17"/>
  <c r="O261" i="17"/>
  <c r="R267" i="17"/>
  <c r="S267" i="17" s="1"/>
  <c r="T267" i="17" s="1"/>
  <c r="U267" i="17" s="1"/>
  <c r="V267" i="17" s="1"/>
  <c r="W267" i="17" s="1"/>
  <c r="O256" i="17"/>
  <c r="R271" i="17"/>
  <c r="S271" i="17" s="1"/>
  <c r="T271" i="17" s="1"/>
  <c r="U271" i="17" s="1"/>
  <c r="V271" i="17" s="1"/>
  <c r="W271" i="17" s="1"/>
  <c r="O248" i="17"/>
  <c r="O255" i="17"/>
  <c r="T269" i="17"/>
  <c r="U269" i="17" s="1"/>
  <c r="R266" i="17"/>
  <c r="S266" i="17" s="1"/>
  <c r="T266" i="17" s="1"/>
  <c r="U266" i="17" s="1"/>
  <c r="V266" i="17" s="1"/>
  <c r="W266" i="17" s="1"/>
  <c r="O272" i="17"/>
  <c r="O270" i="17"/>
  <c r="R254" i="17"/>
  <c r="S254" i="17" s="1"/>
  <c r="T254" i="17" s="1"/>
  <c r="U254" i="17" s="1"/>
  <c r="V254" i="17" s="1"/>
  <c r="W254" i="17" s="1"/>
  <c r="R273" i="17"/>
  <c r="S273" i="17" s="1"/>
  <c r="T273" i="17" s="1"/>
  <c r="U273" i="17" s="1"/>
  <c r="V273" i="17" s="1"/>
  <c r="W273" i="17" s="1"/>
  <c r="BL801" i="17"/>
  <c r="BJ801" i="17"/>
  <c r="BL793" i="17"/>
  <c r="BJ793" i="17"/>
  <c r="BH793" i="17"/>
  <c r="BH801" i="17"/>
  <c r="O793" i="17"/>
  <c r="AM220" i="21"/>
  <c r="AO220" i="21"/>
  <c r="AQ220" i="21"/>
  <c r="AU220" i="21"/>
  <c r="AM221" i="21"/>
  <c r="AO221" i="21"/>
  <c r="AQ221" i="21"/>
  <c r="AU221" i="21"/>
  <c r="AW220" i="21"/>
  <c r="AY220" i="21"/>
  <c r="BA220" i="21"/>
  <c r="BC220" i="21"/>
  <c r="BE220" i="21"/>
  <c r="BG220" i="21"/>
  <c r="BI220" i="21"/>
  <c r="AW221" i="21"/>
  <c r="AY221" i="21"/>
  <c r="BA221" i="21"/>
  <c r="BC221" i="21"/>
  <c r="BE221" i="21"/>
  <c r="BG221" i="21"/>
  <c r="BI221" i="21"/>
  <c r="F57" i="20"/>
  <c r="E57" i="20"/>
  <c r="D57" i="20"/>
  <c r="O265" i="17" l="1"/>
  <c r="AB801" i="17"/>
  <c r="AB793" i="17"/>
  <c r="O268" i="17"/>
  <c r="O266" i="17"/>
  <c r="O269" i="17"/>
  <c r="O273" i="17"/>
  <c r="O271" i="17"/>
  <c r="O254" i="17"/>
  <c r="O264" i="17"/>
  <c r="O267" i="17"/>
  <c r="O250" i="17"/>
  <c r="BI1011" i="21"/>
  <c r="BG1011" i="21"/>
  <c r="BE1011" i="21"/>
  <c r="BC1011" i="21"/>
  <c r="BA1011" i="21"/>
  <c r="AY1011" i="21"/>
  <c r="AW1011" i="21"/>
  <c r="AU1011" i="21"/>
  <c r="AS1011" i="21"/>
  <c r="AQ1011" i="21"/>
  <c r="AO1011" i="21"/>
  <c r="AM4" i="21"/>
  <c r="AM5" i="21"/>
  <c r="AM74" i="21"/>
  <c r="AM75" i="21"/>
  <c r="AM76" i="21"/>
  <c r="AM77" i="21"/>
  <c r="AM173" i="21"/>
  <c r="AM174" i="21"/>
  <c r="AM175" i="21"/>
  <c r="AM218" i="21"/>
  <c r="AM219" i="21"/>
  <c r="AM222" i="21"/>
  <c r="AM223" i="21"/>
  <c r="AM224" i="21"/>
  <c r="AM225" i="21"/>
  <c r="AM255" i="21"/>
  <c r="AM256" i="21"/>
  <c r="AM257" i="21"/>
  <c r="AM258" i="21"/>
  <c r="AM259" i="21"/>
  <c r="AM260" i="21"/>
  <c r="AM261" i="21"/>
  <c r="AM262" i="21"/>
  <c r="AM263" i="21"/>
  <c r="AM264" i="21"/>
  <c r="AM269" i="21"/>
  <c r="AM270" i="21"/>
  <c r="AM271" i="21"/>
  <c r="AM272" i="21"/>
  <c r="AM273" i="21"/>
  <c r="AM274" i="21"/>
  <c r="AM275" i="21"/>
  <c r="AM276" i="21"/>
  <c r="AM278" i="21"/>
  <c r="AM279" i="21"/>
  <c r="AM280" i="21"/>
  <c r="AM281" i="21"/>
  <c r="AM282" i="21"/>
  <c r="AM283" i="21"/>
  <c r="AM284" i="21"/>
  <c r="AM285" i="21"/>
  <c r="AM286" i="21"/>
  <c r="AM287" i="21"/>
  <c r="AM288" i="21"/>
  <c r="AM289" i="21"/>
  <c r="AM290" i="21"/>
  <c r="AM291" i="21"/>
  <c r="AM292" i="21"/>
  <c r="AM293" i="21"/>
  <c r="AM294" i="21"/>
  <c r="AM295" i="21"/>
  <c r="AM296" i="21"/>
  <c r="AM297" i="21"/>
  <c r="AM298" i="21"/>
  <c r="AM299" i="21"/>
  <c r="AM300" i="21"/>
  <c r="AM301" i="21"/>
  <c r="AM302" i="21"/>
  <c r="AM303" i="21"/>
  <c r="AM304" i="21"/>
  <c r="AM305" i="21"/>
  <c r="AM306" i="21"/>
  <c r="AM307" i="21"/>
  <c r="AM308" i="21"/>
  <c r="AM309" i="21"/>
  <c r="AM310" i="21"/>
  <c r="AM313" i="21"/>
  <c r="AM314" i="21"/>
  <c r="AM315" i="21"/>
  <c r="AM316" i="21"/>
  <c r="AM317" i="21"/>
  <c r="AM318" i="21"/>
  <c r="AM319" i="21"/>
  <c r="AM320" i="21"/>
  <c r="AM321" i="21"/>
  <c r="AM322" i="21"/>
  <c r="AM323" i="21"/>
  <c r="AM324" i="21"/>
  <c r="AM325" i="21"/>
  <c r="AM326" i="21"/>
  <c r="AM327" i="21"/>
  <c r="AM329" i="21"/>
  <c r="AM330" i="21"/>
  <c r="AM331" i="21"/>
  <c r="AM332" i="21"/>
  <c r="AM333" i="21"/>
  <c r="AM334" i="21"/>
  <c r="AM335" i="21"/>
  <c r="AM336" i="21"/>
  <c r="AM337" i="21"/>
  <c r="AM338" i="21"/>
  <c r="AM339" i="21"/>
  <c r="AM340" i="21"/>
  <c r="AM341" i="21"/>
  <c r="AM342" i="21"/>
  <c r="AM343" i="21"/>
  <c r="AM344" i="21"/>
  <c r="AM345" i="21"/>
  <c r="AM346" i="21"/>
  <c r="AM347" i="21"/>
  <c r="AM348" i="21"/>
  <c r="AM349" i="21"/>
  <c r="AM350" i="21"/>
  <c r="AM351" i="21"/>
  <c r="AM352" i="21"/>
  <c r="AM353" i="21"/>
  <c r="AM354" i="21"/>
  <c r="AM355" i="21"/>
  <c r="AM356" i="21"/>
  <c r="AM357" i="21"/>
  <c r="AM358" i="21"/>
  <c r="AM359" i="21"/>
  <c r="AM360" i="21"/>
  <c r="AM361" i="21"/>
  <c r="AM362" i="21"/>
  <c r="AM363" i="21"/>
  <c r="AM364" i="21"/>
  <c r="AM365" i="21"/>
  <c r="AM366" i="21"/>
  <c r="AM367" i="21"/>
  <c r="AM368" i="21"/>
  <c r="AM369" i="21"/>
  <c r="AM370" i="21"/>
  <c r="AM371" i="21"/>
  <c r="AM372" i="21"/>
  <c r="AM373" i="21"/>
  <c r="AM374" i="21"/>
  <c r="AM375" i="21"/>
  <c r="AM376" i="21"/>
  <c r="AM377" i="21"/>
  <c r="AM378" i="21"/>
  <c r="AM379" i="21"/>
  <c r="AM380" i="21"/>
  <c r="AM381" i="21"/>
  <c r="AM382" i="21"/>
  <c r="AM383" i="21"/>
  <c r="AM384" i="21"/>
  <c r="AM385" i="21"/>
  <c r="AM386" i="21"/>
  <c r="AM387" i="21"/>
  <c r="AM388" i="21"/>
  <c r="AM389" i="21"/>
  <c r="AM390" i="21"/>
  <c r="AM391" i="21"/>
  <c r="AM392" i="21"/>
  <c r="AM393" i="21"/>
  <c r="AM394" i="21"/>
  <c r="AM397" i="21"/>
  <c r="AM398" i="21"/>
  <c r="AM399" i="21"/>
  <c r="AM400" i="21"/>
  <c r="AM401" i="21"/>
  <c r="AM402" i="21"/>
  <c r="AM403" i="21"/>
  <c r="AM404" i="21"/>
  <c r="AM405" i="21"/>
  <c r="AM406" i="21"/>
  <c r="AM407" i="21"/>
  <c r="AM408" i="21"/>
  <c r="AM409" i="21"/>
  <c r="AM410" i="21"/>
  <c r="AM411" i="21"/>
  <c r="AM412" i="21"/>
  <c r="AM413" i="21"/>
  <c r="AM414" i="21"/>
  <c r="AM415" i="21"/>
  <c r="AM416" i="21"/>
  <c r="AM417" i="21"/>
  <c r="AM418" i="21"/>
  <c r="AM419" i="21"/>
  <c r="AM420" i="21"/>
  <c r="AM421" i="21"/>
  <c r="AM422" i="21"/>
  <c r="AM423" i="21"/>
  <c r="AM424" i="21"/>
  <c r="AM425" i="21"/>
  <c r="AM426" i="21"/>
  <c r="AM427" i="21"/>
  <c r="AM428" i="21"/>
  <c r="AM429" i="21"/>
  <c r="AM430" i="21"/>
  <c r="AM431" i="21"/>
  <c r="AM432" i="21"/>
  <c r="AM433" i="21"/>
  <c r="AM434" i="21"/>
  <c r="AM435" i="21"/>
  <c r="AM437" i="21"/>
  <c r="AM438" i="21"/>
  <c r="AM439" i="21"/>
  <c r="AM440" i="21"/>
  <c r="AM441" i="21"/>
  <c r="AM442" i="21"/>
  <c r="AM443" i="21"/>
  <c r="AM444" i="21"/>
  <c r="AM445" i="21"/>
  <c r="AM446" i="21"/>
  <c r="AM447" i="21"/>
  <c r="AM448" i="21"/>
  <c r="AM449" i="21"/>
  <c r="AM450" i="21"/>
  <c r="AM451" i="21"/>
  <c r="AM452" i="21"/>
  <c r="AM453" i="21"/>
  <c r="AM454" i="21"/>
  <c r="AM455" i="21"/>
  <c r="AM456" i="21"/>
  <c r="AM457" i="21"/>
  <c r="AM458" i="21"/>
  <c r="AM459" i="21"/>
  <c r="AM460" i="21"/>
  <c r="AM461" i="21"/>
  <c r="AM462" i="21"/>
  <c r="AM463" i="21"/>
  <c r="AM464" i="21"/>
  <c r="AM465" i="21"/>
  <c r="AM466" i="21"/>
  <c r="AM467" i="21"/>
  <c r="AM468" i="21"/>
  <c r="AM469" i="21"/>
  <c r="AM470" i="21"/>
  <c r="AM471" i="21"/>
  <c r="AM472" i="21"/>
  <c r="AM473" i="21"/>
  <c r="AM474" i="21"/>
  <c r="AM475" i="21"/>
  <c r="AM476" i="21"/>
  <c r="AM477" i="21"/>
  <c r="AM478" i="21"/>
  <c r="AM479" i="21"/>
  <c r="AM480" i="21"/>
  <c r="AM481" i="21"/>
  <c r="AM482" i="21"/>
  <c r="AM483" i="21"/>
  <c r="AM484" i="21"/>
  <c r="AM485" i="21"/>
  <c r="AM486" i="21"/>
  <c r="AM487" i="21"/>
  <c r="AM488" i="21"/>
  <c r="AM489" i="21"/>
  <c r="AM490" i="21"/>
  <c r="AM491" i="21"/>
  <c r="AM492" i="21"/>
  <c r="AM493" i="21"/>
  <c r="AM494" i="21"/>
  <c r="AM495" i="21"/>
  <c r="AM496" i="21"/>
  <c r="AM497" i="21"/>
  <c r="AM498" i="21"/>
  <c r="AM499" i="21"/>
  <c r="AM500" i="21"/>
  <c r="AM501" i="21"/>
  <c r="AM502" i="21"/>
  <c r="AM503" i="21"/>
  <c r="AM504" i="21"/>
  <c r="AM505" i="21"/>
  <c r="AM506" i="21"/>
  <c r="AM507" i="21"/>
  <c r="AM508" i="21"/>
  <c r="AM509" i="21"/>
  <c r="AM510" i="21"/>
  <c r="AM511" i="21"/>
  <c r="AM512" i="21"/>
  <c r="AM513" i="21"/>
  <c r="AM514" i="21"/>
  <c r="AM515" i="21"/>
  <c r="AM516" i="21"/>
  <c r="AM517" i="21"/>
  <c r="AM518" i="21"/>
  <c r="AM519" i="21"/>
  <c r="AM520" i="21"/>
  <c r="AM521" i="21"/>
  <c r="AM522" i="21"/>
  <c r="AM523" i="21"/>
  <c r="AM524" i="21"/>
  <c r="AM525" i="21"/>
  <c r="AM526" i="21"/>
  <c r="AM527" i="21"/>
  <c r="AM528" i="21"/>
  <c r="AM529" i="21"/>
  <c r="AM530" i="21"/>
  <c r="AM531" i="21"/>
  <c r="AM532" i="21"/>
  <c r="AM533" i="21"/>
  <c r="AM534" i="21"/>
  <c r="AM535" i="21"/>
  <c r="AM536" i="21"/>
  <c r="AM537" i="21"/>
  <c r="AM538" i="21"/>
  <c r="AM539" i="21"/>
  <c r="AM540" i="21"/>
  <c r="AM541" i="21"/>
  <c r="AM542" i="21"/>
  <c r="AM543" i="21"/>
  <c r="AM544" i="21"/>
  <c r="AM545" i="21"/>
  <c r="AM546" i="21"/>
  <c r="AM547" i="21"/>
  <c r="AM548" i="21"/>
  <c r="AM549" i="21"/>
  <c r="AM550" i="21"/>
  <c r="AM551" i="21"/>
  <c r="AM552" i="21"/>
  <c r="AM553" i="21"/>
  <c r="AM554" i="21"/>
  <c r="AM555" i="21"/>
  <c r="AM556" i="21"/>
  <c r="AM557" i="21"/>
  <c r="AM558" i="21"/>
  <c r="AM559" i="21"/>
  <c r="AM560" i="21"/>
  <c r="AM561" i="21"/>
  <c r="AM562" i="21"/>
  <c r="AM563" i="21"/>
  <c r="AM564" i="21"/>
  <c r="AM565" i="21"/>
  <c r="AM566" i="21"/>
  <c r="AM567" i="21"/>
  <c r="AM568" i="21"/>
  <c r="AM569" i="21"/>
  <c r="AM570" i="21"/>
  <c r="AM571" i="21"/>
  <c r="AM572" i="21"/>
  <c r="AM573" i="21"/>
  <c r="AM574" i="21"/>
  <c r="AM575" i="21"/>
  <c r="AM576" i="21"/>
  <c r="AM577" i="21"/>
  <c r="AM578" i="21"/>
  <c r="AM579" i="21"/>
  <c r="AM580" i="21"/>
  <c r="AM581" i="21"/>
  <c r="AM582" i="21"/>
  <c r="AM583" i="21"/>
  <c r="AM584" i="21"/>
  <c r="AM585" i="21"/>
  <c r="AM586" i="21"/>
  <c r="AM587" i="21"/>
  <c r="AM588" i="21"/>
  <c r="AM589" i="21"/>
  <c r="AM590" i="21"/>
  <c r="AM591" i="21"/>
  <c r="AM592" i="21"/>
  <c r="AM593" i="21"/>
  <c r="AM594" i="21"/>
  <c r="AM595" i="21"/>
  <c r="AM596" i="21"/>
  <c r="AM597" i="21"/>
  <c r="AM598" i="21"/>
  <c r="AM599" i="21"/>
  <c r="AM600" i="21"/>
  <c r="AM601" i="21"/>
  <c r="AM602" i="21"/>
  <c r="AM603" i="21"/>
  <c r="AM604" i="21"/>
  <c r="AM605" i="21"/>
  <c r="AM606" i="21"/>
  <c r="AM607" i="21"/>
  <c r="AM608" i="21"/>
  <c r="AM609" i="21"/>
  <c r="AM610" i="21"/>
  <c r="AM611" i="21"/>
  <c r="AM612" i="21"/>
  <c r="AM613" i="21"/>
  <c r="AM614" i="21"/>
  <c r="AM615" i="21"/>
  <c r="AM616" i="21"/>
  <c r="AM617" i="21"/>
  <c r="AM618" i="21"/>
  <c r="AM619" i="21"/>
  <c r="AM620" i="21"/>
  <c r="AM621" i="21"/>
  <c r="AM622" i="21"/>
  <c r="AM623" i="21"/>
  <c r="AM624" i="21"/>
  <c r="AM625" i="21"/>
  <c r="AM626" i="21"/>
  <c r="AM627" i="21"/>
  <c r="AM628" i="21"/>
  <c r="AM629" i="21"/>
  <c r="AM632" i="21"/>
  <c r="AM633" i="21"/>
  <c r="AM634" i="21"/>
  <c r="AM635" i="21"/>
  <c r="AM636" i="21"/>
  <c r="AM637" i="21"/>
  <c r="AM638" i="21"/>
  <c r="AM642" i="21"/>
  <c r="AM643" i="21"/>
  <c r="AM644" i="21"/>
  <c r="AM645" i="21"/>
  <c r="AM646" i="21"/>
  <c r="AM647" i="21"/>
  <c r="AM648" i="21"/>
  <c r="AM649" i="21"/>
  <c r="AM650" i="21"/>
  <c r="AM651" i="21"/>
  <c r="AM652" i="21"/>
  <c r="AM653" i="21"/>
  <c r="AM654" i="21"/>
  <c r="AM655" i="21"/>
  <c r="AM656" i="21"/>
  <c r="AM658" i="21"/>
  <c r="AM659" i="21"/>
  <c r="AM660" i="21"/>
  <c r="AM661" i="21"/>
  <c r="AM662" i="21"/>
  <c r="AM663" i="21"/>
  <c r="AM664" i="21"/>
  <c r="AM666" i="21"/>
  <c r="AM667" i="21"/>
  <c r="AM668" i="21"/>
  <c r="AM669" i="21"/>
  <c r="AM670" i="21"/>
  <c r="AM671" i="21"/>
  <c r="AM672" i="21"/>
  <c r="AM673" i="21"/>
  <c r="AM674" i="21"/>
  <c r="AM676" i="21"/>
  <c r="AM677" i="21"/>
  <c r="AM678" i="21"/>
  <c r="AM679" i="21"/>
  <c r="AM680" i="21"/>
  <c r="AM681" i="21"/>
  <c r="AM682" i="21"/>
  <c r="AM683" i="21"/>
  <c r="AM684" i="21"/>
  <c r="AM685" i="21"/>
  <c r="AM686" i="21"/>
  <c r="AM687" i="21"/>
  <c r="AM688" i="21"/>
  <c r="AM689" i="21"/>
  <c r="AM690" i="21"/>
  <c r="AM691" i="21"/>
  <c r="AM692" i="21"/>
  <c r="AM693" i="21"/>
  <c r="AM694" i="21"/>
  <c r="AM695" i="21"/>
  <c r="AM696" i="21"/>
  <c r="AM697" i="21"/>
  <c r="AM698" i="21"/>
  <c r="AM699" i="21"/>
  <c r="AM700" i="21"/>
  <c r="AM701" i="21"/>
  <c r="AM702" i="21"/>
  <c r="AM703" i="21"/>
  <c r="AM704" i="21"/>
  <c r="AM705" i="21"/>
  <c r="AM706" i="21"/>
  <c r="AM707" i="21"/>
  <c r="AM708" i="21"/>
  <c r="AM709" i="21"/>
  <c r="AM710" i="21"/>
  <c r="AM711" i="21"/>
  <c r="AM712" i="21"/>
  <c r="AM713" i="21"/>
  <c r="AM714" i="21"/>
  <c r="AM715" i="21"/>
  <c r="AM716" i="21"/>
  <c r="AM717" i="21"/>
  <c r="AM718" i="21"/>
  <c r="AM719" i="21"/>
  <c r="AM720" i="21"/>
  <c r="AM721" i="21"/>
  <c r="AM722" i="21"/>
  <c r="AM723" i="21"/>
  <c r="AM724" i="21"/>
  <c r="AM725" i="21"/>
  <c r="AM726" i="21"/>
  <c r="AM727" i="21"/>
  <c r="AM728" i="21"/>
  <c r="AM729" i="21"/>
  <c r="AM730" i="21"/>
  <c r="AM731" i="21"/>
  <c r="AM732" i="21"/>
  <c r="AM733" i="21"/>
  <c r="AM734" i="21"/>
  <c r="AM735" i="21"/>
  <c r="AM736" i="21"/>
  <c r="AM737" i="21"/>
  <c r="AM738" i="21"/>
  <c r="AM740" i="21"/>
  <c r="AM741" i="21"/>
  <c r="AM742" i="21"/>
  <c r="AM743" i="21"/>
  <c r="AM744" i="21"/>
  <c r="AM745" i="21"/>
  <c r="AM746" i="21"/>
  <c r="AM747" i="21"/>
  <c r="AM748" i="21"/>
  <c r="AM749" i="21"/>
  <c r="AM750" i="21"/>
  <c r="AM751" i="21"/>
  <c r="AM752" i="21"/>
  <c r="AM753" i="21"/>
  <c r="AM754" i="21"/>
  <c r="AM755" i="21"/>
  <c r="AM756" i="21"/>
  <c r="AM757" i="21"/>
  <c r="AM758" i="21"/>
  <c r="AM759" i="21"/>
  <c r="AM760" i="21"/>
  <c r="AM761" i="21"/>
  <c r="AM762" i="21"/>
  <c r="AM763" i="21"/>
  <c r="AM764" i="21"/>
  <c r="AM765" i="21"/>
  <c r="AM766" i="21"/>
  <c r="AM767" i="21"/>
  <c r="AM768" i="21"/>
  <c r="AM769" i="21"/>
  <c r="AM770" i="21"/>
  <c r="AM771" i="21"/>
  <c r="AM772" i="21"/>
  <c r="AM773" i="21"/>
  <c r="AM774" i="21"/>
  <c r="AM775" i="21"/>
  <c r="AM776" i="21"/>
  <c r="AM777" i="21"/>
  <c r="AM778" i="21"/>
  <c r="AM779" i="21"/>
  <c r="AM780" i="21"/>
  <c r="AM781" i="21"/>
  <c r="AM782" i="21"/>
  <c r="AM783" i="21"/>
  <c r="AM784" i="21"/>
  <c r="AM785" i="21"/>
  <c r="AM786" i="21"/>
  <c r="AM787" i="21"/>
  <c r="AM788" i="21"/>
  <c r="AM789" i="21"/>
  <c r="AM790" i="21"/>
  <c r="AM791" i="21"/>
  <c r="AM792" i="21"/>
  <c r="AM793" i="21"/>
  <c r="AM794" i="21"/>
  <c r="AM795" i="21"/>
  <c r="AM796" i="21"/>
  <c r="AM797" i="21"/>
  <c r="AM798" i="21"/>
  <c r="AM799" i="21"/>
  <c r="AM800" i="21"/>
  <c r="AM801" i="21"/>
  <c r="AM802" i="21"/>
  <c r="AM803" i="21"/>
  <c r="AM804" i="21"/>
  <c r="AM805" i="21"/>
  <c r="AM806" i="21"/>
  <c r="AM807" i="21"/>
  <c r="AM808" i="21"/>
  <c r="AM809" i="21"/>
  <c r="AM810" i="21"/>
  <c r="AM811" i="21"/>
  <c r="AM812" i="21"/>
  <c r="AM813" i="21"/>
  <c r="AM814" i="21"/>
  <c r="AM815" i="21"/>
  <c r="AM816" i="21"/>
  <c r="AM817" i="21"/>
  <c r="AM818" i="21"/>
  <c r="AM819" i="21"/>
  <c r="AM820" i="21"/>
  <c r="AM821" i="21"/>
  <c r="AM823" i="21"/>
  <c r="AM824" i="21"/>
  <c r="AM825" i="21"/>
  <c r="AM826" i="21"/>
  <c r="AM827" i="21"/>
  <c r="AM828" i="21"/>
  <c r="AM829" i="21"/>
  <c r="AM830" i="21"/>
  <c r="AM831" i="21"/>
  <c r="AM832" i="21"/>
  <c r="AM834" i="21"/>
  <c r="AM835" i="21"/>
  <c r="AM836" i="21"/>
  <c r="AM837" i="21"/>
  <c r="AM838" i="21"/>
  <c r="AM839" i="21"/>
  <c r="AM840" i="21"/>
  <c r="AM841" i="21"/>
  <c r="AM843" i="21"/>
  <c r="AM844" i="21"/>
  <c r="AM845" i="21"/>
  <c r="AM846" i="21"/>
  <c r="AM847" i="21"/>
  <c r="AM848" i="21"/>
  <c r="AM849" i="21"/>
  <c r="AM850" i="21"/>
  <c r="AM851" i="21"/>
  <c r="AM852" i="21"/>
  <c r="AM858" i="21"/>
  <c r="AM859" i="21"/>
  <c r="AM860" i="21"/>
  <c r="AM861" i="21"/>
  <c r="AM862" i="21"/>
  <c r="AM863" i="21"/>
  <c r="AM864" i="21"/>
  <c r="AM865" i="21"/>
  <c r="AM866" i="21"/>
  <c r="AM867" i="21"/>
  <c r="AM868" i="21"/>
  <c r="AM869" i="21"/>
  <c r="AM870" i="21"/>
  <c r="AM871" i="21"/>
  <c r="AM872" i="21"/>
  <c r="AM873" i="21"/>
  <c r="AM874" i="21"/>
  <c r="AM875" i="21"/>
  <c r="AM877" i="21"/>
  <c r="AM878" i="21"/>
  <c r="AM879" i="21"/>
  <c r="AM880" i="21"/>
  <c r="AM881" i="21"/>
  <c r="AM883" i="21"/>
  <c r="AM884" i="21"/>
  <c r="AM885" i="21"/>
  <c r="AM886" i="21"/>
  <c r="AM887" i="21"/>
  <c r="AM888" i="21"/>
  <c r="AM889" i="21"/>
  <c r="AM890" i="21"/>
  <c r="AM891" i="21"/>
  <c r="AM892" i="21"/>
  <c r="AM893" i="21"/>
  <c r="AM894" i="21"/>
  <c r="AM895" i="21"/>
  <c r="AM896" i="21"/>
  <c r="AM897" i="21"/>
  <c r="AM898" i="21"/>
  <c r="AM899" i="21"/>
  <c r="AM900" i="21"/>
  <c r="AM901" i="21"/>
  <c r="AM902" i="21"/>
  <c r="AM903" i="21"/>
  <c r="AM904" i="21"/>
  <c r="AM905" i="21"/>
  <c r="AM906" i="21"/>
  <c r="AM907" i="21"/>
  <c r="AM908" i="21"/>
  <c r="AM909" i="21"/>
  <c r="AM910" i="21"/>
  <c r="AM911" i="21"/>
  <c r="AM912" i="21"/>
  <c r="AM913" i="21"/>
  <c r="AM914" i="21"/>
  <c r="AM915" i="21"/>
  <c r="AM916" i="21"/>
  <c r="AM917" i="21"/>
  <c r="AM918" i="21"/>
  <c r="AM919" i="21"/>
  <c r="AM920" i="21"/>
  <c r="AM921" i="21"/>
  <c r="AM922" i="21"/>
  <c r="AM923" i="21"/>
  <c r="AM924" i="21"/>
  <c r="AM925" i="21"/>
  <c r="AM926" i="21"/>
  <c r="AM927" i="21"/>
  <c r="AM928" i="21"/>
  <c r="AM929" i="21"/>
  <c r="AM930" i="21"/>
  <c r="AM931" i="21"/>
  <c r="AM932" i="21"/>
  <c r="AM933" i="21"/>
  <c r="AM934" i="21"/>
  <c r="AM935" i="21"/>
  <c r="AM936" i="21"/>
  <c r="AM937" i="21"/>
  <c r="AM938" i="21"/>
  <c r="AM939" i="21"/>
  <c r="AM940" i="21"/>
  <c r="AM941" i="21"/>
  <c r="AM942" i="21"/>
  <c r="AM943" i="21"/>
  <c r="AM944" i="21"/>
  <c r="AM945" i="21"/>
  <c r="AM946" i="21"/>
  <c r="AM947" i="21"/>
  <c r="AM948" i="21"/>
  <c r="AM949" i="21"/>
  <c r="AM950" i="21"/>
  <c r="AM951" i="21"/>
  <c r="AM952" i="21"/>
  <c r="AM953" i="21"/>
  <c r="AM954" i="21"/>
  <c r="AM955" i="21"/>
  <c r="AM956" i="21"/>
  <c r="AM957" i="21"/>
  <c r="AM958" i="21"/>
  <c r="AM959" i="21"/>
  <c r="AM960" i="21"/>
  <c r="AM961" i="21"/>
  <c r="AM962" i="21"/>
  <c r="AM963" i="21"/>
  <c r="AM964" i="21"/>
  <c r="AM965" i="21"/>
  <c r="AM966" i="21"/>
  <c r="AM967" i="21"/>
  <c r="AM968" i="21"/>
  <c r="AM969" i="21"/>
  <c r="AM970" i="21"/>
  <c r="AM971" i="21"/>
  <c r="AM972" i="21"/>
  <c r="AM973" i="21"/>
  <c r="AM974" i="21"/>
  <c r="AM975" i="21"/>
  <c r="AM976" i="21"/>
  <c r="AM977" i="21"/>
  <c r="AM978" i="21"/>
  <c r="AM979" i="21"/>
  <c r="AM980" i="21"/>
  <c r="AM981" i="21"/>
  <c r="AM982" i="21"/>
  <c r="AM983" i="21"/>
  <c r="AM984" i="21"/>
  <c r="AM985" i="21"/>
  <c r="AM986" i="21"/>
  <c r="AM987" i="21"/>
  <c r="AM988" i="21"/>
  <c r="AM989" i="21"/>
  <c r="AM990" i="21"/>
  <c r="AM991" i="21"/>
  <c r="AM992" i="21"/>
  <c r="AM993" i="21"/>
  <c r="AM994" i="21"/>
  <c r="AM995" i="21"/>
  <c r="AM996" i="21"/>
  <c r="AM997" i="21"/>
  <c r="AM998" i="21"/>
  <c r="AM999" i="21"/>
  <c r="AM1000" i="21"/>
  <c r="AM1001" i="21"/>
  <c r="AM1002" i="21"/>
  <c r="AM1003" i="21"/>
  <c r="AM1004" i="21"/>
  <c r="AM1005" i="21"/>
  <c r="AM1006" i="21"/>
  <c r="AM1007" i="21"/>
  <c r="AM1008" i="21"/>
  <c r="AM1009" i="21"/>
  <c r="AM1010" i="21"/>
  <c r="AM1011" i="21"/>
  <c r="D24" i="20" l="1"/>
  <c r="D15" i="20"/>
  <c r="D16" i="20"/>
  <c r="D5" i="20"/>
  <c r="AS383" i="21" l="1"/>
  <c r="AS384" i="21"/>
  <c r="AS385" i="21"/>
  <c r="AS386" i="21"/>
  <c r="AS387" i="21"/>
  <c r="AS388" i="21"/>
  <c r="AS389" i="21"/>
  <c r="AS390" i="21"/>
  <c r="AS391" i="21"/>
  <c r="AS392" i="21"/>
  <c r="AS393" i="21"/>
  <c r="AS394" i="21"/>
  <c r="AS397" i="21"/>
  <c r="AS398" i="21"/>
  <c r="AS399" i="21"/>
  <c r="AS400" i="21"/>
  <c r="AS401" i="21"/>
  <c r="AS402" i="21"/>
  <c r="AS403" i="21"/>
  <c r="AS404" i="21"/>
  <c r="AS405" i="21"/>
  <c r="AS406" i="21"/>
  <c r="AS407" i="21"/>
  <c r="AS408" i="21"/>
  <c r="AS409" i="21"/>
  <c r="AS410" i="21"/>
  <c r="AS411" i="21"/>
  <c r="AS412" i="21"/>
  <c r="AS413" i="21"/>
  <c r="AS414" i="21"/>
  <c r="AS415" i="21"/>
  <c r="AS416" i="21"/>
  <c r="AS417" i="21"/>
  <c r="AS418" i="21"/>
  <c r="AS419" i="21"/>
  <c r="AS420" i="21"/>
  <c r="AS421" i="21"/>
  <c r="AS422" i="21"/>
  <c r="AS423" i="21"/>
  <c r="AS424" i="21"/>
  <c r="AS425" i="21"/>
  <c r="AS426" i="21"/>
  <c r="AS427" i="21"/>
  <c r="AS428" i="21"/>
  <c r="AS429" i="21"/>
  <c r="AS430" i="21"/>
  <c r="AS431" i="21"/>
  <c r="AS432" i="21"/>
  <c r="AS433" i="21"/>
  <c r="AS434" i="21"/>
  <c r="AS435" i="21"/>
  <c r="AS437" i="21"/>
  <c r="AQ412" i="21"/>
  <c r="AQ413" i="21"/>
  <c r="AQ414" i="21"/>
  <c r="AQ415" i="21"/>
  <c r="AQ416" i="21"/>
  <c r="AQ417" i="21"/>
  <c r="AQ418" i="21"/>
  <c r="AQ419" i="21"/>
  <c r="AQ420" i="21"/>
  <c r="AQ421" i="21"/>
  <c r="AQ422" i="21"/>
  <c r="AQ423" i="21"/>
  <c r="AQ424" i="21"/>
  <c r="AQ425" i="21"/>
  <c r="AQ426" i="21"/>
  <c r="AQ427" i="21"/>
  <c r="AQ428" i="21"/>
  <c r="AQ429" i="21"/>
  <c r="AQ430" i="21"/>
  <c r="AQ431" i="21"/>
  <c r="AQ432" i="21"/>
  <c r="AQ433" i="21"/>
  <c r="AQ434" i="21"/>
  <c r="AQ435" i="21"/>
  <c r="AQ437" i="21"/>
  <c r="AO383" i="21"/>
  <c r="AO384" i="21"/>
  <c r="AO385" i="21"/>
  <c r="AO386" i="21"/>
  <c r="AO387" i="21"/>
  <c r="AO388" i="21"/>
  <c r="AO389" i="21"/>
  <c r="AO390" i="21"/>
  <c r="AO391" i="21"/>
  <c r="AO392" i="21"/>
  <c r="AO393" i="21"/>
  <c r="AO394" i="21"/>
  <c r="AO397" i="21"/>
  <c r="AO398" i="21"/>
  <c r="AO399" i="21"/>
  <c r="AO400" i="21"/>
  <c r="AO401" i="21"/>
  <c r="AO402" i="21"/>
  <c r="AO403" i="21"/>
  <c r="AO404" i="21"/>
  <c r="AO405" i="21"/>
  <c r="AO406" i="21"/>
  <c r="AO407" i="21"/>
  <c r="AO408" i="21"/>
  <c r="AO409" i="21"/>
  <c r="AO410" i="21"/>
  <c r="AO411" i="21"/>
  <c r="AO412" i="21"/>
  <c r="AO413" i="21"/>
  <c r="AO414" i="21"/>
  <c r="AO415" i="21"/>
  <c r="AO416" i="21"/>
  <c r="AO417" i="21"/>
  <c r="AO418" i="21"/>
  <c r="AO419" i="21"/>
  <c r="AO420" i="21"/>
  <c r="AO421" i="21"/>
  <c r="AO422" i="21"/>
  <c r="AO423" i="21"/>
  <c r="AO424" i="21"/>
  <c r="AO425" i="21"/>
  <c r="AO426" i="21"/>
  <c r="AO427" i="21"/>
  <c r="AO428" i="21"/>
  <c r="AO429" i="21"/>
  <c r="AO430" i="21"/>
  <c r="AO431" i="21"/>
  <c r="AO432" i="21"/>
  <c r="AO433" i="21"/>
  <c r="AO434" i="21"/>
  <c r="AO435" i="21"/>
  <c r="AO437" i="21"/>
  <c r="AO263" i="21"/>
  <c r="AO264" i="21"/>
  <c r="AS263" i="21"/>
  <c r="AS264" i="21"/>
  <c r="AU263" i="21"/>
  <c r="AU264" i="21"/>
  <c r="AU269" i="21"/>
  <c r="AW263" i="21"/>
  <c r="AW264" i="21"/>
  <c r="AY263" i="21"/>
  <c r="AY264" i="21"/>
  <c r="BA263" i="21"/>
  <c r="BA264" i="21"/>
  <c r="BC263" i="21"/>
  <c r="BC264" i="21"/>
  <c r="BE263" i="21"/>
  <c r="BE264" i="21"/>
  <c r="BI263" i="21"/>
  <c r="BI264" i="21"/>
  <c r="BG263" i="21"/>
  <c r="BG264" i="21"/>
  <c r="AJ328" i="21"/>
  <c r="AJ312" i="21"/>
  <c r="AJ311" i="21"/>
  <c r="AI328" i="21"/>
  <c r="AI312" i="21"/>
  <c r="AI311" i="21"/>
  <c r="AH328" i="21"/>
  <c r="AH312" i="21"/>
  <c r="AH311" i="21"/>
  <c r="AG328" i="21"/>
  <c r="AG312" i="21"/>
  <c r="AG311" i="21"/>
  <c r="AF328" i="21"/>
  <c r="AF312" i="21"/>
  <c r="AF311" i="21"/>
  <c r="AE328" i="21"/>
  <c r="AE312" i="21"/>
  <c r="AE311" i="21"/>
  <c r="AD328" i="21"/>
  <c r="AD312" i="21"/>
  <c r="AD311" i="21"/>
  <c r="AC328" i="21"/>
  <c r="AC312" i="21"/>
  <c r="AC311" i="21"/>
  <c r="AB328" i="21"/>
  <c r="AQ328" i="21" s="1"/>
  <c r="AB312" i="21"/>
  <c r="AB311" i="21"/>
  <c r="AA328" i="21"/>
  <c r="AA312" i="21"/>
  <c r="AA311" i="21"/>
  <c r="Z328" i="21"/>
  <c r="AM328" i="21" s="1"/>
  <c r="Z312" i="21"/>
  <c r="AM312" i="21" s="1"/>
  <c r="Z311" i="21"/>
  <c r="AM311" i="21" s="1"/>
  <c r="BM437" i="21"/>
  <c r="BI437" i="21"/>
  <c r="BG437" i="21"/>
  <c r="BE437" i="21"/>
  <c r="BC437" i="21"/>
  <c r="BA437" i="21"/>
  <c r="AY437" i="21"/>
  <c r="AW437" i="21"/>
  <c r="AU437" i="21"/>
  <c r="BM435" i="21"/>
  <c r="BI435" i="21"/>
  <c r="BG435" i="21"/>
  <c r="BE435" i="21"/>
  <c r="BC435" i="21"/>
  <c r="BA435" i="21"/>
  <c r="AY435" i="21"/>
  <c r="AW435" i="21"/>
  <c r="AU435" i="21"/>
  <c r="BM434" i="21"/>
  <c r="BI434" i="21"/>
  <c r="BG434" i="21"/>
  <c r="BE434" i="21"/>
  <c r="BC434" i="21"/>
  <c r="BA434" i="21"/>
  <c r="AY434" i="21"/>
  <c r="AW434" i="21"/>
  <c r="AU434" i="21"/>
  <c r="BM433" i="21"/>
  <c r="BI433" i="21"/>
  <c r="BG433" i="21"/>
  <c r="BE433" i="21"/>
  <c r="BC433" i="21"/>
  <c r="BA433" i="21"/>
  <c r="AY433" i="21"/>
  <c r="AW433" i="21"/>
  <c r="AU433" i="21"/>
  <c r="BM432" i="21"/>
  <c r="BI432" i="21"/>
  <c r="BG432" i="21"/>
  <c r="BE432" i="21"/>
  <c r="BC432" i="21"/>
  <c r="BA432" i="21"/>
  <c r="AY432" i="21"/>
  <c r="AW432" i="21"/>
  <c r="AU432" i="21"/>
  <c r="BM431" i="21"/>
  <c r="BI431" i="21"/>
  <c r="BG431" i="21"/>
  <c r="BE431" i="21"/>
  <c r="BC431" i="21"/>
  <c r="BA431" i="21"/>
  <c r="AY431" i="21"/>
  <c r="AW431" i="21"/>
  <c r="AU431" i="21"/>
  <c r="BM430" i="21"/>
  <c r="BI430" i="21"/>
  <c r="BG430" i="21"/>
  <c r="BE430" i="21"/>
  <c r="BC430" i="21"/>
  <c r="BA430" i="21"/>
  <c r="AY430" i="21"/>
  <c r="AW430" i="21"/>
  <c r="AU430" i="21"/>
  <c r="BM429" i="21"/>
  <c r="BI429" i="21"/>
  <c r="BG429" i="21"/>
  <c r="BE429" i="21"/>
  <c r="BC429" i="21"/>
  <c r="BA429" i="21"/>
  <c r="AY429" i="21"/>
  <c r="AW429" i="21"/>
  <c r="AU429" i="21"/>
  <c r="BM428" i="21"/>
  <c r="BI428" i="21"/>
  <c r="BG428" i="21"/>
  <c r="BE428" i="21"/>
  <c r="BC428" i="21"/>
  <c r="BA428" i="21"/>
  <c r="AY428" i="21"/>
  <c r="AW428" i="21"/>
  <c r="AU428" i="21"/>
  <c r="BM427" i="21"/>
  <c r="BI427" i="21"/>
  <c r="BG427" i="21"/>
  <c r="BE427" i="21"/>
  <c r="BC427" i="21"/>
  <c r="BA427" i="21"/>
  <c r="AY427" i="21"/>
  <c r="AW427" i="21"/>
  <c r="AU427" i="21"/>
  <c r="BM426" i="21"/>
  <c r="BI426" i="21"/>
  <c r="BG426" i="21"/>
  <c r="BE426" i="21"/>
  <c r="BC426" i="21"/>
  <c r="BA426" i="21"/>
  <c r="AY426" i="21"/>
  <c r="AW426" i="21"/>
  <c r="AU426" i="21"/>
  <c r="BM425" i="21"/>
  <c r="BI425" i="21"/>
  <c r="BG425" i="21"/>
  <c r="BE425" i="21"/>
  <c r="BC425" i="21"/>
  <c r="BA425" i="21"/>
  <c r="AY425" i="21"/>
  <c r="AW425" i="21"/>
  <c r="AU425" i="21"/>
  <c r="BM424" i="21"/>
  <c r="BI424" i="21"/>
  <c r="BG424" i="21"/>
  <c r="BE424" i="21"/>
  <c r="BC424" i="21"/>
  <c r="BA424" i="21"/>
  <c r="AY424" i="21"/>
  <c r="AW424" i="21"/>
  <c r="AU424" i="21"/>
  <c r="BM423" i="21"/>
  <c r="BI423" i="21"/>
  <c r="BG423" i="21"/>
  <c r="BE423" i="21"/>
  <c r="BC423" i="21"/>
  <c r="BA423" i="21"/>
  <c r="AY423" i="21"/>
  <c r="AW423" i="21"/>
  <c r="AU423" i="21"/>
  <c r="BM422" i="21"/>
  <c r="BI422" i="21"/>
  <c r="BG422" i="21"/>
  <c r="BE422" i="21"/>
  <c r="BC422" i="21"/>
  <c r="BA422" i="21"/>
  <c r="AY422" i="21"/>
  <c r="AW422" i="21"/>
  <c r="AU422" i="21"/>
  <c r="BM421" i="21"/>
  <c r="BI421" i="21"/>
  <c r="BG421" i="21"/>
  <c r="BE421" i="21"/>
  <c r="BC421" i="21"/>
  <c r="BA421" i="21"/>
  <c r="AY421" i="21"/>
  <c r="AW421" i="21"/>
  <c r="AU421" i="21"/>
  <c r="BM420" i="21"/>
  <c r="BI420" i="21"/>
  <c r="BG420" i="21"/>
  <c r="BE420" i="21"/>
  <c r="BC420" i="21"/>
  <c r="BA420" i="21"/>
  <c r="AY420" i="21"/>
  <c r="AW420" i="21"/>
  <c r="AU420" i="21"/>
  <c r="BM419" i="21"/>
  <c r="BI419" i="21"/>
  <c r="BG419" i="21"/>
  <c r="BE419" i="21"/>
  <c r="BC419" i="21"/>
  <c r="BA419" i="21"/>
  <c r="AY419" i="21"/>
  <c r="AW419" i="21"/>
  <c r="AU419" i="21"/>
  <c r="BM418" i="21"/>
  <c r="BI418" i="21"/>
  <c r="BG418" i="21"/>
  <c r="BE418" i="21"/>
  <c r="BC418" i="21"/>
  <c r="BA418" i="21"/>
  <c r="AY418" i="21"/>
  <c r="AW418" i="21"/>
  <c r="AU418" i="21"/>
  <c r="BM417" i="21"/>
  <c r="BI417" i="21"/>
  <c r="BG417" i="21"/>
  <c r="BE417" i="21"/>
  <c r="BC417" i="21"/>
  <c r="BA417" i="21"/>
  <c r="AY417" i="21"/>
  <c r="AW417" i="21"/>
  <c r="AU417" i="21"/>
  <c r="BM416" i="21"/>
  <c r="BI416" i="21"/>
  <c r="BG416" i="21"/>
  <c r="BE416" i="21"/>
  <c r="BC416" i="21"/>
  <c r="BA416" i="21"/>
  <c r="AY416" i="21"/>
  <c r="AW416" i="21"/>
  <c r="AU416" i="21"/>
  <c r="BM415" i="21"/>
  <c r="BI415" i="21"/>
  <c r="BG415" i="21"/>
  <c r="BE415" i="21"/>
  <c r="BC415" i="21"/>
  <c r="BA415" i="21"/>
  <c r="AY415" i="21"/>
  <c r="AW415" i="21"/>
  <c r="AU415" i="21"/>
  <c r="BM414" i="21"/>
  <c r="BI414" i="21"/>
  <c r="BG414" i="21"/>
  <c r="BE414" i="21"/>
  <c r="BC414" i="21"/>
  <c r="BA414" i="21"/>
  <c r="AY414" i="21"/>
  <c r="AW414" i="21"/>
  <c r="AU414" i="21"/>
  <c r="BM413" i="21"/>
  <c r="BI413" i="21"/>
  <c r="BG413" i="21"/>
  <c r="BE413" i="21"/>
  <c r="BC413" i="21"/>
  <c r="BA413" i="21"/>
  <c r="AY413" i="21"/>
  <c r="AW413" i="21"/>
  <c r="AU413" i="21"/>
  <c r="AO438" i="21"/>
  <c r="AQ438" i="21"/>
  <c r="AS438" i="21"/>
  <c r="AU438" i="21"/>
  <c r="AW438" i="21"/>
  <c r="AY438" i="21"/>
  <c r="BA438" i="21"/>
  <c r="BC438" i="21"/>
  <c r="BE438" i="21"/>
  <c r="BG438" i="21"/>
  <c r="BI438" i="21"/>
  <c r="BM438" i="21"/>
  <c r="AO439" i="21"/>
  <c r="AQ439" i="21"/>
  <c r="AS439" i="21"/>
  <c r="AU439" i="21"/>
  <c r="AW439" i="21"/>
  <c r="AY439" i="21"/>
  <c r="BA439" i="21"/>
  <c r="BC439" i="21"/>
  <c r="BE439" i="21"/>
  <c r="BG439" i="21"/>
  <c r="BI439" i="21"/>
  <c r="BM439" i="21"/>
  <c r="AO440" i="21"/>
  <c r="AQ440" i="21"/>
  <c r="AS440" i="21"/>
  <c r="AU440" i="21"/>
  <c r="AW440" i="21"/>
  <c r="AY440" i="21"/>
  <c r="BA440" i="21"/>
  <c r="BC440" i="21"/>
  <c r="BE440" i="21"/>
  <c r="BG440" i="21"/>
  <c r="BI440" i="21"/>
  <c r="BM440" i="21"/>
  <c r="AO441" i="21"/>
  <c r="AQ441" i="21"/>
  <c r="AS441" i="21"/>
  <c r="AU441" i="21"/>
  <c r="AW441" i="21"/>
  <c r="AY441" i="21"/>
  <c r="BA441" i="21"/>
  <c r="BC441" i="21"/>
  <c r="BE441" i="21"/>
  <c r="BG441" i="21"/>
  <c r="BI441" i="21"/>
  <c r="BM441" i="21"/>
  <c r="BI412" i="21"/>
  <c r="BG412" i="21"/>
  <c r="BE412" i="21"/>
  <c r="BC412" i="21"/>
  <c r="BA412" i="21"/>
  <c r="AY412" i="21"/>
  <c r="AW412" i="21"/>
  <c r="AU412" i="21"/>
  <c r="AQ73" i="21" l="1"/>
  <c r="AQ72" i="21"/>
  <c r="AQ71" i="21"/>
  <c r="AQ70" i="21"/>
  <c r="AQ69" i="21"/>
  <c r="AQ68" i="21"/>
  <c r="AQ67" i="21"/>
  <c r="AQ66" i="21"/>
  <c r="AQ65" i="21"/>
  <c r="AQ57" i="21"/>
  <c r="AQ56" i="21"/>
  <c r="AQ55" i="21"/>
  <c r="AQ54" i="21"/>
  <c r="AQ53" i="21"/>
  <c r="AQ52" i="21"/>
  <c r="AQ51" i="21"/>
  <c r="AQ50" i="21"/>
  <c r="AQ49" i="21"/>
  <c r="AQ48" i="21"/>
  <c r="AQ47" i="21"/>
  <c r="AQ46" i="21"/>
  <c r="AQ45" i="21"/>
  <c r="AQ44" i="21"/>
  <c r="AQ43" i="21"/>
  <c r="AQ42" i="21"/>
  <c r="AQ7" i="21"/>
  <c r="AU73" i="21"/>
  <c r="AU72" i="21"/>
  <c r="AU71" i="21"/>
  <c r="AU70" i="21"/>
  <c r="AU69" i="21"/>
  <c r="AU68" i="21"/>
  <c r="AU67" i="21"/>
  <c r="AU66" i="21"/>
  <c r="AU65" i="21"/>
  <c r="AU57" i="21"/>
  <c r="AU56" i="21"/>
  <c r="AU55" i="21"/>
  <c r="AU54" i="21"/>
  <c r="AU53" i="21"/>
  <c r="AU52" i="21"/>
  <c r="AU51" i="21"/>
  <c r="AU50" i="21"/>
  <c r="AU49" i="21"/>
  <c r="AU48" i="21"/>
  <c r="AU47" i="21"/>
  <c r="AU46" i="21"/>
  <c r="AU45" i="21"/>
  <c r="AU44" i="21"/>
  <c r="AU7" i="21"/>
  <c r="AO72" i="21"/>
  <c r="AO13" i="21"/>
  <c r="AO12" i="21"/>
  <c r="AO11" i="21"/>
  <c r="AO10" i="21"/>
  <c r="AO9" i="21"/>
  <c r="AO8" i="21"/>
  <c r="AO7" i="21"/>
  <c r="F44" i="20" l="1"/>
  <c r="E44" i="20"/>
  <c r="D45" i="20"/>
  <c r="D43" i="20"/>
  <c r="D44" i="20"/>
  <c r="E45" i="20"/>
  <c r="E43" i="20"/>
  <c r="F9" i="20"/>
  <c r="F11" i="20"/>
  <c r="F10" i="20"/>
  <c r="F8" i="20"/>
  <c r="AO65" i="21"/>
  <c r="AO66" i="21"/>
  <c r="E9" i="20" l="1"/>
  <c r="D22" i="20" l="1"/>
  <c r="E22" i="20"/>
  <c r="F22" i="20"/>
  <c r="AO218" i="21" l="1"/>
  <c r="AQ218" i="21"/>
  <c r="AO219" i="21"/>
  <c r="AQ219" i="21"/>
  <c r="AO222" i="21"/>
  <c r="AQ222" i="21"/>
  <c r="AO223" i="21"/>
  <c r="AQ223" i="21"/>
  <c r="AO224" i="21"/>
  <c r="AQ224" i="21"/>
  <c r="AO225" i="21"/>
  <c r="AQ225" i="21"/>
  <c r="AO255" i="21"/>
  <c r="E5" i="20" l="1"/>
  <c r="E16" i="20"/>
  <c r="F5" i="20"/>
  <c r="F16" i="20"/>
  <c r="D12" i="20"/>
  <c r="D17" i="20"/>
  <c r="E12" i="20"/>
  <c r="F12" i="20"/>
  <c r="F19" i="20"/>
  <c r="D18" i="20"/>
  <c r="E19" i="20"/>
  <c r="E18" i="20"/>
  <c r="D19" i="20"/>
  <c r="F20" i="20"/>
  <c r="E20" i="20"/>
  <c r="D20" i="20"/>
  <c r="AM3" i="21"/>
  <c r="AO3" i="21"/>
  <c r="AQ3" i="21"/>
  <c r="AS3" i="21"/>
  <c r="AU3" i="21"/>
  <c r="AW3" i="21"/>
  <c r="AY3" i="21"/>
  <c r="BA3" i="21"/>
  <c r="BC3" i="21"/>
  <c r="BE3" i="21"/>
  <c r="BG3" i="21"/>
  <c r="BI3" i="21"/>
  <c r="AO4" i="21"/>
  <c r="AQ4" i="21"/>
  <c r="AS4" i="21"/>
  <c r="AU4" i="21"/>
  <c r="AW4" i="21"/>
  <c r="AY4" i="21"/>
  <c r="BA4" i="21"/>
  <c r="BC4" i="21"/>
  <c r="BE4" i="21"/>
  <c r="BG4" i="21"/>
  <c r="BI4" i="21"/>
  <c r="AO5" i="21"/>
  <c r="AQ5" i="21"/>
  <c r="AS5" i="21"/>
  <c r="AU5" i="21"/>
  <c r="AW5" i="21"/>
  <c r="AY5" i="21"/>
  <c r="BA5" i="21"/>
  <c r="BC5" i="21"/>
  <c r="BE5" i="21"/>
  <c r="BG5" i="21"/>
  <c r="BI5" i="21"/>
  <c r="D6" i="20"/>
  <c r="AO6" i="21"/>
  <c r="E6" i="20" s="1"/>
  <c r="AQ6" i="21"/>
  <c r="F6" i="20" s="1"/>
  <c r="D41" i="20"/>
  <c r="AU6" i="21"/>
  <c r="E41" i="20" s="1"/>
  <c r="AW6" i="21"/>
  <c r="AY6" i="21"/>
  <c r="BA6" i="21"/>
  <c r="BC6" i="21"/>
  <c r="BE6" i="21"/>
  <c r="BG6" i="21"/>
  <c r="BI6" i="21"/>
  <c r="AW7" i="21"/>
  <c r="AY7" i="21"/>
  <c r="BA7" i="21"/>
  <c r="BC7" i="21"/>
  <c r="BE7" i="21"/>
  <c r="BG7" i="21"/>
  <c r="BI7" i="21"/>
  <c r="AY42" i="21"/>
  <c r="BA42" i="21"/>
  <c r="BC42" i="21"/>
  <c r="BE42" i="21"/>
  <c r="BG42" i="21"/>
  <c r="BI42" i="21"/>
  <c r="AY43" i="21"/>
  <c r="BA43" i="21"/>
  <c r="BC43" i="21"/>
  <c r="BE43" i="21"/>
  <c r="BG43" i="21"/>
  <c r="BI43" i="21"/>
  <c r="AO44" i="21"/>
  <c r="AW44" i="21"/>
  <c r="AY44" i="21"/>
  <c r="BA44" i="21"/>
  <c r="BC44" i="21"/>
  <c r="BE44" i="21"/>
  <c r="BG44" i="21"/>
  <c r="BI44" i="21"/>
  <c r="AO45" i="21"/>
  <c r="AW45" i="21"/>
  <c r="AY45" i="21"/>
  <c r="BA45" i="21"/>
  <c r="BC45" i="21"/>
  <c r="BE45" i="21"/>
  <c r="BG45" i="21"/>
  <c r="BI45" i="21"/>
  <c r="AO46" i="21"/>
  <c r="AW46" i="21"/>
  <c r="AY46" i="21"/>
  <c r="BA46" i="21"/>
  <c r="BC46" i="21"/>
  <c r="BE46" i="21"/>
  <c r="BG46" i="21"/>
  <c r="BI46" i="21"/>
  <c r="AO47" i="21"/>
  <c r="AW47" i="21"/>
  <c r="AY47" i="21"/>
  <c r="BA47" i="21"/>
  <c r="BC47" i="21"/>
  <c r="BE47" i="21"/>
  <c r="BG47" i="21"/>
  <c r="BI47" i="21"/>
  <c r="AO48" i="21"/>
  <c r="AW48" i="21"/>
  <c r="AY48" i="21"/>
  <c r="BA48" i="21"/>
  <c r="BC48" i="21"/>
  <c r="BE48" i="21"/>
  <c r="BG48" i="21"/>
  <c r="BI48" i="21"/>
  <c r="AO49" i="21"/>
  <c r="AW49" i="21"/>
  <c r="AY49" i="21"/>
  <c r="BA49" i="21"/>
  <c r="BC49" i="21"/>
  <c r="BE49" i="21"/>
  <c r="BG49" i="21"/>
  <c r="BI49" i="21"/>
  <c r="AO50" i="21"/>
  <c r="AW50" i="21"/>
  <c r="AY50" i="21"/>
  <c r="BA50" i="21"/>
  <c r="BC50" i="21"/>
  <c r="BE50" i="21"/>
  <c r="BG50" i="21"/>
  <c r="BI50" i="21"/>
  <c r="AO51" i="21"/>
  <c r="AW51" i="21"/>
  <c r="AY51" i="21"/>
  <c r="BA51" i="21"/>
  <c r="BC51" i="21"/>
  <c r="BE51" i="21"/>
  <c r="BG51" i="21"/>
  <c r="BI51" i="21"/>
  <c r="AO52" i="21"/>
  <c r="AW52" i="21"/>
  <c r="AY52" i="21"/>
  <c r="BA52" i="21"/>
  <c r="BC52" i="21"/>
  <c r="BE52" i="21"/>
  <c r="BG52" i="21"/>
  <c r="BI52" i="21"/>
  <c r="AO53" i="21"/>
  <c r="AW53" i="21"/>
  <c r="AY53" i="21"/>
  <c r="BA53" i="21"/>
  <c r="BC53" i="21"/>
  <c r="BE53" i="21"/>
  <c r="BG53" i="21"/>
  <c r="BI53" i="21"/>
  <c r="AO54" i="21"/>
  <c r="AW54" i="21"/>
  <c r="AY54" i="21"/>
  <c r="BA54" i="21"/>
  <c r="BC54" i="21"/>
  <c r="BE54" i="21"/>
  <c r="BG54" i="21"/>
  <c r="BI54" i="21"/>
  <c r="AO55" i="21"/>
  <c r="AW55" i="21"/>
  <c r="AY55" i="21"/>
  <c r="BA55" i="21"/>
  <c r="BC55" i="21"/>
  <c r="BE55" i="21"/>
  <c r="BG55" i="21"/>
  <c r="BI55" i="21"/>
  <c r="AO56" i="21"/>
  <c r="AW56" i="21"/>
  <c r="AY56" i="21"/>
  <c r="BA56" i="21"/>
  <c r="BC56" i="21"/>
  <c r="BE56" i="21"/>
  <c r="BG56" i="21"/>
  <c r="BI56" i="21"/>
  <c r="AO57" i="21"/>
  <c r="AW57" i="21"/>
  <c r="AY57" i="21"/>
  <c r="BA57" i="21"/>
  <c r="BC57" i="21"/>
  <c r="BE57" i="21"/>
  <c r="BG57" i="21"/>
  <c r="BI57" i="21"/>
  <c r="AW65" i="21"/>
  <c r="AY65" i="21"/>
  <c r="BA65" i="21"/>
  <c r="BC65" i="21"/>
  <c r="BE65" i="21"/>
  <c r="BG65" i="21"/>
  <c r="BI65" i="21"/>
  <c r="AW66" i="21"/>
  <c r="AY66" i="21"/>
  <c r="BA66" i="21"/>
  <c r="BC66" i="21"/>
  <c r="BE66" i="21"/>
  <c r="BG66" i="21"/>
  <c r="BI66" i="21"/>
  <c r="AO67" i="21"/>
  <c r="AW67" i="21"/>
  <c r="AY67" i="21"/>
  <c r="BA67" i="21"/>
  <c r="BC67" i="21"/>
  <c r="BE67" i="21"/>
  <c r="BG67" i="21"/>
  <c r="BI67" i="21"/>
  <c r="AO68" i="21"/>
  <c r="AW68" i="21"/>
  <c r="AY68" i="21"/>
  <c r="BA68" i="21"/>
  <c r="BC68" i="21"/>
  <c r="BE68" i="21"/>
  <c r="BG68" i="21"/>
  <c r="BI68" i="21"/>
  <c r="AO69" i="21"/>
  <c r="AW69" i="21"/>
  <c r="AY69" i="21"/>
  <c r="BA69" i="21"/>
  <c r="BC69" i="21"/>
  <c r="BE69" i="21"/>
  <c r="BG69" i="21"/>
  <c r="BI69" i="21"/>
  <c r="AO70" i="21"/>
  <c r="AW70" i="21"/>
  <c r="AY70" i="21"/>
  <c r="BA70" i="21"/>
  <c r="BC70" i="21"/>
  <c r="BE70" i="21"/>
  <c r="BG70" i="21"/>
  <c r="BI70" i="21"/>
  <c r="AO71" i="21"/>
  <c r="E10" i="20" s="1"/>
  <c r="AW71" i="21"/>
  <c r="AY71" i="21"/>
  <c r="BA71" i="21"/>
  <c r="BC71" i="21"/>
  <c r="BE71" i="21"/>
  <c r="BG71" i="21"/>
  <c r="BI71" i="21"/>
  <c r="BA73" i="21"/>
  <c r="BC73" i="21"/>
  <c r="BE73" i="21"/>
  <c r="BG73" i="21"/>
  <c r="AW72" i="21"/>
  <c r="AY72" i="21"/>
  <c r="BA72" i="21"/>
  <c r="BC72" i="21"/>
  <c r="BI72" i="21"/>
  <c r="AY73" i="21"/>
  <c r="AW73" i="21"/>
  <c r="BI73" i="21"/>
  <c r="AO74" i="21"/>
  <c r="AO75" i="21"/>
  <c r="AO76" i="21"/>
  <c r="AO77" i="21"/>
  <c r="BG197" i="21"/>
  <c r="AU218" i="21"/>
  <c r="AW218" i="21"/>
  <c r="AY218" i="21"/>
  <c r="BA218" i="21"/>
  <c r="BC218" i="21"/>
  <c r="BE218" i="21"/>
  <c r="BG218" i="21"/>
  <c r="BI218" i="21"/>
  <c r="AU219" i="21"/>
  <c r="AW219" i="21"/>
  <c r="AY219" i="21"/>
  <c r="BA219" i="21"/>
  <c r="BC219" i="21"/>
  <c r="BE219" i="21"/>
  <c r="BG219" i="21"/>
  <c r="BI219" i="21"/>
  <c r="AU222" i="21"/>
  <c r="AW222" i="21"/>
  <c r="AY222" i="21"/>
  <c r="BA222" i="21"/>
  <c r="BC222" i="21"/>
  <c r="BE222" i="21"/>
  <c r="BG222" i="21"/>
  <c r="BI222" i="21"/>
  <c r="AU223" i="21"/>
  <c r="AW223" i="21"/>
  <c r="AY223" i="21"/>
  <c r="BA223" i="21"/>
  <c r="BC223" i="21"/>
  <c r="BE223" i="21"/>
  <c r="BG223" i="21"/>
  <c r="BI223" i="21"/>
  <c r="AU224" i="21"/>
  <c r="AW224" i="21"/>
  <c r="AY224" i="21"/>
  <c r="BA224" i="21"/>
  <c r="BC224" i="21"/>
  <c r="BE224" i="21"/>
  <c r="BG224" i="21"/>
  <c r="BI224" i="21"/>
  <c r="AU225" i="21"/>
  <c r="AW225" i="21"/>
  <c r="AY225" i="21"/>
  <c r="BA225" i="21"/>
  <c r="BC225" i="21"/>
  <c r="BE225" i="21"/>
  <c r="BG225" i="21"/>
  <c r="BI225" i="21"/>
  <c r="AO256" i="21"/>
  <c r="AO257" i="21"/>
  <c r="AO258" i="21"/>
  <c r="AO259" i="21"/>
  <c r="AS259" i="21"/>
  <c r="AU259" i="21"/>
  <c r="AW259" i="21"/>
  <c r="AY259" i="21"/>
  <c r="BA259" i="21"/>
  <c r="BC259" i="21"/>
  <c r="BE259" i="21"/>
  <c r="BG259" i="21"/>
  <c r="BI259" i="21"/>
  <c r="AO260" i="21"/>
  <c r="AS260" i="21"/>
  <c r="AU260" i="21"/>
  <c r="AW260" i="21"/>
  <c r="AY260" i="21"/>
  <c r="BA260" i="21"/>
  <c r="BC260" i="21"/>
  <c r="BE260" i="21"/>
  <c r="BG260" i="21"/>
  <c r="BI260" i="21"/>
  <c r="AO261" i="21"/>
  <c r="AS261" i="21"/>
  <c r="AU261" i="21"/>
  <c r="AW261" i="21"/>
  <c r="AY261" i="21"/>
  <c r="BA261" i="21"/>
  <c r="BC261" i="21"/>
  <c r="BE261" i="21"/>
  <c r="BG261" i="21"/>
  <c r="BI261" i="21"/>
  <c r="AO262" i="21"/>
  <c r="AS262" i="21"/>
  <c r="AU262" i="21"/>
  <c r="AW262" i="21"/>
  <c r="AY262" i="21"/>
  <c r="BA262" i="21"/>
  <c r="BC262" i="21"/>
  <c r="BE262" i="21"/>
  <c r="BG262" i="21"/>
  <c r="BI262" i="21"/>
  <c r="AO269" i="21"/>
  <c r="AS269" i="21"/>
  <c r="AW269" i="21"/>
  <c r="AY269" i="21"/>
  <c r="BA269" i="21"/>
  <c r="BC269" i="21"/>
  <c r="BE269" i="21"/>
  <c r="BG269" i="21"/>
  <c r="BI269" i="21"/>
  <c r="AO270" i="21"/>
  <c r="AS270" i="21"/>
  <c r="AU270" i="21"/>
  <c r="AW270" i="21"/>
  <c r="AY270" i="21"/>
  <c r="BA270" i="21"/>
  <c r="BC270" i="21"/>
  <c r="BE270" i="21"/>
  <c r="BG270" i="21"/>
  <c r="BI270" i="21"/>
  <c r="AO271" i="21"/>
  <c r="AS271" i="21"/>
  <c r="AU271" i="21"/>
  <c r="AW271" i="21"/>
  <c r="AY271" i="21"/>
  <c r="BA271" i="21"/>
  <c r="BC271" i="21"/>
  <c r="BE271" i="21"/>
  <c r="BG271" i="21"/>
  <c r="BI271" i="21"/>
  <c r="AO272" i="21"/>
  <c r="AS272" i="21"/>
  <c r="AU272" i="21"/>
  <c r="AW272" i="21"/>
  <c r="AY272" i="21"/>
  <c r="BA272" i="21"/>
  <c r="BC272" i="21"/>
  <c r="BE272" i="21"/>
  <c r="BG272" i="21"/>
  <c r="BI272" i="21"/>
  <c r="AO273" i="21"/>
  <c r="AS273" i="21"/>
  <c r="AU273" i="21"/>
  <c r="AW273" i="21"/>
  <c r="AY273" i="21"/>
  <c r="BA273" i="21"/>
  <c r="BC273" i="21"/>
  <c r="BE273" i="21"/>
  <c r="BG273" i="21"/>
  <c r="BI273" i="21"/>
  <c r="AO274" i="21"/>
  <c r="AS274" i="21"/>
  <c r="AU274" i="21"/>
  <c r="AW274" i="21"/>
  <c r="AY274" i="21"/>
  <c r="BA274" i="21"/>
  <c r="BC274" i="21"/>
  <c r="BE274" i="21"/>
  <c r="BG274" i="21"/>
  <c r="BI274" i="21"/>
  <c r="AO275" i="21"/>
  <c r="AS275" i="21"/>
  <c r="AU275" i="21"/>
  <c r="AW275" i="21"/>
  <c r="AY275" i="21"/>
  <c r="BA275" i="21"/>
  <c r="BC275" i="21"/>
  <c r="BE275" i="21"/>
  <c r="BG275" i="21"/>
  <c r="BI275" i="21"/>
  <c r="AO276" i="21"/>
  <c r="AS276" i="21"/>
  <c r="AU276" i="21"/>
  <c r="AW276" i="21"/>
  <c r="AY276" i="21"/>
  <c r="BA276" i="21"/>
  <c r="BC276" i="21"/>
  <c r="BE276" i="21"/>
  <c r="BG276" i="21"/>
  <c r="BI276" i="21"/>
  <c r="AO278" i="21"/>
  <c r="AS278" i="21"/>
  <c r="AU278" i="21"/>
  <c r="AW278" i="21"/>
  <c r="AY278" i="21"/>
  <c r="BA278" i="21"/>
  <c r="BC278" i="21"/>
  <c r="BE278" i="21"/>
  <c r="BG278" i="21"/>
  <c r="BI278" i="21"/>
  <c r="AO279" i="21"/>
  <c r="AS279" i="21"/>
  <c r="AU279" i="21"/>
  <c r="AW279" i="21"/>
  <c r="AY279" i="21"/>
  <c r="BA279" i="21"/>
  <c r="BC279" i="21"/>
  <c r="BE279" i="21"/>
  <c r="BG279" i="21"/>
  <c r="BI279" i="21"/>
  <c r="AO280" i="21"/>
  <c r="AQ280" i="21"/>
  <c r="AS280" i="21"/>
  <c r="AU280" i="21"/>
  <c r="AW280" i="21"/>
  <c r="AY280" i="21"/>
  <c r="BA280" i="21"/>
  <c r="BC280" i="21"/>
  <c r="BE280" i="21"/>
  <c r="BG280" i="21"/>
  <c r="BI280" i="21"/>
  <c r="AO281" i="21"/>
  <c r="AQ281" i="21"/>
  <c r="AS281" i="21"/>
  <c r="AU281" i="21"/>
  <c r="AW281" i="21"/>
  <c r="AY281" i="21"/>
  <c r="BA281" i="21"/>
  <c r="BC281" i="21"/>
  <c r="BE281" i="21"/>
  <c r="BG281" i="21"/>
  <c r="BI281" i="21"/>
  <c r="AO282" i="21"/>
  <c r="AQ282" i="21"/>
  <c r="AS282" i="21"/>
  <c r="AU282" i="21"/>
  <c r="AW282" i="21"/>
  <c r="AY282" i="21"/>
  <c r="BA282" i="21"/>
  <c r="BC282" i="21"/>
  <c r="BE282" i="21"/>
  <c r="BG282" i="21"/>
  <c r="BI282" i="21"/>
  <c r="AO283" i="21"/>
  <c r="AQ283" i="21"/>
  <c r="AS283" i="21"/>
  <c r="AU283" i="21"/>
  <c r="AW283" i="21"/>
  <c r="AY283" i="21"/>
  <c r="BA283" i="21"/>
  <c r="BC283" i="21"/>
  <c r="BE283" i="21"/>
  <c r="BG283" i="21"/>
  <c r="BI283" i="21"/>
  <c r="AO284" i="21"/>
  <c r="AQ284" i="21"/>
  <c r="AS284" i="21"/>
  <c r="AU284" i="21"/>
  <c r="AW284" i="21"/>
  <c r="AY284" i="21"/>
  <c r="BA284" i="21"/>
  <c r="BC284" i="21"/>
  <c r="BE284" i="21"/>
  <c r="BG284" i="21"/>
  <c r="BI284" i="21"/>
  <c r="AO285" i="21"/>
  <c r="AQ285" i="21"/>
  <c r="AS285" i="21"/>
  <c r="AU285" i="21"/>
  <c r="AW285" i="21"/>
  <c r="AY285" i="21"/>
  <c r="BA285" i="21"/>
  <c r="BC285" i="21"/>
  <c r="BE285" i="21"/>
  <c r="BG285" i="21"/>
  <c r="BI285" i="21"/>
  <c r="AO286" i="21"/>
  <c r="AQ286" i="21"/>
  <c r="AS286" i="21"/>
  <c r="AU286" i="21"/>
  <c r="AW286" i="21"/>
  <c r="AY286" i="21"/>
  <c r="BA286" i="21"/>
  <c r="BC286" i="21"/>
  <c r="BE286" i="21"/>
  <c r="BG286" i="21"/>
  <c r="BI286" i="21"/>
  <c r="AO287" i="21"/>
  <c r="AQ287" i="21"/>
  <c r="AS287" i="21"/>
  <c r="AU287" i="21"/>
  <c r="AW287" i="21"/>
  <c r="AY287" i="21"/>
  <c r="BA287" i="21"/>
  <c r="BC287" i="21"/>
  <c r="BE287" i="21"/>
  <c r="BG287" i="21"/>
  <c r="BI287" i="21"/>
  <c r="AO288" i="21"/>
  <c r="AQ288" i="21"/>
  <c r="AS288" i="21"/>
  <c r="AU288" i="21"/>
  <c r="AW288" i="21"/>
  <c r="AY288" i="21"/>
  <c r="BA288" i="21"/>
  <c r="BC288" i="21"/>
  <c r="BE288" i="21"/>
  <c r="BG288" i="21"/>
  <c r="BI288" i="21"/>
  <c r="AO289" i="21"/>
  <c r="AQ289" i="21"/>
  <c r="AS289" i="21"/>
  <c r="AU289" i="21"/>
  <c r="AW289" i="21"/>
  <c r="AY289" i="21"/>
  <c r="BA289" i="21"/>
  <c r="BC289" i="21"/>
  <c r="BE289" i="21"/>
  <c r="BG289" i="21"/>
  <c r="BI289" i="21"/>
  <c r="AO290" i="21"/>
  <c r="AQ290" i="21"/>
  <c r="AS290" i="21"/>
  <c r="AU290" i="21"/>
  <c r="AW290" i="21"/>
  <c r="AY290" i="21"/>
  <c r="BA290" i="21"/>
  <c r="BC290" i="21"/>
  <c r="BE290" i="21"/>
  <c r="BG290" i="21"/>
  <c r="BI290" i="21"/>
  <c r="AO291" i="21"/>
  <c r="AQ291" i="21"/>
  <c r="AS291" i="21"/>
  <c r="AU291" i="21"/>
  <c r="AW291" i="21"/>
  <c r="AY291" i="21"/>
  <c r="BA291" i="21"/>
  <c r="BC291" i="21"/>
  <c r="BE291" i="21"/>
  <c r="BG291" i="21"/>
  <c r="BI291" i="21"/>
  <c r="AO292" i="21"/>
  <c r="AQ292" i="21"/>
  <c r="AS292" i="21"/>
  <c r="AU292" i="21"/>
  <c r="AW292" i="21"/>
  <c r="AY292" i="21"/>
  <c r="BA292" i="21"/>
  <c r="BC292" i="21"/>
  <c r="BE292" i="21"/>
  <c r="BG292" i="21"/>
  <c r="BI292" i="21"/>
  <c r="AO293" i="21"/>
  <c r="AQ293" i="21"/>
  <c r="AS293" i="21"/>
  <c r="AU293" i="21"/>
  <c r="AW293" i="21"/>
  <c r="AY293" i="21"/>
  <c r="BA293" i="21"/>
  <c r="BC293" i="21"/>
  <c r="BE293" i="21"/>
  <c r="BG293" i="21"/>
  <c r="BI293" i="21"/>
  <c r="AO294" i="21"/>
  <c r="AQ294" i="21"/>
  <c r="AS294" i="21"/>
  <c r="AU294" i="21"/>
  <c r="AW294" i="21"/>
  <c r="AY294" i="21"/>
  <c r="BA294" i="21"/>
  <c r="BC294" i="21"/>
  <c r="BE294" i="21"/>
  <c r="BG294" i="21"/>
  <c r="BI294" i="21"/>
  <c r="AO295" i="21"/>
  <c r="AQ295" i="21"/>
  <c r="AS295" i="21"/>
  <c r="AU295" i="21"/>
  <c r="AW295" i="21"/>
  <c r="AY295" i="21"/>
  <c r="BA295" i="21"/>
  <c r="BC295" i="21"/>
  <c r="BE295" i="21"/>
  <c r="BG295" i="21"/>
  <c r="BI295" i="21"/>
  <c r="AO296" i="21"/>
  <c r="AQ296" i="21"/>
  <c r="AS296" i="21"/>
  <c r="AU296" i="21"/>
  <c r="AW296" i="21"/>
  <c r="AY296" i="21"/>
  <c r="BA296" i="21"/>
  <c r="BC296" i="21"/>
  <c r="BE296" i="21"/>
  <c r="BG296" i="21"/>
  <c r="BI296" i="21"/>
  <c r="AO297" i="21"/>
  <c r="AS297" i="21"/>
  <c r="AU297" i="21"/>
  <c r="AW297" i="21"/>
  <c r="AY297" i="21"/>
  <c r="BA297" i="21"/>
  <c r="BC297" i="21"/>
  <c r="BE297" i="21"/>
  <c r="BG297" i="21"/>
  <c r="BI297" i="21"/>
  <c r="AO298" i="21"/>
  <c r="AS298" i="21"/>
  <c r="AU298" i="21"/>
  <c r="AW298" i="21"/>
  <c r="AY298" i="21"/>
  <c r="BA298" i="21"/>
  <c r="BC298" i="21"/>
  <c r="BE298" i="21"/>
  <c r="BG298" i="21"/>
  <c r="BI298" i="21"/>
  <c r="AO299" i="21"/>
  <c r="AS299" i="21"/>
  <c r="AU299" i="21"/>
  <c r="AW299" i="21"/>
  <c r="AY299" i="21"/>
  <c r="BA299" i="21"/>
  <c r="BC299" i="21"/>
  <c r="BE299" i="21"/>
  <c r="BG299" i="21"/>
  <c r="BI299" i="21"/>
  <c r="AO300" i="21"/>
  <c r="AS300" i="21"/>
  <c r="AU300" i="21"/>
  <c r="AW300" i="21"/>
  <c r="AY300" i="21"/>
  <c r="BA300" i="21"/>
  <c r="BC300" i="21"/>
  <c r="BE300" i="21"/>
  <c r="BG300" i="21"/>
  <c r="BI300" i="21"/>
  <c r="AO301" i="21"/>
  <c r="AQ301" i="21"/>
  <c r="AS301" i="21"/>
  <c r="AU301" i="21"/>
  <c r="AW301" i="21"/>
  <c r="AY301" i="21"/>
  <c r="BA301" i="21"/>
  <c r="BC301" i="21"/>
  <c r="BE301" i="21"/>
  <c r="BG301" i="21"/>
  <c r="BI301" i="21"/>
  <c r="AO302" i="21"/>
  <c r="AQ302" i="21"/>
  <c r="AS302" i="21"/>
  <c r="AU302" i="21"/>
  <c r="AW302" i="21"/>
  <c r="AY302" i="21"/>
  <c r="BA302" i="21"/>
  <c r="BC302" i="21"/>
  <c r="BE302" i="21"/>
  <c r="BG302" i="21"/>
  <c r="BI302" i="21"/>
  <c r="AO303" i="21"/>
  <c r="AQ303" i="21"/>
  <c r="AS303" i="21"/>
  <c r="AU303" i="21"/>
  <c r="AW303" i="21"/>
  <c r="AY303" i="21"/>
  <c r="BA303" i="21"/>
  <c r="BC303" i="21"/>
  <c r="BE303" i="21"/>
  <c r="BG303" i="21"/>
  <c r="BI303" i="21"/>
  <c r="AO304" i="21"/>
  <c r="AQ304" i="21"/>
  <c r="AS304" i="21"/>
  <c r="AU304" i="21"/>
  <c r="AW304" i="21"/>
  <c r="AY304" i="21"/>
  <c r="BA304" i="21"/>
  <c r="BC304" i="21"/>
  <c r="BE304" i="21"/>
  <c r="BG304" i="21"/>
  <c r="BI304" i="21"/>
  <c r="AO305" i="21"/>
  <c r="AQ305" i="21"/>
  <c r="AS305" i="21"/>
  <c r="AU305" i="21"/>
  <c r="AW305" i="21"/>
  <c r="AY305" i="21"/>
  <c r="BA305" i="21"/>
  <c r="BC305" i="21"/>
  <c r="BE305" i="21"/>
  <c r="BG305" i="21"/>
  <c r="BI305" i="21"/>
  <c r="AO306" i="21"/>
  <c r="AQ306" i="21"/>
  <c r="AS306" i="21"/>
  <c r="AU306" i="21"/>
  <c r="AW306" i="21"/>
  <c r="AY306" i="21"/>
  <c r="BA306" i="21"/>
  <c r="BC306" i="21"/>
  <c r="BE306" i="21"/>
  <c r="BG306" i="21"/>
  <c r="BI306" i="21"/>
  <c r="AO307" i="21"/>
  <c r="AQ307" i="21"/>
  <c r="AS307" i="21"/>
  <c r="AU307" i="21"/>
  <c r="AW307" i="21"/>
  <c r="AY307" i="21"/>
  <c r="BA307" i="21"/>
  <c r="BC307" i="21"/>
  <c r="BE307" i="21"/>
  <c r="BG307" i="21"/>
  <c r="BI307" i="21"/>
  <c r="AO308" i="21"/>
  <c r="AQ308" i="21"/>
  <c r="AS308" i="21"/>
  <c r="AU308" i="21"/>
  <c r="AW308" i="21"/>
  <c r="AY308" i="21"/>
  <c r="BA308" i="21"/>
  <c r="BC308" i="21"/>
  <c r="BE308" i="21"/>
  <c r="BG308" i="21"/>
  <c r="BI308" i="21"/>
  <c r="AO309" i="21"/>
  <c r="AQ309" i="21"/>
  <c r="AS309" i="21"/>
  <c r="AU309" i="21"/>
  <c r="AW309" i="21"/>
  <c r="AY309" i="21"/>
  <c r="BA309" i="21"/>
  <c r="BC309" i="21"/>
  <c r="BE309" i="21"/>
  <c r="BG309" i="21"/>
  <c r="BI309" i="21"/>
  <c r="AO310" i="21"/>
  <c r="AQ310" i="21"/>
  <c r="AS310" i="21"/>
  <c r="AU310" i="21"/>
  <c r="AW310" i="21"/>
  <c r="AY310" i="21"/>
  <c r="BA310" i="21"/>
  <c r="BC310" i="21"/>
  <c r="BE310" i="21"/>
  <c r="BG310" i="21"/>
  <c r="BI310" i="21"/>
  <c r="AQ311" i="21"/>
  <c r="AY311" i="21"/>
  <c r="BE311" i="21"/>
  <c r="BG311" i="21"/>
  <c r="AO311" i="21"/>
  <c r="AS311" i="21"/>
  <c r="AU311" i="21"/>
  <c r="AW311" i="21"/>
  <c r="BA311" i="21"/>
  <c r="BC311" i="21"/>
  <c r="BI311" i="21"/>
  <c r="AQ312" i="21"/>
  <c r="AY312" i="21"/>
  <c r="BC312" i="21"/>
  <c r="BG312" i="21"/>
  <c r="AO312" i="21"/>
  <c r="AS312" i="21"/>
  <c r="AU312" i="21"/>
  <c r="AW312" i="21"/>
  <c r="BA312" i="21"/>
  <c r="BE312" i="21"/>
  <c r="BI312" i="21"/>
  <c r="AO313" i="21"/>
  <c r="AQ313" i="21"/>
  <c r="AS313" i="21"/>
  <c r="AU313" i="21"/>
  <c r="AW313" i="21"/>
  <c r="AY313" i="21"/>
  <c r="BA313" i="21"/>
  <c r="BC313" i="21"/>
  <c r="BE313" i="21"/>
  <c r="BG313" i="21"/>
  <c r="BI313" i="21"/>
  <c r="AO314" i="21"/>
  <c r="AQ314" i="21"/>
  <c r="AS314" i="21"/>
  <c r="AU314" i="21"/>
  <c r="AW314" i="21"/>
  <c r="AY314" i="21"/>
  <c r="BA314" i="21"/>
  <c r="BC314" i="21"/>
  <c r="BE314" i="21"/>
  <c r="BG314" i="21"/>
  <c r="BI314" i="21"/>
  <c r="AO315" i="21"/>
  <c r="AQ315" i="21"/>
  <c r="AS315" i="21"/>
  <c r="AU315" i="21"/>
  <c r="AW315" i="21"/>
  <c r="AY315" i="21"/>
  <c r="BA315" i="21"/>
  <c r="BC315" i="21"/>
  <c r="BE315" i="21"/>
  <c r="BG315" i="21"/>
  <c r="BI315" i="21"/>
  <c r="AO316" i="21"/>
  <c r="AQ316" i="21"/>
  <c r="AS316" i="21"/>
  <c r="AU316" i="21"/>
  <c r="AW316" i="21"/>
  <c r="AY316" i="21"/>
  <c r="BA316" i="21"/>
  <c r="BC316" i="21"/>
  <c r="BE316" i="21"/>
  <c r="BG316" i="21"/>
  <c r="BI316" i="21"/>
  <c r="AO317" i="21"/>
  <c r="AQ317" i="21"/>
  <c r="AS317" i="21"/>
  <c r="AU317" i="21"/>
  <c r="AW317" i="21"/>
  <c r="AY317" i="21"/>
  <c r="BA317" i="21"/>
  <c r="BC317" i="21"/>
  <c r="BE317" i="21"/>
  <c r="BG317" i="21"/>
  <c r="BI317" i="21"/>
  <c r="AO318" i="21"/>
  <c r="AQ318" i="21"/>
  <c r="AS318" i="21"/>
  <c r="AU318" i="21"/>
  <c r="AW318" i="21"/>
  <c r="AY318" i="21"/>
  <c r="BA318" i="21"/>
  <c r="BC318" i="21"/>
  <c r="BE318" i="21"/>
  <c r="BG318" i="21"/>
  <c r="BI318" i="21"/>
  <c r="AO319" i="21"/>
  <c r="AQ319" i="21"/>
  <c r="AS319" i="21"/>
  <c r="AU319" i="21"/>
  <c r="AW319" i="21"/>
  <c r="AY319" i="21"/>
  <c r="BA319" i="21"/>
  <c r="BC319" i="21"/>
  <c r="BE319" i="21"/>
  <c r="BG319" i="21"/>
  <c r="BI319" i="21"/>
  <c r="AO320" i="21"/>
  <c r="AQ320" i="21"/>
  <c r="AS320" i="21"/>
  <c r="AU320" i="21"/>
  <c r="AW320" i="21"/>
  <c r="AY320" i="21"/>
  <c r="BA320" i="21"/>
  <c r="BC320" i="21"/>
  <c r="BE320" i="21"/>
  <c r="BG320" i="21"/>
  <c r="BI320" i="21"/>
  <c r="AO321" i="21"/>
  <c r="AQ321" i="21"/>
  <c r="AS321" i="21"/>
  <c r="AU321" i="21"/>
  <c r="AW321" i="21"/>
  <c r="AY321" i="21"/>
  <c r="BA321" i="21"/>
  <c r="BC321" i="21"/>
  <c r="BE321" i="21"/>
  <c r="BG321" i="21"/>
  <c r="BI321" i="21"/>
  <c r="AO322" i="21"/>
  <c r="AQ322" i="21"/>
  <c r="AS322" i="21"/>
  <c r="AU322" i="21"/>
  <c r="AW322" i="21"/>
  <c r="AY322" i="21"/>
  <c r="BA322" i="21"/>
  <c r="BC322" i="21"/>
  <c r="BE322" i="21"/>
  <c r="BG322" i="21"/>
  <c r="BI322" i="21"/>
  <c r="AO323" i="21"/>
  <c r="AS323" i="21"/>
  <c r="AU323" i="21"/>
  <c r="AW323" i="21"/>
  <c r="AY323" i="21"/>
  <c r="BA323" i="21"/>
  <c r="BC323" i="21"/>
  <c r="BE323" i="21"/>
  <c r="BG323" i="21"/>
  <c r="BI323" i="21"/>
  <c r="AO324" i="21"/>
  <c r="AS324" i="21"/>
  <c r="AU324" i="21"/>
  <c r="AW324" i="21"/>
  <c r="AY324" i="21"/>
  <c r="BA324" i="21"/>
  <c r="BC324" i="21"/>
  <c r="BE324" i="21"/>
  <c r="BG324" i="21"/>
  <c r="BI324" i="21"/>
  <c r="AO325" i="21"/>
  <c r="AS325" i="21"/>
  <c r="AU325" i="21"/>
  <c r="AW325" i="21"/>
  <c r="AY325" i="21"/>
  <c r="BA325" i="21"/>
  <c r="BC325" i="21"/>
  <c r="BE325" i="21"/>
  <c r="BG325" i="21"/>
  <c r="BI325" i="21"/>
  <c r="AO326" i="21"/>
  <c r="AS326" i="21"/>
  <c r="AU326" i="21"/>
  <c r="AW326" i="21"/>
  <c r="AY326" i="21"/>
  <c r="BA326" i="21"/>
  <c r="BC326" i="21"/>
  <c r="BE326" i="21"/>
  <c r="BG326" i="21"/>
  <c r="BI326" i="21"/>
  <c r="AO327" i="21"/>
  <c r="AS327" i="21"/>
  <c r="AU327" i="21"/>
  <c r="AW327" i="21"/>
  <c r="AY327" i="21"/>
  <c r="BA327" i="21"/>
  <c r="BC327" i="21"/>
  <c r="BE327" i="21"/>
  <c r="BG327" i="21"/>
  <c r="BI327" i="21"/>
  <c r="AO328" i="21"/>
  <c r="AS328" i="21"/>
  <c r="AW328" i="21"/>
  <c r="AY328" i="21"/>
  <c r="BC328" i="21"/>
  <c r="BE328" i="21"/>
  <c r="BG328" i="21"/>
  <c r="BI328" i="21"/>
  <c r="AO329" i="21"/>
  <c r="AQ329" i="21"/>
  <c r="AS329" i="21"/>
  <c r="AU329" i="21"/>
  <c r="AW329" i="21"/>
  <c r="AY329" i="21"/>
  <c r="BA329" i="21"/>
  <c r="BC329" i="21"/>
  <c r="BE329" i="21"/>
  <c r="BG329" i="21"/>
  <c r="BI329" i="21"/>
  <c r="AO330" i="21"/>
  <c r="AQ330" i="21"/>
  <c r="AS330" i="21"/>
  <c r="AU330" i="21"/>
  <c r="AW330" i="21"/>
  <c r="AY330" i="21"/>
  <c r="BA330" i="21"/>
  <c r="BC330" i="21"/>
  <c r="BE330" i="21"/>
  <c r="BG330" i="21"/>
  <c r="BI330" i="21"/>
  <c r="AO331" i="21"/>
  <c r="AQ331" i="21"/>
  <c r="AS331" i="21"/>
  <c r="AU331" i="21"/>
  <c r="AW331" i="21"/>
  <c r="AY331" i="21"/>
  <c r="BA331" i="21"/>
  <c r="BC331" i="21"/>
  <c r="BE331" i="21"/>
  <c r="BG331" i="21"/>
  <c r="BI331" i="21"/>
  <c r="AO332" i="21"/>
  <c r="AQ332" i="21"/>
  <c r="AS332" i="21"/>
  <c r="AU332" i="21"/>
  <c r="AW332" i="21"/>
  <c r="AY332" i="21"/>
  <c r="BA332" i="21"/>
  <c r="BC332" i="21"/>
  <c r="BE332" i="21"/>
  <c r="BG332" i="21"/>
  <c r="BI332" i="21"/>
  <c r="AO333" i="21"/>
  <c r="AQ333" i="21"/>
  <c r="AS333" i="21"/>
  <c r="AU333" i="21"/>
  <c r="AW333" i="21"/>
  <c r="AY333" i="21"/>
  <c r="BA333" i="21"/>
  <c r="BC333" i="21"/>
  <c r="BE333" i="21"/>
  <c r="BG333" i="21"/>
  <c r="BI333" i="21"/>
  <c r="AO334" i="21"/>
  <c r="AQ334" i="21"/>
  <c r="AS334" i="21"/>
  <c r="AU334" i="21"/>
  <c r="AW334" i="21"/>
  <c r="AY334" i="21"/>
  <c r="BA334" i="21"/>
  <c r="BC334" i="21"/>
  <c r="BE334" i="21"/>
  <c r="BG334" i="21"/>
  <c r="BI334" i="21"/>
  <c r="AO335" i="21"/>
  <c r="AQ335" i="21"/>
  <c r="AS335" i="21"/>
  <c r="AU335" i="21"/>
  <c r="AW335" i="21"/>
  <c r="AY335" i="21"/>
  <c r="BA335" i="21"/>
  <c r="BC335" i="21"/>
  <c r="BE335" i="21"/>
  <c r="BG335" i="21"/>
  <c r="BI335" i="21"/>
  <c r="AO336" i="21"/>
  <c r="AQ336" i="21"/>
  <c r="AS336" i="21"/>
  <c r="AU336" i="21"/>
  <c r="AW336" i="21"/>
  <c r="AY336" i="21"/>
  <c r="BA336" i="21"/>
  <c r="BC336" i="21"/>
  <c r="BE336" i="21"/>
  <c r="BG336" i="21"/>
  <c r="BI336" i="21"/>
  <c r="AO337" i="21"/>
  <c r="AQ337" i="21"/>
  <c r="AS337" i="21"/>
  <c r="AU337" i="21"/>
  <c r="AW337" i="21"/>
  <c r="AY337" i="21"/>
  <c r="BA337" i="21"/>
  <c r="BC337" i="21"/>
  <c r="BE337" i="21"/>
  <c r="BG337" i="21"/>
  <c r="BI337" i="21"/>
  <c r="AO338" i="21"/>
  <c r="AQ338" i="21"/>
  <c r="AS338" i="21"/>
  <c r="AU338" i="21"/>
  <c r="AW338" i="21"/>
  <c r="AY338" i="21"/>
  <c r="BA338" i="21"/>
  <c r="BC338" i="21"/>
  <c r="BE338" i="21"/>
  <c r="BG338" i="21"/>
  <c r="BI338" i="21"/>
  <c r="AO339" i="21"/>
  <c r="AS339" i="21"/>
  <c r="AU339" i="21"/>
  <c r="AW339" i="21"/>
  <c r="AY339" i="21"/>
  <c r="BA339" i="21"/>
  <c r="BC339" i="21"/>
  <c r="BE339" i="21"/>
  <c r="BG339" i="21"/>
  <c r="BI339" i="21"/>
  <c r="AO340" i="21"/>
  <c r="AS340" i="21"/>
  <c r="AU340" i="21"/>
  <c r="AW340" i="21"/>
  <c r="AY340" i="21"/>
  <c r="BA340" i="21"/>
  <c r="BC340" i="21"/>
  <c r="BE340" i="21"/>
  <c r="BG340" i="21"/>
  <c r="BI340" i="21"/>
  <c r="AO341" i="21"/>
  <c r="AS341" i="21"/>
  <c r="AU341" i="21"/>
  <c r="AW341" i="21"/>
  <c r="AY341" i="21"/>
  <c r="BA341" i="21"/>
  <c r="BC341" i="21"/>
  <c r="BE341" i="21"/>
  <c r="BG341" i="21"/>
  <c r="BI341" i="21"/>
  <c r="AO342" i="21"/>
  <c r="AS342" i="21"/>
  <c r="AU342" i="21"/>
  <c r="AW342" i="21"/>
  <c r="AY342" i="21"/>
  <c r="BA342" i="21"/>
  <c r="BC342" i="21"/>
  <c r="BE342" i="21"/>
  <c r="BG342" i="21"/>
  <c r="BI342" i="21"/>
  <c r="AO343" i="21"/>
  <c r="AS343" i="21"/>
  <c r="AU343" i="21"/>
  <c r="AW343" i="21"/>
  <c r="AY343" i="21"/>
  <c r="BA343" i="21"/>
  <c r="BC343" i="21"/>
  <c r="BE343" i="21"/>
  <c r="BG343" i="21"/>
  <c r="BI343" i="21"/>
  <c r="AO344" i="21"/>
  <c r="AS344" i="21"/>
  <c r="AU344" i="21"/>
  <c r="AW344" i="21"/>
  <c r="AY344" i="21"/>
  <c r="BA344" i="21"/>
  <c r="BC344" i="21"/>
  <c r="BE344" i="21"/>
  <c r="BG344" i="21"/>
  <c r="BI344" i="21"/>
  <c r="AO345" i="21"/>
  <c r="AS345" i="21"/>
  <c r="AU345" i="21"/>
  <c r="AW345" i="21"/>
  <c r="AY345" i="21"/>
  <c r="BA345" i="21"/>
  <c r="BC345" i="21"/>
  <c r="BE345" i="21"/>
  <c r="BG345" i="21"/>
  <c r="BI345" i="21"/>
  <c r="AO346" i="21"/>
  <c r="AS346" i="21"/>
  <c r="AU346" i="21"/>
  <c r="AW346" i="21"/>
  <c r="AY346" i="21"/>
  <c r="BA346" i="21"/>
  <c r="BC346" i="21"/>
  <c r="BE346" i="21"/>
  <c r="BG346" i="21"/>
  <c r="BI346" i="21"/>
  <c r="AO347" i="21"/>
  <c r="AQ347" i="21"/>
  <c r="AS347" i="21"/>
  <c r="AU347" i="21"/>
  <c r="AW347" i="21"/>
  <c r="AY347" i="21"/>
  <c r="BA347" i="21"/>
  <c r="BC347" i="21"/>
  <c r="BE347" i="21"/>
  <c r="BG347" i="21"/>
  <c r="BI347" i="21"/>
  <c r="AO348" i="21"/>
  <c r="AQ348" i="21"/>
  <c r="AS348" i="21"/>
  <c r="AU348" i="21"/>
  <c r="AW348" i="21"/>
  <c r="AY348" i="21"/>
  <c r="BA348" i="21"/>
  <c r="BC348" i="21"/>
  <c r="BE348" i="21"/>
  <c r="BG348" i="21"/>
  <c r="BI348" i="21"/>
  <c r="AO349" i="21"/>
  <c r="AQ349" i="21"/>
  <c r="AS349" i="21"/>
  <c r="AU349" i="21"/>
  <c r="AW349" i="21"/>
  <c r="AY349" i="21"/>
  <c r="BA349" i="21"/>
  <c r="BC349" i="21"/>
  <c r="BE349" i="21"/>
  <c r="BG349" i="21"/>
  <c r="BI349" i="21"/>
  <c r="AO350" i="21"/>
  <c r="AQ350" i="21"/>
  <c r="AS350" i="21"/>
  <c r="AU350" i="21"/>
  <c r="AW350" i="21"/>
  <c r="AY350" i="21"/>
  <c r="BA350" i="21"/>
  <c r="BC350" i="21"/>
  <c r="BE350" i="21"/>
  <c r="BG350" i="21"/>
  <c r="BI350" i="21"/>
  <c r="AO351" i="21"/>
  <c r="AQ351" i="21"/>
  <c r="AS351" i="21"/>
  <c r="AU351" i="21"/>
  <c r="AW351" i="21"/>
  <c r="AY351" i="21"/>
  <c r="BA351" i="21"/>
  <c r="BC351" i="21"/>
  <c r="BE351" i="21"/>
  <c r="BG351" i="21"/>
  <c r="BI351" i="21"/>
  <c r="AO352" i="21"/>
  <c r="AQ352" i="21"/>
  <c r="AS352" i="21"/>
  <c r="AU352" i="21"/>
  <c r="AW352" i="21"/>
  <c r="AY352" i="21"/>
  <c r="BA352" i="21"/>
  <c r="BC352" i="21"/>
  <c r="BE352" i="21"/>
  <c r="BG352" i="21"/>
  <c r="BI352" i="21"/>
  <c r="AO353" i="21"/>
  <c r="AQ353" i="21"/>
  <c r="AS353" i="21"/>
  <c r="AU353" i="21"/>
  <c r="AW353" i="21"/>
  <c r="AY353" i="21"/>
  <c r="BA353" i="21"/>
  <c r="BC353" i="21"/>
  <c r="BE353" i="21"/>
  <c r="BG353" i="21"/>
  <c r="BI353" i="21"/>
  <c r="AO354" i="21"/>
  <c r="AQ354" i="21"/>
  <c r="AS354" i="21"/>
  <c r="AU354" i="21"/>
  <c r="AW354" i="21"/>
  <c r="AY354" i="21"/>
  <c r="BA354" i="21"/>
  <c r="BC354" i="21"/>
  <c r="BE354" i="21"/>
  <c r="BG354" i="21"/>
  <c r="BI354" i="21"/>
  <c r="AO355" i="21"/>
  <c r="AQ355" i="21"/>
  <c r="AS355" i="21"/>
  <c r="AU355" i="21"/>
  <c r="AW355" i="21"/>
  <c r="AY355" i="21"/>
  <c r="BA355" i="21"/>
  <c r="BC355" i="21"/>
  <c r="BE355" i="21"/>
  <c r="BG355" i="21"/>
  <c r="BI355" i="21"/>
  <c r="AO356" i="21"/>
  <c r="AQ356" i="21"/>
  <c r="AS356" i="21"/>
  <c r="AU356" i="21"/>
  <c r="AW356" i="21"/>
  <c r="AY356" i="21"/>
  <c r="BA356" i="21"/>
  <c r="BC356" i="21"/>
  <c r="BE356" i="21"/>
  <c r="BG356" i="21"/>
  <c r="BI356" i="21"/>
  <c r="AO357" i="21"/>
  <c r="AQ357" i="21"/>
  <c r="AS357" i="21"/>
  <c r="AU357" i="21"/>
  <c r="AW357" i="21"/>
  <c r="AY357" i="21"/>
  <c r="BA357" i="21"/>
  <c r="BC357" i="21"/>
  <c r="BE357" i="21"/>
  <c r="BG357" i="21"/>
  <c r="BI357" i="21"/>
  <c r="AO358" i="21"/>
  <c r="AQ358" i="21"/>
  <c r="AS358" i="21"/>
  <c r="AU358" i="21"/>
  <c r="AW358" i="21"/>
  <c r="AY358" i="21"/>
  <c r="BA358" i="21"/>
  <c r="BC358" i="21"/>
  <c r="BE358" i="21"/>
  <c r="BG358" i="21"/>
  <c r="BI358" i="21"/>
  <c r="AO359" i="21"/>
  <c r="AQ359" i="21"/>
  <c r="AS359" i="21"/>
  <c r="AU359" i="21"/>
  <c r="AW359" i="21"/>
  <c r="AY359" i="21"/>
  <c r="BA359" i="21"/>
  <c r="BC359" i="21"/>
  <c r="BE359" i="21"/>
  <c r="BG359" i="21"/>
  <c r="BI359" i="21"/>
  <c r="AO360" i="21"/>
  <c r="AQ360" i="21"/>
  <c r="AS360" i="21"/>
  <c r="AU360" i="21"/>
  <c r="AW360" i="21"/>
  <c r="AY360" i="21"/>
  <c r="BA360" i="21"/>
  <c r="BC360" i="21"/>
  <c r="BE360" i="21"/>
  <c r="BG360" i="21"/>
  <c r="BI360" i="21"/>
  <c r="AO361" i="21"/>
  <c r="AQ361" i="21"/>
  <c r="AS361" i="21"/>
  <c r="AU361" i="21"/>
  <c r="AW361" i="21"/>
  <c r="AY361" i="21"/>
  <c r="BA361" i="21"/>
  <c r="BC361" i="21"/>
  <c r="BE361" i="21"/>
  <c r="BG361" i="21"/>
  <c r="BI361" i="21"/>
  <c r="AO362" i="21"/>
  <c r="AQ362" i="21"/>
  <c r="AS362" i="21"/>
  <c r="AU362" i="21"/>
  <c r="AW362" i="21"/>
  <c r="AY362" i="21"/>
  <c r="BA362" i="21"/>
  <c r="BC362" i="21"/>
  <c r="BE362" i="21"/>
  <c r="BG362" i="21"/>
  <c r="BI362" i="21"/>
  <c r="AO363" i="21"/>
  <c r="AQ363" i="21"/>
  <c r="AS363" i="21"/>
  <c r="AU363" i="21"/>
  <c r="AW363" i="21"/>
  <c r="AY363" i="21"/>
  <c r="BA363" i="21"/>
  <c r="BC363" i="21"/>
  <c r="BE363" i="21"/>
  <c r="BG363" i="21"/>
  <c r="BI363" i="21"/>
  <c r="AO364" i="21"/>
  <c r="AS364" i="21"/>
  <c r="AU364" i="21"/>
  <c r="AW364" i="21"/>
  <c r="AY364" i="21"/>
  <c r="BA364" i="21"/>
  <c r="BC364" i="21"/>
  <c r="BE364" i="21"/>
  <c r="BG364" i="21"/>
  <c r="BI364" i="21"/>
  <c r="AO365" i="21"/>
  <c r="AS365" i="21"/>
  <c r="AU365" i="21"/>
  <c r="AW365" i="21"/>
  <c r="AY365" i="21"/>
  <c r="BA365" i="21"/>
  <c r="BC365" i="21"/>
  <c r="BE365" i="21"/>
  <c r="BG365" i="21"/>
  <c r="BI365" i="21"/>
  <c r="AO366" i="21"/>
  <c r="AS366" i="21"/>
  <c r="AU366" i="21"/>
  <c r="AW366" i="21"/>
  <c r="AY366" i="21"/>
  <c r="BA366" i="21"/>
  <c r="BC366" i="21"/>
  <c r="BE366" i="21"/>
  <c r="BG366" i="21"/>
  <c r="BI366" i="21"/>
  <c r="AO367" i="21"/>
  <c r="AS367" i="21"/>
  <c r="AU367" i="21"/>
  <c r="AW367" i="21"/>
  <c r="AY367" i="21"/>
  <c r="BA367" i="21"/>
  <c r="BC367" i="21"/>
  <c r="BE367" i="21"/>
  <c r="BG367" i="21"/>
  <c r="BI367" i="21"/>
  <c r="AO368" i="21"/>
  <c r="AS368" i="21"/>
  <c r="AU368" i="21"/>
  <c r="AW368" i="21"/>
  <c r="AY368" i="21"/>
  <c r="BA368" i="21"/>
  <c r="BC368" i="21"/>
  <c r="BE368" i="21"/>
  <c r="BG368" i="21"/>
  <c r="BI368" i="21"/>
  <c r="AO369" i="21"/>
  <c r="AS369" i="21"/>
  <c r="AU369" i="21"/>
  <c r="AW369" i="21"/>
  <c r="AY369" i="21"/>
  <c r="BA369" i="21"/>
  <c r="BC369" i="21"/>
  <c r="BE369" i="21"/>
  <c r="BG369" i="21"/>
  <c r="BI369" i="21"/>
  <c r="AO370" i="21"/>
  <c r="AQ370" i="21"/>
  <c r="AS370" i="21"/>
  <c r="AU370" i="21"/>
  <c r="AW370" i="21"/>
  <c r="AY370" i="21"/>
  <c r="BA370" i="21"/>
  <c r="BC370" i="21"/>
  <c r="BE370" i="21"/>
  <c r="BG370" i="21"/>
  <c r="BI370" i="21"/>
  <c r="AO371" i="21"/>
  <c r="AQ371" i="21"/>
  <c r="AS371" i="21"/>
  <c r="AU371" i="21"/>
  <c r="AW371" i="21"/>
  <c r="AY371" i="21"/>
  <c r="BA371" i="21"/>
  <c r="BC371" i="21"/>
  <c r="BE371" i="21"/>
  <c r="BG371" i="21"/>
  <c r="BI371" i="21"/>
  <c r="AO372" i="21"/>
  <c r="AQ372" i="21"/>
  <c r="AS372" i="21"/>
  <c r="AU372" i="21"/>
  <c r="AW372" i="21"/>
  <c r="AY372" i="21"/>
  <c r="BA372" i="21"/>
  <c r="BC372" i="21"/>
  <c r="BE372" i="21"/>
  <c r="BG372" i="21"/>
  <c r="BI372" i="21"/>
  <c r="AO373" i="21"/>
  <c r="AQ373" i="21"/>
  <c r="AS373" i="21"/>
  <c r="AU373" i="21"/>
  <c r="AW373" i="21"/>
  <c r="AY373" i="21"/>
  <c r="BA373" i="21"/>
  <c r="BC373" i="21"/>
  <c r="BE373" i="21"/>
  <c r="BG373" i="21"/>
  <c r="BI373" i="21"/>
  <c r="AO374" i="21"/>
  <c r="AQ374" i="21"/>
  <c r="AS374" i="21"/>
  <c r="AU374" i="21"/>
  <c r="AW374" i="21"/>
  <c r="AY374" i="21"/>
  <c r="BA374" i="21"/>
  <c r="BC374" i="21"/>
  <c r="BE374" i="21"/>
  <c r="BG374" i="21"/>
  <c r="BI374" i="21"/>
  <c r="AO375" i="21"/>
  <c r="AQ375" i="21"/>
  <c r="AS375" i="21"/>
  <c r="AU375" i="21"/>
  <c r="AW375" i="21"/>
  <c r="AY375" i="21"/>
  <c r="BA375" i="21"/>
  <c r="BC375" i="21"/>
  <c r="BE375" i="21"/>
  <c r="BG375" i="21"/>
  <c r="BI375" i="21"/>
  <c r="AO376" i="21"/>
  <c r="AQ376" i="21"/>
  <c r="AS376" i="21"/>
  <c r="AU376" i="21"/>
  <c r="AW376" i="21"/>
  <c r="AY376" i="21"/>
  <c r="BA376" i="21"/>
  <c r="BC376" i="21"/>
  <c r="BE376" i="21"/>
  <c r="BG376" i="21"/>
  <c r="BI376" i="21"/>
  <c r="AO377" i="21"/>
  <c r="AQ377" i="21"/>
  <c r="AS377" i="21"/>
  <c r="AU377" i="21"/>
  <c r="AW377" i="21"/>
  <c r="AY377" i="21"/>
  <c r="BA377" i="21"/>
  <c r="BC377" i="21"/>
  <c r="BE377" i="21"/>
  <c r="BG377" i="21"/>
  <c r="BI377" i="21"/>
  <c r="AO378" i="21"/>
  <c r="AQ378" i="21"/>
  <c r="AS378" i="21"/>
  <c r="AU378" i="21"/>
  <c r="AW378" i="21"/>
  <c r="AY378" i="21"/>
  <c r="BA378" i="21"/>
  <c r="BC378" i="21"/>
  <c r="BE378" i="21"/>
  <c r="BG378" i="21"/>
  <c r="BI378" i="21"/>
  <c r="AO379" i="21"/>
  <c r="AQ379" i="21"/>
  <c r="AS379" i="21"/>
  <c r="AU379" i="21"/>
  <c r="AW379" i="21"/>
  <c r="AY379" i="21"/>
  <c r="BA379" i="21"/>
  <c r="BC379" i="21"/>
  <c r="BE379" i="21"/>
  <c r="BG379" i="21"/>
  <c r="BI379" i="21"/>
  <c r="AO380" i="21"/>
  <c r="AQ380" i="21"/>
  <c r="AS380" i="21"/>
  <c r="AU380" i="21"/>
  <c r="AW380" i="21"/>
  <c r="AY380" i="21"/>
  <c r="BA380" i="21"/>
  <c r="BC380" i="21"/>
  <c r="BE380" i="21"/>
  <c r="BG380" i="21"/>
  <c r="BI380" i="21"/>
  <c r="AO381" i="21"/>
  <c r="AQ381" i="21"/>
  <c r="AS381" i="21"/>
  <c r="AU381" i="21"/>
  <c r="AW381" i="21"/>
  <c r="AY381" i="21"/>
  <c r="BA381" i="21"/>
  <c r="BC381" i="21"/>
  <c r="BE381" i="21"/>
  <c r="BG381" i="21"/>
  <c r="BI381" i="21"/>
  <c r="AO382" i="21"/>
  <c r="AQ382" i="21"/>
  <c r="AS382" i="21"/>
  <c r="AU382" i="21"/>
  <c r="AW382" i="21"/>
  <c r="AY382" i="21"/>
  <c r="BA382" i="21"/>
  <c r="BC382" i="21"/>
  <c r="BE382" i="21"/>
  <c r="BG382" i="21"/>
  <c r="BI382" i="21"/>
  <c r="AQ383" i="21"/>
  <c r="AU383" i="21"/>
  <c r="AW383" i="21"/>
  <c r="AY383" i="21"/>
  <c r="BA383" i="21"/>
  <c r="BC383" i="21"/>
  <c r="BE383" i="21"/>
  <c r="BG383" i="21"/>
  <c r="BI383" i="21"/>
  <c r="AU384" i="21"/>
  <c r="AW384" i="21"/>
  <c r="AY384" i="21"/>
  <c r="BA384" i="21"/>
  <c r="BC384" i="21"/>
  <c r="BE384" i="21"/>
  <c r="BG384" i="21"/>
  <c r="BI384" i="21"/>
  <c r="AQ385" i="21"/>
  <c r="AU385" i="21"/>
  <c r="AW385" i="21"/>
  <c r="AY385" i="21"/>
  <c r="BA385" i="21"/>
  <c r="BC385" i="21"/>
  <c r="BE385" i="21"/>
  <c r="BG385" i="21"/>
  <c r="BI385" i="21"/>
  <c r="AQ386" i="21"/>
  <c r="AU386" i="21"/>
  <c r="AW386" i="21"/>
  <c r="AY386" i="21"/>
  <c r="BA386" i="21"/>
  <c r="BC386" i="21"/>
  <c r="BE386" i="21"/>
  <c r="BG386" i="21"/>
  <c r="BI386" i="21"/>
  <c r="AQ387" i="21"/>
  <c r="AU387" i="21"/>
  <c r="AW387" i="21"/>
  <c r="AY387" i="21"/>
  <c r="BA387" i="21"/>
  <c r="BC387" i="21"/>
  <c r="BE387" i="21"/>
  <c r="BG387" i="21"/>
  <c r="BI387" i="21"/>
  <c r="AQ388" i="21"/>
  <c r="AU388" i="21"/>
  <c r="AW388" i="21"/>
  <c r="AY388" i="21"/>
  <c r="BA388" i="21"/>
  <c r="BC388" i="21"/>
  <c r="BE388" i="21"/>
  <c r="BG388" i="21"/>
  <c r="BI388" i="21"/>
  <c r="AQ389" i="21"/>
  <c r="AU389" i="21"/>
  <c r="AW389" i="21"/>
  <c r="AY389" i="21"/>
  <c r="BA389" i="21"/>
  <c r="BC389" i="21"/>
  <c r="BE389" i="21"/>
  <c r="BG389" i="21"/>
  <c r="BI389" i="21"/>
  <c r="AQ390" i="21"/>
  <c r="AU390" i="21"/>
  <c r="AW390" i="21"/>
  <c r="AY390" i="21"/>
  <c r="BA390" i="21"/>
  <c r="BC390" i="21"/>
  <c r="BE390" i="21"/>
  <c r="BG390" i="21"/>
  <c r="BI390" i="21"/>
  <c r="AQ391" i="21"/>
  <c r="AU391" i="21"/>
  <c r="AW391" i="21"/>
  <c r="AY391" i="21"/>
  <c r="BA391" i="21"/>
  <c r="BC391" i="21"/>
  <c r="BE391" i="21"/>
  <c r="BG391" i="21"/>
  <c r="BI391" i="21"/>
  <c r="AQ392" i="21"/>
  <c r="AU392" i="21"/>
  <c r="AW392" i="21"/>
  <c r="AY392" i="21"/>
  <c r="BA392" i="21"/>
  <c r="BC392" i="21"/>
  <c r="BE392" i="21"/>
  <c r="BG392" i="21"/>
  <c r="BI392" i="21"/>
  <c r="AQ393" i="21"/>
  <c r="AU393" i="21"/>
  <c r="AW393" i="21"/>
  <c r="AY393" i="21"/>
  <c r="BA393" i="21"/>
  <c r="BC393" i="21"/>
  <c r="BE393" i="21"/>
  <c r="BG393" i="21"/>
  <c r="BI393" i="21"/>
  <c r="AQ394" i="21"/>
  <c r="AU394" i="21"/>
  <c r="AW394" i="21"/>
  <c r="AY394" i="21"/>
  <c r="BA394" i="21"/>
  <c r="BC394" i="21"/>
  <c r="BE394" i="21"/>
  <c r="BG394" i="21"/>
  <c r="BI394" i="21"/>
  <c r="AU397" i="21"/>
  <c r="AW397" i="21"/>
  <c r="AY397" i="21"/>
  <c r="BA397" i="21"/>
  <c r="BC397" i="21"/>
  <c r="BE397" i="21"/>
  <c r="BG397" i="21"/>
  <c r="BI397" i="21"/>
  <c r="AU398" i="21"/>
  <c r="AW398" i="21"/>
  <c r="AY398" i="21"/>
  <c r="BA398" i="21"/>
  <c r="BC398" i="21"/>
  <c r="BE398" i="21"/>
  <c r="BG398" i="21"/>
  <c r="BI398" i="21"/>
  <c r="AU399" i="21"/>
  <c r="AW399" i="21"/>
  <c r="AY399" i="21"/>
  <c r="BA399" i="21"/>
  <c r="BC399" i="21"/>
  <c r="BE399" i="21"/>
  <c r="BG399" i="21"/>
  <c r="BI399" i="21"/>
  <c r="AU400" i="21"/>
  <c r="AW400" i="21"/>
  <c r="AY400" i="21"/>
  <c r="BA400" i="21"/>
  <c r="BC400" i="21"/>
  <c r="BE400" i="21"/>
  <c r="BG400" i="21"/>
  <c r="BI400" i="21"/>
  <c r="AU401" i="21"/>
  <c r="AW401" i="21"/>
  <c r="AY401" i="21"/>
  <c r="BA401" i="21"/>
  <c r="BC401" i="21"/>
  <c r="BE401" i="21"/>
  <c r="BG401" i="21"/>
  <c r="BI401" i="21"/>
  <c r="AU402" i="21"/>
  <c r="AW402" i="21"/>
  <c r="AY402" i="21"/>
  <c r="BA402" i="21"/>
  <c r="BC402" i="21"/>
  <c r="BE402" i="21"/>
  <c r="BG402" i="21"/>
  <c r="BI402" i="21"/>
  <c r="AU403" i="21"/>
  <c r="AW403" i="21"/>
  <c r="AY403" i="21"/>
  <c r="BA403" i="21"/>
  <c r="BC403" i="21"/>
  <c r="BE403" i="21"/>
  <c r="BG403" i="21"/>
  <c r="BI403" i="21"/>
  <c r="AU404" i="21"/>
  <c r="AW404" i="21"/>
  <c r="AY404" i="21"/>
  <c r="BA404" i="21"/>
  <c r="BC404" i="21"/>
  <c r="BE404" i="21"/>
  <c r="BG404" i="21"/>
  <c r="BI404" i="21"/>
  <c r="AU405" i="21"/>
  <c r="AW405" i="21"/>
  <c r="AY405" i="21"/>
  <c r="BA405" i="21"/>
  <c r="BC405" i="21"/>
  <c r="BE405" i="21"/>
  <c r="BG405" i="21"/>
  <c r="BI405" i="21"/>
  <c r="AU406" i="21"/>
  <c r="AW406" i="21"/>
  <c r="AY406" i="21"/>
  <c r="BA406" i="21"/>
  <c r="BC406" i="21"/>
  <c r="BE406" i="21"/>
  <c r="BG406" i="21"/>
  <c r="BI406" i="21"/>
  <c r="AU407" i="21"/>
  <c r="AW407" i="21"/>
  <c r="AY407" i="21"/>
  <c r="BA407" i="21"/>
  <c r="BC407" i="21"/>
  <c r="BE407" i="21"/>
  <c r="BG407" i="21"/>
  <c r="BI407" i="21"/>
  <c r="AU408" i="21"/>
  <c r="AW408" i="21"/>
  <c r="AY408" i="21"/>
  <c r="BA408" i="21"/>
  <c r="BC408" i="21"/>
  <c r="BE408" i="21"/>
  <c r="BG408" i="21"/>
  <c r="BI408" i="21"/>
  <c r="AU409" i="21"/>
  <c r="AW409" i="21"/>
  <c r="AY409" i="21"/>
  <c r="BA409" i="21"/>
  <c r="BC409" i="21"/>
  <c r="BE409" i="21"/>
  <c r="BG409" i="21"/>
  <c r="BI409" i="21"/>
  <c r="AU410" i="21"/>
  <c r="AW410" i="21"/>
  <c r="AY410" i="21"/>
  <c r="BA410" i="21"/>
  <c r="BC410" i="21"/>
  <c r="BE410" i="21"/>
  <c r="BG410" i="21"/>
  <c r="BI410" i="21"/>
  <c r="AU411" i="21"/>
  <c r="AW411" i="21"/>
  <c r="AY411" i="21"/>
  <c r="BA411" i="21"/>
  <c r="BC411" i="21"/>
  <c r="BE411" i="21"/>
  <c r="BG411" i="21"/>
  <c r="BI411" i="21"/>
  <c r="AO442" i="21"/>
  <c r="AQ442" i="21"/>
  <c r="AS442" i="21"/>
  <c r="AU442" i="21"/>
  <c r="AW442" i="21"/>
  <c r="AY442" i="21"/>
  <c r="BA442" i="21"/>
  <c r="BC442" i="21"/>
  <c r="BE442" i="21"/>
  <c r="BG442" i="21"/>
  <c r="BI442" i="21"/>
  <c r="BM442" i="21"/>
  <c r="AO443" i="21"/>
  <c r="AQ443" i="21"/>
  <c r="AS443" i="21"/>
  <c r="AU443" i="21"/>
  <c r="AW443" i="21"/>
  <c r="AY443" i="21"/>
  <c r="BA443" i="21"/>
  <c r="BC443" i="21"/>
  <c r="BE443" i="21"/>
  <c r="BG443" i="21"/>
  <c r="BI443" i="21"/>
  <c r="BM443" i="21"/>
  <c r="AO444" i="21"/>
  <c r="AQ444" i="21"/>
  <c r="AS444" i="21"/>
  <c r="AU444" i="21"/>
  <c r="AW444" i="21"/>
  <c r="AY444" i="21"/>
  <c r="BA444" i="21"/>
  <c r="BC444" i="21"/>
  <c r="BE444" i="21"/>
  <c r="BG444" i="21"/>
  <c r="BI444" i="21"/>
  <c r="BM444" i="21"/>
  <c r="AO445" i="21"/>
  <c r="AQ445" i="21"/>
  <c r="AS445" i="21"/>
  <c r="AU445" i="21"/>
  <c r="AW445" i="21"/>
  <c r="AY445" i="21"/>
  <c r="BA445" i="21"/>
  <c r="BC445" i="21"/>
  <c r="BE445" i="21"/>
  <c r="BG445" i="21"/>
  <c r="BI445" i="21"/>
  <c r="BM445" i="21"/>
  <c r="AO446" i="21"/>
  <c r="AQ446" i="21"/>
  <c r="AS446" i="21"/>
  <c r="AU446" i="21"/>
  <c r="AW446" i="21"/>
  <c r="AY446" i="21"/>
  <c r="BA446" i="21"/>
  <c r="BC446" i="21"/>
  <c r="BE446" i="21"/>
  <c r="BG446" i="21"/>
  <c r="BI446" i="21"/>
  <c r="BM446" i="21"/>
  <c r="AO447" i="21"/>
  <c r="AQ447" i="21"/>
  <c r="AS447" i="21"/>
  <c r="AU447" i="21"/>
  <c r="AW447" i="21"/>
  <c r="AY447" i="21"/>
  <c r="BA447" i="21"/>
  <c r="BC447" i="21"/>
  <c r="BE447" i="21"/>
  <c r="BG447" i="21"/>
  <c r="BI447" i="21"/>
  <c r="BM447" i="21"/>
  <c r="AO448" i="21"/>
  <c r="AQ448" i="21"/>
  <c r="AS448" i="21"/>
  <c r="AU448" i="21"/>
  <c r="AW448" i="21"/>
  <c r="AY448" i="21"/>
  <c r="BA448" i="21"/>
  <c r="BC448" i="21"/>
  <c r="BE448" i="21"/>
  <c r="BG448" i="21"/>
  <c r="BI448" i="21"/>
  <c r="BM448" i="21"/>
  <c r="AO449" i="21"/>
  <c r="AQ449" i="21"/>
  <c r="AS449" i="21"/>
  <c r="AU449" i="21"/>
  <c r="AW449" i="21"/>
  <c r="AY449" i="21"/>
  <c r="BA449" i="21"/>
  <c r="BC449" i="21"/>
  <c r="BE449" i="21"/>
  <c r="BG449" i="21"/>
  <c r="BI449" i="21"/>
  <c r="BM449" i="21"/>
  <c r="AO450" i="21"/>
  <c r="AQ450" i="21"/>
  <c r="AS450" i="21"/>
  <c r="AU450" i="21"/>
  <c r="AW450" i="21"/>
  <c r="AY450" i="21"/>
  <c r="BA450" i="21"/>
  <c r="BC450" i="21"/>
  <c r="BE450" i="21"/>
  <c r="BG450" i="21"/>
  <c r="BI450" i="21"/>
  <c r="BM450" i="21"/>
  <c r="AO451" i="21"/>
  <c r="AQ451" i="21"/>
  <c r="AS451" i="21"/>
  <c r="AU451" i="21"/>
  <c r="AW451" i="21"/>
  <c r="AY451" i="21"/>
  <c r="BA451" i="21"/>
  <c r="BC451" i="21"/>
  <c r="BE451" i="21"/>
  <c r="BG451" i="21"/>
  <c r="BI451" i="21"/>
  <c r="BM451" i="21"/>
  <c r="AO452" i="21"/>
  <c r="AQ452" i="21"/>
  <c r="AS452" i="21"/>
  <c r="AU452" i="21"/>
  <c r="AW452" i="21"/>
  <c r="AY452" i="21"/>
  <c r="BA452" i="21"/>
  <c r="BC452" i="21"/>
  <c r="BE452" i="21"/>
  <c r="BG452" i="21"/>
  <c r="BI452" i="21"/>
  <c r="BM452" i="21"/>
  <c r="AO453" i="21"/>
  <c r="AQ453" i="21"/>
  <c r="AS453" i="21"/>
  <c r="AU453" i="21"/>
  <c r="AW453" i="21"/>
  <c r="AY453" i="21"/>
  <c r="BA453" i="21"/>
  <c r="BC453" i="21"/>
  <c r="BE453" i="21"/>
  <c r="BG453" i="21"/>
  <c r="BI453" i="21"/>
  <c r="BM453" i="21"/>
  <c r="AO454" i="21"/>
  <c r="AQ454" i="21"/>
  <c r="AS454" i="21"/>
  <c r="AU454" i="21"/>
  <c r="AW454" i="21"/>
  <c r="AY454" i="21"/>
  <c r="BA454" i="21"/>
  <c r="BC454" i="21"/>
  <c r="BE454" i="21"/>
  <c r="BG454" i="21"/>
  <c r="BI454" i="21"/>
  <c r="BM454" i="21"/>
  <c r="AO455" i="21"/>
  <c r="AQ455" i="21"/>
  <c r="AS455" i="21"/>
  <c r="AU455" i="21"/>
  <c r="AW455" i="21"/>
  <c r="AY455" i="21"/>
  <c r="BA455" i="21"/>
  <c r="BC455" i="21"/>
  <c r="BE455" i="21"/>
  <c r="BG455" i="21"/>
  <c r="BI455" i="21"/>
  <c r="BM455" i="21"/>
  <c r="AO456" i="21"/>
  <c r="AQ456" i="21"/>
  <c r="AS456" i="21"/>
  <c r="AU456" i="21"/>
  <c r="AW456" i="21"/>
  <c r="AY456" i="21"/>
  <c r="BA456" i="21"/>
  <c r="BC456" i="21"/>
  <c r="BE456" i="21"/>
  <c r="BG456" i="21"/>
  <c r="BI456" i="21"/>
  <c r="BM456" i="21"/>
  <c r="AO457" i="21"/>
  <c r="AQ457" i="21"/>
  <c r="AS457" i="21"/>
  <c r="AU457" i="21"/>
  <c r="AW457" i="21"/>
  <c r="AY457" i="21"/>
  <c r="BA457" i="21"/>
  <c r="BC457" i="21"/>
  <c r="BE457" i="21"/>
  <c r="BG457" i="21"/>
  <c r="BI457" i="21"/>
  <c r="BM457" i="21"/>
  <c r="AO458" i="21"/>
  <c r="AQ458" i="21"/>
  <c r="AS458" i="21"/>
  <c r="AU458" i="21"/>
  <c r="AW458" i="21"/>
  <c r="AY458" i="21"/>
  <c r="BA458" i="21"/>
  <c r="BC458" i="21"/>
  <c r="BE458" i="21"/>
  <c r="BG458" i="21"/>
  <c r="BI458" i="21"/>
  <c r="BM458" i="21"/>
  <c r="AO459" i="21"/>
  <c r="AQ459" i="21"/>
  <c r="AS459" i="21"/>
  <c r="AU459" i="21"/>
  <c r="AW459" i="21"/>
  <c r="AY459" i="21"/>
  <c r="BA459" i="21"/>
  <c r="BC459" i="21"/>
  <c r="BE459" i="21"/>
  <c r="BG459" i="21"/>
  <c r="BI459" i="21"/>
  <c r="BM459" i="21"/>
  <c r="AO460" i="21"/>
  <c r="AQ460" i="21"/>
  <c r="AS460" i="21"/>
  <c r="AU460" i="21"/>
  <c r="AW460" i="21"/>
  <c r="AY460" i="21"/>
  <c r="BA460" i="21"/>
  <c r="BC460" i="21"/>
  <c r="BE460" i="21"/>
  <c r="BG460" i="21"/>
  <c r="BI460" i="21"/>
  <c r="BM460" i="21"/>
  <c r="AO461" i="21"/>
  <c r="AQ461" i="21"/>
  <c r="AS461" i="21"/>
  <c r="AU461" i="21"/>
  <c r="AW461" i="21"/>
  <c r="AY461" i="21"/>
  <c r="BA461" i="21"/>
  <c r="BC461" i="21"/>
  <c r="BE461" i="21"/>
  <c r="BG461" i="21"/>
  <c r="BI461" i="21"/>
  <c r="BM461" i="21"/>
  <c r="AO462" i="21"/>
  <c r="AQ462" i="21"/>
  <c r="AS462" i="21"/>
  <c r="AU462" i="21"/>
  <c r="AW462" i="21"/>
  <c r="AY462" i="21"/>
  <c r="BA462" i="21"/>
  <c r="BC462" i="21"/>
  <c r="BE462" i="21"/>
  <c r="BG462" i="21"/>
  <c r="BI462" i="21"/>
  <c r="BM462" i="21"/>
  <c r="AO463" i="21"/>
  <c r="AQ463" i="21"/>
  <c r="AS463" i="21"/>
  <c r="AU463" i="21"/>
  <c r="AW463" i="21"/>
  <c r="AY463" i="21"/>
  <c r="BA463" i="21"/>
  <c r="BC463" i="21"/>
  <c r="BE463" i="21"/>
  <c r="BG463" i="21"/>
  <c r="BI463" i="21"/>
  <c r="BM463" i="21"/>
  <c r="AO464" i="21"/>
  <c r="AQ464" i="21"/>
  <c r="AS464" i="21"/>
  <c r="AU464" i="21"/>
  <c r="AW464" i="21"/>
  <c r="AY464" i="21"/>
  <c r="BA464" i="21"/>
  <c r="BC464" i="21"/>
  <c r="BE464" i="21"/>
  <c r="BG464" i="21"/>
  <c r="BI464" i="21"/>
  <c r="BM464" i="21"/>
  <c r="AO465" i="21"/>
  <c r="AQ465" i="21"/>
  <c r="AS465" i="21"/>
  <c r="AU465" i="21"/>
  <c r="AW465" i="21"/>
  <c r="AY465" i="21"/>
  <c r="BA465" i="21"/>
  <c r="BC465" i="21"/>
  <c r="BE465" i="21"/>
  <c r="BG465" i="21"/>
  <c r="BI465" i="21"/>
  <c r="BM465" i="21"/>
  <c r="AO466" i="21"/>
  <c r="AQ466" i="21"/>
  <c r="AS466" i="21"/>
  <c r="AU466" i="21"/>
  <c r="AW466" i="21"/>
  <c r="AY466" i="21"/>
  <c r="BA466" i="21"/>
  <c r="BC466" i="21"/>
  <c r="BE466" i="21"/>
  <c r="BG466" i="21"/>
  <c r="BI466" i="21"/>
  <c r="BM466" i="21"/>
  <c r="AO467" i="21"/>
  <c r="AQ467" i="21"/>
  <c r="AS467" i="21"/>
  <c r="AU467" i="21"/>
  <c r="AW467" i="21"/>
  <c r="AY467" i="21"/>
  <c r="BA467" i="21"/>
  <c r="BC467" i="21"/>
  <c r="BE467" i="21"/>
  <c r="BG467" i="21"/>
  <c r="BI467" i="21"/>
  <c r="BM467" i="21"/>
  <c r="AO468" i="21"/>
  <c r="AQ468" i="21"/>
  <c r="AS468" i="21"/>
  <c r="AU468" i="21"/>
  <c r="AW468" i="21"/>
  <c r="AY468" i="21"/>
  <c r="BA468" i="21"/>
  <c r="BC468" i="21"/>
  <c r="BE468" i="21"/>
  <c r="BG468" i="21"/>
  <c r="BI468" i="21"/>
  <c r="BM468" i="21"/>
  <c r="AO469" i="21"/>
  <c r="AQ469" i="21"/>
  <c r="AS469" i="21"/>
  <c r="AU469" i="21"/>
  <c r="AW469" i="21"/>
  <c r="AY469" i="21"/>
  <c r="BA469" i="21"/>
  <c r="BC469" i="21"/>
  <c r="BE469" i="21"/>
  <c r="BG469" i="21"/>
  <c r="BI469" i="21"/>
  <c r="BM469" i="21"/>
  <c r="AO470" i="21"/>
  <c r="AQ470" i="21"/>
  <c r="AS470" i="21"/>
  <c r="AU470" i="21"/>
  <c r="AW470" i="21"/>
  <c r="AY470" i="21"/>
  <c r="BA470" i="21"/>
  <c r="BC470" i="21"/>
  <c r="BE470" i="21"/>
  <c r="BG470" i="21"/>
  <c r="BI470" i="21"/>
  <c r="BM470" i="21"/>
  <c r="AO471" i="21"/>
  <c r="AQ471" i="21"/>
  <c r="AS471" i="21"/>
  <c r="AU471" i="21"/>
  <c r="AW471" i="21"/>
  <c r="AY471" i="21"/>
  <c r="BA471" i="21"/>
  <c r="BC471" i="21"/>
  <c r="BE471" i="21"/>
  <c r="BG471" i="21"/>
  <c r="BI471" i="21"/>
  <c r="BM471" i="21"/>
  <c r="AO472" i="21"/>
  <c r="AQ472" i="21"/>
  <c r="AS472" i="21"/>
  <c r="AU472" i="21"/>
  <c r="AW472" i="21"/>
  <c r="AY472" i="21"/>
  <c r="BA472" i="21"/>
  <c r="BC472" i="21"/>
  <c r="BE472" i="21"/>
  <c r="BG472" i="21"/>
  <c r="BI472" i="21"/>
  <c r="BM472" i="21"/>
  <c r="AO473" i="21"/>
  <c r="AQ473" i="21"/>
  <c r="AS473" i="21"/>
  <c r="AU473" i="21"/>
  <c r="AW473" i="21"/>
  <c r="AY473" i="21"/>
  <c r="BA473" i="21"/>
  <c r="BC473" i="21"/>
  <c r="BE473" i="21"/>
  <c r="BG473" i="21"/>
  <c r="BI473" i="21"/>
  <c r="BM473" i="21"/>
  <c r="AO474" i="21"/>
  <c r="AQ474" i="21"/>
  <c r="AS474" i="21"/>
  <c r="AU474" i="21"/>
  <c r="AW474" i="21"/>
  <c r="AY474" i="21"/>
  <c r="BA474" i="21"/>
  <c r="BC474" i="21"/>
  <c r="BE474" i="21"/>
  <c r="BG474" i="21"/>
  <c r="BI474" i="21"/>
  <c r="BM474" i="21"/>
  <c r="AO475" i="21"/>
  <c r="AQ475" i="21"/>
  <c r="AS475" i="21"/>
  <c r="AU475" i="21"/>
  <c r="AW475" i="21"/>
  <c r="AY475" i="21"/>
  <c r="BA475" i="21"/>
  <c r="BC475" i="21"/>
  <c r="BE475" i="21"/>
  <c r="BG475" i="21"/>
  <c r="BI475" i="21"/>
  <c r="BM475" i="21"/>
  <c r="AO476" i="21"/>
  <c r="AQ476" i="21"/>
  <c r="AS476" i="21"/>
  <c r="AU476" i="21"/>
  <c r="AW476" i="21"/>
  <c r="AY476" i="21"/>
  <c r="BA476" i="21"/>
  <c r="BC476" i="21"/>
  <c r="BE476" i="21"/>
  <c r="BG476" i="21"/>
  <c r="BI476" i="21"/>
  <c r="BM476" i="21"/>
  <c r="AO477" i="21"/>
  <c r="AQ477" i="21"/>
  <c r="AS477" i="21"/>
  <c r="AU477" i="21"/>
  <c r="AW477" i="21"/>
  <c r="AY477" i="21"/>
  <c r="BA477" i="21"/>
  <c r="BC477" i="21"/>
  <c r="BE477" i="21"/>
  <c r="BG477" i="21"/>
  <c r="BI477" i="21"/>
  <c r="BM477" i="21"/>
  <c r="AO478" i="21"/>
  <c r="AQ478" i="21"/>
  <c r="AS478" i="21"/>
  <c r="AU478" i="21"/>
  <c r="AW478" i="21"/>
  <c r="AY478" i="21"/>
  <c r="BA478" i="21"/>
  <c r="BC478" i="21"/>
  <c r="BE478" i="21"/>
  <c r="BG478" i="21"/>
  <c r="BI478" i="21"/>
  <c r="BM478" i="21"/>
  <c r="AO479" i="21"/>
  <c r="AQ479" i="21"/>
  <c r="AS479" i="21"/>
  <c r="AU479" i="21"/>
  <c r="AW479" i="21"/>
  <c r="AY479" i="21"/>
  <c r="BA479" i="21"/>
  <c r="BC479" i="21"/>
  <c r="BE479" i="21"/>
  <c r="BG479" i="21"/>
  <c r="BI479" i="21"/>
  <c r="BM479" i="21"/>
  <c r="AO480" i="21"/>
  <c r="AQ480" i="21"/>
  <c r="AS480" i="21"/>
  <c r="AU480" i="21"/>
  <c r="AW480" i="21"/>
  <c r="AY480" i="21"/>
  <c r="BA480" i="21"/>
  <c r="BC480" i="21"/>
  <c r="BE480" i="21"/>
  <c r="BG480" i="21"/>
  <c r="BI480" i="21"/>
  <c r="BM480" i="21"/>
  <c r="AO481" i="21"/>
  <c r="AQ481" i="21"/>
  <c r="AS481" i="21"/>
  <c r="AU481" i="21"/>
  <c r="AW481" i="21"/>
  <c r="AY481" i="21"/>
  <c r="BA481" i="21"/>
  <c r="BC481" i="21"/>
  <c r="BE481" i="21"/>
  <c r="BG481" i="21"/>
  <c r="BI481" i="21"/>
  <c r="BM481" i="21"/>
  <c r="AO482" i="21"/>
  <c r="AQ482" i="21"/>
  <c r="AS482" i="21"/>
  <c r="AU482" i="21"/>
  <c r="AW482" i="21"/>
  <c r="AY482" i="21"/>
  <c r="BA482" i="21"/>
  <c r="BC482" i="21"/>
  <c r="BE482" i="21"/>
  <c r="BG482" i="21"/>
  <c r="BI482" i="21"/>
  <c r="BM482" i="21"/>
  <c r="AO483" i="21"/>
  <c r="AQ483" i="21"/>
  <c r="AS483" i="21"/>
  <c r="AU483" i="21"/>
  <c r="AW483" i="21"/>
  <c r="AY483" i="21"/>
  <c r="BA483" i="21"/>
  <c r="BC483" i="21"/>
  <c r="BE483" i="21"/>
  <c r="BG483" i="21"/>
  <c r="BI483" i="21"/>
  <c r="BM483" i="21"/>
  <c r="AO484" i="21"/>
  <c r="AQ484" i="21"/>
  <c r="AS484" i="21"/>
  <c r="AU484" i="21"/>
  <c r="AW484" i="21"/>
  <c r="AY484" i="21"/>
  <c r="BA484" i="21"/>
  <c r="BC484" i="21"/>
  <c r="BE484" i="21"/>
  <c r="BG484" i="21"/>
  <c r="BI484" i="21"/>
  <c r="BM484" i="21"/>
  <c r="AO485" i="21"/>
  <c r="AQ485" i="21"/>
  <c r="AS485" i="21"/>
  <c r="AU485" i="21"/>
  <c r="AW485" i="21"/>
  <c r="AY485" i="21"/>
  <c r="BA485" i="21"/>
  <c r="BC485" i="21"/>
  <c r="BE485" i="21"/>
  <c r="BG485" i="21"/>
  <c r="BI485" i="21"/>
  <c r="BM485" i="21"/>
  <c r="AO486" i="21"/>
  <c r="AQ486" i="21"/>
  <c r="AS486" i="21"/>
  <c r="AU486" i="21"/>
  <c r="AW486" i="21"/>
  <c r="AY486" i="21"/>
  <c r="BA486" i="21"/>
  <c r="BC486" i="21"/>
  <c r="BE486" i="21"/>
  <c r="BG486" i="21"/>
  <c r="BI486" i="21"/>
  <c r="BM486" i="21"/>
  <c r="AO487" i="21"/>
  <c r="AQ487" i="21"/>
  <c r="AS487" i="21"/>
  <c r="AU487" i="21"/>
  <c r="AW487" i="21"/>
  <c r="AY487" i="21"/>
  <c r="BA487" i="21"/>
  <c r="BC487" i="21"/>
  <c r="BE487" i="21"/>
  <c r="BG487" i="21"/>
  <c r="BI487" i="21"/>
  <c r="BM487" i="21"/>
  <c r="AO488" i="21"/>
  <c r="AQ488" i="21"/>
  <c r="AS488" i="21"/>
  <c r="AU488" i="21"/>
  <c r="AW488" i="21"/>
  <c r="AY488" i="21"/>
  <c r="BA488" i="21"/>
  <c r="BC488" i="21"/>
  <c r="BE488" i="21"/>
  <c r="BG488" i="21"/>
  <c r="BI488" i="21"/>
  <c r="BM488" i="21"/>
  <c r="AO489" i="21"/>
  <c r="AQ489" i="21"/>
  <c r="AS489" i="21"/>
  <c r="AU489" i="21"/>
  <c r="AW489" i="21"/>
  <c r="AY489" i="21"/>
  <c r="BA489" i="21"/>
  <c r="BC489" i="21"/>
  <c r="BE489" i="21"/>
  <c r="BG489" i="21"/>
  <c r="BI489" i="21"/>
  <c r="BM489" i="21"/>
  <c r="AO490" i="21"/>
  <c r="AQ490" i="21"/>
  <c r="AS490" i="21"/>
  <c r="AU490" i="21"/>
  <c r="AW490" i="21"/>
  <c r="AY490" i="21"/>
  <c r="BA490" i="21"/>
  <c r="BC490" i="21"/>
  <c r="BE490" i="21"/>
  <c r="BG490" i="21"/>
  <c r="BI490" i="21"/>
  <c r="BM490" i="21"/>
  <c r="AO491" i="21"/>
  <c r="AQ491" i="21"/>
  <c r="AS491" i="21"/>
  <c r="AU491" i="21"/>
  <c r="AW491" i="21"/>
  <c r="AY491" i="21"/>
  <c r="BA491" i="21"/>
  <c r="BC491" i="21"/>
  <c r="BE491" i="21"/>
  <c r="BG491" i="21"/>
  <c r="BI491" i="21"/>
  <c r="BM491" i="21"/>
  <c r="AO492" i="21"/>
  <c r="AQ492" i="21"/>
  <c r="AS492" i="21"/>
  <c r="AU492" i="21"/>
  <c r="AW492" i="21"/>
  <c r="AY492" i="21"/>
  <c r="BA492" i="21"/>
  <c r="BC492" i="21"/>
  <c r="BE492" i="21"/>
  <c r="BG492" i="21"/>
  <c r="BI492" i="21"/>
  <c r="BM492" i="21"/>
  <c r="AO493" i="21"/>
  <c r="AQ493" i="21"/>
  <c r="AS493" i="21"/>
  <c r="AU493" i="21"/>
  <c r="AW493" i="21"/>
  <c r="AY493" i="21"/>
  <c r="BA493" i="21"/>
  <c r="BC493" i="21"/>
  <c r="BE493" i="21"/>
  <c r="BG493" i="21"/>
  <c r="BI493" i="21"/>
  <c r="BM493" i="21"/>
  <c r="AO494" i="21"/>
  <c r="AQ494" i="21"/>
  <c r="AS494" i="21"/>
  <c r="AU494" i="21"/>
  <c r="AW494" i="21"/>
  <c r="AY494" i="21"/>
  <c r="BA494" i="21"/>
  <c r="BC494" i="21"/>
  <c r="BE494" i="21"/>
  <c r="BG494" i="21"/>
  <c r="BI494" i="21"/>
  <c r="BM494" i="21"/>
  <c r="AO495" i="21"/>
  <c r="AQ495" i="21"/>
  <c r="AS495" i="21"/>
  <c r="AU495" i="21"/>
  <c r="AW495" i="21"/>
  <c r="AY495" i="21"/>
  <c r="BA495" i="21"/>
  <c r="BC495" i="21"/>
  <c r="BE495" i="21"/>
  <c r="BG495" i="21"/>
  <c r="BI495" i="21"/>
  <c r="BM495" i="21"/>
  <c r="AO496" i="21"/>
  <c r="AQ496" i="21"/>
  <c r="AS496" i="21"/>
  <c r="AU496" i="21"/>
  <c r="AW496" i="21"/>
  <c r="AY496" i="21"/>
  <c r="BA496" i="21"/>
  <c r="BC496" i="21"/>
  <c r="BE496" i="21"/>
  <c r="BG496" i="21"/>
  <c r="BI496" i="21"/>
  <c r="BM496" i="21"/>
  <c r="AO497" i="21"/>
  <c r="AQ497" i="21"/>
  <c r="AS497" i="21"/>
  <c r="AU497" i="21"/>
  <c r="AW497" i="21"/>
  <c r="AY497" i="21"/>
  <c r="BA497" i="21"/>
  <c r="BC497" i="21"/>
  <c r="BE497" i="21"/>
  <c r="BG497" i="21"/>
  <c r="BI497" i="21"/>
  <c r="BM497" i="21"/>
  <c r="AO498" i="21"/>
  <c r="AQ498" i="21"/>
  <c r="AS498" i="21"/>
  <c r="AU498" i="21"/>
  <c r="AW498" i="21"/>
  <c r="AY498" i="21"/>
  <c r="BA498" i="21"/>
  <c r="BC498" i="21"/>
  <c r="BE498" i="21"/>
  <c r="BG498" i="21"/>
  <c r="BI498" i="21"/>
  <c r="BM498" i="21"/>
  <c r="AO499" i="21"/>
  <c r="AQ499" i="21"/>
  <c r="AS499" i="21"/>
  <c r="AU499" i="21"/>
  <c r="AW499" i="21"/>
  <c r="AY499" i="21"/>
  <c r="BA499" i="21"/>
  <c r="BC499" i="21"/>
  <c r="BE499" i="21"/>
  <c r="BG499" i="21"/>
  <c r="BI499" i="21"/>
  <c r="BM499" i="21"/>
  <c r="AO500" i="21"/>
  <c r="AQ500" i="21"/>
  <c r="AS500" i="21"/>
  <c r="AU500" i="21"/>
  <c r="AW500" i="21"/>
  <c r="AY500" i="21"/>
  <c r="BA500" i="21"/>
  <c r="BC500" i="21"/>
  <c r="BE500" i="21"/>
  <c r="BG500" i="21"/>
  <c r="BI500" i="21"/>
  <c r="BM500" i="21"/>
  <c r="AO501" i="21"/>
  <c r="AQ501" i="21"/>
  <c r="AS501" i="21"/>
  <c r="AU501" i="21"/>
  <c r="AW501" i="21"/>
  <c r="AY501" i="21"/>
  <c r="BA501" i="21"/>
  <c r="BC501" i="21"/>
  <c r="BE501" i="21"/>
  <c r="BG501" i="21"/>
  <c r="BI501" i="21"/>
  <c r="BM501" i="21"/>
  <c r="AO502" i="21"/>
  <c r="AQ502" i="21"/>
  <c r="AS502" i="21"/>
  <c r="AU502" i="21"/>
  <c r="AW502" i="21"/>
  <c r="AY502" i="21"/>
  <c r="BA502" i="21"/>
  <c r="BC502" i="21"/>
  <c r="BE502" i="21"/>
  <c r="BG502" i="21"/>
  <c r="BI502" i="21"/>
  <c r="BM502" i="21"/>
  <c r="AO503" i="21"/>
  <c r="AQ503" i="21"/>
  <c r="AS503" i="21"/>
  <c r="AU503" i="21"/>
  <c r="AW503" i="21"/>
  <c r="AY503" i="21"/>
  <c r="BA503" i="21"/>
  <c r="BC503" i="21"/>
  <c r="BE503" i="21"/>
  <c r="BG503" i="21"/>
  <c r="BI503" i="21"/>
  <c r="BM503" i="21"/>
  <c r="AO504" i="21"/>
  <c r="AQ504" i="21"/>
  <c r="AS504" i="21"/>
  <c r="AU504" i="21"/>
  <c r="AW504" i="21"/>
  <c r="AY504" i="21"/>
  <c r="BA504" i="21"/>
  <c r="BC504" i="21"/>
  <c r="BE504" i="21"/>
  <c r="BG504" i="21"/>
  <c r="BI504" i="21"/>
  <c r="BM504" i="21"/>
  <c r="AO505" i="21"/>
  <c r="AQ505" i="21"/>
  <c r="AS505" i="21"/>
  <c r="AU505" i="21"/>
  <c r="AW505" i="21"/>
  <c r="AY505" i="21"/>
  <c r="BA505" i="21"/>
  <c r="BC505" i="21"/>
  <c r="BE505" i="21"/>
  <c r="BG505" i="21"/>
  <c r="BI505" i="21"/>
  <c r="BM505" i="21"/>
  <c r="AO506" i="21"/>
  <c r="AQ506" i="21"/>
  <c r="AS506" i="21"/>
  <c r="AU506" i="21"/>
  <c r="AW506" i="21"/>
  <c r="AY506" i="21"/>
  <c r="BA506" i="21"/>
  <c r="BC506" i="21"/>
  <c r="BE506" i="21"/>
  <c r="BG506" i="21"/>
  <c r="BI506" i="21"/>
  <c r="BM506" i="21"/>
  <c r="AO507" i="21"/>
  <c r="AQ507" i="21"/>
  <c r="AS507" i="21"/>
  <c r="AU507" i="21"/>
  <c r="AW507" i="21"/>
  <c r="AY507" i="21"/>
  <c r="BA507" i="21"/>
  <c r="BC507" i="21"/>
  <c r="BE507" i="21"/>
  <c r="BG507" i="21"/>
  <c r="BI507" i="21"/>
  <c r="BM507" i="21"/>
  <c r="AO508" i="21"/>
  <c r="AQ508" i="21"/>
  <c r="AS508" i="21"/>
  <c r="AU508" i="21"/>
  <c r="AW508" i="21"/>
  <c r="AY508" i="21"/>
  <c r="BA508" i="21"/>
  <c r="BC508" i="21"/>
  <c r="BE508" i="21"/>
  <c r="BG508" i="21"/>
  <c r="BI508" i="21"/>
  <c r="BM508" i="21"/>
  <c r="AO509" i="21"/>
  <c r="AQ509" i="21"/>
  <c r="AS509" i="21"/>
  <c r="AU509" i="21"/>
  <c r="AW509" i="21"/>
  <c r="AY509" i="21"/>
  <c r="BA509" i="21"/>
  <c r="BC509" i="21"/>
  <c r="BE509" i="21"/>
  <c r="BG509" i="21"/>
  <c r="BI509" i="21"/>
  <c r="BM509" i="21"/>
  <c r="AO510" i="21"/>
  <c r="AQ510" i="21"/>
  <c r="AS510" i="21"/>
  <c r="AU510" i="21"/>
  <c r="AW510" i="21"/>
  <c r="AY510" i="21"/>
  <c r="BA510" i="21"/>
  <c r="BC510" i="21"/>
  <c r="BE510" i="21"/>
  <c r="BG510" i="21"/>
  <c r="BI510" i="21"/>
  <c r="BM510" i="21"/>
  <c r="AO511" i="21"/>
  <c r="AQ511" i="21"/>
  <c r="AS511" i="21"/>
  <c r="AU511" i="21"/>
  <c r="AW511" i="21"/>
  <c r="AY511" i="21"/>
  <c r="BA511" i="21"/>
  <c r="BC511" i="21"/>
  <c r="BE511" i="21"/>
  <c r="BG511" i="21"/>
  <c r="BI511" i="21"/>
  <c r="BM511" i="21"/>
  <c r="AO512" i="21"/>
  <c r="AQ512" i="21"/>
  <c r="AS512" i="21"/>
  <c r="AU512" i="21"/>
  <c r="AW512" i="21"/>
  <c r="AY512" i="21"/>
  <c r="BA512" i="21"/>
  <c r="BC512" i="21"/>
  <c r="BE512" i="21"/>
  <c r="BG512" i="21"/>
  <c r="BI512" i="21"/>
  <c r="BM512" i="21"/>
  <c r="AO513" i="21"/>
  <c r="AQ513" i="21"/>
  <c r="AS513" i="21"/>
  <c r="AU513" i="21"/>
  <c r="AW513" i="21"/>
  <c r="AY513" i="21"/>
  <c r="BA513" i="21"/>
  <c r="BC513" i="21"/>
  <c r="BE513" i="21"/>
  <c r="BG513" i="21"/>
  <c r="BI513" i="21"/>
  <c r="BM513" i="21"/>
  <c r="AO514" i="21"/>
  <c r="AQ514" i="21"/>
  <c r="AS514" i="21"/>
  <c r="AU514" i="21"/>
  <c r="AW514" i="21"/>
  <c r="AY514" i="21"/>
  <c r="BA514" i="21"/>
  <c r="BC514" i="21"/>
  <c r="BE514" i="21"/>
  <c r="BG514" i="21"/>
  <c r="BI514" i="21"/>
  <c r="BM514" i="21"/>
  <c r="AO515" i="21"/>
  <c r="AQ515" i="21"/>
  <c r="AS515" i="21"/>
  <c r="AU515" i="21"/>
  <c r="AW515" i="21"/>
  <c r="AY515" i="21"/>
  <c r="BA515" i="21"/>
  <c r="BC515" i="21"/>
  <c r="BE515" i="21"/>
  <c r="BG515" i="21"/>
  <c r="BI515" i="21"/>
  <c r="BM515" i="21"/>
  <c r="AO516" i="21"/>
  <c r="AQ516" i="21"/>
  <c r="AS516" i="21"/>
  <c r="AU516" i="21"/>
  <c r="AW516" i="21"/>
  <c r="AY516" i="21"/>
  <c r="BA516" i="21"/>
  <c r="BC516" i="21"/>
  <c r="BE516" i="21"/>
  <c r="BG516" i="21"/>
  <c r="BI516" i="21"/>
  <c r="BM516" i="21"/>
  <c r="AO517" i="21"/>
  <c r="AQ517" i="21"/>
  <c r="AS517" i="21"/>
  <c r="AU517" i="21"/>
  <c r="AW517" i="21"/>
  <c r="AY517" i="21"/>
  <c r="BA517" i="21"/>
  <c r="BC517" i="21"/>
  <c r="BE517" i="21"/>
  <c r="BG517" i="21"/>
  <c r="BI517" i="21"/>
  <c r="BM517" i="21"/>
  <c r="AO518" i="21"/>
  <c r="AQ518" i="21"/>
  <c r="AS518" i="21"/>
  <c r="AU518" i="21"/>
  <c r="AW518" i="21"/>
  <c r="AY518" i="21"/>
  <c r="BA518" i="21"/>
  <c r="BC518" i="21"/>
  <c r="BE518" i="21"/>
  <c r="BG518" i="21"/>
  <c r="BI518" i="21"/>
  <c r="BM518" i="21"/>
  <c r="AO519" i="21"/>
  <c r="AQ519" i="21"/>
  <c r="AS519" i="21"/>
  <c r="AU519" i="21"/>
  <c r="AW519" i="21"/>
  <c r="AY519" i="21"/>
  <c r="BA519" i="21"/>
  <c r="BC519" i="21"/>
  <c r="BE519" i="21"/>
  <c r="BG519" i="21"/>
  <c r="BI519" i="21"/>
  <c r="BM519" i="21"/>
  <c r="AO520" i="21"/>
  <c r="AQ520" i="21"/>
  <c r="AS520" i="21"/>
  <c r="AU520" i="21"/>
  <c r="AW520" i="21"/>
  <c r="AY520" i="21"/>
  <c r="BA520" i="21"/>
  <c r="BC520" i="21"/>
  <c r="BE520" i="21"/>
  <c r="BG520" i="21"/>
  <c r="BI520" i="21"/>
  <c r="BM520" i="21"/>
  <c r="AO521" i="21"/>
  <c r="AQ521" i="21"/>
  <c r="AS521" i="21"/>
  <c r="AU521" i="21"/>
  <c r="AW521" i="21"/>
  <c r="AY521" i="21"/>
  <c r="BA521" i="21"/>
  <c r="BC521" i="21"/>
  <c r="BE521" i="21"/>
  <c r="BG521" i="21"/>
  <c r="BI521" i="21"/>
  <c r="BM521" i="21"/>
  <c r="AO522" i="21"/>
  <c r="AQ522" i="21"/>
  <c r="AS522" i="21"/>
  <c r="AU522" i="21"/>
  <c r="AW522" i="21"/>
  <c r="AY522" i="21"/>
  <c r="BA522" i="21"/>
  <c r="BC522" i="21"/>
  <c r="BE522" i="21"/>
  <c r="BG522" i="21"/>
  <c r="BI522" i="21"/>
  <c r="BM522" i="21"/>
  <c r="AO523" i="21"/>
  <c r="AQ523" i="21"/>
  <c r="AS523" i="21"/>
  <c r="AU523" i="21"/>
  <c r="AW523" i="21"/>
  <c r="AY523" i="21"/>
  <c r="BA523" i="21"/>
  <c r="BC523" i="21"/>
  <c r="BE523" i="21"/>
  <c r="BG523" i="21"/>
  <c r="BI523" i="21"/>
  <c r="BM523" i="21"/>
  <c r="AO524" i="21"/>
  <c r="AQ524" i="21"/>
  <c r="AS524" i="21"/>
  <c r="AU524" i="21"/>
  <c r="AW524" i="21"/>
  <c r="AY524" i="21"/>
  <c r="BA524" i="21"/>
  <c r="BC524" i="21"/>
  <c r="BE524" i="21"/>
  <c r="BG524" i="21"/>
  <c r="BI524" i="21"/>
  <c r="BM524" i="21"/>
  <c r="AO525" i="21"/>
  <c r="AQ525" i="21"/>
  <c r="AS525" i="21"/>
  <c r="AU525" i="21"/>
  <c r="AW525" i="21"/>
  <c r="AY525" i="21"/>
  <c r="BA525" i="21"/>
  <c r="BC525" i="21"/>
  <c r="BE525" i="21"/>
  <c r="BG525" i="21"/>
  <c r="BI525" i="21"/>
  <c r="BM525" i="21"/>
  <c r="AO526" i="21"/>
  <c r="AQ526" i="21"/>
  <c r="AS526" i="21"/>
  <c r="AU526" i="21"/>
  <c r="AW526" i="21"/>
  <c r="AY526" i="21"/>
  <c r="BA526" i="21"/>
  <c r="BC526" i="21"/>
  <c r="BE526" i="21"/>
  <c r="BG526" i="21"/>
  <c r="BI526" i="21"/>
  <c r="BM526" i="21"/>
  <c r="AO527" i="21"/>
  <c r="AQ527" i="21"/>
  <c r="AS527" i="21"/>
  <c r="AU527" i="21"/>
  <c r="AW527" i="21"/>
  <c r="AY527" i="21"/>
  <c r="BA527" i="21"/>
  <c r="BC527" i="21"/>
  <c r="BE527" i="21"/>
  <c r="BG527" i="21"/>
  <c r="BI527" i="21"/>
  <c r="BM527" i="21"/>
  <c r="AO528" i="21"/>
  <c r="AQ528" i="21"/>
  <c r="AS528" i="21"/>
  <c r="AU528" i="21"/>
  <c r="AW528" i="21"/>
  <c r="AY528" i="21"/>
  <c r="BA528" i="21"/>
  <c r="BC528" i="21"/>
  <c r="BE528" i="21"/>
  <c r="BG528" i="21"/>
  <c r="BI528" i="21"/>
  <c r="BM528" i="21"/>
  <c r="AO529" i="21"/>
  <c r="AQ529" i="21"/>
  <c r="AS529" i="21"/>
  <c r="AU529" i="21"/>
  <c r="AW529" i="21"/>
  <c r="AY529" i="21"/>
  <c r="BA529" i="21"/>
  <c r="BC529" i="21"/>
  <c r="BE529" i="21"/>
  <c r="BG529" i="21"/>
  <c r="BI529" i="21"/>
  <c r="BM529" i="21"/>
  <c r="AO530" i="21"/>
  <c r="AQ530" i="21"/>
  <c r="AS530" i="21"/>
  <c r="AU530" i="21"/>
  <c r="AW530" i="21"/>
  <c r="AY530" i="21"/>
  <c r="BA530" i="21"/>
  <c r="BC530" i="21"/>
  <c r="BE530" i="21"/>
  <c r="BG530" i="21"/>
  <c r="BI530" i="21"/>
  <c r="BM530" i="21"/>
  <c r="AO531" i="21"/>
  <c r="AQ531" i="21"/>
  <c r="AS531" i="21"/>
  <c r="AU531" i="21"/>
  <c r="AW531" i="21"/>
  <c r="AY531" i="21"/>
  <c r="BA531" i="21"/>
  <c r="BC531" i="21"/>
  <c r="BE531" i="21"/>
  <c r="BG531" i="21"/>
  <c r="BI531" i="21"/>
  <c r="BM531" i="21"/>
  <c r="AO532" i="21"/>
  <c r="AQ532" i="21"/>
  <c r="AS532" i="21"/>
  <c r="AU532" i="21"/>
  <c r="AW532" i="21"/>
  <c r="AY532" i="21"/>
  <c r="BA532" i="21"/>
  <c r="BC532" i="21"/>
  <c r="BE532" i="21"/>
  <c r="BG532" i="21"/>
  <c r="BI532" i="21"/>
  <c r="BM532" i="21"/>
  <c r="AO533" i="21"/>
  <c r="AQ533" i="21"/>
  <c r="AS533" i="21"/>
  <c r="AU533" i="21"/>
  <c r="AW533" i="21"/>
  <c r="AY533" i="21"/>
  <c r="BA533" i="21"/>
  <c r="BC533" i="21"/>
  <c r="BE533" i="21"/>
  <c r="BG533" i="21"/>
  <c r="BI533" i="21"/>
  <c r="BM533" i="21"/>
  <c r="AO534" i="21"/>
  <c r="AQ534" i="21"/>
  <c r="AS534" i="21"/>
  <c r="AU534" i="21"/>
  <c r="AW534" i="21"/>
  <c r="AY534" i="21"/>
  <c r="BA534" i="21"/>
  <c r="BC534" i="21"/>
  <c r="BE534" i="21"/>
  <c r="BG534" i="21"/>
  <c r="BI534" i="21"/>
  <c r="BM534" i="21"/>
  <c r="AO535" i="21"/>
  <c r="AQ535" i="21"/>
  <c r="AS535" i="21"/>
  <c r="AU535" i="21"/>
  <c r="AW535" i="21"/>
  <c r="AY535" i="21"/>
  <c r="BA535" i="21"/>
  <c r="BC535" i="21"/>
  <c r="BE535" i="21"/>
  <c r="BG535" i="21"/>
  <c r="BI535" i="21"/>
  <c r="BM535" i="21"/>
  <c r="AO536" i="21"/>
  <c r="AQ536" i="21"/>
  <c r="AS536" i="21"/>
  <c r="AU536" i="21"/>
  <c r="AW536" i="21"/>
  <c r="AY536" i="21"/>
  <c r="BA536" i="21"/>
  <c r="BC536" i="21"/>
  <c r="BE536" i="21"/>
  <c r="BG536" i="21"/>
  <c r="BI536" i="21"/>
  <c r="BM536" i="21"/>
  <c r="AO537" i="21"/>
  <c r="AQ537" i="21"/>
  <c r="AS537" i="21"/>
  <c r="AU537" i="21"/>
  <c r="AW537" i="21"/>
  <c r="AY537" i="21"/>
  <c r="BA537" i="21"/>
  <c r="BC537" i="21"/>
  <c r="BE537" i="21"/>
  <c r="BG537" i="21"/>
  <c r="BI537" i="21"/>
  <c r="BM537" i="21"/>
  <c r="AO538" i="21"/>
  <c r="AQ538" i="21"/>
  <c r="AS538" i="21"/>
  <c r="AU538" i="21"/>
  <c r="AW538" i="21"/>
  <c r="AY538" i="21"/>
  <c r="BA538" i="21"/>
  <c r="BC538" i="21"/>
  <c r="BE538" i="21"/>
  <c r="BG538" i="21"/>
  <c r="BI538" i="21"/>
  <c r="BM538" i="21"/>
  <c r="AO539" i="21"/>
  <c r="AQ539" i="21"/>
  <c r="AS539" i="21"/>
  <c r="AU539" i="21"/>
  <c r="AW539" i="21"/>
  <c r="AY539" i="21"/>
  <c r="BA539" i="21"/>
  <c r="BC539" i="21"/>
  <c r="BE539" i="21"/>
  <c r="BG539" i="21"/>
  <c r="BI539" i="21"/>
  <c r="BM539" i="21"/>
  <c r="AO540" i="21"/>
  <c r="AQ540" i="21"/>
  <c r="AS540" i="21"/>
  <c r="AU540" i="21"/>
  <c r="AW540" i="21"/>
  <c r="AY540" i="21"/>
  <c r="BA540" i="21"/>
  <c r="BC540" i="21"/>
  <c r="BE540" i="21"/>
  <c r="BG540" i="21"/>
  <c r="BI540" i="21"/>
  <c r="BM540" i="21"/>
  <c r="AO541" i="21"/>
  <c r="AQ541" i="21"/>
  <c r="AS541" i="21"/>
  <c r="AU541" i="21"/>
  <c r="AW541" i="21"/>
  <c r="AY541" i="21"/>
  <c r="BA541" i="21"/>
  <c r="BC541" i="21"/>
  <c r="BE541" i="21"/>
  <c r="BG541" i="21"/>
  <c r="BI541" i="21"/>
  <c r="BM541" i="21"/>
  <c r="AO542" i="21"/>
  <c r="AQ542" i="21"/>
  <c r="AS542" i="21"/>
  <c r="AU542" i="21"/>
  <c r="AW542" i="21"/>
  <c r="AY542" i="21"/>
  <c r="BA542" i="21"/>
  <c r="BC542" i="21"/>
  <c r="BE542" i="21"/>
  <c r="BG542" i="21"/>
  <c r="BI542" i="21"/>
  <c r="BM542" i="21"/>
  <c r="AO543" i="21"/>
  <c r="AQ543" i="21"/>
  <c r="AS543" i="21"/>
  <c r="AU543" i="21"/>
  <c r="AW543" i="21"/>
  <c r="AY543" i="21"/>
  <c r="BA543" i="21"/>
  <c r="BC543" i="21"/>
  <c r="BE543" i="21"/>
  <c r="BG543" i="21"/>
  <c r="BI543" i="21"/>
  <c r="BM543" i="21"/>
  <c r="AO544" i="21"/>
  <c r="AQ544" i="21"/>
  <c r="AS544" i="21"/>
  <c r="AU544" i="21"/>
  <c r="AW544" i="21"/>
  <c r="AY544" i="21"/>
  <c r="BA544" i="21"/>
  <c r="BC544" i="21"/>
  <c r="BE544" i="21"/>
  <c r="BG544" i="21"/>
  <c r="BI544" i="21"/>
  <c r="BM544" i="21"/>
  <c r="AO545" i="21"/>
  <c r="AQ545" i="21"/>
  <c r="AS545" i="21"/>
  <c r="AU545" i="21"/>
  <c r="AW545" i="21"/>
  <c r="AY545" i="21"/>
  <c r="BA545" i="21"/>
  <c r="BC545" i="21"/>
  <c r="BE545" i="21"/>
  <c r="BG545" i="21"/>
  <c r="BI545" i="21"/>
  <c r="BM545" i="21"/>
  <c r="AO546" i="21"/>
  <c r="AQ546" i="21"/>
  <c r="AS546" i="21"/>
  <c r="AU546" i="21"/>
  <c r="AW546" i="21"/>
  <c r="AY546" i="21"/>
  <c r="BA546" i="21"/>
  <c r="BC546" i="21"/>
  <c r="BE546" i="21"/>
  <c r="BG546" i="21"/>
  <c r="BI546" i="21"/>
  <c r="BM546" i="21"/>
  <c r="AO547" i="21"/>
  <c r="AQ547" i="21"/>
  <c r="AS547" i="21"/>
  <c r="AU547" i="21"/>
  <c r="AW547" i="21"/>
  <c r="AY547" i="21"/>
  <c r="BA547" i="21"/>
  <c r="BC547" i="21"/>
  <c r="BE547" i="21"/>
  <c r="BG547" i="21"/>
  <c r="BI547" i="21"/>
  <c r="BM547" i="21"/>
  <c r="AO548" i="21"/>
  <c r="AQ548" i="21"/>
  <c r="AS548" i="21"/>
  <c r="AU548" i="21"/>
  <c r="AW548" i="21"/>
  <c r="AY548" i="21"/>
  <c r="BA548" i="21"/>
  <c r="BC548" i="21"/>
  <c r="BE548" i="21"/>
  <c r="BG548" i="21"/>
  <c r="BI548" i="21"/>
  <c r="BM548" i="21"/>
  <c r="AO549" i="21"/>
  <c r="AQ549" i="21"/>
  <c r="AS549" i="21"/>
  <c r="AU549" i="21"/>
  <c r="AW549" i="21"/>
  <c r="AY549" i="21"/>
  <c r="BA549" i="21"/>
  <c r="BC549" i="21"/>
  <c r="BE549" i="21"/>
  <c r="BG549" i="21"/>
  <c r="BI549" i="21"/>
  <c r="BM549" i="21"/>
  <c r="AO550" i="21"/>
  <c r="AQ550" i="21"/>
  <c r="AS550" i="21"/>
  <c r="AU550" i="21"/>
  <c r="AW550" i="21"/>
  <c r="AY550" i="21"/>
  <c r="BA550" i="21"/>
  <c r="BC550" i="21"/>
  <c r="BE550" i="21"/>
  <c r="BG550" i="21"/>
  <c r="BI550" i="21"/>
  <c r="BM550" i="21"/>
  <c r="AO551" i="21"/>
  <c r="AQ551" i="21"/>
  <c r="AS551" i="21"/>
  <c r="AU551" i="21"/>
  <c r="AW551" i="21"/>
  <c r="AY551" i="21"/>
  <c r="BA551" i="21"/>
  <c r="BC551" i="21"/>
  <c r="BE551" i="21"/>
  <c r="BG551" i="21"/>
  <c r="BI551" i="21"/>
  <c r="BM551" i="21"/>
  <c r="AO552" i="21"/>
  <c r="AQ552" i="21"/>
  <c r="AS552" i="21"/>
  <c r="AU552" i="21"/>
  <c r="AW552" i="21"/>
  <c r="AY552" i="21"/>
  <c r="BA552" i="21"/>
  <c r="BC552" i="21"/>
  <c r="BE552" i="21"/>
  <c r="BG552" i="21"/>
  <c r="BI552" i="21"/>
  <c r="BM552" i="21"/>
  <c r="AO553" i="21"/>
  <c r="AQ553" i="21"/>
  <c r="AS553" i="21"/>
  <c r="AU553" i="21"/>
  <c r="AW553" i="21"/>
  <c r="AY553" i="21"/>
  <c r="BA553" i="21"/>
  <c r="BC553" i="21"/>
  <c r="BE553" i="21"/>
  <c r="BG553" i="21"/>
  <c r="BI553" i="21"/>
  <c r="BM553" i="21"/>
  <c r="AO554" i="21"/>
  <c r="AQ554" i="21"/>
  <c r="AS554" i="21"/>
  <c r="AU554" i="21"/>
  <c r="AW554" i="21"/>
  <c r="AY554" i="21"/>
  <c r="BA554" i="21"/>
  <c r="BC554" i="21"/>
  <c r="BE554" i="21"/>
  <c r="BG554" i="21"/>
  <c r="BI554" i="21"/>
  <c r="BM554" i="21"/>
  <c r="AO555" i="21"/>
  <c r="AQ555" i="21"/>
  <c r="AS555" i="21"/>
  <c r="AU555" i="21"/>
  <c r="AW555" i="21"/>
  <c r="AY555" i="21"/>
  <c r="BA555" i="21"/>
  <c r="BC555" i="21"/>
  <c r="BE555" i="21"/>
  <c r="BG555" i="21"/>
  <c r="BI555" i="21"/>
  <c r="BM555" i="21"/>
  <c r="AO556" i="21"/>
  <c r="AQ556" i="21"/>
  <c r="AS556" i="21"/>
  <c r="AU556" i="21"/>
  <c r="AW556" i="21"/>
  <c r="AY556" i="21"/>
  <c r="BA556" i="21"/>
  <c r="BC556" i="21"/>
  <c r="BE556" i="21"/>
  <c r="BG556" i="21"/>
  <c r="BI556" i="21"/>
  <c r="BM556" i="21"/>
  <c r="AO557" i="21"/>
  <c r="AQ557" i="21"/>
  <c r="AS557" i="21"/>
  <c r="AU557" i="21"/>
  <c r="AW557" i="21"/>
  <c r="AY557" i="21"/>
  <c r="BA557" i="21"/>
  <c r="BC557" i="21"/>
  <c r="BE557" i="21"/>
  <c r="BG557" i="21"/>
  <c r="BI557" i="21"/>
  <c r="BM557" i="21"/>
  <c r="AO558" i="21"/>
  <c r="AQ558" i="21"/>
  <c r="AS558" i="21"/>
  <c r="AU558" i="21"/>
  <c r="AW558" i="21"/>
  <c r="AY558" i="21"/>
  <c r="BA558" i="21"/>
  <c r="BC558" i="21"/>
  <c r="BE558" i="21"/>
  <c r="BG558" i="21"/>
  <c r="BI558" i="21"/>
  <c r="BM558" i="21"/>
  <c r="AO559" i="21"/>
  <c r="AQ559" i="21"/>
  <c r="AS559" i="21"/>
  <c r="AU559" i="21"/>
  <c r="AW559" i="21"/>
  <c r="AY559" i="21"/>
  <c r="BA559" i="21"/>
  <c r="BC559" i="21"/>
  <c r="BE559" i="21"/>
  <c r="BG559" i="21"/>
  <c r="BI559" i="21"/>
  <c r="BM559" i="21"/>
  <c r="AO560" i="21"/>
  <c r="AQ560" i="21"/>
  <c r="AS560" i="21"/>
  <c r="AU560" i="21"/>
  <c r="AW560" i="21"/>
  <c r="AY560" i="21"/>
  <c r="BA560" i="21"/>
  <c r="BC560" i="21"/>
  <c r="BE560" i="21"/>
  <c r="BG560" i="21"/>
  <c r="BI560" i="21"/>
  <c r="BM560" i="21"/>
  <c r="AO561" i="21"/>
  <c r="AQ561" i="21"/>
  <c r="AS561" i="21"/>
  <c r="AU561" i="21"/>
  <c r="AW561" i="21"/>
  <c r="AY561" i="21"/>
  <c r="BA561" i="21"/>
  <c r="BC561" i="21"/>
  <c r="BE561" i="21"/>
  <c r="BG561" i="21"/>
  <c r="BI561" i="21"/>
  <c r="BM561" i="21"/>
  <c r="AO562" i="21"/>
  <c r="AQ562" i="21"/>
  <c r="AS562" i="21"/>
  <c r="AU562" i="21"/>
  <c r="AW562" i="21"/>
  <c r="AY562" i="21"/>
  <c r="BA562" i="21"/>
  <c r="BC562" i="21"/>
  <c r="BE562" i="21"/>
  <c r="BG562" i="21"/>
  <c r="BI562" i="21"/>
  <c r="BM562" i="21"/>
  <c r="AO563" i="21"/>
  <c r="AQ563" i="21"/>
  <c r="AS563" i="21"/>
  <c r="AU563" i="21"/>
  <c r="AW563" i="21"/>
  <c r="AY563" i="21"/>
  <c r="BA563" i="21"/>
  <c r="BC563" i="21"/>
  <c r="BE563" i="21"/>
  <c r="BG563" i="21"/>
  <c r="BI563" i="21"/>
  <c r="BM563" i="21"/>
  <c r="AO564" i="21"/>
  <c r="AQ564" i="21"/>
  <c r="AS564" i="21"/>
  <c r="AU564" i="21"/>
  <c r="AW564" i="21"/>
  <c r="AY564" i="21"/>
  <c r="BA564" i="21"/>
  <c r="BC564" i="21"/>
  <c r="BE564" i="21"/>
  <c r="BG564" i="21"/>
  <c r="BI564" i="21"/>
  <c r="BM564" i="21"/>
  <c r="AO565" i="21"/>
  <c r="AQ565" i="21"/>
  <c r="AS565" i="21"/>
  <c r="AU565" i="21"/>
  <c r="AW565" i="21"/>
  <c r="AY565" i="21"/>
  <c r="BA565" i="21"/>
  <c r="BC565" i="21"/>
  <c r="BE565" i="21"/>
  <c r="BG565" i="21"/>
  <c r="BI565" i="21"/>
  <c r="BM565" i="21"/>
  <c r="AO566" i="21"/>
  <c r="AQ566" i="21"/>
  <c r="AS566" i="21"/>
  <c r="AU566" i="21"/>
  <c r="AW566" i="21"/>
  <c r="AY566" i="21"/>
  <c r="BA566" i="21"/>
  <c r="BC566" i="21"/>
  <c r="BE566" i="21"/>
  <c r="BG566" i="21"/>
  <c r="BI566" i="21"/>
  <c r="BM566" i="21"/>
  <c r="AO567" i="21"/>
  <c r="AQ567" i="21"/>
  <c r="AS567" i="21"/>
  <c r="AU567" i="21"/>
  <c r="AW567" i="21"/>
  <c r="AY567" i="21"/>
  <c r="BA567" i="21"/>
  <c r="BC567" i="21"/>
  <c r="BE567" i="21"/>
  <c r="BG567" i="21"/>
  <c r="BI567" i="21"/>
  <c r="BM567" i="21"/>
  <c r="AO568" i="21"/>
  <c r="AQ568" i="21"/>
  <c r="AS568" i="21"/>
  <c r="AU568" i="21"/>
  <c r="AW568" i="21"/>
  <c r="AY568" i="21"/>
  <c r="BA568" i="21"/>
  <c r="BC568" i="21"/>
  <c r="BE568" i="21"/>
  <c r="BG568" i="21"/>
  <c r="BI568" i="21"/>
  <c r="BM568" i="21"/>
  <c r="AO569" i="21"/>
  <c r="AQ569" i="21"/>
  <c r="AS569" i="21"/>
  <c r="AU569" i="21"/>
  <c r="AW569" i="21"/>
  <c r="AY569" i="21"/>
  <c r="BA569" i="21"/>
  <c r="BC569" i="21"/>
  <c r="BE569" i="21"/>
  <c r="BG569" i="21"/>
  <c r="BI569" i="21"/>
  <c r="BM569" i="21"/>
  <c r="AO570" i="21"/>
  <c r="AQ570" i="21"/>
  <c r="AS570" i="21"/>
  <c r="AU570" i="21"/>
  <c r="AW570" i="21"/>
  <c r="AY570" i="21"/>
  <c r="BA570" i="21"/>
  <c r="BC570" i="21"/>
  <c r="BE570" i="21"/>
  <c r="BG570" i="21"/>
  <c r="BI570" i="21"/>
  <c r="BM570" i="21"/>
  <c r="AO571" i="21"/>
  <c r="AQ571" i="21"/>
  <c r="AS571" i="21"/>
  <c r="AU571" i="21"/>
  <c r="AW571" i="21"/>
  <c r="AY571" i="21"/>
  <c r="BA571" i="21"/>
  <c r="BC571" i="21"/>
  <c r="BE571" i="21"/>
  <c r="BG571" i="21"/>
  <c r="BI571" i="21"/>
  <c r="BM571" i="21"/>
  <c r="AO572" i="21"/>
  <c r="AQ572" i="21"/>
  <c r="AS572" i="21"/>
  <c r="AU572" i="21"/>
  <c r="AW572" i="21"/>
  <c r="AY572" i="21"/>
  <c r="BA572" i="21"/>
  <c r="BC572" i="21"/>
  <c r="BE572" i="21"/>
  <c r="BG572" i="21"/>
  <c r="BI572" i="21"/>
  <c r="BM572" i="21"/>
  <c r="AO573" i="21"/>
  <c r="AQ573" i="21"/>
  <c r="AS573" i="21"/>
  <c r="AU573" i="21"/>
  <c r="AW573" i="21"/>
  <c r="AY573" i="21"/>
  <c r="BA573" i="21"/>
  <c r="BC573" i="21"/>
  <c r="BE573" i="21"/>
  <c r="BG573" i="21"/>
  <c r="BI573" i="21"/>
  <c r="BM573" i="21"/>
  <c r="AO574" i="21"/>
  <c r="AQ574" i="21"/>
  <c r="AS574" i="21"/>
  <c r="AU574" i="21"/>
  <c r="AW574" i="21"/>
  <c r="AY574" i="21"/>
  <c r="BA574" i="21"/>
  <c r="BC574" i="21"/>
  <c r="BE574" i="21"/>
  <c r="BG574" i="21"/>
  <c r="BI574" i="21"/>
  <c r="BM574" i="21"/>
  <c r="AO575" i="21"/>
  <c r="AQ575" i="21"/>
  <c r="AS575" i="21"/>
  <c r="AU575" i="21"/>
  <c r="AW575" i="21"/>
  <c r="AY575" i="21"/>
  <c r="BA575" i="21"/>
  <c r="BC575" i="21"/>
  <c r="BE575" i="21"/>
  <c r="BG575" i="21"/>
  <c r="BI575" i="21"/>
  <c r="BM575" i="21"/>
  <c r="AO576" i="21"/>
  <c r="AQ576" i="21"/>
  <c r="AS576" i="21"/>
  <c r="AU576" i="21"/>
  <c r="AW576" i="21"/>
  <c r="AY576" i="21"/>
  <c r="BA576" i="21"/>
  <c r="BC576" i="21"/>
  <c r="BE576" i="21"/>
  <c r="BG576" i="21"/>
  <c r="BI576" i="21"/>
  <c r="BM576" i="21"/>
  <c r="AO577" i="21"/>
  <c r="AQ577" i="21"/>
  <c r="AS577" i="21"/>
  <c r="AU577" i="21"/>
  <c r="AW577" i="21"/>
  <c r="AY577" i="21"/>
  <c r="BA577" i="21"/>
  <c r="BC577" i="21"/>
  <c r="BE577" i="21"/>
  <c r="BG577" i="21"/>
  <c r="BI577" i="21"/>
  <c r="BM577" i="21"/>
  <c r="AO578" i="21"/>
  <c r="AQ578" i="21"/>
  <c r="AS578" i="21"/>
  <c r="AU578" i="21"/>
  <c r="AW578" i="21"/>
  <c r="AY578" i="21"/>
  <c r="BA578" i="21"/>
  <c r="BC578" i="21"/>
  <c r="BE578" i="21"/>
  <c r="BG578" i="21"/>
  <c r="BI578" i="21"/>
  <c r="BM578" i="21"/>
  <c r="AO579" i="21"/>
  <c r="AQ579" i="21"/>
  <c r="AS579" i="21"/>
  <c r="AU579" i="21"/>
  <c r="AW579" i="21"/>
  <c r="AY579" i="21"/>
  <c r="BA579" i="21"/>
  <c r="BC579" i="21"/>
  <c r="BE579" i="21"/>
  <c r="BG579" i="21"/>
  <c r="BI579" i="21"/>
  <c r="BM579" i="21"/>
  <c r="AO580" i="21"/>
  <c r="AQ580" i="21"/>
  <c r="AS580" i="21"/>
  <c r="AU580" i="21"/>
  <c r="AW580" i="21"/>
  <c r="AY580" i="21"/>
  <c r="BA580" i="21"/>
  <c r="BC580" i="21"/>
  <c r="BE580" i="21"/>
  <c r="BG580" i="21"/>
  <c r="BI580" i="21"/>
  <c r="BM580" i="21"/>
  <c r="AO581" i="21"/>
  <c r="AQ581" i="21"/>
  <c r="AS581" i="21"/>
  <c r="AU581" i="21"/>
  <c r="AW581" i="21"/>
  <c r="AY581" i="21"/>
  <c r="BA581" i="21"/>
  <c r="BC581" i="21"/>
  <c r="BE581" i="21"/>
  <c r="BG581" i="21"/>
  <c r="BI581" i="21"/>
  <c r="BM581" i="21"/>
  <c r="AO582" i="21"/>
  <c r="AQ582" i="21"/>
  <c r="AS582" i="21"/>
  <c r="AU582" i="21"/>
  <c r="AW582" i="21"/>
  <c r="AY582" i="21"/>
  <c r="BA582" i="21"/>
  <c r="BC582" i="21"/>
  <c r="BE582" i="21"/>
  <c r="BG582" i="21"/>
  <c r="BI582" i="21"/>
  <c r="BM582" i="21"/>
  <c r="AO583" i="21"/>
  <c r="AQ583" i="21"/>
  <c r="AS583" i="21"/>
  <c r="AU583" i="21"/>
  <c r="AW583" i="21"/>
  <c r="AY583" i="21"/>
  <c r="BA583" i="21"/>
  <c r="BC583" i="21"/>
  <c r="BE583" i="21"/>
  <c r="BG583" i="21"/>
  <c r="BI583" i="21"/>
  <c r="BM583" i="21"/>
  <c r="AO584" i="21"/>
  <c r="AQ584" i="21"/>
  <c r="AS584" i="21"/>
  <c r="AU584" i="21"/>
  <c r="AW584" i="21"/>
  <c r="AY584" i="21"/>
  <c r="BA584" i="21"/>
  <c r="BC584" i="21"/>
  <c r="BE584" i="21"/>
  <c r="BG584" i="21"/>
  <c r="BI584" i="21"/>
  <c r="BM584" i="21"/>
  <c r="AO585" i="21"/>
  <c r="AQ585" i="21"/>
  <c r="AS585" i="21"/>
  <c r="AU585" i="21"/>
  <c r="AW585" i="21"/>
  <c r="AY585" i="21"/>
  <c r="BA585" i="21"/>
  <c r="BC585" i="21"/>
  <c r="BE585" i="21"/>
  <c r="BG585" i="21"/>
  <c r="BI585" i="21"/>
  <c r="BM585" i="21"/>
  <c r="AO586" i="21"/>
  <c r="AQ586" i="21"/>
  <c r="AS586" i="21"/>
  <c r="AU586" i="21"/>
  <c r="AW586" i="21"/>
  <c r="AY586" i="21"/>
  <c r="BA586" i="21"/>
  <c r="BC586" i="21"/>
  <c r="BE586" i="21"/>
  <c r="BG586" i="21"/>
  <c r="BI586" i="21"/>
  <c r="BM586" i="21"/>
  <c r="AO587" i="21"/>
  <c r="AQ587" i="21"/>
  <c r="AS587" i="21"/>
  <c r="AU587" i="21"/>
  <c r="AW587" i="21"/>
  <c r="AY587" i="21"/>
  <c r="BA587" i="21"/>
  <c r="BC587" i="21"/>
  <c r="BE587" i="21"/>
  <c r="BG587" i="21"/>
  <c r="BI587" i="21"/>
  <c r="BM587" i="21"/>
  <c r="AO588" i="21"/>
  <c r="AQ588" i="21"/>
  <c r="AS588" i="21"/>
  <c r="AU588" i="21"/>
  <c r="AW588" i="21"/>
  <c r="AY588" i="21"/>
  <c r="BA588" i="21"/>
  <c r="BC588" i="21"/>
  <c r="BE588" i="21"/>
  <c r="BG588" i="21"/>
  <c r="BI588" i="21"/>
  <c r="BM588" i="21"/>
  <c r="AO589" i="21"/>
  <c r="AQ589" i="21"/>
  <c r="AS589" i="21"/>
  <c r="AU589" i="21"/>
  <c r="AW589" i="21"/>
  <c r="AY589" i="21"/>
  <c r="BA589" i="21"/>
  <c r="BC589" i="21"/>
  <c r="BE589" i="21"/>
  <c r="BG589" i="21"/>
  <c r="BI589" i="21"/>
  <c r="BM589" i="21"/>
  <c r="AO590" i="21"/>
  <c r="AQ590" i="21"/>
  <c r="AS590" i="21"/>
  <c r="AU590" i="21"/>
  <c r="AW590" i="21"/>
  <c r="AY590" i="21"/>
  <c r="BA590" i="21"/>
  <c r="BC590" i="21"/>
  <c r="BE590" i="21"/>
  <c r="BG590" i="21"/>
  <c r="BI590" i="21"/>
  <c r="BM590" i="21"/>
  <c r="AO591" i="21"/>
  <c r="AQ591" i="21"/>
  <c r="AS591" i="21"/>
  <c r="AU591" i="21"/>
  <c r="AW591" i="21"/>
  <c r="AY591" i="21"/>
  <c r="BA591" i="21"/>
  <c r="BC591" i="21"/>
  <c r="BE591" i="21"/>
  <c r="BG591" i="21"/>
  <c r="BI591" i="21"/>
  <c r="BM591" i="21"/>
  <c r="AQ592" i="21"/>
  <c r="AS592" i="21"/>
  <c r="AU592" i="21"/>
  <c r="AW592" i="21"/>
  <c r="AY592" i="21"/>
  <c r="BA592" i="21"/>
  <c r="BC592" i="21"/>
  <c r="BE592" i="21"/>
  <c r="BG592" i="21"/>
  <c r="BI592" i="21"/>
  <c r="BM592" i="21"/>
  <c r="AO593" i="21"/>
  <c r="AQ593" i="21"/>
  <c r="AS593" i="21"/>
  <c r="AU593" i="21"/>
  <c r="AW593" i="21"/>
  <c r="AY593" i="21"/>
  <c r="BA593" i="21"/>
  <c r="BC593" i="21"/>
  <c r="BE593" i="21"/>
  <c r="BG593" i="21"/>
  <c r="BI593" i="21"/>
  <c r="BM593" i="21"/>
  <c r="AO594" i="21"/>
  <c r="AQ594" i="21"/>
  <c r="AS594" i="21"/>
  <c r="AU594" i="21"/>
  <c r="AW594" i="21"/>
  <c r="AY594" i="21"/>
  <c r="BA594" i="21"/>
  <c r="BC594" i="21"/>
  <c r="BE594" i="21"/>
  <c r="BG594" i="21"/>
  <c r="BI594" i="21"/>
  <c r="BM594" i="21"/>
  <c r="AO595" i="21"/>
  <c r="AQ595" i="21"/>
  <c r="AS595" i="21"/>
  <c r="AU595" i="21"/>
  <c r="AW595" i="21"/>
  <c r="AY595" i="21"/>
  <c r="BA595" i="21"/>
  <c r="BC595" i="21"/>
  <c r="BE595" i="21"/>
  <c r="BG595" i="21"/>
  <c r="BI595" i="21"/>
  <c r="BM595" i="21"/>
  <c r="AO596" i="21"/>
  <c r="AQ596" i="21"/>
  <c r="AS596" i="21"/>
  <c r="AU596" i="21"/>
  <c r="AW596" i="21"/>
  <c r="AY596" i="21"/>
  <c r="BA596" i="21"/>
  <c r="BC596" i="21"/>
  <c r="BE596" i="21"/>
  <c r="BG596" i="21"/>
  <c r="BI596" i="21"/>
  <c r="BM596" i="21"/>
  <c r="AO597" i="21"/>
  <c r="AQ597" i="21"/>
  <c r="AS597" i="21"/>
  <c r="AU597" i="21"/>
  <c r="AW597" i="21"/>
  <c r="AY597" i="21"/>
  <c r="BA597" i="21"/>
  <c r="BC597" i="21"/>
  <c r="BE597" i="21"/>
  <c r="BG597" i="21"/>
  <c r="BI597" i="21"/>
  <c r="BM597" i="21"/>
  <c r="AO598" i="21"/>
  <c r="AQ598" i="21"/>
  <c r="AS598" i="21"/>
  <c r="AU598" i="21"/>
  <c r="AW598" i="21"/>
  <c r="AY598" i="21"/>
  <c r="BA598" i="21"/>
  <c r="BC598" i="21"/>
  <c r="BE598" i="21"/>
  <c r="BG598" i="21"/>
  <c r="BI598" i="21"/>
  <c r="BM598" i="21"/>
  <c r="AO599" i="21"/>
  <c r="AQ599" i="21"/>
  <c r="AS599" i="21"/>
  <c r="AU599" i="21"/>
  <c r="AW599" i="21"/>
  <c r="AY599" i="21"/>
  <c r="BA599" i="21"/>
  <c r="BC599" i="21"/>
  <c r="BE599" i="21"/>
  <c r="BG599" i="21"/>
  <c r="BI599" i="21"/>
  <c r="BM599" i="21"/>
  <c r="AO600" i="21"/>
  <c r="AQ600" i="21"/>
  <c r="AS600" i="21"/>
  <c r="AU600" i="21"/>
  <c r="AW600" i="21"/>
  <c r="AY600" i="21"/>
  <c r="BA600" i="21"/>
  <c r="BC600" i="21"/>
  <c r="BE600" i="21"/>
  <c r="BG600" i="21"/>
  <c r="BI600" i="21"/>
  <c r="BM600" i="21"/>
  <c r="AO601" i="21"/>
  <c r="AQ601" i="21"/>
  <c r="AS601" i="21"/>
  <c r="AU601" i="21"/>
  <c r="AW601" i="21"/>
  <c r="AY601" i="21"/>
  <c r="BA601" i="21"/>
  <c r="BC601" i="21"/>
  <c r="BE601" i="21"/>
  <c r="BG601" i="21"/>
  <c r="BI601" i="21"/>
  <c r="BM601" i="21"/>
  <c r="AO602" i="21"/>
  <c r="AQ602" i="21"/>
  <c r="AS602" i="21"/>
  <c r="AU602" i="21"/>
  <c r="AW602" i="21"/>
  <c r="AY602" i="21"/>
  <c r="BA602" i="21"/>
  <c r="BC602" i="21"/>
  <c r="BE602" i="21"/>
  <c r="BG602" i="21"/>
  <c r="BI602" i="21"/>
  <c r="BM602" i="21"/>
  <c r="AO603" i="21"/>
  <c r="AQ603" i="21"/>
  <c r="AS603" i="21"/>
  <c r="AU603" i="21"/>
  <c r="AW603" i="21"/>
  <c r="AY603" i="21"/>
  <c r="BA603" i="21"/>
  <c r="BC603" i="21"/>
  <c r="BE603" i="21"/>
  <c r="BG603" i="21"/>
  <c r="BI603" i="21"/>
  <c r="BM603" i="21"/>
  <c r="AO604" i="21"/>
  <c r="AQ604" i="21"/>
  <c r="AS604" i="21"/>
  <c r="AU604" i="21"/>
  <c r="AW604" i="21"/>
  <c r="AY604" i="21"/>
  <c r="BA604" i="21"/>
  <c r="BC604" i="21"/>
  <c r="BE604" i="21"/>
  <c r="BG604" i="21"/>
  <c r="BI604" i="21"/>
  <c r="BM604" i="21"/>
  <c r="AO605" i="21"/>
  <c r="AQ605" i="21"/>
  <c r="AS605" i="21"/>
  <c r="AU605" i="21"/>
  <c r="AW605" i="21"/>
  <c r="AY605" i="21"/>
  <c r="BA605" i="21"/>
  <c r="BC605" i="21"/>
  <c r="BE605" i="21"/>
  <c r="BG605" i="21"/>
  <c r="BI605" i="21"/>
  <c r="BM605" i="21"/>
  <c r="AO606" i="21"/>
  <c r="AQ606" i="21"/>
  <c r="AS606" i="21"/>
  <c r="AU606" i="21"/>
  <c r="AW606" i="21"/>
  <c r="AY606" i="21"/>
  <c r="BA606" i="21"/>
  <c r="BC606" i="21"/>
  <c r="BE606" i="21"/>
  <c r="BG606" i="21"/>
  <c r="BI606" i="21"/>
  <c r="BM606" i="21"/>
  <c r="AO607" i="21"/>
  <c r="AQ607" i="21"/>
  <c r="AS607" i="21"/>
  <c r="AU607" i="21"/>
  <c r="AW607" i="21"/>
  <c r="AY607" i="21"/>
  <c r="BA607" i="21"/>
  <c r="BC607" i="21"/>
  <c r="BE607" i="21"/>
  <c r="BG607" i="21"/>
  <c r="BI607" i="21"/>
  <c r="BM607" i="21"/>
  <c r="AO608" i="21"/>
  <c r="AQ608" i="21"/>
  <c r="AS608" i="21"/>
  <c r="AU608" i="21"/>
  <c r="AW608" i="21"/>
  <c r="AY608" i="21"/>
  <c r="BA608" i="21"/>
  <c r="BC608" i="21"/>
  <c r="BE608" i="21"/>
  <c r="BG608" i="21"/>
  <c r="BI608" i="21"/>
  <c r="BM608" i="21"/>
  <c r="AO609" i="21"/>
  <c r="AQ609" i="21"/>
  <c r="AS609" i="21"/>
  <c r="AU609" i="21"/>
  <c r="AW609" i="21"/>
  <c r="AY609" i="21"/>
  <c r="BA609" i="21"/>
  <c r="BC609" i="21"/>
  <c r="BE609" i="21"/>
  <c r="BG609" i="21"/>
  <c r="BI609" i="21"/>
  <c r="BM609" i="21"/>
  <c r="AO610" i="21"/>
  <c r="AQ610" i="21"/>
  <c r="AS610" i="21"/>
  <c r="AU610" i="21"/>
  <c r="AW610" i="21"/>
  <c r="AY610" i="21"/>
  <c r="BA610" i="21"/>
  <c r="BC610" i="21"/>
  <c r="BE610" i="21"/>
  <c r="BG610" i="21"/>
  <c r="BI610" i="21"/>
  <c r="BM610" i="21"/>
  <c r="AO611" i="21"/>
  <c r="AQ611" i="21"/>
  <c r="AS611" i="21"/>
  <c r="AU611" i="21"/>
  <c r="AW611" i="21"/>
  <c r="AY611" i="21"/>
  <c r="BA611" i="21"/>
  <c r="BC611" i="21"/>
  <c r="BE611" i="21"/>
  <c r="BG611" i="21"/>
  <c r="BI611" i="21"/>
  <c r="BM611" i="21"/>
  <c r="AO612" i="21"/>
  <c r="AQ612" i="21"/>
  <c r="AS612" i="21"/>
  <c r="AU612" i="21"/>
  <c r="AW612" i="21"/>
  <c r="AY612" i="21"/>
  <c r="BA612" i="21"/>
  <c r="BC612" i="21"/>
  <c r="BE612" i="21"/>
  <c r="BG612" i="21"/>
  <c r="BI612" i="21"/>
  <c r="BM612" i="21"/>
  <c r="AO613" i="21"/>
  <c r="AQ613" i="21"/>
  <c r="AS613" i="21"/>
  <c r="AU613" i="21"/>
  <c r="AW613" i="21"/>
  <c r="AY613" i="21"/>
  <c r="BA613" i="21"/>
  <c r="BC613" i="21"/>
  <c r="BE613" i="21"/>
  <c r="BG613" i="21"/>
  <c r="BI613" i="21"/>
  <c r="BM613" i="21"/>
  <c r="AO614" i="21"/>
  <c r="AQ614" i="21"/>
  <c r="AS614" i="21"/>
  <c r="AU614" i="21"/>
  <c r="AW614" i="21"/>
  <c r="AY614" i="21"/>
  <c r="BA614" i="21"/>
  <c r="BC614" i="21"/>
  <c r="BE614" i="21"/>
  <c r="BG614" i="21"/>
  <c r="BI614" i="21"/>
  <c r="BM614" i="21"/>
  <c r="AO615" i="21"/>
  <c r="AQ615" i="21"/>
  <c r="AS615" i="21"/>
  <c r="AU615" i="21"/>
  <c r="AW615" i="21"/>
  <c r="AY615" i="21"/>
  <c r="BA615" i="21"/>
  <c r="BC615" i="21"/>
  <c r="BE615" i="21"/>
  <c r="BG615" i="21"/>
  <c r="BI615" i="21"/>
  <c r="BM615" i="21"/>
  <c r="AO616" i="21"/>
  <c r="AQ616" i="21"/>
  <c r="AS616" i="21"/>
  <c r="AU616" i="21"/>
  <c r="AW616" i="21"/>
  <c r="AY616" i="21"/>
  <c r="BA616" i="21"/>
  <c r="BC616" i="21"/>
  <c r="BE616" i="21"/>
  <c r="BG616" i="21"/>
  <c r="BI616" i="21"/>
  <c r="BM616" i="21"/>
  <c r="AO617" i="21"/>
  <c r="AQ617" i="21"/>
  <c r="AS617" i="21"/>
  <c r="AU617" i="21"/>
  <c r="AW617" i="21"/>
  <c r="AY617" i="21"/>
  <c r="BA617" i="21"/>
  <c r="BC617" i="21"/>
  <c r="BE617" i="21"/>
  <c r="BG617" i="21"/>
  <c r="BI617" i="21"/>
  <c r="BM617" i="21"/>
  <c r="AO618" i="21"/>
  <c r="AQ618" i="21"/>
  <c r="AS618" i="21"/>
  <c r="AU618" i="21"/>
  <c r="AW618" i="21"/>
  <c r="AY618" i="21"/>
  <c r="BA618" i="21"/>
  <c r="BC618" i="21"/>
  <c r="BE618" i="21"/>
  <c r="BG618" i="21"/>
  <c r="BI618" i="21"/>
  <c r="BM618" i="21"/>
  <c r="AO619" i="21"/>
  <c r="AQ619" i="21"/>
  <c r="AS619" i="21"/>
  <c r="AU619" i="21"/>
  <c r="AW619" i="21"/>
  <c r="AY619" i="21"/>
  <c r="BA619" i="21"/>
  <c r="BC619" i="21"/>
  <c r="BE619" i="21"/>
  <c r="BG619" i="21"/>
  <c r="BI619" i="21"/>
  <c r="BM619" i="21"/>
  <c r="AO620" i="21"/>
  <c r="AQ620" i="21"/>
  <c r="AS620" i="21"/>
  <c r="AU620" i="21"/>
  <c r="AW620" i="21"/>
  <c r="AY620" i="21"/>
  <c r="BA620" i="21"/>
  <c r="BC620" i="21"/>
  <c r="BE620" i="21"/>
  <c r="BG620" i="21"/>
  <c r="BI620" i="21"/>
  <c r="BM620" i="21"/>
  <c r="AO621" i="21"/>
  <c r="AQ621" i="21"/>
  <c r="AS621" i="21"/>
  <c r="AU621" i="21"/>
  <c r="AW621" i="21"/>
  <c r="AY621" i="21"/>
  <c r="BA621" i="21"/>
  <c r="BC621" i="21"/>
  <c r="BE621" i="21"/>
  <c r="BG621" i="21"/>
  <c r="BI621" i="21"/>
  <c r="BM621" i="21"/>
  <c r="AO622" i="21"/>
  <c r="AQ622" i="21"/>
  <c r="AS622" i="21"/>
  <c r="AU622" i="21"/>
  <c r="AW622" i="21"/>
  <c r="AY622" i="21"/>
  <c r="BA622" i="21"/>
  <c r="BC622" i="21"/>
  <c r="BE622" i="21"/>
  <c r="BG622" i="21"/>
  <c r="BI622" i="21"/>
  <c r="BM622" i="21"/>
  <c r="AO623" i="21"/>
  <c r="AQ623" i="21"/>
  <c r="AS623" i="21"/>
  <c r="AU623" i="21"/>
  <c r="AW623" i="21"/>
  <c r="AY623" i="21"/>
  <c r="BA623" i="21"/>
  <c r="BC623" i="21"/>
  <c r="BE623" i="21"/>
  <c r="BG623" i="21"/>
  <c r="BI623" i="21"/>
  <c r="BM623" i="21"/>
  <c r="AO624" i="21"/>
  <c r="AQ624" i="21"/>
  <c r="AS624" i="21"/>
  <c r="AU624" i="21"/>
  <c r="AW624" i="21"/>
  <c r="AY624" i="21"/>
  <c r="BA624" i="21"/>
  <c r="BC624" i="21"/>
  <c r="BE624" i="21"/>
  <c r="BG624" i="21"/>
  <c r="BI624" i="21"/>
  <c r="BM624" i="21"/>
  <c r="AO625" i="21"/>
  <c r="AQ625" i="21"/>
  <c r="AS625" i="21"/>
  <c r="AU625" i="21"/>
  <c r="AW625" i="21"/>
  <c r="AY625" i="21"/>
  <c r="BA625" i="21"/>
  <c r="BC625" i="21"/>
  <c r="BE625" i="21"/>
  <c r="BG625" i="21"/>
  <c r="BI625" i="21"/>
  <c r="BM625" i="21"/>
  <c r="AO626" i="21"/>
  <c r="AQ626" i="21"/>
  <c r="AS626" i="21"/>
  <c r="AU626" i="21"/>
  <c r="AW626" i="21"/>
  <c r="AY626" i="21"/>
  <c r="BA626" i="21"/>
  <c r="BC626" i="21"/>
  <c r="BE626" i="21"/>
  <c r="BG626" i="21"/>
  <c r="BI626" i="21"/>
  <c r="BM626" i="21"/>
  <c r="AO627" i="21"/>
  <c r="AQ627" i="21"/>
  <c r="AS627" i="21"/>
  <c r="AU627" i="21"/>
  <c r="AW627" i="21"/>
  <c r="AY627" i="21"/>
  <c r="BA627" i="21"/>
  <c r="BC627" i="21"/>
  <c r="BE627" i="21"/>
  <c r="BG627" i="21"/>
  <c r="BI627" i="21"/>
  <c r="BM627" i="21"/>
  <c r="AO628" i="21"/>
  <c r="AQ628" i="21"/>
  <c r="AS628" i="21"/>
  <c r="AU628" i="21"/>
  <c r="AW628" i="21"/>
  <c r="AY628" i="21"/>
  <c r="BA628" i="21"/>
  <c r="BC628" i="21"/>
  <c r="BE628" i="21"/>
  <c r="BG628" i="21"/>
  <c r="BI628" i="21"/>
  <c r="BM628" i="21"/>
  <c r="AO629" i="21"/>
  <c r="AQ629" i="21"/>
  <c r="AS629" i="21"/>
  <c r="AU629" i="21"/>
  <c r="AW629" i="21"/>
  <c r="AY629" i="21"/>
  <c r="BA629" i="21"/>
  <c r="BC629" i="21"/>
  <c r="BE629" i="21"/>
  <c r="BG629" i="21"/>
  <c r="BI629" i="21"/>
  <c r="BM629" i="21"/>
  <c r="AO632" i="21"/>
  <c r="AQ632" i="21"/>
  <c r="AS632" i="21"/>
  <c r="AU632" i="21"/>
  <c r="AW632" i="21"/>
  <c r="AY632" i="21"/>
  <c r="BA632" i="21"/>
  <c r="BC632" i="21"/>
  <c r="BE632" i="21"/>
  <c r="BG632" i="21"/>
  <c r="BI632" i="21"/>
  <c r="BM632" i="21"/>
  <c r="AO633" i="21"/>
  <c r="AQ633" i="21"/>
  <c r="AS633" i="21"/>
  <c r="AU633" i="21"/>
  <c r="AW633" i="21"/>
  <c r="AY633" i="21"/>
  <c r="BA633" i="21"/>
  <c r="BC633" i="21"/>
  <c r="BE633" i="21"/>
  <c r="BG633" i="21"/>
  <c r="BI633" i="21"/>
  <c r="BM633" i="21"/>
  <c r="AO634" i="21"/>
  <c r="AQ634" i="21"/>
  <c r="AS634" i="21"/>
  <c r="AU634" i="21"/>
  <c r="AW634" i="21"/>
  <c r="AY634" i="21"/>
  <c r="BA634" i="21"/>
  <c r="BC634" i="21"/>
  <c r="BE634" i="21"/>
  <c r="BG634" i="21"/>
  <c r="BI634" i="21"/>
  <c r="BM634" i="21"/>
  <c r="AO635" i="21"/>
  <c r="AQ635" i="21"/>
  <c r="AS635" i="21"/>
  <c r="AU635" i="21"/>
  <c r="AW635" i="21"/>
  <c r="AY635" i="21"/>
  <c r="BA635" i="21"/>
  <c r="BC635" i="21"/>
  <c r="BE635" i="21"/>
  <c r="BG635" i="21"/>
  <c r="BI635" i="21"/>
  <c r="BM635" i="21"/>
  <c r="AO636" i="21"/>
  <c r="AQ636" i="21"/>
  <c r="AS636" i="21"/>
  <c r="AU636" i="21"/>
  <c r="AW636" i="21"/>
  <c r="AY636" i="21"/>
  <c r="BA636" i="21"/>
  <c r="BC636" i="21"/>
  <c r="BE636" i="21"/>
  <c r="BG636" i="21"/>
  <c r="BI636" i="21"/>
  <c r="BM636" i="21"/>
  <c r="AO637" i="21"/>
  <c r="AQ637" i="21"/>
  <c r="AS637" i="21"/>
  <c r="AU637" i="21"/>
  <c r="AW637" i="21"/>
  <c r="AY637" i="21"/>
  <c r="BA637" i="21"/>
  <c r="BC637" i="21"/>
  <c r="BE637" i="21"/>
  <c r="BG637" i="21"/>
  <c r="BI637" i="21"/>
  <c r="BM637" i="21"/>
  <c r="AO638" i="21"/>
  <c r="AQ638" i="21"/>
  <c r="AS638" i="21"/>
  <c r="AU638" i="21"/>
  <c r="AW638" i="21"/>
  <c r="AY638" i="21"/>
  <c r="BA638" i="21"/>
  <c r="BC638" i="21"/>
  <c r="BE638" i="21"/>
  <c r="BG638" i="21"/>
  <c r="BI638" i="21"/>
  <c r="BM638" i="21"/>
  <c r="AO642" i="21"/>
  <c r="AQ642" i="21"/>
  <c r="AS642" i="21"/>
  <c r="AU642" i="21"/>
  <c r="AW642" i="21"/>
  <c r="AY642" i="21"/>
  <c r="BA642" i="21"/>
  <c r="BC642" i="21"/>
  <c r="BE642" i="21"/>
  <c r="BG642" i="21"/>
  <c r="BI642" i="21"/>
  <c r="BM642" i="21"/>
  <c r="AO643" i="21"/>
  <c r="AQ643" i="21"/>
  <c r="AS643" i="21"/>
  <c r="AU643" i="21"/>
  <c r="AW643" i="21"/>
  <c r="AY643" i="21"/>
  <c r="BA643" i="21"/>
  <c r="BC643" i="21"/>
  <c r="BE643" i="21"/>
  <c r="BG643" i="21"/>
  <c r="BI643" i="21"/>
  <c r="BM643" i="21"/>
  <c r="AO644" i="21"/>
  <c r="AQ644" i="21"/>
  <c r="AS644" i="21"/>
  <c r="AU644" i="21"/>
  <c r="AW644" i="21"/>
  <c r="AY644" i="21"/>
  <c r="BA644" i="21"/>
  <c r="BC644" i="21"/>
  <c r="BE644" i="21"/>
  <c r="BG644" i="21"/>
  <c r="BI644" i="21"/>
  <c r="BM644" i="21"/>
  <c r="AO645" i="21"/>
  <c r="AQ645" i="21"/>
  <c r="AS645" i="21"/>
  <c r="AU645" i="21"/>
  <c r="AW645" i="21"/>
  <c r="AY645" i="21"/>
  <c r="BA645" i="21"/>
  <c r="BC645" i="21"/>
  <c r="BE645" i="21"/>
  <c r="BG645" i="21"/>
  <c r="BI645" i="21"/>
  <c r="BM645" i="21"/>
  <c r="AO646" i="21"/>
  <c r="AQ646" i="21"/>
  <c r="AS646" i="21"/>
  <c r="AU646" i="21"/>
  <c r="AW646" i="21"/>
  <c r="AY646" i="21"/>
  <c r="BA646" i="21"/>
  <c r="BC646" i="21"/>
  <c r="BE646" i="21"/>
  <c r="BG646" i="21"/>
  <c r="BI646" i="21"/>
  <c r="BM646" i="21"/>
  <c r="AO647" i="21"/>
  <c r="AQ647" i="21"/>
  <c r="AS647" i="21"/>
  <c r="AU647" i="21"/>
  <c r="AW647" i="21"/>
  <c r="AY647" i="21"/>
  <c r="BA647" i="21"/>
  <c r="BC647" i="21"/>
  <c r="BE647" i="21"/>
  <c r="BG647" i="21"/>
  <c r="BI647" i="21"/>
  <c r="BM647" i="21"/>
  <c r="AO648" i="21"/>
  <c r="AQ648" i="21"/>
  <c r="AS648" i="21"/>
  <c r="AU648" i="21"/>
  <c r="AW648" i="21"/>
  <c r="AY648" i="21"/>
  <c r="BA648" i="21"/>
  <c r="BC648" i="21"/>
  <c r="BE648" i="21"/>
  <c r="BG648" i="21"/>
  <c r="BI648" i="21"/>
  <c r="BM648" i="21"/>
  <c r="AO649" i="21"/>
  <c r="AQ649" i="21"/>
  <c r="AS649" i="21"/>
  <c r="AU649" i="21"/>
  <c r="AW649" i="21"/>
  <c r="AY649" i="21"/>
  <c r="BA649" i="21"/>
  <c r="BC649" i="21"/>
  <c r="BE649" i="21"/>
  <c r="BG649" i="21"/>
  <c r="BI649" i="21"/>
  <c r="BM649" i="21"/>
  <c r="AO650" i="21"/>
  <c r="AQ650" i="21"/>
  <c r="AS650" i="21"/>
  <c r="AU650" i="21"/>
  <c r="AW650" i="21"/>
  <c r="AY650" i="21"/>
  <c r="BA650" i="21"/>
  <c r="BC650" i="21"/>
  <c r="BE650" i="21"/>
  <c r="BG650" i="21"/>
  <c r="BI650" i="21"/>
  <c r="BM650" i="21"/>
  <c r="AO651" i="21"/>
  <c r="AQ651" i="21"/>
  <c r="AS651" i="21"/>
  <c r="AU651" i="21"/>
  <c r="AW651" i="21"/>
  <c r="AY651" i="21"/>
  <c r="BA651" i="21"/>
  <c r="BC651" i="21"/>
  <c r="BE651" i="21"/>
  <c r="BG651" i="21"/>
  <c r="BI651" i="21"/>
  <c r="BM651" i="21"/>
  <c r="AO652" i="21"/>
  <c r="AQ652" i="21"/>
  <c r="AS652" i="21"/>
  <c r="AU652" i="21"/>
  <c r="AW652" i="21"/>
  <c r="AY652" i="21"/>
  <c r="BA652" i="21"/>
  <c r="BC652" i="21"/>
  <c r="BE652" i="21"/>
  <c r="BG652" i="21"/>
  <c r="BI652" i="21"/>
  <c r="BM652" i="21"/>
  <c r="AO653" i="21"/>
  <c r="AQ653" i="21"/>
  <c r="AS653" i="21"/>
  <c r="AU653" i="21"/>
  <c r="AW653" i="21"/>
  <c r="AY653" i="21"/>
  <c r="BA653" i="21"/>
  <c r="BC653" i="21"/>
  <c r="BE653" i="21"/>
  <c r="BG653" i="21"/>
  <c r="BI653" i="21"/>
  <c r="BM653" i="21"/>
  <c r="AO654" i="21"/>
  <c r="AQ654" i="21"/>
  <c r="AS654" i="21"/>
  <c r="AU654" i="21"/>
  <c r="AW654" i="21"/>
  <c r="AY654" i="21"/>
  <c r="BA654" i="21"/>
  <c r="BC654" i="21"/>
  <c r="BE654" i="21"/>
  <c r="BG654" i="21"/>
  <c r="BI654" i="21"/>
  <c r="BM654" i="21"/>
  <c r="AO655" i="21"/>
  <c r="AQ655" i="21"/>
  <c r="AS655" i="21"/>
  <c r="AU655" i="21"/>
  <c r="AW655" i="21"/>
  <c r="AY655" i="21"/>
  <c r="BA655" i="21"/>
  <c r="BC655" i="21"/>
  <c r="BE655" i="21"/>
  <c r="BG655" i="21"/>
  <c r="BI655" i="21"/>
  <c r="BM655" i="21"/>
  <c r="AO656" i="21"/>
  <c r="AQ656" i="21"/>
  <c r="AS656" i="21"/>
  <c r="AU656" i="21"/>
  <c r="AW656" i="21"/>
  <c r="AY656" i="21"/>
  <c r="BA656" i="21"/>
  <c r="BC656" i="21"/>
  <c r="BE656" i="21"/>
  <c r="BG656" i="21"/>
  <c r="BI656" i="21"/>
  <c r="BM656" i="21"/>
  <c r="AO658" i="21"/>
  <c r="AQ658" i="21"/>
  <c r="AS658" i="21"/>
  <c r="AU658" i="21"/>
  <c r="AW658" i="21"/>
  <c r="AY658" i="21"/>
  <c r="BA658" i="21"/>
  <c r="BC658" i="21"/>
  <c r="BE658" i="21"/>
  <c r="BG658" i="21"/>
  <c r="BI658" i="21"/>
  <c r="BM658" i="21"/>
  <c r="AO659" i="21"/>
  <c r="AQ659" i="21"/>
  <c r="AS659" i="21"/>
  <c r="AU659" i="21"/>
  <c r="AW659" i="21"/>
  <c r="AY659" i="21"/>
  <c r="BA659" i="21"/>
  <c r="BC659" i="21"/>
  <c r="BE659" i="21"/>
  <c r="BG659" i="21"/>
  <c r="BI659" i="21"/>
  <c r="BM659" i="21"/>
  <c r="AO660" i="21"/>
  <c r="AQ660" i="21"/>
  <c r="AS660" i="21"/>
  <c r="AU660" i="21"/>
  <c r="AW660" i="21"/>
  <c r="AY660" i="21"/>
  <c r="BA660" i="21"/>
  <c r="BC660" i="21"/>
  <c r="BE660" i="21"/>
  <c r="BG660" i="21"/>
  <c r="BI660" i="21"/>
  <c r="BM660" i="21"/>
  <c r="AO661" i="21"/>
  <c r="AQ661" i="21"/>
  <c r="AS661" i="21"/>
  <c r="AU661" i="21"/>
  <c r="AW661" i="21"/>
  <c r="AY661" i="21"/>
  <c r="BA661" i="21"/>
  <c r="BC661" i="21"/>
  <c r="BE661" i="21"/>
  <c r="BG661" i="21"/>
  <c r="BI661" i="21"/>
  <c r="BM661" i="21"/>
  <c r="AO662" i="21"/>
  <c r="AQ662" i="21"/>
  <c r="AS662" i="21"/>
  <c r="AU662" i="21"/>
  <c r="AW662" i="21"/>
  <c r="AY662" i="21"/>
  <c r="BA662" i="21"/>
  <c r="BC662" i="21"/>
  <c r="BE662" i="21"/>
  <c r="BG662" i="21"/>
  <c r="BI662" i="21"/>
  <c r="BM662" i="21"/>
  <c r="AO663" i="21"/>
  <c r="AQ663" i="21"/>
  <c r="AS663" i="21"/>
  <c r="AU663" i="21"/>
  <c r="AW663" i="21"/>
  <c r="AY663" i="21"/>
  <c r="BA663" i="21"/>
  <c r="BC663" i="21"/>
  <c r="BE663" i="21"/>
  <c r="BG663" i="21"/>
  <c r="BI663" i="21"/>
  <c r="BM663" i="21"/>
  <c r="AO664" i="21"/>
  <c r="AQ664" i="21"/>
  <c r="AS664" i="21"/>
  <c r="AU664" i="21"/>
  <c r="AW664" i="21"/>
  <c r="AY664" i="21"/>
  <c r="BA664" i="21"/>
  <c r="BC664" i="21"/>
  <c r="BE664" i="21"/>
  <c r="BG664" i="21"/>
  <c r="BI664" i="21"/>
  <c r="BM664" i="21"/>
  <c r="AO666" i="21"/>
  <c r="AQ666" i="21"/>
  <c r="AS666" i="21"/>
  <c r="AU666" i="21"/>
  <c r="AW666" i="21"/>
  <c r="AY666" i="21"/>
  <c r="BA666" i="21"/>
  <c r="BC666" i="21"/>
  <c r="BE666" i="21"/>
  <c r="BG666" i="21"/>
  <c r="BI666" i="21"/>
  <c r="BM666" i="21"/>
  <c r="AO667" i="21"/>
  <c r="AQ667" i="21"/>
  <c r="AS667" i="21"/>
  <c r="AU667" i="21"/>
  <c r="AW667" i="21"/>
  <c r="AY667" i="21"/>
  <c r="BA667" i="21"/>
  <c r="BC667" i="21"/>
  <c r="BE667" i="21"/>
  <c r="BG667" i="21"/>
  <c r="BI667" i="21"/>
  <c r="BM667" i="21"/>
  <c r="AO668" i="21"/>
  <c r="AQ668" i="21"/>
  <c r="AS668" i="21"/>
  <c r="AU668" i="21"/>
  <c r="AW668" i="21"/>
  <c r="AY668" i="21"/>
  <c r="BA668" i="21"/>
  <c r="BC668" i="21"/>
  <c r="BE668" i="21"/>
  <c r="BG668" i="21"/>
  <c r="BI668" i="21"/>
  <c r="BM668" i="21"/>
  <c r="AO669" i="21"/>
  <c r="AQ669" i="21"/>
  <c r="AS669" i="21"/>
  <c r="AU669" i="21"/>
  <c r="AW669" i="21"/>
  <c r="AY669" i="21"/>
  <c r="BA669" i="21"/>
  <c r="BC669" i="21"/>
  <c r="BE669" i="21"/>
  <c r="BG669" i="21"/>
  <c r="BI669" i="21"/>
  <c r="BM669" i="21"/>
  <c r="AO670" i="21"/>
  <c r="AQ670" i="21"/>
  <c r="AS670" i="21"/>
  <c r="AU670" i="21"/>
  <c r="AW670" i="21"/>
  <c r="AY670" i="21"/>
  <c r="BA670" i="21"/>
  <c r="BC670" i="21"/>
  <c r="BE670" i="21"/>
  <c r="BG670" i="21"/>
  <c r="BI670" i="21"/>
  <c r="BM670" i="21"/>
  <c r="AO671" i="21"/>
  <c r="AQ671" i="21"/>
  <c r="AS671" i="21"/>
  <c r="AU671" i="21"/>
  <c r="AW671" i="21"/>
  <c r="AY671" i="21"/>
  <c r="BA671" i="21"/>
  <c r="BC671" i="21"/>
  <c r="BE671" i="21"/>
  <c r="BG671" i="21"/>
  <c r="BI671" i="21"/>
  <c r="BM671" i="21"/>
  <c r="AO672" i="21"/>
  <c r="AQ672" i="21"/>
  <c r="AS672" i="21"/>
  <c r="AU672" i="21"/>
  <c r="AW672" i="21"/>
  <c r="AY672" i="21"/>
  <c r="BA672" i="21"/>
  <c r="BC672" i="21"/>
  <c r="BE672" i="21"/>
  <c r="BG672" i="21"/>
  <c r="BI672" i="21"/>
  <c r="BM672" i="21"/>
  <c r="AO673" i="21"/>
  <c r="AQ673" i="21"/>
  <c r="AS673" i="21"/>
  <c r="AU673" i="21"/>
  <c r="AW673" i="21"/>
  <c r="AY673" i="21"/>
  <c r="BA673" i="21"/>
  <c r="BC673" i="21"/>
  <c r="BE673" i="21"/>
  <c r="BG673" i="21"/>
  <c r="BI673" i="21"/>
  <c r="BM673" i="21"/>
  <c r="AO674" i="21"/>
  <c r="AQ674" i="21"/>
  <c r="AS674" i="21"/>
  <c r="AU674" i="21"/>
  <c r="AW674" i="21"/>
  <c r="AY674" i="21"/>
  <c r="BA674" i="21"/>
  <c r="BC674" i="21"/>
  <c r="BE674" i="21"/>
  <c r="BG674" i="21"/>
  <c r="BI674" i="21"/>
  <c r="BM674" i="21"/>
  <c r="AO676" i="21"/>
  <c r="AQ676" i="21"/>
  <c r="AS676" i="21"/>
  <c r="AU676" i="21"/>
  <c r="AW676" i="21"/>
  <c r="AY676" i="21"/>
  <c r="BA676" i="21"/>
  <c r="BC676" i="21"/>
  <c r="BE676" i="21"/>
  <c r="BG676" i="21"/>
  <c r="BI676" i="21"/>
  <c r="BM676" i="21"/>
  <c r="AO677" i="21"/>
  <c r="AQ677" i="21"/>
  <c r="AS677" i="21"/>
  <c r="AU677" i="21"/>
  <c r="AW677" i="21"/>
  <c r="AY677" i="21"/>
  <c r="BA677" i="21"/>
  <c r="BC677" i="21"/>
  <c r="BE677" i="21"/>
  <c r="BG677" i="21"/>
  <c r="BI677" i="21"/>
  <c r="BM677" i="21"/>
  <c r="AO678" i="21"/>
  <c r="AQ678" i="21"/>
  <c r="AS678" i="21"/>
  <c r="AU678" i="21"/>
  <c r="AW678" i="21"/>
  <c r="AY678" i="21"/>
  <c r="BA678" i="21"/>
  <c r="BC678" i="21"/>
  <c r="BE678" i="21"/>
  <c r="BG678" i="21"/>
  <c r="BI678" i="21"/>
  <c r="BM678" i="21"/>
  <c r="AO679" i="21"/>
  <c r="AQ679" i="21"/>
  <c r="AS679" i="21"/>
  <c r="AU679" i="21"/>
  <c r="AW679" i="21"/>
  <c r="AY679" i="21"/>
  <c r="BA679" i="21"/>
  <c r="BC679" i="21"/>
  <c r="BE679" i="21"/>
  <c r="BG679" i="21"/>
  <c r="BI679" i="21"/>
  <c r="BM679" i="21"/>
  <c r="AO680" i="21"/>
  <c r="AQ680" i="21"/>
  <c r="AS680" i="21"/>
  <c r="AU680" i="21"/>
  <c r="AW680" i="21"/>
  <c r="AY680" i="21"/>
  <c r="BA680" i="21"/>
  <c r="BC680" i="21"/>
  <c r="BE680" i="21"/>
  <c r="BG680" i="21"/>
  <c r="BI680" i="21"/>
  <c r="BM680" i="21"/>
  <c r="AO681" i="21"/>
  <c r="AQ681" i="21"/>
  <c r="AS681" i="21"/>
  <c r="AU681" i="21"/>
  <c r="AW681" i="21"/>
  <c r="AY681" i="21"/>
  <c r="BA681" i="21"/>
  <c r="BC681" i="21"/>
  <c r="BE681" i="21"/>
  <c r="BG681" i="21"/>
  <c r="BI681" i="21"/>
  <c r="BM681" i="21"/>
  <c r="AO682" i="21"/>
  <c r="AQ682" i="21"/>
  <c r="AS682" i="21"/>
  <c r="AU682" i="21"/>
  <c r="AW682" i="21"/>
  <c r="AY682" i="21"/>
  <c r="BA682" i="21"/>
  <c r="BC682" i="21"/>
  <c r="BE682" i="21"/>
  <c r="BG682" i="21"/>
  <c r="BI682" i="21"/>
  <c r="BM682" i="21"/>
  <c r="AO683" i="21"/>
  <c r="AQ683" i="21"/>
  <c r="AS683" i="21"/>
  <c r="AU683" i="21"/>
  <c r="AW683" i="21"/>
  <c r="AY683" i="21"/>
  <c r="BA683" i="21"/>
  <c r="BC683" i="21"/>
  <c r="BE683" i="21"/>
  <c r="BG683" i="21"/>
  <c r="BI683" i="21"/>
  <c r="BM683" i="21"/>
  <c r="AO684" i="21"/>
  <c r="AQ684" i="21"/>
  <c r="AS684" i="21"/>
  <c r="AU684" i="21"/>
  <c r="AW684" i="21"/>
  <c r="AY684" i="21"/>
  <c r="BA684" i="21"/>
  <c r="BC684" i="21"/>
  <c r="BE684" i="21"/>
  <c r="BG684" i="21"/>
  <c r="BI684" i="21"/>
  <c r="BM684" i="21"/>
  <c r="AO685" i="21"/>
  <c r="AQ685" i="21"/>
  <c r="AS685" i="21"/>
  <c r="AU685" i="21"/>
  <c r="AW685" i="21"/>
  <c r="AY685" i="21"/>
  <c r="BA685" i="21"/>
  <c r="BC685" i="21"/>
  <c r="BE685" i="21"/>
  <c r="BG685" i="21"/>
  <c r="BI685" i="21"/>
  <c r="BM685" i="21"/>
  <c r="AO686" i="21"/>
  <c r="AQ686" i="21"/>
  <c r="AS686" i="21"/>
  <c r="AU686" i="21"/>
  <c r="AW686" i="21"/>
  <c r="AY686" i="21"/>
  <c r="BA686" i="21"/>
  <c r="BC686" i="21"/>
  <c r="BE686" i="21"/>
  <c r="BG686" i="21"/>
  <c r="BI686" i="21"/>
  <c r="BM686" i="21"/>
  <c r="AO687" i="21"/>
  <c r="AQ687" i="21"/>
  <c r="AS687" i="21"/>
  <c r="AU687" i="21"/>
  <c r="AW687" i="21"/>
  <c r="AY687" i="21"/>
  <c r="BA687" i="21"/>
  <c r="BC687" i="21"/>
  <c r="BE687" i="21"/>
  <c r="BG687" i="21"/>
  <c r="BI687" i="21"/>
  <c r="BM687" i="21"/>
  <c r="AO688" i="21"/>
  <c r="AQ688" i="21"/>
  <c r="AS688" i="21"/>
  <c r="AU688" i="21"/>
  <c r="AW688" i="21"/>
  <c r="AY688" i="21"/>
  <c r="BA688" i="21"/>
  <c r="BC688" i="21"/>
  <c r="BE688" i="21"/>
  <c r="BG688" i="21"/>
  <c r="BI688" i="21"/>
  <c r="BM688" i="21"/>
  <c r="AO689" i="21"/>
  <c r="AQ689" i="21"/>
  <c r="AS689" i="21"/>
  <c r="AU689" i="21"/>
  <c r="AW689" i="21"/>
  <c r="AY689" i="21"/>
  <c r="BA689" i="21"/>
  <c r="BC689" i="21"/>
  <c r="BE689" i="21"/>
  <c r="BG689" i="21"/>
  <c r="BI689" i="21"/>
  <c r="BM689" i="21"/>
  <c r="AO690" i="21"/>
  <c r="AQ690" i="21"/>
  <c r="AS690" i="21"/>
  <c r="AU690" i="21"/>
  <c r="AW690" i="21"/>
  <c r="AY690" i="21"/>
  <c r="BA690" i="21"/>
  <c r="BC690" i="21"/>
  <c r="BE690" i="21"/>
  <c r="BG690" i="21"/>
  <c r="BI690" i="21"/>
  <c r="BM690" i="21"/>
  <c r="AO691" i="21"/>
  <c r="AQ691" i="21"/>
  <c r="AS691" i="21"/>
  <c r="AU691" i="21"/>
  <c r="AW691" i="21"/>
  <c r="AY691" i="21"/>
  <c r="BA691" i="21"/>
  <c r="BC691" i="21"/>
  <c r="BE691" i="21"/>
  <c r="BG691" i="21"/>
  <c r="BI691" i="21"/>
  <c r="BM691" i="21"/>
  <c r="AO692" i="21"/>
  <c r="AQ692" i="21"/>
  <c r="AS692" i="21"/>
  <c r="AU692" i="21"/>
  <c r="AW692" i="21"/>
  <c r="AY692" i="21"/>
  <c r="BA692" i="21"/>
  <c r="BC692" i="21"/>
  <c r="BE692" i="21"/>
  <c r="BG692" i="21"/>
  <c r="BI692" i="21"/>
  <c r="BM692" i="21"/>
  <c r="AO693" i="21"/>
  <c r="AQ693" i="21"/>
  <c r="AS693" i="21"/>
  <c r="AU693" i="21"/>
  <c r="AW693" i="21"/>
  <c r="AY693" i="21"/>
  <c r="BA693" i="21"/>
  <c r="BC693" i="21"/>
  <c r="BE693" i="21"/>
  <c r="BG693" i="21"/>
  <c r="BI693" i="21"/>
  <c r="BM693" i="21"/>
  <c r="AO694" i="21"/>
  <c r="AQ694" i="21"/>
  <c r="AS694" i="21"/>
  <c r="AU694" i="21"/>
  <c r="AW694" i="21"/>
  <c r="AY694" i="21"/>
  <c r="BA694" i="21"/>
  <c r="BC694" i="21"/>
  <c r="BE694" i="21"/>
  <c r="BG694" i="21"/>
  <c r="BI694" i="21"/>
  <c r="BM694" i="21"/>
  <c r="AO695" i="21"/>
  <c r="AQ695" i="21"/>
  <c r="AS695" i="21"/>
  <c r="AU695" i="21"/>
  <c r="AW695" i="21"/>
  <c r="AY695" i="21"/>
  <c r="BA695" i="21"/>
  <c r="BC695" i="21"/>
  <c r="BE695" i="21"/>
  <c r="BG695" i="21"/>
  <c r="BI695" i="21"/>
  <c r="BM695" i="21"/>
  <c r="AO696" i="21"/>
  <c r="AQ696" i="21"/>
  <c r="AS696" i="21"/>
  <c r="AU696" i="21"/>
  <c r="AW696" i="21"/>
  <c r="AY696" i="21"/>
  <c r="BA696" i="21"/>
  <c r="BC696" i="21"/>
  <c r="BE696" i="21"/>
  <c r="BG696" i="21"/>
  <c r="BI696" i="21"/>
  <c r="BM696" i="21"/>
  <c r="AO697" i="21"/>
  <c r="AQ697" i="21"/>
  <c r="AS697" i="21"/>
  <c r="AU697" i="21"/>
  <c r="AW697" i="21"/>
  <c r="AY697" i="21"/>
  <c r="BA697" i="21"/>
  <c r="BC697" i="21"/>
  <c r="BE697" i="21"/>
  <c r="BG697" i="21"/>
  <c r="BI697" i="21"/>
  <c r="BM697" i="21"/>
  <c r="AO698" i="21"/>
  <c r="AQ698" i="21"/>
  <c r="AS698" i="21"/>
  <c r="AU698" i="21"/>
  <c r="AW698" i="21"/>
  <c r="AY698" i="21"/>
  <c r="BA698" i="21"/>
  <c r="BC698" i="21"/>
  <c r="BE698" i="21"/>
  <c r="BG698" i="21"/>
  <c r="BI698" i="21"/>
  <c r="BM698" i="21"/>
  <c r="AO699" i="21"/>
  <c r="AQ699" i="21"/>
  <c r="AS699" i="21"/>
  <c r="AU699" i="21"/>
  <c r="AW699" i="21"/>
  <c r="AY699" i="21"/>
  <c r="BA699" i="21"/>
  <c r="BC699" i="21"/>
  <c r="BE699" i="21"/>
  <c r="BG699" i="21"/>
  <c r="BI699" i="21"/>
  <c r="BM699" i="21"/>
  <c r="AO700" i="21"/>
  <c r="AQ700" i="21"/>
  <c r="AS700" i="21"/>
  <c r="AU700" i="21"/>
  <c r="AW700" i="21"/>
  <c r="AY700" i="21"/>
  <c r="BA700" i="21"/>
  <c r="BC700" i="21"/>
  <c r="BE700" i="21"/>
  <c r="BG700" i="21"/>
  <c r="BI700" i="21"/>
  <c r="BM700" i="21"/>
  <c r="AO701" i="21"/>
  <c r="AQ701" i="21"/>
  <c r="AS701" i="21"/>
  <c r="AU701" i="21"/>
  <c r="AW701" i="21"/>
  <c r="AY701" i="21"/>
  <c r="BA701" i="21"/>
  <c r="BC701" i="21"/>
  <c r="BE701" i="21"/>
  <c r="BG701" i="21"/>
  <c r="BI701" i="21"/>
  <c r="BM701" i="21"/>
  <c r="AO702" i="21"/>
  <c r="AQ702" i="21"/>
  <c r="AS702" i="21"/>
  <c r="AU702" i="21"/>
  <c r="AW702" i="21"/>
  <c r="AY702" i="21"/>
  <c r="BA702" i="21"/>
  <c r="BC702" i="21"/>
  <c r="BE702" i="21"/>
  <c r="BG702" i="21"/>
  <c r="BI702" i="21"/>
  <c r="BM702" i="21"/>
  <c r="AO703" i="21"/>
  <c r="AQ703" i="21"/>
  <c r="AS703" i="21"/>
  <c r="AU703" i="21"/>
  <c r="AW703" i="21"/>
  <c r="AY703" i="21"/>
  <c r="BA703" i="21"/>
  <c r="BC703" i="21"/>
  <c r="BE703" i="21"/>
  <c r="BG703" i="21"/>
  <c r="BI703" i="21"/>
  <c r="BM703" i="21"/>
  <c r="AO704" i="21"/>
  <c r="AQ704" i="21"/>
  <c r="AS704" i="21"/>
  <c r="AU704" i="21"/>
  <c r="AW704" i="21"/>
  <c r="AY704" i="21"/>
  <c r="BA704" i="21"/>
  <c r="BC704" i="21"/>
  <c r="BE704" i="21"/>
  <c r="BG704" i="21"/>
  <c r="BI704" i="21"/>
  <c r="BM704" i="21"/>
  <c r="AO705" i="21"/>
  <c r="AQ705" i="21"/>
  <c r="AS705" i="21"/>
  <c r="AU705" i="21"/>
  <c r="AW705" i="21"/>
  <c r="AY705" i="21"/>
  <c r="BA705" i="21"/>
  <c r="BC705" i="21"/>
  <c r="BE705" i="21"/>
  <c r="BG705" i="21"/>
  <c r="BI705" i="21"/>
  <c r="BM705" i="21"/>
  <c r="AO706" i="21"/>
  <c r="AQ706" i="21"/>
  <c r="AS706" i="21"/>
  <c r="AU706" i="21"/>
  <c r="AW706" i="21"/>
  <c r="AY706" i="21"/>
  <c r="BA706" i="21"/>
  <c r="BC706" i="21"/>
  <c r="BE706" i="21"/>
  <c r="BG706" i="21"/>
  <c r="BI706" i="21"/>
  <c r="BM706" i="21"/>
  <c r="AO707" i="21"/>
  <c r="AQ707" i="21"/>
  <c r="AS707" i="21"/>
  <c r="AU707" i="21"/>
  <c r="AW707" i="21"/>
  <c r="AY707" i="21"/>
  <c r="BA707" i="21"/>
  <c r="BC707" i="21"/>
  <c r="BE707" i="21"/>
  <c r="BG707" i="21"/>
  <c r="BI707" i="21"/>
  <c r="BM707" i="21"/>
  <c r="AO708" i="21"/>
  <c r="AQ708" i="21"/>
  <c r="AS708" i="21"/>
  <c r="AU708" i="21"/>
  <c r="AW708" i="21"/>
  <c r="AY708" i="21"/>
  <c r="BA708" i="21"/>
  <c r="BC708" i="21"/>
  <c r="BE708" i="21"/>
  <c r="BG708" i="21"/>
  <c r="BI708" i="21"/>
  <c r="BM708" i="21"/>
  <c r="AO709" i="21"/>
  <c r="AQ709" i="21"/>
  <c r="AS709" i="21"/>
  <c r="AU709" i="21"/>
  <c r="AW709" i="21"/>
  <c r="AY709" i="21"/>
  <c r="BA709" i="21"/>
  <c r="BC709" i="21"/>
  <c r="BE709" i="21"/>
  <c r="BG709" i="21"/>
  <c r="BI709" i="21"/>
  <c r="BM709" i="21"/>
  <c r="AO710" i="21"/>
  <c r="AQ710" i="21"/>
  <c r="AS710" i="21"/>
  <c r="AU710" i="21"/>
  <c r="AW710" i="21"/>
  <c r="AY710" i="21"/>
  <c r="BA710" i="21"/>
  <c r="BC710" i="21"/>
  <c r="BE710" i="21"/>
  <c r="BG710" i="21"/>
  <c r="BI710" i="21"/>
  <c r="BM710" i="21"/>
  <c r="AO711" i="21"/>
  <c r="AQ711" i="21"/>
  <c r="AS711" i="21"/>
  <c r="AU711" i="21"/>
  <c r="AW711" i="21"/>
  <c r="AY711" i="21"/>
  <c r="BA711" i="21"/>
  <c r="BC711" i="21"/>
  <c r="BE711" i="21"/>
  <c r="BG711" i="21"/>
  <c r="BI711" i="21"/>
  <c r="BM711" i="21"/>
  <c r="AO712" i="21"/>
  <c r="AQ712" i="21"/>
  <c r="AS712" i="21"/>
  <c r="AU712" i="21"/>
  <c r="AW712" i="21"/>
  <c r="AY712" i="21"/>
  <c r="BA712" i="21"/>
  <c r="BC712" i="21"/>
  <c r="BE712" i="21"/>
  <c r="BG712" i="21"/>
  <c r="BI712" i="21"/>
  <c r="BM712" i="21"/>
  <c r="AO713" i="21"/>
  <c r="AQ713" i="21"/>
  <c r="AS713" i="21"/>
  <c r="AU713" i="21"/>
  <c r="AW713" i="21"/>
  <c r="AY713" i="21"/>
  <c r="BA713" i="21"/>
  <c r="BC713" i="21"/>
  <c r="BE713" i="21"/>
  <c r="BG713" i="21"/>
  <c r="BI713" i="21"/>
  <c r="BM713" i="21"/>
  <c r="AO714" i="21"/>
  <c r="AQ714" i="21"/>
  <c r="AS714" i="21"/>
  <c r="AU714" i="21"/>
  <c r="AW714" i="21"/>
  <c r="AY714" i="21"/>
  <c r="BA714" i="21"/>
  <c r="BC714" i="21"/>
  <c r="BE714" i="21"/>
  <c r="BG714" i="21"/>
  <c r="BI714" i="21"/>
  <c r="BM714" i="21"/>
  <c r="AO715" i="21"/>
  <c r="AQ715" i="21"/>
  <c r="AS715" i="21"/>
  <c r="AU715" i="21"/>
  <c r="AW715" i="21"/>
  <c r="AY715" i="21"/>
  <c r="BA715" i="21"/>
  <c r="BC715" i="21"/>
  <c r="BE715" i="21"/>
  <c r="BG715" i="21"/>
  <c r="BI715" i="21"/>
  <c r="BM715" i="21"/>
  <c r="AO716" i="21"/>
  <c r="AQ716" i="21"/>
  <c r="AS716" i="21"/>
  <c r="AU716" i="21"/>
  <c r="AW716" i="21"/>
  <c r="AY716" i="21"/>
  <c r="BA716" i="21"/>
  <c r="BC716" i="21"/>
  <c r="BE716" i="21"/>
  <c r="BG716" i="21"/>
  <c r="BI716" i="21"/>
  <c r="BM716" i="21"/>
  <c r="AO717" i="21"/>
  <c r="AQ717" i="21"/>
  <c r="AS717" i="21"/>
  <c r="AU717" i="21"/>
  <c r="AW717" i="21"/>
  <c r="AY717" i="21"/>
  <c r="BA717" i="21"/>
  <c r="BC717" i="21"/>
  <c r="BE717" i="21"/>
  <c r="BG717" i="21"/>
  <c r="BI717" i="21"/>
  <c r="BM717" i="21"/>
  <c r="AO718" i="21"/>
  <c r="AQ718" i="21"/>
  <c r="AS718" i="21"/>
  <c r="AU718" i="21"/>
  <c r="AW718" i="21"/>
  <c r="AY718" i="21"/>
  <c r="BA718" i="21"/>
  <c r="BC718" i="21"/>
  <c r="BE718" i="21"/>
  <c r="BG718" i="21"/>
  <c r="BI718" i="21"/>
  <c r="BM718" i="21"/>
  <c r="AO719" i="21"/>
  <c r="AQ719" i="21"/>
  <c r="AS719" i="21"/>
  <c r="AU719" i="21"/>
  <c r="AW719" i="21"/>
  <c r="AY719" i="21"/>
  <c r="BA719" i="21"/>
  <c r="BC719" i="21"/>
  <c r="BE719" i="21"/>
  <c r="BG719" i="21"/>
  <c r="BI719" i="21"/>
  <c r="BM719" i="21"/>
  <c r="AO720" i="21"/>
  <c r="AQ720" i="21"/>
  <c r="AS720" i="21"/>
  <c r="AU720" i="21"/>
  <c r="AW720" i="21"/>
  <c r="AY720" i="21"/>
  <c r="BA720" i="21"/>
  <c r="BC720" i="21"/>
  <c r="BE720" i="21"/>
  <c r="BG720" i="21"/>
  <c r="BI720" i="21"/>
  <c r="BM720" i="21"/>
  <c r="AO721" i="21"/>
  <c r="AQ721" i="21"/>
  <c r="AS721" i="21"/>
  <c r="AU721" i="21"/>
  <c r="AW721" i="21"/>
  <c r="AY721" i="21"/>
  <c r="BA721" i="21"/>
  <c r="BC721" i="21"/>
  <c r="BE721" i="21"/>
  <c r="BG721" i="21"/>
  <c r="BI721" i="21"/>
  <c r="BM721" i="21"/>
  <c r="AO722" i="21"/>
  <c r="AQ722" i="21"/>
  <c r="AS722" i="21"/>
  <c r="AU722" i="21"/>
  <c r="AW722" i="21"/>
  <c r="AY722" i="21"/>
  <c r="BA722" i="21"/>
  <c r="BC722" i="21"/>
  <c r="BE722" i="21"/>
  <c r="BG722" i="21"/>
  <c r="BI722" i="21"/>
  <c r="BM722" i="21"/>
  <c r="AO723" i="21"/>
  <c r="AQ723" i="21"/>
  <c r="AS723" i="21"/>
  <c r="AU723" i="21"/>
  <c r="AW723" i="21"/>
  <c r="AY723" i="21"/>
  <c r="BA723" i="21"/>
  <c r="BC723" i="21"/>
  <c r="BE723" i="21"/>
  <c r="BG723" i="21"/>
  <c r="BI723" i="21"/>
  <c r="BM723" i="21"/>
  <c r="AO724" i="21"/>
  <c r="AQ724" i="21"/>
  <c r="AS724" i="21"/>
  <c r="AU724" i="21"/>
  <c r="AW724" i="21"/>
  <c r="AY724" i="21"/>
  <c r="BA724" i="21"/>
  <c r="BC724" i="21"/>
  <c r="BE724" i="21"/>
  <c r="BG724" i="21"/>
  <c r="BI724" i="21"/>
  <c r="BM724" i="21"/>
  <c r="AO725" i="21"/>
  <c r="AQ725" i="21"/>
  <c r="AS725" i="21"/>
  <c r="AU725" i="21"/>
  <c r="AW725" i="21"/>
  <c r="AY725" i="21"/>
  <c r="BA725" i="21"/>
  <c r="BC725" i="21"/>
  <c r="BE725" i="21"/>
  <c r="BG725" i="21"/>
  <c r="BI725" i="21"/>
  <c r="BM725" i="21"/>
  <c r="AO726" i="21"/>
  <c r="AQ726" i="21"/>
  <c r="AS726" i="21"/>
  <c r="AU726" i="21"/>
  <c r="AW726" i="21"/>
  <c r="AY726" i="21"/>
  <c r="BA726" i="21"/>
  <c r="BC726" i="21"/>
  <c r="BE726" i="21"/>
  <c r="BG726" i="21"/>
  <c r="BI726" i="21"/>
  <c r="BM726" i="21"/>
  <c r="AO727" i="21"/>
  <c r="AQ727" i="21"/>
  <c r="AS727" i="21"/>
  <c r="AU727" i="21"/>
  <c r="AW727" i="21"/>
  <c r="AY727" i="21"/>
  <c r="BA727" i="21"/>
  <c r="BC727" i="21"/>
  <c r="BE727" i="21"/>
  <c r="BG727" i="21"/>
  <c r="BI727" i="21"/>
  <c r="BM727" i="21"/>
  <c r="AO728" i="21"/>
  <c r="AQ728" i="21"/>
  <c r="AS728" i="21"/>
  <c r="AU728" i="21"/>
  <c r="AW728" i="21"/>
  <c r="AY728" i="21"/>
  <c r="BA728" i="21"/>
  <c r="BC728" i="21"/>
  <c r="BE728" i="21"/>
  <c r="BG728" i="21"/>
  <c r="BI728" i="21"/>
  <c r="BM728" i="21"/>
  <c r="AO729" i="21"/>
  <c r="AQ729" i="21"/>
  <c r="AS729" i="21"/>
  <c r="AU729" i="21"/>
  <c r="AW729" i="21"/>
  <c r="AY729" i="21"/>
  <c r="BA729" i="21"/>
  <c r="BC729" i="21"/>
  <c r="BE729" i="21"/>
  <c r="BG729" i="21"/>
  <c r="BI729" i="21"/>
  <c r="BM729" i="21"/>
  <c r="AO730" i="21"/>
  <c r="AQ730" i="21"/>
  <c r="AS730" i="21"/>
  <c r="AU730" i="21"/>
  <c r="AW730" i="21"/>
  <c r="AY730" i="21"/>
  <c r="BA730" i="21"/>
  <c r="BC730" i="21"/>
  <c r="BE730" i="21"/>
  <c r="BG730" i="21"/>
  <c r="BI730" i="21"/>
  <c r="BM730" i="21"/>
  <c r="AO731" i="21"/>
  <c r="AQ731" i="21"/>
  <c r="AS731" i="21"/>
  <c r="AU731" i="21"/>
  <c r="AW731" i="21"/>
  <c r="AY731" i="21"/>
  <c r="BA731" i="21"/>
  <c r="BC731" i="21"/>
  <c r="BE731" i="21"/>
  <c r="BG731" i="21"/>
  <c r="BI731" i="21"/>
  <c r="BM731" i="21"/>
  <c r="AO732" i="21"/>
  <c r="AQ732" i="21"/>
  <c r="AS732" i="21"/>
  <c r="AU732" i="21"/>
  <c r="AW732" i="21"/>
  <c r="AY732" i="21"/>
  <c r="BA732" i="21"/>
  <c r="BC732" i="21"/>
  <c r="BE732" i="21"/>
  <c r="BG732" i="21"/>
  <c r="BI732" i="21"/>
  <c r="BM732" i="21"/>
  <c r="AO733" i="21"/>
  <c r="AQ733" i="21"/>
  <c r="AS733" i="21"/>
  <c r="AU733" i="21"/>
  <c r="AW733" i="21"/>
  <c r="AY733" i="21"/>
  <c r="BA733" i="21"/>
  <c r="BC733" i="21"/>
  <c r="BE733" i="21"/>
  <c r="BG733" i="21"/>
  <c r="BI733" i="21"/>
  <c r="BM733" i="21"/>
  <c r="AO734" i="21"/>
  <c r="AQ734" i="21"/>
  <c r="AS734" i="21"/>
  <c r="AU734" i="21"/>
  <c r="AW734" i="21"/>
  <c r="AY734" i="21"/>
  <c r="BA734" i="21"/>
  <c r="BC734" i="21"/>
  <c r="BE734" i="21"/>
  <c r="BG734" i="21"/>
  <c r="BI734" i="21"/>
  <c r="BM734" i="21"/>
  <c r="AO735" i="21"/>
  <c r="AQ735" i="21"/>
  <c r="AS735" i="21"/>
  <c r="AU735" i="21"/>
  <c r="AW735" i="21"/>
  <c r="AY735" i="21"/>
  <c r="BA735" i="21"/>
  <c r="BC735" i="21"/>
  <c r="BE735" i="21"/>
  <c r="BG735" i="21"/>
  <c r="BI735" i="21"/>
  <c r="BM735" i="21"/>
  <c r="AO736" i="21"/>
  <c r="AQ736" i="21"/>
  <c r="AS736" i="21"/>
  <c r="AU736" i="21"/>
  <c r="AW736" i="21"/>
  <c r="AY736" i="21"/>
  <c r="BA736" i="21"/>
  <c r="BC736" i="21"/>
  <c r="BE736" i="21"/>
  <c r="BG736" i="21"/>
  <c r="BI736" i="21"/>
  <c r="BM736" i="21"/>
  <c r="AO737" i="21"/>
  <c r="AQ737" i="21"/>
  <c r="AS737" i="21"/>
  <c r="AU737" i="21"/>
  <c r="AW737" i="21"/>
  <c r="AY737" i="21"/>
  <c r="BA737" i="21"/>
  <c r="BC737" i="21"/>
  <c r="BE737" i="21"/>
  <c r="BG737" i="21"/>
  <c r="BI737" i="21"/>
  <c r="BM737" i="21"/>
  <c r="AO738" i="21"/>
  <c r="AQ738" i="21"/>
  <c r="AS738" i="21"/>
  <c r="AU738" i="21"/>
  <c r="AW738" i="21"/>
  <c r="AY738" i="21"/>
  <c r="BA738" i="21"/>
  <c r="BC738" i="21"/>
  <c r="BE738" i="21"/>
  <c r="BG738" i="21"/>
  <c r="BI738" i="21"/>
  <c r="BM738" i="21"/>
  <c r="AQ740" i="21"/>
  <c r="AS740" i="21"/>
  <c r="AU740" i="21"/>
  <c r="AW740" i="21"/>
  <c r="AY740" i="21"/>
  <c r="BA740" i="21"/>
  <c r="BC740" i="21"/>
  <c r="BE740" i="21"/>
  <c r="BG740" i="21"/>
  <c r="BI740" i="21"/>
  <c r="BM740" i="21"/>
  <c r="AO741" i="21"/>
  <c r="AQ741" i="21"/>
  <c r="AS741" i="21"/>
  <c r="AU741" i="21"/>
  <c r="AW741" i="21"/>
  <c r="AY741" i="21"/>
  <c r="BA741" i="21"/>
  <c r="BC741" i="21"/>
  <c r="BE741" i="21"/>
  <c r="BG741" i="21"/>
  <c r="BI741" i="21"/>
  <c r="BM741" i="21"/>
  <c r="AO742" i="21"/>
  <c r="AQ742" i="21"/>
  <c r="AS742" i="21"/>
  <c r="AU742" i="21"/>
  <c r="AW742" i="21"/>
  <c r="AY742" i="21"/>
  <c r="BA742" i="21"/>
  <c r="BC742" i="21"/>
  <c r="BE742" i="21"/>
  <c r="BG742" i="21"/>
  <c r="BI742" i="21"/>
  <c r="BM742" i="21"/>
  <c r="AO743" i="21"/>
  <c r="AQ743" i="21"/>
  <c r="AS743" i="21"/>
  <c r="AU743" i="21"/>
  <c r="AW743" i="21"/>
  <c r="AY743" i="21"/>
  <c r="BA743" i="21"/>
  <c r="BC743" i="21"/>
  <c r="BE743" i="21"/>
  <c r="BG743" i="21"/>
  <c r="BI743" i="21"/>
  <c r="BM743" i="21"/>
  <c r="AO744" i="21"/>
  <c r="AQ744" i="21"/>
  <c r="AS744" i="21"/>
  <c r="AU744" i="21"/>
  <c r="AW744" i="21"/>
  <c r="AY744" i="21"/>
  <c r="BA744" i="21"/>
  <c r="BC744" i="21"/>
  <c r="BE744" i="21"/>
  <c r="BG744" i="21"/>
  <c r="BI744" i="21"/>
  <c r="BM744" i="21"/>
  <c r="AO745" i="21"/>
  <c r="AQ745" i="21"/>
  <c r="AS745" i="21"/>
  <c r="AU745" i="21"/>
  <c r="AW745" i="21"/>
  <c r="AY745" i="21"/>
  <c r="BA745" i="21"/>
  <c r="BC745" i="21"/>
  <c r="BE745" i="21"/>
  <c r="BG745" i="21"/>
  <c r="BI745" i="21"/>
  <c r="BM745" i="21"/>
  <c r="AO746" i="21"/>
  <c r="AQ746" i="21"/>
  <c r="AS746" i="21"/>
  <c r="AU746" i="21"/>
  <c r="AW746" i="21"/>
  <c r="AY746" i="21"/>
  <c r="BA746" i="21"/>
  <c r="BC746" i="21"/>
  <c r="BE746" i="21"/>
  <c r="BG746" i="21"/>
  <c r="BI746" i="21"/>
  <c r="BM746" i="21"/>
  <c r="AO747" i="21"/>
  <c r="AQ747" i="21"/>
  <c r="AS747" i="21"/>
  <c r="AU747" i="21"/>
  <c r="AW747" i="21"/>
  <c r="AY747" i="21"/>
  <c r="BA747" i="21"/>
  <c r="BC747" i="21"/>
  <c r="BE747" i="21"/>
  <c r="BG747" i="21"/>
  <c r="BI747" i="21"/>
  <c r="BM747" i="21"/>
  <c r="AO748" i="21"/>
  <c r="AQ748" i="21"/>
  <c r="AS748" i="21"/>
  <c r="AU748" i="21"/>
  <c r="AW748" i="21"/>
  <c r="AY748" i="21"/>
  <c r="BA748" i="21"/>
  <c r="BC748" i="21"/>
  <c r="BE748" i="21"/>
  <c r="BG748" i="21"/>
  <c r="BI748" i="21"/>
  <c r="BM748" i="21"/>
  <c r="AO749" i="21"/>
  <c r="AQ749" i="21"/>
  <c r="AS749" i="21"/>
  <c r="AU749" i="21"/>
  <c r="AW749" i="21"/>
  <c r="AY749" i="21"/>
  <c r="BA749" i="21"/>
  <c r="BC749" i="21"/>
  <c r="BE749" i="21"/>
  <c r="BG749" i="21"/>
  <c r="BI749" i="21"/>
  <c r="BM749" i="21"/>
  <c r="AO750" i="21"/>
  <c r="AQ750" i="21"/>
  <c r="AS750" i="21"/>
  <c r="AU750" i="21"/>
  <c r="AW750" i="21"/>
  <c r="AY750" i="21"/>
  <c r="BA750" i="21"/>
  <c r="BC750" i="21"/>
  <c r="BE750" i="21"/>
  <c r="BG750" i="21"/>
  <c r="BI750" i="21"/>
  <c r="BM750" i="21"/>
  <c r="AO751" i="21"/>
  <c r="AQ751" i="21"/>
  <c r="AS751" i="21"/>
  <c r="AU751" i="21"/>
  <c r="AW751" i="21"/>
  <c r="AY751" i="21"/>
  <c r="BA751" i="21"/>
  <c r="BC751" i="21"/>
  <c r="BE751" i="21"/>
  <c r="BG751" i="21"/>
  <c r="BI751" i="21"/>
  <c r="BM751" i="21"/>
  <c r="AO752" i="21"/>
  <c r="AQ752" i="21"/>
  <c r="AS752" i="21"/>
  <c r="AU752" i="21"/>
  <c r="AW752" i="21"/>
  <c r="AY752" i="21"/>
  <c r="BA752" i="21"/>
  <c r="BC752" i="21"/>
  <c r="BE752" i="21"/>
  <c r="BG752" i="21"/>
  <c r="BI752" i="21"/>
  <c r="BM752" i="21"/>
  <c r="AO753" i="21"/>
  <c r="AQ753" i="21"/>
  <c r="AS753" i="21"/>
  <c r="AU753" i="21"/>
  <c r="AW753" i="21"/>
  <c r="AY753" i="21"/>
  <c r="BA753" i="21"/>
  <c r="BC753" i="21"/>
  <c r="BE753" i="21"/>
  <c r="BG753" i="21"/>
  <c r="BI753" i="21"/>
  <c r="BM753" i="21"/>
  <c r="AO754" i="21"/>
  <c r="AQ754" i="21"/>
  <c r="AS754" i="21"/>
  <c r="AU754" i="21"/>
  <c r="AW754" i="21"/>
  <c r="AY754" i="21"/>
  <c r="BA754" i="21"/>
  <c r="BC754" i="21"/>
  <c r="BE754" i="21"/>
  <c r="BG754" i="21"/>
  <c r="BI754" i="21"/>
  <c r="BM754" i="21"/>
  <c r="AO755" i="21"/>
  <c r="AQ755" i="21"/>
  <c r="AS755" i="21"/>
  <c r="AU755" i="21"/>
  <c r="AW755" i="21"/>
  <c r="AY755" i="21"/>
  <c r="BA755" i="21"/>
  <c r="BC755" i="21"/>
  <c r="BE755" i="21"/>
  <c r="BG755" i="21"/>
  <c r="BI755" i="21"/>
  <c r="BM755" i="21"/>
  <c r="AO756" i="21"/>
  <c r="AQ756" i="21"/>
  <c r="AS756" i="21"/>
  <c r="AU756" i="21"/>
  <c r="AW756" i="21"/>
  <c r="AY756" i="21"/>
  <c r="BA756" i="21"/>
  <c r="BC756" i="21"/>
  <c r="BE756" i="21"/>
  <c r="BG756" i="21"/>
  <c r="BI756" i="21"/>
  <c r="BM756" i="21"/>
  <c r="AO757" i="21"/>
  <c r="AQ757" i="21"/>
  <c r="AS757" i="21"/>
  <c r="AU757" i="21"/>
  <c r="AW757" i="21"/>
  <c r="AY757" i="21"/>
  <c r="BA757" i="21"/>
  <c r="BC757" i="21"/>
  <c r="BE757" i="21"/>
  <c r="BG757" i="21"/>
  <c r="BI757" i="21"/>
  <c r="BM757" i="21"/>
  <c r="AO758" i="21"/>
  <c r="AQ758" i="21"/>
  <c r="AS758" i="21"/>
  <c r="AU758" i="21"/>
  <c r="AW758" i="21"/>
  <c r="AY758" i="21"/>
  <c r="BA758" i="21"/>
  <c r="BC758" i="21"/>
  <c r="BE758" i="21"/>
  <c r="BG758" i="21"/>
  <c r="BI758" i="21"/>
  <c r="BM758" i="21"/>
  <c r="AO759" i="21"/>
  <c r="AQ759" i="21"/>
  <c r="AS759" i="21"/>
  <c r="AU759" i="21"/>
  <c r="AW759" i="21"/>
  <c r="AY759" i="21"/>
  <c r="BA759" i="21"/>
  <c r="BC759" i="21"/>
  <c r="BE759" i="21"/>
  <c r="BG759" i="21"/>
  <c r="BI759" i="21"/>
  <c r="BM759" i="21"/>
  <c r="AO760" i="21"/>
  <c r="AQ760" i="21"/>
  <c r="AS760" i="21"/>
  <c r="AU760" i="21"/>
  <c r="AW760" i="21"/>
  <c r="AY760" i="21"/>
  <c r="BA760" i="21"/>
  <c r="BC760" i="21"/>
  <c r="BE760" i="21"/>
  <c r="BG760" i="21"/>
  <c r="BI760" i="21"/>
  <c r="BM760" i="21"/>
  <c r="AO761" i="21"/>
  <c r="AQ761" i="21"/>
  <c r="AS761" i="21"/>
  <c r="AU761" i="21"/>
  <c r="AW761" i="21"/>
  <c r="AY761" i="21"/>
  <c r="BA761" i="21"/>
  <c r="BC761" i="21"/>
  <c r="BE761" i="21"/>
  <c r="BG761" i="21"/>
  <c r="BI761" i="21"/>
  <c r="BM761" i="21"/>
  <c r="AO762" i="21"/>
  <c r="AQ762" i="21"/>
  <c r="AS762" i="21"/>
  <c r="AU762" i="21"/>
  <c r="AW762" i="21"/>
  <c r="AY762" i="21"/>
  <c r="BA762" i="21"/>
  <c r="BC762" i="21"/>
  <c r="BE762" i="21"/>
  <c r="BG762" i="21"/>
  <c r="BI762" i="21"/>
  <c r="BM762" i="21"/>
  <c r="AO763" i="21"/>
  <c r="AQ763" i="21"/>
  <c r="AS763" i="21"/>
  <c r="AU763" i="21"/>
  <c r="AW763" i="21"/>
  <c r="AY763" i="21"/>
  <c r="BA763" i="21"/>
  <c r="BC763" i="21"/>
  <c r="BE763" i="21"/>
  <c r="BG763" i="21"/>
  <c r="BI763" i="21"/>
  <c r="BM763" i="21"/>
  <c r="AO764" i="21"/>
  <c r="AQ764" i="21"/>
  <c r="AS764" i="21"/>
  <c r="AU764" i="21"/>
  <c r="AW764" i="21"/>
  <c r="AY764" i="21"/>
  <c r="BA764" i="21"/>
  <c r="BC764" i="21"/>
  <c r="BE764" i="21"/>
  <c r="BG764" i="21"/>
  <c r="BI764" i="21"/>
  <c r="BM764" i="21"/>
  <c r="AO765" i="21"/>
  <c r="AQ765" i="21"/>
  <c r="AS765" i="21"/>
  <c r="AU765" i="21"/>
  <c r="AW765" i="21"/>
  <c r="AY765" i="21"/>
  <c r="BA765" i="21"/>
  <c r="BC765" i="21"/>
  <c r="BE765" i="21"/>
  <c r="BG765" i="21"/>
  <c r="BI765" i="21"/>
  <c r="BM765" i="21"/>
  <c r="AO766" i="21"/>
  <c r="AQ766" i="21"/>
  <c r="AS766" i="21"/>
  <c r="AU766" i="21"/>
  <c r="AW766" i="21"/>
  <c r="AY766" i="21"/>
  <c r="BA766" i="21"/>
  <c r="BC766" i="21"/>
  <c r="BE766" i="21"/>
  <c r="BG766" i="21"/>
  <c r="BI766" i="21"/>
  <c r="BM766" i="21"/>
  <c r="AO767" i="21"/>
  <c r="AQ767" i="21"/>
  <c r="AS767" i="21"/>
  <c r="AU767" i="21"/>
  <c r="AW767" i="21"/>
  <c r="AY767" i="21"/>
  <c r="BA767" i="21"/>
  <c r="BC767" i="21"/>
  <c r="BE767" i="21"/>
  <c r="BG767" i="21"/>
  <c r="BI767" i="21"/>
  <c r="BM767" i="21"/>
  <c r="AO768" i="21"/>
  <c r="AQ768" i="21"/>
  <c r="AS768" i="21"/>
  <c r="AU768" i="21"/>
  <c r="AW768" i="21"/>
  <c r="AY768" i="21"/>
  <c r="BA768" i="21"/>
  <c r="BC768" i="21"/>
  <c r="BE768" i="21"/>
  <c r="BG768" i="21"/>
  <c r="BI768" i="21"/>
  <c r="BM768" i="21"/>
  <c r="AO769" i="21"/>
  <c r="AQ769" i="21"/>
  <c r="AS769" i="21"/>
  <c r="AU769" i="21"/>
  <c r="AW769" i="21"/>
  <c r="AY769" i="21"/>
  <c r="BA769" i="21"/>
  <c r="BC769" i="21"/>
  <c r="BE769" i="21"/>
  <c r="BG769" i="21"/>
  <c r="BI769" i="21"/>
  <c r="BM769" i="21"/>
  <c r="AO770" i="21"/>
  <c r="AQ770" i="21"/>
  <c r="AS770" i="21"/>
  <c r="AU770" i="21"/>
  <c r="AW770" i="21"/>
  <c r="AY770" i="21"/>
  <c r="BA770" i="21"/>
  <c r="BC770" i="21"/>
  <c r="BE770" i="21"/>
  <c r="BG770" i="21"/>
  <c r="BI770" i="21"/>
  <c r="BM770" i="21"/>
  <c r="AO771" i="21"/>
  <c r="AQ771" i="21"/>
  <c r="AS771" i="21"/>
  <c r="AU771" i="21"/>
  <c r="AW771" i="21"/>
  <c r="AY771" i="21"/>
  <c r="BA771" i="21"/>
  <c r="BC771" i="21"/>
  <c r="BE771" i="21"/>
  <c r="BG771" i="21"/>
  <c r="BI771" i="21"/>
  <c r="BM771" i="21"/>
  <c r="AO772" i="21"/>
  <c r="AQ772" i="21"/>
  <c r="AS772" i="21"/>
  <c r="AU772" i="21"/>
  <c r="AW772" i="21"/>
  <c r="AY772" i="21"/>
  <c r="BA772" i="21"/>
  <c r="BC772" i="21"/>
  <c r="BE772" i="21"/>
  <c r="BG772" i="21"/>
  <c r="BI772" i="21"/>
  <c r="BM772" i="21"/>
  <c r="AO773" i="21"/>
  <c r="AQ773" i="21"/>
  <c r="AS773" i="21"/>
  <c r="AU773" i="21"/>
  <c r="AW773" i="21"/>
  <c r="AY773" i="21"/>
  <c r="BA773" i="21"/>
  <c r="BC773" i="21"/>
  <c r="BE773" i="21"/>
  <c r="BG773" i="21"/>
  <c r="BI773" i="21"/>
  <c r="BM773" i="21"/>
  <c r="AO774" i="21"/>
  <c r="AQ774" i="21"/>
  <c r="AS774" i="21"/>
  <c r="AU774" i="21"/>
  <c r="AW774" i="21"/>
  <c r="AY774" i="21"/>
  <c r="BA774" i="21"/>
  <c r="BC774" i="21"/>
  <c r="BE774" i="21"/>
  <c r="BG774" i="21"/>
  <c r="BI774" i="21"/>
  <c r="BM774" i="21"/>
  <c r="AO775" i="21"/>
  <c r="AQ775" i="21"/>
  <c r="AS775" i="21"/>
  <c r="AU775" i="21"/>
  <c r="AW775" i="21"/>
  <c r="AY775" i="21"/>
  <c r="BA775" i="21"/>
  <c r="BC775" i="21"/>
  <c r="BE775" i="21"/>
  <c r="BG775" i="21"/>
  <c r="BI775" i="21"/>
  <c r="BM775" i="21"/>
  <c r="AO776" i="21"/>
  <c r="AQ776" i="21"/>
  <c r="AS776" i="21"/>
  <c r="AU776" i="21"/>
  <c r="AW776" i="21"/>
  <c r="AY776" i="21"/>
  <c r="BA776" i="21"/>
  <c r="BC776" i="21"/>
  <c r="BE776" i="21"/>
  <c r="BG776" i="21"/>
  <c r="BI776" i="21"/>
  <c r="BM776" i="21"/>
  <c r="AO777" i="21"/>
  <c r="AQ777" i="21"/>
  <c r="AS777" i="21"/>
  <c r="AU777" i="21"/>
  <c r="AW777" i="21"/>
  <c r="AY777" i="21"/>
  <c r="BA777" i="21"/>
  <c r="BC777" i="21"/>
  <c r="BE777" i="21"/>
  <c r="BG777" i="21"/>
  <c r="BI777" i="21"/>
  <c r="BM777" i="21"/>
  <c r="AO778" i="21"/>
  <c r="AQ778" i="21"/>
  <c r="AS778" i="21"/>
  <c r="AU778" i="21"/>
  <c r="AW778" i="21"/>
  <c r="AY778" i="21"/>
  <c r="BA778" i="21"/>
  <c r="BC778" i="21"/>
  <c r="BE778" i="21"/>
  <c r="BG778" i="21"/>
  <c r="BI778" i="21"/>
  <c r="BM778" i="21"/>
  <c r="AO779" i="21"/>
  <c r="AQ779" i="21"/>
  <c r="AS779" i="21"/>
  <c r="AU779" i="21"/>
  <c r="AW779" i="21"/>
  <c r="AY779" i="21"/>
  <c r="BA779" i="21"/>
  <c r="BC779" i="21"/>
  <c r="BE779" i="21"/>
  <c r="BG779" i="21"/>
  <c r="BI779" i="21"/>
  <c r="BM779" i="21"/>
  <c r="AO780" i="21"/>
  <c r="AQ780" i="21"/>
  <c r="AS780" i="21"/>
  <c r="AU780" i="21"/>
  <c r="AW780" i="21"/>
  <c r="AY780" i="21"/>
  <c r="BA780" i="21"/>
  <c r="BC780" i="21"/>
  <c r="BE780" i="21"/>
  <c r="BG780" i="21"/>
  <c r="BI780" i="21"/>
  <c r="BM780" i="21"/>
  <c r="AO781" i="21"/>
  <c r="AQ781" i="21"/>
  <c r="AS781" i="21"/>
  <c r="AU781" i="21"/>
  <c r="AW781" i="21"/>
  <c r="AY781" i="21"/>
  <c r="BA781" i="21"/>
  <c r="BC781" i="21"/>
  <c r="BE781" i="21"/>
  <c r="BG781" i="21"/>
  <c r="BI781" i="21"/>
  <c r="BM781" i="21"/>
  <c r="AO782" i="21"/>
  <c r="AQ782" i="21"/>
  <c r="AS782" i="21"/>
  <c r="AU782" i="21"/>
  <c r="AW782" i="21"/>
  <c r="AY782" i="21"/>
  <c r="BA782" i="21"/>
  <c r="BC782" i="21"/>
  <c r="BE782" i="21"/>
  <c r="BG782" i="21"/>
  <c r="BI782" i="21"/>
  <c r="BM782" i="21"/>
  <c r="AO783" i="21"/>
  <c r="AQ783" i="21"/>
  <c r="AS783" i="21"/>
  <c r="AU783" i="21"/>
  <c r="AW783" i="21"/>
  <c r="AY783" i="21"/>
  <c r="BA783" i="21"/>
  <c r="BC783" i="21"/>
  <c r="BE783" i="21"/>
  <c r="BG783" i="21"/>
  <c r="BI783" i="21"/>
  <c r="BM783" i="21"/>
  <c r="AO784" i="21"/>
  <c r="AQ784" i="21"/>
  <c r="AS784" i="21"/>
  <c r="AU784" i="21"/>
  <c r="AW784" i="21"/>
  <c r="AY784" i="21"/>
  <c r="BA784" i="21"/>
  <c r="BC784" i="21"/>
  <c r="BE784" i="21"/>
  <c r="BG784" i="21"/>
  <c r="BI784" i="21"/>
  <c r="BM784" i="21"/>
  <c r="AO785" i="21"/>
  <c r="AQ785" i="21"/>
  <c r="AS785" i="21"/>
  <c r="AU785" i="21"/>
  <c r="AW785" i="21"/>
  <c r="AY785" i="21"/>
  <c r="BA785" i="21"/>
  <c r="BC785" i="21"/>
  <c r="BE785" i="21"/>
  <c r="BG785" i="21"/>
  <c r="BI785" i="21"/>
  <c r="BM785" i="21"/>
  <c r="AO786" i="21"/>
  <c r="AQ786" i="21"/>
  <c r="AS786" i="21"/>
  <c r="AU786" i="21"/>
  <c r="AW786" i="21"/>
  <c r="AY786" i="21"/>
  <c r="BA786" i="21"/>
  <c r="BC786" i="21"/>
  <c r="BE786" i="21"/>
  <c r="BG786" i="21"/>
  <c r="BI786" i="21"/>
  <c r="BM786" i="21"/>
  <c r="AO787" i="21"/>
  <c r="AQ787" i="21"/>
  <c r="AS787" i="21"/>
  <c r="AU787" i="21"/>
  <c r="AW787" i="21"/>
  <c r="AY787" i="21"/>
  <c r="BA787" i="21"/>
  <c r="BC787" i="21"/>
  <c r="BE787" i="21"/>
  <c r="BG787" i="21"/>
  <c r="BI787" i="21"/>
  <c r="BM787" i="21"/>
  <c r="AO788" i="21"/>
  <c r="AQ788" i="21"/>
  <c r="AS788" i="21"/>
  <c r="AU788" i="21"/>
  <c r="AW788" i="21"/>
  <c r="AY788" i="21"/>
  <c r="BA788" i="21"/>
  <c r="BC788" i="21"/>
  <c r="BE788" i="21"/>
  <c r="BG788" i="21"/>
  <c r="BI788" i="21"/>
  <c r="BM788" i="21"/>
  <c r="AO789" i="21"/>
  <c r="AQ789" i="21"/>
  <c r="AS789" i="21"/>
  <c r="AU789" i="21"/>
  <c r="AW789" i="21"/>
  <c r="AY789" i="21"/>
  <c r="BA789" i="21"/>
  <c r="BC789" i="21"/>
  <c r="BE789" i="21"/>
  <c r="BG789" i="21"/>
  <c r="BI789" i="21"/>
  <c r="BM789" i="21"/>
  <c r="AO790" i="21"/>
  <c r="AQ790" i="21"/>
  <c r="AS790" i="21"/>
  <c r="AU790" i="21"/>
  <c r="AW790" i="21"/>
  <c r="AY790" i="21"/>
  <c r="BA790" i="21"/>
  <c r="BC790" i="21"/>
  <c r="BE790" i="21"/>
  <c r="BG790" i="21"/>
  <c r="BI790" i="21"/>
  <c r="BM790" i="21"/>
  <c r="AO791" i="21"/>
  <c r="AQ791" i="21"/>
  <c r="AS791" i="21"/>
  <c r="AU791" i="21"/>
  <c r="AW791" i="21"/>
  <c r="AY791" i="21"/>
  <c r="BA791" i="21"/>
  <c r="BC791" i="21"/>
  <c r="BE791" i="21"/>
  <c r="BG791" i="21"/>
  <c r="BI791" i="21"/>
  <c r="BM791" i="21"/>
  <c r="AO792" i="21"/>
  <c r="AQ792" i="21"/>
  <c r="AS792" i="21"/>
  <c r="AU792" i="21"/>
  <c r="AW792" i="21"/>
  <c r="AY792" i="21"/>
  <c r="BA792" i="21"/>
  <c r="BC792" i="21"/>
  <c r="BE792" i="21"/>
  <c r="BG792" i="21"/>
  <c r="BI792" i="21"/>
  <c r="BM792" i="21"/>
  <c r="AO793" i="21"/>
  <c r="AQ793" i="21"/>
  <c r="AS793" i="21"/>
  <c r="AU793" i="21"/>
  <c r="AW793" i="21"/>
  <c r="AY793" i="21"/>
  <c r="BA793" i="21"/>
  <c r="BC793" i="21"/>
  <c r="BE793" i="21"/>
  <c r="BG793" i="21"/>
  <c r="BI793" i="21"/>
  <c r="BM793" i="21"/>
  <c r="AO794" i="21"/>
  <c r="AQ794" i="21"/>
  <c r="AS794" i="21"/>
  <c r="AU794" i="21"/>
  <c r="AW794" i="21"/>
  <c r="AY794" i="21"/>
  <c r="BA794" i="21"/>
  <c r="BC794" i="21"/>
  <c r="BE794" i="21"/>
  <c r="BG794" i="21"/>
  <c r="BI794" i="21"/>
  <c r="BM794" i="21"/>
  <c r="AO795" i="21"/>
  <c r="AQ795" i="21"/>
  <c r="AS795" i="21"/>
  <c r="AU795" i="21"/>
  <c r="AW795" i="21"/>
  <c r="AY795" i="21"/>
  <c r="BA795" i="21"/>
  <c r="BC795" i="21"/>
  <c r="BE795" i="21"/>
  <c r="BG795" i="21"/>
  <c r="BI795" i="21"/>
  <c r="BM795" i="21"/>
  <c r="AO796" i="21"/>
  <c r="AQ796" i="21"/>
  <c r="AS796" i="21"/>
  <c r="AU796" i="21"/>
  <c r="AW796" i="21"/>
  <c r="AY796" i="21"/>
  <c r="BA796" i="21"/>
  <c r="BC796" i="21"/>
  <c r="BE796" i="21"/>
  <c r="BG796" i="21"/>
  <c r="BI796" i="21"/>
  <c r="BM796" i="21"/>
  <c r="AO797" i="21"/>
  <c r="AQ797" i="21"/>
  <c r="AS797" i="21"/>
  <c r="AU797" i="21"/>
  <c r="AW797" i="21"/>
  <c r="AY797" i="21"/>
  <c r="BA797" i="21"/>
  <c r="BC797" i="21"/>
  <c r="BE797" i="21"/>
  <c r="BG797" i="21"/>
  <c r="BI797" i="21"/>
  <c r="BM797" i="21"/>
  <c r="AO798" i="21"/>
  <c r="AQ798" i="21"/>
  <c r="AS798" i="21"/>
  <c r="AU798" i="21"/>
  <c r="AW798" i="21"/>
  <c r="AY798" i="21"/>
  <c r="BA798" i="21"/>
  <c r="BC798" i="21"/>
  <c r="BE798" i="21"/>
  <c r="BG798" i="21"/>
  <c r="BI798" i="21"/>
  <c r="BM798" i="21"/>
  <c r="AO799" i="21"/>
  <c r="AQ799" i="21"/>
  <c r="AS799" i="21"/>
  <c r="AU799" i="21"/>
  <c r="AW799" i="21"/>
  <c r="AY799" i="21"/>
  <c r="BA799" i="21"/>
  <c r="BC799" i="21"/>
  <c r="BE799" i="21"/>
  <c r="BG799" i="21"/>
  <c r="BI799" i="21"/>
  <c r="BM799" i="21"/>
  <c r="AO800" i="21"/>
  <c r="AQ800" i="21"/>
  <c r="AS800" i="21"/>
  <c r="AU800" i="21"/>
  <c r="AW800" i="21"/>
  <c r="AY800" i="21"/>
  <c r="BA800" i="21"/>
  <c r="BC800" i="21"/>
  <c r="BE800" i="21"/>
  <c r="BG800" i="21"/>
  <c r="BI800" i="21"/>
  <c r="BM800" i="21"/>
  <c r="AO801" i="21"/>
  <c r="AQ801" i="21"/>
  <c r="AS801" i="21"/>
  <c r="AU801" i="21"/>
  <c r="AW801" i="21"/>
  <c r="AY801" i="21"/>
  <c r="BA801" i="21"/>
  <c r="BC801" i="21"/>
  <c r="BE801" i="21"/>
  <c r="BG801" i="21"/>
  <c r="BI801" i="21"/>
  <c r="BM801" i="21"/>
  <c r="AO802" i="21"/>
  <c r="AQ802" i="21"/>
  <c r="AS802" i="21"/>
  <c r="AU802" i="21"/>
  <c r="AW802" i="21"/>
  <c r="AY802" i="21"/>
  <c r="BA802" i="21"/>
  <c r="BC802" i="21"/>
  <c r="BE802" i="21"/>
  <c r="BG802" i="21"/>
  <c r="BI802" i="21"/>
  <c r="BM802" i="21"/>
  <c r="AO803" i="21"/>
  <c r="AQ803" i="21"/>
  <c r="AS803" i="21"/>
  <c r="AU803" i="21"/>
  <c r="AW803" i="21"/>
  <c r="AY803" i="21"/>
  <c r="BA803" i="21"/>
  <c r="BC803" i="21"/>
  <c r="BE803" i="21"/>
  <c r="BG803" i="21"/>
  <c r="BI803" i="21"/>
  <c r="BM803" i="21"/>
  <c r="AO804" i="21"/>
  <c r="AQ804" i="21"/>
  <c r="AS804" i="21"/>
  <c r="AU804" i="21"/>
  <c r="AW804" i="21"/>
  <c r="AY804" i="21"/>
  <c r="BA804" i="21"/>
  <c r="BC804" i="21"/>
  <c r="BE804" i="21"/>
  <c r="BG804" i="21"/>
  <c r="BI804" i="21"/>
  <c r="BM804" i="21"/>
  <c r="AO805" i="21"/>
  <c r="AQ805" i="21"/>
  <c r="AS805" i="21"/>
  <c r="AU805" i="21"/>
  <c r="AW805" i="21"/>
  <c r="AY805" i="21"/>
  <c r="BA805" i="21"/>
  <c r="BC805" i="21"/>
  <c r="BE805" i="21"/>
  <c r="BG805" i="21"/>
  <c r="BI805" i="21"/>
  <c r="BM805" i="21"/>
  <c r="AO806" i="21"/>
  <c r="AQ806" i="21"/>
  <c r="AS806" i="21"/>
  <c r="AU806" i="21"/>
  <c r="AW806" i="21"/>
  <c r="AY806" i="21"/>
  <c r="BA806" i="21"/>
  <c r="BC806" i="21"/>
  <c r="BE806" i="21"/>
  <c r="BG806" i="21"/>
  <c r="BI806" i="21"/>
  <c r="BM806" i="21"/>
  <c r="AO807" i="21"/>
  <c r="AQ807" i="21"/>
  <c r="AS807" i="21"/>
  <c r="AU807" i="21"/>
  <c r="AW807" i="21"/>
  <c r="AY807" i="21"/>
  <c r="BA807" i="21"/>
  <c r="BC807" i="21"/>
  <c r="BE807" i="21"/>
  <c r="BG807" i="21"/>
  <c r="BI807" i="21"/>
  <c r="BM807" i="21"/>
  <c r="AO808" i="21"/>
  <c r="AQ808" i="21"/>
  <c r="AS808" i="21"/>
  <c r="AU808" i="21"/>
  <c r="AW808" i="21"/>
  <c r="AY808" i="21"/>
  <c r="BA808" i="21"/>
  <c r="BC808" i="21"/>
  <c r="BE808" i="21"/>
  <c r="BG808" i="21"/>
  <c r="BI808" i="21"/>
  <c r="BM808" i="21"/>
  <c r="AO809" i="21"/>
  <c r="AQ809" i="21"/>
  <c r="AS809" i="21"/>
  <c r="AU809" i="21"/>
  <c r="AW809" i="21"/>
  <c r="AY809" i="21"/>
  <c r="BA809" i="21"/>
  <c r="BC809" i="21"/>
  <c r="BE809" i="21"/>
  <c r="BG809" i="21"/>
  <c r="BI809" i="21"/>
  <c r="BM809" i="21"/>
  <c r="AO810" i="21"/>
  <c r="AQ810" i="21"/>
  <c r="AS810" i="21"/>
  <c r="AU810" i="21"/>
  <c r="AW810" i="21"/>
  <c r="AY810" i="21"/>
  <c r="BA810" i="21"/>
  <c r="BC810" i="21"/>
  <c r="BE810" i="21"/>
  <c r="BG810" i="21"/>
  <c r="BI810" i="21"/>
  <c r="BM810" i="21"/>
  <c r="AO811" i="21"/>
  <c r="AQ811" i="21"/>
  <c r="AS811" i="21"/>
  <c r="AU811" i="21"/>
  <c r="AW811" i="21"/>
  <c r="AY811" i="21"/>
  <c r="BA811" i="21"/>
  <c r="BC811" i="21"/>
  <c r="BE811" i="21"/>
  <c r="BG811" i="21"/>
  <c r="BI811" i="21"/>
  <c r="BM811" i="21"/>
  <c r="AO812" i="21"/>
  <c r="AQ812" i="21"/>
  <c r="AS812" i="21"/>
  <c r="AU812" i="21"/>
  <c r="AW812" i="21"/>
  <c r="AY812" i="21"/>
  <c r="BA812" i="21"/>
  <c r="BC812" i="21"/>
  <c r="BE812" i="21"/>
  <c r="BG812" i="21"/>
  <c r="BI812" i="21"/>
  <c r="BM812" i="21"/>
  <c r="AO813" i="21"/>
  <c r="AQ813" i="21"/>
  <c r="AS813" i="21"/>
  <c r="AU813" i="21"/>
  <c r="AW813" i="21"/>
  <c r="AY813" i="21"/>
  <c r="BA813" i="21"/>
  <c r="BC813" i="21"/>
  <c r="BE813" i="21"/>
  <c r="BG813" i="21"/>
  <c r="BI813" i="21"/>
  <c r="BM813" i="21"/>
  <c r="AO814" i="21"/>
  <c r="AQ814" i="21"/>
  <c r="AS814" i="21"/>
  <c r="AU814" i="21"/>
  <c r="AW814" i="21"/>
  <c r="AY814" i="21"/>
  <c r="BA814" i="21"/>
  <c r="BC814" i="21"/>
  <c r="BE814" i="21"/>
  <c r="BG814" i="21"/>
  <c r="BI814" i="21"/>
  <c r="BM814" i="21"/>
  <c r="AO815" i="21"/>
  <c r="AQ815" i="21"/>
  <c r="AS815" i="21"/>
  <c r="AU815" i="21"/>
  <c r="AW815" i="21"/>
  <c r="AY815" i="21"/>
  <c r="BA815" i="21"/>
  <c r="BC815" i="21"/>
  <c r="BE815" i="21"/>
  <c r="BG815" i="21"/>
  <c r="BI815" i="21"/>
  <c r="BM815" i="21"/>
  <c r="AO816" i="21"/>
  <c r="AQ816" i="21"/>
  <c r="AS816" i="21"/>
  <c r="AU816" i="21"/>
  <c r="AW816" i="21"/>
  <c r="AY816" i="21"/>
  <c r="BA816" i="21"/>
  <c r="BC816" i="21"/>
  <c r="BE816" i="21"/>
  <c r="BG816" i="21"/>
  <c r="BI816" i="21"/>
  <c r="BM816" i="21"/>
  <c r="AO817" i="21"/>
  <c r="AQ817" i="21"/>
  <c r="AS817" i="21"/>
  <c r="AU817" i="21"/>
  <c r="AW817" i="21"/>
  <c r="AY817" i="21"/>
  <c r="BA817" i="21"/>
  <c r="BC817" i="21"/>
  <c r="BE817" i="21"/>
  <c r="BG817" i="21"/>
  <c r="BI817" i="21"/>
  <c r="BM817" i="21"/>
  <c r="AO818" i="21"/>
  <c r="AQ818" i="21"/>
  <c r="AS818" i="21"/>
  <c r="AU818" i="21"/>
  <c r="AW818" i="21"/>
  <c r="AY818" i="21"/>
  <c r="BA818" i="21"/>
  <c r="BC818" i="21"/>
  <c r="BE818" i="21"/>
  <c r="BG818" i="21"/>
  <c r="BI818" i="21"/>
  <c r="BM818" i="21"/>
  <c r="AO819" i="21"/>
  <c r="AQ819" i="21"/>
  <c r="AS819" i="21"/>
  <c r="AU819" i="21"/>
  <c r="AW819" i="21"/>
  <c r="AY819" i="21"/>
  <c r="BA819" i="21"/>
  <c r="BC819" i="21"/>
  <c r="BE819" i="21"/>
  <c r="BG819" i="21"/>
  <c r="BI819" i="21"/>
  <c r="BM819" i="21"/>
  <c r="AO820" i="21"/>
  <c r="AQ820" i="21"/>
  <c r="AS820" i="21"/>
  <c r="AU820" i="21"/>
  <c r="AW820" i="21"/>
  <c r="AY820" i="21"/>
  <c r="BA820" i="21"/>
  <c r="BC820" i="21"/>
  <c r="BE820" i="21"/>
  <c r="BG820" i="21"/>
  <c r="BI820" i="21"/>
  <c r="BM820" i="21"/>
  <c r="AO821" i="21"/>
  <c r="AQ821" i="21"/>
  <c r="AS821" i="21"/>
  <c r="AU821" i="21"/>
  <c r="AW821" i="21"/>
  <c r="AY821" i="21"/>
  <c r="BA821" i="21"/>
  <c r="BC821" i="21"/>
  <c r="BE821" i="21"/>
  <c r="BG821" i="21"/>
  <c r="BI821" i="21"/>
  <c r="BM821" i="21"/>
  <c r="AO823" i="21"/>
  <c r="AQ823" i="21"/>
  <c r="AS823" i="21"/>
  <c r="AU823" i="21"/>
  <c r="AW823" i="21"/>
  <c r="AY823" i="21"/>
  <c r="BA823" i="21"/>
  <c r="BC823" i="21"/>
  <c r="BE823" i="21"/>
  <c r="BG823" i="21"/>
  <c r="BI823" i="21"/>
  <c r="BM823" i="21"/>
  <c r="AO824" i="21"/>
  <c r="AQ824" i="21"/>
  <c r="AS824" i="21"/>
  <c r="AU824" i="21"/>
  <c r="AW824" i="21"/>
  <c r="AY824" i="21"/>
  <c r="BA824" i="21"/>
  <c r="BC824" i="21"/>
  <c r="BE824" i="21"/>
  <c r="BG824" i="21"/>
  <c r="BI824" i="21"/>
  <c r="BM824" i="21"/>
  <c r="AO825" i="21"/>
  <c r="AQ825" i="21"/>
  <c r="AS825" i="21"/>
  <c r="AU825" i="21"/>
  <c r="AW825" i="21"/>
  <c r="AY825" i="21"/>
  <c r="BA825" i="21"/>
  <c r="BC825" i="21"/>
  <c r="BE825" i="21"/>
  <c r="BG825" i="21"/>
  <c r="BI825" i="21"/>
  <c r="BM825" i="21"/>
  <c r="AO826" i="21"/>
  <c r="AQ826" i="21"/>
  <c r="AS826" i="21"/>
  <c r="AU826" i="21"/>
  <c r="AW826" i="21"/>
  <c r="AY826" i="21"/>
  <c r="BA826" i="21"/>
  <c r="BC826" i="21"/>
  <c r="BE826" i="21"/>
  <c r="BG826" i="21"/>
  <c r="BI826" i="21"/>
  <c r="BM826" i="21"/>
  <c r="AO827" i="21"/>
  <c r="AQ827" i="21"/>
  <c r="AS827" i="21"/>
  <c r="AU827" i="21"/>
  <c r="AW827" i="21"/>
  <c r="AY827" i="21"/>
  <c r="BA827" i="21"/>
  <c r="BC827" i="21"/>
  <c r="BE827" i="21"/>
  <c r="BG827" i="21"/>
  <c r="BI827" i="21"/>
  <c r="BM827" i="21"/>
  <c r="AO828" i="21"/>
  <c r="AQ828" i="21"/>
  <c r="AS828" i="21"/>
  <c r="AU828" i="21"/>
  <c r="AW828" i="21"/>
  <c r="AY828" i="21"/>
  <c r="BA828" i="21"/>
  <c r="BC828" i="21"/>
  <c r="BE828" i="21"/>
  <c r="BG828" i="21"/>
  <c r="BI828" i="21"/>
  <c r="BM828" i="21"/>
  <c r="AO829" i="21"/>
  <c r="AQ829" i="21"/>
  <c r="AS829" i="21"/>
  <c r="AU829" i="21"/>
  <c r="AW829" i="21"/>
  <c r="AY829" i="21"/>
  <c r="BA829" i="21"/>
  <c r="BC829" i="21"/>
  <c r="BE829" i="21"/>
  <c r="BG829" i="21"/>
  <c r="BI829" i="21"/>
  <c r="BM829" i="21"/>
  <c r="AO830" i="21"/>
  <c r="AQ830" i="21"/>
  <c r="AS830" i="21"/>
  <c r="AU830" i="21"/>
  <c r="AW830" i="21"/>
  <c r="AY830" i="21"/>
  <c r="BA830" i="21"/>
  <c r="BC830" i="21"/>
  <c r="BE830" i="21"/>
  <c r="BG830" i="21"/>
  <c r="BI830" i="21"/>
  <c r="BM830" i="21"/>
  <c r="AO831" i="21"/>
  <c r="AQ831" i="21"/>
  <c r="AS831" i="21"/>
  <c r="AU831" i="21"/>
  <c r="AW831" i="21"/>
  <c r="AY831" i="21"/>
  <c r="BA831" i="21"/>
  <c r="BC831" i="21"/>
  <c r="BE831" i="21"/>
  <c r="BG831" i="21"/>
  <c r="BI831" i="21"/>
  <c r="BM831" i="21"/>
  <c r="AO832" i="21"/>
  <c r="AQ832" i="21"/>
  <c r="AS832" i="21"/>
  <c r="AU832" i="21"/>
  <c r="AW832" i="21"/>
  <c r="AY832" i="21"/>
  <c r="BA832" i="21"/>
  <c r="BC832" i="21"/>
  <c r="BE832" i="21"/>
  <c r="BG832" i="21"/>
  <c r="BI832" i="21"/>
  <c r="BM832" i="21"/>
  <c r="AO834" i="21"/>
  <c r="AQ834" i="21"/>
  <c r="AS834" i="21"/>
  <c r="AU834" i="21"/>
  <c r="AW834" i="21"/>
  <c r="AY834" i="21"/>
  <c r="BA834" i="21"/>
  <c r="BC834" i="21"/>
  <c r="BE834" i="21"/>
  <c r="BG834" i="21"/>
  <c r="BI834" i="21"/>
  <c r="BM834" i="21"/>
  <c r="AO835" i="21"/>
  <c r="AQ835" i="21"/>
  <c r="AS835" i="21"/>
  <c r="AU835" i="21"/>
  <c r="AW835" i="21"/>
  <c r="AY835" i="21"/>
  <c r="BA835" i="21"/>
  <c r="BC835" i="21"/>
  <c r="BE835" i="21"/>
  <c r="BG835" i="21"/>
  <c r="BI835" i="21"/>
  <c r="BM835" i="21"/>
  <c r="AO836" i="21"/>
  <c r="AQ836" i="21"/>
  <c r="AS836" i="21"/>
  <c r="AU836" i="21"/>
  <c r="AW836" i="21"/>
  <c r="AY836" i="21"/>
  <c r="BA836" i="21"/>
  <c r="BC836" i="21"/>
  <c r="BE836" i="21"/>
  <c r="BG836" i="21"/>
  <c r="BI836" i="21"/>
  <c r="BM836" i="21"/>
  <c r="AO837" i="21"/>
  <c r="AQ837" i="21"/>
  <c r="AS837" i="21"/>
  <c r="AU837" i="21"/>
  <c r="AW837" i="21"/>
  <c r="AY837" i="21"/>
  <c r="BA837" i="21"/>
  <c r="BC837" i="21"/>
  <c r="BE837" i="21"/>
  <c r="BG837" i="21"/>
  <c r="BI837" i="21"/>
  <c r="BM837" i="21"/>
  <c r="AO838" i="21"/>
  <c r="AQ838" i="21"/>
  <c r="AS838" i="21"/>
  <c r="AU838" i="21"/>
  <c r="AW838" i="21"/>
  <c r="AY838" i="21"/>
  <c r="BA838" i="21"/>
  <c r="BC838" i="21"/>
  <c r="BE838" i="21"/>
  <c r="BG838" i="21"/>
  <c r="BI838" i="21"/>
  <c r="BM838" i="21"/>
  <c r="AO839" i="21"/>
  <c r="AQ839" i="21"/>
  <c r="AS839" i="21"/>
  <c r="AU839" i="21"/>
  <c r="AW839" i="21"/>
  <c r="AY839" i="21"/>
  <c r="BA839" i="21"/>
  <c r="BC839" i="21"/>
  <c r="BE839" i="21"/>
  <c r="BG839" i="21"/>
  <c r="BI839" i="21"/>
  <c r="BM839" i="21"/>
  <c r="AO840" i="21"/>
  <c r="AQ840" i="21"/>
  <c r="AS840" i="21"/>
  <c r="AU840" i="21"/>
  <c r="AW840" i="21"/>
  <c r="AY840" i="21"/>
  <c r="BA840" i="21"/>
  <c r="BC840" i="21"/>
  <c r="BE840" i="21"/>
  <c r="BG840" i="21"/>
  <c r="BI840" i="21"/>
  <c r="BM840" i="21"/>
  <c r="AO841" i="21"/>
  <c r="AQ841" i="21"/>
  <c r="AS841" i="21"/>
  <c r="AU841" i="21"/>
  <c r="AW841" i="21"/>
  <c r="AY841" i="21"/>
  <c r="BA841" i="21"/>
  <c r="BC841" i="21"/>
  <c r="BE841" i="21"/>
  <c r="BG841" i="21"/>
  <c r="BI841" i="21"/>
  <c r="BM841" i="21"/>
  <c r="AO843" i="21"/>
  <c r="AQ843" i="21"/>
  <c r="AS843" i="21"/>
  <c r="AU843" i="21"/>
  <c r="AW843" i="21"/>
  <c r="AY843" i="21"/>
  <c r="BA843" i="21"/>
  <c r="BC843" i="21"/>
  <c r="BE843" i="21"/>
  <c r="BG843" i="21"/>
  <c r="BI843" i="21"/>
  <c r="BM843" i="21"/>
  <c r="AO844" i="21"/>
  <c r="AQ844" i="21"/>
  <c r="AS844" i="21"/>
  <c r="AU844" i="21"/>
  <c r="AW844" i="21"/>
  <c r="AY844" i="21"/>
  <c r="BA844" i="21"/>
  <c r="BC844" i="21"/>
  <c r="BE844" i="21"/>
  <c r="BG844" i="21"/>
  <c r="BI844" i="21"/>
  <c r="BM844" i="21"/>
  <c r="AO845" i="21"/>
  <c r="AQ845" i="21"/>
  <c r="AS845" i="21"/>
  <c r="AU845" i="21"/>
  <c r="AW845" i="21"/>
  <c r="AY845" i="21"/>
  <c r="BA845" i="21"/>
  <c r="BC845" i="21"/>
  <c r="BE845" i="21"/>
  <c r="BG845" i="21"/>
  <c r="BI845" i="21"/>
  <c r="BM845" i="21"/>
  <c r="AO846" i="21"/>
  <c r="AQ846" i="21"/>
  <c r="AS846" i="21"/>
  <c r="AU846" i="21"/>
  <c r="AW846" i="21"/>
  <c r="AY846" i="21"/>
  <c r="BA846" i="21"/>
  <c r="BC846" i="21"/>
  <c r="BE846" i="21"/>
  <c r="BG846" i="21"/>
  <c r="BI846" i="21"/>
  <c r="BM846" i="21"/>
  <c r="AO847" i="21"/>
  <c r="AQ847" i="21"/>
  <c r="AS847" i="21"/>
  <c r="AU847" i="21"/>
  <c r="AW847" i="21"/>
  <c r="AY847" i="21"/>
  <c r="BA847" i="21"/>
  <c r="BC847" i="21"/>
  <c r="BE847" i="21"/>
  <c r="BG847" i="21"/>
  <c r="BI847" i="21"/>
  <c r="BM847" i="21"/>
  <c r="AO848" i="21"/>
  <c r="AQ848" i="21"/>
  <c r="AS848" i="21"/>
  <c r="AU848" i="21"/>
  <c r="AW848" i="21"/>
  <c r="AY848" i="21"/>
  <c r="BA848" i="21"/>
  <c r="BC848" i="21"/>
  <c r="BE848" i="21"/>
  <c r="BG848" i="21"/>
  <c r="BI848" i="21"/>
  <c r="BM848" i="21"/>
  <c r="AO849" i="21"/>
  <c r="AQ849" i="21"/>
  <c r="AS849" i="21"/>
  <c r="AU849" i="21"/>
  <c r="AW849" i="21"/>
  <c r="AY849" i="21"/>
  <c r="BA849" i="21"/>
  <c r="BC849" i="21"/>
  <c r="BE849" i="21"/>
  <c r="BG849" i="21"/>
  <c r="BI849" i="21"/>
  <c r="BM849" i="21"/>
  <c r="AO850" i="21"/>
  <c r="AQ850" i="21"/>
  <c r="AS850" i="21"/>
  <c r="AU850" i="21"/>
  <c r="AW850" i="21"/>
  <c r="AY850" i="21"/>
  <c r="BA850" i="21"/>
  <c r="BC850" i="21"/>
  <c r="BE850" i="21"/>
  <c r="BG850" i="21"/>
  <c r="BI850" i="21"/>
  <c r="BM850" i="21"/>
  <c r="AO851" i="21"/>
  <c r="AQ851" i="21"/>
  <c r="AS851" i="21"/>
  <c r="AU851" i="21"/>
  <c r="AW851" i="21"/>
  <c r="AY851" i="21"/>
  <c r="BA851" i="21"/>
  <c r="BC851" i="21"/>
  <c r="BE851" i="21"/>
  <c r="BG851" i="21"/>
  <c r="BI851" i="21"/>
  <c r="BM851" i="21"/>
  <c r="AO852" i="21"/>
  <c r="AQ852" i="21"/>
  <c r="AS852" i="21"/>
  <c r="AU852" i="21"/>
  <c r="AW852" i="21"/>
  <c r="AY852" i="21"/>
  <c r="BA852" i="21"/>
  <c r="BC852" i="21"/>
  <c r="BE852" i="21"/>
  <c r="BG852" i="21"/>
  <c r="BI852" i="21"/>
  <c r="BM852" i="21"/>
  <c r="AO858" i="21"/>
  <c r="AQ858" i="21"/>
  <c r="AS858" i="21"/>
  <c r="AU858" i="21"/>
  <c r="AW858" i="21"/>
  <c r="AY858" i="21"/>
  <c r="BA858" i="21"/>
  <c r="BC858" i="21"/>
  <c r="BE858" i="21"/>
  <c r="BG858" i="21"/>
  <c r="BI858" i="21"/>
  <c r="BM858" i="21"/>
  <c r="AO859" i="21"/>
  <c r="AQ859" i="21"/>
  <c r="AS859" i="21"/>
  <c r="AU859" i="21"/>
  <c r="AW859" i="21"/>
  <c r="AY859" i="21"/>
  <c r="BA859" i="21"/>
  <c r="BC859" i="21"/>
  <c r="BE859" i="21"/>
  <c r="BM859" i="21"/>
  <c r="AO860" i="21"/>
  <c r="AQ860" i="21"/>
  <c r="AS860" i="21"/>
  <c r="AU860" i="21"/>
  <c r="AW860" i="21"/>
  <c r="AY860" i="21"/>
  <c r="BA860" i="21"/>
  <c r="BC860" i="21"/>
  <c r="BE860" i="21"/>
  <c r="BG860" i="21"/>
  <c r="BI860" i="21"/>
  <c r="BM860" i="21"/>
  <c r="AO861" i="21"/>
  <c r="AQ861" i="21"/>
  <c r="AS861" i="21"/>
  <c r="AU861" i="21"/>
  <c r="AW861" i="21"/>
  <c r="AY861" i="21"/>
  <c r="BA861" i="21"/>
  <c r="BC861" i="21"/>
  <c r="BE861" i="21"/>
  <c r="BG861" i="21"/>
  <c r="BI861" i="21"/>
  <c r="BM861" i="21"/>
  <c r="AO862" i="21"/>
  <c r="AQ862" i="21"/>
  <c r="AS862" i="21"/>
  <c r="AU862" i="21"/>
  <c r="AW862" i="21"/>
  <c r="AY862" i="21"/>
  <c r="BA862" i="21"/>
  <c r="BC862" i="21"/>
  <c r="BE862" i="21"/>
  <c r="BG862" i="21"/>
  <c r="BI862" i="21"/>
  <c r="BM862" i="21"/>
  <c r="AO863" i="21"/>
  <c r="AQ863" i="21"/>
  <c r="AS863" i="21"/>
  <c r="AU863" i="21"/>
  <c r="AW863" i="21"/>
  <c r="AY863" i="21"/>
  <c r="BA863" i="21"/>
  <c r="BC863" i="21"/>
  <c r="BE863" i="21"/>
  <c r="BG863" i="21"/>
  <c r="BI863" i="21"/>
  <c r="BM863" i="21"/>
  <c r="AO864" i="21"/>
  <c r="AQ864" i="21"/>
  <c r="AS864" i="21"/>
  <c r="AU864" i="21"/>
  <c r="AW864" i="21"/>
  <c r="AY864" i="21"/>
  <c r="BA864" i="21"/>
  <c r="BC864" i="21"/>
  <c r="BE864" i="21"/>
  <c r="BG864" i="21"/>
  <c r="BI864" i="21"/>
  <c r="BM864" i="21"/>
  <c r="AO865" i="21"/>
  <c r="AQ865" i="21"/>
  <c r="AS865" i="21"/>
  <c r="AU865" i="21"/>
  <c r="AW865" i="21"/>
  <c r="AY865" i="21"/>
  <c r="BA865" i="21"/>
  <c r="BC865" i="21"/>
  <c r="BE865" i="21"/>
  <c r="BG865" i="21"/>
  <c r="BI865" i="21"/>
  <c r="BM865" i="21"/>
  <c r="AO866" i="21"/>
  <c r="AQ866" i="21"/>
  <c r="AS866" i="21"/>
  <c r="AU866" i="21"/>
  <c r="AW866" i="21"/>
  <c r="AY866" i="21"/>
  <c r="BA866" i="21"/>
  <c r="BC866" i="21"/>
  <c r="BE866" i="21"/>
  <c r="BG866" i="21"/>
  <c r="BI866" i="21"/>
  <c r="BM866" i="21"/>
  <c r="AO867" i="21"/>
  <c r="AQ867" i="21"/>
  <c r="AS867" i="21"/>
  <c r="AU867" i="21"/>
  <c r="AW867" i="21"/>
  <c r="AY867" i="21"/>
  <c r="BA867" i="21"/>
  <c r="BC867" i="21"/>
  <c r="BE867" i="21"/>
  <c r="BG867" i="21"/>
  <c r="BI867" i="21"/>
  <c r="BM867" i="21"/>
  <c r="AO868" i="21"/>
  <c r="AQ868" i="21"/>
  <c r="AS868" i="21"/>
  <c r="AU868" i="21"/>
  <c r="AW868" i="21"/>
  <c r="AY868" i="21"/>
  <c r="BA868" i="21"/>
  <c r="BC868" i="21"/>
  <c r="BE868" i="21"/>
  <c r="BG868" i="21"/>
  <c r="BI868" i="21"/>
  <c r="BM868" i="21"/>
  <c r="AO869" i="21"/>
  <c r="AQ869" i="21"/>
  <c r="AS869" i="21"/>
  <c r="AU869" i="21"/>
  <c r="AW869" i="21"/>
  <c r="AY869" i="21"/>
  <c r="BA869" i="21"/>
  <c r="BC869" i="21"/>
  <c r="BE869" i="21"/>
  <c r="BG869" i="21"/>
  <c r="BI869" i="21"/>
  <c r="BM869" i="21"/>
  <c r="AO870" i="21"/>
  <c r="AQ870" i="21"/>
  <c r="AS870" i="21"/>
  <c r="AU870" i="21"/>
  <c r="AW870" i="21"/>
  <c r="AY870" i="21"/>
  <c r="BA870" i="21"/>
  <c r="BC870" i="21"/>
  <c r="BE870" i="21"/>
  <c r="BG870" i="21"/>
  <c r="BI870" i="21"/>
  <c r="BM870" i="21"/>
  <c r="AO871" i="21"/>
  <c r="AQ871" i="21"/>
  <c r="AS871" i="21"/>
  <c r="AU871" i="21"/>
  <c r="AW871" i="21"/>
  <c r="AY871" i="21"/>
  <c r="BA871" i="21"/>
  <c r="BC871" i="21"/>
  <c r="BE871" i="21"/>
  <c r="BG871" i="21"/>
  <c r="BI871" i="21"/>
  <c r="BM871" i="21"/>
  <c r="AO872" i="21"/>
  <c r="AQ872" i="21"/>
  <c r="AS872" i="21"/>
  <c r="AU872" i="21"/>
  <c r="AW872" i="21"/>
  <c r="AY872" i="21"/>
  <c r="BA872" i="21"/>
  <c r="BC872" i="21"/>
  <c r="BE872" i="21"/>
  <c r="BG872" i="21"/>
  <c r="BI872" i="21"/>
  <c r="BM872" i="21"/>
  <c r="AO873" i="21"/>
  <c r="AQ873" i="21"/>
  <c r="AS873" i="21"/>
  <c r="AU873" i="21"/>
  <c r="AW873" i="21"/>
  <c r="AY873" i="21"/>
  <c r="BA873" i="21"/>
  <c r="BC873" i="21"/>
  <c r="BE873" i="21"/>
  <c r="BG873" i="21"/>
  <c r="BI873" i="21"/>
  <c r="BM873" i="21"/>
  <c r="AO874" i="21"/>
  <c r="AQ874" i="21"/>
  <c r="AS874" i="21"/>
  <c r="AU874" i="21"/>
  <c r="AW874" i="21"/>
  <c r="AY874" i="21"/>
  <c r="BA874" i="21"/>
  <c r="BC874" i="21"/>
  <c r="BE874" i="21"/>
  <c r="BG874" i="21"/>
  <c r="BI874" i="21"/>
  <c r="BM874" i="21"/>
  <c r="AO875" i="21"/>
  <c r="AQ875" i="21"/>
  <c r="AS875" i="21"/>
  <c r="AU875" i="21"/>
  <c r="AW875" i="21"/>
  <c r="AY875" i="21"/>
  <c r="BA875" i="21"/>
  <c r="BC875" i="21"/>
  <c r="BE875" i="21"/>
  <c r="BG875" i="21"/>
  <c r="BI875" i="21"/>
  <c r="BM875" i="21"/>
  <c r="AO877" i="21"/>
  <c r="AQ877" i="21"/>
  <c r="AS877" i="21"/>
  <c r="AU877" i="21"/>
  <c r="AW877" i="21"/>
  <c r="AY877" i="21"/>
  <c r="BA877" i="21"/>
  <c r="BC877" i="21"/>
  <c r="BE877" i="21"/>
  <c r="BG877" i="21"/>
  <c r="BI877" i="21"/>
  <c r="BM877" i="21"/>
  <c r="AO878" i="21"/>
  <c r="AQ878" i="21"/>
  <c r="AS878" i="21"/>
  <c r="AU878" i="21"/>
  <c r="AW878" i="21"/>
  <c r="AY878" i="21"/>
  <c r="BA878" i="21"/>
  <c r="BC878" i="21"/>
  <c r="BE878" i="21"/>
  <c r="BG878" i="21"/>
  <c r="BI878" i="21"/>
  <c r="BM878" i="21"/>
  <c r="AO879" i="21"/>
  <c r="AQ879" i="21"/>
  <c r="AS879" i="21"/>
  <c r="AU879" i="21"/>
  <c r="AW879" i="21"/>
  <c r="AY879" i="21"/>
  <c r="BA879" i="21"/>
  <c r="BC879" i="21"/>
  <c r="BE879" i="21"/>
  <c r="BG879" i="21"/>
  <c r="BI879" i="21"/>
  <c r="BM879" i="21"/>
  <c r="AO880" i="21"/>
  <c r="AQ880" i="21"/>
  <c r="AS880" i="21"/>
  <c r="AU880" i="21"/>
  <c r="AW880" i="21"/>
  <c r="AY880" i="21"/>
  <c r="BA880" i="21"/>
  <c r="BC880" i="21"/>
  <c r="BE880" i="21"/>
  <c r="BG880" i="21"/>
  <c r="BI880" i="21"/>
  <c r="BM880" i="21"/>
  <c r="AO881" i="21"/>
  <c r="AQ881" i="21"/>
  <c r="AS881" i="21"/>
  <c r="AU881" i="21"/>
  <c r="AW881" i="21"/>
  <c r="AY881" i="21"/>
  <c r="BA881" i="21"/>
  <c r="BC881" i="21"/>
  <c r="BE881" i="21"/>
  <c r="BG881" i="21"/>
  <c r="BI881" i="21"/>
  <c r="BM881" i="21"/>
  <c r="AO883" i="21"/>
  <c r="AQ883" i="21"/>
  <c r="AS883" i="21"/>
  <c r="AU883" i="21"/>
  <c r="AW883" i="21"/>
  <c r="AY883" i="21"/>
  <c r="BA883" i="21"/>
  <c r="BC883" i="21"/>
  <c r="BE883" i="21"/>
  <c r="BG883" i="21"/>
  <c r="BI883" i="21"/>
  <c r="BM883" i="21"/>
  <c r="AO884" i="21"/>
  <c r="AQ884" i="21"/>
  <c r="AS884" i="21"/>
  <c r="AU884" i="21"/>
  <c r="AW884" i="21"/>
  <c r="AY884" i="21"/>
  <c r="BA884" i="21"/>
  <c r="BC884" i="21"/>
  <c r="BE884" i="21"/>
  <c r="BG884" i="21"/>
  <c r="BI884" i="21"/>
  <c r="BM884" i="21"/>
  <c r="AO885" i="21"/>
  <c r="AQ885" i="21"/>
  <c r="AS885" i="21"/>
  <c r="AU885" i="21"/>
  <c r="AW885" i="21"/>
  <c r="AY885" i="21"/>
  <c r="BA885" i="21"/>
  <c r="BC885" i="21"/>
  <c r="BE885" i="21"/>
  <c r="BG885" i="21"/>
  <c r="BI885" i="21"/>
  <c r="BM885" i="21"/>
  <c r="AO886" i="21"/>
  <c r="AQ886" i="21"/>
  <c r="AS886" i="21"/>
  <c r="AU886" i="21"/>
  <c r="AW886" i="21"/>
  <c r="AY886" i="21"/>
  <c r="BA886" i="21"/>
  <c r="BC886" i="21"/>
  <c r="BE886" i="21"/>
  <c r="BG886" i="21"/>
  <c r="BI886" i="21"/>
  <c r="BM886" i="21"/>
  <c r="AO887" i="21"/>
  <c r="AQ887" i="21"/>
  <c r="AS887" i="21"/>
  <c r="AU887" i="21"/>
  <c r="AW887" i="21"/>
  <c r="AY887" i="21"/>
  <c r="BA887" i="21"/>
  <c r="BC887" i="21"/>
  <c r="BE887" i="21"/>
  <c r="BG887" i="21"/>
  <c r="BI887" i="21"/>
  <c r="BM887" i="21"/>
  <c r="AO888" i="21"/>
  <c r="AQ888" i="21"/>
  <c r="AS888" i="21"/>
  <c r="AU888" i="21"/>
  <c r="AW888" i="21"/>
  <c r="AY888" i="21"/>
  <c r="BA888" i="21"/>
  <c r="BC888" i="21"/>
  <c r="BE888" i="21"/>
  <c r="BG888" i="21"/>
  <c r="BI888" i="21"/>
  <c r="BM888" i="21"/>
  <c r="AO889" i="21"/>
  <c r="AQ889" i="21"/>
  <c r="AS889" i="21"/>
  <c r="AU889" i="21"/>
  <c r="AW889" i="21"/>
  <c r="AY889" i="21"/>
  <c r="BA889" i="21"/>
  <c r="BC889" i="21"/>
  <c r="BE889" i="21"/>
  <c r="BG889" i="21"/>
  <c r="BI889" i="21"/>
  <c r="BM889" i="21"/>
  <c r="AO890" i="21"/>
  <c r="AQ890" i="21"/>
  <c r="AS890" i="21"/>
  <c r="AU890" i="21"/>
  <c r="AW890" i="21"/>
  <c r="AY890" i="21"/>
  <c r="BA890" i="21"/>
  <c r="BC890" i="21"/>
  <c r="BE890" i="21"/>
  <c r="BG890" i="21"/>
  <c r="BI890" i="21"/>
  <c r="BM890" i="21"/>
  <c r="AO891" i="21"/>
  <c r="AQ891" i="21"/>
  <c r="AS891" i="21"/>
  <c r="AU891" i="21"/>
  <c r="AW891" i="21"/>
  <c r="AY891" i="21"/>
  <c r="BA891" i="21"/>
  <c r="BC891" i="21"/>
  <c r="BE891" i="21"/>
  <c r="BG891" i="21"/>
  <c r="BI891" i="21"/>
  <c r="BM891" i="21"/>
  <c r="AO892" i="21"/>
  <c r="AQ892" i="21"/>
  <c r="AS892" i="21"/>
  <c r="AU892" i="21"/>
  <c r="AW892" i="21"/>
  <c r="AY892" i="21"/>
  <c r="BA892" i="21"/>
  <c r="BC892" i="21"/>
  <c r="BE892" i="21"/>
  <c r="BG892" i="21"/>
  <c r="BI892" i="21"/>
  <c r="BM892" i="21"/>
  <c r="AO893" i="21"/>
  <c r="AQ893" i="21"/>
  <c r="AS893" i="21"/>
  <c r="AU893" i="21"/>
  <c r="AW893" i="21"/>
  <c r="AY893" i="21"/>
  <c r="BA893" i="21"/>
  <c r="BC893" i="21"/>
  <c r="BE893" i="21"/>
  <c r="BG893" i="21"/>
  <c r="BI893" i="21"/>
  <c r="BM893" i="21"/>
  <c r="AO894" i="21"/>
  <c r="AQ894" i="21"/>
  <c r="AS894" i="21"/>
  <c r="AU894" i="21"/>
  <c r="AW894" i="21"/>
  <c r="AY894" i="21"/>
  <c r="BA894" i="21"/>
  <c r="BC894" i="21"/>
  <c r="BE894" i="21"/>
  <c r="BG894" i="21"/>
  <c r="BI894" i="21"/>
  <c r="BM894" i="21"/>
  <c r="AO895" i="21"/>
  <c r="AQ895" i="21"/>
  <c r="AS895" i="21"/>
  <c r="AU895" i="21"/>
  <c r="AW895" i="21"/>
  <c r="AY895" i="21"/>
  <c r="BA895" i="21"/>
  <c r="BC895" i="21"/>
  <c r="BE895" i="21"/>
  <c r="BG895" i="21"/>
  <c r="BI895" i="21"/>
  <c r="BM895" i="21"/>
  <c r="AO896" i="21"/>
  <c r="AQ896" i="21"/>
  <c r="AS896" i="21"/>
  <c r="AU896" i="21"/>
  <c r="AW896" i="21"/>
  <c r="AY896" i="21"/>
  <c r="BA896" i="21"/>
  <c r="BC896" i="21"/>
  <c r="BE896" i="21"/>
  <c r="BG896" i="21"/>
  <c r="BI896" i="21"/>
  <c r="BM896" i="21"/>
  <c r="AO897" i="21"/>
  <c r="AQ897" i="21"/>
  <c r="AS897" i="21"/>
  <c r="AU897" i="21"/>
  <c r="AW897" i="21"/>
  <c r="AY897" i="21"/>
  <c r="BA897" i="21"/>
  <c r="BC897" i="21"/>
  <c r="BE897" i="21"/>
  <c r="BG897" i="21"/>
  <c r="BI897" i="21"/>
  <c r="BM897" i="21"/>
  <c r="AO898" i="21"/>
  <c r="AQ898" i="21"/>
  <c r="AS898" i="21"/>
  <c r="AU898" i="21"/>
  <c r="AW898" i="21"/>
  <c r="AY898" i="21"/>
  <c r="BA898" i="21"/>
  <c r="BC898" i="21"/>
  <c r="BE898" i="21"/>
  <c r="BG898" i="21"/>
  <c r="BI898" i="21"/>
  <c r="BM898" i="21"/>
  <c r="AO899" i="21"/>
  <c r="AQ899" i="21"/>
  <c r="AS899" i="21"/>
  <c r="AU899" i="21"/>
  <c r="AW899" i="21"/>
  <c r="AY899" i="21"/>
  <c r="BA899" i="21"/>
  <c r="BC899" i="21"/>
  <c r="BE899" i="21"/>
  <c r="BG899" i="21"/>
  <c r="BI899" i="21"/>
  <c r="BM899" i="21"/>
  <c r="AO900" i="21"/>
  <c r="AQ900" i="21"/>
  <c r="AS900" i="21"/>
  <c r="AU900" i="21"/>
  <c r="AW900" i="21"/>
  <c r="AY900" i="21"/>
  <c r="BA900" i="21"/>
  <c r="BC900" i="21"/>
  <c r="BE900" i="21"/>
  <c r="BG900" i="21"/>
  <c r="BI900" i="21"/>
  <c r="BM900" i="21"/>
  <c r="AO901" i="21"/>
  <c r="AQ901" i="21"/>
  <c r="AS901" i="21"/>
  <c r="AU901" i="21"/>
  <c r="AW901" i="21"/>
  <c r="AY901" i="21"/>
  <c r="BA901" i="21"/>
  <c r="BC901" i="21"/>
  <c r="BE901" i="21"/>
  <c r="BG901" i="21"/>
  <c r="BI901" i="21"/>
  <c r="BM901" i="21"/>
  <c r="AO902" i="21"/>
  <c r="AQ902" i="21"/>
  <c r="AS902" i="21"/>
  <c r="AU902" i="21"/>
  <c r="AW902" i="21"/>
  <c r="AY902" i="21"/>
  <c r="BA902" i="21"/>
  <c r="BC902" i="21"/>
  <c r="BE902" i="21"/>
  <c r="BG902" i="21"/>
  <c r="BI902" i="21"/>
  <c r="BM902" i="21"/>
  <c r="AO903" i="21"/>
  <c r="AQ903" i="21"/>
  <c r="AS903" i="21"/>
  <c r="AU903" i="21"/>
  <c r="AW903" i="21"/>
  <c r="AY903" i="21"/>
  <c r="BA903" i="21"/>
  <c r="BC903" i="21"/>
  <c r="BE903" i="21"/>
  <c r="BG903" i="21"/>
  <c r="BI903" i="21"/>
  <c r="BM903" i="21"/>
  <c r="AO904" i="21"/>
  <c r="AQ904" i="21"/>
  <c r="AS904" i="21"/>
  <c r="AU904" i="21"/>
  <c r="AW904" i="21"/>
  <c r="AY904" i="21"/>
  <c r="BA904" i="21"/>
  <c r="BC904" i="21"/>
  <c r="BE904" i="21"/>
  <c r="BG904" i="21"/>
  <c r="BI904" i="21"/>
  <c r="BM904" i="21"/>
  <c r="AO905" i="21"/>
  <c r="AQ905" i="21"/>
  <c r="AS905" i="21"/>
  <c r="AU905" i="21"/>
  <c r="AW905" i="21"/>
  <c r="AY905" i="21"/>
  <c r="BA905" i="21"/>
  <c r="BC905" i="21"/>
  <c r="BE905" i="21"/>
  <c r="BG905" i="21"/>
  <c r="BI905" i="21"/>
  <c r="BM905" i="21"/>
  <c r="AO906" i="21"/>
  <c r="AQ906" i="21"/>
  <c r="AS906" i="21"/>
  <c r="AU906" i="21"/>
  <c r="AW906" i="21"/>
  <c r="AY906" i="21"/>
  <c r="BA906" i="21"/>
  <c r="BC906" i="21"/>
  <c r="BE906" i="21"/>
  <c r="BG906" i="21"/>
  <c r="BI906" i="21"/>
  <c r="BM906" i="21"/>
  <c r="AO907" i="21"/>
  <c r="AQ907" i="21"/>
  <c r="AS907" i="21"/>
  <c r="AU907" i="21"/>
  <c r="AW907" i="21"/>
  <c r="AY907" i="21"/>
  <c r="BA907" i="21"/>
  <c r="BC907" i="21"/>
  <c r="BE907" i="21"/>
  <c r="BG907" i="21"/>
  <c r="BI907" i="21"/>
  <c r="BM907" i="21"/>
  <c r="AO908" i="21"/>
  <c r="AQ908" i="21"/>
  <c r="AS908" i="21"/>
  <c r="AU908" i="21"/>
  <c r="AW908" i="21"/>
  <c r="AY908" i="21"/>
  <c r="BA908" i="21"/>
  <c r="BC908" i="21"/>
  <c r="BE908" i="21"/>
  <c r="BG908" i="21"/>
  <c r="BI908" i="21"/>
  <c r="BM908" i="21"/>
  <c r="AO909" i="21"/>
  <c r="AQ909" i="21"/>
  <c r="AS909" i="21"/>
  <c r="AU909" i="21"/>
  <c r="AW909" i="21"/>
  <c r="AY909" i="21"/>
  <c r="BA909" i="21"/>
  <c r="BC909" i="21"/>
  <c r="BE909" i="21"/>
  <c r="BG909" i="21"/>
  <c r="BI909" i="21"/>
  <c r="BM909" i="21"/>
  <c r="AO910" i="21"/>
  <c r="AQ910" i="21"/>
  <c r="AS910" i="21"/>
  <c r="AU910" i="21"/>
  <c r="AW910" i="21"/>
  <c r="AY910" i="21"/>
  <c r="BA910" i="21"/>
  <c r="BC910" i="21"/>
  <c r="BE910" i="21"/>
  <c r="BG910" i="21"/>
  <c r="BI910" i="21"/>
  <c r="BM910" i="21"/>
  <c r="AO911" i="21"/>
  <c r="AQ911" i="21"/>
  <c r="AS911" i="21"/>
  <c r="AU911" i="21"/>
  <c r="AW911" i="21"/>
  <c r="AY911" i="21"/>
  <c r="BA911" i="21"/>
  <c r="BC911" i="21"/>
  <c r="BE911" i="21"/>
  <c r="BG911" i="21"/>
  <c r="BI911" i="21"/>
  <c r="BM911" i="21"/>
  <c r="AO912" i="21"/>
  <c r="AQ912" i="21"/>
  <c r="AS912" i="21"/>
  <c r="AU912" i="21"/>
  <c r="AW912" i="21"/>
  <c r="AY912" i="21"/>
  <c r="BA912" i="21"/>
  <c r="BC912" i="21"/>
  <c r="BE912" i="21"/>
  <c r="BG912" i="21"/>
  <c r="BI912" i="21"/>
  <c r="BM912" i="21"/>
  <c r="AO913" i="21"/>
  <c r="AQ913" i="21"/>
  <c r="AS913" i="21"/>
  <c r="AU913" i="21"/>
  <c r="AW913" i="21"/>
  <c r="AY913" i="21"/>
  <c r="BA913" i="21"/>
  <c r="BC913" i="21"/>
  <c r="BE913" i="21"/>
  <c r="BG913" i="21"/>
  <c r="BI913" i="21"/>
  <c r="BM913" i="21"/>
  <c r="AO914" i="21"/>
  <c r="AQ914" i="21"/>
  <c r="AS914" i="21"/>
  <c r="AU914" i="21"/>
  <c r="AW914" i="21"/>
  <c r="AY914" i="21"/>
  <c r="BA914" i="21"/>
  <c r="BC914" i="21"/>
  <c r="BE914" i="21"/>
  <c r="BG914" i="21"/>
  <c r="BI914" i="21"/>
  <c r="BM914" i="21"/>
  <c r="AO915" i="21"/>
  <c r="AQ915" i="21"/>
  <c r="AS915" i="21"/>
  <c r="AU915" i="21"/>
  <c r="AW915" i="21"/>
  <c r="AY915" i="21"/>
  <c r="BA915" i="21"/>
  <c r="BC915" i="21"/>
  <c r="BE915" i="21"/>
  <c r="BG915" i="21"/>
  <c r="BI915" i="21"/>
  <c r="BM915" i="21"/>
  <c r="AO916" i="21"/>
  <c r="AQ916" i="21"/>
  <c r="AS916" i="21"/>
  <c r="AU916" i="21"/>
  <c r="AW916" i="21"/>
  <c r="AY916" i="21"/>
  <c r="BA916" i="21"/>
  <c r="BC916" i="21"/>
  <c r="BE916" i="21"/>
  <c r="BG916" i="21"/>
  <c r="BI916" i="21"/>
  <c r="BM916" i="21"/>
  <c r="AO917" i="21"/>
  <c r="AQ917" i="21"/>
  <c r="AS917" i="21"/>
  <c r="AU917" i="21"/>
  <c r="AW917" i="21"/>
  <c r="AY917" i="21"/>
  <c r="BA917" i="21"/>
  <c r="BC917" i="21"/>
  <c r="BE917" i="21"/>
  <c r="BG917" i="21"/>
  <c r="BI917" i="21"/>
  <c r="BM917" i="21"/>
  <c r="AO918" i="21"/>
  <c r="AQ918" i="21"/>
  <c r="AS918" i="21"/>
  <c r="AU918" i="21"/>
  <c r="AW918" i="21"/>
  <c r="AY918" i="21"/>
  <c r="BA918" i="21"/>
  <c r="BC918" i="21"/>
  <c r="BE918" i="21"/>
  <c r="BG918" i="21"/>
  <c r="BI918" i="21"/>
  <c r="BM918" i="21"/>
  <c r="AO919" i="21"/>
  <c r="AQ919" i="21"/>
  <c r="AS919" i="21"/>
  <c r="AU919" i="21"/>
  <c r="AW919" i="21"/>
  <c r="AY919" i="21"/>
  <c r="BA919" i="21"/>
  <c r="BC919" i="21"/>
  <c r="BE919" i="21"/>
  <c r="BG919" i="21"/>
  <c r="BI919" i="21"/>
  <c r="BM919" i="21"/>
  <c r="AO920" i="21"/>
  <c r="AQ920" i="21"/>
  <c r="AS920" i="21"/>
  <c r="AU920" i="21"/>
  <c r="AW920" i="21"/>
  <c r="AY920" i="21"/>
  <c r="BA920" i="21"/>
  <c r="BC920" i="21"/>
  <c r="BE920" i="21"/>
  <c r="BG920" i="21"/>
  <c r="BI920" i="21"/>
  <c r="BM920" i="21"/>
  <c r="AO921" i="21"/>
  <c r="AQ921" i="21"/>
  <c r="AS921" i="21"/>
  <c r="AU921" i="21"/>
  <c r="AW921" i="21"/>
  <c r="AY921" i="21"/>
  <c r="BA921" i="21"/>
  <c r="BC921" i="21"/>
  <c r="BE921" i="21"/>
  <c r="BG921" i="21"/>
  <c r="BI921" i="21"/>
  <c r="BM921" i="21"/>
  <c r="AO922" i="21"/>
  <c r="AQ922" i="21"/>
  <c r="AS922" i="21"/>
  <c r="AU922" i="21"/>
  <c r="AW922" i="21"/>
  <c r="AY922" i="21"/>
  <c r="BA922" i="21"/>
  <c r="BC922" i="21"/>
  <c r="BE922" i="21"/>
  <c r="BG922" i="21"/>
  <c r="BI922" i="21"/>
  <c r="BM922" i="21"/>
  <c r="AO923" i="21"/>
  <c r="AQ923" i="21"/>
  <c r="AS923" i="21"/>
  <c r="AU923" i="21"/>
  <c r="AW923" i="21"/>
  <c r="AY923" i="21"/>
  <c r="BA923" i="21"/>
  <c r="BC923" i="21"/>
  <c r="BE923" i="21"/>
  <c r="BG923" i="21"/>
  <c r="BI923" i="21"/>
  <c r="BM923" i="21"/>
  <c r="AO924" i="21"/>
  <c r="AQ924" i="21"/>
  <c r="AS924" i="21"/>
  <c r="AU924" i="21"/>
  <c r="AW924" i="21"/>
  <c r="AY924" i="21"/>
  <c r="BA924" i="21"/>
  <c r="BC924" i="21"/>
  <c r="BE924" i="21"/>
  <c r="BG924" i="21"/>
  <c r="BI924" i="21"/>
  <c r="BM924" i="21"/>
  <c r="AO925" i="21"/>
  <c r="AQ925" i="21"/>
  <c r="AS925" i="21"/>
  <c r="AU925" i="21"/>
  <c r="AW925" i="21"/>
  <c r="AY925" i="21"/>
  <c r="BA925" i="21"/>
  <c r="BC925" i="21"/>
  <c r="BE925" i="21"/>
  <c r="BG925" i="21"/>
  <c r="BI925" i="21"/>
  <c r="BM925" i="21"/>
  <c r="AO926" i="21"/>
  <c r="AQ926" i="21"/>
  <c r="AS926" i="21"/>
  <c r="AU926" i="21"/>
  <c r="AW926" i="21"/>
  <c r="AY926" i="21"/>
  <c r="BA926" i="21"/>
  <c r="BC926" i="21"/>
  <c r="BE926" i="21"/>
  <c r="BG926" i="21"/>
  <c r="BI926" i="21"/>
  <c r="BM926" i="21"/>
  <c r="AO927" i="21"/>
  <c r="AQ927" i="21"/>
  <c r="AS927" i="21"/>
  <c r="AU927" i="21"/>
  <c r="AW927" i="21"/>
  <c r="AY927" i="21"/>
  <c r="BA927" i="21"/>
  <c r="BC927" i="21"/>
  <c r="BE927" i="21"/>
  <c r="BG927" i="21"/>
  <c r="BI927" i="21"/>
  <c r="BM927" i="21"/>
  <c r="AO928" i="21"/>
  <c r="AQ928" i="21"/>
  <c r="AS928" i="21"/>
  <c r="AU928" i="21"/>
  <c r="AW928" i="21"/>
  <c r="AY928" i="21"/>
  <c r="BA928" i="21"/>
  <c r="BC928" i="21"/>
  <c r="BE928" i="21"/>
  <c r="BG928" i="21"/>
  <c r="BI928" i="21"/>
  <c r="BM928" i="21"/>
  <c r="AO929" i="21"/>
  <c r="AQ929" i="21"/>
  <c r="AS929" i="21"/>
  <c r="AU929" i="21"/>
  <c r="AW929" i="21"/>
  <c r="AY929" i="21"/>
  <c r="BA929" i="21"/>
  <c r="BC929" i="21"/>
  <c r="BE929" i="21"/>
  <c r="BG929" i="21"/>
  <c r="BI929" i="21"/>
  <c r="BM929" i="21"/>
  <c r="AO930" i="21"/>
  <c r="AQ930" i="21"/>
  <c r="AS930" i="21"/>
  <c r="AU930" i="21"/>
  <c r="AW930" i="21"/>
  <c r="AY930" i="21"/>
  <c r="BA930" i="21"/>
  <c r="BC930" i="21"/>
  <c r="BE930" i="21"/>
  <c r="BG930" i="21"/>
  <c r="BI930" i="21"/>
  <c r="BM930" i="21"/>
  <c r="AO931" i="21"/>
  <c r="AQ931" i="21"/>
  <c r="AS931" i="21"/>
  <c r="AU931" i="21"/>
  <c r="AW931" i="21"/>
  <c r="AY931" i="21"/>
  <c r="BA931" i="21"/>
  <c r="BC931" i="21"/>
  <c r="BE931" i="21"/>
  <c r="BG931" i="21"/>
  <c r="BI931" i="21"/>
  <c r="BM931" i="21"/>
  <c r="AO932" i="21"/>
  <c r="AQ932" i="21"/>
  <c r="AS932" i="21"/>
  <c r="AU932" i="21"/>
  <c r="AW932" i="21"/>
  <c r="AY932" i="21"/>
  <c r="BA932" i="21"/>
  <c r="BC932" i="21"/>
  <c r="BE932" i="21"/>
  <c r="BG932" i="21"/>
  <c r="BI932" i="21"/>
  <c r="BM932" i="21"/>
  <c r="AO933" i="21"/>
  <c r="AQ933" i="21"/>
  <c r="AS933" i="21"/>
  <c r="AU933" i="21"/>
  <c r="AW933" i="21"/>
  <c r="AY933" i="21"/>
  <c r="BA933" i="21"/>
  <c r="BC933" i="21"/>
  <c r="BE933" i="21"/>
  <c r="BG933" i="21"/>
  <c r="BI933" i="21"/>
  <c r="BM933" i="21"/>
  <c r="AO934" i="21"/>
  <c r="AQ934" i="21"/>
  <c r="AS934" i="21"/>
  <c r="AU934" i="21"/>
  <c r="AW934" i="21"/>
  <c r="AY934" i="21"/>
  <c r="BA934" i="21"/>
  <c r="BC934" i="21"/>
  <c r="BE934" i="21"/>
  <c r="BG934" i="21"/>
  <c r="BI934" i="21"/>
  <c r="BM934" i="21"/>
  <c r="AO935" i="21"/>
  <c r="AQ935" i="21"/>
  <c r="AS935" i="21"/>
  <c r="AU935" i="21"/>
  <c r="AW935" i="21"/>
  <c r="AY935" i="21"/>
  <c r="BA935" i="21"/>
  <c r="BC935" i="21"/>
  <c r="BE935" i="21"/>
  <c r="BG935" i="21"/>
  <c r="BI935" i="21"/>
  <c r="BM935" i="21"/>
  <c r="AO936" i="21"/>
  <c r="AQ936" i="21"/>
  <c r="AS936" i="21"/>
  <c r="AU936" i="21"/>
  <c r="AW936" i="21"/>
  <c r="AY936" i="21"/>
  <c r="BA936" i="21"/>
  <c r="BC936" i="21"/>
  <c r="BE936" i="21"/>
  <c r="BG936" i="21"/>
  <c r="BI936" i="21"/>
  <c r="BM936" i="21"/>
  <c r="AO937" i="21"/>
  <c r="AQ937" i="21"/>
  <c r="AS937" i="21"/>
  <c r="AU937" i="21"/>
  <c r="AW937" i="21"/>
  <c r="AY937" i="21"/>
  <c r="BA937" i="21"/>
  <c r="BC937" i="21"/>
  <c r="BE937" i="21"/>
  <c r="BG937" i="21"/>
  <c r="BI937" i="21"/>
  <c r="BM937" i="21"/>
  <c r="AO938" i="21"/>
  <c r="AQ938" i="21"/>
  <c r="AS938" i="21"/>
  <c r="AU938" i="21"/>
  <c r="AW938" i="21"/>
  <c r="AY938" i="21"/>
  <c r="BA938" i="21"/>
  <c r="BC938" i="21"/>
  <c r="BE938" i="21"/>
  <c r="BG938" i="21"/>
  <c r="BI938" i="21"/>
  <c r="BM938" i="21"/>
  <c r="AO939" i="21"/>
  <c r="AQ939" i="21"/>
  <c r="AS939" i="21"/>
  <c r="AU939" i="21"/>
  <c r="AW939" i="21"/>
  <c r="AY939" i="21"/>
  <c r="BA939" i="21"/>
  <c r="BC939" i="21"/>
  <c r="BE939" i="21"/>
  <c r="BG939" i="21"/>
  <c r="BI939" i="21"/>
  <c r="BM939" i="21"/>
  <c r="AO940" i="21"/>
  <c r="AQ940" i="21"/>
  <c r="AS940" i="21"/>
  <c r="AU940" i="21"/>
  <c r="AW940" i="21"/>
  <c r="AY940" i="21"/>
  <c r="BA940" i="21"/>
  <c r="BC940" i="21"/>
  <c r="BE940" i="21"/>
  <c r="BG940" i="21"/>
  <c r="BI940" i="21"/>
  <c r="BM940" i="21"/>
  <c r="AO941" i="21"/>
  <c r="AQ941" i="21"/>
  <c r="AS941" i="21"/>
  <c r="AU941" i="21"/>
  <c r="AW941" i="21"/>
  <c r="AY941" i="21"/>
  <c r="BA941" i="21"/>
  <c r="BC941" i="21"/>
  <c r="BE941" i="21"/>
  <c r="BG941" i="21"/>
  <c r="BI941" i="21"/>
  <c r="BM941" i="21"/>
  <c r="AO942" i="21"/>
  <c r="AQ942" i="21"/>
  <c r="AS942" i="21"/>
  <c r="AU942" i="21"/>
  <c r="AW942" i="21"/>
  <c r="AY942" i="21"/>
  <c r="BA942" i="21"/>
  <c r="BC942" i="21"/>
  <c r="BE942" i="21"/>
  <c r="BG942" i="21"/>
  <c r="BI942" i="21"/>
  <c r="BM942" i="21"/>
  <c r="AO943" i="21"/>
  <c r="AQ943" i="21"/>
  <c r="AS943" i="21"/>
  <c r="AU943" i="21"/>
  <c r="AW943" i="21"/>
  <c r="AY943" i="21"/>
  <c r="BA943" i="21"/>
  <c r="BC943" i="21"/>
  <c r="BE943" i="21"/>
  <c r="BG943" i="21"/>
  <c r="BI943" i="21"/>
  <c r="BM943" i="21"/>
  <c r="AO944" i="21"/>
  <c r="AQ944" i="21"/>
  <c r="AS944" i="21"/>
  <c r="AU944" i="21"/>
  <c r="AW944" i="21"/>
  <c r="AY944" i="21"/>
  <c r="BA944" i="21"/>
  <c r="BC944" i="21"/>
  <c r="BE944" i="21"/>
  <c r="BG944" i="21"/>
  <c r="BI944" i="21"/>
  <c r="BM944" i="21"/>
  <c r="AO945" i="21"/>
  <c r="AQ945" i="21"/>
  <c r="AS945" i="21"/>
  <c r="AU945" i="21"/>
  <c r="AW945" i="21"/>
  <c r="AY945" i="21"/>
  <c r="BA945" i="21"/>
  <c r="BC945" i="21"/>
  <c r="BE945" i="21"/>
  <c r="BG945" i="21"/>
  <c r="BI945" i="21"/>
  <c r="BM945" i="21"/>
  <c r="AO946" i="21"/>
  <c r="AQ946" i="21"/>
  <c r="AS946" i="21"/>
  <c r="AU946" i="21"/>
  <c r="AW946" i="21"/>
  <c r="AY946" i="21"/>
  <c r="BA946" i="21"/>
  <c r="BC946" i="21"/>
  <c r="BE946" i="21"/>
  <c r="BG946" i="21"/>
  <c r="BI946" i="21"/>
  <c r="BM946" i="21"/>
  <c r="AO947" i="21"/>
  <c r="AQ947" i="21"/>
  <c r="AS947" i="21"/>
  <c r="AU947" i="21"/>
  <c r="AW947" i="21"/>
  <c r="AY947" i="21"/>
  <c r="BA947" i="21"/>
  <c r="BC947" i="21"/>
  <c r="BE947" i="21"/>
  <c r="BG947" i="21"/>
  <c r="BI947" i="21"/>
  <c r="BM947" i="21"/>
  <c r="AO948" i="21"/>
  <c r="AQ948" i="21"/>
  <c r="AS948" i="21"/>
  <c r="AU948" i="21"/>
  <c r="AW948" i="21"/>
  <c r="AY948" i="21"/>
  <c r="BA948" i="21"/>
  <c r="BC948" i="21"/>
  <c r="BE948" i="21"/>
  <c r="BG948" i="21"/>
  <c r="BI948" i="21"/>
  <c r="BM948" i="21"/>
  <c r="AO949" i="21"/>
  <c r="AQ949" i="21"/>
  <c r="AS949" i="21"/>
  <c r="AU949" i="21"/>
  <c r="AW949" i="21"/>
  <c r="AY949" i="21"/>
  <c r="BA949" i="21"/>
  <c r="BC949" i="21"/>
  <c r="BE949" i="21"/>
  <c r="BG949" i="21"/>
  <c r="BI949" i="21"/>
  <c r="BM949" i="21"/>
  <c r="AO950" i="21"/>
  <c r="AQ950" i="21"/>
  <c r="AS950" i="21"/>
  <c r="AU950" i="21"/>
  <c r="AW950" i="21"/>
  <c r="AY950" i="21"/>
  <c r="BA950" i="21"/>
  <c r="BC950" i="21"/>
  <c r="BE950" i="21"/>
  <c r="BG950" i="21"/>
  <c r="BI950" i="21"/>
  <c r="BM950" i="21"/>
  <c r="AO951" i="21"/>
  <c r="AQ951" i="21"/>
  <c r="AS951" i="21"/>
  <c r="AU951" i="21"/>
  <c r="AW951" i="21"/>
  <c r="AY951" i="21"/>
  <c r="BA951" i="21"/>
  <c r="BC951" i="21"/>
  <c r="BE951" i="21"/>
  <c r="BG951" i="21"/>
  <c r="BI951" i="21"/>
  <c r="BM951" i="21"/>
  <c r="AO952" i="21"/>
  <c r="AQ952" i="21"/>
  <c r="AS952" i="21"/>
  <c r="AU952" i="21"/>
  <c r="AW952" i="21"/>
  <c r="AY952" i="21"/>
  <c r="BA952" i="21"/>
  <c r="BC952" i="21"/>
  <c r="BE952" i="21"/>
  <c r="BG952" i="21"/>
  <c r="BI952" i="21"/>
  <c r="BM952" i="21"/>
  <c r="AO953" i="21"/>
  <c r="AQ953" i="21"/>
  <c r="AS953" i="21"/>
  <c r="AU953" i="21"/>
  <c r="AW953" i="21"/>
  <c r="AY953" i="21"/>
  <c r="BA953" i="21"/>
  <c r="BC953" i="21"/>
  <c r="BE953" i="21"/>
  <c r="BG953" i="21"/>
  <c r="BI953" i="21"/>
  <c r="BM953" i="21"/>
  <c r="AO954" i="21"/>
  <c r="AQ954" i="21"/>
  <c r="AS954" i="21"/>
  <c r="AU954" i="21"/>
  <c r="AW954" i="21"/>
  <c r="AY954" i="21"/>
  <c r="BA954" i="21"/>
  <c r="BC954" i="21"/>
  <c r="BE954" i="21"/>
  <c r="BG954" i="21"/>
  <c r="BI954" i="21"/>
  <c r="BM954" i="21"/>
  <c r="AO955" i="21"/>
  <c r="AQ955" i="21"/>
  <c r="AS955" i="21"/>
  <c r="AU955" i="21"/>
  <c r="AW955" i="21"/>
  <c r="AY955" i="21"/>
  <c r="BA955" i="21"/>
  <c r="BC955" i="21"/>
  <c r="BE955" i="21"/>
  <c r="BG955" i="21"/>
  <c r="BI955" i="21"/>
  <c r="BM955" i="21"/>
  <c r="AO956" i="21"/>
  <c r="AQ956" i="21"/>
  <c r="AS956" i="21"/>
  <c r="AU956" i="21"/>
  <c r="AW956" i="21"/>
  <c r="AY956" i="21"/>
  <c r="BA956" i="21"/>
  <c r="BC956" i="21"/>
  <c r="BE956" i="21"/>
  <c r="BG956" i="21"/>
  <c r="BI956" i="21"/>
  <c r="BM956" i="21"/>
  <c r="AO957" i="21"/>
  <c r="AQ957" i="21"/>
  <c r="AS957" i="21"/>
  <c r="AU957" i="21"/>
  <c r="AW957" i="21"/>
  <c r="AY957" i="21"/>
  <c r="BA957" i="21"/>
  <c r="BC957" i="21"/>
  <c r="BE957" i="21"/>
  <c r="BG957" i="21"/>
  <c r="BI957" i="21"/>
  <c r="BM957" i="21"/>
  <c r="AO958" i="21"/>
  <c r="AQ958" i="21"/>
  <c r="AS958" i="21"/>
  <c r="AU958" i="21"/>
  <c r="AW958" i="21"/>
  <c r="AY958" i="21"/>
  <c r="BA958" i="21"/>
  <c r="BC958" i="21"/>
  <c r="BE958" i="21"/>
  <c r="BG958" i="21"/>
  <c r="BI958" i="21"/>
  <c r="BM958" i="21"/>
  <c r="AO959" i="21"/>
  <c r="AQ959" i="21"/>
  <c r="AS959" i="21"/>
  <c r="AU959" i="21"/>
  <c r="AW959" i="21"/>
  <c r="AY959" i="21"/>
  <c r="BA959" i="21"/>
  <c r="BC959" i="21"/>
  <c r="BE959" i="21"/>
  <c r="BG959" i="21"/>
  <c r="BI959" i="21"/>
  <c r="BM959" i="21"/>
  <c r="AO960" i="21"/>
  <c r="AQ960" i="21"/>
  <c r="AS960" i="21"/>
  <c r="AU960" i="21"/>
  <c r="AW960" i="21"/>
  <c r="AY960" i="21"/>
  <c r="BA960" i="21"/>
  <c r="BC960" i="21"/>
  <c r="BE960" i="21"/>
  <c r="BG960" i="21"/>
  <c r="BI960" i="21"/>
  <c r="BM960" i="21"/>
  <c r="AO961" i="21"/>
  <c r="AQ961" i="21"/>
  <c r="AS961" i="21"/>
  <c r="AU961" i="21"/>
  <c r="AW961" i="21"/>
  <c r="AY961" i="21"/>
  <c r="BA961" i="21"/>
  <c r="BC961" i="21"/>
  <c r="BE961" i="21"/>
  <c r="BG961" i="21"/>
  <c r="BI961" i="21"/>
  <c r="BM961" i="21"/>
  <c r="AO962" i="21"/>
  <c r="AQ962" i="21"/>
  <c r="AS962" i="21"/>
  <c r="AU962" i="21"/>
  <c r="AW962" i="21"/>
  <c r="AY962" i="21"/>
  <c r="BA962" i="21"/>
  <c r="BC962" i="21"/>
  <c r="BE962" i="21"/>
  <c r="BG962" i="21"/>
  <c r="BI962" i="21"/>
  <c r="BM962" i="21"/>
  <c r="AO963" i="21"/>
  <c r="AQ963" i="21"/>
  <c r="AS963" i="21"/>
  <c r="AU963" i="21"/>
  <c r="AW963" i="21"/>
  <c r="AY963" i="21"/>
  <c r="BA963" i="21"/>
  <c r="BC963" i="21"/>
  <c r="BE963" i="21"/>
  <c r="BG963" i="21"/>
  <c r="BI963" i="21"/>
  <c r="BM963" i="21"/>
  <c r="AO964" i="21"/>
  <c r="AQ964" i="21"/>
  <c r="AS964" i="21"/>
  <c r="AU964" i="21"/>
  <c r="AW964" i="21"/>
  <c r="AY964" i="21"/>
  <c r="BA964" i="21"/>
  <c r="BC964" i="21"/>
  <c r="BE964" i="21"/>
  <c r="BG964" i="21"/>
  <c r="BI964" i="21"/>
  <c r="BM964" i="21"/>
  <c r="AO965" i="21"/>
  <c r="AQ965" i="21"/>
  <c r="AS965" i="21"/>
  <c r="AU965" i="21"/>
  <c r="AW965" i="21"/>
  <c r="AY965" i="21"/>
  <c r="BA965" i="21"/>
  <c r="BC965" i="21"/>
  <c r="BE965" i="21"/>
  <c r="BG965" i="21"/>
  <c r="BI965" i="21"/>
  <c r="BM965" i="21"/>
  <c r="AO966" i="21"/>
  <c r="AQ966" i="21"/>
  <c r="AS966" i="21"/>
  <c r="AU966" i="21"/>
  <c r="AW966" i="21"/>
  <c r="AY966" i="21"/>
  <c r="BA966" i="21"/>
  <c r="BC966" i="21"/>
  <c r="BE966" i="21"/>
  <c r="BG966" i="21"/>
  <c r="BI966" i="21"/>
  <c r="BM966" i="21"/>
  <c r="AO967" i="21"/>
  <c r="AQ967" i="21"/>
  <c r="AS967" i="21"/>
  <c r="AU967" i="21"/>
  <c r="AW967" i="21"/>
  <c r="AY967" i="21"/>
  <c r="BA967" i="21"/>
  <c r="BC967" i="21"/>
  <c r="BE967" i="21"/>
  <c r="BG967" i="21"/>
  <c r="BI967" i="21"/>
  <c r="BM967" i="21"/>
  <c r="AO968" i="21"/>
  <c r="AQ968" i="21"/>
  <c r="AS968" i="21"/>
  <c r="AU968" i="21"/>
  <c r="AW968" i="21"/>
  <c r="AY968" i="21"/>
  <c r="BA968" i="21"/>
  <c r="BC968" i="21"/>
  <c r="BE968" i="21"/>
  <c r="BG968" i="21"/>
  <c r="BI968" i="21"/>
  <c r="BM968" i="21"/>
  <c r="AO969" i="21"/>
  <c r="AQ969" i="21"/>
  <c r="AS969" i="21"/>
  <c r="AU969" i="21"/>
  <c r="AW969" i="21"/>
  <c r="AY969" i="21"/>
  <c r="BA969" i="21"/>
  <c r="BC969" i="21"/>
  <c r="BE969" i="21"/>
  <c r="BG969" i="21"/>
  <c r="BI969" i="21"/>
  <c r="BM969" i="21"/>
  <c r="AO970" i="21"/>
  <c r="AQ970" i="21"/>
  <c r="AS970" i="21"/>
  <c r="AU970" i="21"/>
  <c r="AW970" i="21"/>
  <c r="AY970" i="21"/>
  <c r="BA970" i="21"/>
  <c r="BC970" i="21"/>
  <c r="BE970" i="21"/>
  <c r="BG970" i="21"/>
  <c r="BI970" i="21"/>
  <c r="BM970" i="21"/>
  <c r="AO971" i="21"/>
  <c r="AQ971" i="21"/>
  <c r="AS971" i="21"/>
  <c r="AU971" i="21"/>
  <c r="AW971" i="21"/>
  <c r="AY971" i="21"/>
  <c r="BA971" i="21"/>
  <c r="BC971" i="21"/>
  <c r="BE971" i="21"/>
  <c r="BG971" i="21"/>
  <c r="BI971" i="21"/>
  <c r="BM971" i="21"/>
  <c r="AO972" i="21"/>
  <c r="AQ972" i="21"/>
  <c r="AS972" i="21"/>
  <c r="AU972" i="21"/>
  <c r="AW972" i="21"/>
  <c r="AY972" i="21"/>
  <c r="BA972" i="21"/>
  <c r="BC972" i="21"/>
  <c r="BE972" i="21"/>
  <c r="BG972" i="21"/>
  <c r="BI972" i="21"/>
  <c r="BM972" i="21"/>
  <c r="AO973" i="21"/>
  <c r="AQ973" i="21"/>
  <c r="AS973" i="21"/>
  <c r="AU973" i="21"/>
  <c r="AW973" i="21"/>
  <c r="AY973" i="21"/>
  <c r="BA973" i="21"/>
  <c r="BC973" i="21"/>
  <c r="BE973" i="21"/>
  <c r="BG973" i="21"/>
  <c r="BI973" i="21"/>
  <c r="BM973" i="21"/>
  <c r="AO974" i="21"/>
  <c r="AQ974" i="21"/>
  <c r="AS974" i="21"/>
  <c r="AU974" i="21"/>
  <c r="AW974" i="21"/>
  <c r="AY974" i="21"/>
  <c r="BA974" i="21"/>
  <c r="BC974" i="21"/>
  <c r="BE974" i="21"/>
  <c r="BG974" i="21"/>
  <c r="BI974" i="21"/>
  <c r="BM974" i="21"/>
  <c r="AO975" i="21"/>
  <c r="AQ975" i="21"/>
  <c r="AS975" i="21"/>
  <c r="AU975" i="21"/>
  <c r="AW975" i="21"/>
  <c r="AY975" i="21"/>
  <c r="BA975" i="21"/>
  <c r="BC975" i="21"/>
  <c r="BE975" i="21"/>
  <c r="BG975" i="21"/>
  <c r="BI975" i="21"/>
  <c r="BM975" i="21"/>
  <c r="AO976" i="21"/>
  <c r="AQ976" i="21"/>
  <c r="AS976" i="21"/>
  <c r="AU976" i="21"/>
  <c r="AW976" i="21"/>
  <c r="AY976" i="21"/>
  <c r="BA976" i="21"/>
  <c r="BC976" i="21"/>
  <c r="BE976" i="21"/>
  <c r="BG976" i="21"/>
  <c r="BI976" i="21"/>
  <c r="BM976" i="21"/>
  <c r="AO977" i="21"/>
  <c r="AQ977" i="21"/>
  <c r="AS977" i="21"/>
  <c r="AU977" i="21"/>
  <c r="AW977" i="21"/>
  <c r="AY977" i="21"/>
  <c r="BA977" i="21"/>
  <c r="BC977" i="21"/>
  <c r="BE977" i="21"/>
  <c r="BG977" i="21"/>
  <c r="BI977" i="21"/>
  <c r="BM977" i="21"/>
  <c r="AO978" i="21"/>
  <c r="AQ978" i="21"/>
  <c r="AS978" i="21"/>
  <c r="AU978" i="21"/>
  <c r="AW978" i="21"/>
  <c r="AY978" i="21"/>
  <c r="BA978" i="21"/>
  <c r="BC978" i="21"/>
  <c r="BE978" i="21"/>
  <c r="BG978" i="21"/>
  <c r="BI978" i="21"/>
  <c r="BM978" i="21"/>
  <c r="AO979" i="21"/>
  <c r="AQ979" i="21"/>
  <c r="AS979" i="21"/>
  <c r="AU979" i="21"/>
  <c r="AW979" i="21"/>
  <c r="AY979" i="21"/>
  <c r="BA979" i="21"/>
  <c r="BC979" i="21"/>
  <c r="BE979" i="21"/>
  <c r="BG979" i="21"/>
  <c r="BI979" i="21"/>
  <c r="BM979" i="21"/>
  <c r="AO980" i="21"/>
  <c r="AQ980" i="21"/>
  <c r="AS980" i="21"/>
  <c r="AU980" i="21"/>
  <c r="AW980" i="21"/>
  <c r="AY980" i="21"/>
  <c r="BA980" i="21"/>
  <c r="BC980" i="21"/>
  <c r="BE980" i="21"/>
  <c r="BG980" i="21"/>
  <c r="BI980" i="21"/>
  <c r="BM980" i="21"/>
  <c r="AO981" i="21"/>
  <c r="AQ981" i="21"/>
  <c r="AS981" i="21"/>
  <c r="AU981" i="21"/>
  <c r="AW981" i="21"/>
  <c r="AY981" i="21"/>
  <c r="BA981" i="21"/>
  <c r="BC981" i="21"/>
  <c r="BE981" i="21"/>
  <c r="BG981" i="21"/>
  <c r="BI981" i="21"/>
  <c r="BM981" i="21"/>
  <c r="AO982" i="21"/>
  <c r="AQ982" i="21"/>
  <c r="AS982" i="21"/>
  <c r="AU982" i="21"/>
  <c r="AW982" i="21"/>
  <c r="AY982" i="21"/>
  <c r="BA982" i="21"/>
  <c r="BC982" i="21"/>
  <c r="BE982" i="21"/>
  <c r="BG982" i="21"/>
  <c r="BI982" i="21"/>
  <c r="BM982" i="21"/>
  <c r="AO983" i="21"/>
  <c r="AQ983" i="21"/>
  <c r="AS983" i="21"/>
  <c r="AU983" i="21"/>
  <c r="AW983" i="21"/>
  <c r="AY983" i="21"/>
  <c r="BA983" i="21"/>
  <c r="BC983" i="21"/>
  <c r="BE983" i="21"/>
  <c r="BG983" i="21"/>
  <c r="BI983" i="21"/>
  <c r="BM983" i="21"/>
  <c r="AO984" i="21"/>
  <c r="AQ984" i="21"/>
  <c r="AS984" i="21"/>
  <c r="AU984" i="21"/>
  <c r="AW984" i="21"/>
  <c r="AY984" i="21"/>
  <c r="BA984" i="21"/>
  <c r="BC984" i="21"/>
  <c r="BE984" i="21"/>
  <c r="BG984" i="21"/>
  <c r="BI984" i="21"/>
  <c r="BM984" i="21"/>
  <c r="AO985" i="21"/>
  <c r="AQ985" i="21"/>
  <c r="AS985" i="21"/>
  <c r="AU985" i="21"/>
  <c r="AW985" i="21"/>
  <c r="AY985" i="21"/>
  <c r="BA985" i="21"/>
  <c r="BC985" i="21"/>
  <c r="BE985" i="21"/>
  <c r="BG985" i="21"/>
  <c r="BI985" i="21"/>
  <c r="BM985" i="21"/>
  <c r="AO986" i="21"/>
  <c r="AQ986" i="21"/>
  <c r="AS986" i="21"/>
  <c r="AU986" i="21"/>
  <c r="AW986" i="21"/>
  <c r="AY986" i="21"/>
  <c r="BA986" i="21"/>
  <c r="BC986" i="21"/>
  <c r="BE986" i="21"/>
  <c r="BG986" i="21"/>
  <c r="BI986" i="21"/>
  <c r="BM986" i="21"/>
  <c r="AO987" i="21"/>
  <c r="AQ987" i="21"/>
  <c r="AS987" i="21"/>
  <c r="AU987" i="21"/>
  <c r="AW987" i="21"/>
  <c r="AY987" i="21"/>
  <c r="BA987" i="21"/>
  <c r="BC987" i="21"/>
  <c r="BE987" i="21"/>
  <c r="BG987" i="21"/>
  <c r="BI987" i="21"/>
  <c r="BM987" i="21"/>
  <c r="AO988" i="21"/>
  <c r="AQ988" i="21"/>
  <c r="AS988" i="21"/>
  <c r="AU988" i="21"/>
  <c r="AW988" i="21"/>
  <c r="AY988" i="21"/>
  <c r="BA988" i="21"/>
  <c r="BC988" i="21"/>
  <c r="BE988" i="21"/>
  <c r="BG988" i="21"/>
  <c r="BI988" i="21"/>
  <c r="BM988" i="21"/>
  <c r="AO989" i="21"/>
  <c r="AQ989" i="21"/>
  <c r="AS989" i="21"/>
  <c r="AU989" i="21"/>
  <c r="AW989" i="21"/>
  <c r="AY989" i="21"/>
  <c r="BA989" i="21"/>
  <c r="BC989" i="21"/>
  <c r="BE989" i="21"/>
  <c r="BG989" i="21"/>
  <c r="BI989" i="21"/>
  <c r="BM989" i="21"/>
  <c r="AO990" i="21"/>
  <c r="AQ990" i="21"/>
  <c r="AS990" i="21"/>
  <c r="AU990" i="21"/>
  <c r="AW990" i="21"/>
  <c r="AY990" i="21"/>
  <c r="BA990" i="21"/>
  <c r="BC990" i="21"/>
  <c r="BE990" i="21"/>
  <c r="BG990" i="21"/>
  <c r="BI990" i="21"/>
  <c r="BM990" i="21"/>
  <c r="AO991" i="21"/>
  <c r="AQ991" i="21"/>
  <c r="AS991" i="21"/>
  <c r="AU991" i="21"/>
  <c r="AW991" i="21"/>
  <c r="AY991" i="21"/>
  <c r="BA991" i="21"/>
  <c r="BC991" i="21"/>
  <c r="BE991" i="21"/>
  <c r="BG991" i="21"/>
  <c r="BI991" i="21"/>
  <c r="BM991" i="21"/>
  <c r="AO992" i="21"/>
  <c r="AQ992" i="21"/>
  <c r="AS992" i="21"/>
  <c r="AU992" i="21"/>
  <c r="AW992" i="21"/>
  <c r="AY992" i="21"/>
  <c r="BA992" i="21"/>
  <c r="BC992" i="21"/>
  <c r="BE992" i="21"/>
  <c r="BG992" i="21"/>
  <c r="BI992" i="21"/>
  <c r="BM992" i="21"/>
  <c r="AO993" i="21"/>
  <c r="AQ993" i="21"/>
  <c r="AS993" i="21"/>
  <c r="AU993" i="21"/>
  <c r="AW993" i="21"/>
  <c r="AY993" i="21"/>
  <c r="BA993" i="21"/>
  <c r="BC993" i="21"/>
  <c r="BE993" i="21"/>
  <c r="BG993" i="21"/>
  <c r="BI993" i="21"/>
  <c r="BM993" i="21"/>
  <c r="AO994" i="21"/>
  <c r="AQ994" i="21"/>
  <c r="AS994" i="21"/>
  <c r="AU994" i="21"/>
  <c r="AW994" i="21"/>
  <c r="AY994" i="21"/>
  <c r="BA994" i="21"/>
  <c r="BC994" i="21"/>
  <c r="BE994" i="21"/>
  <c r="BG994" i="21"/>
  <c r="BI994" i="21"/>
  <c r="BM994" i="21"/>
  <c r="AO995" i="21"/>
  <c r="AQ995" i="21"/>
  <c r="AS995" i="21"/>
  <c r="AU995" i="21"/>
  <c r="AW995" i="21"/>
  <c r="AY995" i="21"/>
  <c r="BA995" i="21"/>
  <c r="BC995" i="21"/>
  <c r="BE995" i="21"/>
  <c r="BG995" i="21"/>
  <c r="BI995" i="21"/>
  <c r="BM995" i="21"/>
  <c r="AO996" i="21"/>
  <c r="AQ996" i="21"/>
  <c r="AS996" i="21"/>
  <c r="AU996" i="21"/>
  <c r="AW996" i="21"/>
  <c r="AY996" i="21"/>
  <c r="BA996" i="21"/>
  <c r="BC996" i="21"/>
  <c r="BE996" i="21"/>
  <c r="BG996" i="21"/>
  <c r="BI996" i="21"/>
  <c r="BM996" i="21"/>
  <c r="AO997" i="21"/>
  <c r="AQ997" i="21"/>
  <c r="AS997" i="21"/>
  <c r="AU997" i="21"/>
  <c r="AW997" i="21"/>
  <c r="AY997" i="21"/>
  <c r="BA997" i="21"/>
  <c r="BC997" i="21"/>
  <c r="BE997" i="21"/>
  <c r="BG997" i="21"/>
  <c r="BI997" i="21"/>
  <c r="BM997" i="21"/>
  <c r="AO998" i="21"/>
  <c r="AQ998" i="21"/>
  <c r="AS998" i="21"/>
  <c r="AU998" i="21"/>
  <c r="AW998" i="21"/>
  <c r="AY998" i="21"/>
  <c r="BA998" i="21"/>
  <c r="BC998" i="21"/>
  <c r="BE998" i="21"/>
  <c r="BG998" i="21"/>
  <c r="BI998" i="21"/>
  <c r="BM998" i="21"/>
  <c r="AO999" i="21"/>
  <c r="AQ999" i="21"/>
  <c r="AS999" i="21"/>
  <c r="AU999" i="21"/>
  <c r="AW999" i="21"/>
  <c r="AY999" i="21"/>
  <c r="BA999" i="21"/>
  <c r="BC999" i="21"/>
  <c r="BE999" i="21"/>
  <c r="BG999" i="21"/>
  <c r="BI999" i="21"/>
  <c r="BM999" i="21"/>
  <c r="AO1000" i="21"/>
  <c r="AQ1000" i="21"/>
  <c r="AS1000" i="21"/>
  <c r="AU1000" i="21"/>
  <c r="AW1000" i="21"/>
  <c r="AY1000" i="21"/>
  <c r="BA1000" i="21"/>
  <c r="BC1000" i="21"/>
  <c r="BE1000" i="21"/>
  <c r="BG1000" i="21"/>
  <c r="BI1000" i="21"/>
  <c r="BM1000" i="21"/>
  <c r="AO1001" i="21"/>
  <c r="AQ1001" i="21"/>
  <c r="AS1001" i="21"/>
  <c r="AU1001" i="21"/>
  <c r="AW1001" i="21"/>
  <c r="AY1001" i="21"/>
  <c r="BA1001" i="21"/>
  <c r="BC1001" i="21"/>
  <c r="BE1001" i="21"/>
  <c r="BG1001" i="21"/>
  <c r="BI1001" i="21"/>
  <c r="BM1001" i="21"/>
  <c r="AO1002" i="21"/>
  <c r="AQ1002" i="21"/>
  <c r="AS1002" i="21"/>
  <c r="AU1002" i="21"/>
  <c r="AW1002" i="21"/>
  <c r="AY1002" i="21"/>
  <c r="BA1002" i="21"/>
  <c r="BC1002" i="21"/>
  <c r="BE1002" i="21"/>
  <c r="BG1002" i="21"/>
  <c r="BI1002" i="21"/>
  <c r="BM1002" i="21"/>
  <c r="AO1003" i="21"/>
  <c r="AQ1003" i="21"/>
  <c r="AS1003" i="21"/>
  <c r="AU1003" i="21"/>
  <c r="AW1003" i="21"/>
  <c r="AY1003" i="21"/>
  <c r="BA1003" i="21"/>
  <c r="BC1003" i="21"/>
  <c r="BE1003" i="21"/>
  <c r="BG1003" i="21"/>
  <c r="BI1003" i="21"/>
  <c r="BM1003" i="21"/>
  <c r="AO1004" i="21"/>
  <c r="AQ1004" i="21"/>
  <c r="AS1004" i="21"/>
  <c r="AU1004" i="21"/>
  <c r="AW1004" i="21"/>
  <c r="AY1004" i="21"/>
  <c r="BA1004" i="21"/>
  <c r="BC1004" i="21"/>
  <c r="BE1004" i="21"/>
  <c r="BG1004" i="21"/>
  <c r="BI1004" i="21"/>
  <c r="BM1004" i="21"/>
  <c r="AO1005" i="21"/>
  <c r="AQ1005" i="21"/>
  <c r="AS1005" i="21"/>
  <c r="AU1005" i="21"/>
  <c r="AW1005" i="21"/>
  <c r="AY1005" i="21"/>
  <c r="BA1005" i="21"/>
  <c r="BC1005" i="21"/>
  <c r="BE1005" i="21"/>
  <c r="BG1005" i="21"/>
  <c r="BI1005" i="21"/>
  <c r="BM1005" i="21"/>
  <c r="AO1006" i="21"/>
  <c r="AQ1006" i="21"/>
  <c r="AS1006" i="21"/>
  <c r="AU1006" i="21"/>
  <c r="AW1006" i="21"/>
  <c r="AY1006" i="21"/>
  <c r="BA1006" i="21"/>
  <c r="BC1006" i="21"/>
  <c r="BE1006" i="21"/>
  <c r="BG1006" i="21"/>
  <c r="BI1006" i="21"/>
  <c r="BM1006" i="21"/>
  <c r="AO1007" i="21"/>
  <c r="AQ1007" i="21"/>
  <c r="AS1007" i="21"/>
  <c r="AU1007" i="21"/>
  <c r="AW1007" i="21"/>
  <c r="AY1007" i="21"/>
  <c r="BA1007" i="21"/>
  <c r="BC1007" i="21"/>
  <c r="BE1007" i="21"/>
  <c r="BG1007" i="21"/>
  <c r="BI1007" i="21"/>
  <c r="BM1007" i="21"/>
  <c r="AO1008" i="21"/>
  <c r="AQ1008" i="21"/>
  <c r="AS1008" i="21"/>
  <c r="AU1008" i="21"/>
  <c r="AW1008" i="21"/>
  <c r="AY1008" i="21"/>
  <c r="BA1008" i="21"/>
  <c r="BC1008" i="21"/>
  <c r="BE1008" i="21"/>
  <c r="BG1008" i="21"/>
  <c r="BI1008" i="21"/>
  <c r="BM1008" i="21"/>
  <c r="AO1009" i="21"/>
  <c r="AQ1009" i="21"/>
  <c r="AS1009" i="21"/>
  <c r="AU1009" i="21"/>
  <c r="AW1009" i="21"/>
  <c r="AY1009" i="21"/>
  <c r="BA1009" i="21"/>
  <c r="BC1009" i="21"/>
  <c r="BE1009" i="21"/>
  <c r="BG1009" i="21"/>
  <c r="BI1009" i="21"/>
  <c r="BM1009" i="21"/>
  <c r="AO1010" i="21"/>
  <c r="AQ1010" i="21"/>
  <c r="AS1010" i="21"/>
  <c r="AU1010" i="21"/>
  <c r="AW1010" i="21"/>
  <c r="AY1010" i="21"/>
  <c r="BA1010" i="21"/>
  <c r="BC1010" i="21"/>
  <c r="BE1010" i="21"/>
  <c r="BG1010" i="21"/>
  <c r="BI1010" i="21"/>
  <c r="BM1010" i="21"/>
  <c r="F59" i="20" l="1"/>
  <c r="E59" i="20"/>
  <c r="D59" i="20"/>
  <c r="F24" i="20"/>
  <c r="F50" i="20"/>
  <c r="E24" i="20"/>
  <c r="E50" i="20"/>
  <c r="D50" i="20"/>
  <c r="F15" i="20"/>
  <c r="E15" i="20"/>
  <c r="F54" i="20"/>
  <c r="F58" i="20"/>
  <c r="E58" i="20"/>
  <c r="D54" i="20"/>
  <c r="D58" i="20"/>
  <c r="F40" i="20"/>
  <c r="F51" i="20"/>
  <c r="E40" i="20"/>
  <c r="E51" i="20"/>
  <c r="D40" i="20"/>
  <c r="D51" i="20"/>
  <c r="F49" i="20"/>
  <c r="F55" i="20"/>
  <c r="E55" i="20"/>
  <c r="D49" i="20"/>
  <c r="D55" i="20"/>
  <c r="F43" i="20"/>
  <c r="F41" i="20"/>
  <c r="AQ1" i="21"/>
  <c r="E4" i="19" s="1"/>
  <c r="E11" i="20"/>
  <c r="E23" i="20"/>
  <c r="F23" i="20"/>
  <c r="D23" i="20"/>
  <c r="F14" i="20"/>
  <c r="D14" i="20"/>
  <c r="E14" i="20"/>
  <c r="D9" i="20"/>
  <c r="D10" i="20"/>
  <c r="D11" i="20"/>
  <c r="E8" i="20"/>
  <c r="BG859" i="21"/>
  <c r="BI859" i="21"/>
  <c r="AU328" i="21"/>
  <c r="AU1" i="21" s="1"/>
  <c r="D11" i="19" s="1"/>
  <c r="BC1" i="21"/>
  <c r="E18" i="19" s="1"/>
  <c r="AY1" i="21"/>
  <c r="C18" i="19" s="1"/>
  <c r="AW1" i="21"/>
  <c r="BG72" i="21"/>
  <c r="AS1" i="21"/>
  <c r="C11" i="19" s="1"/>
  <c r="BE72" i="21"/>
  <c r="BE1" i="21" s="1"/>
  <c r="C25" i="19" s="1"/>
  <c r="AO1" i="21"/>
  <c r="D4" i="19" s="1"/>
  <c r="BA328" i="21"/>
  <c r="BA1" i="21" s="1"/>
  <c r="D18" i="19" s="1"/>
  <c r="BL180" i="17"/>
  <c r="BJ180" i="17"/>
  <c r="BH180" i="17"/>
  <c r="BI1" i="21" l="1"/>
  <c r="E25" i="19" s="1"/>
  <c r="E11" i="19"/>
  <c r="E49" i="20"/>
  <c r="G23" i="20"/>
  <c r="BG1" i="21"/>
  <c r="D25" i="19" s="1"/>
  <c r="G14" i="20"/>
  <c r="D8" i="20"/>
  <c r="AM1" i="21"/>
  <c r="C4" i="19" s="1"/>
  <c r="C7" i="19" s="1"/>
  <c r="G127" i="20"/>
  <c r="G126" i="20"/>
  <c r="G125" i="20"/>
  <c r="G124" i="20"/>
  <c r="G123" i="20"/>
  <c r="G122" i="20"/>
  <c r="G121" i="20"/>
  <c r="G119" i="20"/>
  <c r="G117" i="20"/>
  <c r="G116" i="20"/>
  <c r="G114" i="20"/>
  <c r="G113" i="20"/>
  <c r="G111" i="20"/>
  <c r="G109" i="20"/>
  <c r="G93" i="20"/>
  <c r="G91" i="20"/>
  <c r="G89" i="20"/>
  <c r="G85" i="20"/>
  <c r="G83" i="20"/>
  <c r="G82" i="20"/>
  <c r="G81" i="20"/>
  <c r="G80" i="20"/>
  <c r="G77" i="20"/>
  <c r="G58" i="20"/>
  <c r="G56" i="20"/>
  <c r="G54" i="20"/>
  <c r="G52" i="20"/>
  <c r="G48" i="20"/>
  <c r="G47" i="20"/>
  <c r="G46" i="20"/>
  <c r="G44" i="20"/>
  <c r="G42" i="20"/>
  <c r="G21" i="20"/>
  <c r="G19" i="20"/>
  <c r="G13" i="20"/>
  <c r="G12" i="20"/>
  <c r="G11" i="20"/>
  <c r="G10" i="20"/>
  <c r="G7" i="20"/>
  <c r="E7" i="19"/>
  <c r="D7" i="19"/>
  <c r="F7" i="19" l="1"/>
  <c r="E33" i="20"/>
  <c r="G20" i="20"/>
  <c r="G59" i="20"/>
  <c r="F137" i="20"/>
  <c r="D33" i="20"/>
  <c r="G15" i="20"/>
  <c r="D68" i="20"/>
  <c r="G50" i="20"/>
  <c r="G79" i="20"/>
  <c r="G84" i="20"/>
  <c r="G88" i="20"/>
  <c r="E137" i="20"/>
  <c r="F33" i="20"/>
  <c r="G6" i="20"/>
  <c r="G16" i="20"/>
  <c r="E68" i="20"/>
  <c r="G45" i="20"/>
  <c r="G55" i="20"/>
  <c r="G112" i="20"/>
  <c r="F68" i="20"/>
  <c r="G94" i="20"/>
  <c r="G22" i="20"/>
  <c r="G41" i="20"/>
  <c r="G51" i="20"/>
  <c r="E103" i="20"/>
  <c r="G118" i="20"/>
  <c r="G17" i="20"/>
  <c r="F103" i="20"/>
  <c r="G8" i="20"/>
  <c r="G57" i="20"/>
  <c r="G76" i="20"/>
  <c r="G90" i="20"/>
  <c r="G86" i="20"/>
  <c r="G92" i="20"/>
  <c r="G115" i="20"/>
  <c r="G128" i="20"/>
  <c r="G9" i="20"/>
  <c r="G18" i="20"/>
  <c r="G24" i="20"/>
  <c r="G43" i="20"/>
  <c r="G49" i="20"/>
  <c r="G53" i="20"/>
  <c r="G78" i="20"/>
  <c r="G87" i="20"/>
  <c r="G110" i="20"/>
  <c r="G120" i="20"/>
  <c r="G75" i="20"/>
  <c r="D137" i="20"/>
  <c r="G40" i="20"/>
  <c r="D103" i="20"/>
  <c r="G5" i="20"/>
  <c r="F4" i="19"/>
  <c r="G129" i="20" l="1"/>
  <c r="G103" i="20"/>
  <c r="G68" i="20"/>
  <c r="G33" i="20"/>
  <c r="G137" i="20"/>
  <c r="G60" i="20"/>
  <c r="G25" i="20"/>
  <c r="G95" i="20"/>
  <c r="BF197" i="17"/>
  <c r="BF196" i="17"/>
  <c r="BF195" i="17"/>
  <c r="BF194" i="17"/>
  <c r="BF193" i="17"/>
  <c r="BF192" i="17"/>
  <c r="BF191" i="17"/>
  <c r="BF190" i="17"/>
  <c r="BF189" i="17"/>
  <c r="BF188" i="17"/>
  <c r="BF187" i="17"/>
  <c r="BF186" i="17"/>
  <c r="BF185" i="17"/>
  <c r="BF184" i="17"/>
  <c r="BF179" i="17"/>
  <c r="BF178" i="17"/>
  <c r="BF173" i="17"/>
  <c r="BF172" i="17"/>
  <c r="BF171" i="17"/>
  <c r="BF169" i="17"/>
  <c r="BF165" i="17"/>
  <c r="BF164" i="17"/>
  <c r="BF162" i="17"/>
  <c r="BF161" i="17"/>
  <c r="BF160" i="17"/>
  <c r="BF157" i="17"/>
  <c r="BF156" i="17"/>
  <c r="BF155" i="17"/>
  <c r="BF154" i="17"/>
  <c r="BF153" i="17"/>
  <c r="BF152" i="17"/>
  <c r="BF151" i="17"/>
  <c r="BF150" i="17"/>
  <c r="BF149" i="17"/>
  <c r="BF148" i="17"/>
  <c r="BF147" i="17"/>
  <c r="BF146" i="17"/>
  <c r="BF145" i="17"/>
  <c r="BF144" i="17"/>
  <c r="BF143" i="17"/>
  <c r="BF142" i="17"/>
  <c r="BF141" i="17"/>
  <c r="BF140" i="17"/>
  <c r="BF139" i="17"/>
  <c r="BF138" i="17"/>
  <c r="BF137" i="17"/>
  <c r="BF131" i="17"/>
  <c r="BD131" i="17"/>
  <c r="BD130" i="17"/>
  <c r="BD129" i="17"/>
  <c r="BD128" i="17"/>
  <c r="BF127" i="17"/>
  <c r="BD127" i="17"/>
  <c r="BF126" i="17"/>
  <c r="BD126" i="17"/>
  <c r="BF125" i="17"/>
  <c r="BD125" i="17"/>
  <c r="BF124" i="17"/>
  <c r="BD124" i="17"/>
  <c r="BF123" i="17"/>
  <c r="BD123" i="17"/>
  <c r="BD122" i="17"/>
  <c r="BD121" i="17"/>
  <c r="BD120" i="17"/>
  <c r="BD119" i="17"/>
  <c r="BF118" i="17"/>
  <c r="BD118" i="17"/>
  <c r="BD117" i="17"/>
  <c r="BF115" i="17"/>
  <c r="BD115" i="17"/>
  <c r="BD114" i="17"/>
  <c r="BD113" i="17"/>
  <c r="BD112" i="17"/>
  <c r="BD111" i="17"/>
  <c r="BF110" i="17"/>
  <c r="BD110" i="17"/>
  <c r="BF109" i="17"/>
  <c r="BD109" i="17"/>
  <c r="BF108" i="17"/>
  <c r="BD108" i="17"/>
  <c r="BF107" i="17"/>
  <c r="BD107" i="17"/>
  <c r="BF104" i="17"/>
  <c r="BD104" i="17"/>
  <c r="BF103" i="17"/>
  <c r="BD103" i="17"/>
  <c r="BD102" i="17"/>
  <c r="BD101" i="17"/>
  <c r="BD100" i="17"/>
  <c r="BD99" i="17"/>
  <c r="BF98" i="17"/>
  <c r="BD98" i="17"/>
  <c r="BD97" i="17"/>
  <c r="BD96" i="17"/>
  <c r="BD95" i="17"/>
  <c r="BF94" i="17"/>
  <c r="BD94" i="17"/>
  <c r="BD93" i="17"/>
  <c r="BD92" i="17"/>
  <c r="BD91" i="17"/>
  <c r="BD90" i="17"/>
  <c r="BD89" i="17"/>
  <c r="BF88" i="17"/>
  <c r="BD88" i="17"/>
  <c r="BD87" i="17"/>
  <c r="BD86" i="17"/>
  <c r="BF85" i="17"/>
  <c r="BD85" i="17"/>
  <c r="BF84" i="17"/>
  <c r="BD84" i="17"/>
  <c r="BD83" i="17"/>
  <c r="BD82" i="17"/>
  <c r="BD81" i="17"/>
  <c r="BF80" i="17"/>
  <c r="BD80" i="17"/>
  <c r="BF79" i="17"/>
  <c r="BD79" i="17"/>
  <c r="BD78" i="17"/>
  <c r="BD77" i="17"/>
  <c r="BF76" i="17"/>
  <c r="BD76" i="17"/>
  <c r="BF75" i="17"/>
  <c r="BD75" i="17"/>
  <c r="BD73" i="17"/>
  <c r="BF72" i="17"/>
  <c r="BD72" i="17"/>
  <c r="BF71" i="17"/>
  <c r="BD71" i="17"/>
  <c r="BD70" i="17"/>
  <c r="BD69" i="17"/>
  <c r="BF68" i="17"/>
  <c r="BD68" i="17"/>
  <c r="BF67" i="17"/>
  <c r="BC67" i="17"/>
  <c r="BD67" i="17" s="1"/>
  <c r="BF66" i="17"/>
  <c r="BD66" i="17"/>
  <c r="BF65" i="17"/>
  <c r="BD65" i="17"/>
  <c r="BD64" i="17"/>
  <c r="BD63" i="17"/>
  <c r="BD62" i="17"/>
  <c r="AK74" i="17"/>
  <c r="BF74" i="17" s="1"/>
  <c r="BF60" i="17"/>
  <c r="BF59" i="17"/>
  <c r="AV55" i="17" l="1"/>
  <c r="AV54" i="17"/>
  <c r="AV52" i="17"/>
  <c r="AV51" i="17"/>
  <c r="AV50" i="17"/>
  <c r="AV49" i="17"/>
  <c r="AV48" i="17"/>
  <c r="AV47" i="17"/>
  <c r="AV46" i="17"/>
  <c r="AV45" i="17"/>
  <c r="AV44" i="17"/>
  <c r="AV43" i="17"/>
  <c r="AV42" i="17"/>
  <c r="AV41" i="17"/>
  <c r="AV40" i="17"/>
  <c r="AV39" i="17"/>
  <c r="AV38" i="17"/>
  <c r="AV37" i="17"/>
  <c r="AV36" i="17"/>
  <c r="AV35" i="17"/>
  <c r="AV34" i="17"/>
  <c r="AV32" i="17"/>
  <c r="AV31" i="17"/>
  <c r="AV30" i="17"/>
  <c r="AV29" i="17"/>
  <c r="AV28" i="17"/>
  <c r="AV27" i="17"/>
  <c r="AV26" i="17"/>
  <c r="AV25" i="17"/>
  <c r="AV24" i="17"/>
  <c r="AV23" i="17"/>
  <c r="AV22" i="17"/>
  <c r="AV21" i="17"/>
  <c r="AV20" i="17"/>
  <c r="AV19" i="17"/>
  <c r="AV18" i="17"/>
  <c r="AV17" i="17"/>
  <c r="AV16" i="17"/>
  <c r="AV15" i="17"/>
  <c r="AV10" i="17"/>
  <c r="AV9" i="17"/>
  <c r="AV8" i="17"/>
  <c r="AX55" i="17"/>
  <c r="AX54" i="17"/>
  <c r="AX52" i="17"/>
  <c r="AX51" i="17"/>
  <c r="AX50" i="17"/>
  <c r="AX49" i="17"/>
  <c r="AX48" i="17"/>
  <c r="AX47" i="17"/>
  <c r="AX46" i="17"/>
  <c r="AX45" i="17"/>
  <c r="AX44" i="17"/>
  <c r="AX43" i="17"/>
  <c r="AX42" i="17"/>
  <c r="AX41" i="17"/>
  <c r="AX40" i="17"/>
  <c r="AX39" i="17"/>
  <c r="AX38" i="17"/>
  <c r="AX37" i="17"/>
  <c r="AX36" i="17"/>
  <c r="AX35" i="17"/>
  <c r="AX34" i="17"/>
  <c r="AX33" i="17"/>
  <c r="AX32" i="17"/>
  <c r="AX31" i="17"/>
  <c r="AX30" i="17"/>
  <c r="AX29" i="17"/>
  <c r="AX28" i="17"/>
  <c r="AX27" i="17"/>
  <c r="AX26" i="17"/>
  <c r="AX25" i="17"/>
  <c r="AX24" i="17"/>
  <c r="AX23" i="17"/>
  <c r="AX22" i="17"/>
  <c r="AX21" i="17"/>
  <c r="AX20" i="17"/>
  <c r="AX19" i="17"/>
  <c r="AX18" i="17"/>
  <c r="AX17" i="17"/>
  <c r="AX16" i="17"/>
  <c r="AX15" i="17"/>
  <c r="AX10" i="17"/>
  <c r="AX9" i="17"/>
  <c r="AX8" i="17"/>
  <c r="AZ55" i="17"/>
  <c r="AZ54" i="17"/>
  <c r="AZ52" i="17"/>
  <c r="AZ51" i="17"/>
  <c r="AZ50" i="17"/>
  <c r="AZ49" i="17"/>
  <c r="AZ48" i="17"/>
  <c r="AZ47" i="17"/>
  <c r="AZ46" i="17"/>
  <c r="AZ45" i="17"/>
  <c r="AZ44" i="17"/>
  <c r="AZ43" i="17"/>
  <c r="AZ42" i="17"/>
  <c r="AZ41" i="17"/>
  <c r="AZ40" i="17"/>
  <c r="AZ39" i="17"/>
  <c r="AZ38" i="17"/>
  <c r="AZ37" i="17"/>
  <c r="AZ36" i="17"/>
  <c r="AZ35" i="17"/>
  <c r="AZ34" i="17"/>
  <c r="AZ33" i="17"/>
  <c r="AZ32" i="17"/>
  <c r="AZ31" i="17"/>
  <c r="AZ30" i="17"/>
  <c r="AZ29" i="17"/>
  <c r="AZ28" i="17"/>
  <c r="AZ27" i="17"/>
  <c r="AZ26" i="17"/>
  <c r="AZ25" i="17"/>
  <c r="AZ24" i="17"/>
  <c r="AZ23" i="17"/>
  <c r="AZ22" i="17"/>
  <c r="AZ21" i="17"/>
  <c r="AZ20" i="17"/>
  <c r="AZ19" i="17"/>
  <c r="AZ18" i="17"/>
  <c r="AZ17" i="17"/>
  <c r="AZ16" i="17"/>
  <c r="AZ15" i="17"/>
  <c r="AZ10" i="17"/>
  <c r="AZ9" i="17"/>
  <c r="AZ8" i="17"/>
  <c r="BL55" i="17"/>
  <c r="BL52" i="17"/>
  <c r="BL51" i="17"/>
  <c r="BL50" i="17"/>
  <c r="BL49" i="17"/>
  <c r="BL48" i="17"/>
  <c r="BL47" i="17"/>
  <c r="BL46" i="17"/>
  <c r="BL45" i="17"/>
  <c r="BL44" i="17"/>
  <c r="BL43" i="17"/>
  <c r="BL42" i="17"/>
  <c r="BL41" i="17"/>
  <c r="BL40" i="17"/>
  <c r="BL39" i="17"/>
  <c r="BL38" i="17"/>
  <c r="BL37" i="17"/>
  <c r="BL36" i="17"/>
  <c r="BL35" i="17"/>
  <c r="BL34" i="17"/>
  <c r="BL33" i="17"/>
  <c r="BL32" i="17"/>
  <c r="BL31" i="17"/>
  <c r="BL30" i="17"/>
  <c r="BL29" i="17"/>
  <c r="BL28" i="17"/>
  <c r="BL27" i="17"/>
  <c r="BL26" i="17"/>
  <c r="BL25" i="17"/>
  <c r="BL24" i="17"/>
  <c r="BL23" i="17"/>
  <c r="BL22" i="17"/>
  <c r="BL21" i="17"/>
  <c r="BL20" i="17"/>
  <c r="BL19" i="17"/>
  <c r="BL18" i="17"/>
  <c r="BL17" i="17"/>
  <c r="BL16" i="17"/>
  <c r="BL15" i="17"/>
  <c r="BL14" i="17"/>
  <c r="BL13" i="17"/>
  <c r="BL12" i="17"/>
  <c r="BL11" i="17"/>
  <c r="BL10" i="17"/>
  <c r="BL9" i="17"/>
  <c r="BL8" i="17"/>
  <c r="BJ55" i="17"/>
  <c r="BJ52" i="17"/>
  <c r="BJ51" i="17"/>
  <c r="BJ50" i="17"/>
  <c r="BJ49" i="17"/>
  <c r="BJ48" i="17"/>
  <c r="BJ47" i="17"/>
  <c r="BJ46" i="17"/>
  <c r="BJ45" i="17"/>
  <c r="BJ44" i="17"/>
  <c r="BJ43" i="17"/>
  <c r="BJ42" i="17"/>
  <c r="BJ41" i="17"/>
  <c r="BJ40" i="17"/>
  <c r="BJ39" i="17"/>
  <c r="BJ38" i="17"/>
  <c r="BJ37" i="17"/>
  <c r="BJ36" i="17"/>
  <c r="BJ35" i="17"/>
  <c r="BJ34" i="17"/>
  <c r="BJ33" i="17"/>
  <c r="BJ32" i="17"/>
  <c r="BJ31" i="17"/>
  <c r="BJ30" i="17"/>
  <c r="BJ29" i="17"/>
  <c r="BJ28" i="17"/>
  <c r="BJ27" i="17"/>
  <c r="BJ26" i="17"/>
  <c r="BJ25" i="17"/>
  <c r="BJ24" i="17"/>
  <c r="BJ23" i="17"/>
  <c r="BJ22" i="17"/>
  <c r="BJ21" i="17"/>
  <c r="BJ20" i="17"/>
  <c r="BJ19" i="17"/>
  <c r="BJ18" i="17"/>
  <c r="BJ17" i="17"/>
  <c r="BJ16" i="17"/>
  <c r="BJ15" i="17"/>
  <c r="BJ14" i="17"/>
  <c r="BJ13" i="17"/>
  <c r="BJ12" i="17"/>
  <c r="BJ11" i="17"/>
  <c r="BJ10" i="17"/>
  <c r="BJ9" i="17"/>
  <c r="BJ8" i="17"/>
  <c r="BH55" i="17"/>
  <c r="BH52" i="17"/>
  <c r="BH51" i="17"/>
  <c r="BH50" i="17"/>
  <c r="BH49" i="17"/>
  <c r="BH48" i="17"/>
  <c r="BH47" i="17"/>
  <c r="BH46" i="17"/>
  <c r="BH45" i="17"/>
  <c r="BH44" i="17"/>
  <c r="BH43" i="17"/>
  <c r="BH42" i="17"/>
  <c r="BH41" i="17"/>
  <c r="BH40" i="17"/>
  <c r="BH39" i="17"/>
  <c r="BH38" i="17"/>
  <c r="BH37" i="17"/>
  <c r="BH36" i="17"/>
  <c r="BH35" i="17"/>
  <c r="BH34" i="17"/>
  <c r="BH33" i="17"/>
  <c r="BH32" i="17"/>
  <c r="BH31" i="17"/>
  <c r="BH30" i="17"/>
  <c r="BH29" i="17"/>
  <c r="BH28" i="17"/>
  <c r="BH27" i="17"/>
  <c r="BH26" i="17"/>
  <c r="BH25" i="17"/>
  <c r="BH24" i="17"/>
  <c r="BH23" i="17"/>
  <c r="BH22" i="17"/>
  <c r="BH21" i="17"/>
  <c r="BH20" i="17"/>
  <c r="BH19" i="17"/>
  <c r="BH18" i="17"/>
  <c r="BH17" i="17"/>
  <c r="BH16" i="17"/>
  <c r="BH15" i="17"/>
  <c r="BH14" i="17"/>
  <c r="BH13" i="17"/>
  <c r="BH12" i="17"/>
  <c r="BH11" i="17"/>
  <c r="BH10" i="17"/>
  <c r="BH9" i="17"/>
  <c r="BH8" i="17"/>
  <c r="BF55" i="17"/>
  <c r="BF52" i="17"/>
  <c r="BF51" i="17"/>
  <c r="BF50" i="17"/>
  <c r="BF49" i="17"/>
  <c r="BF48" i="17"/>
  <c r="BF47" i="17"/>
  <c r="BF46" i="17"/>
  <c r="BF45" i="17"/>
  <c r="BF44" i="17"/>
  <c r="BF43" i="17"/>
  <c r="BF42" i="17"/>
  <c r="BF41" i="17"/>
  <c r="BF40" i="17"/>
  <c r="BF39" i="17"/>
  <c r="BF38" i="17"/>
  <c r="BF37" i="17"/>
  <c r="BF36" i="17"/>
  <c r="BF35" i="17"/>
  <c r="BF34" i="17"/>
  <c r="BF33" i="17"/>
  <c r="BF32" i="17"/>
  <c r="BF31" i="17"/>
  <c r="BF30" i="17"/>
  <c r="BF29" i="17"/>
  <c r="BF28" i="17"/>
  <c r="BF27" i="17"/>
  <c r="BF26" i="17"/>
  <c r="BF25" i="17"/>
  <c r="BF24" i="17"/>
  <c r="BF23" i="17"/>
  <c r="BF22" i="17"/>
  <c r="BF21" i="17"/>
  <c r="BF20" i="17"/>
  <c r="BF19" i="17"/>
  <c r="BF18" i="17"/>
  <c r="BF17" i="17"/>
  <c r="BF16" i="17"/>
  <c r="BF15" i="17"/>
  <c r="BF14" i="17"/>
  <c r="BF13" i="17"/>
  <c r="BF12" i="17"/>
  <c r="BF11" i="17"/>
  <c r="BF10" i="17"/>
  <c r="BF9" i="17"/>
  <c r="BF8" i="17"/>
  <c r="BD55" i="17"/>
  <c r="BD52" i="17"/>
  <c r="BD51" i="17"/>
  <c r="BD50" i="17"/>
  <c r="BD49" i="17"/>
  <c r="BD48" i="17"/>
  <c r="BD47" i="17"/>
  <c r="BD46" i="17"/>
  <c r="BD45" i="17"/>
  <c r="BD44" i="17"/>
  <c r="BD43" i="17"/>
  <c r="BD42" i="17"/>
  <c r="BD41" i="17"/>
  <c r="BD40" i="17"/>
  <c r="BD39" i="17"/>
  <c r="BD38" i="17"/>
  <c r="BD37" i="17"/>
  <c r="BD36" i="17"/>
  <c r="BD35" i="17"/>
  <c r="BD34" i="17"/>
  <c r="BD33" i="17"/>
  <c r="BD32" i="17"/>
  <c r="BD31" i="17"/>
  <c r="BD30" i="17"/>
  <c r="BD29" i="17"/>
  <c r="BD28" i="17"/>
  <c r="BD27" i="17"/>
  <c r="BD26" i="17"/>
  <c r="BD25" i="17"/>
  <c r="BD24" i="17"/>
  <c r="BD23" i="17"/>
  <c r="BD22" i="17"/>
  <c r="BD21" i="17"/>
  <c r="BD20" i="17"/>
  <c r="BD19" i="17"/>
  <c r="BD18" i="17"/>
  <c r="BD17" i="17"/>
  <c r="BD16" i="17"/>
  <c r="BD15" i="17"/>
  <c r="BD10" i="17"/>
  <c r="BD9" i="17"/>
  <c r="BD8" i="17"/>
  <c r="BB55" i="17"/>
  <c r="BB52" i="17"/>
  <c r="BB51" i="17"/>
  <c r="BB50" i="17"/>
  <c r="BB49" i="17"/>
  <c r="BB48" i="17"/>
  <c r="BB47" i="17"/>
  <c r="BB46" i="17"/>
  <c r="BB45" i="17"/>
  <c r="BB44" i="17"/>
  <c r="BB43" i="17"/>
  <c r="BB42" i="17"/>
  <c r="BB41" i="17"/>
  <c r="BB40" i="17"/>
  <c r="BB39" i="17"/>
  <c r="BB38" i="17"/>
  <c r="BB37" i="17"/>
  <c r="BB36" i="17"/>
  <c r="BB35" i="17"/>
  <c r="BB34" i="17"/>
  <c r="BB33" i="17"/>
  <c r="BB32" i="17"/>
  <c r="BB31" i="17"/>
  <c r="BB30" i="17"/>
  <c r="BB29" i="17"/>
  <c r="BB28" i="17"/>
  <c r="BB27" i="17"/>
  <c r="BB26" i="17"/>
  <c r="BB25" i="17"/>
  <c r="BB24" i="17"/>
  <c r="BB23" i="17"/>
  <c r="BB22" i="17"/>
  <c r="BB21" i="17"/>
  <c r="BB20" i="17"/>
  <c r="BB19" i="17"/>
  <c r="BB18" i="17"/>
  <c r="BB17" i="17"/>
  <c r="BB16" i="17"/>
  <c r="BB15" i="17"/>
  <c r="BB10" i="17"/>
  <c r="BB9" i="17"/>
  <c r="BB8" i="17"/>
  <c r="BD7" i="17" l="1"/>
  <c r="AP24" i="17" l="1"/>
  <c r="AR24" i="17"/>
  <c r="AT24" i="17"/>
  <c r="G13" i="16" l="1"/>
  <c r="D94" i="16" l="1"/>
  <c r="F94" i="16"/>
  <c r="E94" i="16"/>
  <c r="E85" i="16" l="1"/>
  <c r="F50" i="16" l="1"/>
  <c r="D85" i="16"/>
  <c r="F85" i="16"/>
  <c r="D119" i="16"/>
  <c r="E119" i="16"/>
  <c r="D50" i="16"/>
  <c r="F119" i="16"/>
  <c r="D128" i="16"/>
  <c r="E50" i="16"/>
  <c r="E84" i="16"/>
  <c r="F59" i="16"/>
  <c r="D93" i="16"/>
  <c r="F58" i="16"/>
  <c r="D84" i="16"/>
  <c r="E59" i="16"/>
  <c r="F84" i="16"/>
  <c r="F93" i="16"/>
  <c r="D118" i="16"/>
  <c r="D127" i="16"/>
  <c r="E118" i="16"/>
  <c r="E127" i="16"/>
  <c r="F118" i="16"/>
  <c r="E93" i="16"/>
  <c r="F127" i="16"/>
  <c r="D58" i="16"/>
  <c r="E58" i="16"/>
  <c r="D59" i="16"/>
  <c r="F49" i="16"/>
  <c r="E24" i="16"/>
  <c r="E49" i="16"/>
  <c r="F24" i="16"/>
  <c r="E23" i="16"/>
  <c r="D49" i="16"/>
  <c r="D14" i="16"/>
  <c r="F23" i="16"/>
  <c r="D23" i="16"/>
  <c r="D24" i="16"/>
  <c r="D15" i="16"/>
  <c r="E14" i="16"/>
  <c r="F14" i="16"/>
  <c r="E15" i="16"/>
  <c r="F15" i="16"/>
  <c r="G50" i="16" l="1"/>
  <c r="G49" i="16"/>
  <c r="G14" i="16"/>
  <c r="G15" i="16"/>
  <c r="BD197" i="17"/>
  <c r="BD196" i="17"/>
  <c r="BD195" i="17"/>
  <c r="BD194" i="17"/>
  <c r="BD193" i="17"/>
  <c r="BD192" i="17"/>
  <c r="BD191" i="17"/>
  <c r="BD190" i="17"/>
  <c r="BD189" i="17"/>
  <c r="BD188" i="17"/>
  <c r="BD187" i="17"/>
  <c r="BD186" i="17"/>
  <c r="BD185" i="17"/>
  <c r="BD184" i="17"/>
  <c r="BD179" i="17"/>
  <c r="BD178" i="17"/>
  <c r="BD173" i="17"/>
  <c r="BD172" i="17"/>
  <c r="BD169" i="17"/>
  <c r="BD168" i="17"/>
  <c r="BD165" i="17"/>
  <c r="BD164" i="17"/>
  <c r="BD162" i="17"/>
  <c r="BD161" i="17"/>
  <c r="BD160" i="17"/>
  <c r="BD174" i="17"/>
  <c r="BF174" i="17"/>
  <c r="BH174" i="17"/>
  <c r="BJ174" i="17"/>
  <c r="BL174" i="17"/>
  <c r="F128" i="16" l="1"/>
  <c r="E128" i="16"/>
  <c r="BD157" i="17"/>
  <c r="BD156" i="17"/>
  <c r="BD155" i="17"/>
  <c r="BD154" i="17"/>
  <c r="BD153" i="17"/>
  <c r="BD152" i="17"/>
  <c r="BD151" i="17"/>
  <c r="BD150" i="17"/>
  <c r="BD149" i="17"/>
  <c r="BD148" i="17"/>
  <c r="BD147" i="17"/>
  <c r="BD146" i="17"/>
  <c r="BD145" i="17"/>
  <c r="BD144" i="17"/>
  <c r="BD143" i="17"/>
  <c r="BD142" i="17"/>
  <c r="BD141" i="17"/>
  <c r="BD140" i="17"/>
  <c r="BD139" i="17"/>
  <c r="BD138" i="17"/>
  <c r="BD137" i="17"/>
  <c r="BD60" i="17"/>
  <c r="BD59" i="17"/>
  <c r="AV190" i="17" l="1"/>
  <c r="AV191" i="17"/>
  <c r="AJ167" i="17"/>
  <c r="BD167" i="17" s="1"/>
  <c r="AJ171" i="17"/>
  <c r="BD171" i="17" s="1"/>
  <c r="AJ11" i="17" l="1"/>
  <c r="BD11" i="17" s="1"/>
  <c r="AJ12" i="17"/>
  <c r="BD12" i="17" s="1"/>
  <c r="AJ13" i="17"/>
  <c r="BD13" i="17" s="1"/>
  <c r="AJ14" i="17"/>
  <c r="BD14" i="17" s="1"/>
  <c r="AB22" i="17" l="1"/>
  <c r="Y22" i="17"/>
  <c r="Z22" i="17"/>
  <c r="AA22" i="17"/>
  <c r="X22" i="17"/>
  <c r="O22" i="17"/>
  <c r="AB21" i="17"/>
  <c r="Y21" i="17"/>
  <c r="Z21" i="17"/>
  <c r="AA21" i="17"/>
  <c r="X21" i="17"/>
  <c r="O21" i="17"/>
  <c r="AB20" i="17"/>
  <c r="Y20" i="17"/>
  <c r="Z20" i="17"/>
  <c r="AA20" i="17"/>
  <c r="X20" i="17"/>
  <c r="O20" i="17"/>
  <c r="Y19" i="17"/>
  <c r="Z19" i="17"/>
  <c r="AA19" i="17"/>
  <c r="X19" i="17"/>
  <c r="O19" i="17"/>
  <c r="O14" i="17"/>
  <c r="O13" i="17"/>
  <c r="O12" i="17"/>
  <c r="O11" i="17"/>
  <c r="AI54" i="17"/>
  <c r="BB54" i="17" s="1"/>
  <c r="AB54" i="17"/>
  <c r="AN170" i="17" l="1"/>
  <c r="AM170" i="17"/>
  <c r="AL170" i="17"/>
  <c r="AK170" i="17"/>
  <c r="BF170" i="17" s="1"/>
  <c r="AJ170" i="17"/>
  <c r="BD170" i="17" s="1"/>
  <c r="O170" i="17"/>
  <c r="AN168" i="17"/>
  <c r="AM168" i="17"/>
  <c r="AL168" i="17"/>
  <c r="AK168" i="17"/>
  <c r="BF168" i="17" s="1"/>
  <c r="AN167" i="17"/>
  <c r="AM167" i="17"/>
  <c r="AL167" i="17"/>
  <c r="AK167" i="17"/>
  <c r="BF167" i="17" s="1"/>
  <c r="AN166" i="17"/>
  <c r="AM166" i="17"/>
  <c r="AL166" i="17"/>
  <c r="AK166" i="17"/>
  <c r="BF166" i="17" s="1"/>
  <c r="AJ166" i="17"/>
  <c r="BD166" i="17" s="1"/>
  <c r="O166" i="17"/>
  <c r="AN163" i="17"/>
  <c r="AM163" i="17"/>
  <c r="AL163" i="17"/>
  <c r="AK163" i="17"/>
  <c r="BF163" i="17" s="1"/>
  <c r="AJ163" i="17"/>
  <c r="BD163" i="17" s="1"/>
  <c r="O163" i="17"/>
  <c r="AN130" i="17"/>
  <c r="BL130" i="17" s="1"/>
  <c r="AM130" i="17"/>
  <c r="BJ130" i="17" s="1"/>
  <c r="AL130" i="17"/>
  <c r="BH130" i="17" s="1"/>
  <c r="AK130" i="17"/>
  <c r="BF130" i="17" s="1"/>
  <c r="AN129" i="17"/>
  <c r="BL129" i="17" s="1"/>
  <c r="AM129" i="17"/>
  <c r="BJ129" i="17" s="1"/>
  <c r="AL129" i="17"/>
  <c r="BH129" i="17" s="1"/>
  <c r="AK129" i="17"/>
  <c r="BF129" i="17" s="1"/>
  <c r="AN128" i="17"/>
  <c r="BL128" i="17" s="1"/>
  <c r="AM128" i="17"/>
  <c r="BJ128" i="17" s="1"/>
  <c r="AL128" i="17"/>
  <c r="BH128" i="17" s="1"/>
  <c r="AK128" i="17"/>
  <c r="BF128" i="17" s="1"/>
  <c r="AN122" i="17"/>
  <c r="BL122" i="17" s="1"/>
  <c r="AM122" i="17"/>
  <c r="BJ122" i="17" s="1"/>
  <c r="AL122" i="17"/>
  <c r="BH122" i="17" s="1"/>
  <c r="AK122" i="17"/>
  <c r="BF122" i="17" s="1"/>
  <c r="AN121" i="17"/>
  <c r="BL121" i="17" s="1"/>
  <c r="AM121" i="17"/>
  <c r="BJ121" i="17" s="1"/>
  <c r="AL121" i="17"/>
  <c r="BH121" i="17" s="1"/>
  <c r="AK121" i="17"/>
  <c r="BF121" i="17" s="1"/>
  <c r="AN120" i="17"/>
  <c r="BL120" i="17" s="1"/>
  <c r="AM120" i="17"/>
  <c r="BJ120" i="17" s="1"/>
  <c r="AL120" i="17"/>
  <c r="BH120" i="17" s="1"/>
  <c r="AK120" i="17"/>
  <c r="BF120" i="17" s="1"/>
  <c r="AN119" i="17"/>
  <c r="BL119" i="17" s="1"/>
  <c r="AM119" i="17"/>
  <c r="BJ119" i="17" s="1"/>
  <c r="AL119" i="17"/>
  <c r="BH119" i="17" s="1"/>
  <c r="AK119" i="17"/>
  <c r="BF119" i="17" s="1"/>
  <c r="AN117" i="17"/>
  <c r="BL117" i="17" s="1"/>
  <c r="AM117" i="17"/>
  <c r="BJ117" i="17" s="1"/>
  <c r="AL117" i="17"/>
  <c r="BH117" i="17" s="1"/>
  <c r="AK117" i="17"/>
  <c r="BF117" i="17" s="1"/>
  <c r="AB116" i="17"/>
  <c r="AB115" i="17"/>
  <c r="AN114" i="17"/>
  <c r="BL114" i="17" s="1"/>
  <c r="AM114" i="17"/>
  <c r="AL114" i="17"/>
  <c r="BH114" i="17" s="1"/>
  <c r="AK114" i="17"/>
  <c r="BF114" i="17" s="1"/>
  <c r="AN113" i="17"/>
  <c r="BL113" i="17" s="1"/>
  <c r="AM113" i="17"/>
  <c r="BJ113" i="17" s="1"/>
  <c r="AL113" i="17"/>
  <c r="BH113" i="17" s="1"/>
  <c r="AK113" i="17"/>
  <c r="BF113" i="17" s="1"/>
  <c r="AN112" i="17"/>
  <c r="BL112" i="17" s="1"/>
  <c r="AM112" i="17"/>
  <c r="AL112" i="17"/>
  <c r="BH112" i="17" s="1"/>
  <c r="AK112" i="17"/>
  <c r="BF112" i="17" s="1"/>
  <c r="AN111" i="17"/>
  <c r="BL111" i="17" s="1"/>
  <c r="AM111" i="17"/>
  <c r="BJ111" i="17" s="1"/>
  <c r="AL111" i="17"/>
  <c r="BH111" i="17" s="1"/>
  <c r="AK111" i="17"/>
  <c r="BF111" i="17" s="1"/>
  <c r="AN102" i="17"/>
  <c r="BL102" i="17" s="1"/>
  <c r="AM102" i="17"/>
  <c r="BJ102" i="17" s="1"/>
  <c r="AL102" i="17"/>
  <c r="BH102" i="17" s="1"/>
  <c r="AK102" i="17"/>
  <c r="BF102" i="17" s="1"/>
  <c r="AN101" i="17"/>
  <c r="BL101" i="17" s="1"/>
  <c r="AM101" i="17"/>
  <c r="BJ101" i="17" s="1"/>
  <c r="AL101" i="17"/>
  <c r="BH101" i="17" s="1"/>
  <c r="AK101" i="17"/>
  <c r="BF101" i="17" s="1"/>
  <c r="AN100" i="17"/>
  <c r="BL100" i="17" s="1"/>
  <c r="AM100" i="17"/>
  <c r="BJ100" i="17" s="1"/>
  <c r="AL100" i="17"/>
  <c r="BH100" i="17" s="1"/>
  <c r="AK100" i="17"/>
  <c r="BF100" i="17" s="1"/>
  <c r="AN99" i="17"/>
  <c r="BL99" i="17" s="1"/>
  <c r="AM99" i="17"/>
  <c r="BJ99" i="17" s="1"/>
  <c r="AL99" i="17"/>
  <c r="BH99" i="17" s="1"/>
  <c r="AK99" i="17"/>
  <c r="BF99" i="17" s="1"/>
  <c r="AN98" i="17"/>
  <c r="BL98" i="17" s="1"/>
  <c r="AM98" i="17"/>
  <c r="BJ98" i="17" s="1"/>
  <c r="AL98" i="17"/>
  <c r="BH98" i="17" s="1"/>
  <c r="AN97" i="17"/>
  <c r="BL97" i="17" s="1"/>
  <c r="AM97" i="17"/>
  <c r="BJ97" i="17" s="1"/>
  <c r="AL97" i="17"/>
  <c r="BH97" i="17" s="1"/>
  <c r="AK97" i="17"/>
  <c r="BF97" i="17" s="1"/>
  <c r="AN96" i="17"/>
  <c r="BL96" i="17" s="1"/>
  <c r="AM96" i="17"/>
  <c r="BJ96" i="17" s="1"/>
  <c r="AL96" i="17"/>
  <c r="BH96" i="17" s="1"/>
  <c r="AK96" i="17"/>
  <c r="BF96" i="17" s="1"/>
  <c r="AN95" i="17"/>
  <c r="BL95" i="17" s="1"/>
  <c r="AM95" i="17"/>
  <c r="BJ95" i="17" s="1"/>
  <c r="AL95" i="17"/>
  <c r="BH95" i="17" s="1"/>
  <c r="AK95" i="17"/>
  <c r="BF95" i="17" s="1"/>
  <c r="AN94" i="17"/>
  <c r="BL94" i="17" s="1"/>
  <c r="AM94" i="17"/>
  <c r="BJ94" i="17" s="1"/>
  <c r="AL94" i="17"/>
  <c r="BH94" i="17" s="1"/>
  <c r="AN93" i="17"/>
  <c r="BL93" i="17" s="1"/>
  <c r="AM93" i="17"/>
  <c r="BJ93" i="17" s="1"/>
  <c r="AL93" i="17"/>
  <c r="BH93" i="17" s="1"/>
  <c r="AK93" i="17"/>
  <c r="BF93" i="17" s="1"/>
  <c r="AN92" i="17"/>
  <c r="BL92" i="17" s="1"/>
  <c r="AM92" i="17"/>
  <c r="BJ92" i="17" s="1"/>
  <c r="AL92" i="17"/>
  <c r="BH92" i="17" s="1"/>
  <c r="AK92" i="17"/>
  <c r="BF92" i="17" s="1"/>
  <c r="AN91" i="17"/>
  <c r="BL91" i="17" s="1"/>
  <c r="AM91" i="17"/>
  <c r="BJ91" i="17" s="1"/>
  <c r="AL91" i="17"/>
  <c r="BH91" i="17" s="1"/>
  <c r="AK91" i="17"/>
  <c r="BF91" i="17" s="1"/>
  <c r="AK90" i="17"/>
  <c r="BF90" i="17" s="1"/>
  <c r="AK89" i="17"/>
  <c r="BF89" i="17" s="1"/>
  <c r="AK87" i="17"/>
  <c r="BF87" i="17" s="1"/>
  <c r="AK86" i="17"/>
  <c r="BF86" i="17" s="1"/>
  <c r="AK83" i="17"/>
  <c r="BF83" i="17" s="1"/>
  <c r="AK82" i="17"/>
  <c r="BF82" i="17" s="1"/>
  <c r="AK81" i="17"/>
  <c r="BF81" i="17" s="1"/>
  <c r="AK78" i="17"/>
  <c r="BF78" i="17" s="1"/>
  <c r="AK77" i="17"/>
  <c r="BF77" i="17" s="1"/>
  <c r="AK73" i="17"/>
  <c r="BF73" i="17" s="1"/>
  <c r="AK70" i="17"/>
  <c r="BF70" i="17" s="1"/>
  <c r="AK69" i="17"/>
  <c r="BF69" i="17" s="1"/>
  <c r="AK64" i="17"/>
  <c r="BF64" i="17" s="1"/>
  <c r="AK63" i="17"/>
  <c r="BF63" i="17" s="1"/>
  <c r="AK62" i="17"/>
  <c r="BF62" i="17" s="1"/>
  <c r="D109" i="16" l="1"/>
  <c r="AB130" i="17"/>
  <c r="AB62" i="17"/>
  <c r="AB119" i="17"/>
  <c r="AB102" i="17"/>
  <c r="AB168" i="17"/>
  <c r="AB117" i="17"/>
  <c r="AB91" i="17"/>
  <c r="AB120" i="17"/>
  <c r="AB90" i="17"/>
  <c r="AB101" i="17"/>
  <c r="AB163" i="17"/>
  <c r="AB63" i="17"/>
  <c r="AB92" i="17"/>
  <c r="AB114" i="17"/>
  <c r="AB96" i="17"/>
  <c r="AB111" i="17"/>
  <c r="AB129" i="17"/>
  <c r="AB128" i="17"/>
  <c r="AB112" i="17"/>
  <c r="AB122" i="17"/>
  <c r="AB113" i="17"/>
  <c r="AB86" i="17"/>
  <c r="AB100" i="17"/>
  <c r="AB121" i="17"/>
  <c r="AB166" i="17"/>
  <c r="AB170" i="17"/>
  <c r="F19" i="15" l="1"/>
  <c r="BL7" i="17" l="1"/>
  <c r="BJ7" i="17"/>
  <c r="BH7" i="17"/>
  <c r="BF7" i="17"/>
  <c r="BB7" i="17"/>
  <c r="BB173" i="17" l="1"/>
  <c r="BB172" i="17"/>
  <c r="BB171" i="17"/>
  <c r="BB170" i="17"/>
  <c r="BB169" i="17"/>
  <c r="BB168" i="17"/>
  <c r="BB167" i="17"/>
  <c r="BB166" i="17"/>
  <c r="BB165" i="17"/>
  <c r="BB164" i="17"/>
  <c r="BB163" i="17"/>
  <c r="BB162" i="17"/>
  <c r="BB161" i="17"/>
  <c r="BB160" i="17"/>
  <c r="BB179" i="17"/>
  <c r="BB178" i="17"/>
  <c r="BB197" i="17" l="1"/>
  <c r="BB196" i="17"/>
  <c r="BB195" i="17"/>
  <c r="BB194" i="17"/>
  <c r="BB193" i="17"/>
  <c r="BB192" i="17"/>
  <c r="BB191" i="17"/>
  <c r="BB190" i="17"/>
  <c r="BB189" i="17"/>
  <c r="BB188" i="17"/>
  <c r="BB187" i="17"/>
  <c r="BB186" i="17"/>
  <c r="BB185" i="17"/>
  <c r="BB184" i="17"/>
  <c r="BL177" i="17"/>
  <c r="BJ177" i="17"/>
  <c r="BH177" i="17"/>
  <c r="BF177" i="17"/>
  <c r="BD177" i="17"/>
  <c r="BB177" i="17"/>
  <c r="BL176" i="17"/>
  <c r="BJ176" i="17"/>
  <c r="BH176" i="17"/>
  <c r="BF176" i="17"/>
  <c r="BD176" i="17"/>
  <c r="BB176" i="17"/>
  <c r="BL175" i="17"/>
  <c r="BJ175" i="17"/>
  <c r="BH175" i="17"/>
  <c r="BF175" i="17"/>
  <c r="BD175" i="17"/>
  <c r="BB175" i="17"/>
  <c r="BB174" i="17"/>
  <c r="BB157" i="17"/>
  <c r="BB156" i="17"/>
  <c r="BB155" i="17"/>
  <c r="BB154" i="17"/>
  <c r="BB153" i="17"/>
  <c r="BB152" i="17"/>
  <c r="BB151" i="17"/>
  <c r="BB150" i="17"/>
  <c r="BB149" i="17"/>
  <c r="BB148" i="17"/>
  <c r="BB147" i="17"/>
  <c r="BB146" i="17"/>
  <c r="BB145" i="17"/>
  <c r="BB144" i="17"/>
  <c r="BB143" i="17"/>
  <c r="BB142" i="17"/>
  <c r="BB141" i="17"/>
  <c r="BB140" i="17"/>
  <c r="BB139" i="17"/>
  <c r="BB138" i="17"/>
  <c r="BB137" i="17"/>
  <c r="BB131" i="17"/>
  <c r="BB130" i="17"/>
  <c r="BB129" i="17"/>
  <c r="BB128" i="17"/>
  <c r="BB127" i="17"/>
  <c r="BB126" i="17"/>
  <c r="BB125" i="17"/>
  <c r="BB124" i="17"/>
  <c r="BB123" i="17"/>
  <c r="BB122" i="17"/>
  <c r="BB121" i="17"/>
  <c r="BB120" i="17"/>
  <c r="BB119" i="17"/>
  <c r="BB118" i="17"/>
  <c r="BB117" i="17"/>
  <c r="BB115" i="17"/>
  <c r="BB114" i="17"/>
  <c r="BB113" i="17"/>
  <c r="BB112" i="17"/>
  <c r="BB111" i="17"/>
  <c r="BB110" i="17"/>
  <c r="BB109" i="17"/>
  <c r="BB108" i="17"/>
  <c r="BB107" i="17"/>
  <c r="BB104" i="17"/>
  <c r="BB103" i="17"/>
  <c r="BB102" i="17"/>
  <c r="BB101" i="17"/>
  <c r="BB100" i="17"/>
  <c r="BB99" i="17"/>
  <c r="BB98" i="17"/>
  <c r="BB97" i="17"/>
  <c r="BB96" i="17"/>
  <c r="BB95" i="17"/>
  <c r="BB94" i="17"/>
  <c r="BB93" i="17"/>
  <c r="BB92" i="17"/>
  <c r="BB91" i="17"/>
  <c r="BB90" i="17"/>
  <c r="BB89" i="17"/>
  <c r="BB88" i="17"/>
  <c r="BB87" i="17"/>
  <c r="BB86" i="17"/>
  <c r="BB85" i="17"/>
  <c r="BB84" i="17"/>
  <c r="BB83" i="17"/>
  <c r="BB82" i="17"/>
  <c r="BB81" i="17"/>
  <c r="BB80" i="17"/>
  <c r="BB79" i="17"/>
  <c r="BB78" i="17"/>
  <c r="BB77" i="17"/>
  <c r="BB76" i="17"/>
  <c r="BB75" i="17"/>
  <c r="BB73" i="17"/>
  <c r="BB72" i="17"/>
  <c r="BB71" i="17"/>
  <c r="BB70" i="17"/>
  <c r="BB69" i="17"/>
  <c r="BB68" i="17"/>
  <c r="BB67" i="17"/>
  <c r="BB66" i="17"/>
  <c r="BB65" i="17"/>
  <c r="BB64" i="17"/>
  <c r="BB63" i="17"/>
  <c r="BB62" i="17"/>
  <c r="BB60" i="17"/>
  <c r="BB59" i="17"/>
  <c r="AP128" i="17" l="1"/>
  <c r="AP129" i="17"/>
  <c r="AP130" i="17"/>
  <c r="AP131" i="17"/>
  <c r="AZ126" i="17"/>
  <c r="AZ127" i="17"/>
  <c r="AZ128" i="17"/>
  <c r="AZ129" i="17"/>
  <c r="AZ130" i="17"/>
  <c r="AZ131" i="17"/>
  <c r="AX126" i="17"/>
  <c r="AX127" i="17"/>
  <c r="AX128" i="17"/>
  <c r="AX129" i="17"/>
  <c r="AX130" i="17"/>
  <c r="AX131" i="17"/>
  <c r="AV125" i="17"/>
  <c r="AV126" i="17"/>
  <c r="AV127" i="17"/>
  <c r="AV128" i="17"/>
  <c r="AV129" i="17"/>
  <c r="AV130" i="17"/>
  <c r="AV131" i="17"/>
  <c r="AT126" i="17"/>
  <c r="AT127" i="17"/>
  <c r="AT128" i="17"/>
  <c r="AT129" i="17"/>
  <c r="AT130" i="17"/>
  <c r="AT131" i="17"/>
  <c r="AR184" i="17" l="1"/>
  <c r="AR185" i="17"/>
  <c r="AP184" i="17"/>
  <c r="AP185" i="17"/>
  <c r="AV108" i="17"/>
  <c r="AX108" i="17"/>
  <c r="AZ108" i="17"/>
  <c r="AP118" i="17"/>
  <c r="AR118" i="17"/>
  <c r="AT118" i="17"/>
  <c r="AV118" i="17"/>
  <c r="AX118" i="17"/>
  <c r="AZ118" i="17"/>
  <c r="F12" i="15"/>
  <c r="AT184" i="17"/>
  <c r="AT185" i="17"/>
  <c r="AZ7" i="17"/>
  <c r="AZ197" i="17"/>
  <c r="AZ196" i="17"/>
  <c r="AZ195" i="17"/>
  <c r="AZ194" i="17"/>
  <c r="AZ193" i="17"/>
  <c r="AZ192" i="17"/>
  <c r="AZ191" i="17"/>
  <c r="AZ190" i="17"/>
  <c r="AZ189" i="17"/>
  <c r="AZ188" i="17"/>
  <c r="AZ187" i="17"/>
  <c r="AZ186" i="17"/>
  <c r="AZ185" i="17"/>
  <c r="AZ184" i="17"/>
  <c r="AZ179" i="17"/>
  <c r="AZ178" i="17"/>
  <c r="AZ173" i="17"/>
  <c r="AZ172" i="17"/>
  <c r="AZ171" i="17"/>
  <c r="AZ170" i="17"/>
  <c r="AZ169" i="17"/>
  <c r="AZ168" i="17"/>
  <c r="AZ167" i="17"/>
  <c r="AZ166" i="17"/>
  <c r="AZ165" i="17"/>
  <c r="AZ164" i="17"/>
  <c r="AZ163" i="17"/>
  <c r="AZ162" i="17"/>
  <c r="AZ161" i="17"/>
  <c r="AZ160" i="17"/>
  <c r="AZ174" i="17"/>
  <c r="AZ157" i="17"/>
  <c r="AZ156" i="17"/>
  <c r="AZ155" i="17"/>
  <c r="AZ154" i="17"/>
  <c r="AZ153" i="17"/>
  <c r="AZ152" i="17"/>
  <c r="AZ151" i="17"/>
  <c r="AZ150" i="17"/>
  <c r="AZ149" i="17"/>
  <c r="AZ148" i="17"/>
  <c r="AZ147" i="17"/>
  <c r="AZ146" i="17"/>
  <c r="AZ145" i="17"/>
  <c r="AZ144" i="17"/>
  <c r="AZ143" i="17"/>
  <c r="AZ142" i="17"/>
  <c r="AZ141" i="17"/>
  <c r="AZ140" i="17"/>
  <c r="AZ139" i="17"/>
  <c r="AZ138" i="17"/>
  <c r="AZ137" i="17"/>
  <c r="AX145" i="17"/>
  <c r="AV145" i="17"/>
  <c r="AT145" i="17"/>
  <c r="AR145" i="17"/>
  <c r="AP145" i="17"/>
  <c r="AX144" i="17"/>
  <c r="AV144" i="17"/>
  <c r="AT144" i="17"/>
  <c r="AR144" i="17"/>
  <c r="AP144" i="17"/>
  <c r="AX143" i="17"/>
  <c r="AV143" i="17"/>
  <c r="AT143" i="17"/>
  <c r="AR143" i="17"/>
  <c r="AP143" i="17"/>
  <c r="AX142" i="17"/>
  <c r="AV142" i="17"/>
  <c r="AT142" i="17"/>
  <c r="AR142" i="17"/>
  <c r="AP142" i="17"/>
  <c r="AX141" i="17"/>
  <c r="AV141" i="17"/>
  <c r="AT141" i="17"/>
  <c r="AR141" i="17"/>
  <c r="AP141" i="17"/>
  <c r="AX140" i="17"/>
  <c r="AV140" i="17"/>
  <c r="AT140" i="17"/>
  <c r="AR140" i="17"/>
  <c r="AP140" i="17"/>
  <c r="AX139" i="17"/>
  <c r="AV139" i="17"/>
  <c r="AT139" i="17"/>
  <c r="AR139" i="17"/>
  <c r="AP139" i="17"/>
  <c r="AX138" i="17"/>
  <c r="AV138" i="17"/>
  <c r="AT138" i="17"/>
  <c r="AR138" i="17"/>
  <c r="AP138" i="17"/>
  <c r="AX137" i="17"/>
  <c r="AV137" i="17"/>
  <c r="AT137" i="17"/>
  <c r="AR137" i="17"/>
  <c r="AP137" i="17"/>
  <c r="AZ125" i="17"/>
  <c r="AZ124" i="17"/>
  <c r="AZ123" i="17"/>
  <c r="AZ122" i="17"/>
  <c r="AZ121" i="17"/>
  <c r="AZ120" i="17"/>
  <c r="AZ119" i="17"/>
  <c r="AZ117" i="17"/>
  <c r="AZ115" i="17"/>
  <c r="AZ114" i="17"/>
  <c r="AZ113" i="17"/>
  <c r="AZ112" i="17"/>
  <c r="AZ111" i="17"/>
  <c r="F120" i="16"/>
  <c r="E109" i="16"/>
  <c r="D120" i="16"/>
  <c r="F75" i="16"/>
  <c r="AZ110" i="17"/>
  <c r="E86" i="16"/>
  <c r="D86" i="16"/>
  <c r="AZ109" i="17"/>
  <c r="AZ107" i="17"/>
  <c r="AR129" i="17"/>
  <c r="AP113" i="17"/>
  <c r="AR113" i="17"/>
  <c r="AT113" i="17"/>
  <c r="AV113" i="17"/>
  <c r="AX113" i="17"/>
  <c r="AZ104" i="17"/>
  <c r="AZ103" i="17"/>
  <c r="AZ102" i="17"/>
  <c r="AZ101" i="17"/>
  <c r="AZ100" i="17"/>
  <c r="AZ99" i="17"/>
  <c r="AZ98" i="17"/>
  <c r="AZ97" i="17"/>
  <c r="AZ96" i="17"/>
  <c r="AZ95" i="17"/>
  <c r="AZ94" i="17"/>
  <c r="AZ93" i="17"/>
  <c r="AZ92" i="17"/>
  <c r="AZ91" i="17"/>
  <c r="AZ90" i="17"/>
  <c r="AZ89" i="17"/>
  <c r="AZ88" i="17"/>
  <c r="AZ87" i="17"/>
  <c r="AZ86" i="17"/>
  <c r="AZ85" i="17"/>
  <c r="AZ84" i="17"/>
  <c r="AZ83" i="17"/>
  <c r="AZ82" i="17"/>
  <c r="AZ81" i="17"/>
  <c r="AZ80" i="17"/>
  <c r="AZ79" i="17"/>
  <c r="AZ78" i="17"/>
  <c r="AZ77" i="17"/>
  <c r="AZ76" i="17"/>
  <c r="AZ75" i="17"/>
  <c r="AZ73" i="17"/>
  <c r="AZ72" i="17"/>
  <c r="AZ71" i="17"/>
  <c r="AZ70" i="17"/>
  <c r="AZ69" i="17"/>
  <c r="AZ68" i="17"/>
  <c r="AZ67" i="17"/>
  <c r="AZ66" i="17"/>
  <c r="AZ65" i="17"/>
  <c r="AZ64" i="17"/>
  <c r="AZ63" i="17"/>
  <c r="AZ62" i="17"/>
  <c r="AX62" i="17"/>
  <c r="AX63" i="17"/>
  <c r="AX64" i="17"/>
  <c r="AX65" i="17"/>
  <c r="AX66" i="17"/>
  <c r="AX67" i="17"/>
  <c r="AX68" i="17"/>
  <c r="AX69" i="17"/>
  <c r="AX70" i="17"/>
  <c r="AX71" i="17"/>
  <c r="AX72" i="17"/>
  <c r="AX73" i="17"/>
  <c r="AX75" i="17"/>
  <c r="AX76" i="17"/>
  <c r="AX77" i="17"/>
  <c r="AX78" i="17"/>
  <c r="AX79" i="17"/>
  <c r="AX80" i="17"/>
  <c r="AX81" i="17"/>
  <c r="AX82" i="17"/>
  <c r="AX83" i="17"/>
  <c r="AX84" i="17"/>
  <c r="AX85" i="17"/>
  <c r="AX86" i="17"/>
  <c r="AX87" i="17"/>
  <c r="AX88" i="17"/>
  <c r="AX89" i="17"/>
  <c r="AX90" i="17"/>
  <c r="AX91" i="17"/>
  <c r="AX92" i="17"/>
  <c r="AX93" i="17"/>
  <c r="AX94" i="17"/>
  <c r="AX95" i="17"/>
  <c r="AX96" i="17"/>
  <c r="AX97" i="17"/>
  <c r="AX98" i="17"/>
  <c r="AX99" i="17"/>
  <c r="AX100" i="17"/>
  <c r="AX101" i="17"/>
  <c r="AX102" i="17"/>
  <c r="AX103" i="17"/>
  <c r="AX104" i="17"/>
  <c r="AZ60" i="17"/>
  <c r="AZ59" i="17"/>
  <c r="D121" i="16"/>
  <c r="F121" i="16"/>
  <c r="D87" i="16"/>
  <c r="E87" i="16"/>
  <c r="F87" i="16"/>
  <c r="AX7" i="17"/>
  <c r="BI26" i="13"/>
  <c r="BK26" i="13"/>
  <c r="BA30" i="13"/>
  <c r="BC30" i="13"/>
  <c r="BE30" i="13"/>
  <c r="BG30" i="13"/>
  <c r="BI30" i="13"/>
  <c r="BK30" i="13"/>
  <c r="BA31" i="13"/>
  <c r="BC31" i="13"/>
  <c r="BE31" i="13"/>
  <c r="BG31" i="13"/>
  <c r="BA32" i="13"/>
  <c r="BC32" i="13"/>
  <c r="BE32" i="13"/>
  <c r="BG32" i="13"/>
  <c r="BA33" i="13"/>
  <c r="BC33" i="13"/>
  <c r="BE33" i="13"/>
  <c r="BG33" i="13"/>
  <c r="BI35" i="13"/>
  <c r="BK35" i="13"/>
  <c r="BI36" i="13"/>
  <c r="BK36" i="13"/>
  <c r="BI43" i="13"/>
  <c r="BK43" i="13"/>
  <c r="AX197" i="17"/>
  <c r="AV197" i="17"/>
  <c r="AT197" i="17"/>
  <c r="AR197" i="17"/>
  <c r="AP197" i="17"/>
  <c r="AX196" i="17"/>
  <c r="AV196" i="17"/>
  <c r="AT196" i="17"/>
  <c r="AR196" i="17"/>
  <c r="AP196" i="17"/>
  <c r="AX195" i="17"/>
  <c r="AV195" i="17"/>
  <c r="AT195" i="17"/>
  <c r="AR195" i="17"/>
  <c r="AP195" i="17"/>
  <c r="AX194" i="17"/>
  <c r="AV194" i="17"/>
  <c r="AT194" i="17"/>
  <c r="AR194" i="17"/>
  <c r="AP194" i="17"/>
  <c r="AX193" i="17"/>
  <c r="AX192" i="17"/>
  <c r="AX191" i="17"/>
  <c r="AX190" i="17"/>
  <c r="AX189" i="17"/>
  <c r="AX187" i="17"/>
  <c r="AX186" i="17"/>
  <c r="AX185" i="17"/>
  <c r="AX184" i="17"/>
  <c r="AX179" i="17"/>
  <c r="AX178" i="17"/>
  <c r="AX173" i="17"/>
  <c r="AV173" i="17"/>
  <c r="AX172" i="17"/>
  <c r="AV172" i="17"/>
  <c r="AX171" i="17"/>
  <c r="AV171" i="17"/>
  <c r="AX170" i="17"/>
  <c r="AV170" i="17"/>
  <c r="AX169" i="17"/>
  <c r="AV169" i="17"/>
  <c r="AX168" i="17"/>
  <c r="AV168" i="17"/>
  <c r="AX167" i="17"/>
  <c r="AV167" i="17"/>
  <c r="AX166" i="17"/>
  <c r="AV166" i="17"/>
  <c r="AX165" i="17"/>
  <c r="AV165" i="17"/>
  <c r="AX164" i="17"/>
  <c r="AV164" i="17"/>
  <c r="AX163" i="17"/>
  <c r="AV163" i="17"/>
  <c r="AX162" i="17"/>
  <c r="AV162" i="17"/>
  <c r="AX161" i="17"/>
  <c r="AV161" i="17"/>
  <c r="AX160" i="17"/>
  <c r="AV160" i="17"/>
  <c r="AT173" i="17"/>
  <c r="AR173" i="17"/>
  <c r="AP173" i="17"/>
  <c r="AT172" i="17"/>
  <c r="AR172" i="17"/>
  <c r="AP172" i="17"/>
  <c r="AT171" i="17"/>
  <c r="AR171" i="17"/>
  <c r="AP171" i="17"/>
  <c r="AT170" i="17"/>
  <c r="AR170" i="17"/>
  <c r="AP170" i="17"/>
  <c r="AX157" i="17"/>
  <c r="AX156" i="17"/>
  <c r="AX155" i="17"/>
  <c r="AX154" i="17"/>
  <c r="AX153" i="17"/>
  <c r="AX152" i="17"/>
  <c r="AX151" i="17"/>
  <c r="AX150" i="17"/>
  <c r="AX149" i="17"/>
  <c r="AX148" i="17"/>
  <c r="AX147" i="17"/>
  <c r="AX146" i="17"/>
  <c r="AX125" i="17"/>
  <c r="AX124" i="17"/>
  <c r="AX123" i="17"/>
  <c r="AX122" i="17"/>
  <c r="AX121" i="17"/>
  <c r="AX120" i="17"/>
  <c r="AX119" i="17"/>
  <c r="AX117" i="17"/>
  <c r="AX115" i="17"/>
  <c r="AX114" i="17"/>
  <c r="AX112" i="17"/>
  <c r="AX111" i="17"/>
  <c r="AX110" i="17"/>
  <c r="AX109" i="17"/>
  <c r="AX107" i="17"/>
  <c r="AX60" i="17"/>
  <c r="AX59" i="17"/>
  <c r="E88" i="16"/>
  <c r="D122" i="16"/>
  <c r="E122" i="16"/>
  <c r="F122" i="16"/>
  <c r="D88" i="16"/>
  <c r="F88" i="16"/>
  <c r="AP46" i="17"/>
  <c r="AR46" i="17"/>
  <c r="AT46" i="17"/>
  <c r="AP47" i="17"/>
  <c r="AR47" i="17"/>
  <c r="AS47" i="17"/>
  <c r="AT47" i="17" s="1"/>
  <c r="AU33" i="17"/>
  <c r="AV33" i="17" s="1"/>
  <c r="AV7" i="17"/>
  <c r="AV193" i="17"/>
  <c r="AT193" i="17"/>
  <c r="AR193" i="17"/>
  <c r="AP193" i="17"/>
  <c r="AV192" i="17"/>
  <c r="AT192" i="17"/>
  <c r="AR192" i="17"/>
  <c r="AP192" i="17"/>
  <c r="AT191" i="17"/>
  <c r="AR191" i="17"/>
  <c r="AP191" i="17"/>
  <c r="AT190" i="17"/>
  <c r="AR190" i="17"/>
  <c r="AP190" i="17"/>
  <c r="AV189" i="17"/>
  <c r="AT189" i="17"/>
  <c r="AR189" i="17"/>
  <c r="AP189" i="17"/>
  <c r="AR188" i="17"/>
  <c r="AP188" i="17"/>
  <c r="AV187" i="17"/>
  <c r="AT187" i="17"/>
  <c r="AR187" i="17"/>
  <c r="AP187" i="17"/>
  <c r="N187" i="17"/>
  <c r="AV186" i="17"/>
  <c r="AT186" i="17"/>
  <c r="AR186" i="17"/>
  <c r="AP186" i="17"/>
  <c r="N186" i="17"/>
  <c r="AV185" i="17"/>
  <c r="AV184" i="17"/>
  <c r="BL183" i="17"/>
  <c r="BJ183" i="17"/>
  <c r="BH183" i="17"/>
  <c r="BF183" i="17"/>
  <c r="BD183" i="17"/>
  <c r="BB183" i="17"/>
  <c r="AZ183" i="17"/>
  <c r="AX183" i="17"/>
  <c r="AV183" i="17"/>
  <c r="AT183" i="17"/>
  <c r="AR183" i="17"/>
  <c r="AP183" i="17"/>
  <c r="BL182" i="17"/>
  <c r="BJ182" i="17"/>
  <c r="BH182" i="17"/>
  <c r="BF182" i="17"/>
  <c r="BD182" i="17"/>
  <c r="BB182" i="17"/>
  <c r="AZ182" i="17"/>
  <c r="AX182" i="17"/>
  <c r="AV182" i="17"/>
  <c r="AT182" i="17"/>
  <c r="AR182" i="17"/>
  <c r="AP182" i="17"/>
  <c r="BL181" i="17"/>
  <c r="BJ181" i="17"/>
  <c r="BH181" i="17"/>
  <c r="BF181" i="17"/>
  <c r="BD181" i="17"/>
  <c r="BB181" i="17"/>
  <c r="AZ181" i="17"/>
  <c r="AX181" i="17"/>
  <c r="AV181" i="17"/>
  <c r="AT181" i="17"/>
  <c r="AR181" i="17"/>
  <c r="AP181" i="17"/>
  <c r="BF180" i="17"/>
  <c r="BD180" i="17"/>
  <c r="BB180" i="17"/>
  <c r="AZ180" i="17"/>
  <c r="AX180" i="17"/>
  <c r="AV180" i="17"/>
  <c r="AT180" i="17"/>
  <c r="AR180" i="17"/>
  <c r="AP180" i="17"/>
  <c r="AV179" i="17"/>
  <c r="AT179" i="17"/>
  <c r="AR179" i="17"/>
  <c r="AP179" i="17"/>
  <c r="AV178" i="17"/>
  <c r="AT178" i="17"/>
  <c r="AR178" i="17"/>
  <c r="AP178" i="17"/>
  <c r="AZ177" i="17"/>
  <c r="AX177" i="17"/>
  <c r="AV177" i="17"/>
  <c r="AT177" i="17"/>
  <c r="AR177" i="17"/>
  <c r="AP177" i="17"/>
  <c r="AZ176" i="17"/>
  <c r="AX176" i="17"/>
  <c r="AV176" i="17"/>
  <c r="AT176" i="17"/>
  <c r="AR176" i="17"/>
  <c r="AP176" i="17"/>
  <c r="AZ175" i="17"/>
  <c r="AX175" i="17"/>
  <c r="AV175" i="17"/>
  <c r="AT175" i="17"/>
  <c r="AR175" i="17"/>
  <c r="AP175" i="17"/>
  <c r="AX174" i="17"/>
  <c r="AV174" i="17"/>
  <c r="AT174" i="17"/>
  <c r="AR174" i="17"/>
  <c r="AP174" i="17"/>
  <c r="AT169" i="17"/>
  <c r="AR169" i="17"/>
  <c r="AP169" i="17"/>
  <c r="AT168" i="17"/>
  <c r="AR168" i="17"/>
  <c r="AP168" i="17"/>
  <c r="AT167" i="17"/>
  <c r="AP167" i="17"/>
  <c r="AT166" i="17"/>
  <c r="AR166" i="17"/>
  <c r="AP166" i="17"/>
  <c r="AT165" i="17"/>
  <c r="AR165" i="17"/>
  <c r="AP165" i="17"/>
  <c r="AT164" i="17"/>
  <c r="AR164" i="17"/>
  <c r="AP164" i="17"/>
  <c r="AT163" i="17"/>
  <c r="AR163" i="17"/>
  <c r="AP163" i="17"/>
  <c r="AT162" i="17"/>
  <c r="AR162" i="17"/>
  <c r="AP162" i="17"/>
  <c r="AT161" i="17"/>
  <c r="AR161" i="17"/>
  <c r="AP161" i="17"/>
  <c r="AT160" i="17"/>
  <c r="AR160" i="17"/>
  <c r="AP160" i="17"/>
  <c r="BJ158" i="17"/>
  <c r="E121" i="16" s="1"/>
  <c r="AV157" i="17"/>
  <c r="AT157" i="17"/>
  <c r="AR157" i="17"/>
  <c r="AP157" i="17"/>
  <c r="AV156" i="17"/>
  <c r="AT156" i="17"/>
  <c r="AR156" i="17"/>
  <c r="AP156" i="17"/>
  <c r="AV155" i="17"/>
  <c r="AT155" i="17"/>
  <c r="AR155" i="17"/>
  <c r="AP155" i="17"/>
  <c r="AV154" i="17"/>
  <c r="AT154" i="17"/>
  <c r="AR154" i="17"/>
  <c r="AP154" i="17"/>
  <c r="AV153" i="17"/>
  <c r="AT153" i="17"/>
  <c r="AR153" i="17"/>
  <c r="AP153" i="17"/>
  <c r="AV152" i="17"/>
  <c r="AT152" i="17"/>
  <c r="AR152" i="17"/>
  <c r="AP152" i="17"/>
  <c r="AV151" i="17"/>
  <c r="AT151" i="17"/>
  <c r="AR151" i="17"/>
  <c r="AP151" i="17"/>
  <c r="AV150" i="17"/>
  <c r="AT150" i="17"/>
  <c r="AR150" i="17"/>
  <c r="AP150" i="17"/>
  <c r="AV149" i="17"/>
  <c r="AT149" i="17"/>
  <c r="AR149" i="17"/>
  <c r="AP149" i="17"/>
  <c r="AV148" i="17"/>
  <c r="AT148" i="17"/>
  <c r="AR148" i="17"/>
  <c r="AP148" i="17"/>
  <c r="AV147" i="17"/>
  <c r="AT147" i="17"/>
  <c r="AR147" i="17"/>
  <c r="AP147" i="17"/>
  <c r="AV146" i="17"/>
  <c r="AT146" i="17"/>
  <c r="AR146" i="17"/>
  <c r="AP146" i="17"/>
  <c r="AR131" i="17"/>
  <c r="AR130" i="17"/>
  <c r="AR128" i="17"/>
  <c r="AR127" i="17"/>
  <c r="AP127" i="17"/>
  <c r="AR126" i="17"/>
  <c r="AP126" i="17"/>
  <c r="AT125" i="17"/>
  <c r="AR125" i="17"/>
  <c r="AP125" i="17"/>
  <c r="AV124" i="17"/>
  <c r="AT124" i="17"/>
  <c r="AR124" i="17"/>
  <c r="AP124" i="17"/>
  <c r="AV123" i="17"/>
  <c r="AT123" i="17"/>
  <c r="AR123" i="17"/>
  <c r="AP123" i="17"/>
  <c r="AV122" i="17"/>
  <c r="AT122" i="17"/>
  <c r="AR122" i="17"/>
  <c r="AP122" i="17"/>
  <c r="AV121" i="17"/>
  <c r="AT121" i="17"/>
  <c r="AR121" i="17"/>
  <c r="AP121" i="17"/>
  <c r="AV120" i="17"/>
  <c r="AT120" i="17"/>
  <c r="AR120" i="17"/>
  <c r="AP120" i="17"/>
  <c r="AV119" i="17"/>
  <c r="AT119" i="17"/>
  <c r="AR119" i="17"/>
  <c r="AP119" i="17"/>
  <c r="AV117" i="17"/>
  <c r="AT117" i="17"/>
  <c r="AR117" i="17"/>
  <c r="AP117" i="17"/>
  <c r="AR116" i="17"/>
  <c r="AP116" i="17"/>
  <c r="AV115" i="17"/>
  <c r="AT115" i="17"/>
  <c r="AR115" i="17"/>
  <c r="AP115" i="17"/>
  <c r="AV114" i="17"/>
  <c r="AT114" i="17"/>
  <c r="AR114" i="17"/>
  <c r="AP114" i="17"/>
  <c r="AV112" i="17"/>
  <c r="AT112" i="17"/>
  <c r="AR112" i="17"/>
  <c r="AP112" i="17"/>
  <c r="AV111" i="17"/>
  <c r="AT111" i="17"/>
  <c r="AR111" i="17"/>
  <c r="AP111" i="17"/>
  <c r="AV110" i="17"/>
  <c r="AT110" i="17"/>
  <c r="AR110" i="17"/>
  <c r="AP110" i="17"/>
  <c r="AV109" i="17"/>
  <c r="AT109" i="17"/>
  <c r="AR109" i="17"/>
  <c r="AT108" i="17"/>
  <c r="AR108" i="17"/>
  <c r="AP108" i="17"/>
  <c r="AV107" i="17"/>
  <c r="AT107" i="17"/>
  <c r="AR107" i="17"/>
  <c r="AP107" i="17"/>
  <c r="AV104" i="17"/>
  <c r="AT104" i="17"/>
  <c r="AR104" i="17"/>
  <c r="AV103" i="17"/>
  <c r="AT103" i="17"/>
  <c r="AR103" i="17"/>
  <c r="AV102" i="17"/>
  <c r="AT102" i="17"/>
  <c r="AR102" i="17"/>
  <c r="AV101" i="17"/>
  <c r="AT101" i="17"/>
  <c r="AR101" i="17"/>
  <c r="AV100" i="17"/>
  <c r="AT100" i="17"/>
  <c r="AR100" i="17"/>
  <c r="AV99" i="17"/>
  <c r="AT99" i="17"/>
  <c r="AR99" i="17"/>
  <c r="AV98" i="17"/>
  <c r="AT98" i="17"/>
  <c r="AR98" i="17"/>
  <c r="AV97" i="17"/>
  <c r="AT97" i="17"/>
  <c r="AR97" i="17"/>
  <c r="AV96" i="17"/>
  <c r="AT96" i="17"/>
  <c r="AR96" i="17"/>
  <c r="AV95" i="17"/>
  <c r="AT95" i="17"/>
  <c r="AR95" i="17"/>
  <c r="AP95" i="17"/>
  <c r="AV94" i="17"/>
  <c r="AT94" i="17"/>
  <c r="AR94" i="17"/>
  <c r="AP94" i="17"/>
  <c r="AV93" i="17"/>
  <c r="AT93" i="17"/>
  <c r="AR93" i="17"/>
  <c r="AP93" i="17"/>
  <c r="AV92" i="17"/>
  <c r="AT92" i="17"/>
  <c r="AR92" i="17"/>
  <c r="AP92" i="17"/>
  <c r="AV91" i="17"/>
  <c r="AT91" i="17"/>
  <c r="AR91" i="17"/>
  <c r="AP91" i="17"/>
  <c r="AV90" i="17"/>
  <c r="AT90" i="17"/>
  <c r="AR90" i="17"/>
  <c r="AP90" i="17"/>
  <c r="AV89" i="17"/>
  <c r="AT89" i="17"/>
  <c r="AR89" i="17"/>
  <c r="AP89" i="17"/>
  <c r="AV88" i="17"/>
  <c r="AT88" i="17"/>
  <c r="AR88" i="17"/>
  <c r="AP88" i="17"/>
  <c r="AV87" i="17"/>
  <c r="AT87" i="17"/>
  <c r="AR87" i="17"/>
  <c r="AP87" i="17"/>
  <c r="AV86" i="17"/>
  <c r="AT86" i="17"/>
  <c r="AR86" i="17"/>
  <c r="AP86" i="17"/>
  <c r="AV85" i="17"/>
  <c r="AT85" i="17"/>
  <c r="AR85" i="17"/>
  <c r="AP85" i="17"/>
  <c r="AV84" i="17"/>
  <c r="AT84" i="17"/>
  <c r="AR84" i="17"/>
  <c r="AP84" i="17"/>
  <c r="AV83" i="17"/>
  <c r="AT83" i="17"/>
  <c r="AR83" i="17"/>
  <c r="AP83" i="17"/>
  <c r="AV82" i="17"/>
  <c r="AT82" i="17"/>
  <c r="AR82" i="17"/>
  <c r="AP82" i="17"/>
  <c r="AV81" i="17"/>
  <c r="AT81" i="17"/>
  <c r="AR81" i="17"/>
  <c r="AP81" i="17"/>
  <c r="AV80" i="17"/>
  <c r="AT80" i="17"/>
  <c r="AR80" i="17"/>
  <c r="AP80" i="17"/>
  <c r="AV79" i="17"/>
  <c r="AT79" i="17"/>
  <c r="AR79" i="17"/>
  <c r="AP79" i="17"/>
  <c r="AV78" i="17"/>
  <c r="AT78" i="17"/>
  <c r="AR78" i="17"/>
  <c r="AP78" i="17"/>
  <c r="AV77" i="17"/>
  <c r="AT77" i="17"/>
  <c r="AR77" i="17"/>
  <c r="AP77" i="17"/>
  <c r="AV76" i="17"/>
  <c r="AT76" i="17"/>
  <c r="AR76" i="17"/>
  <c r="AP76" i="17"/>
  <c r="AV75" i="17"/>
  <c r="AT75" i="17"/>
  <c r="AR75" i="17"/>
  <c r="AP75" i="17"/>
  <c r="AV73" i="17"/>
  <c r="AT73" i="17"/>
  <c r="AR73" i="17"/>
  <c r="AP73" i="17"/>
  <c r="AV72" i="17"/>
  <c r="AT72" i="17"/>
  <c r="AR72" i="17"/>
  <c r="AP72" i="17"/>
  <c r="AV71" i="17"/>
  <c r="AT71" i="17"/>
  <c r="AR71" i="17"/>
  <c r="AP71" i="17"/>
  <c r="AV70" i="17"/>
  <c r="AT70" i="17"/>
  <c r="AR70" i="17"/>
  <c r="AP70" i="17"/>
  <c r="AV69" i="17"/>
  <c r="AT69" i="17"/>
  <c r="AR69" i="17"/>
  <c r="AP69" i="17"/>
  <c r="AV68" i="17"/>
  <c r="AT68" i="17"/>
  <c r="AR68" i="17"/>
  <c r="AP68" i="17"/>
  <c r="AV67" i="17"/>
  <c r="AT67" i="17"/>
  <c r="AR67" i="17"/>
  <c r="AP67" i="17"/>
  <c r="AV66" i="17"/>
  <c r="AT66" i="17"/>
  <c r="AR66" i="17"/>
  <c r="AP66" i="17"/>
  <c r="AV65" i="17"/>
  <c r="AT65" i="17"/>
  <c r="AR65" i="17"/>
  <c r="AP65" i="17"/>
  <c r="AV64" i="17"/>
  <c r="AT64" i="17"/>
  <c r="AR64" i="17"/>
  <c r="AP64" i="17"/>
  <c r="AV63" i="17"/>
  <c r="AT63" i="17"/>
  <c r="AR63" i="17"/>
  <c r="AP63" i="17"/>
  <c r="AV62" i="17"/>
  <c r="AT62" i="17"/>
  <c r="AR62" i="17"/>
  <c r="AP62" i="17"/>
  <c r="AV60" i="17"/>
  <c r="AT60" i="17"/>
  <c r="AR60" i="17"/>
  <c r="AP60" i="17"/>
  <c r="AV59" i="17"/>
  <c r="AT59" i="17"/>
  <c r="AR59" i="17"/>
  <c r="AP59" i="17"/>
  <c r="BL58" i="17"/>
  <c r="BJ58" i="17"/>
  <c r="BH58" i="17"/>
  <c r="BF58" i="17"/>
  <c r="BD58" i="17"/>
  <c r="BB58" i="17"/>
  <c r="AZ58" i="17"/>
  <c r="AX58" i="17"/>
  <c r="AV58" i="17"/>
  <c r="AT58" i="17"/>
  <c r="AR58" i="17"/>
  <c r="AP58" i="17"/>
  <c r="BL57" i="17"/>
  <c r="BJ57" i="17"/>
  <c r="BH57" i="17"/>
  <c r="BF57" i="17"/>
  <c r="BD57" i="17"/>
  <c r="BB57" i="17"/>
  <c r="AZ57" i="17"/>
  <c r="AX57" i="17"/>
  <c r="AV57" i="17"/>
  <c r="AT57" i="17"/>
  <c r="AR57" i="17"/>
  <c r="AP57" i="17"/>
  <c r="BL56" i="17"/>
  <c r="BJ56" i="17"/>
  <c r="BH56" i="17"/>
  <c r="BF56" i="17"/>
  <c r="BD56" i="17"/>
  <c r="BB56" i="17"/>
  <c r="AZ56" i="17"/>
  <c r="AX56" i="17"/>
  <c r="AV56" i="17"/>
  <c r="AT56" i="17"/>
  <c r="AR56" i="17"/>
  <c r="AP56" i="17"/>
  <c r="AT55" i="17"/>
  <c r="AR55" i="17"/>
  <c r="AP55" i="17"/>
  <c r="AN53" i="17"/>
  <c r="BL53" i="17" s="1"/>
  <c r="AM53" i="17"/>
  <c r="BJ53" i="17" s="1"/>
  <c r="AL53" i="17"/>
  <c r="BH53" i="17" s="1"/>
  <c r="AK53" i="17"/>
  <c r="BF53" i="17" s="1"/>
  <c r="AJ53" i="17"/>
  <c r="BD53" i="17" s="1"/>
  <c r="AI53" i="17"/>
  <c r="BB53" i="17" s="1"/>
  <c r="AH53" i="17"/>
  <c r="AZ53" i="17" s="1"/>
  <c r="AG53" i="17"/>
  <c r="AF53" i="17"/>
  <c r="AV53" i="17" s="1"/>
  <c r="AE53" i="17"/>
  <c r="AR53" i="17" s="1"/>
  <c r="AD53" i="17"/>
  <c r="AC53" i="17"/>
  <c r="AP53" i="17" s="1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O54" i="17" s="1"/>
  <c r="AT52" i="17"/>
  <c r="AR52" i="17"/>
  <c r="AP52" i="17"/>
  <c r="AT51" i="17"/>
  <c r="AR51" i="17"/>
  <c r="AP51" i="17"/>
  <c r="AT50" i="17"/>
  <c r="AR50" i="17"/>
  <c r="AP50" i="17"/>
  <c r="AT49" i="17"/>
  <c r="AR49" i="17"/>
  <c r="AP49" i="17"/>
  <c r="AT48" i="17"/>
  <c r="AR48" i="17"/>
  <c r="AP48" i="17"/>
  <c r="AT45" i="17"/>
  <c r="AR45" i="17"/>
  <c r="AP45" i="17"/>
  <c r="AT44" i="17"/>
  <c r="AR44" i="17"/>
  <c r="AP44" i="17"/>
  <c r="AT43" i="17"/>
  <c r="AR43" i="17"/>
  <c r="AP43" i="17"/>
  <c r="AT42" i="17"/>
  <c r="AR42" i="17"/>
  <c r="AP42" i="17"/>
  <c r="AT41" i="17"/>
  <c r="AR41" i="17"/>
  <c r="AP41" i="17"/>
  <c r="AT40" i="17"/>
  <c r="AR40" i="17"/>
  <c r="AP40" i="17"/>
  <c r="AT39" i="17"/>
  <c r="AR39" i="17"/>
  <c r="AP39" i="17"/>
  <c r="AT38" i="17"/>
  <c r="AR38" i="17"/>
  <c r="AT37" i="17"/>
  <c r="AR37" i="17"/>
  <c r="AT36" i="17"/>
  <c r="AR36" i="17"/>
  <c r="AT35" i="17"/>
  <c r="AR35" i="17"/>
  <c r="AT34" i="17"/>
  <c r="AR34" i="17"/>
  <c r="AC34" i="17"/>
  <c r="AC38" i="17" s="1"/>
  <c r="AP38" i="17" s="1"/>
  <c r="AB34" i="17"/>
  <c r="AB38" i="17" s="1"/>
  <c r="AA34" i="17"/>
  <c r="AA38" i="17" s="1"/>
  <c r="Z34" i="17"/>
  <c r="Z38" i="17" s="1"/>
  <c r="Y34" i="17"/>
  <c r="Y38" i="17" s="1"/>
  <c r="X34" i="17"/>
  <c r="X38" i="17" s="1"/>
  <c r="W34" i="17"/>
  <c r="W38" i="17" s="1"/>
  <c r="V34" i="17"/>
  <c r="V38" i="17" s="1"/>
  <c r="U34" i="17"/>
  <c r="U38" i="17" s="1"/>
  <c r="T34" i="17"/>
  <c r="T38" i="17" s="1"/>
  <c r="S34" i="17"/>
  <c r="S38" i="17" s="1"/>
  <c r="R34" i="17"/>
  <c r="R38" i="17" s="1"/>
  <c r="Q34" i="17"/>
  <c r="Q38" i="17" s="1"/>
  <c r="P34" i="17"/>
  <c r="P38" i="17" s="1"/>
  <c r="O34" i="17"/>
  <c r="O38" i="17" s="1"/>
  <c r="AS33" i="17"/>
  <c r="AT33" i="17" s="1"/>
  <c r="AQ33" i="17"/>
  <c r="AR33" i="17" s="1"/>
  <c r="AO33" i="17"/>
  <c r="AC33" i="17"/>
  <c r="AB33" i="17"/>
  <c r="AB37" i="17" s="1"/>
  <c r="AA33" i="17"/>
  <c r="AA37" i="17" s="1"/>
  <c r="Z33" i="17"/>
  <c r="Z37" i="17" s="1"/>
  <c r="Y33" i="17"/>
  <c r="Y37" i="17" s="1"/>
  <c r="X33" i="17"/>
  <c r="X37" i="17" s="1"/>
  <c r="W33" i="17"/>
  <c r="W37" i="17" s="1"/>
  <c r="V33" i="17"/>
  <c r="V37" i="17" s="1"/>
  <c r="U33" i="17"/>
  <c r="U37" i="17" s="1"/>
  <c r="T33" i="17"/>
  <c r="T37" i="17" s="1"/>
  <c r="S33" i="17"/>
  <c r="S37" i="17" s="1"/>
  <c r="R33" i="17"/>
  <c r="R37" i="17" s="1"/>
  <c r="Q33" i="17"/>
  <c r="Q37" i="17" s="1"/>
  <c r="P33" i="17"/>
  <c r="P37" i="17" s="1"/>
  <c r="O33" i="17"/>
  <c r="O37" i="17" s="1"/>
  <c r="AT32" i="17"/>
  <c r="AR32" i="17"/>
  <c r="AC32" i="17"/>
  <c r="AP32" i="17" s="1"/>
  <c r="AB32" i="17"/>
  <c r="AB36" i="17" s="1"/>
  <c r="AA32" i="17"/>
  <c r="AA36" i="17" s="1"/>
  <c r="Z32" i="17"/>
  <c r="Z36" i="17" s="1"/>
  <c r="Y32" i="17"/>
  <c r="Y36" i="17" s="1"/>
  <c r="X32" i="17"/>
  <c r="X36" i="17" s="1"/>
  <c r="W32" i="17"/>
  <c r="W36" i="17" s="1"/>
  <c r="V32" i="17"/>
  <c r="V36" i="17" s="1"/>
  <c r="U32" i="17"/>
  <c r="U36" i="17" s="1"/>
  <c r="T32" i="17"/>
  <c r="T36" i="17" s="1"/>
  <c r="S32" i="17"/>
  <c r="S36" i="17" s="1"/>
  <c r="R32" i="17"/>
  <c r="R36" i="17" s="1"/>
  <c r="Q32" i="17"/>
  <c r="Q36" i="17" s="1"/>
  <c r="P32" i="17"/>
  <c r="P36" i="17" s="1"/>
  <c r="O32" i="17"/>
  <c r="O36" i="17" s="1"/>
  <c r="AT31" i="17"/>
  <c r="AQ31" i="17"/>
  <c r="AR31" i="17" s="1"/>
  <c r="AC31" i="17"/>
  <c r="AP31" i="17" s="1"/>
  <c r="AB31" i="17"/>
  <c r="AB35" i="17" s="1"/>
  <c r="AA31" i="17"/>
  <c r="AA35" i="17" s="1"/>
  <c r="Z31" i="17"/>
  <c r="Z35" i="17" s="1"/>
  <c r="Y31" i="17"/>
  <c r="Y35" i="17" s="1"/>
  <c r="X31" i="17"/>
  <c r="X35" i="17" s="1"/>
  <c r="W31" i="17"/>
  <c r="W35" i="17" s="1"/>
  <c r="V31" i="17"/>
  <c r="V35" i="17" s="1"/>
  <c r="U31" i="17"/>
  <c r="U35" i="17" s="1"/>
  <c r="T31" i="17"/>
  <c r="T35" i="17" s="1"/>
  <c r="S31" i="17"/>
  <c r="S35" i="17" s="1"/>
  <c r="R31" i="17"/>
  <c r="R35" i="17" s="1"/>
  <c r="Q31" i="17"/>
  <c r="Q35" i="17" s="1"/>
  <c r="P31" i="17"/>
  <c r="P35" i="17" s="1"/>
  <c r="O31" i="17"/>
  <c r="O35" i="17" s="1"/>
  <c r="AT30" i="17"/>
  <c r="AR30" i="17"/>
  <c r="AC30" i="17"/>
  <c r="AP30" i="17" s="1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AT29" i="17"/>
  <c r="AR29" i="17"/>
  <c r="AC29" i="17"/>
  <c r="AP29" i="17" s="1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AT28" i="17"/>
  <c r="AR28" i="17"/>
  <c r="AP28" i="17"/>
  <c r="AT27" i="17"/>
  <c r="AR27" i="17"/>
  <c r="AP27" i="17"/>
  <c r="AT26" i="17"/>
  <c r="AR26" i="17"/>
  <c r="AP26" i="17"/>
  <c r="AT25" i="17"/>
  <c r="AR25" i="17"/>
  <c r="AP25" i="17"/>
  <c r="AI14" i="17"/>
  <c r="BB14" i="17" s="1"/>
  <c r="AH14" i="17"/>
  <c r="AZ14" i="17" s="1"/>
  <c r="AG14" i="17"/>
  <c r="AX14" i="17" s="1"/>
  <c r="AF14" i="17"/>
  <c r="AV14" i="17" s="1"/>
  <c r="AE14" i="17"/>
  <c r="AT14" i="17" s="1"/>
  <c r="AD14" i="17"/>
  <c r="AR14" i="17" s="1"/>
  <c r="AC14" i="17"/>
  <c r="AP14" i="17" s="1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AI13" i="17"/>
  <c r="BB13" i="17" s="1"/>
  <c r="AH13" i="17"/>
  <c r="AZ13" i="17" s="1"/>
  <c r="AG13" i="17"/>
  <c r="AX13" i="17" s="1"/>
  <c r="AF13" i="17"/>
  <c r="AV13" i="17" s="1"/>
  <c r="AE13" i="17"/>
  <c r="AT13" i="17" s="1"/>
  <c r="AD13" i="17"/>
  <c r="AR13" i="17" s="1"/>
  <c r="AC13" i="17"/>
  <c r="AP13" i="17" s="1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AI12" i="17"/>
  <c r="BB12" i="17" s="1"/>
  <c r="AH12" i="17"/>
  <c r="AZ12" i="17" s="1"/>
  <c r="AG12" i="17"/>
  <c r="AX12" i="17" s="1"/>
  <c r="AF12" i="17"/>
  <c r="AV12" i="17" s="1"/>
  <c r="AE12" i="17"/>
  <c r="AD12" i="17"/>
  <c r="AR12" i="17" s="1"/>
  <c r="AC12" i="17"/>
  <c r="AP12" i="17" s="1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AI11" i="17"/>
  <c r="BB11" i="17" s="1"/>
  <c r="AH11" i="17"/>
  <c r="AZ11" i="17" s="1"/>
  <c r="AG11" i="17"/>
  <c r="AX11" i="17" s="1"/>
  <c r="AF11" i="17"/>
  <c r="AV11" i="17" s="1"/>
  <c r="AE11" i="17"/>
  <c r="AT11" i="17" s="1"/>
  <c r="AD11" i="17"/>
  <c r="AR11" i="17" s="1"/>
  <c r="AC11" i="17"/>
  <c r="AP11" i="17" s="1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AT10" i="17"/>
  <c r="AR10" i="17"/>
  <c r="AP10" i="17"/>
  <c r="AT9" i="17"/>
  <c r="AR9" i="17"/>
  <c r="AP9" i="17"/>
  <c r="AT8" i="17"/>
  <c r="AR8" i="17"/>
  <c r="AP8" i="17"/>
  <c r="AT7" i="17"/>
  <c r="AR7" i="17"/>
  <c r="AP7" i="17"/>
  <c r="BL6" i="17"/>
  <c r="BJ6" i="17"/>
  <c r="BH6" i="17"/>
  <c r="BF6" i="17"/>
  <c r="BD6" i="17"/>
  <c r="BB6" i="17"/>
  <c r="AZ6" i="17"/>
  <c r="AX6" i="17"/>
  <c r="AV6" i="17"/>
  <c r="AT6" i="17"/>
  <c r="AR6" i="17"/>
  <c r="AP6" i="17"/>
  <c r="BL5" i="17"/>
  <c r="BJ5" i="17"/>
  <c r="BH5" i="17"/>
  <c r="BF5" i="17"/>
  <c r="BD5" i="17"/>
  <c r="BB5" i="17"/>
  <c r="AZ5" i="17"/>
  <c r="AX5" i="17"/>
  <c r="AV5" i="17"/>
  <c r="AT5" i="17"/>
  <c r="AR5" i="17"/>
  <c r="AP5" i="17"/>
  <c r="BL4" i="17"/>
  <c r="BJ4" i="17"/>
  <c r="BH4" i="17"/>
  <c r="BF4" i="17"/>
  <c r="BD4" i="17"/>
  <c r="BB4" i="17"/>
  <c r="AZ4" i="17"/>
  <c r="AX4" i="17"/>
  <c r="AV4" i="17"/>
  <c r="AT4" i="17"/>
  <c r="AR4" i="17"/>
  <c r="AP4" i="17"/>
  <c r="G125" i="16"/>
  <c r="G123" i="16"/>
  <c r="G117" i="16"/>
  <c r="G113" i="16"/>
  <c r="G111" i="16"/>
  <c r="G91" i="16"/>
  <c r="G89" i="16"/>
  <c r="G83" i="16"/>
  <c r="G81" i="16"/>
  <c r="G77" i="16"/>
  <c r="G56" i="16"/>
  <c r="G54" i="16"/>
  <c r="G48" i="16"/>
  <c r="G46" i="16"/>
  <c r="G42" i="16"/>
  <c r="G21" i="16"/>
  <c r="G19" i="16"/>
  <c r="G11" i="16"/>
  <c r="G7" i="16"/>
  <c r="F5" i="15"/>
  <c r="AP327" i="7"/>
  <c r="AD327" i="7"/>
  <c r="AR327" i="7" s="1"/>
  <c r="AP326" i="7"/>
  <c r="AD326" i="7"/>
  <c r="AR326" i="7" s="1"/>
  <c r="AP325" i="7"/>
  <c r="AD325" i="7"/>
  <c r="AR325" i="7" s="1"/>
  <c r="AP324" i="7"/>
  <c r="AD324" i="7"/>
  <c r="AP323" i="7"/>
  <c r="AD323" i="7"/>
  <c r="AE323" i="7" s="1"/>
  <c r="AF323" i="7" s="1"/>
  <c r="AG323" i="7" s="1"/>
  <c r="BL322" i="7"/>
  <c r="BJ322" i="7"/>
  <c r="BH322" i="7"/>
  <c r="BF322" i="7"/>
  <c r="BD322" i="7"/>
  <c r="BB322" i="7"/>
  <c r="AZ322" i="7"/>
  <c r="AX322" i="7"/>
  <c r="AV322" i="7"/>
  <c r="AT322" i="7"/>
  <c r="AR322" i="7"/>
  <c r="AP322" i="7"/>
  <c r="BL321" i="7"/>
  <c r="BJ321" i="7"/>
  <c r="BH321" i="7"/>
  <c r="BF321" i="7"/>
  <c r="BD321" i="7"/>
  <c r="BB321" i="7"/>
  <c r="AZ321" i="7"/>
  <c r="AX321" i="7"/>
  <c r="AV321" i="7"/>
  <c r="AT321" i="7"/>
  <c r="AR321" i="7"/>
  <c r="AP321" i="7"/>
  <c r="BL320" i="7"/>
  <c r="BJ320" i="7"/>
  <c r="BH320" i="7"/>
  <c r="BF320" i="7"/>
  <c r="BD320" i="7"/>
  <c r="BB320" i="7"/>
  <c r="AZ320" i="7"/>
  <c r="AX320" i="7"/>
  <c r="AV320" i="7"/>
  <c r="AT320" i="7"/>
  <c r="AR320" i="7"/>
  <c r="AP320" i="7"/>
  <c r="BL319" i="7"/>
  <c r="BJ319" i="7"/>
  <c r="BH319" i="7"/>
  <c r="BF319" i="7"/>
  <c r="BD319" i="7"/>
  <c r="BB319" i="7"/>
  <c r="AZ319" i="7"/>
  <c r="AX319" i="7"/>
  <c r="AV319" i="7"/>
  <c r="AT319" i="7"/>
  <c r="AR319" i="7"/>
  <c r="AP319" i="7"/>
  <c r="BL318" i="7"/>
  <c r="BJ318" i="7"/>
  <c r="BH318" i="7"/>
  <c r="BF318" i="7"/>
  <c r="BD318" i="7"/>
  <c r="BB318" i="7"/>
  <c r="AZ318" i="7"/>
  <c r="AX318" i="7"/>
  <c r="AV318" i="7"/>
  <c r="AT318" i="7"/>
  <c r="AR318" i="7"/>
  <c r="AP318" i="7"/>
  <c r="BL317" i="7"/>
  <c r="BJ317" i="7"/>
  <c r="BH317" i="7"/>
  <c r="BF317" i="7"/>
  <c r="BD317" i="7"/>
  <c r="BA317" i="7"/>
  <c r="BB317" i="7" s="1"/>
  <c r="AZ317" i="7"/>
  <c r="AX317" i="7"/>
  <c r="AV317" i="7"/>
  <c r="AT317" i="7"/>
  <c r="AR317" i="7"/>
  <c r="AP317" i="7"/>
  <c r="AP316" i="7"/>
  <c r="AD316" i="7"/>
  <c r="AE316" i="7" s="1"/>
  <c r="AP315" i="7"/>
  <c r="AD315" i="7"/>
  <c r="AR315" i="7" s="1"/>
  <c r="BL314" i="7"/>
  <c r="BJ314" i="7"/>
  <c r="BH314" i="7"/>
  <c r="BF314" i="7"/>
  <c r="BD314" i="7"/>
  <c r="BB314" i="7"/>
  <c r="AZ314" i="7"/>
  <c r="AX314" i="7"/>
  <c r="AV314" i="7"/>
  <c r="AT314" i="7"/>
  <c r="AR314" i="7"/>
  <c r="AP314" i="7"/>
  <c r="AP313" i="7"/>
  <c r="AD313" i="7"/>
  <c r="AR313" i="7" s="1"/>
  <c r="AP312" i="7"/>
  <c r="AD312" i="7"/>
  <c r="AR312" i="7" s="1"/>
  <c r="AP311" i="7"/>
  <c r="AD311" i="7"/>
  <c r="AE311" i="7" s="1"/>
  <c r="AP310" i="7"/>
  <c r="AD310" i="7"/>
  <c r="AR310" i="7" s="1"/>
  <c r="AP309" i="7"/>
  <c r="AD309" i="7"/>
  <c r="AP308" i="7"/>
  <c r="AD308" i="7"/>
  <c r="AR308" i="7" s="1"/>
  <c r="AP307" i="7"/>
  <c r="AD307" i="7"/>
  <c r="AP306" i="7"/>
  <c r="AD306" i="7"/>
  <c r="AR306" i="7" s="1"/>
  <c r="AP305" i="7"/>
  <c r="AD305" i="7"/>
  <c r="AR305" i="7" s="1"/>
  <c r="AT304" i="7"/>
  <c r="AP304" i="7"/>
  <c r="AF304" i="7"/>
  <c r="AD304" i="7"/>
  <c r="AR304" i="7" s="1"/>
  <c r="AP303" i="7"/>
  <c r="AD303" i="7"/>
  <c r="AR303" i="7" s="1"/>
  <c r="AP302" i="7"/>
  <c r="AD302" i="7"/>
  <c r="AP301" i="7"/>
  <c r="AD301" i="7"/>
  <c r="AR301" i="7" s="1"/>
  <c r="AP300" i="7"/>
  <c r="AD300" i="7"/>
  <c r="AR300" i="7" s="1"/>
  <c r="BL299" i="7"/>
  <c r="BJ299" i="7"/>
  <c r="BH299" i="7"/>
  <c r="BF299" i="7"/>
  <c r="BD299" i="7"/>
  <c r="BB299" i="7"/>
  <c r="AZ299" i="7"/>
  <c r="AX299" i="7"/>
  <c r="AV299" i="7"/>
  <c r="AT299" i="7"/>
  <c r="AR299" i="7"/>
  <c r="AP299" i="7"/>
  <c r="AP298" i="7"/>
  <c r="AD298" i="7"/>
  <c r="AR298" i="7" s="1"/>
  <c r="AP297" i="7"/>
  <c r="AD297" i="7"/>
  <c r="AE297" i="7" s="1"/>
  <c r="BL296" i="7"/>
  <c r="BJ296" i="7"/>
  <c r="BH296" i="7"/>
  <c r="BF296" i="7"/>
  <c r="BD296" i="7"/>
  <c r="BB296" i="7"/>
  <c r="AZ296" i="7"/>
  <c r="AX296" i="7"/>
  <c r="AV296" i="7"/>
  <c r="AT296" i="7"/>
  <c r="AR296" i="7"/>
  <c r="AP296" i="7"/>
  <c r="AP295" i="7"/>
  <c r="AD295" i="7"/>
  <c r="AR295" i="7" s="1"/>
  <c r="AP294" i="7"/>
  <c r="AD294" i="7"/>
  <c r="AE294" i="7" s="1"/>
  <c r="AP293" i="7"/>
  <c r="AD293" i="7"/>
  <c r="AR293" i="7" s="1"/>
  <c r="AP292" i="7"/>
  <c r="AD292" i="7"/>
  <c r="AE292" i="7" s="1"/>
  <c r="BL291" i="7"/>
  <c r="BJ291" i="7"/>
  <c r="BH291" i="7"/>
  <c r="BF291" i="7"/>
  <c r="BD291" i="7"/>
  <c r="BB291" i="7"/>
  <c r="AZ291" i="7"/>
  <c r="AX291" i="7"/>
  <c r="AV291" i="7"/>
  <c r="AT291" i="7"/>
  <c r="AR291" i="7"/>
  <c r="AP291" i="7"/>
  <c r="AP290" i="7"/>
  <c r="AD290" i="7"/>
  <c r="AR290" i="7" s="1"/>
  <c r="BL289" i="7"/>
  <c r="BJ289" i="7"/>
  <c r="BH289" i="7"/>
  <c r="BF289" i="7"/>
  <c r="BD289" i="7"/>
  <c r="BB289" i="7"/>
  <c r="AZ289" i="7"/>
  <c r="AX289" i="7"/>
  <c r="AV289" i="7"/>
  <c r="AT289" i="7"/>
  <c r="AR289" i="7"/>
  <c r="AP289" i="7"/>
  <c r="AP288" i="7"/>
  <c r="AD288" i="7"/>
  <c r="AE288" i="7" s="1"/>
  <c r="AT288" i="7" s="1"/>
  <c r="BB287" i="7"/>
  <c r="AP287" i="7"/>
  <c r="AJ287" i="7"/>
  <c r="AD287" i="7"/>
  <c r="BB286" i="7"/>
  <c r="AZ286" i="7"/>
  <c r="AX286" i="7"/>
  <c r="AV286" i="7"/>
  <c r="AT286" i="7"/>
  <c r="AR286" i="7"/>
  <c r="AP286" i="7"/>
  <c r="AJ286" i="7"/>
  <c r="BD286" i="7" s="1"/>
  <c r="BB285" i="7"/>
  <c r="AZ285" i="7"/>
  <c r="AX285" i="7"/>
  <c r="AV285" i="7"/>
  <c r="AT285" i="7"/>
  <c r="AR285" i="7"/>
  <c r="AP285" i="7"/>
  <c r="AJ285" i="7"/>
  <c r="AK285" i="7" s="1"/>
  <c r="BB284" i="7"/>
  <c r="AZ284" i="7"/>
  <c r="AX284" i="7"/>
  <c r="AV284" i="7"/>
  <c r="AT284" i="7"/>
  <c r="AR284" i="7"/>
  <c r="AP284" i="7"/>
  <c r="AJ284" i="7"/>
  <c r="BD284" i="7" s="1"/>
  <c r="BB283" i="7"/>
  <c r="AZ283" i="7"/>
  <c r="AX283" i="7"/>
  <c r="AV283" i="7"/>
  <c r="AT283" i="7"/>
  <c r="AR283" i="7"/>
  <c r="AP283" i="7"/>
  <c r="AJ283" i="7"/>
  <c r="BD283" i="7" s="1"/>
  <c r="BB282" i="7"/>
  <c r="AP282" i="7"/>
  <c r="AJ282" i="7"/>
  <c r="AK282" i="7" s="1"/>
  <c r="AD282" i="7"/>
  <c r="BB281" i="7"/>
  <c r="AP281" i="7"/>
  <c r="AJ281" i="7"/>
  <c r="AK281" i="7" s="1"/>
  <c r="AD281" i="7"/>
  <c r="AE281" i="7" s="1"/>
  <c r="BB280" i="7"/>
  <c r="AZ280" i="7"/>
  <c r="AX280" i="7"/>
  <c r="AV280" i="7"/>
  <c r="AT280" i="7"/>
  <c r="AR280" i="7"/>
  <c r="AP280" i="7"/>
  <c r="AJ280" i="7"/>
  <c r="AK280" i="7" s="1"/>
  <c r="BB279" i="7"/>
  <c r="AZ279" i="7"/>
  <c r="AX279" i="7"/>
  <c r="AV279" i="7"/>
  <c r="AT279" i="7"/>
  <c r="AR279" i="7"/>
  <c r="AP279" i="7"/>
  <c r="AJ279" i="7"/>
  <c r="BD279" i="7" s="1"/>
  <c r="AX278" i="7"/>
  <c r="AV278" i="7"/>
  <c r="AT278" i="7"/>
  <c r="AR278" i="7"/>
  <c r="AP278" i="7"/>
  <c r="AN278" i="7"/>
  <c r="BL278" i="7" s="1"/>
  <c r="AM278" i="7"/>
  <c r="BJ278" i="7" s="1"/>
  <c r="AL278" i="7"/>
  <c r="BH278" i="7" s="1"/>
  <c r="AK278" i="7"/>
  <c r="BF278" i="7" s="1"/>
  <c r="AJ278" i="7"/>
  <c r="BD278" i="7" s="1"/>
  <c r="AI278" i="7"/>
  <c r="BB278" i="7" s="1"/>
  <c r="AH278" i="7"/>
  <c r="AZ278" i="7" s="1"/>
  <c r="AA278" i="7"/>
  <c r="Z278" i="7"/>
  <c r="Y278" i="7"/>
  <c r="X278" i="7"/>
  <c r="W278" i="7"/>
  <c r="AP277" i="7"/>
  <c r="AD277" i="7"/>
  <c r="AE277" i="7" s="1"/>
  <c r="AF277" i="7" s="1"/>
  <c r="BL276" i="7"/>
  <c r="BJ276" i="7"/>
  <c r="BH276" i="7"/>
  <c r="BF276" i="7"/>
  <c r="BD276" i="7"/>
  <c r="BB276" i="7"/>
  <c r="AZ276" i="7"/>
  <c r="AX276" i="7"/>
  <c r="AV276" i="7"/>
  <c r="AT276" i="7"/>
  <c r="AR276" i="7"/>
  <c r="AP276" i="7"/>
  <c r="AP275" i="7"/>
  <c r="AD275" i="7"/>
  <c r="AR275" i="7" s="1"/>
  <c r="BL274" i="7"/>
  <c r="BJ274" i="7"/>
  <c r="BH274" i="7"/>
  <c r="BF274" i="7"/>
  <c r="BD274" i="7"/>
  <c r="BB274" i="7"/>
  <c r="AZ274" i="7"/>
  <c r="AX274" i="7"/>
  <c r="AV274" i="7"/>
  <c r="AT274" i="7"/>
  <c r="AR274" i="7"/>
  <c r="AP274" i="7"/>
  <c r="AP273" i="7"/>
  <c r="AD273" i="7"/>
  <c r="AR273" i="7" s="1"/>
  <c r="BL272" i="7"/>
  <c r="BJ272" i="7"/>
  <c r="BH272" i="7"/>
  <c r="BF272" i="7"/>
  <c r="BD272" i="7"/>
  <c r="BB272" i="7"/>
  <c r="AZ272" i="7"/>
  <c r="AX272" i="7"/>
  <c r="AV272" i="7"/>
  <c r="AT272" i="7"/>
  <c r="AR272" i="7"/>
  <c r="AP272" i="7"/>
  <c r="BB271" i="7"/>
  <c r="AP271" i="7"/>
  <c r="AJ271" i="7"/>
  <c r="BD271" i="7" s="1"/>
  <c r="AD271" i="7"/>
  <c r="BL270" i="7"/>
  <c r="BJ270" i="7"/>
  <c r="BH270" i="7"/>
  <c r="BF270" i="7"/>
  <c r="BD270" i="7"/>
  <c r="BB270" i="7"/>
  <c r="AZ270" i="7"/>
  <c r="AX270" i="7"/>
  <c r="AV270" i="7"/>
  <c r="AT270" i="7"/>
  <c r="AR270" i="7"/>
  <c r="AP270" i="7"/>
  <c r="BL269" i="7"/>
  <c r="BJ269" i="7"/>
  <c r="BH269" i="7"/>
  <c r="BF269" i="7"/>
  <c r="BD269" i="7"/>
  <c r="BB269" i="7"/>
  <c r="AZ269" i="7"/>
  <c r="AX269" i="7"/>
  <c r="AV269" i="7"/>
  <c r="AT269" i="7"/>
  <c r="AR269" i="7"/>
  <c r="AP269" i="7"/>
  <c r="BB268" i="7"/>
  <c r="AP268" i="7"/>
  <c r="AJ268" i="7"/>
  <c r="BD268" i="7" s="1"/>
  <c r="AD268" i="7"/>
  <c r="AR268" i="7" s="1"/>
  <c r="BB267" i="7"/>
  <c r="AZ267" i="7"/>
  <c r="AX267" i="7"/>
  <c r="AV267" i="7"/>
  <c r="AT267" i="7"/>
  <c r="AR267" i="7"/>
  <c r="AP267" i="7"/>
  <c r="AJ267" i="7"/>
  <c r="BD267" i="7" s="1"/>
  <c r="BL266" i="7"/>
  <c r="BJ266" i="7"/>
  <c r="BH266" i="7"/>
  <c r="BF266" i="7"/>
  <c r="BD266" i="7"/>
  <c r="BB266" i="7"/>
  <c r="AZ266" i="7"/>
  <c r="AX266" i="7"/>
  <c r="AV266" i="7"/>
  <c r="AT266" i="7"/>
  <c r="AR266" i="7"/>
  <c r="AP266" i="7"/>
  <c r="BB265" i="7"/>
  <c r="AP265" i="7"/>
  <c r="AJ265" i="7"/>
  <c r="AK265" i="7" s="1"/>
  <c r="AD265" i="7"/>
  <c r="AE265" i="7" s="1"/>
  <c r="AP264" i="7"/>
  <c r="AD264" i="7"/>
  <c r="AE264" i="7" s="1"/>
  <c r="AT264" i="7" s="1"/>
  <c r="AP263" i="7"/>
  <c r="AD263" i="7"/>
  <c r="AE263" i="7" s="1"/>
  <c r="AP262" i="7"/>
  <c r="AD262" i="7"/>
  <c r="AP261" i="7"/>
  <c r="AD261" i="7"/>
  <c r="AR261" i="7" s="1"/>
  <c r="AP260" i="7"/>
  <c r="AD260" i="7"/>
  <c r="AP259" i="7"/>
  <c r="AD259" i="7"/>
  <c r="AP258" i="7"/>
  <c r="AD258" i="7"/>
  <c r="AE258" i="7" s="1"/>
  <c r="AP257" i="7"/>
  <c r="AD257" i="7"/>
  <c r="AR257" i="7" s="1"/>
  <c r="AP256" i="7"/>
  <c r="AD256" i="7"/>
  <c r="AE256" i="7" s="1"/>
  <c r="AP255" i="7"/>
  <c r="AD255" i="7"/>
  <c r="AR255" i="7" s="1"/>
  <c r="BB254" i="7"/>
  <c r="BB253" i="7"/>
  <c r="AZ253" i="7"/>
  <c r="AX253" i="7"/>
  <c r="AV253" i="7"/>
  <c r="AT253" i="7"/>
  <c r="BL252" i="7"/>
  <c r="BJ252" i="7"/>
  <c r="BH252" i="7"/>
  <c r="BF252" i="7"/>
  <c r="BD252" i="7"/>
  <c r="BB252" i="7"/>
  <c r="AZ252" i="7"/>
  <c r="AX252" i="7"/>
  <c r="AV252" i="7"/>
  <c r="AT252" i="7"/>
  <c r="BL251" i="7"/>
  <c r="BJ251" i="7"/>
  <c r="BH251" i="7"/>
  <c r="BF251" i="7"/>
  <c r="BD251" i="7"/>
  <c r="BB251" i="7"/>
  <c r="AZ251" i="7"/>
  <c r="AX251" i="7"/>
  <c r="AV251" i="7"/>
  <c r="AT251" i="7"/>
  <c r="AR251" i="7"/>
  <c r="AP251" i="7"/>
  <c r="BL250" i="7"/>
  <c r="BJ250" i="7"/>
  <c r="BH250" i="7"/>
  <c r="BF250" i="7"/>
  <c r="BD250" i="7"/>
  <c r="BB250" i="7"/>
  <c r="AZ250" i="7"/>
  <c r="AX250" i="7"/>
  <c r="AV250" i="7"/>
  <c r="AT250" i="7"/>
  <c r="AR250" i="7"/>
  <c r="AP250" i="7"/>
  <c r="BL249" i="7"/>
  <c r="BJ249" i="7"/>
  <c r="BH249" i="7"/>
  <c r="BF249" i="7"/>
  <c r="BD249" i="7"/>
  <c r="BB249" i="7"/>
  <c r="AZ249" i="7"/>
  <c r="AX249" i="7"/>
  <c r="AV249" i="7"/>
  <c r="AT249" i="7"/>
  <c r="AR249" i="7"/>
  <c r="AP249" i="7"/>
  <c r="BL248" i="7"/>
  <c r="BJ248" i="7"/>
  <c r="BH248" i="7"/>
  <c r="BF248" i="7"/>
  <c r="BD248" i="7"/>
  <c r="BB248" i="7"/>
  <c r="AZ248" i="7"/>
  <c r="AX248" i="7"/>
  <c r="AV248" i="7"/>
  <c r="AT248" i="7"/>
  <c r="AR248" i="7"/>
  <c r="AP248" i="7"/>
  <c r="BL247" i="7"/>
  <c r="BJ247" i="7"/>
  <c r="BH247" i="7"/>
  <c r="BF247" i="7"/>
  <c r="BD247" i="7"/>
  <c r="BB247" i="7"/>
  <c r="AZ247" i="7"/>
  <c r="AX247" i="7"/>
  <c r="AV247" i="7"/>
  <c r="AT247" i="7"/>
  <c r="AR247" i="7"/>
  <c r="AP247" i="7"/>
  <c r="BL246" i="7"/>
  <c r="BJ246" i="7"/>
  <c r="BH246" i="7"/>
  <c r="BF246" i="7"/>
  <c r="BD246" i="7"/>
  <c r="BB246" i="7"/>
  <c r="AZ246" i="7"/>
  <c r="AX246" i="7"/>
  <c r="AV246" i="7"/>
  <c r="AT246" i="7"/>
  <c r="AR246" i="7"/>
  <c r="AP246" i="7"/>
  <c r="BL245" i="7"/>
  <c r="BJ245" i="7"/>
  <c r="BH245" i="7"/>
  <c r="BF245" i="7"/>
  <c r="BD245" i="7"/>
  <c r="BB245" i="7"/>
  <c r="AZ245" i="7"/>
  <c r="AX245" i="7"/>
  <c r="AV245" i="7"/>
  <c r="AT245" i="7"/>
  <c r="AR245" i="7"/>
  <c r="AP245" i="7"/>
  <c r="BL244" i="7"/>
  <c r="BJ244" i="7"/>
  <c r="BH244" i="7"/>
  <c r="BF244" i="7"/>
  <c r="BD244" i="7"/>
  <c r="BB244" i="7"/>
  <c r="AZ244" i="7"/>
  <c r="AX244" i="7"/>
  <c r="AV244" i="7"/>
  <c r="AT244" i="7"/>
  <c r="AR244" i="7"/>
  <c r="AP244" i="7"/>
  <c r="BL243" i="7"/>
  <c r="BJ243" i="7"/>
  <c r="BH243" i="7"/>
  <c r="BF243" i="7"/>
  <c r="BD243" i="7"/>
  <c r="BB243" i="7"/>
  <c r="AZ243" i="7"/>
  <c r="AX243" i="7"/>
  <c r="AV243" i="7"/>
  <c r="AT243" i="7"/>
  <c r="AR243" i="7"/>
  <c r="AP243" i="7"/>
  <c r="BL242" i="7"/>
  <c r="BJ242" i="7"/>
  <c r="BH242" i="7"/>
  <c r="BF242" i="7"/>
  <c r="BD242" i="7"/>
  <c r="BB242" i="7"/>
  <c r="AZ242" i="7"/>
  <c r="AX242" i="7"/>
  <c r="AV242" i="7"/>
  <c r="AT242" i="7"/>
  <c r="AR242" i="7"/>
  <c r="AP242" i="7"/>
  <c r="BL241" i="7"/>
  <c r="BJ241" i="7"/>
  <c r="BH241" i="7"/>
  <c r="BF241" i="7"/>
  <c r="BD241" i="7"/>
  <c r="BB241" i="7"/>
  <c r="AZ241" i="7"/>
  <c r="AX241" i="7"/>
  <c r="AV241" i="7"/>
  <c r="AT241" i="7"/>
  <c r="AR241" i="7"/>
  <c r="AP241" i="7"/>
  <c r="BL240" i="7"/>
  <c r="BJ240" i="7"/>
  <c r="BH240" i="7"/>
  <c r="BF240" i="7"/>
  <c r="BD240" i="7"/>
  <c r="BB240" i="7"/>
  <c r="AZ240" i="7"/>
  <c r="AX240" i="7"/>
  <c r="AV240" i="7"/>
  <c r="AT240" i="7"/>
  <c r="AR240" i="7"/>
  <c r="AP240" i="7"/>
  <c r="BL239" i="7"/>
  <c r="BJ239" i="7"/>
  <c r="BH239" i="7"/>
  <c r="BF239" i="7"/>
  <c r="BD239" i="7"/>
  <c r="BB239" i="7"/>
  <c r="AZ239" i="7"/>
  <c r="AX239" i="7"/>
  <c r="AV239" i="7"/>
  <c r="AT239" i="7"/>
  <c r="AR239" i="7"/>
  <c r="AP239" i="7"/>
  <c r="BL238" i="7"/>
  <c r="BJ238" i="7"/>
  <c r="BH238" i="7"/>
  <c r="BF238" i="7"/>
  <c r="BD238" i="7"/>
  <c r="BB238" i="7"/>
  <c r="AZ238" i="7"/>
  <c r="AX238" i="7"/>
  <c r="AV238" i="7"/>
  <c r="AT238" i="7"/>
  <c r="AR238" i="7"/>
  <c r="AP238" i="7"/>
  <c r="BL237" i="7"/>
  <c r="BJ237" i="7"/>
  <c r="BH237" i="7"/>
  <c r="BF237" i="7"/>
  <c r="BD237" i="7"/>
  <c r="BB237" i="7"/>
  <c r="AZ237" i="7"/>
  <c r="AX237" i="7"/>
  <c r="AV237" i="7"/>
  <c r="AT237" i="7"/>
  <c r="AR237" i="7"/>
  <c r="AP237" i="7"/>
  <c r="BL236" i="7"/>
  <c r="BJ236" i="7"/>
  <c r="BH236" i="7"/>
  <c r="BF236" i="7"/>
  <c r="BD236" i="7"/>
  <c r="BB236" i="7"/>
  <c r="AZ236" i="7"/>
  <c r="AX236" i="7"/>
  <c r="AV236" i="7"/>
  <c r="AT236" i="7"/>
  <c r="AR236" i="7"/>
  <c r="AP236" i="7"/>
  <c r="BL235" i="7"/>
  <c r="BJ235" i="7"/>
  <c r="BH235" i="7"/>
  <c r="BF235" i="7"/>
  <c r="BD235" i="7"/>
  <c r="BB235" i="7"/>
  <c r="AZ235" i="7"/>
  <c r="AX235" i="7"/>
  <c r="AV235" i="7"/>
  <c r="AT235" i="7"/>
  <c r="AR235" i="7"/>
  <c r="AP235" i="7"/>
  <c r="BL234" i="7"/>
  <c r="BJ234" i="7"/>
  <c r="BH234" i="7"/>
  <c r="BF234" i="7"/>
  <c r="BD234" i="7"/>
  <c r="BB234" i="7"/>
  <c r="AZ234" i="7"/>
  <c r="AX234" i="7"/>
  <c r="AV234" i="7"/>
  <c r="AT234" i="7"/>
  <c r="AR234" i="7"/>
  <c r="AP234" i="7"/>
  <c r="BL233" i="7"/>
  <c r="BJ233" i="7"/>
  <c r="BH233" i="7"/>
  <c r="BF233" i="7"/>
  <c r="BD233" i="7"/>
  <c r="BB233" i="7"/>
  <c r="AZ233" i="7"/>
  <c r="AX233" i="7"/>
  <c r="AV233" i="7"/>
  <c r="AT233" i="7"/>
  <c r="AR233" i="7"/>
  <c r="AP233" i="7"/>
  <c r="BL232" i="7"/>
  <c r="BJ232" i="7"/>
  <c r="BH232" i="7"/>
  <c r="BF232" i="7"/>
  <c r="BD232" i="7"/>
  <c r="BB232" i="7"/>
  <c r="AZ232" i="7"/>
  <c r="AX232" i="7"/>
  <c r="AV232" i="7"/>
  <c r="AT232" i="7"/>
  <c r="AR232" i="7"/>
  <c r="AP232" i="7"/>
  <c r="BL231" i="7"/>
  <c r="BJ231" i="7"/>
  <c r="BH231" i="7"/>
  <c r="BF231" i="7"/>
  <c r="BD231" i="7"/>
  <c r="BB231" i="7"/>
  <c r="AZ231" i="7"/>
  <c r="AX231" i="7"/>
  <c r="AV231" i="7"/>
  <c r="AT231" i="7"/>
  <c r="AR231" i="7"/>
  <c r="AP231" i="7"/>
  <c r="BL230" i="7"/>
  <c r="BJ230" i="7"/>
  <c r="BH230" i="7"/>
  <c r="BF230" i="7"/>
  <c r="BD230" i="7"/>
  <c r="BB230" i="7"/>
  <c r="AZ230" i="7"/>
  <c r="AX230" i="7"/>
  <c r="AV230" i="7"/>
  <c r="AT230" i="7"/>
  <c r="AR230" i="7"/>
  <c r="AP230" i="7"/>
  <c r="BL229" i="7"/>
  <c r="BJ229" i="7"/>
  <c r="BH229" i="7"/>
  <c r="BF229" i="7"/>
  <c r="BD229" i="7"/>
  <c r="BB229" i="7"/>
  <c r="AZ229" i="7"/>
  <c r="AX229" i="7"/>
  <c r="AV229" i="7"/>
  <c r="AT229" i="7"/>
  <c r="AR229" i="7"/>
  <c r="AP229" i="7"/>
  <c r="BL228" i="7"/>
  <c r="BJ228" i="7"/>
  <c r="BH228" i="7"/>
  <c r="BF228" i="7"/>
  <c r="BD228" i="7"/>
  <c r="BB228" i="7"/>
  <c r="AZ228" i="7"/>
  <c r="AX228" i="7"/>
  <c r="AV228" i="7"/>
  <c r="AT228" i="7"/>
  <c r="AR228" i="7"/>
  <c r="AP228" i="7"/>
  <c r="BL227" i="7"/>
  <c r="BJ227" i="7"/>
  <c r="BH227" i="7"/>
  <c r="BF227" i="7"/>
  <c r="BD227" i="7"/>
  <c r="BB227" i="7"/>
  <c r="AZ227" i="7"/>
  <c r="AX227" i="7"/>
  <c r="AV227" i="7"/>
  <c r="AT227" i="7"/>
  <c r="AR227" i="7"/>
  <c r="AP227" i="7"/>
  <c r="BL226" i="7"/>
  <c r="BJ226" i="7"/>
  <c r="BH226" i="7"/>
  <c r="BF226" i="7"/>
  <c r="BD226" i="7"/>
  <c r="BB226" i="7"/>
  <c r="AZ226" i="7"/>
  <c r="AX226" i="7"/>
  <c r="AV226" i="7"/>
  <c r="AT226" i="7"/>
  <c r="AR226" i="7"/>
  <c r="AP226" i="7"/>
  <c r="BL225" i="7"/>
  <c r="BJ225" i="7"/>
  <c r="BH225" i="7"/>
  <c r="BF225" i="7"/>
  <c r="BD225" i="7"/>
  <c r="BB225" i="7"/>
  <c r="AZ225" i="7"/>
  <c r="AX225" i="7"/>
  <c r="AV225" i="7"/>
  <c r="AT225" i="7"/>
  <c r="AR225" i="7"/>
  <c r="AP225" i="7"/>
  <c r="BL224" i="7"/>
  <c r="BJ224" i="7"/>
  <c r="BH224" i="7"/>
  <c r="BF224" i="7"/>
  <c r="BD224" i="7"/>
  <c r="BB224" i="7"/>
  <c r="AZ224" i="7"/>
  <c r="AX224" i="7"/>
  <c r="AV224" i="7"/>
  <c r="AT224" i="7"/>
  <c r="AR224" i="7"/>
  <c r="AP224" i="7"/>
  <c r="BL223" i="7"/>
  <c r="BJ223" i="7"/>
  <c r="BH223" i="7"/>
  <c r="BF223" i="7"/>
  <c r="BD223" i="7"/>
  <c r="BB223" i="7"/>
  <c r="AZ223" i="7"/>
  <c r="AX223" i="7"/>
  <c r="AV223" i="7"/>
  <c r="AT223" i="7"/>
  <c r="AR223" i="7"/>
  <c r="AP223" i="7"/>
  <c r="BL222" i="7"/>
  <c r="BJ222" i="7"/>
  <c r="BH222" i="7"/>
  <c r="BF222" i="7"/>
  <c r="BD222" i="7"/>
  <c r="BB222" i="7"/>
  <c r="AZ222" i="7"/>
  <c r="AX222" i="7"/>
  <c r="AV222" i="7"/>
  <c r="AT222" i="7"/>
  <c r="AR222" i="7"/>
  <c r="AP222" i="7"/>
  <c r="BL221" i="7"/>
  <c r="BJ221" i="7"/>
  <c r="BH221" i="7"/>
  <c r="BF221" i="7"/>
  <c r="BD221" i="7"/>
  <c r="BB221" i="7"/>
  <c r="AZ221" i="7"/>
  <c r="AX221" i="7"/>
  <c r="AV221" i="7"/>
  <c r="AT221" i="7"/>
  <c r="AR221" i="7"/>
  <c r="AP221" i="7"/>
  <c r="BL220" i="7"/>
  <c r="BJ220" i="7"/>
  <c r="BH220" i="7"/>
  <c r="BF220" i="7"/>
  <c r="BD220" i="7"/>
  <c r="BB220" i="7"/>
  <c r="AZ220" i="7"/>
  <c r="AX220" i="7"/>
  <c r="AV220" i="7"/>
  <c r="AT220" i="7"/>
  <c r="AR220" i="7"/>
  <c r="AP220" i="7"/>
  <c r="BL219" i="7"/>
  <c r="BJ219" i="7"/>
  <c r="BH219" i="7"/>
  <c r="BF219" i="7"/>
  <c r="BD219" i="7"/>
  <c r="BB219" i="7"/>
  <c r="AZ219" i="7"/>
  <c r="AX219" i="7"/>
  <c r="AV219" i="7"/>
  <c r="AT219" i="7"/>
  <c r="AR219" i="7"/>
  <c r="AP219" i="7"/>
  <c r="BL218" i="7"/>
  <c r="BJ218" i="7"/>
  <c r="BH218" i="7"/>
  <c r="BF218" i="7"/>
  <c r="BD218" i="7"/>
  <c r="BB218" i="7"/>
  <c r="AZ218" i="7"/>
  <c r="AX218" i="7"/>
  <c r="AV218" i="7"/>
  <c r="AT218" i="7"/>
  <c r="AR218" i="7"/>
  <c r="AP218" i="7"/>
  <c r="BL217" i="7"/>
  <c r="BJ217" i="7"/>
  <c r="BH217" i="7"/>
  <c r="BF217" i="7"/>
  <c r="BD217" i="7"/>
  <c r="BB217" i="7"/>
  <c r="AZ217" i="7"/>
  <c r="AX217" i="7"/>
  <c r="AV217" i="7"/>
  <c r="AT217" i="7"/>
  <c r="AR217" i="7"/>
  <c r="AP217" i="7"/>
  <c r="BL216" i="7"/>
  <c r="BJ216" i="7"/>
  <c r="BH216" i="7"/>
  <c r="BF216" i="7"/>
  <c r="BD216" i="7"/>
  <c r="BB216" i="7"/>
  <c r="AZ216" i="7"/>
  <c r="AX216" i="7"/>
  <c r="AV216" i="7"/>
  <c r="AT216" i="7"/>
  <c r="AR216" i="7"/>
  <c r="AP216" i="7"/>
  <c r="BL215" i="7"/>
  <c r="BJ215" i="7"/>
  <c r="BH215" i="7"/>
  <c r="BF215" i="7"/>
  <c r="BD215" i="7"/>
  <c r="BB215" i="7"/>
  <c r="AZ215" i="7"/>
  <c r="AX215" i="7"/>
  <c r="AV215" i="7"/>
  <c r="AT215" i="7"/>
  <c r="AR215" i="7"/>
  <c r="AP215" i="7"/>
  <c r="BL214" i="7"/>
  <c r="BJ214" i="7"/>
  <c r="BH214" i="7"/>
  <c r="BF214" i="7"/>
  <c r="BD214" i="7"/>
  <c r="BB214" i="7"/>
  <c r="AZ214" i="7"/>
  <c r="AX214" i="7"/>
  <c r="AV214" i="7"/>
  <c r="AT214" i="7"/>
  <c r="AR214" i="7"/>
  <c r="AP214" i="7"/>
  <c r="BL213" i="7"/>
  <c r="BJ213" i="7"/>
  <c r="BH213" i="7"/>
  <c r="BF213" i="7"/>
  <c r="BD213" i="7"/>
  <c r="BB213" i="7"/>
  <c r="AZ213" i="7"/>
  <c r="AX213" i="7"/>
  <c r="AV213" i="7"/>
  <c r="AT213" i="7"/>
  <c r="AR213" i="7"/>
  <c r="AP213" i="7"/>
  <c r="BL212" i="7"/>
  <c r="BJ212" i="7"/>
  <c r="BH212" i="7"/>
  <c r="BF212" i="7"/>
  <c r="BD212" i="7"/>
  <c r="BB212" i="7"/>
  <c r="AZ212" i="7"/>
  <c r="AX212" i="7"/>
  <c r="AV212" i="7"/>
  <c r="AT212" i="7"/>
  <c r="AR212" i="7"/>
  <c r="AP212" i="7"/>
  <c r="BL211" i="7"/>
  <c r="BJ211" i="7"/>
  <c r="BH211" i="7"/>
  <c r="BF211" i="7"/>
  <c r="BD211" i="7"/>
  <c r="BB211" i="7"/>
  <c r="AZ211" i="7"/>
  <c r="AX211" i="7"/>
  <c r="AV211" i="7"/>
  <c r="AT211" i="7"/>
  <c r="AR211" i="7"/>
  <c r="AP211" i="7"/>
  <c r="BL210" i="7"/>
  <c r="BJ210" i="7"/>
  <c r="BH210" i="7"/>
  <c r="BF210" i="7"/>
  <c r="BD210" i="7"/>
  <c r="BB210" i="7"/>
  <c r="AZ210" i="7"/>
  <c r="AX210" i="7"/>
  <c r="AV210" i="7"/>
  <c r="AT210" i="7"/>
  <c r="AR210" i="7"/>
  <c r="AP210" i="7"/>
  <c r="BL209" i="7"/>
  <c r="BJ209" i="7"/>
  <c r="BH209" i="7"/>
  <c r="BF209" i="7"/>
  <c r="BD209" i="7"/>
  <c r="BB209" i="7"/>
  <c r="AZ209" i="7"/>
  <c r="AX209" i="7"/>
  <c r="AV209" i="7"/>
  <c r="AT209" i="7"/>
  <c r="AR209" i="7"/>
  <c r="AP209" i="7"/>
  <c r="BL208" i="7"/>
  <c r="BJ208" i="7"/>
  <c r="BH208" i="7"/>
  <c r="BF208" i="7"/>
  <c r="BD208" i="7"/>
  <c r="BB208" i="7"/>
  <c r="AZ208" i="7"/>
  <c r="AX208" i="7"/>
  <c r="AV208" i="7"/>
  <c r="AT208" i="7"/>
  <c r="AR208" i="7"/>
  <c r="AP208" i="7"/>
  <c r="BL207" i="7"/>
  <c r="BJ207" i="7"/>
  <c r="BH207" i="7"/>
  <c r="BF207" i="7"/>
  <c r="BD207" i="7"/>
  <c r="BB207" i="7"/>
  <c r="AZ207" i="7"/>
  <c r="AX207" i="7"/>
  <c r="AV207" i="7"/>
  <c r="AT207" i="7"/>
  <c r="AR207" i="7"/>
  <c r="AP207" i="7"/>
  <c r="BL206" i="7"/>
  <c r="BJ206" i="7"/>
  <c r="BH206" i="7"/>
  <c r="BF206" i="7"/>
  <c r="BD206" i="7"/>
  <c r="BB206" i="7"/>
  <c r="AZ206" i="7"/>
  <c r="AX206" i="7"/>
  <c r="AV206" i="7"/>
  <c r="AT206" i="7"/>
  <c r="AR206" i="7"/>
  <c r="AP206" i="7"/>
  <c r="BL205" i="7"/>
  <c r="BJ205" i="7"/>
  <c r="BH205" i="7"/>
  <c r="BF205" i="7"/>
  <c r="BD205" i="7"/>
  <c r="BB205" i="7"/>
  <c r="AZ205" i="7"/>
  <c r="AX205" i="7"/>
  <c r="AV205" i="7"/>
  <c r="AT205" i="7"/>
  <c r="AR205" i="7"/>
  <c r="AP205" i="7"/>
  <c r="BL204" i="7"/>
  <c r="BJ204" i="7"/>
  <c r="BH204" i="7"/>
  <c r="BF204" i="7"/>
  <c r="BD204" i="7"/>
  <c r="BB204" i="7"/>
  <c r="AZ204" i="7"/>
  <c r="AX204" i="7"/>
  <c r="AV204" i="7"/>
  <c r="AT204" i="7"/>
  <c r="AR204" i="7"/>
  <c r="AP204" i="7"/>
  <c r="BL203" i="7"/>
  <c r="BJ203" i="7"/>
  <c r="BH203" i="7"/>
  <c r="BF203" i="7"/>
  <c r="BD203" i="7"/>
  <c r="BB203" i="7"/>
  <c r="AZ203" i="7"/>
  <c r="AX203" i="7"/>
  <c r="AV203" i="7"/>
  <c r="AT203" i="7"/>
  <c r="AR203" i="7"/>
  <c r="AP203" i="7"/>
  <c r="BL202" i="7"/>
  <c r="BJ202" i="7"/>
  <c r="BH202" i="7"/>
  <c r="BF202" i="7"/>
  <c r="BD202" i="7"/>
  <c r="BB202" i="7"/>
  <c r="AZ202" i="7"/>
  <c r="AX202" i="7"/>
  <c r="AV202" i="7"/>
  <c r="AT202" i="7"/>
  <c r="AR202" i="7"/>
  <c r="AP202" i="7"/>
  <c r="BL201" i="7"/>
  <c r="BJ201" i="7"/>
  <c r="BH201" i="7"/>
  <c r="BF201" i="7"/>
  <c r="BD201" i="7"/>
  <c r="BB201" i="7"/>
  <c r="AZ201" i="7"/>
  <c r="AX201" i="7"/>
  <c r="AV201" i="7"/>
  <c r="AT201" i="7"/>
  <c r="AR201" i="7"/>
  <c r="AP201" i="7"/>
  <c r="BL200" i="7"/>
  <c r="BJ200" i="7"/>
  <c r="BH200" i="7"/>
  <c r="BF200" i="7"/>
  <c r="BD200" i="7"/>
  <c r="BB200" i="7"/>
  <c r="AZ200" i="7"/>
  <c r="AX200" i="7"/>
  <c r="AV200" i="7"/>
  <c r="AT200" i="7"/>
  <c r="AR200" i="7"/>
  <c r="AP200" i="7"/>
  <c r="BL199" i="7"/>
  <c r="BJ199" i="7"/>
  <c r="BH199" i="7"/>
  <c r="BF199" i="7"/>
  <c r="BD199" i="7"/>
  <c r="BB199" i="7"/>
  <c r="AZ199" i="7"/>
  <c r="AX199" i="7"/>
  <c r="AV199" i="7"/>
  <c r="AT199" i="7"/>
  <c r="AR199" i="7"/>
  <c r="AP199" i="7"/>
  <c r="BL198" i="7"/>
  <c r="BJ198" i="7"/>
  <c r="BH198" i="7"/>
  <c r="BF198" i="7"/>
  <c r="BD198" i="7"/>
  <c r="BB198" i="7"/>
  <c r="AZ198" i="7"/>
  <c r="AX198" i="7"/>
  <c r="AV198" i="7"/>
  <c r="AT198" i="7"/>
  <c r="AR198" i="7"/>
  <c r="AP198" i="7"/>
  <c r="BL197" i="7"/>
  <c r="BJ197" i="7"/>
  <c r="BH197" i="7"/>
  <c r="BF197" i="7"/>
  <c r="BD197" i="7"/>
  <c r="BB197" i="7"/>
  <c r="AZ197" i="7"/>
  <c r="AX197" i="7"/>
  <c r="AV197" i="7"/>
  <c r="AT197" i="7"/>
  <c r="AR197" i="7"/>
  <c r="AP197" i="7"/>
  <c r="BL196" i="7"/>
  <c r="BJ196" i="7"/>
  <c r="BH196" i="7"/>
  <c r="BF196" i="7"/>
  <c r="BD196" i="7"/>
  <c r="BB196" i="7"/>
  <c r="AZ196" i="7"/>
  <c r="AX196" i="7"/>
  <c r="AV196" i="7"/>
  <c r="AT196" i="7"/>
  <c r="AR196" i="7"/>
  <c r="AP196" i="7"/>
  <c r="BL195" i="7"/>
  <c r="BJ195" i="7"/>
  <c r="BH195" i="7"/>
  <c r="BF195" i="7"/>
  <c r="BD195" i="7"/>
  <c r="BB195" i="7"/>
  <c r="AZ195" i="7"/>
  <c r="AX195" i="7"/>
  <c r="AV195" i="7"/>
  <c r="AT195" i="7"/>
  <c r="AR195" i="7"/>
  <c r="AP195" i="7"/>
  <c r="BL194" i="7"/>
  <c r="BJ194" i="7"/>
  <c r="BH194" i="7"/>
  <c r="BF194" i="7"/>
  <c r="BD194" i="7"/>
  <c r="BB194" i="7"/>
  <c r="AZ194" i="7"/>
  <c r="AX194" i="7"/>
  <c r="AV194" i="7"/>
  <c r="AT194" i="7"/>
  <c r="AR194" i="7"/>
  <c r="AP194" i="7"/>
  <c r="BL193" i="7"/>
  <c r="BJ193" i="7"/>
  <c r="BH193" i="7"/>
  <c r="BF193" i="7"/>
  <c r="BD193" i="7"/>
  <c r="BB193" i="7"/>
  <c r="AZ193" i="7"/>
  <c r="AX193" i="7"/>
  <c r="AV193" i="7"/>
  <c r="AT193" i="7"/>
  <c r="AR193" i="7"/>
  <c r="AP193" i="7"/>
  <c r="BL192" i="7"/>
  <c r="BJ192" i="7"/>
  <c r="BH192" i="7"/>
  <c r="BF192" i="7"/>
  <c r="BD192" i="7"/>
  <c r="BB192" i="7"/>
  <c r="AZ192" i="7"/>
  <c r="AX192" i="7"/>
  <c r="AV192" i="7"/>
  <c r="AT192" i="7"/>
  <c r="AR192" i="7"/>
  <c r="AP192" i="7"/>
  <c r="BL191" i="7"/>
  <c r="BJ191" i="7"/>
  <c r="BH191" i="7"/>
  <c r="BF191" i="7"/>
  <c r="BD191" i="7"/>
  <c r="BB191" i="7"/>
  <c r="AZ191" i="7"/>
  <c r="AX191" i="7"/>
  <c r="AV191" i="7"/>
  <c r="AT191" i="7"/>
  <c r="AR191" i="7"/>
  <c r="AP191" i="7"/>
  <c r="BL190" i="7"/>
  <c r="BJ190" i="7"/>
  <c r="BH190" i="7"/>
  <c r="BF190" i="7"/>
  <c r="BD190" i="7"/>
  <c r="BB190" i="7"/>
  <c r="AZ190" i="7"/>
  <c r="AX190" i="7"/>
  <c r="AV190" i="7"/>
  <c r="AT190" i="7"/>
  <c r="AR190" i="7"/>
  <c r="AP190" i="7"/>
  <c r="BL189" i="7"/>
  <c r="BJ189" i="7"/>
  <c r="BH189" i="7"/>
  <c r="BF189" i="7"/>
  <c r="BD189" i="7"/>
  <c r="BB189" i="7"/>
  <c r="AZ189" i="7"/>
  <c r="AX189" i="7"/>
  <c r="AV189" i="7"/>
  <c r="AT189" i="7"/>
  <c r="AR189" i="7"/>
  <c r="AP189" i="7"/>
  <c r="BL188" i="7"/>
  <c r="BJ188" i="7"/>
  <c r="BH188" i="7"/>
  <c r="BF188" i="7"/>
  <c r="BD188" i="7"/>
  <c r="BB188" i="7"/>
  <c r="AZ188" i="7"/>
  <c r="AX188" i="7"/>
  <c r="AV188" i="7"/>
  <c r="AT188" i="7"/>
  <c r="AR188" i="7"/>
  <c r="AP188" i="7"/>
  <c r="BL187" i="7"/>
  <c r="BJ187" i="7"/>
  <c r="BH187" i="7"/>
  <c r="BF187" i="7"/>
  <c r="BD187" i="7"/>
  <c r="BB187" i="7"/>
  <c r="AZ187" i="7"/>
  <c r="AX187" i="7"/>
  <c r="AV187" i="7"/>
  <c r="AT187" i="7"/>
  <c r="AR187" i="7"/>
  <c r="AP187" i="7"/>
  <c r="BL186" i="7"/>
  <c r="BJ186" i="7"/>
  <c r="BH186" i="7"/>
  <c r="BF186" i="7"/>
  <c r="BD186" i="7"/>
  <c r="BB186" i="7"/>
  <c r="AZ186" i="7"/>
  <c r="AX186" i="7"/>
  <c r="AV186" i="7"/>
  <c r="AT186" i="7"/>
  <c r="AR186" i="7"/>
  <c r="AP186" i="7"/>
  <c r="BL185" i="7"/>
  <c r="BJ185" i="7"/>
  <c r="BH185" i="7"/>
  <c r="BF185" i="7"/>
  <c r="BD185" i="7"/>
  <c r="BB185" i="7"/>
  <c r="AZ185" i="7"/>
  <c r="AX185" i="7"/>
  <c r="AV185" i="7"/>
  <c r="AT185" i="7"/>
  <c r="AR185" i="7"/>
  <c r="AP185" i="7"/>
  <c r="BL184" i="7"/>
  <c r="BJ184" i="7"/>
  <c r="BH184" i="7"/>
  <c r="BF184" i="7"/>
  <c r="BD184" i="7"/>
  <c r="BB184" i="7"/>
  <c r="AZ184" i="7"/>
  <c r="AX184" i="7"/>
  <c r="AV184" i="7"/>
  <c r="AT184" i="7"/>
  <c r="AR184" i="7"/>
  <c r="AP184" i="7"/>
  <c r="BL183" i="7"/>
  <c r="BJ183" i="7"/>
  <c r="BH183" i="7"/>
  <c r="BF183" i="7"/>
  <c r="BD183" i="7"/>
  <c r="BB183" i="7"/>
  <c r="AZ183" i="7"/>
  <c r="AX183" i="7"/>
  <c r="AV183" i="7"/>
  <c r="AT183" i="7"/>
  <c r="AR183" i="7"/>
  <c r="AP183" i="7"/>
  <c r="BL182" i="7"/>
  <c r="BJ182" i="7"/>
  <c r="BH182" i="7"/>
  <c r="BF182" i="7"/>
  <c r="BD182" i="7"/>
  <c r="BB182" i="7"/>
  <c r="AZ182" i="7"/>
  <c r="AX182" i="7"/>
  <c r="AV182" i="7"/>
  <c r="AT182" i="7"/>
  <c r="AR182" i="7"/>
  <c r="AP182" i="7"/>
  <c r="BL181" i="7"/>
  <c r="BJ181" i="7"/>
  <c r="BH181" i="7"/>
  <c r="BF181" i="7"/>
  <c r="BD181" i="7"/>
  <c r="BB181" i="7"/>
  <c r="AZ181" i="7"/>
  <c r="AX181" i="7"/>
  <c r="AV181" i="7"/>
  <c r="AT181" i="7"/>
  <c r="AR181" i="7"/>
  <c r="AP181" i="7"/>
  <c r="BL180" i="7"/>
  <c r="BJ180" i="7"/>
  <c r="BH180" i="7"/>
  <c r="BF180" i="7"/>
  <c r="BD180" i="7"/>
  <c r="BB180" i="7"/>
  <c r="AZ180" i="7"/>
  <c r="AX180" i="7"/>
  <c r="AV180" i="7"/>
  <c r="AT180" i="7"/>
  <c r="AR180" i="7"/>
  <c r="AP180" i="7"/>
  <c r="BL179" i="7"/>
  <c r="BJ179" i="7"/>
  <c r="BH179" i="7"/>
  <c r="BF179" i="7"/>
  <c r="BD179" i="7"/>
  <c r="BB179" i="7"/>
  <c r="AZ179" i="7"/>
  <c r="AX179" i="7"/>
  <c r="AV179" i="7"/>
  <c r="AT179" i="7"/>
  <c r="AR179" i="7"/>
  <c r="AP179" i="7"/>
  <c r="BL178" i="7"/>
  <c r="BJ178" i="7"/>
  <c r="BH178" i="7"/>
  <c r="BF178" i="7"/>
  <c r="BD178" i="7"/>
  <c r="BB178" i="7"/>
  <c r="AZ178" i="7"/>
  <c r="AX178" i="7"/>
  <c r="AV178" i="7"/>
  <c r="AT178" i="7"/>
  <c r="AR178" i="7"/>
  <c r="AP178" i="7"/>
  <c r="BL177" i="7"/>
  <c r="BJ177" i="7"/>
  <c r="BH177" i="7"/>
  <c r="BF177" i="7"/>
  <c r="BD177" i="7"/>
  <c r="BB177" i="7"/>
  <c r="AZ177" i="7"/>
  <c r="AX177" i="7"/>
  <c r="AV177" i="7"/>
  <c r="AT177" i="7"/>
  <c r="AR177" i="7"/>
  <c r="AP177" i="7"/>
  <c r="BL176" i="7"/>
  <c r="BJ176" i="7"/>
  <c r="BH176" i="7"/>
  <c r="BF176" i="7"/>
  <c r="BD176" i="7"/>
  <c r="BB176" i="7"/>
  <c r="AZ176" i="7"/>
  <c r="AX176" i="7"/>
  <c r="AV176" i="7"/>
  <c r="AT176" i="7"/>
  <c r="AR176" i="7"/>
  <c r="AP176" i="7"/>
  <c r="BL175" i="7"/>
  <c r="BJ175" i="7"/>
  <c r="BH175" i="7"/>
  <c r="BF175" i="7"/>
  <c r="BD175" i="7"/>
  <c r="BB175" i="7"/>
  <c r="AZ175" i="7"/>
  <c r="AX175" i="7"/>
  <c r="AV175" i="7"/>
  <c r="AT175" i="7"/>
  <c r="AR175" i="7"/>
  <c r="AP175" i="7"/>
  <c r="BL174" i="7"/>
  <c r="BJ174" i="7"/>
  <c r="BH174" i="7"/>
  <c r="BF174" i="7"/>
  <c r="BD174" i="7"/>
  <c r="BB174" i="7"/>
  <c r="AZ174" i="7"/>
  <c r="AX174" i="7"/>
  <c r="AV174" i="7"/>
  <c r="AT174" i="7"/>
  <c r="AR174" i="7"/>
  <c r="AP174" i="7"/>
  <c r="BL173" i="7"/>
  <c r="BJ173" i="7"/>
  <c r="BH173" i="7"/>
  <c r="BF173" i="7"/>
  <c r="BD173" i="7"/>
  <c r="BB173" i="7"/>
  <c r="AZ173" i="7"/>
  <c r="AX173" i="7"/>
  <c r="AV173" i="7"/>
  <c r="AT173" i="7"/>
  <c r="AR173" i="7"/>
  <c r="AP173" i="7"/>
  <c r="BL172" i="7"/>
  <c r="BJ172" i="7"/>
  <c r="BH172" i="7"/>
  <c r="BF172" i="7"/>
  <c r="BD172" i="7"/>
  <c r="BB172" i="7"/>
  <c r="AZ172" i="7"/>
  <c r="AX172" i="7"/>
  <c r="AV172" i="7"/>
  <c r="AT172" i="7"/>
  <c r="AR172" i="7"/>
  <c r="AP172" i="7"/>
  <c r="BL171" i="7"/>
  <c r="BJ171" i="7"/>
  <c r="BH171" i="7"/>
  <c r="BF171" i="7"/>
  <c r="BD171" i="7"/>
  <c r="BB171" i="7"/>
  <c r="AZ171" i="7"/>
  <c r="AX171" i="7"/>
  <c r="AV171" i="7"/>
  <c r="AT171" i="7"/>
  <c r="AR171" i="7"/>
  <c r="AP171" i="7"/>
  <c r="BL170" i="7"/>
  <c r="BJ170" i="7"/>
  <c r="BH170" i="7"/>
  <c r="BF170" i="7"/>
  <c r="BD170" i="7"/>
  <c r="BB170" i="7"/>
  <c r="AZ170" i="7"/>
  <c r="AX170" i="7"/>
  <c r="AV170" i="7"/>
  <c r="AT170" i="7"/>
  <c r="AR170" i="7"/>
  <c r="AP170" i="7"/>
  <c r="BL169" i="7"/>
  <c r="BJ169" i="7"/>
  <c r="BH169" i="7"/>
  <c r="BF169" i="7"/>
  <c r="BD169" i="7"/>
  <c r="BB169" i="7"/>
  <c r="BL168" i="7"/>
  <c r="BJ168" i="7"/>
  <c r="BH168" i="7"/>
  <c r="BF168" i="7"/>
  <c r="BD168" i="7"/>
  <c r="BB168" i="7"/>
  <c r="BL167" i="7"/>
  <c r="BJ167" i="7"/>
  <c r="BH167" i="7"/>
  <c r="BF167" i="7"/>
  <c r="BD167" i="7"/>
  <c r="BB167" i="7"/>
  <c r="AZ167" i="7"/>
  <c r="AX167" i="7"/>
  <c r="AV167" i="7"/>
  <c r="AT167" i="7"/>
  <c r="AR167" i="7"/>
  <c r="AP167" i="7"/>
  <c r="BL166" i="7"/>
  <c r="BJ166" i="7"/>
  <c r="BH166" i="7"/>
  <c r="BF166" i="7"/>
  <c r="BD166" i="7"/>
  <c r="BB166" i="7"/>
  <c r="AZ166" i="7"/>
  <c r="AX166" i="7"/>
  <c r="AV166" i="7"/>
  <c r="AT166" i="7"/>
  <c r="AR166" i="7"/>
  <c r="AP166" i="7"/>
  <c r="BL165" i="7"/>
  <c r="BJ165" i="7"/>
  <c r="BH165" i="7"/>
  <c r="BF165" i="7"/>
  <c r="BD165" i="7"/>
  <c r="BB165" i="7"/>
  <c r="AZ165" i="7"/>
  <c r="AX165" i="7"/>
  <c r="AV165" i="7"/>
  <c r="AT165" i="7"/>
  <c r="AR165" i="7"/>
  <c r="AP165" i="7"/>
  <c r="BL164" i="7"/>
  <c r="BH164" i="7"/>
  <c r="BF164" i="7"/>
  <c r="BD164" i="7"/>
  <c r="BB164" i="7"/>
  <c r="AZ164" i="7"/>
  <c r="AX164" i="7"/>
  <c r="AV164" i="7"/>
  <c r="AT164" i="7"/>
  <c r="AR164" i="7"/>
  <c r="AP164" i="7"/>
  <c r="BL163" i="7"/>
  <c r="BJ163" i="7"/>
  <c r="BH163" i="7"/>
  <c r="BF163" i="7"/>
  <c r="BD163" i="7"/>
  <c r="BB163" i="7"/>
  <c r="AZ163" i="7"/>
  <c r="AX163" i="7"/>
  <c r="AV163" i="7"/>
  <c r="AT163" i="7"/>
  <c r="AR163" i="7"/>
  <c r="AP163" i="7"/>
  <c r="BL162" i="7"/>
  <c r="BJ162" i="7"/>
  <c r="BH162" i="7"/>
  <c r="BF162" i="7"/>
  <c r="BD162" i="7"/>
  <c r="BB162" i="7"/>
  <c r="AZ162" i="7"/>
  <c r="AX162" i="7"/>
  <c r="AV162" i="7"/>
  <c r="AT162" i="7"/>
  <c r="AR162" i="7"/>
  <c r="AP162" i="7"/>
  <c r="BL161" i="7"/>
  <c r="BJ161" i="7"/>
  <c r="BH161" i="7"/>
  <c r="BF161" i="7"/>
  <c r="BD161" i="7"/>
  <c r="BB161" i="7"/>
  <c r="AZ161" i="7"/>
  <c r="AX161" i="7"/>
  <c r="AV161" i="7"/>
  <c r="AT161" i="7"/>
  <c r="AR161" i="7"/>
  <c r="AP161" i="7"/>
  <c r="BL160" i="7"/>
  <c r="BH160" i="7"/>
  <c r="BF160" i="7"/>
  <c r="BD160" i="7"/>
  <c r="BB160" i="7"/>
  <c r="AZ160" i="7"/>
  <c r="AX160" i="7"/>
  <c r="AV160" i="7"/>
  <c r="AT160" i="7"/>
  <c r="AR160" i="7"/>
  <c r="AP160" i="7"/>
  <c r="BL159" i="7"/>
  <c r="BJ159" i="7"/>
  <c r="BH159" i="7"/>
  <c r="BF159" i="7"/>
  <c r="BD159" i="7"/>
  <c r="BB159" i="7"/>
  <c r="AZ159" i="7"/>
  <c r="AX159" i="7"/>
  <c r="AV159" i="7"/>
  <c r="AT159" i="7"/>
  <c r="AR159" i="7"/>
  <c r="AP159" i="7"/>
  <c r="BL158" i="7"/>
  <c r="BJ158" i="7"/>
  <c r="BH158" i="7"/>
  <c r="BF158" i="7"/>
  <c r="BD158" i="7"/>
  <c r="BB158" i="7"/>
  <c r="AZ158" i="7"/>
  <c r="AX158" i="7"/>
  <c r="AV158" i="7"/>
  <c r="AT158" i="7"/>
  <c r="AR158" i="7"/>
  <c r="AP158" i="7"/>
  <c r="BL157" i="7"/>
  <c r="BJ157" i="7"/>
  <c r="BH157" i="7"/>
  <c r="BF157" i="7"/>
  <c r="BD157" i="7"/>
  <c r="BB157" i="7"/>
  <c r="AZ157" i="7"/>
  <c r="AX157" i="7"/>
  <c r="AV157" i="7"/>
  <c r="AT157" i="7"/>
  <c r="AR157" i="7"/>
  <c r="AP157" i="7"/>
  <c r="BL156" i="7"/>
  <c r="BJ156" i="7"/>
  <c r="BH156" i="7"/>
  <c r="BF156" i="7"/>
  <c r="BD156" i="7"/>
  <c r="BB156" i="7"/>
  <c r="AZ156" i="7"/>
  <c r="AX156" i="7"/>
  <c r="AV156" i="7"/>
  <c r="AT156" i="7"/>
  <c r="AR156" i="7"/>
  <c r="AP156" i="7"/>
  <c r="BL155" i="7"/>
  <c r="BJ155" i="7"/>
  <c r="BH155" i="7"/>
  <c r="BF155" i="7"/>
  <c r="BD155" i="7"/>
  <c r="BB155" i="7"/>
  <c r="AZ155" i="7"/>
  <c r="AX155" i="7"/>
  <c r="AV155" i="7"/>
  <c r="AT155" i="7"/>
  <c r="AR155" i="7"/>
  <c r="AP155" i="7"/>
  <c r="BL154" i="7"/>
  <c r="BJ154" i="7"/>
  <c r="BH154" i="7"/>
  <c r="BF154" i="7"/>
  <c r="BD154" i="7"/>
  <c r="BB154" i="7"/>
  <c r="AZ154" i="7"/>
  <c r="AX154" i="7"/>
  <c r="AV154" i="7"/>
  <c r="AT154" i="7"/>
  <c r="AR154" i="7"/>
  <c r="AP154" i="7"/>
  <c r="BL153" i="7"/>
  <c r="BJ153" i="7"/>
  <c r="BH153" i="7"/>
  <c r="BF153" i="7"/>
  <c r="BD153" i="7"/>
  <c r="BB153" i="7"/>
  <c r="AZ153" i="7"/>
  <c r="AX153" i="7"/>
  <c r="AV153" i="7"/>
  <c r="AT153" i="7"/>
  <c r="AR153" i="7"/>
  <c r="AP153" i="7"/>
  <c r="BL152" i="7"/>
  <c r="BJ152" i="7"/>
  <c r="BH152" i="7"/>
  <c r="BF152" i="7"/>
  <c r="BD152" i="7"/>
  <c r="BB152" i="7"/>
  <c r="AV152" i="7"/>
  <c r="AP152" i="7"/>
  <c r="AH152" i="7"/>
  <c r="AZ152" i="7" s="1"/>
  <c r="AG152" i="7"/>
  <c r="AX152" i="7" s="1"/>
  <c r="AE152" i="7"/>
  <c r="AT152" i="7" s="1"/>
  <c r="AD152" i="7"/>
  <c r="AR152" i="7" s="1"/>
  <c r="BL151" i="7"/>
  <c r="BJ151" i="7"/>
  <c r="BH151" i="7"/>
  <c r="BF151" i="7"/>
  <c r="BD151" i="7"/>
  <c r="BB151" i="7"/>
  <c r="AZ151" i="7"/>
  <c r="AX151" i="7"/>
  <c r="AV151" i="7"/>
  <c r="AT151" i="7"/>
  <c r="AR151" i="7"/>
  <c r="AP151" i="7"/>
  <c r="BL150" i="7"/>
  <c r="BJ150" i="7"/>
  <c r="BH150" i="7"/>
  <c r="BF150" i="7"/>
  <c r="BD150" i="7"/>
  <c r="BB150" i="7"/>
  <c r="AZ150" i="7"/>
  <c r="AX150" i="7"/>
  <c r="AV150" i="7"/>
  <c r="AT150" i="7"/>
  <c r="AR150" i="7"/>
  <c r="AP150" i="7"/>
  <c r="BL149" i="7"/>
  <c r="BJ149" i="7"/>
  <c r="BH149" i="7"/>
  <c r="BF149" i="7"/>
  <c r="BD149" i="7"/>
  <c r="BB149" i="7"/>
  <c r="AZ149" i="7"/>
  <c r="AX149" i="7"/>
  <c r="AV149" i="7"/>
  <c r="AT149" i="7"/>
  <c r="AR149" i="7"/>
  <c r="AP149" i="7"/>
  <c r="BL148" i="7"/>
  <c r="BJ148" i="7"/>
  <c r="BH148" i="7"/>
  <c r="BF148" i="7"/>
  <c r="BD148" i="7"/>
  <c r="BB148" i="7"/>
  <c r="AZ148" i="7"/>
  <c r="AX148" i="7"/>
  <c r="AV148" i="7"/>
  <c r="AT148" i="7"/>
  <c r="AR148" i="7"/>
  <c r="AP148" i="7"/>
  <c r="BL147" i="7"/>
  <c r="BJ147" i="7"/>
  <c r="BH147" i="7"/>
  <c r="BF147" i="7"/>
  <c r="BD147" i="7"/>
  <c r="BB147" i="7"/>
  <c r="AZ147" i="7"/>
  <c r="AX147" i="7"/>
  <c r="AV147" i="7"/>
  <c r="AT147" i="7"/>
  <c r="AR147" i="7"/>
  <c r="AP147" i="7"/>
  <c r="BL146" i="7"/>
  <c r="BJ146" i="7"/>
  <c r="BH146" i="7"/>
  <c r="BF146" i="7"/>
  <c r="BD146" i="7"/>
  <c r="BB146" i="7"/>
  <c r="AZ146" i="7"/>
  <c r="AX146" i="7"/>
  <c r="AV146" i="7"/>
  <c r="AT146" i="7"/>
  <c r="AR146" i="7"/>
  <c r="AP146" i="7"/>
  <c r="BL145" i="7"/>
  <c r="BJ145" i="7"/>
  <c r="BH145" i="7"/>
  <c r="BF145" i="7"/>
  <c r="BD145" i="7"/>
  <c r="BB145" i="7"/>
  <c r="AZ145" i="7"/>
  <c r="AX145" i="7"/>
  <c r="AV145" i="7"/>
  <c r="AT145" i="7"/>
  <c r="AR145" i="7"/>
  <c r="AP145" i="7"/>
  <c r="BL144" i="7"/>
  <c r="BJ144" i="7"/>
  <c r="BH144" i="7"/>
  <c r="BF144" i="7"/>
  <c r="BD144" i="7"/>
  <c r="BB144" i="7"/>
  <c r="AZ144" i="7"/>
  <c r="AX144" i="7"/>
  <c r="AV144" i="7"/>
  <c r="AT144" i="7"/>
  <c r="AR144" i="7"/>
  <c r="AP144" i="7"/>
  <c r="BL143" i="7"/>
  <c r="BJ143" i="7"/>
  <c r="BH143" i="7"/>
  <c r="BF143" i="7"/>
  <c r="BD143" i="7"/>
  <c r="BB143" i="7"/>
  <c r="AZ143" i="7"/>
  <c r="AX143" i="7"/>
  <c r="AV143" i="7"/>
  <c r="AT143" i="7"/>
  <c r="AR143" i="7"/>
  <c r="AP143" i="7"/>
  <c r="BL142" i="7"/>
  <c r="BJ142" i="7"/>
  <c r="BH142" i="7"/>
  <c r="BF142" i="7"/>
  <c r="BD142" i="7"/>
  <c r="BB142" i="7"/>
  <c r="AZ142" i="7"/>
  <c r="AX142" i="7"/>
  <c r="AV142" i="7"/>
  <c r="AT142" i="7"/>
  <c r="AR142" i="7"/>
  <c r="AP142" i="7"/>
  <c r="BL141" i="7"/>
  <c r="BJ141" i="7"/>
  <c r="BH141" i="7"/>
  <c r="BF141" i="7"/>
  <c r="BD141" i="7"/>
  <c r="BB141" i="7"/>
  <c r="AZ141" i="7"/>
  <c r="AX141" i="7"/>
  <c r="AV141" i="7"/>
  <c r="AT141" i="7"/>
  <c r="AR141" i="7"/>
  <c r="AP141" i="7"/>
  <c r="BL140" i="7"/>
  <c r="BJ140" i="7"/>
  <c r="BH140" i="7"/>
  <c r="BF140" i="7"/>
  <c r="BD140" i="7"/>
  <c r="BB140" i="7"/>
  <c r="AZ140" i="7"/>
  <c r="AX140" i="7"/>
  <c r="AV140" i="7"/>
  <c r="AT140" i="7"/>
  <c r="AR140" i="7"/>
  <c r="AP140" i="7"/>
  <c r="BL139" i="7"/>
  <c r="BJ139" i="7"/>
  <c r="BH139" i="7"/>
  <c r="BF139" i="7"/>
  <c r="BD139" i="7"/>
  <c r="BB139" i="7"/>
  <c r="AZ139" i="7"/>
  <c r="AX139" i="7"/>
  <c r="AV139" i="7"/>
  <c r="AT139" i="7"/>
  <c r="AR139" i="7"/>
  <c r="AP139" i="7"/>
  <c r="BL138" i="7"/>
  <c r="BJ138" i="7"/>
  <c r="BH138" i="7"/>
  <c r="BF138" i="7"/>
  <c r="BD138" i="7"/>
  <c r="BB138" i="7"/>
  <c r="AZ138" i="7"/>
  <c r="AX138" i="7"/>
  <c r="AV138" i="7"/>
  <c r="AT138" i="7"/>
  <c r="AR138" i="7"/>
  <c r="AP138" i="7"/>
  <c r="BL137" i="7"/>
  <c r="BJ137" i="7"/>
  <c r="BH137" i="7"/>
  <c r="BF137" i="7"/>
  <c r="BD137" i="7"/>
  <c r="BB137" i="7"/>
  <c r="AZ137" i="7"/>
  <c r="AX137" i="7"/>
  <c r="AV137" i="7"/>
  <c r="AT137" i="7"/>
  <c r="AR137" i="7"/>
  <c r="AP137" i="7"/>
  <c r="BL136" i="7"/>
  <c r="BJ136" i="7"/>
  <c r="BH136" i="7"/>
  <c r="BF136" i="7"/>
  <c r="BD136" i="7"/>
  <c r="BB136" i="7"/>
  <c r="AZ136" i="7"/>
  <c r="AX136" i="7"/>
  <c r="AV136" i="7"/>
  <c r="AT136" i="7"/>
  <c r="AR136" i="7"/>
  <c r="AP136" i="7"/>
  <c r="BL135" i="7"/>
  <c r="BJ135" i="7"/>
  <c r="BH135" i="7"/>
  <c r="BF135" i="7"/>
  <c r="BD135" i="7"/>
  <c r="BB135" i="7"/>
  <c r="AZ135" i="7"/>
  <c r="AX135" i="7"/>
  <c r="AV135" i="7"/>
  <c r="AT135" i="7"/>
  <c r="AR135" i="7"/>
  <c r="AP135" i="7"/>
  <c r="BL134" i="7"/>
  <c r="BJ134" i="7"/>
  <c r="BH134" i="7"/>
  <c r="BF134" i="7"/>
  <c r="BD134" i="7"/>
  <c r="BB134" i="7"/>
  <c r="AZ134" i="7"/>
  <c r="AX134" i="7"/>
  <c r="AV134" i="7"/>
  <c r="AT134" i="7"/>
  <c r="AR134" i="7"/>
  <c r="AP134" i="7"/>
  <c r="BL133" i="7"/>
  <c r="BJ133" i="7"/>
  <c r="BH133" i="7"/>
  <c r="BF133" i="7"/>
  <c r="BD133" i="7"/>
  <c r="BB133" i="7"/>
  <c r="AZ133" i="7"/>
  <c r="AX133" i="7"/>
  <c r="AV133" i="7"/>
  <c r="AT133" i="7"/>
  <c r="AR133" i="7"/>
  <c r="AP133" i="7"/>
  <c r="BL132" i="7"/>
  <c r="BJ132" i="7"/>
  <c r="BH132" i="7"/>
  <c r="BF132" i="7"/>
  <c r="BD132" i="7"/>
  <c r="BB132" i="7"/>
  <c r="AZ132" i="7"/>
  <c r="AX132" i="7"/>
  <c r="AV132" i="7"/>
  <c r="AT132" i="7"/>
  <c r="AR132" i="7"/>
  <c r="AP132" i="7"/>
  <c r="BL131" i="7"/>
  <c r="BJ131" i="7"/>
  <c r="BH131" i="7"/>
  <c r="BF131" i="7"/>
  <c r="BD131" i="7"/>
  <c r="BB131" i="7"/>
  <c r="AZ131" i="7"/>
  <c r="AX131" i="7"/>
  <c r="AV131" i="7"/>
  <c r="AT131" i="7"/>
  <c r="AR131" i="7"/>
  <c r="AP131" i="7"/>
  <c r="BL130" i="7"/>
  <c r="BJ130" i="7"/>
  <c r="BH130" i="7"/>
  <c r="BF130" i="7"/>
  <c r="BD130" i="7"/>
  <c r="BB130" i="7"/>
  <c r="AZ130" i="7"/>
  <c r="AX130" i="7"/>
  <c r="AV130" i="7"/>
  <c r="AT130" i="7"/>
  <c r="AR130" i="7"/>
  <c r="AP130" i="7"/>
  <c r="BL129" i="7"/>
  <c r="BJ129" i="7"/>
  <c r="BH129" i="7"/>
  <c r="BF129" i="7"/>
  <c r="BD129" i="7"/>
  <c r="BB129" i="7"/>
  <c r="AZ129" i="7"/>
  <c r="AX129" i="7"/>
  <c r="AV129" i="7"/>
  <c r="AT129" i="7"/>
  <c r="AR129" i="7"/>
  <c r="AP129" i="7"/>
  <c r="BL128" i="7"/>
  <c r="BJ128" i="7"/>
  <c r="BH128" i="7"/>
  <c r="BF128" i="7"/>
  <c r="BD128" i="7"/>
  <c r="BB128" i="7"/>
  <c r="AZ128" i="7"/>
  <c r="AX128" i="7"/>
  <c r="AV128" i="7"/>
  <c r="AT128" i="7"/>
  <c r="AR128" i="7"/>
  <c r="AP128" i="7"/>
  <c r="BL127" i="7"/>
  <c r="BJ127" i="7"/>
  <c r="BH127" i="7"/>
  <c r="BF127" i="7"/>
  <c r="BD127" i="7"/>
  <c r="BB127" i="7"/>
  <c r="AZ127" i="7"/>
  <c r="AX127" i="7"/>
  <c r="AV127" i="7"/>
  <c r="AT127" i="7"/>
  <c r="AR127" i="7"/>
  <c r="AP127" i="7"/>
  <c r="BL126" i="7"/>
  <c r="BJ126" i="7"/>
  <c r="BH126" i="7"/>
  <c r="BF126" i="7"/>
  <c r="BD126" i="7"/>
  <c r="BB126" i="7"/>
  <c r="AZ126" i="7"/>
  <c r="AX126" i="7"/>
  <c r="AV126" i="7"/>
  <c r="AT126" i="7"/>
  <c r="AR126" i="7"/>
  <c r="AP126" i="7"/>
  <c r="BL125" i="7"/>
  <c r="BJ125" i="7"/>
  <c r="BH125" i="7"/>
  <c r="BF125" i="7"/>
  <c r="BD125" i="7"/>
  <c r="BB125" i="7"/>
  <c r="AZ125" i="7"/>
  <c r="AX125" i="7"/>
  <c r="AV125" i="7"/>
  <c r="AT125" i="7"/>
  <c r="AR125" i="7"/>
  <c r="AP125" i="7"/>
  <c r="BL124" i="7"/>
  <c r="BJ124" i="7"/>
  <c r="BH124" i="7"/>
  <c r="BF124" i="7"/>
  <c r="BD124" i="7"/>
  <c r="BB124" i="7"/>
  <c r="AZ124" i="7"/>
  <c r="AX124" i="7"/>
  <c r="AV124" i="7"/>
  <c r="AT124" i="7"/>
  <c r="AR124" i="7"/>
  <c r="AP124" i="7"/>
  <c r="BL123" i="7"/>
  <c r="BJ123" i="7"/>
  <c r="BH123" i="7"/>
  <c r="BF123" i="7"/>
  <c r="BD123" i="7"/>
  <c r="BB123" i="7"/>
  <c r="AZ123" i="7"/>
  <c r="AX123" i="7"/>
  <c r="AV123" i="7"/>
  <c r="AT123" i="7"/>
  <c r="AR123" i="7"/>
  <c r="AP123" i="7"/>
  <c r="BL122" i="7"/>
  <c r="BJ122" i="7"/>
  <c r="BH122" i="7"/>
  <c r="BF122" i="7"/>
  <c r="BD122" i="7"/>
  <c r="BB122" i="7"/>
  <c r="AZ122" i="7"/>
  <c r="AX122" i="7"/>
  <c r="AV122" i="7"/>
  <c r="AT122" i="7"/>
  <c r="AR122" i="7"/>
  <c r="AP122" i="7"/>
  <c r="BL121" i="7"/>
  <c r="BJ121" i="7"/>
  <c r="BH121" i="7"/>
  <c r="BF121" i="7"/>
  <c r="BD121" i="7"/>
  <c r="BB121" i="7"/>
  <c r="AZ121" i="7"/>
  <c r="AX121" i="7"/>
  <c r="AV121" i="7"/>
  <c r="AT121" i="7"/>
  <c r="AR121" i="7"/>
  <c r="AP121" i="7"/>
  <c r="BL120" i="7"/>
  <c r="BJ120" i="7"/>
  <c r="BH120" i="7"/>
  <c r="BF120" i="7"/>
  <c r="BD120" i="7"/>
  <c r="BB120" i="7"/>
  <c r="AZ120" i="7"/>
  <c r="AX120" i="7"/>
  <c r="AV120" i="7"/>
  <c r="AT120" i="7"/>
  <c r="AR120" i="7"/>
  <c r="AP120" i="7"/>
  <c r="BL119" i="7"/>
  <c r="BJ119" i="7"/>
  <c r="BH119" i="7"/>
  <c r="BF119" i="7"/>
  <c r="BD119" i="7"/>
  <c r="BB119" i="7"/>
  <c r="AZ119" i="7"/>
  <c r="AX119" i="7"/>
  <c r="AV119" i="7"/>
  <c r="AT119" i="7"/>
  <c r="AR119" i="7"/>
  <c r="AP119" i="7"/>
  <c r="BL118" i="7"/>
  <c r="BJ118" i="7"/>
  <c r="BH118" i="7"/>
  <c r="BF118" i="7"/>
  <c r="BD118" i="7"/>
  <c r="BB118" i="7"/>
  <c r="AZ118" i="7"/>
  <c r="AX118" i="7"/>
  <c r="AV118" i="7"/>
  <c r="AT118" i="7"/>
  <c r="AR118" i="7"/>
  <c r="AP118" i="7"/>
  <c r="BL117" i="7"/>
  <c r="BJ117" i="7"/>
  <c r="BH117" i="7"/>
  <c r="BF117" i="7"/>
  <c r="BD117" i="7"/>
  <c r="BB117" i="7"/>
  <c r="AZ117" i="7"/>
  <c r="AX117" i="7"/>
  <c r="AV117" i="7"/>
  <c r="AT117" i="7"/>
  <c r="AR117" i="7"/>
  <c r="AP117" i="7"/>
  <c r="BL116" i="7"/>
  <c r="BJ116" i="7"/>
  <c r="BH116" i="7"/>
  <c r="BF116" i="7"/>
  <c r="BD116" i="7"/>
  <c r="BB116" i="7"/>
  <c r="AZ116" i="7"/>
  <c r="AX116" i="7"/>
  <c r="AV116" i="7"/>
  <c r="AT116" i="7"/>
  <c r="AR116" i="7"/>
  <c r="AP116" i="7"/>
  <c r="BL115" i="7"/>
  <c r="BJ115" i="7"/>
  <c r="BH115" i="7"/>
  <c r="BF115" i="7"/>
  <c r="BD115" i="7"/>
  <c r="BB115" i="7"/>
  <c r="AZ115" i="7"/>
  <c r="AX115" i="7"/>
  <c r="AV115" i="7"/>
  <c r="AT115" i="7"/>
  <c r="AR115" i="7"/>
  <c r="AP115" i="7"/>
  <c r="BL111" i="7"/>
  <c r="BJ111" i="7"/>
  <c r="BH111" i="7"/>
  <c r="BF111" i="7"/>
  <c r="BD111" i="7"/>
  <c r="BB111" i="7"/>
  <c r="AZ111" i="7"/>
  <c r="AX111" i="7"/>
  <c r="AV111" i="7"/>
  <c r="AT111" i="7"/>
  <c r="BL110" i="7"/>
  <c r="BJ110" i="7"/>
  <c r="BH110" i="7"/>
  <c r="BF110" i="7"/>
  <c r="BD110" i="7"/>
  <c r="BB110" i="7"/>
  <c r="AZ110" i="7"/>
  <c r="AX110" i="7"/>
  <c r="AV110" i="7"/>
  <c r="AT110" i="7"/>
  <c r="AR110" i="7"/>
  <c r="AP110" i="7"/>
  <c r="BL109" i="7"/>
  <c r="BJ109" i="7"/>
  <c r="BH109" i="7"/>
  <c r="BF109" i="7"/>
  <c r="BD109" i="7"/>
  <c r="BB109" i="7"/>
  <c r="AZ109" i="7"/>
  <c r="AX109" i="7"/>
  <c r="AV109" i="7"/>
  <c r="AT109" i="7"/>
  <c r="AR109" i="7"/>
  <c r="AP109" i="7"/>
  <c r="BL108" i="7"/>
  <c r="BJ108" i="7"/>
  <c r="BH108" i="7"/>
  <c r="BF108" i="7"/>
  <c r="BD108" i="7"/>
  <c r="BB108" i="7"/>
  <c r="AZ108" i="7"/>
  <c r="AX108" i="7"/>
  <c r="AV108" i="7"/>
  <c r="AT108" i="7"/>
  <c r="AR108" i="7"/>
  <c r="AP108" i="7"/>
  <c r="BL107" i="7"/>
  <c r="BJ107" i="7"/>
  <c r="BH107" i="7"/>
  <c r="BF107" i="7"/>
  <c r="BD107" i="7"/>
  <c r="BB107" i="7"/>
  <c r="AZ107" i="7"/>
  <c r="AX107" i="7"/>
  <c r="AV107" i="7"/>
  <c r="AT107" i="7"/>
  <c r="AR107" i="7"/>
  <c r="AP107" i="7"/>
  <c r="BL106" i="7"/>
  <c r="BJ106" i="7"/>
  <c r="BH106" i="7"/>
  <c r="BF106" i="7"/>
  <c r="BD106" i="7"/>
  <c r="BB106" i="7"/>
  <c r="AZ106" i="7"/>
  <c r="AX106" i="7"/>
  <c r="AV106" i="7"/>
  <c r="AT106" i="7"/>
  <c r="AR106" i="7"/>
  <c r="AP106" i="7"/>
  <c r="BL105" i="7"/>
  <c r="BJ105" i="7"/>
  <c r="BH105" i="7"/>
  <c r="BF105" i="7"/>
  <c r="BD105" i="7"/>
  <c r="BB105" i="7"/>
  <c r="AZ105" i="7"/>
  <c r="AX105" i="7"/>
  <c r="AV105" i="7"/>
  <c r="AT105" i="7"/>
  <c r="AR105" i="7"/>
  <c r="AP105" i="7"/>
  <c r="BL104" i="7"/>
  <c r="BJ104" i="7"/>
  <c r="BH104" i="7"/>
  <c r="BF104" i="7"/>
  <c r="BD104" i="7"/>
  <c r="BB104" i="7"/>
  <c r="AZ104" i="7"/>
  <c r="BL103" i="7"/>
  <c r="BJ103" i="7"/>
  <c r="BH103" i="7"/>
  <c r="BF103" i="7"/>
  <c r="BD103" i="7"/>
  <c r="BB103" i="7"/>
  <c r="AZ103" i="7"/>
  <c r="AX103" i="7"/>
  <c r="AV103" i="7"/>
  <c r="AT103" i="7"/>
  <c r="AR103" i="7"/>
  <c r="AP103" i="7"/>
  <c r="BL102" i="7"/>
  <c r="BJ102" i="7"/>
  <c r="BH102" i="7"/>
  <c r="BF102" i="7"/>
  <c r="BD102" i="7"/>
  <c r="BB102" i="7"/>
  <c r="AZ102" i="7"/>
  <c r="BL101" i="7"/>
  <c r="BI101" i="7"/>
  <c r="BJ101" i="7" s="1"/>
  <c r="BH101" i="7"/>
  <c r="BF101" i="7"/>
  <c r="BD101" i="7"/>
  <c r="BB101" i="7"/>
  <c r="AZ101" i="7"/>
  <c r="BL100" i="7"/>
  <c r="BJ100" i="7"/>
  <c r="BH100" i="7"/>
  <c r="BF100" i="7"/>
  <c r="BD100" i="7"/>
  <c r="BB100" i="7"/>
  <c r="AZ100" i="7"/>
  <c r="AX100" i="7"/>
  <c r="AV100" i="7"/>
  <c r="AT100" i="7"/>
  <c r="AR100" i="7"/>
  <c r="AP100" i="7"/>
  <c r="BL99" i="7"/>
  <c r="BJ99" i="7"/>
  <c r="BH99" i="7"/>
  <c r="BF99" i="7"/>
  <c r="BD99" i="7"/>
  <c r="BB99" i="7"/>
  <c r="AZ99" i="7"/>
  <c r="AX99" i="7"/>
  <c r="AV99" i="7"/>
  <c r="AT99" i="7"/>
  <c r="BL98" i="7"/>
  <c r="BJ98" i="7"/>
  <c r="BH98" i="7"/>
  <c r="BF98" i="7"/>
  <c r="BD98" i="7"/>
  <c r="BB98" i="7"/>
  <c r="AZ98" i="7"/>
  <c r="AX98" i="7"/>
  <c r="AV98" i="7"/>
  <c r="AT98" i="7"/>
  <c r="AR98" i="7"/>
  <c r="AP98" i="7"/>
  <c r="BL97" i="7"/>
  <c r="BJ97" i="7"/>
  <c r="BH97" i="7"/>
  <c r="BF97" i="7"/>
  <c r="BD97" i="7"/>
  <c r="BB97" i="7"/>
  <c r="AZ97" i="7"/>
  <c r="AX97" i="7"/>
  <c r="AV97" i="7"/>
  <c r="AT97" i="7"/>
  <c r="AR97" i="7"/>
  <c r="AP97" i="7"/>
  <c r="BL96" i="7"/>
  <c r="BJ96" i="7"/>
  <c r="BH96" i="7"/>
  <c r="BF96" i="7"/>
  <c r="BD96" i="7"/>
  <c r="BB96" i="7"/>
  <c r="AZ96" i="7"/>
  <c r="AX96" i="7"/>
  <c r="AV96" i="7"/>
  <c r="AT96" i="7"/>
  <c r="AR96" i="7"/>
  <c r="AP96" i="7"/>
  <c r="BL95" i="7"/>
  <c r="BJ95" i="7"/>
  <c r="BH95" i="7"/>
  <c r="BF95" i="7"/>
  <c r="BD95" i="7"/>
  <c r="BB95" i="7"/>
  <c r="AZ95" i="7"/>
  <c r="AX95" i="7"/>
  <c r="AV95" i="7"/>
  <c r="AT95" i="7"/>
  <c r="AR95" i="7"/>
  <c r="AP95" i="7"/>
  <c r="BL94" i="7"/>
  <c r="BJ94" i="7"/>
  <c r="BH94" i="7"/>
  <c r="BF94" i="7"/>
  <c r="BD94" i="7"/>
  <c r="BB94" i="7"/>
  <c r="AZ94" i="7"/>
  <c r="AX94" i="7"/>
  <c r="AV94" i="7"/>
  <c r="AT94" i="7"/>
  <c r="AR94" i="7"/>
  <c r="AP94" i="7"/>
  <c r="BL93" i="7"/>
  <c r="BJ93" i="7"/>
  <c r="BH93" i="7"/>
  <c r="BF93" i="7"/>
  <c r="BD93" i="7"/>
  <c r="BB93" i="7"/>
  <c r="AZ93" i="7"/>
  <c r="AX93" i="7"/>
  <c r="AV93" i="7"/>
  <c r="AT93" i="7"/>
  <c r="AR93" i="7"/>
  <c r="AP93" i="7"/>
  <c r="BL92" i="7"/>
  <c r="BJ92" i="7"/>
  <c r="BH92" i="7"/>
  <c r="BF92" i="7"/>
  <c r="BD92" i="7"/>
  <c r="BB92" i="7"/>
  <c r="AZ92" i="7"/>
  <c r="AX92" i="7"/>
  <c r="AV92" i="7"/>
  <c r="AT92" i="7"/>
  <c r="AR92" i="7"/>
  <c r="AP92" i="7"/>
  <c r="BL91" i="7"/>
  <c r="BJ91" i="7"/>
  <c r="BH91" i="7"/>
  <c r="BF91" i="7"/>
  <c r="BD91" i="7"/>
  <c r="BB91" i="7"/>
  <c r="AZ91" i="7"/>
  <c r="AX91" i="7"/>
  <c r="AV91" i="7"/>
  <c r="AT91" i="7"/>
  <c r="AR91" i="7"/>
  <c r="AP91" i="7"/>
  <c r="BL90" i="7"/>
  <c r="BJ90" i="7"/>
  <c r="BH90" i="7"/>
  <c r="BF90" i="7"/>
  <c r="BD90" i="7"/>
  <c r="BB90" i="7"/>
  <c r="AZ90" i="7"/>
  <c r="AX90" i="7"/>
  <c r="AV90" i="7"/>
  <c r="AT90" i="7"/>
  <c r="AR90" i="7"/>
  <c r="AP90" i="7"/>
  <c r="BL89" i="7"/>
  <c r="BJ89" i="7"/>
  <c r="BH89" i="7"/>
  <c r="BF89" i="7"/>
  <c r="BD89" i="7"/>
  <c r="BB89" i="7"/>
  <c r="AZ89" i="7"/>
  <c r="AX89" i="7"/>
  <c r="AV89" i="7"/>
  <c r="AT89" i="7"/>
  <c r="AR89" i="7"/>
  <c r="AP89" i="7"/>
  <c r="BL88" i="7"/>
  <c r="BJ88" i="7"/>
  <c r="BH88" i="7"/>
  <c r="BF88" i="7"/>
  <c r="BD88" i="7"/>
  <c r="BB88" i="7"/>
  <c r="AZ88" i="7"/>
  <c r="AX88" i="7"/>
  <c r="AV88" i="7"/>
  <c r="AT88" i="7"/>
  <c r="AR88" i="7"/>
  <c r="AP88" i="7"/>
  <c r="BL87" i="7"/>
  <c r="BJ87" i="7"/>
  <c r="BH87" i="7"/>
  <c r="BF87" i="7"/>
  <c r="BD87" i="7"/>
  <c r="BB87" i="7"/>
  <c r="AZ87" i="7"/>
  <c r="AX87" i="7"/>
  <c r="AV87" i="7"/>
  <c r="AT87" i="7"/>
  <c r="AR87" i="7"/>
  <c r="AP87" i="7"/>
  <c r="BL86" i="7"/>
  <c r="BJ86" i="7"/>
  <c r="BH86" i="7"/>
  <c r="BF86" i="7"/>
  <c r="BD86" i="7"/>
  <c r="BB86" i="7"/>
  <c r="AZ86" i="7"/>
  <c r="AX86" i="7"/>
  <c r="AV86" i="7"/>
  <c r="AT86" i="7"/>
  <c r="AR86" i="7"/>
  <c r="AP86" i="7"/>
  <c r="BL85" i="7"/>
  <c r="BJ85" i="7"/>
  <c r="BH85" i="7"/>
  <c r="BF85" i="7"/>
  <c r="BD85" i="7"/>
  <c r="BB85" i="7"/>
  <c r="AZ85" i="7"/>
  <c r="AX85" i="7"/>
  <c r="AV85" i="7"/>
  <c r="AT85" i="7"/>
  <c r="AR85" i="7"/>
  <c r="AP85" i="7"/>
  <c r="BB84" i="7"/>
  <c r="AP84" i="7"/>
  <c r="AJ84" i="7"/>
  <c r="BD84" i="7" s="1"/>
  <c r="AD84" i="7"/>
  <c r="BB83" i="7"/>
  <c r="AR83" i="7"/>
  <c r="AP83" i="7"/>
  <c r="AJ83" i="7"/>
  <c r="AK83" i="7" s="1"/>
  <c r="AE83" i="7"/>
  <c r="BB82" i="7"/>
  <c r="AR82" i="7"/>
  <c r="AP82" i="7"/>
  <c r="AJ82" i="7"/>
  <c r="AE82" i="7"/>
  <c r="AT82" i="7" s="1"/>
  <c r="BB81" i="7"/>
  <c r="AR81" i="7"/>
  <c r="AP81" i="7"/>
  <c r="AJ81" i="7"/>
  <c r="AK81" i="7" s="1"/>
  <c r="AE81" i="7"/>
  <c r="AF81" i="7" s="1"/>
  <c r="AV81" i="7" s="1"/>
  <c r="BB80" i="7"/>
  <c r="AR80" i="7"/>
  <c r="AP80" i="7"/>
  <c r="AJ80" i="7"/>
  <c r="AK80" i="7" s="1"/>
  <c r="AE80" i="7"/>
  <c r="AF80" i="7" s="1"/>
  <c r="BB79" i="7"/>
  <c r="AR79" i="7"/>
  <c r="AP79" i="7"/>
  <c r="AJ79" i="7"/>
  <c r="AK79" i="7" s="1"/>
  <c r="AE79" i="7"/>
  <c r="AF79" i="7" s="1"/>
  <c r="BB78" i="7"/>
  <c r="AR78" i="7"/>
  <c r="AP78" i="7"/>
  <c r="AJ78" i="7"/>
  <c r="BD78" i="7" s="1"/>
  <c r="AE78" i="7"/>
  <c r="AT78" i="7" s="1"/>
  <c r="BB77" i="7"/>
  <c r="AR77" i="7"/>
  <c r="AP77" i="7"/>
  <c r="AJ77" i="7"/>
  <c r="AE77" i="7"/>
  <c r="AT77" i="7" s="1"/>
  <c r="BB76" i="7"/>
  <c r="AP76" i="7"/>
  <c r="AJ76" i="7"/>
  <c r="BD76" i="7" s="1"/>
  <c r="AD76" i="7"/>
  <c r="BB75" i="7"/>
  <c r="AZ75" i="7"/>
  <c r="AX75" i="7"/>
  <c r="AV75" i="7"/>
  <c r="AT75" i="7"/>
  <c r="AR75" i="7"/>
  <c r="AP75" i="7"/>
  <c r="AJ75" i="7"/>
  <c r="BB74" i="7"/>
  <c r="AP74" i="7"/>
  <c r="AJ74" i="7"/>
  <c r="BD74" i="7" s="1"/>
  <c r="AD74" i="7"/>
  <c r="AE74" i="7" s="1"/>
  <c r="BB73" i="7"/>
  <c r="AP73" i="7"/>
  <c r="AJ73" i="7"/>
  <c r="AD73" i="7"/>
  <c r="AR73" i="7" s="1"/>
  <c r="BB72" i="7"/>
  <c r="AP72" i="7"/>
  <c r="AJ72" i="7"/>
  <c r="AD72" i="7"/>
  <c r="BB71" i="7"/>
  <c r="AP71" i="7"/>
  <c r="AJ71" i="7"/>
  <c r="AK71" i="7" s="1"/>
  <c r="AD71" i="7"/>
  <c r="AE71" i="7" s="1"/>
  <c r="BL70" i="7"/>
  <c r="BJ70" i="7"/>
  <c r="BH70" i="7"/>
  <c r="BF70" i="7"/>
  <c r="BD70" i="7"/>
  <c r="BB70" i="7"/>
  <c r="AZ70" i="7"/>
  <c r="AX70" i="7"/>
  <c r="AV70" i="7"/>
  <c r="AT70" i="7"/>
  <c r="AR70" i="7"/>
  <c r="AP70" i="7"/>
  <c r="BL69" i="7"/>
  <c r="BJ69" i="7"/>
  <c r="BH69" i="7"/>
  <c r="BF69" i="7"/>
  <c r="BD69" i="7"/>
  <c r="BB69" i="7"/>
  <c r="AZ69" i="7"/>
  <c r="AX69" i="7"/>
  <c r="AV69" i="7"/>
  <c r="AT69" i="7"/>
  <c r="AR69" i="7"/>
  <c r="AP69" i="7"/>
  <c r="BL68" i="7"/>
  <c r="BJ68" i="7"/>
  <c r="BH68" i="7"/>
  <c r="BF68" i="7"/>
  <c r="BD68" i="7"/>
  <c r="BB68" i="7"/>
  <c r="AZ68" i="7"/>
  <c r="AX68" i="7"/>
  <c r="AV68" i="7"/>
  <c r="AT68" i="7"/>
  <c r="AR68" i="7"/>
  <c r="AP68" i="7"/>
  <c r="BB67" i="7"/>
  <c r="AZ67" i="7"/>
  <c r="AX67" i="7"/>
  <c r="AV67" i="7"/>
  <c r="AT67" i="7"/>
  <c r="AR67" i="7"/>
  <c r="AP67" i="7"/>
  <c r="AJ67" i="7"/>
  <c r="BD67" i="7" s="1"/>
  <c r="BB66" i="7"/>
  <c r="AZ66" i="7"/>
  <c r="AX66" i="7"/>
  <c r="AV66" i="7"/>
  <c r="AT66" i="7"/>
  <c r="AR66" i="7"/>
  <c r="AP66" i="7"/>
  <c r="AJ66" i="7"/>
  <c r="BD66" i="7" s="1"/>
  <c r="BB65" i="7"/>
  <c r="AZ65" i="7"/>
  <c r="AX65" i="7"/>
  <c r="AV65" i="7"/>
  <c r="AT65" i="7"/>
  <c r="AR65" i="7"/>
  <c r="AP65" i="7"/>
  <c r="AJ65" i="7"/>
  <c r="AK65" i="7" s="1"/>
  <c r="BB64" i="7"/>
  <c r="AP64" i="7"/>
  <c r="AJ64" i="7"/>
  <c r="AD64" i="7"/>
  <c r="AR64" i="7" s="1"/>
  <c r="AP63" i="7"/>
  <c r="AD63" i="7"/>
  <c r="AR63" i="7" s="1"/>
  <c r="BB62" i="7"/>
  <c r="AP62" i="7"/>
  <c r="AJ62" i="7"/>
  <c r="AD62" i="7"/>
  <c r="AR62" i="7" s="1"/>
  <c r="BL60" i="7"/>
  <c r="BJ60" i="7"/>
  <c r="BH60" i="7"/>
  <c r="BF60" i="7"/>
  <c r="BD60" i="7"/>
  <c r="BB60" i="7"/>
  <c r="AZ60" i="7"/>
  <c r="AX60" i="7"/>
  <c r="AV60" i="7"/>
  <c r="AT60" i="7"/>
  <c r="AR60" i="7"/>
  <c r="AP60" i="7"/>
  <c r="BL59" i="7"/>
  <c r="BJ59" i="7"/>
  <c r="BH59" i="7"/>
  <c r="BF59" i="7"/>
  <c r="BD59" i="7"/>
  <c r="BB59" i="7"/>
  <c r="AZ59" i="7"/>
  <c r="AX59" i="7"/>
  <c r="AV59" i="7"/>
  <c r="AT59" i="7"/>
  <c r="AR59" i="7"/>
  <c r="AP59" i="7"/>
  <c r="BL58" i="7"/>
  <c r="BJ58" i="7"/>
  <c r="BH58" i="7"/>
  <c r="BF58" i="7"/>
  <c r="BD58" i="7"/>
  <c r="BB58" i="7"/>
  <c r="AZ58" i="7"/>
  <c r="AX58" i="7"/>
  <c r="AV58" i="7"/>
  <c r="AT58" i="7"/>
  <c r="AR58" i="7"/>
  <c r="AP58" i="7"/>
  <c r="BL57" i="7"/>
  <c r="BJ57" i="7"/>
  <c r="BH57" i="7"/>
  <c r="BF57" i="7"/>
  <c r="BD57" i="7"/>
  <c r="BB57" i="7"/>
  <c r="AZ57" i="7"/>
  <c r="AX57" i="7"/>
  <c r="AV57" i="7"/>
  <c r="AT57" i="7"/>
  <c r="AR57" i="7"/>
  <c r="AP57" i="7"/>
  <c r="BL56" i="7"/>
  <c r="BJ56" i="7"/>
  <c r="BH56" i="7"/>
  <c r="BF56" i="7"/>
  <c r="BD56" i="7"/>
  <c r="BB56" i="7"/>
  <c r="AZ56" i="7"/>
  <c r="AX56" i="7"/>
  <c r="AV56" i="7"/>
  <c r="AT56" i="7"/>
  <c r="AR56" i="7"/>
  <c r="AP56" i="7"/>
  <c r="BL55" i="7"/>
  <c r="BJ55" i="7"/>
  <c r="BH55" i="7"/>
  <c r="BF55" i="7"/>
  <c r="BD55" i="7"/>
  <c r="BB55" i="7"/>
  <c r="AV55" i="7"/>
  <c r="AP55" i="7"/>
  <c r="AG55" i="7"/>
  <c r="AD55" i="7"/>
  <c r="AE55" i="7" s="1"/>
  <c r="AT55" i="7" s="1"/>
  <c r="BL54" i="7"/>
  <c r="BJ54" i="7"/>
  <c r="BH54" i="7"/>
  <c r="BF54" i="7"/>
  <c r="BD54" i="7"/>
  <c r="BB54" i="7"/>
  <c r="AZ54" i="7"/>
  <c r="AX54" i="7"/>
  <c r="AV54" i="7"/>
  <c r="AT54" i="7"/>
  <c r="AR54" i="7"/>
  <c r="AP54" i="7"/>
  <c r="BL53" i="7"/>
  <c r="BJ53" i="7"/>
  <c r="BH53" i="7"/>
  <c r="BF53" i="7"/>
  <c r="BD53" i="7"/>
  <c r="BB53" i="7"/>
  <c r="AZ53" i="7"/>
  <c r="AX53" i="7"/>
  <c r="AV53" i="7"/>
  <c r="AT53" i="7"/>
  <c r="AR53" i="7"/>
  <c r="AP53" i="7"/>
  <c r="BL52" i="7"/>
  <c r="BJ52" i="7"/>
  <c r="BH52" i="7"/>
  <c r="BF52" i="7"/>
  <c r="BD52" i="7"/>
  <c r="BB52" i="7"/>
  <c r="AZ52" i="7"/>
  <c r="AX52" i="7"/>
  <c r="AV52" i="7"/>
  <c r="AT52" i="7"/>
  <c r="AR52" i="7"/>
  <c r="AP52" i="7"/>
  <c r="AC51" i="7"/>
  <c r="AX50" i="7"/>
  <c r="E46" i="11" s="1"/>
  <c r="AT50" i="7"/>
  <c r="AR50" i="7"/>
  <c r="AP50" i="7"/>
  <c r="AN50" i="7"/>
  <c r="BL50" i="7" s="1"/>
  <c r="AM50" i="7"/>
  <c r="BJ50" i="7" s="1"/>
  <c r="AL50" i="7"/>
  <c r="BH50" i="7" s="1"/>
  <c r="AK50" i="7"/>
  <c r="BF50" i="7" s="1"/>
  <c r="AJ50" i="7"/>
  <c r="BD50" i="7" s="1"/>
  <c r="AI50" i="7"/>
  <c r="BB50" i="7" s="1"/>
  <c r="S50" i="7"/>
  <c r="R50" i="7"/>
  <c r="Q50" i="7"/>
  <c r="P50" i="7"/>
  <c r="BL49" i="7"/>
  <c r="BJ49" i="7"/>
  <c r="BH49" i="7"/>
  <c r="BF49" i="7"/>
  <c r="BD49" i="7"/>
  <c r="BB49" i="7"/>
  <c r="AZ49" i="7"/>
  <c r="AT49" i="7"/>
  <c r="AR49" i="7"/>
  <c r="AP49" i="7"/>
  <c r="D10" i="11" s="1"/>
  <c r="O49" i="7"/>
  <c r="O50" i="7" s="1"/>
  <c r="BL48" i="7"/>
  <c r="BJ48" i="7"/>
  <c r="BH48" i="7"/>
  <c r="BF48" i="7"/>
  <c r="BD48" i="7"/>
  <c r="BB48" i="7"/>
  <c r="AZ48" i="7"/>
  <c r="AX48" i="7"/>
  <c r="AV48" i="7"/>
  <c r="AT48" i="7"/>
  <c r="AR48" i="7"/>
  <c r="AP48" i="7"/>
  <c r="BL47" i="7"/>
  <c r="BJ47" i="7"/>
  <c r="BH47" i="7"/>
  <c r="BF47" i="7"/>
  <c r="BD47" i="7"/>
  <c r="BB47" i="7"/>
  <c r="AZ47" i="7"/>
  <c r="F50" i="11" s="1"/>
  <c r="AX47" i="7"/>
  <c r="E50" i="11" s="1"/>
  <c r="AV47" i="7"/>
  <c r="D50" i="11" s="1"/>
  <c r="AT47" i="7"/>
  <c r="AR47" i="7"/>
  <c r="AP47" i="7"/>
  <c r="AZ44" i="7"/>
  <c r="AX44" i="7"/>
  <c r="AV44" i="7"/>
  <c r="AT44" i="7"/>
  <c r="AR44" i="7"/>
  <c r="AP44" i="7"/>
  <c r="AN44" i="7"/>
  <c r="BL44" i="7" s="1"/>
  <c r="AM44" i="7"/>
  <c r="BJ44" i="7" s="1"/>
  <c r="AL44" i="7"/>
  <c r="BH44" i="7" s="1"/>
  <c r="AK44" i="7"/>
  <c r="BF44" i="7" s="1"/>
  <c r="AJ44" i="7"/>
  <c r="BD44" i="7" s="1"/>
  <c r="AI44" i="7"/>
  <c r="BB44" i="7" s="1"/>
  <c r="S44" i="7"/>
  <c r="R44" i="7"/>
  <c r="Q44" i="7"/>
  <c r="P44" i="7"/>
  <c r="AZ43" i="7"/>
  <c r="AX43" i="7"/>
  <c r="AV43" i="7"/>
  <c r="AT43" i="7"/>
  <c r="AR43" i="7"/>
  <c r="AP43" i="7"/>
  <c r="AN43" i="7"/>
  <c r="BL43" i="7" s="1"/>
  <c r="AM43" i="7"/>
  <c r="BJ43" i="7" s="1"/>
  <c r="AL43" i="7"/>
  <c r="BH43" i="7" s="1"/>
  <c r="AK43" i="7"/>
  <c r="BF43" i="7" s="1"/>
  <c r="AJ43" i="7"/>
  <c r="BD43" i="7" s="1"/>
  <c r="AI43" i="7"/>
  <c r="BB43" i="7" s="1"/>
  <c r="S43" i="7"/>
  <c r="R43" i="7"/>
  <c r="Q43" i="7"/>
  <c r="P43" i="7"/>
  <c r="AZ42" i="7"/>
  <c r="AT42" i="7"/>
  <c r="AR42" i="7"/>
  <c r="AP42" i="7"/>
  <c r="AN42" i="7"/>
  <c r="BL42" i="7" s="1"/>
  <c r="AM42" i="7"/>
  <c r="BJ42" i="7" s="1"/>
  <c r="AL42" i="7"/>
  <c r="BH42" i="7" s="1"/>
  <c r="AK42" i="7"/>
  <c r="BF42" i="7" s="1"/>
  <c r="AJ42" i="7"/>
  <c r="BD42" i="7" s="1"/>
  <c r="AI42" i="7"/>
  <c r="BB42" i="7" s="1"/>
  <c r="BL41" i="7"/>
  <c r="BJ41" i="7"/>
  <c r="BH41" i="7"/>
  <c r="BF41" i="7"/>
  <c r="BD41" i="7"/>
  <c r="BB41" i="7"/>
  <c r="AZ41" i="7"/>
  <c r="AT41" i="7"/>
  <c r="AR41" i="7"/>
  <c r="AP41" i="7"/>
  <c r="AV40" i="7"/>
  <c r="AT40" i="7"/>
  <c r="AR40" i="7"/>
  <c r="AP40" i="7"/>
  <c r="BL39" i="7"/>
  <c r="BJ39" i="7"/>
  <c r="BH39" i="7"/>
  <c r="BF39" i="7"/>
  <c r="BD39" i="7"/>
  <c r="BB39" i="7"/>
  <c r="AZ39" i="7"/>
  <c r="AX39" i="7"/>
  <c r="AV39" i="7"/>
  <c r="AT39" i="7"/>
  <c r="U39" i="7"/>
  <c r="T39" i="7"/>
  <c r="N39" i="7"/>
  <c r="BL38" i="7"/>
  <c r="BJ38" i="7"/>
  <c r="BH38" i="7"/>
  <c r="BF38" i="7"/>
  <c r="BD38" i="7"/>
  <c r="BB38" i="7"/>
  <c r="AZ38" i="7"/>
  <c r="AX38" i="7"/>
  <c r="AV38" i="7"/>
  <c r="AT38" i="7"/>
  <c r="U38" i="7"/>
  <c r="T38" i="7"/>
  <c r="N38" i="7"/>
  <c r="BL37" i="7"/>
  <c r="BJ37" i="7"/>
  <c r="BH37" i="7"/>
  <c r="BF37" i="7"/>
  <c r="BD37" i="7"/>
  <c r="BB37" i="7"/>
  <c r="AZ37" i="7"/>
  <c r="AX37" i="7"/>
  <c r="AV37" i="7"/>
  <c r="AT37" i="7"/>
  <c r="U37" i="7"/>
  <c r="T37" i="7"/>
  <c r="N37" i="7"/>
  <c r="BL36" i="7"/>
  <c r="BJ36" i="7"/>
  <c r="BH36" i="7"/>
  <c r="BF36" i="7"/>
  <c r="BD36" i="7"/>
  <c r="BB36" i="7"/>
  <c r="AZ36" i="7"/>
  <c r="AX36" i="7"/>
  <c r="AV36" i="7"/>
  <c r="AT36" i="7"/>
  <c r="U36" i="7"/>
  <c r="T36" i="7"/>
  <c r="N36" i="7"/>
  <c r="BL35" i="7"/>
  <c r="BJ35" i="7"/>
  <c r="BH35" i="7"/>
  <c r="BF35" i="7"/>
  <c r="BD35" i="7"/>
  <c r="BA35" i="7"/>
  <c r="BB35" i="7" s="1"/>
  <c r="AZ35" i="7"/>
  <c r="AX35" i="7"/>
  <c r="AV35" i="7"/>
  <c r="AT35" i="7"/>
  <c r="AR35" i="7"/>
  <c r="AP35" i="7"/>
  <c r="AA35" i="7"/>
  <c r="AA39" i="7" s="1"/>
  <c r="Z35" i="7"/>
  <c r="Z39" i="7" s="1"/>
  <c r="Y35" i="7"/>
  <c r="Y39" i="7" s="1"/>
  <c r="X35" i="7"/>
  <c r="X39" i="7" s="1"/>
  <c r="W35" i="7"/>
  <c r="W39" i="7" s="1"/>
  <c r="V35" i="7"/>
  <c r="V39" i="7" s="1"/>
  <c r="BL34" i="7"/>
  <c r="BI34" i="7"/>
  <c r="BJ34" i="7" s="1"/>
  <c r="BH34" i="7"/>
  <c r="BF34" i="7"/>
  <c r="BC34" i="7"/>
  <c r="BD34" i="7" s="1"/>
  <c r="BB34" i="7"/>
  <c r="AZ34" i="7"/>
  <c r="AX34" i="7"/>
  <c r="AV34" i="7"/>
  <c r="AT34" i="7"/>
  <c r="AR34" i="7"/>
  <c r="AP34" i="7"/>
  <c r="AA34" i="7"/>
  <c r="AA38" i="7" s="1"/>
  <c r="Z34" i="7"/>
  <c r="Z38" i="7" s="1"/>
  <c r="Y34" i="7"/>
  <c r="Y38" i="7" s="1"/>
  <c r="X34" i="7"/>
  <c r="X38" i="7" s="1"/>
  <c r="W34" i="7"/>
  <c r="W38" i="7" s="1"/>
  <c r="V34" i="7"/>
  <c r="V38" i="7" s="1"/>
  <c r="BL33" i="7"/>
  <c r="BI33" i="7"/>
  <c r="BJ33" i="7" s="1"/>
  <c r="BH33" i="7"/>
  <c r="BF33" i="7"/>
  <c r="BD33" i="7"/>
  <c r="BB33" i="7"/>
  <c r="AZ33" i="7"/>
  <c r="AX33" i="7"/>
  <c r="AV33" i="7"/>
  <c r="AT33" i="7"/>
  <c r="AR33" i="7"/>
  <c r="AP33" i="7"/>
  <c r="AA33" i="7"/>
  <c r="AA37" i="7" s="1"/>
  <c r="Z33" i="7"/>
  <c r="Z37" i="7" s="1"/>
  <c r="Y33" i="7"/>
  <c r="Y37" i="7" s="1"/>
  <c r="X33" i="7"/>
  <c r="X37" i="7" s="1"/>
  <c r="W33" i="7"/>
  <c r="W37" i="7" s="1"/>
  <c r="V33" i="7"/>
  <c r="V37" i="7" s="1"/>
  <c r="BL32" i="7"/>
  <c r="BH32" i="7"/>
  <c r="BF32" i="7"/>
  <c r="BC32" i="7"/>
  <c r="BD32" i="7" s="1"/>
  <c r="BB32" i="7"/>
  <c r="AZ32" i="7"/>
  <c r="AX32" i="7"/>
  <c r="AV32" i="7"/>
  <c r="AT32" i="7"/>
  <c r="AR32" i="7"/>
  <c r="AP32" i="7"/>
  <c r="AA32" i="7"/>
  <c r="AA36" i="7" s="1"/>
  <c r="Z32" i="7"/>
  <c r="Z36" i="7" s="1"/>
  <c r="Y32" i="7"/>
  <c r="Y36" i="7" s="1"/>
  <c r="X32" i="7"/>
  <c r="X36" i="7" s="1"/>
  <c r="W32" i="7"/>
  <c r="W36" i="7" s="1"/>
  <c r="V32" i="7"/>
  <c r="V36" i="7" s="1"/>
  <c r="BL31" i="7"/>
  <c r="BJ31" i="7"/>
  <c r="BH31" i="7"/>
  <c r="BF31" i="7"/>
  <c r="BD31" i="7"/>
  <c r="BB31" i="7"/>
  <c r="AZ31" i="7"/>
  <c r="AX31" i="7"/>
  <c r="AV31" i="7"/>
  <c r="AT31" i="7"/>
  <c r="AR31" i="7"/>
  <c r="AP31" i="7"/>
  <c r="AA31" i="7"/>
  <c r="Z31" i="7"/>
  <c r="Y31" i="7"/>
  <c r="X31" i="7"/>
  <c r="W31" i="7"/>
  <c r="V31" i="7"/>
  <c r="N31" i="7"/>
  <c r="BL30" i="7"/>
  <c r="BJ30" i="7"/>
  <c r="BH30" i="7"/>
  <c r="BF30" i="7"/>
  <c r="BD30" i="7"/>
  <c r="BB30" i="7"/>
  <c r="AZ30" i="7"/>
  <c r="AX30" i="7"/>
  <c r="AV30" i="7"/>
  <c r="AT30" i="7"/>
  <c r="AR30" i="7"/>
  <c r="AP30" i="7"/>
  <c r="AA30" i="7"/>
  <c r="Z30" i="7"/>
  <c r="Y30" i="7"/>
  <c r="X30" i="7"/>
  <c r="W30" i="7"/>
  <c r="V30" i="7"/>
  <c r="N30" i="7"/>
  <c r="BL29" i="7"/>
  <c r="BJ29" i="7"/>
  <c r="BH29" i="7"/>
  <c r="BF29" i="7"/>
  <c r="BD29" i="7"/>
  <c r="BB29" i="7"/>
  <c r="AZ29" i="7"/>
  <c r="AX29" i="7"/>
  <c r="AV29" i="7"/>
  <c r="AT29" i="7"/>
  <c r="AR29" i="7"/>
  <c r="AP29" i="7"/>
  <c r="U29" i="7"/>
  <c r="U31" i="7" s="1"/>
  <c r="T29" i="7"/>
  <c r="T31" i="7" s="1"/>
  <c r="S29" i="7"/>
  <c r="S31" i="7" s="1"/>
  <c r="R29" i="7"/>
  <c r="Q29" i="7"/>
  <c r="P29" i="7"/>
  <c r="P35" i="7" s="1"/>
  <c r="P39" i="7" s="1"/>
  <c r="BL28" i="7"/>
  <c r="BJ28" i="7"/>
  <c r="BH28" i="7"/>
  <c r="BF28" i="7"/>
  <c r="BD28" i="7"/>
  <c r="BB28" i="7"/>
  <c r="AZ28" i="7"/>
  <c r="AX28" i="7"/>
  <c r="AV28" i="7"/>
  <c r="AT28" i="7"/>
  <c r="AR28" i="7"/>
  <c r="AP28" i="7"/>
  <c r="U28" i="7"/>
  <c r="U30" i="7" s="1"/>
  <c r="T28" i="7"/>
  <c r="T30" i="7" s="1"/>
  <c r="S28" i="7"/>
  <c r="R28" i="7"/>
  <c r="R34" i="7" s="1"/>
  <c r="R38" i="7" s="1"/>
  <c r="Q28" i="7"/>
  <c r="Q30" i="7" s="1"/>
  <c r="Q34" i="7"/>
  <c r="Q38" i="7" s="1"/>
  <c r="P28" i="7"/>
  <c r="BL27" i="7"/>
  <c r="BJ27" i="7"/>
  <c r="BH27" i="7"/>
  <c r="BF27" i="7"/>
  <c r="BD27" i="7"/>
  <c r="BB27" i="7"/>
  <c r="AZ27" i="7"/>
  <c r="AX27" i="7"/>
  <c r="AV27" i="7"/>
  <c r="AT27" i="7"/>
  <c r="AR27" i="7"/>
  <c r="AP27" i="7"/>
  <c r="U27" i="7"/>
  <c r="T27" i="7"/>
  <c r="S27" i="7"/>
  <c r="S33" i="7" s="1"/>
  <c r="S37" i="7" s="1"/>
  <c r="R27" i="7"/>
  <c r="R33" i="7" s="1"/>
  <c r="R37" i="7" s="1"/>
  <c r="Q27" i="7"/>
  <c r="Q33" i="7" s="1"/>
  <c r="Q37" i="7" s="1"/>
  <c r="P27" i="7"/>
  <c r="P33" i="7" s="1"/>
  <c r="P37" i="7" s="1"/>
  <c r="BL26" i="7"/>
  <c r="BJ26" i="7"/>
  <c r="BH26" i="7"/>
  <c r="BF26" i="7"/>
  <c r="BD26" i="7"/>
  <c r="BB26" i="7"/>
  <c r="AZ26" i="7"/>
  <c r="AX26" i="7"/>
  <c r="AV26" i="7"/>
  <c r="AT26" i="7"/>
  <c r="AR26" i="7"/>
  <c r="AP26" i="7"/>
  <c r="U26" i="7"/>
  <c r="T26" i="7"/>
  <c r="S26" i="7"/>
  <c r="S32" i="7" s="1"/>
  <c r="S36" i="7" s="1"/>
  <c r="R26" i="7"/>
  <c r="R32" i="7" s="1"/>
  <c r="R36" i="7" s="1"/>
  <c r="Q26" i="7"/>
  <c r="Q32" i="7" s="1"/>
  <c r="Q36" i="7" s="1"/>
  <c r="P26" i="7"/>
  <c r="P32" i="7" s="1"/>
  <c r="P36" i="7" s="1"/>
  <c r="BL25" i="7"/>
  <c r="BJ25" i="7"/>
  <c r="BH25" i="7"/>
  <c r="BF25" i="7"/>
  <c r="BD25" i="7"/>
  <c r="BB25" i="7"/>
  <c r="AZ25" i="7"/>
  <c r="AX25" i="7"/>
  <c r="AV25" i="7"/>
  <c r="AT25" i="7"/>
  <c r="AR25" i="7"/>
  <c r="AP25" i="7"/>
  <c r="BL24" i="7"/>
  <c r="BJ24" i="7"/>
  <c r="BH24" i="7"/>
  <c r="BF24" i="7"/>
  <c r="BD24" i="7"/>
  <c r="BB24" i="7"/>
  <c r="AZ24" i="7"/>
  <c r="AX24" i="7"/>
  <c r="AV24" i="7"/>
  <c r="AT24" i="7"/>
  <c r="AR24" i="7"/>
  <c r="AP24" i="7"/>
  <c r="BL23" i="7"/>
  <c r="BJ23" i="7"/>
  <c r="BH23" i="7"/>
  <c r="BF23" i="7"/>
  <c r="BD23" i="7"/>
  <c r="BB23" i="7"/>
  <c r="AZ23" i="7"/>
  <c r="AX23" i="7"/>
  <c r="AV23" i="7"/>
  <c r="AT23" i="7"/>
  <c r="AR23" i="7"/>
  <c r="AP23" i="7"/>
  <c r="BL22" i="7"/>
  <c r="BJ22" i="7"/>
  <c r="BH22" i="7"/>
  <c r="BF22" i="7"/>
  <c r="BD22" i="7"/>
  <c r="BB22" i="7"/>
  <c r="AZ22" i="7"/>
  <c r="AX22" i="7"/>
  <c r="AV22" i="7"/>
  <c r="AT22" i="7"/>
  <c r="AR22" i="7"/>
  <c r="AP22" i="7"/>
  <c r="BL21" i="7"/>
  <c r="BJ21" i="7"/>
  <c r="BH21" i="7"/>
  <c r="BF21" i="7"/>
  <c r="BD21" i="7"/>
  <c r="BB21" i="7"/>
  <c r="AZ21" i="7"/>
  <c r="AX21" i="7"/>
  <c r="AV21" i="7"/>
  <c r="AT21" i="7"/>
  <c r="AR21" i="7"/>
  <c r="AP21" i="7"/>
  <c r="BL20" i="7"/>
  <c r="BJ20" i="7"/>
  <c r="BH20" i="7"/>
  <c r="BF20" i="7"/>
  <c r="BD20" i="7"/>
  <c r="BB20" i="7"/>
  <c r="AZ20" i="7"/>
  <c r="AX20" i="7"/>
  <c r="AV20" i="7"/>
  <c r="AT20" i="7"/>
  <c r="AR20" i="7"/>
  <c r="AP20" i="7"/>
  <c r="BL19" i="7"/>
  <c r="BJ19" i="7"/>
  <c r="BH19" i="7"/>
  <c r="BF19" i="7"/>
  <c r="BD19" i="7"/>
  <c r="BB19" i="7"/>
  <c r="AZ19" i="7"/>
  <c r="AX19" i="7"/>
  <c r="AV19" i="7"/>
  <c r="AT19" i="7"/>
  <c r="AR19" i="7"/>
  <c r="AP19" i="7"/>
  <c r="BL18" i="7"/>
  <c r="BJ18" i="7"/>
  <c r="BH18" i="7"/>
  <c r="BF18" i="7"/>
  <c r="BD18" i="7"/>
  <c r="BB18" i="7"/>
  <c r="AZ18" i="7"/>
  <c r="AX18" i="7"/>
  <c r="AV18" i="7"/>
  <c r="AT18" i="7"/>
  <c r="AR18" i="7"/>
  <c r="AP18" i="7"/>
  <c r="BL17" i="7"/>
  <c r="BJ17" i="7"/>
  <c r="BH17" i="7"/>
  <c r="BF17" i="7"/>
  <c r="BD17" i="7"/>
  <c r="BB17" i="7"/>
  <c r="AZ17" i="7"/>
  <c r="AX17" i="7"/>
  <c r="AV17" i="7"/>
  <c r="AT17" i="7"/>
  <c r="AR17" i="7"/>
  <c r="AP17" i="7"/>
  <c r="BL16" i="7"/>
  <c r="BJ16" i="7"/>
  <c r="BH16" i="7"/>
  <c r="BF16" i="7"/>
  <c r="BD16" i="7"/>
  <c r="BB16" i="7"/>
  <c r="AZ16" i="7"/>
  <c r="AX16" i="7"/>
  <c r="AV16" i="7"/>
  <c r="AT16" i="7"/>
  <c r="AR16" i="7"/>
  <c r="AP16" i="7"/>
  <c r="BL15" i="7"/>
  <c r="BJ15" i="7"/>
  <c r="BH15" i="7"/>
  <c r="BF15" i="7"/>
  <c r="BD15" i="7"/>
  <c r="BB15" i="7"/>
  <c r="AZ15" i="7"/>
  <c r="AX15" i="7"/>
  <c r="AV15" i="7"/>
  <c r="AT15" i="7"/>
  <c r="AR15" i="7"/>
  <c r="AP15" i="7"/>
  <c r="AB15" i="7"/>
  <c r="BL14" i="7"/>
  <c r="BJ14" i="7"/>
  <c r="BH14" i="7"/>
  <c r="BF14" i="7"/>
  <c r="F85" i="11" s="1"/>
  <c r="BD14" i="7"/>
  <c r="E85" i="11" s="1"/>
  <c r="BB14" i="7"/>
  <c r="D85" i="11" s="1"/>
  <c r="AZ14" i="7"/>
  <c r="AX14" i="7"/>
  <c r="AV14" i="7"/>
  <c r="AT14" i="7"/>
  <c r="AR14" i="7"/>
  <c r="AP14" i="7"/>
  <c r="AB14" i="7"/>
  <c r="BL13" i="7"/>
  <c r="BJ13" i="7"/>
  <c r="BH13" i="7"/>
  <c r="BF13" i="7"/>
  <c r="BD13" i="7"/>
  <c r="BB13" i="7"/>
  <c r="AZ13" i="7"/>
  <c r="AX13" i="7"/>
  <c r="AV13" i="7"/>
  <c r="AT13" i="7"/>
  <c r="AR13" i="7"/>
  <c r="AP13" i="7"/>
  <c r="BL12" i="7"/>
  <c r="BJ12" i="7"/>
  <c r="BH12" i="7"/>
  <c r="BF12" i="7"/>
  <c r="BD12" i="7"/>
  <c r="BB12" i="7"/>
  <c r="AZ12" i="7"/>
  <c r="AX12" i="7"/>
  <c r="AV12" i="7"/>
  <c r="AT12" i="7"/>
  <c r="AR12" i="7"/>
  <c r="AP12" i="7"/>
  <c r="BL11" i="7"/>
  <c r="BJ11" i="7"/>
  <c r="BH11" i="7"/>
  <c r="BF11" i="7"/>
  <c r="BD11" i="7"/>
  <c r="BB11" i="7"/>
  <c r="AZ11" i="7"/>
  <c r="AX11" i="7"/>
  <c r="AV11" i="7"/>
  <c r="AT11" i="7"/>
  <c r="AR11" i="7"/>
  <c r="AP11" i="7"/>
  <c r="BL10" i="7"/>
  <c r="BJ10" i="7"/>
  <c r="BH10" i="7"/>
  <c r="BF10" i="7"/>
  <c r="BD10" i="7"/>
  <c r="BB10" i="7"/>
  <c r="AZ10" i="7"/>
  <c r="AX10" i="7"/>
  <c r="AV10" i="7"/>
  <c r="AT10" i="7"/>
  <c r="AR10" i="7"/>
  <c r="AP10" i="7"/>
  <c r="BL9" i="7"/>
  <c r="BJ9" i="7"/>
  <c r="BH9" i="7"/>
  <c r="BF9" i="7"/>
  <c r="BD9" i="7"/>
  <c r="BB9" i="7"/>
  <c r="AZ9" i="7"/>
  <c r="AX9" i="7"/>
  <c r="AV9" i="7"/>
  <c r="AT9" i="7"/>
  <c r="AR9" i="7"/>
  <c r="AP9" i="7"/>
  <c r="BL8" i="7"/>
  <c r="BJ8" i="7"/>
  <c r="BH8" i="7"/>
  <c r="BF8" i="7"/>
  <c r="BD8" i="7"/>
  <c r="BB8" i="7"/>
  <c r="AZ8" i="7"/>
  <c r="AX8" i="7"/>
  <c r="AV8" i="7"/>
  <c r="AT8" i="7"/>
  <c r="AR8" i="7"/>
  <c r="AP8" i="7"/>
  <c r="BL7" i="7"/>
  <c r="BJ7" i="7"/>
  <c r="BH7" i="7"/>
  <c r="BF7" i="7"/>
  <c r="BD7" i="7"/>
  <c r="BB7" i="7"/>
  <c r="AZ7" i="7"/>
  <c r="AX7" i="7"/>
  <c r="AV7" i="7"/>
  <c r="AT7" i="7"/>
  <c r="AR7" i="7"/>
  <c r="AP7" i="7"/>
  <c r="BL6" i="7"/>
  <c r="BJ6" i="7"/>
  <c r="BH6" i="7"/>
  <c r="BF6" i="7"/>
  <c r="BD6" i="7"/>
  <c r="BB6" i="7"/>
  <c r="AZ6" i="7"/>
  <c r="AX6" i="7"/>
  <c r="AV6" i="7"/>
  <c r="AT6" i="7"/>
  <c r="AR6" i="7"/>
  <c r="AP6" i="7"/>
  <c r="BL5" i="7"/>
  <c r="BJ5" i="7"/>
  <c r="BH5" i="7"/>
  <c r="BF5" i="7"/>
  <c r="BD5" i="7"/>
  <c r="BB5" i="7"/>
  <c r="AZ5" i="7"/>
  <c r="AX5" i="7"/>
  <c r="AV5" i="7"/>
  <c r="AT5" i="7"/>
  <c r="AR5" i="7"/>
  <c r="AP5" i="7"/>
  <c r="BL4" i="7"/>
  <c r="BJ4" i="7"/>
  <c r="BH4" i="7"/>
  <c r="BF4" i="7"/>
  <c r="BD4" i="7"/>
  <c r="BB4" i="7"/>
  <c r="AZ4" i="7"/>
  <c r="AX4" i="7"/>
  <c r="AV4" i="7"/>
  <c r="AT4" i="7"/>
  <c r="AR4" i="7"/>
  <c r="AP4" i="7"/>
  <c r="BL3" i="7"/>
  <c r="BJ3" i="7"/>
  <c r="BH3" i="7"/>
  <c r="BF3" i="7"/>
  <c r="BD3" i="7"/>
  <c r="BB3" i="7"/>
  <c r="AZ3" i="7"/>
  <c r="AX3" i="7"/>
  <c r="AV3" i="7"/>
  <c r="AT3" i="7"/>
  <c r="AR3" i="7"/>
  <c r="AP3" i="7"/>
  <c r="G129" i="11"/>
  <c r="G127" i="11"/>
  <c r="G121" i="11"/>
  <c r="G114" i="11"/>
  <c r="G94" i="11"/>
  <c r="G92" i="11"/>
  <c r="G86" i="11"/>
  <c r="G83" i="11"/>
  <c r="G79" i="11"/>
  <c r="G58" i="11"/>
  <c r="G56" i="11"/>
  <c r="G49" i="11"/>
  <c r="G47" i="11"/>
  <c r="D46" i="11"/>
  <c r="G43" i="11"/>
  <c r="G22" i="11"/>
  <c r="G20" i="11"/>
  <c r="G13" i="11"/>
  <c r="G11" i="11"/>
  <c r="G7" i="11"/>
  <c r="G6" i="11"/>
  <c r="F27" i="10"/>
  <c r="F26" i="10"/>
  <c r="F20" i="10"/>
  <c r="F19" i="10"/>
  <c r="F13" i="10"/>
  <c r="F12" i="10"/>
  <c r="F6" i="10"/>
  <c r="E5" i="10"/>
  <c r="F5" i="10" s="1"/>
  <c r="AO235" i="13"/>
  <c r="AC235" i="13"/>
  <c r="AD235" i="13" s="1"/>
  <c r="AO234" i="13"/>
  <c r="AC234" i="13"/>
  <c r="AQ234" i="13" s="1"/>
  <c r="AB233" i="13"/>
  <c r="AO233" i="13" s="1"/>
  <c r="AB232" i="13"/>
  <c r="AB231" i="13"/>
  <c r="AO231" i="13" s="1"/>
  <c r="AC231" i="13"/>
  <c r="AQ231" i="13" s="1"/>
  <c r="AU230" i="13"/>
  <c r="AF230" i="13"/>
  <c r="AG230" i="13" s="1"/>
  <c r="AB230" i="13"/>
  <c r="AU229" i="13"/>
  <c r="AF229" i="13"/>
  <c r="AB229" i="13"/>
  <c r="AU228" i="13"/>
  <c r="AF228" i="13"/>
  <c r="AG228" i="13" s="1"/>
  <c r="AY228" i="13" s="1"/>
  <c r="AB228" i="13"/>
  <c r="AB227" i="13"/>
  <c r="AC227" i="13" s="1"/>
  <c r="AB226" i="13"/>
  <c r="AC226" i="13" s="1"/>
  <c r="AQ226" i="13" s="1"/>
  <c r="AB225" i="13"/>
  <c r="AU224" i="13"/>
  <c r="AS224" i="13"/>
  <c r="AF224" i="13"/>
  <c r="AB224" i="13"/>
  <c r="AB223" i="13"/>
  <c r="AC223" i="13" s="1"/>
  <c r="AD223" i="13" s="1"/>
  <c r="AE223" i="13" s="1"/>
  <c r="AF223" i="13" s="1"/>
  <c r="AG223" i="13" s="1"/>
  <c r="AY223" i="13" s="1"/>
  <c r="AB222" i="13"/>
  <c r="AB221" i="13"/>
  <c r="AO221" i="13" s="1"/>
  <c r="AB220" i="13"/>
  <c r="AO220" i="13" s="1"/>
  <c r="AB219" i="13"/>
  <c r="AC219" i="13" s="1"/>
  <c r="AB218" i="13"/>
  <c r="AO218" i="13" s="1"/>
  <c r="AU217" i="13"/>
  <c r="AS217" i="13"/>
  <c r="AF217" i="13"/>
  <c r="AG217" i="13" s="1"/>
  <c r="AB217" i="13"/>
  <c r="AU216" i="13"/>
  <c r="AS216" i="13"/>
  <c r="AF216" i="13"/>
  <c r="AG216" i="13" s="1"/>
  <c r="AB216" i="13"/>
  <c r="AU215" i="13"/>
  <c r="AS215" i="13"/>
  <c r="AF215" i="13"/>
  <c r="AG215" i="13" s="1"/>
  <c r="AB215" i="13"/>
  <c r="AC215" i="13" s="1"/>
  <c r="AQ215" i="13" s="1"/>
  <c r="AB214" i="13"/>
  <c r="AU213" i="13"/>
  <c r="AS213" i="13"/>
  <c r="AF213" i="13"/>
  <c r="AB213" i="13"/>
  <c r="AO213" i="13" s="1"/>
  <c r="AU212" i="13"/>
  <c r="AS212" i="13"/>
  <c r="AF212" i="13"/>
  <c r="AB212" i="13"/>
  <c r="AO212" i="13" s="1"/>
  <c r="AB211" i="13"/>
  <c r="AB210" i="13"/>
  <c r="AC210" i="13" s="1"/>
  <c r="AB209" i="13"/>
  <c r="AC209" i="13" s="1"/>
  <c r="AB208" i="13"/>
  <c r="AO208" i="13" s="1"/>
  <c r="AR207" i="13"/>
  <c r="AS207" i="13" s="1"/>
  <c r="AE207" i="13"/>
  <c r="AF207" i="13" s="1"/>
  <c r="AB207" i="13"/>
  <c r="AO207" i="13" s="1"/>
  <c r="AR206" i="13"/>
  <c r="AS206" i="13" s="1"/>
  <c r="AE206" i="13"/>
  <c r="AB206" i="13"/>
  <c r="AR205" i="13"/>
  <c r="AS205" i="13" s="1"/>
  <c r="AE205" i="13"/>
  <c r="AB205" i="13"/>
  <c r="AO205" i="13" s="1"/>
  <c r="AC205" i="13"/>
  <c r="AQ205" i="13" s="1"/>
  <c r="AB204" i="13"/>
  <c r="AO204" i="13" s="1"/>
  <c r="AC204" i="13"/>
  <c r="AQ204" i="13" s="1"/>
  <c r="AB203" i="13"/>
  <c r="AC203" i="13" s="1"/>
  <c r="AB202" i="13"/>
  <c r="AO202" i="13" s="1"/>
  <c r="AB201" i="13"/>
  <c r="AC201" i="13" s="1"/>
  <c r="AO201" i="13"/>
  <c r="AB200" i="13"/>
  <c r="AB199" i="13"/>
  <c r="AC199" i="13" s="1"/>
  <c r="AB198" i="13"/>
  <c r="AO198" i="13" s="1"/>
  <c r="AB197" i="13"/>
  <c r="AC197" i="13" s="1"/>
  <c r="AQ197" i="13" s="1"/>
  <c r="AY196" i="13"/>
  <c r="AH196" i="13"/>
  <c r="AB196" i="13"/>
  <c r="AY195" i="13"/>
  <c r="AH195" i="13"/>
  <c r="BA195" i="13"/>
  <c r="AB195" i="13"/>
  <c r="AB194" i="13"/>
  <c r="AC194" i="13" s="1"/>
  <c r="AQ194" i="13" s="1"/>
  <c r="AY193" i="13"/>
  <c r="AH193" i="13"/>
  <c r="AI193" i="13" s="1"/>
  <c r="AB193" i="13"/>
  <c r="AY192" i="13"/>
  <c r="AH192" i="13"/>
  <c r="AB192" i="13"/>
  <c r="AB191" i="13"/>
  <c r="AC191" i="13" s="1"/>
  <c r="AB190" i="13"/>
  <c r="AB189" i="13"/>
  <c r="BK188" i="13"/>
  <c r="BI188" i="13"/>
  <c r="BG188" i="13"/>
  <c r="BE188" i="13"/>
  <c r="BC188" i="13"/>
  <c r="BA188" i="13"/>
  <c r="AY188" i="13"/>
  <c r="AW188" i="13"/>
  <c r="AU188" i="13"/>
  <c r="AS188" i="13"/>
  <c r="AO188" i="13"/>
  <c r="AC188" i="13"/>
  <c r="AQ188" i="13" s="1"/>
  <c r="BK187" i="13"/>
  <c r="BI187" i="13"/>
  <c r="BG187" i="13"/>
  <c r="BE187" i="13"/>
  <c r="BC187" i="13"/>
  <c r="BA187" i="13"/>
  <c r="AY187" i="13"/>
  <c r="AW187" i="13"/>
  <c r="AU187" i="13"/>
  <c r="AS187" i="13"/>
  <c r="AO187" i="13"/>
  <c r="AC187" i="13"/>
  <c r="AQ187" i="13" s="1"/>
  <c r="BA186" i="13"/>
  <c r="AY186" i="13"/>
  <c r="AW186" i="13"/>
  <c r="AU186" i="13"/>
  <c r="AS186" i="13"/>
  <c r="AO186" i="13"/>
  <c r="AI186" i="13"/>
  <c r="AJ186" i="13" s="1"/>
  <c r="AK186" i="13" s="1"/>
  <c r="AL186" i="13" s="1"/>
  <c r="AC186" i="13"/>
  <c r="AQ186" i="13" s="1"/>
  <c r="BA185" i="13"/>
  <c r="AY185" i="13"/>
  <c r="AW185" i="13"/>
  <c r="AU185" i="13"/>
  <c r="AS185" i="13"/>
  <c r="AO185" i="13"/>
  <c r="AI185" i="13"/>
  <c r="AC185" i="13"/>
  <c r="AQ185" i="13" s="1"/>
  <c r="BA184" i="13"/>
  <c r="AY184" i="13"/>
  <c r="AW184" i="13"/>
  <c r="AU184" i="13"/>
  <c r="AS184" i="13"/>
  <c r="AO184" i="13"/>
  <c r="AI184" i="13"/>
  <c r="AC184" i="13"/>
  <c r="AQ184" i="13" s="1"/>
  <c r="BA183" i="13"/>
  <c r="AY183" i="13"/>
  <c r="AW183" i="13"/>
  <c r="AU183" i="13"/>
  <c r="AS183" i="13"/>
  <c r="AO183" i="13"/>
  <c r="AI183" i="13"/>
  <c r="BC183" i="13" s="1"/>
  <c r="AC183" i="13"/>
  <c r="AQ183" i="13" s="1"/>
  <c r="BA182" i="13"/>
  <c r="AY182" i="13"/>
  <c r="AW182" i="13"/>
  <c r="AU182" i="13"/>
  <c r="AS182" i="13"/>
  <c r="AO182" i="13"/>
  <c r="AI182" i="13"/>
  <c r="AC182" i="13"/>
  <c r="AQ182" i="13" s="1"/>
  <c r="BA181" i="13"/>
  <c r="AY181" i="13"/>
  <c r="AW181" i="13"/>
  <c r="AU181" i="13"/>
  <c r="AS181" i="13"/>
  <c r="AO181" i="13"/>
  <c r="AI181" i="13"/>
  <c r="AC181" i="13"/>
  <c r="AQ181" i="13" s="1"/>
  <c r="BA180" i="13"/>
  <c r="AI180" i="13"/>
  <c r="BC180" i="13" s="1"/>
  <c r="AB180" i="13"/>
  <c r="BA179" i="13"/>
  <c r="AI179" i="13"/>
  <c r="AB179" i="13"/>
  <c r="AO179" i="13" s="1"/>
  <c r="BA178" i="13"/>
  <c r="AS178" i="13"/>
  <c r="AI178" i="13"/>
  <c r="AE178" i="13"/>
  <c r="AU178" i="13" s="1"/>
  <c r="AB178" i="13"/>
  <c r="BA177" i="13"/>
  <c r="AS177" i="13"/>
  <c r="AI177" i="13"/>
  <c r="AE177" i="13"/>
  <c r="AU177" i="13" s="1"/>
  <c r="AB177" i="13"/>
  <c r="AC177" i="13" s="1"/>
  <c r="AQ177" i="13" s="1"/>
  <c r="BA176" i="13"/>
  <c r="AS176" i="13"/>
  <c r="AI176" i="13"/>
  <c r="AE176" i="13"/>
  <c r="AF176" i="13" s="1"/>
  <c r="AB176" i="13"/>
  <c r="BA175" i="13"/>
  <c r="AS175" i="13"/>
  <c r="AI175" i="13"/>
  <c r="AE175" i="13"/>
  <c r="AF175" i="13" s="1"/>
  <c r="AB175" i="13"/>
  <c r="BA174" i="13"/>
  <c r="AS174" i="13"/>
  <c r="AI174" i="13"/>
  <c r="AE174" i="13"/>
  <c r="AF174" i="13" s="1"/>
  <c r="AG174" i="13" s="1"/>
  <c r="AY174" i="13" s="1"/>
  <c r="AB174" i="13"/>
  <c r="BA173" i="13"/>
  <c r="AS173" i="13"/>
  <c r="AI173" i="13"/>
  <c r="AJ173" i="13" s="1"/>
  <c r="AK173" i="13" s="1"/>
  <c r="AE173" i="13"/>
  <c r="AB173" i="13"/>
  <c r="AC173" i="13" s="1"/>
  <c r="AQ173" i="13" s="1"/>
  <c r="BA172" i="13"/>
  <c r="AS172" i="13"/>
  <c r="AI172" i="13"/>
  <c r="AE172" i="13"/>
  <c r="AU172" i="13" s="1"/>
  <c r="AB172" i="13"/>
  <c r="BA171" i="13"/>
  <c r="AS171" i="13"/>
  <c r="AI171" i="13"/>
  <c r="BC171" i="13" s="1"/>
  <c r="AE171" i="13"/>
  <c r="AU171" i="13" s="1"/>
  <c r="AB171" i="13"/>
  <c r="AC171" i="13" s="1"/>
  <c r="AQ171" i="13" s="1"/>
  <c r="BA170" i="13"/>
  <c r="AS170" i="13"/>
  <c r="AI170" i="13"/>
  <c r="BC170" i="13" s="1"/>
  <c r="AE170" i="13"/>
  <c r="AB170" i="13"/>
  <c r="AC170" i="13" s="1"/>
  <c r="AQ170" i="13" s="1"/>
  <c r="AB169" i="13"/>
  <c r="AC169" i="13" s="1"/>
  <c r="AS168" i="13"/>
  <c r="AE168" i="13"/>
  <c r="AB168" i="13"/>
  <c r="AS167" i="13"/>
  <c r="AQ167" i="13"/>
  <c r="AO167" i="13"/>
  <c r="AE167" i="13"/>
  <c r="AS166" i="13"/>
  <c r="AE166" i="13"/>
  <c r="AB166" i="13"/>
  <c r="AS165" i="13"/>
  <c r="AE165" i="13"/>
  <c r="AB165" i="13"/>
  <c r="AC165" i="13" s="1"/>
  <c r="AQ165" i="13" s="1"/>
  <c r="AS164" i="13"/>
  <c r="AE164" i="13"/>
  <c r="AB164" i="13"/>
  <c r="AC164" i="13" s="1"/>
  <c r="AQ164" i="13" s="1"/>
  <c r="AO164" i="13"/>
  <c r="AB163" i="13"/>
  <c r="AO163" i="13" s="1"/>
  <c r="AU162" i="13"/>
  <c r="AS162" i="13"/>
  <c r="AO162" i="13"/>
  <c r="AF162" i="13"/>
  <c r="AG162" i="13" s="1"/>
  <c r="AH162" i="13" s="1"/>
  <c r="AC162" i="13"/>
  <c r="AQ162" i="13" s="1"/>
  <c r="AU161" i="13"/>
  <c r="AS161" i="13"/>
  <c r="AO161" i="13"/>
  <c r="AF161" i="13"/>
  <c r="AC161" i="13"/>
  <c r="AQ161" i="13"/>
  <c r="BK160" i="13"/>
  <c r="BI160" i="13"/>
  <c r="BG160" i="13"/>
  <c r="BE160" i="13"/>
  <c r="BC160" i="13"/>
  <c r="BA160" i="13"/>
  <c r="AY160" i="13"/>
  <c r="AW160" i="13"/>
  <c r="AU160" i="13"/>
  <c r="AS160" i="13"/>
  <c r="AQ160" i="13"/>
  <c r="AO160" i="13"/>
  <c r="BK159" i="13"/>
  <c r="BI159" i="13"/>
  <c r="BG159" i="13"/>
  <c r="BE159" i="13"/>
  <c r="BC159" i="13"/>
  <c r="BA159" i="13"/>
  <c r="AY159" i="13"/>
  <c r="AW159" i="13"/>
  <c r="AU159" i="13"/>
  <c r="AS159" i="13"/>
  <c r="AQ159" i="13"/>
  <c r="AO159" i="13"/>
  <c r="BA158" i="13"/>
  <c r="AY158" i="13"/>
  <c r="AU158" i="13"/>
  <c r="AS158" i="13"/>
  <c r="AQ158" i="13"/>
  <c r="AO158" i="13"/>
  <c r="AI158" i="13"/>
  <c r="AJ158" i="13" s="1"/>
  <c r="AF158" i="13"/>
  <c r="AW158" i="13" s="1"/>
  <c r="BA157" i="13"/>
  <c r="AY157" i="13"/>
  <c r="AU157" i="13"/>
  <c r="AS157" i="13"/>
  <c r="AQ157" i="13"/>
  <c r="AO157" i="13"/>
  <c r="AI157" i="13"/>
  <c r="AJ157" i="13" s="1"/>
  <c r="AK157" i="13" s="1"/>
  <c r="BG157" i="13" s="1"/>
  <c r="AF157" i="13"/>
  <c r="AW157" i="13" s="1"/>
  <c r="BA156" i="13"/>
  <c r="AY156" i="13"/>
  <c r="AU156" i="13"/>
  <c r="AS156" i="13"/>
  <c r="AQ156" i="13"/>
  <c r="AO156" i="13"/>
  <c r="AI156" i="13"/>
  <c r="BC156" i="13"/>
  <c r="AF156" i="13"/>
  <c r="AW156" i="13" s="1"/>
  <c r="BA155" i="13"/>
  <c r="AS155" i="13"/>
  <c r="AI155" i="13"/>
  <c r="BC155" i="13" s="1"/>
  <c r="AE155" i="13"/>
  <c r="AB155" i="13"/>
  <c r="BA154" i="13"/>
  <c r="AS154" i="13"/>
  <c r="AI154" i="13"/>
  <c r="BC154" i="13" s="1"/>
  <c r="AE154" i="13"/>
  <c r="AU154" i="13" s="1"/>
  <c r="AB154" i="13"/>
  <c r="BA153" i="13"/>
  <c r="AS153" i="13"/>
  <c r="AI153" i="13"/>
  <c r="AJ153" i="13" s="1"/>
  <c r="AK153" i="13" s="1"/>
  <c r="AE153" i="13"/>
  <c r="AB153" i="13"/>
  <c r="BK152" i="13"/>
  <c r="BI152" i="13"/>
  <c r="BG152" i="13"/>
  <c r="BE152" i="13"/>
  <c r="BC152" i="13"/>
  <c r="BA152" i="13"/>
  <c r="AY152" i="13"/>
  <c r="AW152" i="13"/>
  <c r="AU152" i="13"/>
  <c r="AS152" i="13"/>
  <c r="AQ152" i="13"/>
  <c r="AO152" i="13"/>
  <c r="BK151" i="13"/>
  <c r="BI151" i="13"/>
  <c r="BG151" i="13"/>
  <c r="BE151" i="13"/>
  <c r="BC151" i="13"/>
  <c r="BA151" i="13"/>
  <c r="AY151" i="13"/>
  <c r="AW151" i="13"/>
  <c r="AU151" i="13"/>
  <c r="AS151" i="13"/>
  <c r="AQ151" i="13"/>
  <c r="AO151" i="13"/>
  <c r="BK150" i="13"/>
  <c r="BI150" i="13"/>
  <c r="BG150" i="13"/>
  <c r="BE150" i="13"/>
  <c r="BC150" i="13"/>
  <c r="BA150" i="13"/>
  <c r="AY150" i="13"/>
  <c r="AW150" i="13"/>
  <c r="AU150" i="13"/>
  <c r="AS150" i="13"/>
  <c r="AQ150" i="13"/>
  <c r="AO150" i="13"/>
  <c r="BK149" i="13"/>
  <c r="BI149" i="13"/>
  <c r="BG149" i="13"/>
  <c r="BE149" i="13"/>
  <c r="BC149" i="13"/>
  <c r="BA149" i="13"/>
  <c r="AY149" i="13"/>
  <c r="AW149" i="13"/>
  <c r="AU149" i="13"/>
  <c r="AS149" i="13"/>
  <c r="AQ149" i="13"/>
  <c r="AO149" i="13"/>
  <c r="BK148" i="13"/>
  <c r="BI148" i="13"/>
  <c r="BG148" i="13"/>
  <c r="BE148" i="13"/>
  <c r="BC148" i="13"/>
  <c r="BA148" i="13"/>
  <c r="AY148" i="13"/>
  <c r="AW148" i="13"/>
  <c r="AU148" i="13"/>
  <c r="AS148" i="13"/>
  <c r="AQ148" i="13"/>
  <c r="AO148" i="13"/>
  <c r="BK147" i="13"/>
  <c r="BI147" i="13"/>
  <c r="BG147" i="13"/>
  <c r="BE147" i="13"/>
  <c r="BC147" i="13"/>
  <c r="BA147" i="13"/>
  <c r="AY147" i="13"/>
  <c r="AW147" i="13"/>
  <c r="AU147" i="13"/>
  <c r="AS147" i="13"/>
  <c r="AQ147" i="13"/>
  <c r="AO147" i="13"/>
  <c r="BK146" i="13"/>
  <c r="BI146" i="13"/>
  <c r="BG146" i="13"/>
  <c r="BE146" i="13"/>
  <c r="BC146" i="13"/>
  <c r="BA146" i="13"/>
  <c r="AY146" i="13"/>
  <c r="AW146" i="13"/>
  <c r="AU146" i="13"/>
  <c r="AS146" i="13"/>
  <c r="AQ146" i="13"/>
  <c r="AO146" i="13"/>
  <c r="BK145" i="13"/>
  <c r="BI145" i="13"/>
  <c r="BG145" i="13"/>
  <c r="BE145" i="13"/>
  <c r="BC145" i="13"/>
  <c r="BA145" i="13"/>
  <c r="AY145" i="13"/>
  <c r="AW145" i="13"/>
  <c r="AU145" i="13"/>
  <c r="AS145" i="13"/>
  <c r="AQ145" i="13"/>
  <c r="AO145" i="13"/>
  <c r="BK144" i="13"/>
  <c r="BI144" i="13"/>
  <c r="BG144" i="13"/>
  <c r="BE144" i="13"/>
  <c r="BC144" i="13"/>
  <c r="BA144" i="13"/>
  <c r="AY144" i="13"/>
  <c r="AW144" i="13"/>
  <c r="AU144" i="13"/>
  <c r="AS144" i="13"/>
  <c r="AQ144" i="13"/>
  <c r="AO144" i="13"/>
  <c r="BK143" i="13"/>
  <c r="BI143" i="13"/>
  <c r="BG143" i="13"/>
  <c r="BE143" i="13"/>
  <c r="BC143" i="13"/>
  <c r="BA143" i="13"/>
  <c r="AY143" i="13"/>
  <c r="AW143" i="13"/>
  <c r="AU143" i="13"/>
  <c r="AS143" i="13"/>
  <c r="AQ143" i="13"/>
  <c r="AO143" i="13"/>
  <c r="BK142" i="13"/>
  <c r="BI142" i="13"/>
  <c r="BG142" i="13"/>
  <c r="BE142" i="13"/>
  <c r="BC142" i="13"/>
  <c r="BA142" i="13"/>
  <c r="AY142" i="13"/>
  <c r="AW142" i="13"/>
  <c r="AU142" i="13"/>
  <c r="AS142" i="13"/>
  <c r="AQ142" i="13"/>
  <c r="AO142" i="13"/>
  <c r="BK141" i="13"/>
  <c r="BI141" i="13"/>
  <c r="BG141" i="13"/>
  <c r="BE141" i="13"/>
  <c r="BC141" i="13"/>
  <c r="BA141" i="13"/>
  <c r="AY141" i="13"/>
  <c r="AW141" i="13"/>
  <c r="AU141" i="13"/>
  <c r="AS141" i="13"/>
  <c r="AQ141" i="13"/>
  <c r="AO141" i="13"/>
  <c r="BK140" i="13"/>
  <c r="BI140" i="13"/>
  <c r="BG140" i="13"/>
  <c r="BE140" i="13"/>
  <c r="BC140" i="13"/>
  <c r="BA140" i="13"/>
  <c r="AY140" i="13"/>
  <c r="AW140" i="13"/>
  <c r="AU140" i="13"/>
  <c r="AS140" i="13"/>
  <c r="AQ140" i="13"/>
  <c r="AO140" i="13"/>
  <c r="BK139" i="13"/>
  <c r="BI139" i="13"/>
  <c r="BG139" i="13"/>
  <c r="BE139" i="13"/>
  <c r="BC139" i="13"/>
  <c r="BA139" i="13"/>
  <c r="AY139" i="13"/>
  <c r="AW139" i="13"/>
  <c r="AU139" i="13"/>
  <c r="AS139" i="13"/>
  <c r="AQ139" i="13"/>
  <c r="AO139" i="13"/>
  <c r="BK138" i="13"/>
  <c r="BI138" i="13"/>
  <c r="BG138" i="13"/>
  <c r="BE138" i="13"/>
  <c r="BC138" i="13"/>
  <c r="BA138" i="13"/>
  <c r="AY138" i="13"/>
  <c r="AW138" i="13"/>
  <c r="AU138" i="13"/>
  <c r="AS138" i="13"/>
  <c r="AQ138" i="13"/>
  <c r="AO138" i="13"/>
  <c r="BK137" i="13"/>
  <c r="BI137" i="13"/>
  <c r="BG137" i="13"/>
  <c r="BE137" i="13"/>
  <c r="BC137" i="13"/>
  <c r="BA137" i="13"/>
  <c r="AY137" i="13"/>
  <c r="AW137" i="13"/>
  <c r="AU137" i="13"/>
  <c r="AS137" i="13"/>
  <c r="AQ137" i="13"/>
  <c r="AO137" i="13"/>
  <c r="BK136" i="13"/>
  <c r="BI136" i="13"/>
  <c r="BG136" i="13"/>
  <c r="BE136" i="13"/>
  <c r="BC136" i="13"/>
  <c r="BA136" i="13"/>
  <c r="AY136" i="13"/>
  <c r="AW136" i="13"/>
  <c r="AU136" i="13"/>
  <c r="AS136" i="13"/>
  <c r="AQ136" i="13"/>
  <c r="AO136" i="13"/>
  <c r="BK135" i="13"/>
  <c r="BI135" i="13"/>
  <c r="BG135" i="13"/>
  <c r="BE135" i="13"/>
  <c r="BC135" i="13"/>
  <c r="BA135" i="13"/>
  <c r="AY135" i="13"/>
  <c r="AW135" i="13"/>
  <c r="AU135" i="13"/>
  <c r="AS135" i="13"/>
  <c r="AQ135" i="13"/>
  <c r="AO135" i="13"/>
  <c r="BK134" i="13"/>
  <c r="BI134" i="13"/>
  <c r="BG134" i="13"/>
  <c r="BE134" i="13"/>
  <c r="BC134" i="13"/>
  <c r="BA134" i="13"/>
  <c r="AY134" i="13"/>
  <c r="AW134" i="13"/>
  <c r="AU134" i="13"/>
  <c r="AS134" i="13"/>
  <c r="AQ134" i="13"/>
  <c r="AO134" i="13"/>
  <c r="BK133" i="13"/>
  <c r="BI133" i="13"/>
  <c r="BG133" i="13"/>
  <c r="BE133" i="13"/>
  <c r="BC133" i="13"/>
  <c r="BA133" i="13"/>
  <c r="AY133" i="13"/>
  <c r="AW133" i="13"/>
  <c r="AU133" i="13"/>
  <c r="AS133" i="13"/>
  <c r="AQ133" i="13"/>
  <c r="AO133" i="13"/>
  <c r="BK132" i="13"/>
  <c r="BI132" i="13"/>
  <c r="BG132" i="13"/>
  <c r="BE132" i="13"/>
  <c r="BC132" i="13"/>
  <c r="BA132" i="13"/>
  <c r="AY132" i="13"/>
  <c r="AW132" i="13"/>
  <c r="AU132" i="13"/>
  <c r="AS132" i="13"/>
  <c r="AQ132" i="13"/>
  <c r="AO132" i="13"/>
  <c r="BK131" i="13"/>
  <c r="BI131" i="13"/>
  <c r="BG131" i="13"/>
  <c r="BE131" i="13"/>
  <c r="BC131" i="13"/>
  <c r="BA131" i="13"/>
  <c r="AY131" i="13"/>
  <c r="AW131" i="13"/>
  <c r="AU131" i="13"/>
  <c r="AS131" i="13"/>
  <c r="AQ131" i="13"/>
  <c r="AO131" i="13"/>
  <c r="BK130" i="13"/>
  <c r="BI130" i="13"/>
  <c r="BG130" i="13"/>
  <c r="BE130" i="13"/>
  <c r="BC130" i="13"/>
  <c r="BA130" i="13"/>
  <c r="AY130" i="13"/>
  <c r="AW130" i="13"/>
  <c r="AU130" i="13"/>
  <c r="AS130" i="13"/>
  <c r="AQ130" i="13"/>
  <c r="AO130" i="13"/>
  <c r="BK129" i="13"/>
  <c r="BI129" i="13"/>
  <c r="BG129" i="13"/>
  <c r="BE129" i="13"/>
  <c r="BC129" i="13"/>
  <c r="BA129" i="13"/>
  <c r="AY129" i="13"/>
  <c r="AW129" i="13"/>
  <c r="AU129" i="13"/>
  <c r="AS129" i="13"/>
  <c r="AQ129" i="13"/>
  <c r="AO129" i="13"/>
  <c r="BA128" i="13"/>
  <c r="AY128" i="13"/>
  <c r="AU128" i="13"/>
  <c r="AS128" i="13"/>
  <c r="AQ128" i="13"/>
  <c r="AO128" i="13"/>
  <c r="AI128" i="13"/>
  <c r="BC128" i="13" s="1"/>
  <c r="AF128" i="13"/>
  <c r="AW128" i="13" s="1"/>
  <c r="BA127" i="13"/>
  <c r="AY127" i="13"/>
  <c r="AU127" i="13"/>
  <c r="AS127" i="13"/>
  <c r="AQ127" i="13"/>
  <c r="AO127" i="13"/>
  <c r="AI127" i="13"/>
  <c r="BC127" i="13" s="1"/>
  <c r="AF127" i="13"/>
  <c r="AW127" i="13" s="1"/>
  <c r="BA126" i="13"/>
  <c r="AS126" i="13"/>
  <c r="AI126" i="13"/>
  <c r="BC126" i="13" s="1"/>
  <c r="AE126" i="13"/>
  <c r="AB126" i="13"/>
  <c r="BA125" i="13"/>
  <c r="AS125" i="13"/>
  <c r="AI125" i="13"/>
  <c r="AE125" i="13"/>
  <c r="AF125" i="13" s="1"/>
  <c r="AW125" i="13" s="1"/>
  <c r="AB125" i="13"/>
  <c r="AS124" i="13"/>
  <c r="AE124" i="13"/>
  <c r="AB124" i="13"/>
  <c r="AS123" i="13"/>
  <c r="AE123" i="13"/>
  <c r="AB123" i="13"/>
  <c r="AC123" i="13" s="1"/>
  <c r="AQ123" i="13" s="1"/>
  <c r="BA122" i="13"/>
  <c r="AS122" i="13"/>
  <c r="AI122" i="13"/>
  <c r="AE122" i="13"/>
  <c r="AB122" i="13"/>
  <c r="BA121" i="13"/>
  <c r="AS121" i="13"/>
  <c r="AI121" i="13"/>
  <c r="BC121" i="13" s="1"/>
  <c r="AE121" i="13"/>
  <c r="AU121" i="13" s="1"/>
  <c r="AB121" i="13"/>
  <c r="AC121" i="13" s="1"/>
  <c r="AQ121" i="13" s="1"/>
  <c r="BA120" i="13"/>
  <c r="AS120" i="13"/>
  <c r="AI120" i="13"/>
  <c r="BC120" i="13" s="1"/>
  <c r="AE120" i="13"/>
  <c r="AB120" i="13"/>
  <c r="BA119" i="13"/>
  <c r="AS119" i="13"/>
  <c r="AI119" i="13"/>
  <c r="AJ119" i="13" s="1"/>
  <c r="AE119" i="13"/>
  <c r="AU119" i="13" s="1"/>
  <c r="AB119" i="13"/>
  <c r="AO119" i="13" s="1"/>
  <c r="BA118" i="13"/>
  <c r="AS118" i="13"/>
  <c r="AI118" i="13"/>
  <c r="AJ118" i="13" s="1"/>
  <c r="BE118" i="13" s="1"/>
  <c r="AE118" i="13"/>
  <c r="AB118" i="13"/>
  <c r="AS117" i="13"/>
  <c r="AE117" i="13"/>
  <c r="AF117" i="13" s="1"/>
  <c r="AB117" i="13"/>
  <c r="AS116" i="13"/>
  <c r="AE116" i="13"/>
  <c r="AU116" i="13" s="1"/>
  <c r="AB116" i="13"/>
  <c r="AS115" i="13"/>
  <c r="AE115" i="13"/>
  <c r="AB115" i="13"/>
  <c r="AS114" i="13"/>
  <c r="AE114" i="13"/>
  <c r="AF114" i="13" s="1"/>
  <c r="AB114" i="13"/>
  <c r="AS113" i="13"/>
  <c r="AE113" i="13"/>
  <c r="AU113" i="13" s="1"/>
  <c r="AB113" i="13"/>
  <c r="AO113" i="13" s="1"/>
  <c r="AS112" i="13"/>
  <c r="AE112" i="13"/>
  <c r="AB112" i="13"/>
  <c r="AB111" i="13"/>
  <c r="AC111" i="13"/>
  <c r="AD111" i="13" s="1"/>
  <c r="AB110" i="13"/>
  <c r="AO110" i="13" s="1"/>
  <c r="AB109" i="13"/>
  <c r="AC109" i="13" s="1"/>
  <c r="AQ109" i="13" s="1"/>
  <c r="AB108" i="13"/>
  <c r="AO108" i="13" s="1"/>
  <c r="AB107" i="13"/>
  <c r="AC107" i="13" s="1"/>
  <c r="AQ107" i="13" s="1"/>
  <c r="AU106" i="13"/>
  <c r="AS106" i="13"/>
  <c r="AO106" i="13"/>
  <c r="AF106" i="13"/>
  <c r="AC106" i="13"/>
  <c r="AQ106" i="13" s="1"/>
  <c r="AU105" i="13"/>
  <c r="AS105" i="13"/>
  <c r="AO105" i="13"/>
  <c r="AF105" i="13"/>
  <c r="AG105" i="13" s="1"/>
  <c r="AC105" i="13"/>
  <c r="AQ105" i="13" s="1"/>
  <c r="AU104" i="13"/>
  <c r="AS104" i="13"/>
  <c r="AO104" i="13"/>
  <c r="AF104" i="13"/>
  <c r="AG104" i="13" s="1"/>
  <c r="AC104" i="13"/>
  <c r="AQ104" i="13" s="1"/>
  <c r="BG103" i="13"/>
  <c r="AY103" i="13"/>
  <c r="AU103" i="13"/>
  <c r="AS103" i="13"/>
  <c r="AO103" i="13"/>
  <c r="AL103" i="13"/>
  <c r="AM103" i="13" s="1"/>
  <c r="BK103" i="13" s="1"/>
  <c r="AH103" i="13"/>
  <c r="AI103" i="13" s="1"/>
  <c r="AF103" i="13"/>
  <c r="AW103" i="13" s="1"/>
  <c r="AC103" i="13"/>
  <c r="AQ103" i="13" s="1"/>
  <c r="BG102" i="13"/>
  <c r="AL102" i="13"/>
  <c r="BI102" i="13" s="1"/>
  <c r="AB102" i="13"/>
  <c r="BG101" i="13"/>
  <c r="AL101" i="13"/>
  <c r="AB101" i="13"/>
  <c r="AC101" i="13" s="1"/>
  <c r="BG100" i="13"/>
  <c r="AO100" i="13"/>
  <c r="AM100" i="13"/>
  <c r="BK100" i="13"/>
  <c r="AL100" i="13"/>
  <c r="BI100" i="13" s="1"/>
  <c r="AC100" i="13"/>
  <c r="BG99" i="13"/>
  <c r="AO99" i="13"/>
  <c r="AM99" i="13"/>
  <c r="BK99" i="13" s="1"/>
  <c r="AL99" i="13"/>
  <c r="BI99" i="13" s="1"/>
  <c r="AC99" i="13"/>
  <c r="AO98" i="13"/>
  <c r="AC98" i="13"/>
  <c r="AU97" i="13"/>
  <c r="AS97" i="13"/>
  <c r="AO97" i="13"/>
  <c r="AF97" i="13"/>
  <c r="AC97" i="13"/>
  <c r="AQ97" i="13" s="1"/>
  <c r="AU96" i="13"/>
  <c r="AS96" i="13"/>
  <c r="AO96" i="13"/>
  <c r="AF96" i="13"/>
  <c r="AG96" i="13" s="1"/>
  <c r="AY96" i="13" s="1"/>
  <c r="AC96" i="13"/>
  <c r="AQ96" i="13" s="1"/>
  <c r="AU95" i="13"/>
  <c r="AS95" i="13"/>
  <c r="AO95" i="13"/>
  <c r="AF95" i="13"/>
  <c r="AG95" i="13" s="1"/>
  <c r="AH95" i="13" s="1"/>
  <c r="AI95" i="13" s="1"/>
  <c r="BC95" i="13" s="1"/>
  <c r="AC95" i="13"/>
  <c r="AQ95" i="13" s="1"/>
  <c r="AU94" i="13"/>
  <c r="AS94" i="13"/>
  <c r="AO94" i="13"/>
  <c r="AF94" i="13"/>
  <c r="AC94" i="13"/>
  <c r="AQ94" i="13" s="1"/>
  <c r="AU93" i="13"/>
  <c r="AS93" i="13"/>
  <c r="AO93" i="13"/>
  <c r="AF93" i="13"/>
  <c r="AG93" i="13" s="1"/>
  <c r="AH93" i="13" s="1"/>
  <c r="AI93" i="13" s="1"/>
  <c r="AC93" i="13"/>
  <c r="AQ93" i="13" s="1"/>
  <c r="AU92" i="13"/>
  <c r="AS92" i="13"/>
  <c r="AO92" i="13"/>
  <c r="AF92" i="13"/>
  <c r="AG92" i="13" s="1"/>
  <c r="AH92" i="13" s="1"/>
  <c r="AC92" i="13"/>
  <c r="AQ92" i="13" s="1"/>
  <c r="AU91" i="13"/>
  <c r="AF91" i="13"/>
  <c r="AB91" i="13"/>
  <c r="AU90" i="13"/>
  <c r="AF90" i="13"/>
  <c r="AB90" i="13"/>
  <c r="AO90" i="13" s="1"/>
  <c r="AU89" i="13"/>
  <c r="AF89" i="13"/>
  <c r="AG89" i="13" s="1"/>
  <c r="AY89" i="13" s="1"/>
  <c r="AB89" i="13"/>
  <c r="AU88" i="13"/>
  <c r="AF88" i="13"/>
  <c r="AB88" i="13"/>
  <c r="AC88" i="13" s="1"/>
  <c r="AU87" i="13"/>
  <c r="AF87" i="13"/>
  <c r="AB87" i="13"/>
  <c r="AU86" i="13"/>
  <c r="AF86" i="13"/>
  <c r="AB86" i="13"/>
  <c r="AU85" i="13"/>
  <c r="AF85" i="13"/>
  <c r="AG85" i="13" s="1"/>
  <c r="AB85" i="13"/>
  <c r="BA84" i="13"/>
  <c r="AS84" i="13"/>
  <c r="AI84" i="13"/>
  <c r="AE84" i="13"/>
  <c r="AB84" i="13"/>
  <c r="AC84" i="13" s="1"/>
  <c r="BA83" i="13"/>
  <c r="AS83" i="13"/>
  <c r="AI83" i="13"/>
  <c r="AE83" i="13"/>
  <c r="AB83" i="13"/>
  <c r="AC83" i="13" s="1"/>
  <c r="AQ83" i="13" s="1"/>
  <c r="AS82" i="13"/>
  <c r="AE82" i="13"/>
  <c r="AB82" i="13"/>
  <c r="AC82" i="13" s="1"/>
  <c r="AQ82" i="13" s="1"/>
  <c r="AB81" i="13"/>
  <c r="AB80" i="13"/>
  <c r="AO80" i="13" s="1"/>
  <c r="BD79" i="13"/>
  <c r="BB79" i="13"/>
  <c r="AZ79" i="13"/>
  <c r="AB79" i="13"/>
  <c r="AC79" i="13" s="1"/>
  <c r="AD79" i="13" s="1"/>
  <c r="AE79" i="13" s="1"/>
  <c r="AB78" i="13"/>
  <c r="AO78" i="13" s="1"/>
  <c r="AB77" i="13"/>
  <c r="AO77" i="13" s="1"/>
  <c r="AB76" i="13"/>
  <c r="AB75" i="13"/>
  <c r="AC75" i="13" s="1"/>
  <c r="AD75" i="13" s="1"/>
  <c r="AB74" i="13"/>
  <c r="AB73" i="13"/>
  <c r="AO73" i="13" s="1"/>
  <c r="AB72" i="13"/>
  <c r="AO72" i="13" s="1"/>
  <c r="AB71" i="13"/>
  <c r="AB70" i="13"/>
  <c r="AO70" i="13" s="1"/>
  <c r="AB69" i="13"/>
  <c r="AB68" i="13"/>
  <c r="AO68" i="13"/>
  <c r="AB67" i="13"/>
  <c r="AC67" i="13" s="1"/>
  <c r="AD67" i="13" s="1"/>
  <c r="AB66" i="13"/>
  <c r="AO66" i="13" s="1"/>
  <c r="AB65" i="13"/>
  <c r="AO65" i="13" s="1"/>
  <c r="AB64" i="13"/>
  <c r="AC64" i="13" s="1"/>
  <c r="AD64" i="13" s="1"/>
  <c r="AE64" i="13" s="1"/>
  <c r="AU63" i="13"/>
  <c r="AS63" i="13"/>
  <c r="AO63" i="13"/>
  <c r="AF63" i="13"/>
  <c r="AC63" i="13"/>
  <c r="AQ63" i="13" s="1"/>
  <c r="AB62" i="13"/>
  <c r="BD61" i="13"/>
  <c r="AB61" i="13"/>
  <c r="BD60" i="13"/>
  <c r="AB60" i="13"/>
  <c r="AC60" i="13" s="1"/>
  <c r="AB59" i="13"/>
  <c r="AO59" i="13" s="1"/>
  <c r="AB58" i="13"/>
  <c r="AB57" i="13"/>
  <c r="AO57" i="13" s="1"/>
  <c r="AB56" i="13"/>
  <c r="AO56" i="13" s="1"/>
  <c r="AB55" i="13"/>
  <c r="AO55" i="13" s="1"/>
  <c r="AB54" i="13"/>
  <c r="AB53" i="13"/>
  <c r="AB52" i="13"/>
  <c r="AC52" i="13" s="1"/>
  <c r="AU51" i="13"/>
  <c r="AS51" i="13"/>
  <c r="AO51" i="13"/>
  <c r="AF51" i="13"/>
  <c r="AC51" i="13"/>
  <c r="AQ51" i="13" s="1"/>
  <c r="AU50" i="13"/>
  <c r="AS50" i="13"/>
  <c r="AO50" i="13"/>
  <c r="AF50" i="13"/>
  <c r="AC50" i="13"/>
  <c r="AQ50" i="13" s="1"/>
  <c r="AU49" i="13"/>
  <c r="AS49" i="13"/>
  <c r="AO49" i="13"/>
  <c r="AF49" i="13"/>
  <c r="AC49" i="13"/>
  <c r="AQ49" i="13" s="1"/>
  <c r="AU48" i="13"/>
  <c r="AS48" i="13"/>
  <c r="AO48" i="13"/>
  <c r="AF48" i="13"/>
  <c r="AC48" i="13"/>
  <c r="AQ48" i="13" s="1"/>
  <c r="AU47" i="13"/>
  <c r="AS47" i="13"/>
  <c r="AO47" i="13"/>
  <c r="AF47" i="13"/>
  <c r="AW47" i="13" s="1"/>
  <c r="AC47" i="13"/>
  <c r="AQ47" i="13" s="1"/>
  <c r="AU46" i="13"/>
  <c r="AS46" i="13"/>
  <c r="AO46" i="13"/>
  <c r="AF46" i="13"/>
  <c r="AW46" i="13" s="1"/>
  <c r="AC46" i="13"/>
  <c r="AQ46" i="13" s="1"/>
  <c r="AB45" i="13"/>
  <c r="AU44" i="13"/>
  <c r="AS44" i="13"/>
  <c r="AO44" i="13"/>
  <c r="AF44" i="13"/>
  <c r="AW44" i="13" s="1"/>
  <c r="AC44" i="13"/>
  <c r="AQ44" i="13" s="1"/>
  <c r="F117" i="14"/>
  <c r="E117" i="14"/>
  <c r="AU43" i="13"/>
  <c r="AO43" i="13"/>
  <c r="AF43" i="13"/>
  <c r="AC43" i="13"/>
  <c r="AQ43" i="13" s="1"/>
  <c r="AU42" i="13"/>
  <c r="AS42" i="13"/>
  <c r="AO42" i="13"/>
  <c r="AF42" i="13"/>
  <c r="AC42" i="13"/>
  <c r="AQ42" i="13" s="1"/>
  <c r="AU41" i="13"/>
  <c r="AO41" i="13"/>
  <c r="AF41" i="13"/>
  <c r="AC41" i="13"/>
  <c r="AQ41" i="13" s="1"/>
  <c r="AU40" i="13"/>
  <c r="AS40" i="13"/>
  <c r="AO40" i="13"/>
  <c r="AF40" i="13"/>
  <c r="AC40" i="13"/>
  <c r="AQ40" i="13" s="1"/>
  <c r="AU39" i="13"/>
  <c r="AS39" i="13"/>
  <c r="AO39" i="13"/>
  <c r="AF39" i="13"/>
  <c r="AW39" i="13" s="1"/>
  <c r="AC39" i="13"/>
  <c r="AQ39" i="13" s="1"/>
  <c r="AU38" i="13"/>
  <c r="AS38" i="13"/>
  <c r="AO38" i="13"/>
  <c r="AF38" i="13"/>
  <c r="AW38" i="13" s="1"/>
  <c r="AC38" i="13"/>
  <c r="AQ38" i="13" s="1"/>
  <c r="AU37" i="13"/>
  <c r="AS37" i="13"/>
  <c r="AO37" i="13"/>
  <c r="AF37" i="13"/>
  <c r="AC37" i="13"/>
  <c r="AQ37" i="13" s="1"/>
  <c r="AU36" i="13"/>
  <c r="AF36" i="13"/>
  <c r="AB36" i="13"/>
  <c r="AU35" i="13"/>
  <c r="AF35" i="13"/>
  <c r="AW35" i="13" s="1"/>
  <c r="AB35" i="13"/>
  <c r="AU34" i="13"/>
  <c r="AS34" i="13"/>
  <c r="AO34" i="13"/>
  <c r="AF34" i="13"/>
  <c r="AC34" i="13"/>
  <c r="AQ34" i="13" s="1"/>
  <c r="AL33" i="13"/>
  <c r="AL32" i="13"/>
  <c r="BI32" i="13" s="1"/>
  <c r="AL31" i="13"/>
  <c r="AU29" i="13"/>
  <c r="AF29" i="13"/>
  <c r="AW29" i="13" s="1"/>
  <c r="AB29" i="13"/>
  <c r="Z29" i="13"/>
  <c r="Z33" i="13" s="1"/>
  <c r="Y29" i="13"/>
  <c r="Y33" i="13" s="1"/>
  <c r="X29" i="13"/>
  <c r="X33" i="13" s="1"/>
  <c r="W29" i="13"/>
  <c r="W33" i="13" s="1"/>
  <c r="V29" i="13"/>
  <c r="V33" i="13" s="1"/>
  <c r="U29" i="13"/>
  <c r="U33" i="13" s="1"/>
  <c r="T29" i="13"/>
  <c r="T33" i="13" s="1"/>
  <c r="S29" i="13"/>
  <c r="S33" i="13" s="1"/>
  <c r="R29" i="13"/>
  <c r="R33" i="13" s="1"/>
  <c r="Q29" i="13"/>
  <c r="Q33" i="13" s="1"/>
  <c r="P29" i="13"/>
  <c r="P33" i="13" s="1"/>
  <c r="O29" i="13"/>
  <c r="O33" i="13" s="1"/>
  <c r="N29" i="13"/>
  <c r="N33" i="13" s="1"/>
  <c r="AU28" i="13"/>
  <c r="AO28" i="13"/>
  <c r="AF28" i="13"/>
  <c r="AW28" i="13" s="1"/>
  <c r="AC28" i="13"/>
  <c r="Z28" i="13"/>
  <c r="Z32" i="13" s="1"/>
  <c r="Y28" i="13"/>
  <c r="Y32" i="13" s="1"/>
  <c r="X28" i="13"/>
  <c r="X32" i="13" s="1"/>
  <c r="W28" i="13"/>
  <c r="W32" i="13" s="1"/>
  <c r="V28" i="13"/>
  <c r="V32" i="13" s="1"/>
  <c r="U28" i="13"/>
  <c r="U32" i="13" s="1"/>
  <c r="T28" i="13"/>
  <c r="T32" i="13" s="1"/>
  <c r="S28" i="13"/>
  <c r="S32" i="13" s="1"/>
  <c r="R28" i="13"/>
  <c r="R32" i="13" s="1"/>
  <c r="Q28" i="13"/>
  <c r="Q32" i="13" s="1"/>
  <c r="P28" i="13"/>
  <c r="P32" i="13" s="1"/>
  <c r="O28" i="13"/>
  <c r="O32" i="13" s="1"/>
  <c r="N28" i="13"/>
  <c r="N32" i="13" s="1"/>
  <c r="AB27" i="13"/>
  <c r="Z27" i="13"/>
  <c r="Z31" i="13" s="1"/>
  <c r="Y27" i="13"/>
  <c r="Y31" i="13" s="1"/>
  <c r="X27" i="13"/>
  <c r="X31" i="13" s="1"/>
  <c r="W27" i="13"/>
  <c r="W31" i="13" s="1"/>
  <c r="V27" i="13"/>
  <c r="V31" i="13" s="1"/>
  <c r="U27" i="13"/>
  <c r="U31" i="13" s="1"/>
  <c r="T27" i="13"/>
  <c r="T31" i="13" s="1"/>
  <c r="S27" i="13"/>
  <c r="S31" i="13" s="1"/>
  <c r="R27" i="13"/>
  <c r="R31" i="13" s="1"/>
  <c r="Q27" i="13"/>
  <c r="Q31" i="13" s="1"/>
  <c r="P27" i="13"/>
  <c r="P31" i="13" s="1"/>
  <c r="O27" i="13"/>
  <c r="O31" i="13" s="1"/>
  <c r="N27" i="13"/>
  <c r="N31" i="13" s="1"/>
  <c r="AU26" i="13"/>
  <c r="AF26" i="13"/>
  <c r="AW26" i="13" s="1"/>
  <c r="AB26" i="13"/>
  <c r="AO26" i="13" s="1"/>
  <c r="Z26" i="13"/>
  <c r="Z30" i="13" s="1"/>
  <c r="Y26" i="13"/>
  <c r="Y30" i="13" s="1"/>
  <c r="X26" i="13"/>
  <c r="X30" i="13" s="1"/>
  <c r="W26" i="13"/>
  <c r="W30" i="13" s="1"/>
  <c r="V26" i="13"/>
  <c r="V30" i="13" s="1"/>
  <c r="U26" i="13"/>
  <c r="U30" i="13" s="1"/>
  <c r="T26" i="13"/>
  <c r="T30" i="13" s="1"/>
  <c r="S26" i="13"/>
  <c r="S30" i="13" s="1"/>
  <c r="R26" i="13"/>
  <c r="R30" i="13" s="1"/>
  <c r="Q26" i="13"/>
  <c r="Q30" i="13" s="1"/>
  <c r="P26" i="13"/>
  <c r="P30" i="13" s="1"/>
  <c r="O26" i="13"/>
  <c r="O30" i="13" s="1"/>
  <c r="N26" i="13"/>
  <c r="N30" i="13" s="1"/>
  <c r="AU25" i="13"/>
  <c r="AO25" i="13"/>
  <c r="AF25" i="13"/>
  <c r="AC25" i="13"/>
  <c r="AU24" i="13"/>
  <c r="AO24" i="13"/>
  <c r="AF24" i="13"/>
  <c r="AC24" i="13"/>
  <c r="AU23" i="13"/>
  <c r="AO23" i="13"/>
  <c r="AF23" i="13"/>
  <c r="AW23" i="13" s="1"/>
  <c r="AC23" i="13"/>
  <c r="AD23" i="13" s="1"/>
  <c r="AS23" i="13" s="1"/>
  <c r="AU22" i="13"/>
  <c r="AO22" i="13"/>
  <c r="AF22" i="13"/>
  <c r="AW22" i="13" s="1"/>
  <c r="AC22" i="13"/>
  <c r="AU21" i="13"/>
  <c r="AF21" i="13"/>
  <c r="AB21" i="13"/>
  <c r="AU20" i="13"/>
  <c r="AO20" i="13"/>
  <c r="AF20" i="13"/>
  <c r="AW20" i="13" s="1"/>
  <c r="AC20" i="13"/>
  <c r="AQ20" i="13" s="1"/>
  <c r="BK19" i="13"/>
  <c r="BI19" i="13"/>
  <c r="BG19" i="13"/>
  <c r="BE19" i="13"/>
  <c r="BC19" i="13"/>
  <c r="BA19" i="13"/>
  <c r="AY19" i="13"/>
  <c r="AW19" i="13"/>
  <c r="AU19" i="13"/>
  <c r="AS19" i="13"/>
  <c r="AQ19" i="13"/>
  <c r="AO19" i="13"/>
  <c r="BK18" i="13"/>
  <c r="BI18" i="13"/>
  <c r="BG18" i="13"/>
  <c r="BE18" i="13"/>
  <c r="F92" i="14" s="1"/>
  <c r="G92" i="14" s="1"/>
  <c r="BC18" i="13"/>
  <c r="BA18" i="13"/>
  <c r="AY18" i="13"/>
  <c r="AW18" i="13"/>
  <c r="AU18" i="13"/>
  <c r="AS18" i="13"/>
  <c r="AQ18" i="13"/>
  <c r="AO18" i="13"/>
  <c r="BK17" i="13"/>
  <c r="BI17" i="13"/>
  <c r="BG17" i="13"/>
  <c r="BE17" i="13"/>
  <c r="BC17" i="13"/>
  <c r="BA17" i="13"/>
  <c r="AY17" i="13"/>
  <c r="AW17" i="13"/>
  <c r="AU17" i="13"/>
  <c r="AS17" i="13"/>
  <c r="AQ17" i="13"/>
  <c r="AO17" i="13"/>
  <c r="BK16" i="13"/>
  <c r="BI16" i="13"/>
  <c r="BG16" i="13"/>
  <c r="BE16" i="13"/>
  <c r="BC16" i="13"/>
  <c r="BA16" i="13"/>
  <c r="AY16" i="13"/>
  <c r="AW16" i="13"/>
  <c r="AU16" i="13"/>
  <c r="AS16" i="13"/>
  <c r="AQ16" i="13"/>
  <c r="AO16" i="13"/>
  <c r="BK15" i="13"/>
  <c r="BI15" i="13"/>
  <c r="BG15" i="13"/>
  <c r="BE15" i="13"/>
  <c r="BC15" i="13"/>
  <c r="BA15" i="13"/>
  <c r="AY15" i="13"/>
  <c r="AW15" i="13"/>
  <c r="AU15" i="13"/>
  <c r="AS15" i="13"/>
  <c r="AQ15" i="13"/>
  <c r="AO15" i="13"/>
  <c r="BK14" i="13"/>
  <c r="BI14" i="13"/>
  <c r="BG14" i="13"/>
  <c r="BE14" i="13"/>
  <c r="BC14" i="13"/>
  <c r="BA14" i="13"/>
  <c r="AY14" i="13"/>
  <c r="AW14" i="13"/>
  <c r="AU14" i="13"/>
  <c r="AS14" i="13"/>
  <c r="AQ14" i="13"/>
  <c r="AO14" i="13"/>
  <c r="BK13" i="13"/>
  <c r="BI13" i="13"/>
  <c r="BG13" i="13"/>
  <c r="BE13" i="13"/>
  <c r="BC13" i="13"/>
  <c r="BA13" i="13"/>
  <c r="AY13" i="13"/>
  <c r="AW13" i="13"/>
  <c r="AU13" i="13"/>
  <c r="AS13" i="13"/>
  <c r="AQ13" i="13"/>
  <c r="AO13" i="13"/>
  <c r="BK12" i="13"/>
  <c r="BI12" i="13"/>
  <c r="BG12" i="13"/>
  <c r="BE12" i="13"/>
  <c r="BC12" i="13"/>
  <c r="BA12" i="13"/>
  <c r="AY12" i="13"/>
  <c r="AW12" i="13"/>
  <c r="AU12" i="13"/>
  <c r="AS12" i="13"/>
  <c r="AQ12" i="13"/>
  <c r="AO12" i="13"/>
  <c r="BK11" i="13"/>
  <c r="BI11" i="13"/>
  <c r="BG11" i="13"/>
  <c r="BE11" i="13"/>
  <c r="BC11" i="13"/>
  <c r="BA11" i="13"/>
  <c r="AY11" i="13"/>
  <c r="AW11" i="13"/>
  <c r="AU11" i="13"/>
  <c r="AS11" i="13"/>
  <c r="AQ11" i="13"/>
  <c r="AO11" i="13"/>
  <c r="BK10" i="13"/>
  <c r="BI10" i="13"/>
  <c r="BG10" i="13"/>
  <c r="BE10" i="13"/>
  <c r="BC10" i="13"/>
  <c r="BA10" i="13"/>
  <c r="AY10" i="13"/>
  <c r="AW10" i="13"/>
  <c r="AU10" i="13"/>
  <c r="AS10" i="13"/>
  <c r="AQ10" i="13"/>
  <c r="AO10" i="13"/>
  <c r="BK9" i="13"/>
  <c r="BI9" i="13"/>
  <c r="BG9" i="13"/>
  <c r="BE9" i="13"/>
  <c r="F83" i="14" s="1"/>
  <c r="BC9" i="13"/>
  <c r="BA9" i="13"/>
  <c r="AY9" i="13"/>
  <c r="AW9" i="13"/>
  <c r="AU9" i="13"/>
  <c r="AS9" i="13"/>
  <c r="AQ9" i="13"/>
  <c r="AO9" i="13"/>
  <c r="BK8" i="13"/>
  <c r="BI8" i="13"/>
  <c r="BG8" i="13"/>
  <c r="BE8" i="13"/>
  <c r="BC8" i="13"/>
  <c r="BA8" i="13"/>
  <c r="AY8" i="13"/>
  <c r="AW8" i="13"/>
  <c r="AU8" i="13"/>
  <c r="AS8" i="13"/>
  <c r="AQ8" i="13"/>
  <c r="AO8" i="13"/>
  <c r="BK7" i="13"/>
  <c r="BI7" i="13"/>
  <c r="BG7" i="13"/>
  <c r="BE7" i="13"/>
  <c r="BC7" i="13"/>
  <c r="BA7" i="13"/>
  <c r="AY7" i="13"/>
  <c r="AW7" i="13"/>
  <c r="AU7" i="13"/>
  <c r="AS7" i="13"/>
  <c r="AQ7" i="13"/>
  <c r="AO7" i="13"/>
  <c r="BK6" i="13"/>
  <c r="BI6" i="13"/>
  <c r="BG6" i="13"/>
  <c r="BE6" i="13"/>
  <c r="BC6" i="13"/>
  <c r="BA6" i="13"/>
  <c r="AY6" i="13"/>
  <c r="AW6" i="13"/>
  <c r="AU6" i="13"/>
  <c r="AS6" i="13"/>
  <c r="AQ6" i="13"/>
  <c r="AO6" i="13"/>
  <c r="BK5" i="13"/>
  <c r="BI5" i="13"/>
  <c r="BG5" i="13"/>
  <c r="BE5" i="13"/>
  <c r="BC5" i="13"/>
  <c r="BA5" i="13"/>
  <c r="AY5" i="13"/>
  <c r="AW5" i="13"/>
  <c r="AU5" i="13"/>
  <c r="AS5" i="13"/>
  <c r="AQ5" i="13"/>
  <c r="AO5" i="13"/>
  <c r="BK4" i="13"/>
  <c r="BI4" i="13"/>
  <c r="BG4" i="13"/>
  <c r="BE4" i="13"/>
  <c r="BC4" i="13"/>
  <c r="BA4" i="13"/>
  <c r="AY4" i="13"/>
  <c r="AW4" i="13"/>
  <c r="AU4" i="13"/>
  <c r="AS4" i="13"/>
  <c r="AQ4" i="13"/>
  <c r="AO4" i="13"/>
  <c r="AB3" i="13"/>
  <c r="G129" i="14"/>
  <c r="G127" i="14"/>
  <c r="G120" i="14"/>
  <c r="G114" i="14"/>
  <c r="G113" i="14"/>
  <c r="G94" i="14"/>
  <c r="G85" i="14"/>
  <c r="G79" i="14"/>
  <c r="G78" i="14"/>
  <c r="F61" i="14"/>
  <c r="E61" i="14"/>
  <c r="D61" i="14"/>
  <c r="F60" i="14"/>
  <c r="E60" i="14"/>
  <c r="D60" i="14"/>
  <c r="F59" i="14"/>
  <c r="E59" i="14"/>
  <c r="D59" i="14"/>
  <c r="G58" i="14"/>
  <c r="F57" i="14"/>
  <c r="E57" i="14"/>
  <c r="D57" i="14"/>
  <c r="G56" i="14"/>
  <c r="F55" i="14"/>
  <c r="E55" i="14"/>
  <c r="D55" i="14"/>
  <c r="F54" i="14"/>
  <c r="E54" i="14"/>
  <c r="D54" i="14"/>
  <c r="F53" i="14"/>
  <c r="E53" i="14"/>
  <c r="D53" i="14"/>
  <c r="F52" i="14"/>
  <c r="E52" i="14"/>
  <c r="D52" i="14"/>
  <c r="F51" i="14"/>
  <c r="E51" i="14"/>
  <c r="D51" i="14"/>
  <c r="F50" i="14"/>
  <c r="E50" i="14"/>
  <c r="D50" i="14"/>
  <c r="G49" i="14"/>
  <c r="G48" i="14"/>
  <c r="D47" i="14"/>
  <c r="G47" i="14" s="1"/>
  <c r="F46" i="14"/>
  <c r="E46" i="14"/>
  <c r="D46" i="14"/>
  <c r="F45" i="14"/>
  <c r="E45" i="14"/>
  <c r="D45" i="14"/>
  <c r="F44" i="14"/>
  <c r="E44" i="14"/>
  <c r="D44" i="14"/>
  <c r="G43" i="14"/>
  <c r="G42" i="14"/>
  <c r="F41" i="14"/>
  <c r="E41" i="14"/>
  <c r="D41" i="14"/>
  <c r="F25" i="14"/>
  <c r="E25" i="14"/>
  <c r="D25" i="14"/>
  <c r="F24" i="14"/>
  <c r="E24" i="14"/>
  <c r="D24" i="14"/>
  <c r="F23" i="14"/>
  <c r="E23" i="14"/>
  <c r="D23" i="14"/>
  <c r="G22" i="14"/>
  <c r="F21" i="14"/>
  <c r="E21" i="14"/>
  <c r="D21" i="14"/>
  <c r="G20" i="14"/>
  <c r="F19" i="14"/>
  <c r="E19" i="14"/>
  <c r="D19" i="14"/>
  <c r="F18" i="14"/>
  <c r="E18" i="14"/>
  <c r="D18" i="14"/>
  <c r="F17" i="14"/>
  <c r="E17" i="14"/>
  <c r="D17" i="14"/>
  <c r="F16" i="14"/>
  <c r="E16" i="14"/>
  <c r="D16" i="14"/>
  <c r="F15" i="14"/>
  <c r="E15" i="14"/>
  <c r="D15" i="14"/>
  <c r="F14" i="14"/>
  <c r="E14" i="14"/>
  <c r="D14" i="14"/>
  <c r="G13" i="14"/>
  <c r="G12" i="14"/>
  <c r="F11" i="14"/>
  <c r="E11" i="14"/>
  <c r="D11" i="14"/>
  <c r="F10" i="14"/>
  <c r="E10" i="14"/>
  <c r="D10" i="14"/>
  <c r="F9" i="14"/>
  <c r="E9" i="14"/>
  <c r="D9" i="14"/>
  <c r="F8" i="14"/>
  <c r="E8" i="14"/>
  <c r="D8" i="14"/>
  <c r="G7" i="14"/>
  <c r="G6" i="14"/>
  <c r="F5" i="14"/>
  <c r="E5" i="14"/>
  <c r="D5" i="14"/>
  <c r="F27" i="6"/>
  <c r="E26" i="6"/>
  <c r="F26" i="6" s="1"/>
  <c r="F20" i="6"/>
  <c r="F19" i="6"/>
  <c r="F13" i="6"/>
  <c r="F12" i="6"/>
  <c r="F6" i="6"/>
  <c r="F5" i="6"/>
  <c r="F77" i="11"/>
  <c r="AR74" i="7"/>
  <c r="BD281" i="7"/>
  <c r="AR263" i="7"/>
  <c r="BD83" i="7"/>
  <c r="AF78" i="7"/>
  <c r="AG78" i="7" s="1"/>
  <c r="AX78" i="7" s="1"/>
  <c r="AE255" i="7"/>
  <c r="AT255" i="7" s="1"/>
  <c r="AK267" i="7"/>
  <c r="AK286" i="7"/>
  <c r="BF286" i="7" s="1"/>
  <c r="AR323" i="7"/>
  <c r="AE63" i="7"/>
  <c r="AT63" i="7" s="1"/>
  <c r="AE303" i="7"/>
  <c r="AT303" i="7" s="1"/>
  <c r="AF303" i="7"/>
  <c r="AV303" i="7" s="1"/>
  <c r="AE301" i="7"/>
  <c r="AT301" i="7" s="1"/>
  <c r="BD71" i="7"/>
  <c r="AT80" i="7"/>
  <c r="AE268" i="7"/>
  <c r="AT268" i="7" s="1"/>
  <c r="AE273" i="7"/>
  <c r="AT273" i="7" s="1"/>
  <c r="AE293" i="7"/>
  <c r="AT293" i="7" s="1"/>
  <c r="AR297" i="7"/>
  <c r="AR311" i="7"/>
  <c r="BD80" i="7"/>
  <c r="AK268" i="7"/>
  <c r="AL268" i="7" s="1"/>
  <c r="AE308" i="7"/>
  <c r="AT308" i="7" s="1"/>
  <c r="AR316" i="7"/>
  <c r="AE325" i="7"/>
  <c r="AK66" i="7"/>
  <c r="AL66" i="7" s="1"/>
  <c r="AF82" i="7"/>
  <c r="AV82" i="7" s="1"/>
  <c r="AR292" i="7"/>
  <c r="AW88" i="13"/>
  <c r="AG88" i="13"/>
  <c r="AH89" i="13"/>
  <c r="AG22" i="13"/>
  <c r="AY22" i="13" s="1"/>
  <c r="AM32" i="13"/>
  <c r="BK32" i="13" s="1"/>
  <c r="AG46" i="13"/>
  <c r="AW85" i="13"/>
  <c r="AO61" i="13"/>
  <c r="AC61" i="13"/>
  <c r="AD61" i="13" s="1"/>
  <c r="AE61" i="13" s="1"/>
  <c r="AY162" i="13"/>
  <c r="AJ170" i="13"/>
  <c r="AK170" i="13" s="1"/>
  <c r="BG170" i="13" s="1"/>
  <c r="AC57" i="13"/>
  <c r="AQ57" i="13" s="1"/>
  <c r="AS67" i="13"/>
  <c r="AE67" i="13"/>
  <c r="AF67" i="13" s="1"/>
  <c r="AG29" i="13"/>
  <c r="AO84" i="13"/>
  <c r="AQ84" i="13"/>
  <c r="AQ67" i="13"/>
  <c r="AC68" i="13"/>
  <c r="AD68" i="13" s="1"/>
  <c r="AS68" i="13" s="1"/>
  <c r="AC78" i="13"/>
  <c r="AD78" i="13" s="1"/>
  <c r="AJ156" i="13"/>
  <c r="BE156" i="13" s="1"/>
  <c r="AW117" i="13"/>
  <c r="AG117" i="13"/>
  <c r="AH117" i="13" s="1"/>
  <c r="BA117" i="13" s="1"/>
  <c r="AG20" i="13"/>
  <c r="AY20" i="13" s="1"/>
  <c r="AC26" i="13"/>
  <c r="AG38" i="13"/>
  <c r="AD43" i="13"/>
  <c r="AS43" i="13" s="1"/>
  <c r="AC70" i="13"/>
  <c r="AQ70" i="13" s="1"/>
  <c r="BA95" i="13"/>
  <c r="AO166" i="13"/>
  <c r="AC166" i="13"/>
  <c r="AQ166" i="13" s="1"/>
  <c r="AO176" i="13"/>
  <c r="AC176" i="13"/>
  <c r="AQ176" i="13"/>
  <c r="AG35" i="13"/>
  <c r="AY35" i="13" s="1"/>
  <c r="AC55" i="13"/>
  <c r="AD55" i="13" s="1"/>
  <c r="AW89" i="13"/>
  <c r="AC91" i="13"/>
  <c r="AQ91" i="13" s="1"/>
  <c r="AO91" i="13"/>
  <c r="AJ95" i="13"/>
  <c r="AJ120" i="13"/>
  <c r="BE119" i="13"/>
  <c r="AK119" i="13"/>
  <c r="AL119" i="13" s="1"/>
  <c r="AO102" i="13"/>
  <c r="AC102" i="13"/>
  <c r="AD102" i="13" s="1"/>
  <c r="AE102" i="13" s="1"/>
  <c r="AY104" i="13"/>
  <c r="AH104" i="13"/>
  <c r="AF165" i="13"/>
  <c r="AW165" i="13" s="1"/>
  <c r="AU165" i="13"/>
  <c r="AC178" i="13"/>
  <c r="AQ178" i="13" s="1"/>
  <c r="AO178" i="13"/>
  <c r="AF120" i="13"/>
  <c r="AW120" i="13" s="1"/>
  <c r="AU120" i="13"/>
  <c r="BC157" i="13"/>
  <c r="BC177" i="13"/>
  <c r="AJ177" i="13"/>
  <c r="BE177" i="13" s="1"/>
  <c r="AC56" i="13"/>
  <c r="AQ56" i="13" s="1"/>
  <c r="AF79" i="13"/>
  <c r="AW79" i="13" s="1"/>
  <c r="AU79" i="13"/>
  <c r="AC113" i="13"/>
  <c r="AQ113" i="13" s="1"/>
  <c r="AO88" i="13"/>
  <c r="BA103" i="13"/>
  <c r="AU125" i="13"/>
  <c r="AQ75" i="13"/>
  <c r="AQ79" i="13"/>
  <c r="AO114" i="13"/>
  <c r="AC114" i="13"/>
  <c r="AQ114" i="13" s="1"/>
  <c r="AG125" i="13"/>
  <c r="AY125" i="13" s="1"/>
  <c r="AO200" i="13"/>
  <c r="AC200" i="13"/>
  <c r="AQ200" i="13" s="1"/>
  <c r="AF168" i="13"/>
  <c r="AG168" i="13" s="1"/>
  <c r="AU168" i="13"/>
  <c r="AF178" i="13"/>
  <c r="AG178" i="13" s="1"/>
  <c r="AY178" i="13" s="1"/>
  <c r="BC178" i="13"/>
  <c r="AJ178" i="13"/>
  <c r="AO196" i="13"/>
  <c r="AC196" i="13"/>
  <c r="AQ196" i="13" s="1"/>
  <c r="AC198" i="13"/>
  <c r="AQ198" i="13" s="1"/>
  <c r="AO217" i="13"/>
  <c r="AC217" i="13"/>
  <c r="AQ217" i="13" s="1"/>
  <c r="P34" i="7"/>
  <c r="P38" i="7" s="1"/>
  <c r="P30" i="7"/>
  <c r="BD82" i="7"/>
  <c r="AK82" i="7"/>
  <c r="AL82" i="7" s="1"/>
  <c r="AO170" i="13"/>
  <c r="AC206" i="13"/>
  <c r="AQ206" i="13" s="1"/>
  <c r="AO206" i="13"/>
  <c r="AO107" i="13"/>
  <c r="AO111" i="13"/>
  <c r="AO123" i="13"/>
  <c r="AU153" i="13"/>
  <c r="AF153" i="13"/>
  <c r="AW153" i="13" s="1"/>
  <c r="AF206" i="13"/>
  <c r="AW206" i="13" s="1"/>
  <c r="AU206" i="13"/>
  <c r="AO222" i="13"/>
  <c r="AC222" i="13"/>
  <c r="AD222" i="13" s="1"/>
  <c r="AY92" i="13"/>
  <c r="AO101" i="13"/>
  <c r="AQ111" i="13"/>
  <c r="BC153" i="13"/>
  <c r="AJ154" i="13"/>
  <c r="BE154" i="13" s="1"/>
  <c r="AJ155" i="13"/>
  <c r="BE155" i="13" s="1"/>
  <c r="AJ182" i="13"/>
  <c r="BC182" i="13"/>
  <c r="BC186" i="13"/>
  <c r="AI195" i="13"/>
  <c r="BC195" i="13" s="1"/>
  <c r="AO229" i="13"/>
  <c r="AC229" i="13"/>
  <c r="AD229" i="13" s="1"/>
  <c r="AS229" i="13" s="1"/>
  <c r="AQ235" i="13"/>
  <c r="AU175" i="13"/>
  <c r="BC181" i="13"/>
  <c r="AJ181" i="13"/>
  <c r="AK181" i="13" s="1"/>
  <c r="AL181" i="13" s="1"/>
  <c r="AC207" i="13"/>
  <c r="AQ207" i="13" s="1"/>
  <c r="AS223" i="13"/>
  <c r="AG224" i="13"/>
  <c r="AH224" i="13" s="1"/>
  <c r="BA224" i="13" s="1"/>
  <c r="AW224" i="13"/>
  <c r="BE173" i="13"/>
  <c r="AC195" i="13"/>
  <c r="AD195" i="13" s="1"/>
  <c r="AO195" i="13"/>
  <c r="AC211" i="13"/>
  <c r="AD211" i="13" s="1"/>
  <c r="AO211" i="13"/>
  <c r="AC221" i="13"/>
  <c r="AQ221" i="13" s="1"/>
  <c r="AY216" i="13"/>
  <c r="AH216" i="13"/>
  <c r="BA216" i="13" s="1"/>
  <c r="AW229" i="13"/>
  <c r="AG229" i="13"/>
  <c r="AO209" i="13"/>
  <c r="BD72" i="7"/>
  <c r="AK72" i="7"/>
  <c r="BF72" i="7" s="1"/>
  <c r="AO210" i="13"/>
  <c r="AR71" i="7"/>
  <c r="AR287" i="7"/>
  <c r="AE287" i="7"/>
  <c r="AF287" i="7" s="1"/>
  <c r="AE271" i="7"/>
  <c r="AF271" i="7" s="1"/>
  <c r="AV271" i="7" s="1"/>
  <c r="AR271" i="7"/>
  <c r="BD282" i="7"/>
  <c r="AK74" i="7"/>
  <c r="AE260" i="7"/>
  <c r="AT260" i="7" s="1"/>
  <c r="AR260" i="7"/>
  <c r="AF264" i="7"/>
  <c r="AR324" i="7"/>
  <c r="AE324" i="7"/>
  <c r="AF324" i="7" s="1"/>
  <c r="AR256" i="7"/>
  <c r="BD280" i="7"/>
  <c r="AK271" i="7"/>
  <c r="AL271" i="7" s="1"/>
  <c r="AE275" i="7"/>
  <c r="AR307" i="7"/>
  <c r="AE307" i="7"/>
  <c r="AT307" i="7" s="1"/>
  <c r="AT323" i="7"/>
  <c r="AR288" i="7"/>
  <c r="D116" i="16"/>
  <c r="E82" i="16"/>
  <c r="D126" i="16"/>
  <c r="F82" i="16"/>
  <c r="D82" i="16"/>
  <c r="E116" i="16"/>
  <c r="F116" i="16"/>
  <c r="E92" i="16"/>
  <c r="D75" i="16"/>
  <c r="BF74" i="7"/>
  <c r="AL74" i="7"/>
  <c r="AM74" i="7" s="1"/>
  <c r="BE95" i="13"/>
  <c r="AK95" i="13"/>
  <c r="AL95" i="13" s="1"/>
  <c r="BI95" i="13" s="1"/>
  <c r="AK156" i="13"/>
  <c r="AL156" i="13" s="1"/>
  <c r="BE157" i="13"/>
  <c r="AQ68" i="13"/>
  <c r="AI104" i="13"/>
  <c r="BA104" i="13"/>
  <c r="E126" i="16"/>
  <c r="F86" i="16"/>
  <c r="AK182" i="13"/>
  <c r="BE182" i="13"/>
  <c r="BA162" i="13"/>
  <c r="AI162" i="13"/>
  <c r="AJ162" i="13" s="1"/>
  <c r="AK162" i="13" s="1"/>
  <c r="AL162" i="13" s="1"/>
  <c r="BE181" i="13"/>
  <c r="E75" i="16"/>
  <c r="AV323" i="7"/>
  <c r="AU67" i="13"/>
  <c r="AD200" i="13"/>
  <c r="D92" i="16"/>
  <c r="E120" i="16"/>
  <c r="F126" i="16"/>
  <c r="AS102" i="13"/>
  <c r="BG95" i="13"/>
  <c r="AL157" i="13"/>
  <c r="BI157" i="13" s="1"/>
  <c r="F92" i="16"/>
  <c r="BE162" i="13"/>
  <c r="F14" i="11" l="1"/>
  <c r="BG153" i="13"/>
  <c r="AL153" i="13"/>
  <c r="AG206" i="13"/>
  <c r="AH20" i="13"/>
  <c r="BA20" i="13" s="1"/>
  <c r="AQ61" i="13"/>
  <c r="E119" i="11"/>
  <c r="D93" i="11"/>
  <c r="F95" i="11"/>
  <c r="F119" i="11"/>
  <c r="F59" i="11"/>
  <c r="E10" i="11"/>
  <c r="D84" i="11"/>
  <c r="BF66" i="7"/>
  <c r="E120" i="11"/>
  <c r="AO67" i="13"/>
  <c r="AJ180" i="13"/>
  <c r="AO215" i="13"/>
  <c r="D93" i="14"/>
  <c r="D77" i="11"/>
  <c r="AF308" i="7"/>
  <c r="AV308" i="7" s="1"/>
  <c r="E9" i="11"/>
  <c r="AF301" i="7"/>
  <c r="AD169" i="13"/>
  <c r="AE169" i="13" s="1"/>
  <c r="AF169" i="13" s="1"/>
  <c r="AQ169" i="13"/>
  <c r="AU102" i="13"/>
  <c r="AF102" i="13"/>
  <c r="AE235" i="13"/>
  <c r="AS235" i="13"/>
  <c r="AK158" i="13"/>
  <c r="BE158" i="13"/>
  <c r="AJ93" i="13"/>
  <c r="AK93" i="13" s="1"/>
  <c r="BC93" i="13"/>
  <c r="AF61" i="13"/>
  <c r="AG61" i="13" s="1"/>
  <c r="AU61" i="13"/>
  <c r="AW162" i="13"/>
  <c r="AO199" i="13"/>
  <c r="BA93" i="13"/>
  <c r="AG26" i="13"/>
  <c r="AH26" i="13" s="1"/>
  <c r="D119" i="11"/>
  <c r="E57" i="11"/>
  <c r="AH228" i="13"/>
  <c r="AI228" i="13" s="1"/>
  <c r="BC158" i="13"/>
  <c r="E93" i="14" s="1"/>
  <c r="AC72" i="13"/>
  <c r="AY93" i="13"/>
  <c r="AW223" i="13"/>
  <c r="AO177" i="13"/>
  <c r="AC119" i="13"/>
  <c r="AQ119" i="13" s="1"/>
  <c r="AO82" i="13"/>
  <c r="AF154" i="13"/>
  <c r="AY224" i="13"/>
  <c r="AE62" i="7"/>
  <c r="AI224" i="13"/>
  <c r="BC224" i="13" s="1"/>
  <c r="AQ102" i="13"/>
  <c r="AW168" i="13"/>
  <c r="BD265" i="7"/>
  <c r="AU114" i="13"/>
  <c r="AC73" i="13"/>
  <c r="AQ73" i="13" s="1"/>
  <c r="AC59" i="13"/>
  <c r="AC66" i="13"/>
  <c r="AW93" i="13"/>
  <c r="AD107" i="13"/>
  <c r="AS107" i="13" s="1"/>
  <c r="AJ127" i="13"/>
  <c r="F57" i="11"/>
  <c r="E23" i="11"/>
  <c r="AW105" i="13"/>
  <c r="F42" i="11"/>
  <c r="E14" i="11"/>
  <c r="E19" i="11"/>
  <c r="D128" i="11"/>
  <c r="E21" i="11"/>
  <c r="E41" i="11"/>
  <c r="D19" i="11"/>
  <c r="F93" i="11"/>
  <c r="E59" i="11"/>
  <c r="D23" i="11"/>
  <c r="AH35" i="13"/>
  <c r="AH96" i="13"/>
  <c r="AU223" i="13"/>
  <c r="E112" i="11"/>
  <c r="E55" i="11"/>
  <c r="F91" i="11"/>
  <c r="D21" i="11"/>
  <c r="AO223" i="13"/>
  <c r="D113" i="11"/>
  <c r="E77" i="11"/>
  <c r="AD56" i="13"/>
  <c r="AS56" i="13" s="1"/>
  <c r="AD196" i="13"/>
  <c r="AQ195" i="13"/>
  <c r="D120" i="11"/>
  <c r="AG120" i="13"/>
  <c r="AY120" i="13" s="1"/>
  <c r="AC218" i="13"/>
  <c r="BE186" i="13"/>
  <c r="AF121" i="13"/>
  <c r="AF116" i="13"/>
  <c r="AO79" i="13"/>
  <c r="AG47" i="13"/>
  <c r="AY47" i="13" s="1"/>
  <c r="AO169" i="13"/>
  <c r="AJ195" i="13"/>
  <c r="AC202" i="13"/>
  <c r="AG79" i="13"/>
  <c r="AH79" i="13" s="1"/>
  <c r="AK154" i="13"/>
  <c r="AL154" i="13" s="1"/>
  <c r="AD221" i="13"/>
  <c r="AE221" i="13" s="1"/>
  <c r="AU221" i="13" s="1"/>
  <c r="AO194" i="13"/>
  <c r="AC212" i="13"/>
  <c r="AQ212" i="13" s="1"/>
  <c r="AW96" i="13"/>
  <c r="AF177" i="13"/>
  <c r="F112" i="11"/>
  <c r="D126" i="11"/>
  <c r="D17" i="11"/>
  <c r="AE313" i="7"/>
  <c r="AI117" i="13"/>
  <c r="BC117" i="13" s="1"/>
  <c r="E10" i="16"/>
  <c r="D10" i="16"/>
  <c r="AM66" i="7"/>
  <c r="BJ66" i="7" s="1"/>
  <c r="BH66" i="7"/>
  <c r="AF255" i="7"/>
  <c r="AV255" i="7" s="1"/>
  <c r="BD285" i="7"/>
  <c r="AG303" i="7"/>
  <c r="AH303" i="7" s="1"/>
  <c r="AE298" i="7"/>
  <c r="AH78" i="7"/>
  <c r="AZ78" i="7" s="1"/>
  <c r="AF293" i="7"/>
  <c r="AE300" i="7"/>
  <c r="AF300" i="7" s="1"/>
  <c r="AE305" i="7"/>
  <c r="AT305" i="7" s="1"/>
  <c r="AT81" i="7"/>
  <c r="AF268" i="7"/>
  <c r="AG268" i="7" s="1"/>
  <c r="AV78" i="7"/>
  <c r="AE315" i="7"/>
  <c r="E113" i="11"/>
  <c r="D12" i="11"/>
  <c r="F55" i="11"/>
  <c r="D5" i="11"/>
  <c r="BF82" i="7"/>
  <c r="AG82" i="7"/>
  <c r="AG81" i="7"/>
  <c r="AR264" i="7"/>
  <c r="AK78" i="7"/>
  <c r="F113" i="11"/>
  <c r="D91" i="11"/>
  <c r="AE326" i="7"/>
  <c r="AF326" i="7" s="1"/>
  <c r="AG326" i="7" s="1"/>
  <c r="AH326" i="7" s="1"/>
  <c r="D41" i="11"/>
  <c r="AE327" i="7"/>
  <c r="BD81" i="7"/>
  <c r="AK84" i="7"/>
  <c r="BF84" i="7" s="1"/>
  <c r="E91" i="11"/>
  <c r="E93" i="11"/>
  <c r="AR277" i="7"/>
  <c r="AE64" i="7"/>
  <c r="AK76" i="7"/>
  <c r="BF76" i="7" s="1"/>
  <c r="AR55" i="7"/>
  <c r="E12" i="11" s="1"/>
  <c r="AT287" i="7"/>
  <c r="AE306" i="7"/>
  <c r="AF306" i="7" s="1"/>
  <c r="AR258" i="7"/>
  <c r="E78" i="11"/>
  <c r="F12" i="11"/>
  <c r="AT79" i="7"/>
  <c r="AE73" i="7"/>
  <c r="AF73" i="7" s="1"/>
  <c r="AK279" i="7"/>
  <c r="BF279" i="7" s="1"/>
  <c r="AE312" i="7"/>
  <c r="AT312" i="7" s="1"/>
  <c r="AR294" i="7"/>
  <c r="F89" i="11"/>
  <c r="AE290" i="7"/>
  <c r="F8" i="11"/>
  <c r="F116" i="11"/>
  <c r="E53" i="11"/>
  <c r="AM181" i="13"/>
  <c r="BK181" i="13" s="1"/>
  <c r="BI181" i="13"/>
  <c r="AQ52" i="13"/>
  <c r="AD52" i="13"/>
  <c r="BC103" i="13"/>
  <c r="AJ103" i="13"/>
  <c r="BE103" i="13" s="1"/>
  <c r="AS195" i="13"/>
  <c r="AE195" i="13"/>
  <c r="AV287" i="7"/>
  <c r="AG287" i="7"/>
  <c r="AG114" i="13"/>
  <c r="AW114" i="13"/>
  <c r="AM162" i="13"/>
  <c r="BK162" i="13" s="1"/>
  <c r="BI162" i="13"/>
  <c r="AE55" i="13"/>
  <c r="AS55" i="13"/>
  <c r="AS111" i="13"/>
  <c r="AE111" i="13"/>
  <c r="AF111" i="13" s="1"/>
  <c r="AM119" i="13"/>
  <c r="BK119" i="13" s="1"/>
  <c r="BI119" i="13"/>
  <c r="AU64" i="13"/>
  <c r="AF64" i="13"/>
  <c r="AG64" i="13" s="1"/>
  <c r="AY168" i="13"/>
  <c r="AH168" i="13"/>
  <c r="AM156" i="13"/>
  <c r="BK156" i="13" s="1"/>
  <c r="BI156" i="13"/>
  <c r="AQ60" i="13"/>
  <c r="AD60" i="13"/>
  <c r="AF63" i="7"/>
  <c r="AV63" i="7" s="1"/>
  <c r="AO52" i="13"/>
  <c r="AO60" i="13"/>
  <c r="AM102" i="13"/>
  <c r="BK102" i="13" s="1"/>
  <c r="AF113" i="13"/>
  <c r="AU174" i="13"/>
  <c r="AO203" i="13"/>
  <c r="AO226" i="13"/>
  <c r="AG44" i="13"/>
  <c r="BD79" i="7"/>
  <c r="AQ23" i="13"/>
  <c r="AO75" i="13"/>
  <c r="AC80" i="13"/>
  <c r="AW95" i="13"/>
  <c r="AO197" i="13"/>
  <c r="AD204" i="13"/>
  <c r="AC213" i="13"/>
  <c r="AQ213" i="13" s="1"/>
  <c r="AW216" i="13"/>
  <c r="AL170" i="13"/>
  <c r="AE68" i="13"/>
  <c r="BG186" i="13"/>
  <c r="BG162" i="13"/>
  <c r="AD70" i="13"/>
  <c r="AH22" i="13"/>
  <c r="AF172" i="13"/>
  <c r="AG172" i="13" s="1"/>
  <c r="AY172" i="13" s="1"/>
  <c r="AF77" i="7"/>
  <c r="AO171" i="13"/>
  <c r="AO173" i="13"/>
  <c r="AC208" i="13"/>
  <c r="AC233" i="13"/>
  <c r="AQ233" i="13" s="1"/>
  <c r="AM157" i="13"/>
  <c r="BK157" i="13" s="1"/>
  <c r="BG119" i="13"/>
  <c r="AO109" i="13"/>
  <c r="AS64" i="13"/>
  <c r="AH223" i="13"/>
  <c r="BA223" i="13" s="1"/>
  <c r="BG156" i="13"/>
  <c r="AI20" i="13"/>
  <c r="AD57" i="13"/>
  <c r="AD198" i="13"/>
  <c r="BE170" i="13"/>
  <c r="AC90" i="13"/>
  <c r="BC118" i="13"/>
  <c r="AD234" i="13"/>
  <c r="BC162" i="13"/>
  <c r="AK155" i="13"/>
  <c r="AG165" i="13"/>
  <c r="AQ229" i="13"/>
  <c r="AZ50" i="7"/>
  <c r="F46" i="11" s="1"/>
  <c r="G46" i="11" s="1"/>
  <c r="AJ128" i="13"/>
  <c r="BI32" i="7"/>
  <c r="BJ32" i="7" s="1"/>
  <c r="E115" i="11" s="1"/>
  <c r="AD41" i="13"/>
  <c r="AS41" i="13" s="1"/>
  <c r="AJ171" i="13"/>
  <c r="BC173" i="13"/>
  <c r="S35" i="7"/>
  <c r="S39" i="7" s="1"/>
  <c r="AC179" i="13"/>
  <c r="AS169" i="13"/>
  <c r="AS61" i="13"/>
  <c r="AW174" i="13"/>
  <c r="AT324" i="7"/>
  <c r="BF271" i="7"/>
  <c r="AM95" i="13"/>
  <c r="BK95" i="13" s="1"/>
  <c r="AF260" i="7"/>
  <c r="AG260" i="7" s="1"/>
  <c r="AH260" i="7" s="1"/>
  <c r="AK177" i="13"/>
  <c r="AL177" i="13" s="1"/>
  <c r="AG153" i="13"/>
  <c r="AY153" i="13" s="1"/>
  <c r="AQ55" i="13"/>
  <c r="AQ78" i="13"/>
  <c r="AI216" i="13"/>
  <c r="AD226" i="13"/>
  <c r="AC220" i="13"/>
  <c r="AC65" i="13"/>
  <c r="AD65" i="13" s="1"/>
  <c r="AD20" i="13"/>
  <c r="AS20" i="13" s="1"/>
  <c r="AO83" i="13"/>
  <c r="AJ126" i="13"/>
  <c r="AK126" i="13" s="1"/>
  <c r="AL126" i="13" s="1"/>
  <c r="BI126" i="13" s="1"/>
  <c r="AW230" i="13"/>
  <c r="AD91" i="13"/>
  <c r="AS91" i="13" s="1"/>
  <c r="AQ64" i="13"/>
  <c r="AK67" i="7"/>
  <c r="AL67" i="7" s="1"/>
  <c r="AO64" i="13"/>
  <c r="AC108" i="13"/>
  <c r="AO219" i="13"/>
  <c r="AO21" i="13"/>
  <c r="AC21" i="13"/>
  <c r="AW21" i="13"/>
  <c r="AG21" i="13"/>
  <c r="AD22" i="13"/>
  <c r="AS22" i="13" s="1"/>
  <c r="AQ22" i="13"/>
  <c r="AQ24" i="13"/>
  <c r="AD24" i="13"/>
  <c r="AS24" i="13" s="1"/>
  <c r="AW24" i="13"/>
  <c r="AG24" i="13"/>
  <c r="AQ25" i="13"/>
  <c r="AD25" i="13"/>
  <c r="AS25" i="13" s="1"/>
  <c r="AO27" i="13"/>
  <c r="AC27" i="13"/>
  <c r="AD27" i="13" s="1"/>
  <c r="AO29" i="13"/>
  <c r="AC29" i="13"/>
  <c r="AW34" i="13"/>
  <c r="AG34" i="13"/>
  <c r="AW36" i="13"/>
  <c r="AG36" i="13"/>
  <c r="AW37" i="13"/>
  <c r="AG37" i="13"/>
  <c r="AW40" i="13"/>
  <c r="AG40" i="13"/>
  <c r="AW42" i="13"/>
  <c r="AG42" i="13"/>
  <c r="AY42" i="13" s="1"/>
  <c r="AW43" i="13"/>
  <c r="AG43" i="13"/>
  <c r="AH43" i="13" s="1"/>
  <c r="AC45" i="13"/>
  <c r="AQ45" i="13" s="1"/>
  <c r="AO45" i="13"/>
  <c r="AW49" i="13"/>
  <c r="AG49" i="13"/>
  <c r="AG50" i="13"/>
  <c r="AW50" i="13"/>
  <c r="AG51" i="13"/>
  <c r="AY51" i="13" s="1"/>
  <c r="AW51" i="13"/>
  <c r="AO53" i="13"/>
  <c r="AC53" i="13"/>
  <c r="AD53" i="13" s="1"/>
  <c r="AC54" i="13"/>
  <c r="AO54" i="13"/>
  <c r="AO58" i="13"/>
  <c r="AC58" i="13"/>
  <c r="AD58" i="13" s="1"/>
  <c r="AC62" i="13"/>
  <c r="AO62" i="13"/>
  <c r="AW63" i="13"/>
  <c r="AG63" i="13"/>
  <c r="AO71" i="13"/>
  <c r="AC71" i="13"/>
  <c r="AU83" i="13"/>
  <c r="AF83" i="13"/>
  <c r="BC83" i="13"/>
  <c r="AJ83" i="13"/>
  <c r="AU84" i="13"/>
  <c r="AF84" i="13"/>
  <c r="BC84" i="13"/>
  <c r="AJ84" i="13"/>
  <c r="AK84" i="13" s="1"/>
  <c r="AC85" i="13"/>
  <c r="AO85" i="13"/>
  <c r="AO86" i="13"/>
  <c r="AC86" i="13"/>
  <c r="AD86" i="13" s="1"/>
  <c r="AS86" i="13" s="1"/>
  <c r="AC87" i="13"/>
  <c r="AO87" i="13"/>
  <c r="AC89" i="13"/>
  <c r="AO89" i="13"/>
  <c r="AW90" i="13"/>
  <c r="AG90" i="13"/>
  <c r="AI92" i="13"/>
  <c r="BA92" i="13"/>
  <c r="AW94" i="13"/>
  <c r="AG94" i="13"/>
  <c r="AQ98" i="13"/>
  <c r="AD98" i="13"/>
  <c r="AQ99" i="13"/>
  <c r="AD99" i="13"/>
  <c r="AD100" i="13"/>
  <c r="AS100" i="13" s="1"/>
  <c r="AQ100" i="13"/>
  <c r="D119" i="14"/>
  <c r="AY105" i="13"/>
  <c r="AH105" i="13"/>
  <c r="AI105" i="13" s="1"/>
  <c r="AJ105" i="13" s="1"/>
  <c r="AU112" i="13"/>
  <c r="AF112" i="13"/>
  <c r="AO115" i="13"/>
  <c r="AC115" i="13"/>
  <c r="AQ115" i="13" s="1"/>
  <c r="AU115" i="13"/>
  <c r="AF115" i="13"/>
  <c r="AO116" i="13"/>
  <c r="AC116" i="13"/>
  <c r="AQ116" i="13" s="1"/>
  <c r="AC117" i="13"/>
  <c r="AQ117" i="13" s="1"/>
  <c r="AO117" i="13"/>
  <c r="AO118" i="13"/>
  <c r="AC118" i="13"/>
  <c r="AQ118" i="13" s="1"/>
  <c r="AU118" i="13"/>
  <c r="AF118" i="13"/>
  <c r="AO122" i="13"/>
  <c r="AC122" i="13"/>
  <c r="AQ122" i="13" s="1"/>
  <c r="AO124" i="13"/>
  <c r="AC124" i="13"/>
  <c r="AQ124" i="13" s="1"/>
  <c r="AC125" i="13"/>
  <c r="AQ125" i="13" s="1"/>
  <c r="AO125" i="13"/>
  <c r="AC126" i="13"/>
  <c r="AQ126" i="13" s="1"/>
  <c r="AO126" i="13"/>
  <c r="AO153" i="13"/>
  <c r="AC153" i="13"/>
  <c r="AQ153" i="13" s="1"/>
  <c r="AC154" i="13"/>
  <c r="AQ154" i="13" s="1"/>
  <c r="AO154" i="13"/>
  <c r="AF155" i="13"/>
  <c r="AU155" i="13"/>
  <c r="AW161" i="13"/>
  <c r="AG161" i="13"/>
  <c r="AU164" i="13"/>
  <c r="AF164" i="13"/>
  <c r="AG164" i="13" s="1"/>
  <c r="AU166" i="13"/>
  <c r="AF166" i="13"/>
  <c r="AF167" i="13"/>
  <c r="AW167" i="13" s="1"/>
  <c r="AU167" i="13"/>
  <c r="AO168" i="13"/>
  <c r="AC168" i="13"/>
  <c r="AQ168" i="13" s="1"/>
  <c r="AC172" i="13"/>
  <c r="AQ172" i="13" s="1"/>
  <c r="AO172" i="13"/>
  <c r="AJ172" i="13"/>
  <c r="BC172" i="13"/>
  <c r="AU173" i="13"/>
  <c r="AF173" i="13"/>
  <c r="AG173" i="13" s="1"/>
  <c r="AY173" i="13" s="1"/>
  <c r="BG173" i="13"/>
  <c r="AL173" i="13"/>
  <c r="AM173" i="13" s="1"/>
  <c r="BK173" i="13" s="1"/>
  <c r="AO175" i="13"/>
  <c r="AC175" i="13"/>
  <c r="AQ175" i="13" s="1"/>
  <c r="AG175" i="13"/>
  <c r="AY175" i="13" s="1"/>
  <c r="AW175" i="13"/>
  <c r="BC175" i="13"/>
  <c r="AJ175" i="13"/>
  <c r="BE175" i="13" s="1"/>
  <c r="BC176" i="13"/>
  <c r="AJ176" i="13"/>
  <c r="BC179" i="13"/>
  <c r="AJ179" i="13"/>
  <c r="AK179" i="13" s="1"/>
  <c r="AO180" i="13"/>
  <c r="AC180" i="13"/>
  <c r="AQ180" i="13" s="1"/>
  <c r="BE180" i="13"/>
  <c r="AK180" i="13"/>
  <c r="BG180" i="13" s="1"/>
  <c r="BC185" i="13"/>
  <c r="AJ185" i="13"/>
  <c r="AK185" i="13" s="1"/>
  <c r="AO189" i="13"/>
  <c r="AC189" i="13"/>
  <c r="AO190" i="13"/>
  <c r="AC190" i="13"/>
  <c r="AC192" i="13"/>
  <c r="AQ192" i="13" s="1"/>
  <c r="AO192" i="13"/>
  <c r="BA192" i="13"/>
  <c r="AI192" i="13"/>
  <c r="AJ192" i="13" s="1"/>
  <c r="AC193" i="13"/>
  <c r="AO193" i="13"/>
  <c r="BA196" i="13"/>
  <c r="AI196" i="13"/>
  <c r="AQ199" i="13"/>
  <c r="AD199" i="13"/>
  <c r="AE199" i="13" s="1"/>
  <c r="AD201" i="13"/>
  <c r="AQ201" i="13"/>
  <c r="AF205" i="13"/>
  <c r="AU205" i="13"/>
  <c r="AD209" i="13"/>
  <c r="AS209" i="13" s="1"/>
  <c r="AQ209" i="13"/>
  <c r="AW212" i="13"/>
  <c r="AG212" i="13"/>
  <c r="AH212" i="13" s="1"/>
  <c r="AI212" i="13" s="1"/>
  <c r="AO214" i="13"/>
  <c r="AC214" i="13"/>
  <c r="AQ214" i="13" s="1"/>
  <c r="AY217" i="13"/>
  <c r="AH217" i="13"/>
  <c r="BA217" i="13" s="1"/>
  <c r="AD219" i="13"/>
  <c r="AS219" i="13" s="1"/>
  <c r="AQ219" i="13"/>
  <c r="AC224" i="13"/>
  <c r="AQ224" i="13" s="1"/>
  <c r="AO224" i="13"/>
  <c r="AC225" i="13"/>
  <c r="AO225" i="13"/>
  <c r="AH230" i="13"/>
  <c r="AY230" i="13"/>
  <c r="AC232" i="13"/>
  <c r="AQ232" i="13" s="1"/>
  <c r="AO232" i="13"/>
  <c r="S34" i="7"/>
  <c r="S38" i="7" s="1"/>
  <c r="S30" i="7"/>
  <c r="Q31" i="7"/>
  <c r="Q35" i="7"/>
  <c r="Q39" i="7" s="1"/>
  <c r="R35" i="7"/>
  <c r="R39" i="7" s="1"/>
  <c r="R31" i="7"/>
  <c r="D9" i="11"/>
  <c r="D117" i="11"/>
  <c r="F117" i="11"/>
  <c r="AT53" i="17"/>
  <c r="F10" i="16" s="1"/>
  <c r="AX53" i="17"/>
  <c r="E45" i="16" s="1"/>
  <c r="AU169" i="13"/>
  <c r="AQ65" i="13"/>
  <c r="AY38" i="13"/>
  <c r="AH38" i="13"/>
  <c r="AQ26" i="13"/>
  <c r="AD26" i="13"/>
  <c r="AS26" i="13" s="1"/>
  <c r="AE200" i="13"/>
  <c r="AS200" i="13"/>
  <c r="AG67" i="13"/>
  <c r="AW67" i="13"/>
  <c r="BG177" i="13"/>
  <c r="AH206" i="13"/>
  <c r="AY206" i="13"/>
  <c r="BE120" i="13"/>
  <c r="AK120" i="13"/>
  <c r="AJ224" i="13"/>
  <c r="BI186" i="13"/>
  <c r="AM186" i="13"/>
  <c r="BK186" i="13" s="1"/>
  <c r="AS70" i="13"/>
  <c r="AE70" i="13"/>
  <c r="AS78" i="13"/>
  <c r="AE78" i="13"/>
  <c r="BA35" i="13"/>
  <c r="AI35" i="13"/>
  <c r="BF81" i="7"/>
  <c r="AL81" i="7"/>
  <c r="AY79" i="13"/>
  <c r="AM82" i="7"/>
  <c r="BJ82" i="7" s="1"/>
  <c r="BH82" i="7"/>
  <c r="AG300" i="7"/>
  <c r="AV300" i="7"/>
  <c r="BF265" i="7"/>
  <c r="AL265" i="7"/>
  <c r="AY229" i="13"/>
  <c r="AH229" i="13"/>
  <c r="AS222" i="13"/>
  <c r="AE222" i="13"/>
  <c r="AQ58" i="13"/>
  <c r="AW86" i="13"/>
  <c r="AG86" i="13"/>
  <c r="BE178" i="13"/>
  <c r="AK178" i="13"/>
  <c r="AY26" i="13"/>
  <c r="AL182" i="13"/>
  <c r="BG182" i="13"/>
  <c r="AW178" i="13"/>
  <c r="AE211" i="13"/>
  <c r="AS211" i="13"/>
  <c r="AQ211" i="13"/>
  <c r="AV268" i="7"/>
  <c r="BG181" i="13"/>
  <c r="AI89" i="13"/>
  <c r="BA89" i="13"/>
  <c r="AW64" i="13"/>
  <c r="AH88" i="13"/>
  <c r="AY88" i="13"/>
  <c r="BC104" i="13"/>
  <c r="AJ104" i="13"/>
  <c r="AE56" i="13"/>
  <c r="BA96" i="13"/>
  <c r="AI96" i="13"/>
  <c r="AH47" i="13"/>
  <c r="AH85" i="13"/>
  <c r="AY85" i="13"/>
  <c r="AW91" i="13"/>
  <c r="AG91" i="13"/>
  <c r="AU82" i="13"/>
  <c r="AF82" i="13"/>
  <c r="AW97" i="13"/>
  <c r="AG97" i="13"/>
  <c r="AG207" i="13"/>
  <c r="AW207" i="13"/>
  <c r="AF307" i="7"/>
  <c r="AQ222" i="13"/>
  <c r="AY117" i="13"/>
  <c r="AF273" i="7"/>
  <c r="AJ92" i="13"/>
  <c r="BC92" i="13"/>
  <c r="BI101" i="13"/>
  <c r="AM101" i="13"/>
  <c r="BK101" i="13" s="1"/>
  <c r="AD109" i="13"/>
  <c r="AS75" i="13"/>
  <c r="AE75" i="13"/>
  <c r="AW176" i="13"/>
  <c r="AG176" i="13"/>
  <c r="AY176" i="13" s="1"/>
  <c r="AD189" i="13"/>
  <c r="AQ189" i="13"/>
  <c r="BC193" i="13"/>
  <c r="AJ193" i="13"/>
  <c r="AC76" i="13"/>
  <c r="AO76" i="13"/>
  <c r="BI173" i="13"/>
  <c r="AY29" i="13"/>
  <c r="AH29" i="13"/>
  <c r="AY43" i="13"/>
  <c r="BC105" i="13"/>
  <c r="AH114" i="13"/>
  <c r="AY114" i="13"/>
  <c r="AD203" i="13"/>
  <c r="AQ203" i="13"/>
  <c r="AU122" i="13"/>
  <c r="AF122" i="13"/>
  <c r="BE185" i="13"/>
  <c r="AQ191" i="13"/>
  <c r="AD191" i="13"/>
  <c r="BE84" i="13"/>
  <c r="AD108" i="13"/>
  <c r="AQ108" i="13"/>
  <c r="AW48" i="13"/>
  <c r="AG48" i="13"/>
  <c r="AO81" i="13"/>
  <c r="AC81" i="13"/>
  <c r="AU170" i="13"/>
  <c r="AF170" i="13"/>
  <c r="D14" i="11"/>
  <c r="G14" i="11" s="1"/>
  <c r="AY46" i="13"/>
  <c r="AH46" i="13"/>
  <c r="AQ62" i="13"/>
  <c r="AD62" i="13"/>
  <c r="AD210" i="13"/>
  <c r="AQ210" i="13"/>
  <c r="AQ227" i="13"/>
  <c r="AD227" i="13"/>
  <c r="AO3" i="13"/>
  <c r="AC3" i="13"/>
  <c r="AW25" i="13"/>
  <c r="AG25" i="13"/>
  <c r="AO36" i="13"/>
  <c r="AC36" i="13"/>
  <c r="BC125" i="13"/>
  <c r="AJ125" i="13"/>
  <c r="BC192" i="13"/>
  <c r="AJ121" i="13"/>
  <c r="AO216" i="13"/>
  <c r="AC216" i="13"/>
  <c r="AQ216" i="13" s="1"/>
  <c r="BI33" i="13"/>
  <c r="AM33" i="13"/>
  <c r="BK33" i="13" s="1"/>
  <c r="AQ88" i="13"/>
  <c r="AD88" i="13"/>
  <c r="AS88" i="13" s="1"/>
  <c r="AJ122" i="13"/>
  <c r="BC122" i="13"/>
  <c r="AU124" i="13"/>
  <c r="AF124" i="13"/>
  <c r="AF126" i="13"/>
  <c r="AU126" i="13"/>
  <c r="AJ174" i="13"/>
  <c r="BC174" i="13"/>
  <c r="AC77" i="13"/>
  <c r="AH94" i="13"/>
  <c r="AY94" i="13"/>
  <c r="AD101" i="13"/>
  <c r="AQ101" i="13"/>
  <c r="AO112" i="13"/>
  <c r="AC112" i="13"/>
  <c r="AQ112" i="13" s="1"/>
  <c r="AD214" i="13"/>
  <c r="AO228" i="13"/>
  <c r="AC228" i="13"/>
  <c r="F80" i="11"/>
  <c r="BI31" i="13"/>
  <c r="AM31" i="13"/>
  <c r="BK31" i="13" s="1"/>
  <c r="AW104" i="13"/>
  <c r="BC184" i="13"/>
  <c r="AJ184" i="13"/>
  <c r="AD28" i="13"/>
  <c r="AS28" i="13" s="1"/>
  <c r="AQ28" i="13"/>
  <c r="AC74" i="13"/>
  <c r="AO74" i="13"/>
  <c r="AO120" i="13"/>
  <c r="AC120" i="13"/>
  <c r="AQ120" i="13" s="1"/>
  <c r="BG126" i="13"/>
  <c r="AJ183" i="13"/>
  <c r="AD194" i="13"/>
  <c r="AI217" i="13"/>
  <c r="AW106" i="13"/>
  <c r="AG106" i="13"/>
  <c r="AU123" i="13"/>
  <c r="AF123" i="13"/>
  <c r="AO155" i="13"/>
  <c r="AC155" i="13"/>
  <c r="AQ155" i="13" s="1"/>
  <c r="AW213" i="13"/>
  <c r="AG213" i="13"/>
  <c r="AH215" i="13"/>
  <c r="AY215" i="13"/>
  <c r="AO230" i="13"/>
  <c r="AC230" i="13"/>
  <c r="AG23" i="13"/>
  <c r="AG28" i="13"/>
  <c r="AO35" i="13"/>
  <c r="AC35" i="13"/>
  <c r="AG39" i="13"/>
  <c r="AS79" i="13"/>
  <c r="AW87" i="13"/>
  <c r="AG87" i="13"/>
  <c r="AG167" i="13"/>
  <c r="AL180" i="13"/>
  <c r="F81" i="11"/>
  <c r="AW41" i="13"/>
  <c r="AG41" i="13"/>
  <c r="AC69" i="13"/>
  <c r="AO69" i="13"/>
  <c r="AU207" i="13"/>
  <c r="AY95" i="13"/>
  <c r="AD197" i="13"/>
  <c r="AO227" i="13"/>
  <c r="E81" i="11"/>
  <c r="BI103" i="13"/>
  <c r="AF119" i="13"/>
  <c r="AF171" i="13"/>
  <c r="AD231" i="13"/>
  <c r="P31" i="7"/>
  <c r="F10" i="11"/>
  <c r="G10" i="11" s="1"/>
  <c r="D82" i="11"/>
  <c r="AW92" i="13"/>
  <c r="AU117" i="13"/>
  <c r="AK118" i="13"/>
  <c r="BC119" i="13"/>
  <c r="BE153" i="13"/>
  <c r="AO165" i="13"/>
  <c r="AU176" i="13"/>
  <c r="AO191" i="13"/>
  <c r="AW215" i="13"/>
  <c r="AW217" i="13"/>
  <c r="AQ223" i="13"/>
  <c r="AW228" i="13"/>
  <c r="E82" i="11"/>
  <c r="AC110" i="13"/>
  <c r="AO121" i="13"/>
  <c r="BA193" i="13"/>
  <c r="R30" i="7"/>
  <c r="E84" i="11"/>
  <c r="AC163" i="13"/>
  <c r="AO174" i="13"/>
  <c r="AC174" i="13"/>
  <c r="AQ174" i="13" s="1"/>
  <c r="E116" i="11"/>
  <c r="E45" i="11"/>
  <c r="E95" i="11"/>
  <c r="D45" i="11"/>
  <c r="F84" i="11"/>
  <c r="F90" i="11"/>
  <c r="E126" i="11"/>
  <c r="E128" i="11"/>
  <c r="E130" i="11"/>
  <c r="F44" i="11"/>
  <c r="F17" i="11"/>
  <c r="F128" i="11"/>
  <c r="D18" i="11"/>
  <c r="F19" i="11"/>
  <c r="G19" i="11" s="1"/>
  <c r="F21" i="11"/>
  <c r="F23" i="11"/>
  <c r="G23" i="11" s="1"/>
  <c r="E89" i="11"/>
  <c r="D55" i="11"/>
  <c r="D57" i="11"/>
  <c r="G57" i="11" s="1"/>
  <c r="BB2" i="17"/>
  <c r="AT256" i="7"/>
  <c r="AF256" i="7"/>
  <c r="AV79" i="7"/>
  <c r="AG79" i="7"/>
  <c r="AX79" i="7" s="1"/>
  <c r="G50" i="11"/>
  <c r="AZ303" i="7"/>
  <c r="AI303" i="7"/>
  <c r="BJ74" i="7"/>
  <c r="AN74" i="7"/>
  <c r="BL74" i="7" s="1"/>
  <c r="BH268" i="7"/>
  <c r="AM268" i="7"/>
  <c r="AF311" i="7"/>
  <c r="AT311" i="7"/>
  <c r="AM271" i="7"/>
  <c r="BH271" i="7"/>
  <c r="BF65" i="7"/>
  <c r="AL65" i="7"/>
  <c r="AM65" i="7" s="1"/>
  <c r="BF280" i="7"/>
  <c r="AL280" i="7"/>
  <c r="AL285" i="7"/>
  <c r="BF285" i="7"/>
  <c r="AF288" i="7"/>
  <c r="BF268" i="7"/>
  <c r="AK284" i="7"/>
  <c r="AR281" i="7"/>
  <c r="D8" i="11"/>
  <c r="D116" i="11"/>
  <c r="F45" i="11"/>
  <c r="E54" i="11"/>
  <c r="E125" i="11"/>
  <c r="F125" i="11"/>
  <c r="E90" i="11"/>
  <c r="D54" i="11"/>
  <c r="F126" i="11"/>
  <c r="F130" i="11"/>
  <c r="D130" i="11"/>
  <c r="D95" i="11"/>
  <c r="AT277" i="7"/>
  <c r="BH74" i="7"/>
  <c r="AL286" i="7"/>
  <c r="AE257" i="7"/>
  <c r="D80" i="11"/>
  <c r="F9" i="11"/>
  <c r="AG271" i="7"/>
  <c r="AL72" i="7"/>
  <c r="AM72" i="7" s="1"/>
  <c r="AE261" i="7"/>
  <c r="G85" i="11"/>
  <c r="F120" i="11"/>
  <c r="D44" i="11"/>
  <c r="F115" i="11"/>
  <c r="D78" i="11"/>
  <c r="F78" i="11"/>
  <c r="E42" i="11"/>
  <c r="G42" i="11" s="1"/>
  <c r="E44" i="11"/>
  <c r="D53" i="11"/>
  <c r="F124" i="11"/>
  <c r="F53" i="11"/>
  <c r="E17" i="11"/>
  <c r="D124" i="11"/>
  <c r="E124" i="11"/>
  <c r="D89" i="11"/>
  <c r="E5" i="11"/>
  <c r="D112" i="11"/>
  <c r="G112" i="11" s="1"/>
  <c r="F41" i="11"/>
  <c r="AT271" i="7"/>
  <c r="AE295" i="7"/>
  <c r="BD65" i="7"/>
  <c r="AE310" i="7"/>
  <c r="AR265" i="7"/>
  <c r="D81" i="11"/>
  <c r="AK283" i="7"/>
  <c r="D115" i="11"/>
  <c r="F82" i="11"/>
  <c r="G119" i="11"/>
  <c r="D48" i="11"/>
  <c r="D25" i="11"/>
  <c r="D24" i="11"/>
  <c r="AF74" i="7"/>
  <c r="AT74" i="7"/>
  <c r="AL83" i="7"/>
  <c r="BF83" i="7"/>
  <c r="AF312" i="7"/>
  <c r="AD51" i="7"/>
  <c r="AP51" i="7"/>
  <c r="AP1" i="7" s="1"/>
  <c r="AV304" i="7"/>
  <c r="AG304" i="7"/>
  <c r="AV324" i="7"/>
  <c r="AG324" i="7"/>
  <c r="AR72" i="7"/>
  <c r="AE72" i="7"/>
  <c r="AV80" i="7"/>
  <c r="AG80" i="7"/>
  <c r="D90" i="11"/>
  <c r="F5" i="11"/>
  <c r="D59" i="11"/>
  <c r="AL281" i="7"/>
  <c r="BF281" i="7"/>
  <c r="AT292" i="7"/>
  <c r="AF292" i="7"/>
  <c r="AX81" i="7"/>
  <c r="AH81" i="7"/>
  <c r="AZ81" i="7" s="1"/>
  <c r="D16" i="11"/>
  <c r="AT83" i="7"/>
  <c r="AF83" i="7"/>
  <c r="F18" i="11"/>
  <c r="AT265" i="7"/>
  <c r="AF265" i="7"/>
  <c r="D15" i="11"/>
  <c r="AT325" i="7"/>
  <c r="AF325" i="7"/>
  <c r="AK77" i="7"/>
  <c r="BD77" i="7"/>
  <c r="AL80" i="7"/>
  <c r="BF80" i="7"/>
  <c r="AT258" i="7"/>
  <c r="AF258" i="7"/>
  <c r="AR262" i="7"/>
  <c r="AE262" i="7"/>
  <c r="AG277" i="7"/>
  <c r="AV277" i="7"/>
  <c r="AK287" i="7"/>
  <c r="BD287" i="7"/>
  <c r="AH323" i="7"/>
  <c r="AX323" i="7"/>
  <c r="AV264" i="7"/>
  <c r="AG264" i="7"/>
  <c r="E80" i="11"/>
  <c r="AR302" i="7"/>
  <c r="E24" i="11" s="1"/>
  <c r="AE302" i="7"/>
  <c r="F54" i="11"/>
  <c r="E18" i="11"/>
  <c r="D125" i="11"/>
  <c r="AE259" i="7"/>
  <c r="AR259" i="7"/>
  <c r="AF263" i="7"/>
  <c r="AT263" i="7"/>
  <c r="AR282" i="7"/>
  <c r="AE282" i="7"/>
  <c r="AT275" i="7"/>
  <c r="AF275" i="7"/>
  <c r="AK64" i="7"/>
  <c r="BD64" i="7"/>
  <c r="AF71" i="7"/>
  <c r="AT71" i="7"/>
  <c r="BD75" i="7"/>
  <c r="AK75" i="7"/>
  <c r="AR76" i="7"/>
  <c r="AE76" i="7"/>
  <c r="BF79" i="7"/>
  <c r="AL79" i="7"/>
  <c r="AE84" i="7"/>
  <c r="AR84" i="7"/>
  <c r="AL282" i="7"/>
  <c r="BF282" i="7"/>
  <c r="AR309" i="7"/>
  <c r="E15" i="11" s="1"/>
  <c r="AE309" i="7"/>
  <c r="AV301" i="7"/>
  <c r="AG301" i="7"/>
  <c r="BF267" i="7"/>
  <c r="AL267" i="7"/>
  <c r="E8" i="11"/>
  <c r="E117" i="11"/>
  <c r="AK62" i="7"/>
  <c r="BD62" i="7"/>
  <c r="AL71" i="7"/>
  <c r="BF71" i="7"/>
  <c r="BD73" i="7"/>
  <c r="AK73" i="7"/>
  <c r="AF294" i="7"/>
  <c r="AT294" i="7"/>
  <c r="AF297" i="7"/>
  <c r="AT297" i="7"/>
  <c r="AL84" i="7"/>
  <c r="AX55" i="7"/>
  <c r="E48" i="11" s="1"/>
  <c r="AH55" i="7"/>
  <c r="AZ55" i="7" s="1"/>
  <c r="F48" i="11" s="1"/>
  <c r="AF281" i="7"/>
  <c r="AT281" i="7"/>
  <c r="AT316" i="7"/>
  <c r="AF316" i="7"/>
  <c r="AT300" i="7"/>
  <c r="AR2" i="17"/>
  <c r="D4" i="15" s="1"/>
  <c r="D7" i="15" s="1"/>
  <c r="AV2" i="17"/>
  <c r="AZ2" i="17"/>
  <c r="G46" i="14"/>
  <c r="E80" i="16"/>
  <c r="AJ54" i="17"/>
  <c r="BD54" i="17" s="1"/>
  <c r="F80" i="16"/>
  <c r="AK54" i="17"/>
  <c r="BF54" i="17" s="1"/>
  <c r="AL54" i="17"/>
  <c r="BH54" i="17" s="1"/>
  <c r="D114" i="16" s="1"/>
  <c r="AM54" i="17"/>
  <c r="BJ54" i="17" s="1"/>
  <c r="E114" i="16" s="1"/>
  <c r="AN54" i="17"/>
  <c r="BL54" i="17" s="1"/>
  <c r="F114" i="16" s="1"/>
  <c r="G24" i="14"/>
  <c r="G52" i="14"/>
  <c r="G53" i="14"/>
  <c r="G16" i="14"/>
  <c r="G25" i="14"/>
  <c r="G44" i="14"/>
  <c r="G14" i="14"/>
  <c r="G11" i="14"/>
  <c r="G45" i="14"/>
  <c r="G8" i="14"/>
  <c r="G17" i="14"/>
  <c r="AP33" i="17"/>
  <c r="E124" i="16"/>
  <c r="F124" i="16"/>
  <c r="D90" i="16"/>
  <c r="E90" i="16"/>
  <c r="F90" i="16"/>
  <c r="G15" i="14"/>
  <c r="G55" i="14"/>
  <c r="G61" i="14"/>
  <c r="G21" i="14"/>
  <c r="G23" i="14"/>
  <c r="D124" i="16"/>
  <c r="AC36" i="17"/>
  <c r="AP36" i="17" s="1"/>
  <c r="F47" i="16"/>
  <c r="AC37" i="17"/>
  <c r="AP37" i="17" s="1"/>
  <c r="D80" i="16"/>
  <c r="F12" i="16"/>
  <c r="G88" i="16"/>
  <c r="D9" i="16"/>
  <c r="D12" i="16"/>
  <c r="F17" i="16"/>
  <c r="F45" i="16"/>
  <c r="D47" i="16"/>
  <c r="E20" i="16"/>
  <c r="E55" i="16"/>
  <c r="AC35" i="17"/>
  <c r="AP35" i="17" s="1"/>
  <c r="D16" i="16"/>
  <c r="E5" i="16"/>
  <c r="D52" i="16"/>
  <c r="E47" i="16"/>
  <c r="F79" i="16"/>
  <c r="E78" i="16"/>
  <c r="D44" i="16"/>
  <c r="E53" i="16"/>
  <c r="E12" i="16"/>
  <c r="D20" i="16"/>
  <c r="F9" i="16"/>
  <c r="F44" i="16"/>
  <c r="F6" i="16"/>
  <c r="F110" i="16"/>
  <c r="D76" i="16"/>
  <c r="AP34" i="17"/>
  <c r="E41" i="16"/>
  <c r="F43" i="16"/>
  <c r="E18" i="16"/>
  <c r="D22" i="16"/>
  <c r="E44" i="16"/>
  <c r="D110" i="16"/>
  <c r="D43" i="16"/>
  <c r="F51" i="16"/>
  <c r="D17" i="16"/>
  <c r="F53" i="16"/>
  <c r="F55" i="16"/>
  <c r="F57" i="16"/>
  <c r="F41" i="16"/>
  <c r="E110" i="16"/>
  <c r="E112" i="16"/>
  <c r="D78" i="16"/>
  <c r="G116" i="16"/>
  <c r="F76" i="16"/>
  <c r="D41" i="16"/>
  <c r="G82" i="16"/>
  <c r="E6" i="16"/>
  <c r="E8" i="16"/>
  <c r="F20" i="16"/>
  <c r="F8" i="16"/>
  <c r="E17" i="16"/>
  <c r="D55" i="16"/>
  <c r="E22" i="16"/>
  <c r="D45" i="16"/>
  <c r="D6" i="16"/>
  <c r="D79" i="16"/>
  <c r="D18" i="16"/>
  <c r="E51" i="16"/>
  <c r="F112" i="16"/>
  <c r="F78" i="16"/>
  <c r="E43" i="16"/>
  <c r="D112" i="16"/>
  <c r="D5" i="16"/>
  <c r="E9" i="16"/>
  <c r="G121" i="16"/>
  <c r="F18" i="16"/>
  <c r="E16" i="16"/>
  <c r="E40" i="16"/>
  <c r="E57" i="16"/>
  <c r="D53" i="16"/>
  <c r="E79" i="16"/>
  <c r="E52" i="16"/>
  <c r="D57" i="16"/>
  <c r="G92" i="16"/>
  <c r="E76" i="16"/>
  <c r="F22" i="16"/>
  <c r="F16" i="16"/>
  <c r="D51" i="16"/>
  <c r="F52" i="16"/>
  <c r="F40" i="16"/>
  <c r="G87" i="16"/>
  <c r="E34" i="14"/>
  <c r="G5" i="14"/>
  <c r="F34" i="14"/>
  <c r="G41" i="14"/>
  <c r="G57" i="14"/>
  <c r="G18" i="14"/>
  <c r="G9" i="14"/>
  <c r="G50" i="14"/>
  <c r="G54" i="14"/>
  <c r="G59" i="14"/>
  <c r="G19" i="14"/>
  <c r="G10" i="14"/>
  <c r="G60" i="14"/>
  <c r="D34" i="14"/>
  <c r="G51" i="14"/>
  <c r="G122" i="16"/>
  <c r="G126" i="16"/>
  <c r="G120" i="16"/>
  <c r="G86" i="16"/>
  <c r="G75" i="16"/>
  <c r="F109" i="16"/>
  <c r="F5" i="16"/>
  <c r="D40" i="16"/>
  <c r="D70" i="14"/>
  <c r="E70" i="14"/>
  <c r="F70" i="14"/>
  <c r="G21" i="11" l="1"/>
  <c r="G18" i="11"/>
  <c r="AK175" i="13"/>
  <c r="AT326" i="7"/>
  <c r="G89" i="11"/>
  <c r="AG308" i="7"/>
  <c r="AD232" i="13"/>
  <c r="AD45" i="13"/>
  <c r="AS199" i="13"/>
  <c r="AT73" i="7"/>
  <c r="G113" i="11"/>
  <c r="AL76" i="7"/>
  <c r="BH76" i="7" s="1"/>
  <c r="BI153" i="13"/>
  <c r="AM153" i="13"/>
  <c r="BK153" i="13" s="1"/>
  <c r="G77" i="11"/>
  <c r="AH61" i="13"/>
  <c r="AY61" i="13"/>
  <c r="G120" i="11"/>
  <c r="AV260" i="7"/>
  <c r="AN66" i="7"/>
  <c r="BL66" i="7" s="1"/>
  <c r="BE179" i="13"/>
  <c r="BA105" i="13"/>
  <c r="AH51" i="13"/>
  <c r="AI51" i="13" s="1"/>
  <c r="AW61" i="13"/>
  <c r="AD218" i="13"/>
  <c r="AQ218" i="13"/>
  <c r="BF67" i="7"/>
  <c r="AE107" i="13"/>
  <c r="G59" i="11"/>
  <c r="G55" i="11"/>
  <c r="AG255" i="7"/>
  <c r="AH255" i="7" s="1"/>
  <c r="BE93" i="13"/>
  <c r="AD233" i="13"/>
  <c r="AS221" i="13"/>
  <c r="AG154" i="13"/>
  <c r="AY154" i="13" s="1"/>
  <c r="AW154" i="13"/>
  <c r="G117" i="11"/>
  <c r="AX260" i="7"/>
  <c r="AE209" i="13"/>
  <c r="AF209" i="13" s="1"/>
  <c r="AL279" i="7"/>
  <c r="AD73" i="13"/>
  <c r="AS73" i="13" s="1"/>
  <c r="G93" i="11"/>
  <c r="BE127" i="13"/>
  <c r="AK127" i="13"/>
  <c r="AE196" i="13"/>
  <c r="AS196" i="13"/>
  <c r="AQ66" i="13"/>
  <c r="AD66" i="13"/>
  <c r="AD202" i="13"/>
  <c r="AQ202" i="13"/>
  <c r="AM126" i="13"/>
  <c r="BK126" i="13" s="1"/>
  <c r="AF221" i="13"/>
  <c r="AK195" i="13"/>
  <c r="BE195" i="13"/>
  <c r="BG158" i="13"/>
  <c r="AL158" i="13"/>
  <c r="AD192" i="13"/>
  <c r="AE192" i="13" s="1"/>
  <c r="AT313" i="7"/>
  <c r="AF313" i="7"/>
  <c r="BC228" i="13"/>
  <c r="AJ228" i="13"/>
  <c r="AF235" i="13"/>
  <c r="AU235" i="13"/>
  <c r="G12" i="11"/>
  <c r="AD72" i="13"/>
  <c r="AQ72" i="13"/>
  <c r="G130" i="11"/>
  <c r="AY212" i="13"/>
  <c r="AW102" i="13"/>
  <c r="AG102" i="13"/>
  <c r="F119" i="14"/>
  <c r="BA212" i="13"/>
  <c r="F93" i="14"/>
  <c r="BG154" i="13"/>
  <c r="AG116" i="13"/>
  <c r="AW116" i="13"/>
  <c r="G41" i="11"/>
  <c r="G126" i="11"/>
  <c r="BE126" i="13"/>
  <c r="AU111" i="13"/>
  <c r="BA228" i="13"/>
  <c r="AW121" i="13"/>
  <c r="AG121" i="13"/>
  <c r="AY121" i="13" s="1"/>
  <c r="BI154" i="13"/>
  <c r="AM154" i="13"/>
  <c r="BK154" i="13" s="1"/>
  <c r="AQ59" i="13"/>
  <c r="AD59" i="13"/>
  <c r="AD180" i="13"/>
  <c r="AJ117" i="13"/>
  <c r="AK117" i="13" s="1"/>
  <c r="AG177" i="13"/>
  <c r="AY177" i="13" s="1"/>
  <c r="AW177" i="13"/>
  <c r="AT62" i="7"/>
  <c r="AF62" i="7"/>
  <c r="C18" i="15"/>
  <c r="C21" i="15" s="1"/>
  <c r="E11" i="15"/>
  <c r="E14" i="15" s="1"/>
  <c r="E14" i="19"/>
  <c r="C11" i="15"/>
  <c r="C14" i="15" s="1"/>
  <c r="G93" i="14"/>
  <c r="G91" i="11"/>
  <c r="BH2" i="17"/>
  <c r="AF327" i="7"/>
  <c r="AT327" i="7"/>
  <c r="AV293" i="7"/>
  <c r="AG293" i="7"/>
  <c r="AT306" i="7"/>
  <c r="G9" i="11"/>
  <c r="AT315" i="7"/>
  <c r="AF315" i="7"/>
  <c r="G116" i="11"/>
  <c r="AX326" i="7"/>
  <c r="AX82" i="7"/>
  <c r="AH82" i="7"/>
  <c r="AZ82" i="7" s="1"/>
  <c r="AF298" i="7"/>
  <c r="AT298" i="7"/>
  <c r="AV326" i="7"/>
  <c r="AF305" i="7"/>
  <c r="AT64" i="7"/>
  <c r="AF64" i="7"/>
  <c r="AX303" i="7"/>
  <c r="AL78" i="7"/>
  <c r="BF78" i="7"/>
  <c r="AN82" i="7"/>
  <c r="BL82" i="7" s="1"/>
  <c r="AG73" i="7"/>
  <c r="AV73" i="7"/>
  <c r="AF290" i="7"/>
  <c r="AT290" i="7"/>
  <c r="G45" i="11"/>
  <c r="AS204" i="13"/>
  <c r="AE204" i="13"/>
  <c r="AY165" i="13"/>
  <c r="AH165" i="13"/>
  <c r="AL155" i="13"/>
  <c r="BG155" i="13"/>
  <c r="AG77" i="7"/>
  <c r="AV77" i="7"/>
  <c r="AU195" i="13"/>
  <c r="AF195" i="13"/>
  <c r="AW195" i="13" s="1"/>
  <c r="AQ179" i="13"/>
  <c r="AD179" i="13"/>
  <c r="G95" i="11"/>
  <c r="AQ86" i="13"/>
  <c r="BE117" i="13"/>
  <c r="BA22" i="13"/>
  <c r="AI22" i="13"/>
  <c r="AE60" i="13"/>
  <c r="AS60" i="13"/>
  <c r="AX287" i="7"/>
  <c r="AH287" i="7"/>
  <c r="AZ287" i="7" s="1"/>
  <c r="AD80" i="13"/>
  <c r="AQ80" i="13"/>
  <c r="G125" i="11"/>
  <c r="AE100" i="13"/>
  <c r="AU100" i="13" s="1"/>
  <c r="AK171" i="13"/>
  <c r="BE171" i="13"/>
  <c r="AS234" i="13"/>
  <c r="AE234" i="13"/>
  <c r="AE52" i="13"/>
  <c r="AS52" i="13"/>
  <c r="AH42" i="13"/>
  <c r="BA42" i="13" s="1"/>
  <c r="AW172" i="13"/>
  <c r="AM76" i="7"/>
  <c r="BJ76" i="7" s="1"/>
  <c r="AE73" i="13"/>
  <c r="AY44" i="13"/>
  <c r="AH44" i="13"/>
  <c r="AF55" i="13"/>
  <c r="AU55" i="13"/>
  <c r="AQ27" i="13"/>
  <c r="AI223" i="13"/>
  <c r="AQ90" i="13"/>
  <c r="AD90" i="13"/>
  <c r="AS90" i="13" s="1"/>
  <c r="AU68" i="13"/>
  <c r="AF68" i="13"/>
  <c r="BA168" i="13"/>
  <c r="AI168" i="13"/>
  <c r="BC20" i="13"/>
  <c r="AJ20" i="13"/>
  <c r="AD220" i="13"/>
  <c r="AQ220" i="13"/>
  <c r="AM170" i="13"/>
  <c r="BK170" i="13" s="1"/>
  <c r="BI170" i="13"/>
  <c r="AW173" i="13"/>
  <c r="AW164" i="13"/>
  <c r="AE219" i="13"/>
  <c r="AF219" i="13" s="1"/>
  <c r="AQ53" i="13"/>
  <c r="AS226" i="13"/>
  <c r="AE226" i="13"/>
  <c r="BE128" i="13"/>
  <c r="AK128" i="13"/>
  <c r="AS198" i="13"/>
  <c r="AE198" i="13"/>
  <c r="AH79" i="7"/>
  <c r="AZ79" i="7" s="1"/>
  <c r="AG63" i="7"/>
  <c r="AX63" i="7" s="1"/>
  <c r="AJ216" i="13"/>
  <c r="BC216" i="13"/>
  <c r="AS57" i="13"/>
  <c r="AE57" i="13"/>
  <c r="AQ208" i="13"/>
  <c r="AD208" i="13"/>
  <c r="AW113" i="13"/>
  <c r="AG113" i="13"/>
  <c r="AT2" i="17"/>
  <c r="E4" i="15" s="1"/>
  <c r="E7" i="15" s="1"/>
  <c r="G5" i="11"/>
  <c r="G17" i="11"/>
  <c r="G128" i="11"/>
  <c r="G84" i="11"/>
  <c r="G82" i="11"/>
  <c r="G80" i="11"/>
  <c r="E119" i="14"/>
  <c r="AI230" i="13"/>
  <c r="BA230" i="13"/>
  <c r="AQ225" i="13"/>
  <c r="AD225" i="13"/>
  <c r="AW205" i="13"/>
  <c r="AG205" i="13"/>
  <c r="AE201" i="13"/>
  <c r="AS201" i="13"/>
  <c r="BC196" i="13"/>
  <c r="AJ196" i="13"/>
  <c r="AD193" i="13"/>
  <c r="AQ193" i="13"/>
  <c r="AQ190" i="13"/>
  <c r="AD190" i="13"/>
  <c r="BG179" i="13"/>
  <c r="AL179" i="13"/>
  <c r="BE176" i="13"/>
  <c r="AK176" i="13"/>
  <c r="BE172" i="13"/>
  <c r="AK172" i="13"/>
  <c r="AG166" i="13"/>
  <c r="AW166" i="13"/>
  <c r="AY161" i="13"/>
  <c r="AH161" i="13"/>
  <c r="AG155" i="13"/>
  <c r="AY155" i="13" s="1"/>
  <c r="AW155" i="13"/>
  <c r="AW118" i="13"/>
  <c r="AG118" i="13"/>
  <c r="AY118" i="13" s="1"/>
  <c r="AW115" i="13"/>
  <c r="AG115" i="13"/>
  <c r="AG112" i="13"/>
  <c r="AW112" i="13"/>
  <c r="AS99" i="13"/>
  <c r="AE99" i="13"/>
  <c r="AS98" i="13"/>
  <c r="AE98" i="13"/>
  <c r="AY90" i="13"/>
  <c r="AH90" i="13"/>
  <c r="AD89" i="13"/>
  <c r="AS89" i="13" s="1"/>
  <c r="AQ89" i="13"/>
  <c r="AQ87" i="13"/>
  <c r="AD87" i="13"/>
  <c r="AS87" i="13" s="1"/>
  <c r="AQ85" i="13"/>
  <c r="AD85" i="13"/>
  <c r="AS85" i="13" s="1"/>
  <c r="AG84" i="13"/>
  <c r="AY84" i="13" s="1"/>
  <c r="AW84" i="13"/>
  <c r="BE83" i="13"/>
  <c r="AK83" i="13"/>
  <c r="AW83" i="13"/>
  <c r="AG83" i="13"/>
  <c r="AY83" i="13" s="1"/>
  <c r="AD71" i="13"/>
  <c r="AQ71" i="13"/>
  <c r="AH63" i="13"/>
  <c r="AY63" i="13"/>
  <c r="AQ54" i="13"/>
  <c r="AD54" i="13"/>
  <c r="AH50" i="13"/>
  <c r="AY50" i="13"/>
  <c r="AY49" i="13"/>
  <c r="AH49" i="13"/>
  <c r="AY40" i="13"/>
  <c r="AH40" i="13"/>
  <c r="AY37" i="13"/>
  <c r="AH37" i="13"/>
  <c r="AY36" i="13"/>
  <c r="AH36" i="13"/>
  <c r="AY34" i="13"/>
  <c r="AH34" i="13"/>
  <c r="AQ29" i="13"/>
  <c r="AD29" i="13"/>
  <c r="AS29" i="13" s="1"/>
  <c r="AY24" i="13"/>
  <c r="AH24" i="13"/>
  <c r="AY21" i="13"/>
  <c r="AH21" i="13"/>
  <c r="AQ21" i="13"/>
  <c r="AD21" i="13"/>
  <c r="AS21" i="13" s="1"/>
  <c r="AH300" i="7"/>
  <c r="AX300" i="7"/>
  <c r="AS197" i="13"/>
  <c r="AE197" i="13"/>
  <c r="BI180" i="13"/>
  <c r="AM180" i="13"/>
  <c r="BK180" i="13" s="1"/>
  <c r="AQ230" i="13"/>
  <c r="AD230" i="13"/>
  <c r="AS230" i="13" s="1"/>
  <c r="AY106" i="13"/>
  <c r="AH106" i="13"/>
  <c r="AD74" i="13"/>
  <c r="AQ74" i="13"/>
  <c r="AY25" i="13"/>
  <c r="AH25" i="13"/>
  <c r="AE27" i="13"/>
  <c r="AS27" i="13"/>
  <c r="BA29" i="13"/>
  <c r="AI29" i="13"/>
  <c r="BA47" i="13"/>
  <c r="AI47" i="13"/>
  <c r="AS53" i="13"/>
  <c r="AE53" i="13"/>
  <c r="BI177" i="13"/>
  <c r="AM177" i="13"/>
  <c r="BK177" i="13" s="1"/>
  <c r="AW124" i="13"/>
  <c r="AG124" i="13"/>
  <c r="AS101" i="13"/>
  <c r="AE101" i="13"/>
  <c r="BE121" i="13"/>
  <c r="AK121" i="13"/>
  <c r="AW170" i="13"/>
  <c r="AG170" i="13"/>
  <c r="AY170" i="13" s="1"/>
  <c r="AS189" i="13"/>
  <c r="AE189" i="13"/>
  <c r="AJ96" i="13"/>
  <c r="BC96" i="13"/>
  <c r="AX255" i="7"/>
  <c r="BC35" i="13"/>
  <c r="AJ35" i="13"/>
  <c r="AW169" i="13"/>
  <c r="AG169" i="13"/>
  <c r="AD163" i="13"/>
  <c r="AQ163" i="13"/>
  <c r="AJ217" i="13"/>
  <c r="BC217" i="13"/>
  <c r="AK122" i="13"/>
  <c r="BE122" i="13"/>
  <c r="AQ3" i="13"/>
  <c r="AD3" i="13"/>
  <c r="AE108" i="13"/>
  <c r="AS108" i="13"/>
  <c r="AG273" i="7"/>
  <c r="AV273" i="7"/>
  <c r="AS65" i="13"/>
  <c r="AE65" i="13"/>
  <c r="AU199" i="13"/>
  <c r="AF199" i="13"/>
  <c r="BG175" i="13"/>
  <c r="AL175" i="13"/>
  <c r="AX268" i="7"/>
  <c r="AH268" i="7"/>
  <c r="AZ268" i="7" s="1"/>
  <c r="G44" i="11"/>
  <c r="AG111" i="13"/>
  <c r="AW111" i="13"/>
  <c r="AI215" i="13"/>
  <c r="BA215" i="13"/>
  <c r="AD228" i="13"/>
  <c r="AS228" i="13" s="1"/>
  <c r="AQ228" i="13"/>
  <c r="AI94" i="13"/>
  <c r="BA94" i="13"/>
  <c r="AO1" i="13"/>
  <c r="C4" i="6" s="1"/>
  <c r="AL84" i="13"/>
  <c r="BG84" i="13"/>
  <c r="BG178" i="13"/>
  <c r="AL178" i="13"/>
  <c r="BC223" i="13"/>
  <c r="AJ223" i="13"/>
  <c r="AH67" i="13"/>
  <c r="AY67" i="13"/>
  <c r="BH65" i="7"/>
  <c r="AE232" i="13"/>
  <c r="AS232" i="13"/>
  <c r="AH87" i="13"/>
  <c r="AY87" i="13"/>
  <c r="AH213" i="13"/>
  <c r="AY213" i="13"/>
  <c r="AS194" i="13"/>
  <c r="AE194" i="13"/>
  <c r="BE184" i="13"/>
  <c r="AK184" i="13"/>
  <c r="AD77" i="13"/>
  <c r="AQ77" i="13"/>
  <c r="AE227" i="13"/>
  <c r="AS227" i="13"/>
  <c r="AE203" i="13"/>
  <c r="AS203" i="13"/>
  <c r="AU75" i="13"/>
  <c r="AF75" i="13"/>
  <c r="AF56" i="13"/>
  <c r="AU56" i="13"/>
  <c r="BA88" i="13"/>
  <c r="AI88" i="13"/>
  <c r="BE224" i="13"/>
  <c r="AK224" i="13"/>
  <c r="AH167" i="13"/>
  <c r="AY167" i="13"/>
  <c r="BA26" i="13"/>
  <c r="AI26" i="13"/>
  <c r="AH64" i="13"/>
  <c r="AY64" i="13"/>
  <c r="AF78" i="13"/>
  <c r="AU78" i="13"/>
  <c r="AL118" i="13"/>
  <c r="BG118" i="13"/>
  <c r="AY23" i="13"/>
  <c r="AH23" i="13"/>
  <c r="BA51" i="13"/>
  <c r="AG82" i="13"/>
  <c r="AW82" i="13"/>
  <c r="AE231" i="13"/>
  <c r="AS231" i="13"/>
  <c r="AK183" i="13"/>
  <c r="BE183" i="13"/>
  <c r="AE45" i="13"/>
  <c r="AS45" i="13"/>
  <c r="BE192" i="13"/>
  <c r="AK192" i="13"/>
  <c r="AQ81" i="13"/>
  <c r="AD81" i="13"/>
  <c r="AE191" i="13"/>
  <c r="AS191" i="13"/>
  <c r="AY91" i="13"/>
  <c r="AH91" i="13"/>
  <c r="BE104" i="13"/>
  <c r="AK104" i="13"/>
  <c r="G81" i="11"/>
  <c r="AG171" i="13"/>
  <c r="AY171" i="13" s="1"/>
  <c r="AW171" i="13"/>
  <c r="AD69" i="13"/>
  <c r="AQ69" i="13"/>
  <c r="AE214" i="13"/>
  <c r="AS214" i="13"/>
  <c r="BE125" i="13"/>
  <c r="AK125" i="13"/>
  <c r="AI114" i="13"/>
  <c r="BA114" i="13"/>
  <c r="AM182" i="13"/>
  <c r="BK182" i="13" s="1"/>
  <c r="BI182" i="13"/>
  <c r="BA229" i="13"/>
  <c r="AI229" i="13"/>
  <c r="AI79" i="13"/>
  <c r="BA79" i="13"/>
  <c r="BA61" i="13"/>
  <c r="AI61" i="13"/>
  <c r="BA38" i="13"/>
  <c r="AI38" i="13"/>
  <c r="AY97" i="13"/>
  <c r="AH97" i="13"/>
  <c r="AH86" i="13"/>
  <c r="AY86" i="13"/>
  <c r="BC212" i="13"/>
  <c r="AJ212" i="13"/>
  <c r="G90" i="11"/>
  <c r="E25" i="11"/>
  <c r="AE180" i="13"/>
  <c r="AS180" i="13"/>
  <c r="AW119" i="13"/>
  <c r="AG119" i="13"/>
  <c r="AY119" i="13" s="1"/>
  <c r="AY41" i="13"/>
  <c r="AH41" i="13"/>
  <c r="AY39" i="13"/>
  <c r="AH39" i="13"/>
  <c r="AH164" i="13"/>
  <c r="AY164" i="13"/>
  <c r="AU209" i="13"/>
  <c r="AS210" i="13"/>
  <c r="AE210" i="13"/>
  <c r="AY48" i="13"/>
  <c r="AH48" i="13"/>
  <c r="AQ76" i="13"/>
  <c r="AD76" i="13"/>
  <c r="AS109" i="13"/>
  <c r="AE109" i="13"/>
  <c r="AG307" i="7"/>
  <c r="AV307" i="7"/>
  <c r="AU211" i="13"/>
  <c r="AF211" i="13"/>
  <c r="AE58" i="13"/>
  <c r="AS58" i="13"/>
  <c r="AM81" i="7"/>
  <c r="BH81" i="7"/>
  <c r="AF70" i="13"/>
  <c r="AU70" i="13"/>
  <c r="AL120" i="13"/>
  <c r="BG120" i="13"/>
  <c r="BA43" i="13"/>
  <c r="D82" i="14" s="1"/>
  <c r="AI43" i="13"/>
  <c r="BE92" i="13"/>
  <c r="AK92" i="13"/>
  <c r="BH72" i="7"/>
  <c r="AD35" i="13"/>
  <c r="AS35" i="13" s="1"/>
  <c r="AQ35" i="13"/>
  <c r="AK174" i="13"/>
  <c r="BE174" i="13"/>
  <c r="AS62" i="13"/>
  <c r="AE62" i="13"/>
  <c r="BG185" i="13"/>
  <c r="AL185" i="13"/>
  <c r="BE105" i="13"/>
  <c r="AK105" i="13"/>
  <c r="AU219" i="13"/>
  <c r="AI85" i="13"/>
  <c r="BA85" i="13"/>
  <c r="AJ89" i="13"/>
  <c r="BC89" i="13"/>
  <c r="AM265" i="7"/>
  <c r="BH265" i="7"/>
  <c r="AM67" i="7"/>
  <c r="BH67" i="7"/>
  <c r="E16" i="11"/>
  <c r="AF100" i="13"/>
  <c r="AW122" i="13"/>
  <c r="AG122" i="13"/>
  <c r="AY122" i="13" s="1"/>
  <c r="AU222" i="13"/>
  <c r="AF222" i="13"/>
  <c r="G54" i="11"/>
  <c r="AD110" i="13"/>
  <c r="AQ110" i="13"/>
  <c r="AY28" i="13"/>
  <c r="AH28" i="13"/>
  <c r="AG123" i="13"/>
  <c r="AW123" i="13"/>
  <c r="AW126" i="13"/>
  <c r="AG126" i="13"/>
  <c r="AY126" i="13" s="1"/>
  <c r="AD36" i="13"/>
  <c r="AS36" i="13" s="1"/>
  <c r="AQ36" i="13"/>
  <c r="BA46" i="13"/>
  <c r="AI46" i="13"/>
  <c r="AK193" i="13"/>
  <c r="BE193" i="13"/>
  <c r="AY207" i="13"/>
  <c r="AH207" i="13"/>
  <c r="BA206" i="13"/>
  <c r="AI206" i="13"/>
  <c r="AU200" i="13"/>
  <c r="AF200" i="13"/>
  <c r="AL93" i="13"/>
  <c r="BG93" i="13"/>
  <c r="BJ2" i="17"/>
  <c r="G53" i="11"/>
  <c r="AT257" i="7"/>
  <c r="AF257" i="7"/>
  <c r="BH285" i="7"/>
  <c r="AM285" i="7"/>
  <c r="AN271" i="7"/>
  <c r="BL271" i="7" s="1"/>
  <c r="BJ271" i="7"/>
  <c r="AI260" i="7"/>
  <c r="AZ260" i="7"/>
  <c r="AM286" i="7"/>
  <c r="BH286" i="7"/>
  <c r="BH280" i="7"/>
  <c r="AM280" i="7"/>
  <c r="G8" i="11"/>
  <c r="AT295" i="7"/>
  <c r="AF295" i="7"/>
  <c r="AT261" i="7"/>
  <c r="AF261" i="7"/>
  <c r="BF284" i="7"/>
  <c r="AL284" i="7"/>
  <c r="BB303" i="7"/>
  <c r="AJ303" i="7"/>
  <c r="AF310" i="7"/>
  <c r="AT310" i="7"/>
  <c r="G124" i="11"/>
  <c r="BJ72" i="7"/>
  <c r="AN72" i="7"/>
  <c r="BL72" i="7" s="1"/>
  <c r="AG311" i="7"/>
  <c r="AV311" i="7"/>
  <c r="AV256" i="7"/>
  <c r="AG256" i="7"/>
  <c r="D34" i="11"/>
  <c r="BF283" i="7"/>
  <c r="AL283" i="7"/>
  <c r="G78" i="11"/>
  <c r="AX271" i="7"/>
  <c r="AH271" i="7"/>
  <c r="AZ271" i="7" s="1"/>
  <c r="AG288" i="7"/>
  <c r="AV288" i="7"/>
  <c r="BJ268" i="7"/>
  <c r="AN268" i="7"/>
  <c r="BL268" i="7" s="1"/>
  <c r="AL62" i="7"/>
  <c r="BF62" i="7"/>
  <c r="AV316" i="7"/>
  <c r="AG316" i="7"/>
  <c r="AF84" i="7"/>
  <c r="AT84" i="7"/>
  <c r="AG71" i="7"/>
  <c r="AV71" i="7"/>
  <c r="AI323" i="7"/>
  <c r="AZ323" i="7"/>
  <c r="BH281" i="7"/>
  <c r="AM281" i="7"/>
  <c r="AX324" i="7"/>
  <c r="AH324" i="7"/>
  <c r="G48" i="11"/>
  <c r="AT259" i="7"/>
  <c r="AF259" i="7"/>
  <c r="AM84" i="7"/>
  <c r="BH84" i="7"/>
  <c r="AL73" i="7"/>
  <c r="BF73" i="7"/>
  <c r="G115" i="11"/>
  <c r="AX301" i="7"/>
  <c r="AH301" i="7"/>
  <c r="BH79" i="7"/>
  <c r="AM79" i="7"/>
  <c r="AF282" i="7"/>
  <c r="AT282" i="7"/>
  <c r="AV297" i="7"/>
  <c r="AG297" i="7"/>
  <c r="AV294" i="7"/>
  <c r="AG294" i="7"/>
  <c r="AL64" i="7"/>
  <c r="BF64" i="7"/>
  <c r="AL287" i="7"/>
  <c r="BF287" i="7"/>
  <c r="AF76" i="7"/>
  <c r="AT76" i="7"/>
  <c r="BJ65" i="7"/>
  <c r="AN65" i="7"/>
  <c r="BL65" i="7" s="1"/>
  <c r="AV281" i="7"/>
  <c r="AG281" i="7"/>
  <c r="BH71" i="7"/>
  <c r="AM71" i="7"/>
  <c r="AV263" i="7"/>
  <c r="AG263" i="7"/>
  <c r="C4" i="10"/>
  <c r="AG306" i="7"/>
  <c r="AV306" i="7"/>
  <c r="AH277" i="7"/>
  <c r="AX277" i="7"/>
  <c r="AF309" i="7"/>
  <c r="AT309" i="7"/>
  <c r="BH80" i="7"/>
  <c r="AM80" i="7"/>
  <c r="AG265" i="7"/>
  <c r="AV265" i="7"/>
  <c r="AH80" i="7"/>
  <c r="AZ80" i="7" s="1"/>
  <c r="AX80" i="7"/>
  <c r="AE51" i="7"/>
  <c r="AR51" i="7"/>
  <c r="AR1" i="7" s="1"/>
  <c r="D4" i="10" s="1"/>
  <c r="D7" i="10" s="1"/>
  <c r="BH267" i="7"/>
  <c r="AM267" i="7"/>
  <c r="AL75" i="7"/>
  <c r="BF75" i="7"/>
  <c r="AF302" i="7"/>
  <c r="AT302" i="7"/>
  <c r="AH264" i="7"/>
  <c r="AX264" i="7"/>
  <c r="AT262" i="7"/>
  <c r="AF262" i="7"/>
  <c r="BF77" i="7"/>
  <c r="AL77" i="7"/>
  <c r="AI326" i="7"/>
  <c r="AZ326" i="7"/>
  <c r="AV292" i="7"/>
  <c r="AG292" i="7"/>
  <c r="AF72" i="7"/>
  <c r="AT72" i="7"/>
  <c r="AM83" i="7"/>
  <c r="BH83" i="7"/>
  <c r="AM282" i="7"/>
  <c r="BH282" i="7"/>
  <c r="AG83" i="7"/>
  <c r="AV83" i="7"/>
  <c r="AG275" i="7"/>
  <c r="AV275" i="7"/>
  <c r="AG258" i="7"/>
  <c r="AV258" i="7"/>
  <c r="AG325" i="7"/>
  <c r="AV325" i="7"/>
  <c r="AH304" i="7"/>
  <c r="AX304" i="7"/>
  <c r="AG312" i="7"/>
  <c r="AV312" i="7"/>
  <c r="AG74" i="7"/>
  <c r="AV74" i="7"/>
  <c r="AP2" i="17"/>
  <c r="C4" i="15" s="1"/>
  <c r="C7" i="15" s="1"/>
  <c r="AX2" i="17"/>
  <c r="BL2" i="17"/>
  <c r="BF2" i="17"/>
  <c r="BD2" i="17"/>
  <c r="F68" i="16"/>
  <c r="G59" i="16"/>
  <c r="G94" i="16"/>
  <c r="G124" i="16"/>
  <c r="G90" i="16"/>
  <c r="G128" i="16"/>
  <c r="G24" i="16"/>
  <c r="G85" i="16"/>
  <c r="G62" i="14"/>
  <c r="G26" i="14"/>
  <c r="G114" i="16"/>
  <c r="G78" i="16"/>
  <c r="G119" i="16"/>
  <c r="G52" i="16"/>
  <c r="G93" i="16"/>
  <c r="G43" i="16"/>
  <c r="G80" i="16"/>
  <c r="D8" i="16"/>
  <c r="D33" i="16" s="1"/>
  <c r="G47" i="16"/>
  <c r="G12" i="16"/>
  <c r="G23" i="16"/>
  <c r="G110" i="16"/>
  <c r="E103" i="16"/>
  <c r="G76" i="16"/>
  <c r="G10" i="16"/>
  <c r="G79" i="16"/>
  <c r="G20" i="16"/>
  <c r="G45" i="16"/>
  <c r="G118" i="16"/>
  <c r="G6" i="16"/>
  <c r="G17" i="16"/>
  <c r="E68" i="16"/>
  <c r="G58" i="16"/>
  <c r="G16" i="16"/>
  <c r="E33" i="16"/>
  <c r="G55" i="16"/>
  <c r="G41" i="16"/>
  <c r="G127" i="16"/>
  <c r="G22" i="16"/>
  <c r="G18" i="16"/>
  <c r="G112" i="16"/>
  <c r="G9" i="16"/>
  <c r="G44" i="16"/>
  <c r="G84" i="16"/>
  <c r="G53" i="16"/>
  <c r="F33" i="16"/>
  <c r="F103" i="16"/>
  <c r="D103" i="16"/>
  <c r="G51" i="16"/>
  <c r="G57" i="16"/>
  <c r="G34" i="14"/>
  <c r="G5" i="16"/>
  <c r="G109" i="16"/>
  <c r="G40" i="16"/>
  <c r="D68" i="16"/>
  <c r="G70" i="14"/>
  <c r="AH308" i="7" l="1"/>
  <c r="AX308" i="7"/>
  <c r="AH102" i="13"/>
  <c r="AY102" i="13"/>
  <c r="BI158" i="13"/>
  <c r="AM158" i="13"/>
  <c r="BK158" i="13" s="1"/>
  <c r="AF107" i="13"/>
  <c r="AU107" i="13"/>
  <c r="AG62" i="7"/>
  <c r="AV62" i="7"/>
  <c r="AE72" i="13"/>
  <c r="AS72" i="13"/>
  <c r="AS192" i="13"/>
  <c r="AL195" i="13"/>
  <c r="BG195" i="13"/>
  <c r="AW221" i="13"/>
  <c r="AG221" i="13"/>
  <c r="D128" i="14"/>
  <c r="AE202" i="13"/>
  <c r="AS202" i="13"/>
  <c r="AW235" i="13"/>
  <c r="AG235" i="13"/>
  <c r="AS66" i="13"/>
  <c r="AE66" i="13"/>
  <c r="AY116" i="13"/>
  <c r="AH116" i="13"/>
  <c r="BE228" i="13"/>
  <c r="AK228" i="13"/>
  <c r="AE233" i="13"/>
  <c r="AS233" i="13"/>
  <c r="AM279" i="7"/>
  <c r="BH279" i="7"/>
  <c r="AE218" i="13"/>
  <c r="AS218" i="13"/>
  <c r="AS59" i="13"/>
  <c r="AE59" i="13"/>
  <c r="AG313" i="7"/>
  <c r="AV313" i="7"/>
  <c r="AF196" i="13"/>
  <c r="AW196" i="13" s="1"/>
  <c r="AU196" i="13"/>
  <c r="G119" i="14"/>
  <c r="BG127" i="13"/>
  <c r="AL127" i="13"/>
  <c r="E18" i="15"/>
  <c r="E21" i="15" s="1"/>
  <c r="E21" i="19"/>
  <c r="E25" i="15"/>
  <c r="E28" i="15" s="1"/>
  <c r="E28" i="19"/>
  <c r="C25" i="15"/>
  <c r="C28" i="15" s="1"/>
  <c r="D25" i="15"/>
  <c r="D28" i="15" s="1"/>
  <c r="D28" i="19"/>
  <c r="C14" i="19"/>
  <c r="D18" i="15"/>
  <c r="D21" i="15" s="1"/>
  <c r="D21" i="19"/>
  <c r="C21" i="19"/>
  <c r="D11" i="15"/>
  <c r="D14" i="15" s="1"/>
  <c r="D14" i="19"/>
  <c r="AV298" i="7"/>
  <c r="AG298" i="7"/>
  <c r="AH73" i="7"/>
  <c r="AZ73" i="7" s="1"/>
  <c r="AX73" i="7"/>
  <c r="AV315" i="7"/>
  <c r="AG315" i="7"/>
  <c r="BH78" i="7"/>
  <c r="AM78" i="7"/>
  <c r="AH293" i="7"/>
  <c r="AX293" i="7"/>
  <c r="E34" i="11"/>
  <c r="AV305" i="7"/>
  <c r="AG305" i="7"/>
  <c r="AG64" i="7"/>
  <c r="AV64" i="7"/>
  <c r="AH63" i="7"/>
  <c r="AZ63" i="7" s="1"/>
  <c r="AG327" i="7"/>
  <c r="AV327" i="7"/>
  <c r="AG290" i="7"/>
  <c r="AV290" i="7"/>
  <c r="AK216" i="13"/>
  <c r="BE216" i="13"/>
  <c r="AS80" i="13"/>
  <c r="AE80" i="13"/>
  <c r="AU198" i="13"/>
  <c r="AF198" i="13"/>
  <c r="AU52" i="13"/>
  <c r="AF52" i="13"/>
  <c r="AU60" i="13"/>
  <c r="AF60" i="13"/>
  <c r="AE220" i="13"/>
  <c r="AS220" i="13"/>
  <c r="AF234" i="13"/>
  <c r="AU234" i="13"/>
  <c r="AJ22" i="13"/>
  <c r="BC22" i="13"/>
  <c r="AH77" i="7"/>
  <c r="AZ77" i="7" s="1"/>
  <c r="AX77" i="7"/>
  <c r="AN76" i="7"/>
  <c r="BL76" i="7" s="1"/>
  <c r="AH113" i="13"/>
  <c r="AY113" i="13"/>
  <c r="AL128" i="13"/>
  <c r="BG128" i="13"/>
  <c r="BE20" i="13"/>
  <c r="AK20" i="13"/>
  <c r="AS179" i="13"/>
  <c r="AE179" i="13"/>
  <c r="AW55" i="13"/>
  <c r="AG55" i="13"/>
  <c r="BG117" i="13"/>
  <c r="AL117" i="13"/>
  <c r="BI155" i="13"/>
  <c r="E128" i="14" s="1"/>
  <c r="AM155" i="13"/>
  <c r="BK155" i="13" s="1"/>
  <c r="F128" i="14" s="1"/>
  <c r="AI42" i="13"/>
  <c r="BC42" i="13" s="1"/>
  <c r="AE208" i="13"/>
  <c r="AS208" i="13"/>
  <c r="AU226" i="13"/>
  <c r="AF226" i="13"/>
  <c r="AJ168" i="13"/>
  <c r="BC168" i="13"/>
  <c r="BA44" i="13"/>
  <c r="AI44" i="13"/>
  <c r="AL171" i="13"/>
  <c r="BG171" i="13"/>
  <c r="AI165" i="13"/>
  <c r="BA165" i="13"/>
  <c r="AF57" i="13"/>
  <c r="AU57" i="13"/>
  <c r="AF73" i="13"/>
  <c r="AU73" i="13"/>
  <c r="AF204" i="13"/>
  <c r="AU204" i="13"/>
  <c r="AG68" i="13"/>
  <c r="AW68" i="13"/>
  <c r="BA21" i="13"/>
  <c r="AI21" i="13"/>
  <c r="BA24" i="13"/>
  <c r="AI24" i="13"/>
  <c r="BA34" i="13"/>
  <c r="AI34" i="13"/>
  <c r="BA36" i="13"/>
  <c r="D81" i="14" s="1"/>
  <c r="AI36" i="13"/>
  <c r="BA37" i="13"/>
  <c r="AI37" i="13"/>
  <c r="BA40" i="13"/>
  <c r="AI40" i="13"/>
  <c r="BA49" i="13"/>
  <c r="AI49" i="13"/>
  <c r="BA50" i="13"/>
  <c r="AI50" i="13"/>
  <c r="AE54" i="13"/>
  <c r="AS54" i="13"/>
  <c r="AI63" i="13"/>
  <c r="BA63" i="13"/>
  <c r="AE71" i="13"/>
  <c r="AS71" i="13"/>
  <c r="AL83" i="13"/>
  <c r="BG83" i="13"/>
  <c r="BA90" i="13"/>
  <c r="AI90" i="13"/>
  <c r="AF98" i="13"/>
  <c r="AU98" i="13"/>
  <c r="AF99" i="13"/>
  <c r="AU99" i="13"/>
  <c r="AY112" i="13"/>
  <c r="AH112" i="13"/>
  <c r="AH115" i="13"/>
  <c r="AY115" i="13"/>
  <c r="AI161" i="13"/>
  <c r="BA161" i="13"/>
  <c r="AH166" i="13"/>
  <c r="AY166" i="13"/>
  <c r="BG172" i="13"/>
  <c r="AL172" i="13"/>
  <c r="BG176" i="13"/>
  <c r="AL176" i="13"/>
  <c r="BI179" i="13"/>
  <c r="AM179" i="13"/>
  <c r="BK179" i="13" s="1"/>
  <c r="AS190" i="13"/>
  <c r="AE190" i="13"/>
  <c r="AE193" i="13"/>
  <c r="AS193" i="13"/>
  <c r="BE196" i="13"/>
  <c r="AK196" i="13"/>
  <c r="AF201" i="13"/>
  <c r="AU201" i="13"/>
  <c r="AY205" i="13"/>
  <c r="AH205" i="13"/>
  <c r="AS225" i="13"/>
  <c r="AE225" i="13"/>
  <c r="AJ230" i="13"/>
  <c r="BC230" i="13"/>
  <c r="AU62" i="13"/>
  <c r="AF62" i="13"/>
  <c r="AU109" i="13"/>
  <c r="AF109" i="13"/>
  <c r="AK212" i="13"/>
  <c r="BE212" i="13"/>
  <c r="BC38" i="13"/>
  <c r="AJ38" i="13"/>
  <c r="AX273" i="7"/>
  <c r="AH273" i="7"/>
  <c r="AE163" i="13"/>
  <c r="AS163" i="13"/>
  <c r="AU192" i="13"/>
  <c r="AF192" i="13"/>
  <c r="AW192" i="13" s="1"/>
  <c r="BJ67" i="7"/>
  <c r="AN67" i="7"/>
  <c r="BL67" i="7" s="1"/>
  <c r="BC43" i="13"/>
  <c r="E82" i="14" s="1"/>
  <c r="AJ43" i="13"/>
  <c r="AW70" i="13"/>
  <c r="AG70" i="13"/>
  <c r="AE81" i="13"/>
  <c r="AS81" i="13"/>
  <c r="AH82" i="13"/>
  <c r="AY82" i="13"/>
  <c r="AG56" i="13"/>
  <c r="AW56" i="13"/>
  <c r="AM178" i="13"/>
  <c r="BK178" i="13" s="1"/>
  <c r="BI178" i="13"/>
  <c r="AY169" i="13"/>
  <c r="AH169" i="13"/>
  <c r="BC47" i="13"/>
  <c r="AJ47" i="13"/>
  <c r="AJ88" i="13"/>
  <c r="BC88" i="13"/>
  <c r="BE217" i="13"/>
  <c r="AK217" i="13"/>
  <c r="AS74" i="13"/>
  <c r="AE74" i="13"/>
  <c r="AY123" i="13"/>
  <c r="AH123" i="13"/>
  <c r="AK89" i="13"/>
  <c r="BE89" i="13"/>
  <c r="BI120" i="13"/>
  <c r="AM120" i="13"/>
  <c r="BK120" i="13" s="1"/>
  <c r="BI118" i="13"/>
  <c r="AM118" i="13"/>
  <c r="BK118" i="13" s="1"/>
  <c r="BA106" i="13"/>
  <c r="AI106" i="13"/>
  <c r="AS76" i="13"/>
  <c r="AE76" i="13"/>
  <c r="BA39" i="13"/>
  <c r="AI39" i="13"/>
  <c r="AG75" i="13"/>
  <c r="AW75" i="13"/>
  <c r="AF194" i="13"/>
  <c r="AU194" i="13"/>
  <c r="AF108" i="13"/>
  <c r="AU108" i="13"/>
  <c r="AL193" i="13"/>
  <c r="BG193" i="13"/>
  <c r="AE110" i="13"/>
  <c r="AS110" i="13"/>
  <c r="AJ85" i="13"/>
  <c r="BC85" i="13"/>
  <c r="BJ81" i="7"/>
  <c r="AN81" i="7"/>
  <c r="BL81" i="7" s="1"/>
  <c r="BG192" i="13"/>
  <c r="AL192" i="13"/>
  <c r="AG78" i="13"/>
  <c r="AW78" i="13"/>
  <c r="AG199" i="13"/>
  <c r="AW199" i="13"/>
  <c r="AS3" i="13"/>
  <c r="AE3" i="13"/>
  <c r="BC29" i="13"/>
  <c r="AJ29" i="13"/>
  <c r="BE96" i="13"/>
  <c r="AK96" i="13"/>
  <c r="AM93" i="13"/>
  <c r="BK93" i="13" s="1"/>
  <c r="BI93" i="13"/>
  <c r="BC46" i="13"/>
  <c r="AJ46" i="13"/>
  <c r="AW219" i="13"/>
  <c r="AG219" i="13"/>
  <c r="AI48" i="13"/>
  <c r="BA48" i="13"/>
  <c r="BA41" i="13"/>
  <c r="D86" i="14" s="1"/>
  <c r="AI41" i="13"/>
  <c r="BC61" i="13"/>
  <c r="AJ61" i="13"/>
  <c r="AI67" i="13"/>
  <c r="BA67" i="13"/>
  <c r="AQ1" i="13"/>
  <c r="D4" i="6" s="1"/>
  <c r="D7" i="6" s="1"/>
  <c r="AF189" i="13"/>
  <c r="AU189" i="13"/>
  <c r="AU191" i="13"/>
  <c r="AF191" i="13"/>
  <c r="F15" i="11"/>
  <c r="G15" i="11" s="1"/>
  <c r="AG200" i="13"/>
  <c r="AW200" i="13"/>
  <c r="AL174" i="13"/>
  <c r="BG174" i="13"/>
  <c r="AF58" i="13"/>
  <c r="AU58" i="13"/>
  <c r="BA86" i="13"/>
  <c r="AI86" i="13"/>
  <c r="BC114" i="13"/>
  <c r="AJ114" i="13"/>
  <c r="AL104" i="13"/>
  <c r="BG104" i="13"/>
  <c r="AI64" i="13"/>
  <c r="BA64" i="13"/>
  <c r="AF203" i="13"/>
  <c r="AU203" i="13"/>
  <c r="AI213" i="13"/>
  <c r="BA213" i="13"/>
  <c r="AK223" i="13"/>
  <c r="BE223" i="13"/>
  <c r="BC215" i="13"/>
  <c r="AJ215" i="13"/>
  <c r="BE35" i="13"/>
  <c r="AK35" i="13"/>
  <c r="BG35" i="13" s="1"/>
  <c r="BG121" i="13"/>
  <c r="AL121" i="13"/>
  <c r="AU197" i="13"/>
  <c r="AF197" i="13"/>
  <c r="BA207" i="13"/>
  <c r="AI207" i="13"/>
  <c r="AU210" i="13"/>
  <c r="AF210" i="13"/>
  <c r="AL125" i="13"/>
  <c r="BG125" i="13"/>
  <c r="AU45" i="13"/>
  <c r="AF45" i="13"/>
  <c r="BC51" i="13"/>
  <c r="AJ51" i="13"/>
  <c r="BC26" i="13"/>
  <c r="AJ26" i="13"/>
  <c r="BI84" i="13"/>
  <c r="AM84" i="13"/>
  <c r="BK84" i="13" s="1"/>
  <c r="AL122" i="13"/>
  <c r="BG122" i="13"/>
  <c r="AU27" i="13"/>
  <c r="AF27" i="13"/>
  <c r="BC206" i="13"/>
  <c r="AJ206" i="13"/>
  <c r="AG222" i="13"/>
  <c r="AW222" i="13"/>
  <c r="AW100" i="13"/>
  <c r="AG100" i="13"/>
  <c r="AN265" i="7"/>
  <c r="BL265" i="7" s="1"/>
  <c r="BJ265" i="7"/>
  <c r="BC79" i="13"/>
  <c r="AJ79" i="13"/>
  <c r="BA91" i="13"/>
  <c r="AI91" i="13"/>
  <c r="AI87" i="13"/>
  <c r="BA87" i="13"/>
  <c r="C7" i="6"/>
  <c r="AH111" i="13"/>
  <c r="AY111" i="13"/>
  <c r="AF65" i="13"/>
  <c r="AU65" i="13"/>
  <c r="AI255" i="7"/>
  <c r="AZ255" i="7"/>
  <c r="AU101" i="13"/>
  <c r="AF101" i="13"/>
  <c r="BA25" i="13"/>
  <c r="AI25" i="13"/>
  <c r="AX307" i="7"/>
  <c r="AH307" i="7"/>
  <c r="AI164" i="13"/>
  <c r="BA164" i="13"/>
  <c r="AF53" i="13"/>
  <c r="AU53" i="13"/>
  <c r="BA28" i="13"/>
  <c r="AI28" i="13"/>
  <c r="AL184" i="13"/>
  <c r="BG184" i="13"/>
  <c r="AL105" i="13"/>
  <c r="BG105" i="13"/>
  <c r="AW211" i="13"/>
  <c r="AG211" i="13"/>
  <c r="AW209" i="13"/>
  <c r="AG209" i="13"/>
  <c r="AI97" i="13"/>
  <c r="BA97" i="13"/>
  <c r="BC229" i="13"/>
  <c r="AJ229" i="13"/>
  <c r="AL183" i="13"/>
  <c r="BG183" i="13"/>
  <c r="BA23" i="13"/>
  <c r="AI23" i="13"/>
  <c r="BG224" i="13"/>
  <c r="AL224" i="13"/>
  <c r="AZ300" i="7"/>
  <c r="AI300" i="7"/>
  <c r="BI185" i="13"/>
  <c r="AM185" i="13"/>
  <c r="BK185" i="13" s="1"/>
  <c r="AF231" i="13"/>
  <c r="AU231" i="13"/>
  <c r="BG92" i="13"/>
  <c r="AL92" i="13"/>
  <c r="AS69" i="13"/>
  <c r="AE69" i="13"/>
  <c r="AE77" i="13"/>
  <c r="AS77" i="13"/>
  <c r="BC94" i="13"/>
  <c r="AJ94" i="13"/>
  <c r="AM175" i="13"/>
  <c r="BK175" i="13" s="1"/>
  <c r="BI175" i="13"/>
  <c r="AF180" i="13"/>
  <c r="AU180" i="13"/>
  <c r="AF214" i="13"/>
  <c r="AU214" i="13"/>
  <c r="BA167" i="13"/>
  <c r="AI167" i="13"/>
  <c r="AF227" i="13"/>
  <c r="AU227" i="13"/>
  <c r="AU232" i="13"/>
  <c r="AF232" i="13"/>
  <c r="AY124" i="13"/>
  <c r="AH124" i="13"/>
  <c r="AK303" i="7"/>
  <c r="BD303" i="7"/>
  <c r="F24" i="11"/>
  <c r="G24" i="11" s="1"/>
  <c r="AG257" i="7"/>
  <c r="AV257" i="7"/>
  <c r="AV261" i="7"/>
  <c r="AG261" i="7"/>
  <c r="AX311" i="7"/>
  <c r="AH311" i="7"/>
  <c r="AV295" i="7"/>
  <c r="AG295" i="7"/>
  <c r="AN286" i="7"/>
  <c r="BL286" i="7" s="1"/>
  <c r="BJ286" i="7"/>
  <c r="BH283" i="7"/>
  <c r="AM283" i="7"/>
  <c r="BH284" i="7"/>
  <c r="AM284" i="7"/>
  <c r="BB260" i="7"/>
  <c r="AJ260" i="7"/>
  <c r="AN280" i="7"/>
  <c r="BL280" i="7" s="1"/>
  <c r="BJ280" i="7"/>
  <c r="AX288" i="7"/>
  <c r="AH288" i="7"/>
  <c r="AX256" i="7"/>
  <c r="AH256" i="7"/>
  <c r="AV310" i="7"/>
  <c r="AG310" i="7"/>
  <c r="AN285" i="7"/>
  <c r="BL285" i="7" s="1"/>
  <c r="BJ285" i="7"/>
  <c r="BJ282" i="7"/>
  <c r="AN282" i="7"/>
  <c r="BL282" i="7" s="1"/>
  <c r="AG72" i="7"/>
  <c r="AV72" i="7"/>
  <c r="AM75" i="7"/>
  <c r="BH75" i="7"/>
  <c r="AG309" i="7"/>
  <c r="AV309" i="7"/>
  <c r="AH306" i="7"/>
  <c r="AX306" i="7"/>
  <c r="AX281" i="7"/>
  <c r="AH281" i="7"/>
  <c r="AZ281" i="7" s="1"/>
  <c r="AV259" i="7"/>
  <c r="AG259" i="7"/>
  <c r="AH325" i="7"/>
  <c r="AX325" i="7"/>
  <c r="AH292" i="7"/>
  <c r="AX292" i="7"/>
  <c r="AG262" i="7"/>
  <c r="AV262" i="7"/>
  <c r="AZ301" i="7"/>
  <c r="AI301" i="7"/>
  <c r="F25" i="11"/>
  <c r="G25" i="11" s="1"/>
  <c r="AJ323" i="7"/>
  <c r="BB323" i="7"/>
  <c r="AH316" i="7"/>
  <c r="AX316" i="7"/>
  <c r="AN83" i="7"/>
  <c r="BL83" i="7" s="1"/>
  <c r="BJ83" i="7"/>
  <c r="C7" i="10"/>
  <c r="AH312" i="7"/>
  <c r="AX312" i="7"/>
  <c r="AN267" i="7"/>
  <c r="BL267" i="7" s="1"/>
  <c r="BJ267" i="7"/>
  <c r="AX265" i="7"/>
  <c r="AH265" i="7"/>
  <c r="AZ265" i="7" s="1"/>
  <c r="BJ281" i="7"/>
  <c r="AN281" i="7"/>
  <c r="BL281" i="7" s="1"/>
  <c r="AI304" i="7"/>
  <c r="AZ304" i="7"/>
  <c r="AX258" i="7"/>
  <c r="AH258" i="7"/>
  <c r="BJ80" i="7"/>
  <c r="AN80" i="7"/>
  <c r="BL80" i="7" s="1"/>
  <c r="AH263" i="7"/>
  <c r="AX263" i="7"/>
  <c r="AM64" i="7"/>
  <c r="BH64" i="7"/>
  <c r="AH71" i="7"/>
  <c r="AZ71" i="7" s="1"/>
  <c r="AX71" i="7"/>
  <c r="AI264" i="7"/>
  <c r="AZ264" i="7"/>
  <c r="AX294" i="7"/>
  <c r="AH294" i="7"/>
  <c r="AM73" i="7"/>
  <c r="BH73" i="7"/>
  <c r="AI324" i="7"/>
  <c r="AZ324" i="7"/>
  <c r="AG84" i="7"/>
  <c r="AV84" i="7"/>
  <c r="AX83" i="7"/>
  <c r="AH83" i="7"/>
  <c r="AZ83" i="7" s="1"/>
  <c r="AX275" i="7"/>
  <c r="AH275" i="7"/>
  <c r="AJ326" i="7"/>
  <c r="BB326" i="7"/>
  <c r="AV302" i="7"/>
  <c r="AG302" i="7"/>
  <c r="AF51" i="7"/>
  <c r="AG51" i="7" s="1"/>
  <c r="AT51" i="7"/>
  <c r="AT1" i="7" s="1"/>
  <c r="E4" i="10" s="1"/>
  <c r="E7" i="10" s="1"/>
  <c r="AI277" i="7"/>
  <c r="AZ277" i="7"/>
  <c r="BJ71" i="7"/>
  <c r="AN71" i="7"/>
  <c r="BL71" i="7" s="1"/>
  <c r="AV76" i="7"/>
  <c r="AG76" i="7"/>
  <c r="AM287" i="7"/>
  <c r="BH287" i="7"/>
  <c r="AX297" i="7"/>
  <c r="AH297" i="7"/>
  <c r="AG282" i="7"/>
  <c r="AV282" i="7"/>
  <c r="AH74" i="7"/>
  <c r="AZ74" i="7" s="1"/>
  <c r="AX74" i="7"/>
  <c r="F16" i="11"/>
  <c r="G16" i="11" s="1"/>
  <c r="BH77" i="7"/>
  <c r="AM77" i="7"/>
  <c r="BJ79" i="7"/>
  <c r="AN79" i="7"/>
  <c r="BL79" i="7" s="1"/>
  <c r="BJ84" i="7"/>
  <c r="AN84" i="7"/>
  <c r="BL84" i="7" s="1"/>
  <c r="BH62" i="7"/>
  <c r="AM62" i="7"/>
  <c r="F4" i="15"/>
  <c r="F7" i="15" s="1"/>
  <c r="G8" i="16"/>
  <c r="G25" i="16" s="1"/>
  <c r="G103" i="16"/>
  <c r="G33" i="16"/>
  <c r="G95" i="16"/>
  <c r="G68" i="16"/>
  <c r="G60" i="16"/>
  <c r="F28" i="15" l="1"/>
  <c r="AZ308" i="7"/>
  <c r="AI308" i="7"/>
  <c r="F14" i="19"/>
  <c r="F21" i="19"/>
  <c r="AM127" i="13"/>
  <c r="BK127" i="13" s="1"/>
  <c r="BI127" i="13"/>
  <c r="AF233" i="13"/>
  <c r="AU233" i="13"/>
  <c r="AL228" i="13"/>
  <c r="BG228" i="13"/>
  <c r="AM195" i="13"/>
  <c r="BK195" i="13" s="1"/>
  <c r="BI195" i="13"/>
  <c r="AF66" i="13"/>
  <c r="AU66" i="13"/>
  <c r="AI63" i="7"/>
  <c r="AJ63" i="7" s="1"/>
  <c r="AX313" i="7"/>
  <c r="AH313" i="7"/>
  <c r="AH62" i="7"/>
  <c r="AZ62" i="7" s="1"/>
  <c r="AX62" i="7"/>
  <c r="BA116" i="13"/>
  <c r="AI116" i="13"/>
  <c r="AF72" i="13"/>
  <c r="AU72" i="13"/>
  <c r="AF59" i="13"/>
  <c r="AU59" i="13"/>
  <c r="AH235" i="13"/>
  <c r="AY235" i="13"/>
  <c r="AF218" i="13"/>
  <c r="AU218" i="13"/>
  <c r="AF202" i="13"/>
  <c r="AU202" i="13"/>
  <c r="AG107" i="13"/>
  <c r="AW107" i="13"/>
  <c r="AN279" i="7"/>
  <c r="BL279" i="7" s="1"/>
  <c r="BJ279" i="7"/>
  <c r="AY221" i="13"/>
  <c r="AH221" i="13"/>
  <c r="BA102" i="13"/>
  <c r="AI102" i="13"/>
  <c r="F25" i="15"/>
  <c r="F11" i="15"/>
  <c r="F14" i="15" s="1"/>
  <c r="F11" i="19"/>
  <c r="C28" i="19"/>
  <c r="F28" i="19" s="1"/>
  <c r="F25" i="19"/>
  <c r="F18" i="15"/>
  <c r="F21" i="15" s="1"/>
  <c r="F18" i="19"/>
  <c r="AH305" i="7"/>
  <c r="AX305" i="7"/>
  <c r="AX315" i="7"/>
  <c r="AH315" i="7"/>
  <c r="AX64" i="7"/>
  <c r="AH64" i="7"/>
  <c r="AZ64" i="7" s="1"/>
  <c r="AX327" i="7"/>
  <c r="AH327" i="7"/>
  <c r="AN78" i="7"/>
  <c r="BL78" i="7" s="1"/>
  <c r="BJ78" i="7"/>
  <c r="AX298" i="7"/>
  <c r="AH298" i="7"/>
  <c r="AI293" i="7"/>
  <c r="AZ293" i="7"/>
  <c r="AX290" i="7"/>
  <c r="AH290" i="7"/>
  <c r="AJ165" i="13"/>
  <c r="BC165" i="13"/>
  <c r="G128" i="14"/>
  <c r="AI113" i="13"/>
  <c r="BA113" i="13"/>
  <c r="AG52" i="13"/>
  <c r="AW52" i="13"/>
  <c r="BI171" i="13"/>
  <c r="AM171" i="13"/>
  <c r="BK171" i="13" s="1"/>
  <c r="AM117" i="13"/>
  <c r="BK117" i="13" s="1"/>
  <c r="BI117" i="13"/>
  <c r="BC44" i="13"/>
  <c r="AJ44" i="13"/>
  <c r="AH68" i="13"/>
  <c r="AY68" i="13"/>
  <c r="AY55" i="13"/>
  <c r="AH55" i="13"/>
  <c r="AW198" i="13"/>
  <c r="AG198" i="13"/>
  <c r="AW204" i="13"/>
  <c r="AG204" i="13"/>
  <c r="BE168" i="13"/>
  <c r="AK168" i="13"/>
  <c r="AF179" i="13"/>
  <c r="AU179" i="13"/>
  <c r="BE22" i="13"/>
  <c r="AK22" i="13"/>
  <c r="AW60" i="13"/>
  <c r="AG60" i="13"/>
  <c r="AG226" i="13"/>
  <c r="AW226" i="13"/>
  <c r="AU80" i="13"/>
  <c r="AF80" i="13"/>
  <c r="AG73" i="13"/>
  <c r="AW73" i="13"/>
  <c r="AL20" i="13"/>
  <c r="BG20" i="13"/>
  <c r="AG234" i="13"/>
  <c r="AW234" i="13"/>
  <c r="AJ42" i="13"/>
  <c r="AK42" i="13" s="1"/>
  <c r="AM128" i="13"/>
  <c r="BK128" i="13" s="1"/>
  <c r="BI128" i="13"/>
  <c r="AW57" i="13"/>
  <c r="AG57" i="13"/>
  <c r="AU208" i="13"/>
  <c r="AF208" i="13"/>
  <c r="AU220" i="13"/>
  <c r="AF220" i="13"/>
  <c r="BG216" i="13"/>
  <c r="AL216" i="13"/>
  <c r="AK230" i="13"/>
  <c r="BE230" i="13"/>
  <c r="AU225" i="13"/>
  <c r="AF225" i="13"/>
  <c r="AI205" i="13"/>
  <c r="BA205" i="13"/>
  <c r="AW201" i="13"/>
  <c r="AG201" i="13"/>
  <c r="BG196" i="13"/>
  <c r="AL196" i="13"/>
  <c r="AF193" i="13"/>
  <c r="AW193" i="13" s="1"/>
  <c r="AU193" i="13"/>
  <c r="AU190" i="13"/>
  <c r="AF190" i="13"/>
  <c r="BI176" i="13"/>
  <c r="AM176" i="13"/>
  <c r="BK176" i="13" s="1"/>
  <c r="BI172" i="13"/>
  <c r="AM172" i="13"/>
  <c r="BK172" i="13" s="1"/>
  <c r="AI166" i="13"/>
  <c r="BA166" i="13"/>
  <c r="AJ161" i="13"/>
  <c r="BC161" i="13"/>
  <c r="BA115" i="13"/>
  <c r="AI115" i="13"/>
  <c r="BA112" i="13"/>
  <c r="AI112" i="13"/>
  <c r="AW99" i="13"/>
  <c r="AG99" i="13"/>
  <c r="AW98" i="13"/>
  <c r="AG98" i="13"/>
  <c r="BC90" i="13"/>
  <c r="AJ90" i="13"/>
  <c r="AM83" i="13"/>
  <c r="BK83" i="13" s="1"/>
  <c r="BI83" i="13"/>
  <c r="AF71" i="13"/>
  <c r="AU71" i="13"/>
  <c r="BC63" i="13"/>
  <c r="AJ63" i="13"/>
  <c r="AU54" i="13"/>
  <c r="AF54" i="13"/>
  <c r="BC50" i="13"/>
  <c r="AJ50" i="13"/>
  <c r="BC49" i="13"/>
  <c r="AJ49" i="13"/>
  <c r="BC40" i="13"/>
  <c r="AJ40" i="13"/>
  <c r="BC37" i="13"/>
  <c r="AJ37" i="13"/>
  <c r="BC36" i="13"/>
  <c r="E81" i="14" s="1"/>
  <c r="AJ36" i="13"/>
  <c r="BC34" i="13"/>
  <c r="AJ34" i="13"/>
  <c r="BC24" i="13"/>
  <c r="AJ24" i="13"/>
  <c r="BC21" i="13"/>
  <c r="AJ21" i="13"/>
  <c r="AG227" i="13"/>
  <c r="AW227" i="13"/>
  <c r="BA111" i="13"/>
  <c r="AI111" i="13"/>
  <c r="AG191" i="13"/>
  <c r="AW191" i="13"/>
  <c r="AF3" i="13"/>
  <c r="AU3" i="13"/>
  <c r="BG89" i="13"/>
  <c r="AL89" i="13"/>
  <c r="AK88" i="13"/>
  <c r="BE88" i="13"/>
  <c r="AJ207" i="13"/>
  <c r="BC207" i="13"/>
  <c r="AJ86" i="13"/>
  <c r="BC86" i="13"/>
  <c r="BE46" i="13"/>
  <c r="AK46" i="13"/>
  <c r="BE38" i="13"/>
  <c r="AK38" i="13"/>
  <c r="BC41" i="13"/>
  <c r="E86" i="14" s="1"/>
  <c r="AJ41" i="13"/>
  <c r="AH56" i="13"/>
  <c r="AY56" i="13"/>
  <c r="D61" i="11"/>
  <c r="BA124" i="13"/>
  <c r="AI124" i="13"/>
  <c r="AY209" i="13"/>
  <c r="AH209" i="13"/>
  <c r="AG101" i="13"/>
  <c r="AW101" i="13"/>
  <c r="AH100" i="13"/>
  <c r="AY100" i="13"/>
  <c r="AG197" i="13"/>
  <c r="AW197" i="13"/>
  <c r="AW189" i="13"/>
  <c r="AG189" i="13"/>
  <c r="AH199" i="13"/>
  <c r="AY199" i="13"/>
  <c r="AW108" i="13"/>
  <c r="AG108" i="13"/>
  <c r="BC106" i="13"/>
  <c r="AJ106" i="13"/>
  <c r="BA123" i="13"/>
  <c r="AI123" i="13"/>
  <c r="BE47" i="13"/>
  <c r="AK47" i="13"/>
  <c r="AW214" i="13"/>
  <c r="AG214" i="13"/>
  <c r="AF69" i="13"/>
  <c r="AU69" i="13"/>
  <c r="AJ164" i="13"/>
  <c r="BC164" i="13"/>
  <c r="BC213" i="13"/>
  <c r="AJ213" i="13"/>
  <c r="AG58" i="13"/>
  <c r="AW58" i="13"/>
  <c r="AJ48" i="13"/>
  <c r="BC48" i="13"/>
  <c r="D118" i="14" s="1"/>
  <c r="G118" i="14" s="1"/>
  <c r="AL212" i="13"/>
  <c r="BG212" i="13"/>
  <c r="AM224" i="13"/>
  <c r="BK224" i="13" s="1"/>
  <c r="BI224" i="13"/>
  <c r="AY211" i="13"/>
  <c r="AH211" i="13"/>
  <c r="AI307" i="7"/>
  <c r="AZ307" i="7"/>
  <c r="AW210" i="13"/>
  <c r="AG210" i="13"/>
  <c r="AM121" i="13"/>
  <c r="BK121" i="13" s="1"/>
  <c r="BI121" i="13"/>
  <c r="AU74" i="13"/>
  <c r="AF74" i="13"/>
  <c r="BC97" i="13"/>
  <c r="AJ97" i="13"/>
  <c r="AW180" i="13"/>
  <c r="AG180" i="13"/>
  <c r="AY180" i="13" s="1"/>
  <c r="BI92" i="13"/>
  <c r="AM92" i="13"/>
  <c r="BK92" i="13" s="1"/>
  <c r="BB255" i="7"/>
  <c r="AJ255" i="7"/>
  <c r="AJ87" i="13"/>
  <c r="BC87" i="13"/>
  <c r="AH222" i="13"/>
  <c r="AY222" i="13"/>
  <c r="AG203" i="13"/>
  <c r="AW203" i="13"/>
  <c r="AM174" i="13"/>
  <c r="BK174" i="13" s="1"/>
  <c r="BI174" i="13"/>
  <c r="AJ67" i="13"/>
  <c r="BC67" i="13"/>
  <c r="AL96" i="13"/>
  <c r="BG96" i="13"/>
  <c r="BC39" i="13"/>
  <c r="AJ39" i="13"/>
  <c r="BA82" i="13"/>
  <c r="AI82" i="13"/>
  <c r="AF77" i="13"/>
  <c r="AU77" i="13"/>
  <c r="BC91" i="13"/>
  <c r="AJ91" i="13"/>
  <c r="AK206" i="13"/>
  <c r="BE206" i="13"/>
  <c r="BE26" i="13"/>
  <c r="AK26" i="13"/>
  <c r="BG26" i="13" s="1"/>
  <c r="AH219" i="13"/>
  <c r="AY219" i="13"/>
  <c r="BE85" i="13"/>
  <c r="AK85" i="13"/>
  <c r="AL217" i="13"/>
  <c r="BG217" i="13"/>
  <c r="AI169" i="13"/>
  <c r="BA169" i="13"/>
  <c r="AW109" i="13"/>
  <c r="AG109" i="13"/>
  <c r="BI193" i="13"/>
  <c r="AM193" i="13"/>
  <c r="BK193" i="13" s="1"/>
  <c r="BI105" i="13"/>
  <c r="AM105" i="13"/>
  <c r="BK105" i="13" s="1"/>
  <c r="AJ64" i="13"/>
  <c r="BC64" i="13"/>
  <c r="BE29" i="13"/>
  <c r="AK29" i="13"/>
  <c r="AF76" i="13"/>
  <c r="AU76" i="13"/>
  <c r="AU81" i="13"/>
  <c r="AF81" i="13"/>
  <c r="AU163" i="13"/>
  <c r="AF163" i="13"/>
  <c r="AJ167" i="13"/>
  <c r="BC167" i="13"/>
  <c r="BB300" i="7"/>
  <c r="AJ300" i="7"/>
  <c r="AG53" i="13"/>
  <c r="AW53" i="13"/>
  <c r="BI122" i="13"/>
  <c r="AM122" i="13"/>
  <c r="BK122" i="13" s="1"/>
  <c r="AM125" i="13"/>
  <c r="BK125" i="13" s="1"/>
  <c r="BI125" i="13"/>
  <c r="BC23" i="13"/>
  <c r="AJ23" i="13"/>
  <c r="D51" i="11"/>
  <c r="AW232" i="13"/>
  <c r="AG232" i="13"/>
  <c r="AK94" i="13"/>
  <c r="BE94" i="13"/>
  <c r="AG231" i="13"/>
  <c r="AW231" i="13"/>
  <c r="AK79" i="13"/>
  <c r="BE79" i="13"/>
  <c r="AK51" i="13"/>
  <c r="BE51" i="13"/>
  <c r="AY78" i="13"/>
  <c r="AH78" i="13"/>
  <c r="AW194" i="13"/>
  <c r="AG194" i="13"/>
  <c r="AH70" i="13"/>
  <c r="AY70" i="13"/>
  <c r="AI273" i="7"/>
  <c r="AZ273" i="7"/>
  <c r="AW62" i="13"/>
  <c r="AG62" i="13"/>
  <c r="AS1" i="13"/>
  <c r="E4" i="6" s="1"/>
  <c r="AL223" i="13"/>
  <c r="BG223" i="13"/>
  <c r="G26" i="11"/>
  <c r="BI183" i="13"/>
  <c r="AM183" i="13"/>
  <c r="BK183" i="13" s="1"/>
  <c r="AM184" i="13"/>
  <c r="BK184" i="13" s="1"/>
  <c r="BI184" i="13"/>
  <c r="AG65" i="13"/>
  <c r="AW65" i="13"/>
  <c r="AW27" i="13"/>
  <c r="AG27" i="13"/>
  <c r="BI104" i="13"/>
  <c r="AM104" i="13"/>
  <c r="BK104" i="13" s="1"/>
  <c r="AY200" i="13"/>
  <c r="AH200" i="13"/>
  <c r="AM192" i="13"/>
  <c r="BK192" i="13" s="1"/>
  <c r="BI192" i="13"/>
  <c r="AK229" i="13"/>
  <c r="BE229" i="13"/>
  <c r="BC28" i="13"/>
  <c r="AJ28" i="13"/>
  <c r="BC25" i="13"/>
  <c r="AJ25" i="13"/>
  <c r="AW45" i="13"/>
  <c r="AG45" i="13"/>
  <c r="BE215" i="13"/>
  <c r="AK215" i="13"/>
  <c r="AK114" i="13"/>
  <c r="BE114" i="13"/>
  <c r="AK61" i="13"/>
  <c r="BE61" i="13"/>
  <c r="AF110" i="13"/>
  <c r="AU110" i="13"/>
  <c r="AY75" i="13"/>
  <c r="AH75" i="13"/>
  <c r="BE42" i="13"/>
  <c r="BE43" i="13"/>
  <c r="F82" i="14" s="1"/>
  <c r="G82" i="14" s="1"/>
  <c r="AK43" i="13"/>
  <c r="BG43" i="13" s="1"/>
  <c r="D117" i="14" s="1"/>
  <c r="G117" i="14" s="1"/>
  <c r="AZ288" i="7"/>
  <c r="AI288" i="7"/>
  <c r="BJ284" i="7"/>
  <c r="AN284" i="7"/>
  <c r="BL284" i="7" s="1"/>
  <c r="AI256" i="7"/>
  <c r="AZ256" i="7"/>
  <c r="BJ283" i="7"/>
  <c r="AN283" i="7"/>
  <c r="BL283" i="7" s="1"/>
  <c r="AV1" i="7"/>
  <c r="C11" i="10" s="1"/>
  <c r="C14" i="10" s="1"/>
  <c r="AX257" i="7"/>
  <c r="AH257" i="7"/>
  <c r="AH295" i="7"/>
  <c r="AX295" i="7"/>
  <c r="D52" i="11"/>
  <c r="AZ311" i="7"/>
  <c r="AI311" i="7"/>
  <c r="AH310" i="7"/>
  <c r="AX310" i="7"/>
  <c r="AX261" i="7"/>
  <c r="AH261" i="7"/>
  <c r="D60" i="11"/>
  <c r="BD260" i="7"/>
  <c r="AK260" i="7"/>
  <c r="AL303" i="7"/>
  <c r="BF303" i="7"/>
  <c r="AN287" i="7"/>
  <c r="BL287" i="7" s="1"/>
  <c r="BJ287" i="7"/>
  <c r="AZ263" i="7"/>
  <c r="AI263" i="7"/>
  <c r="AZ316" i="7"/>
  <c r="AI316" i="7"/>
  <c r="AH259" i="7"/>
  <c r="AX259" i="7"/>
  <c r="AI275" i="7"/>
  <c r="AZ275" i="7"/>
  <c r="AJ324" i="7"/>
  <c r="BB324" i="7"/>
  <c r="AI294" i="7"/>
  <c r="AZ294" i="7"/>
  <c r="AZ258" i="7"/>
  <c r="AI258" i="7"/>
  <c r="AZ312" i="7"/>
  <c r="AI312" i="7"/>
  <c r="AX262" i="7"/>
  <c r="AH262" i="7"/>
  <c r="AZ306" i="7"/>
  <c r="AI306" i="7"/>
  <c r="AX51" i="7"/>
  <c r="AH51" i="7"/>
  <c r="BD323" i="7"/>
  <c r="AK323" i="7"/>
  <c r="AN62" i="7"/>
  <c r="BL62" i="7" s="1"/>
  <c r="BJ62" i="7"/>
  <c r="AX302" i="7"/>
  <c r="AH302" i="7"/>
  <c r="AN73" i="7"/>
  <c r="BL73" i="7" s="1"/>
  <c r="BJ73" i="7"/>
  <c r="F4" i="10"/>
  <c r="F7" i="10" s="1"/>
  <c r="AI292" i="7"/>
  <c r="AZ292" i="7"/>
  <c r="AX309" i="7"/>
  <c r="AH309" i="7"/>
  <c r="AN77" i="7"/>
  <c r="BL77" i="7" s="1"/>
  <c r="BJ77" i="7"/>
  <c r="AH282" i="7"/>
  <c r="AZ282" i="7" s="1"/>
  <c r="AX282" i="7"/>
  <c r="BB264" i="7"/>
  <c r="AJ264" i="7"/>
  <c r="BJ64" i="7"/>
  <c r="AN64" i="7"/>
  <c r="BL64" i="7" s="1"/>
  <c r="BB304" i="7"/>
  <c r="AJ304" i="7"/>
  <c r="AJ301" i="7"/>
  <c r="BB301" i="7"/>
  <c r="AI325" i="7"/>
  <c r="AZ325" i="7"/>
  <c r="AN75" i="7"/>
  <c r="BL75" i="7" s="1"/>
  <c r="BJ75" i="7"/>
  <c r="AH76" i="7"/>
  <c r="AZ76" i="7" s="1"/>
  <c r="AX76" i="7"/>
  <c r="AZ297" i="7"/>
  <c r="AI297" i="7"/>
  <c r="BB277" i="7"/>
  <c r="AJ277" i="7"/>
  <c r="AK326" i="7"/>
  <c r="BD326" i="7"/>
  <c r="AX84" i="7"/>
  <c r="AH84" i="7"/>
  <c r="AZ84" i="7" s="1"/>
  <c r="F34" i="11"/>
  <c r="G34" i="11" s="1"/>
  <c r="AH72" i="7"/>
  <c r="AZ72" i="7" s="1"/>
  <c r="AX72" i="7"/>
  <c r="AJ308" i="7" l="1"/>
  <c r="BB308" i="7"/>
  <c r="AI313" i="7"/>
  <c r="AZ313" i="7"/>
  <c r="AY107" i="13"/>
  <c r="AH107" i="13"/>
  <c r="AW202" i="13"/>
  <c r="AG202" i="13"/>
  <c r="AG66" i="13"/>
  <c r="AW66" i="13"/>
  <c r="BA235" i="13"/>
  <c r="AI235" i="13"/>
  <c r="BC102" i="13"/>
  <c r="AJ102" i="13"/>
  <c r="BE102" i="13" s="1"/>
  <c r="AW59" i="13"/>
  <c r="AG59" i="13"/>
  <c r="AG218" i="13"/>
  <c r="AW218" i="13"/>
  <c r="BC116" i="13"/>
  <c r="AJ116" i="13"/>
  <c r="AW233" i="13"/>
  <c r="AG233" i="13"/>
  <c r="BB63" i="7"/>
  <c r="D88" i="11" s="1"/>
  <c r="AI221" i="13"/>
  <c r="BA221" i="13"/>
  <c r="AW72" i="13"/>
  <c r="AG72" i="13"/>
  <c r="BI228" i="13"/>
  <c r="AM228" i="13"/>
  <c r="BK228" i="13" s="1"/>
  <c r="BB293" i="7"/>
  <c r="AJ293" i="7"/>
  <c r="AZ315" i="7"/>
  <c r="AI315" i="7"/>
  <c r="AZ298" i="7"/>
  <c r="AI298" i="7"/>
  <c r="AI327" i="7"/>
  <c r="AZ327" i="7"/>
  <c r="AZ305" i="7"/>
  <c r="AI305" i="7"/>
  <c r="AZ290" i="7"/>
  <c r="AI290" i="7"/>
  <c r="AG208" i="13"/>
  <c r="AW208" i="13"/>
  <c r="AH73" i="13"/>
  <c r="AY73" i="13"/>
  <c r="AW80" i="13"/>
  <c r="AG80" i="13"/>
  <c r="AY204" i="13"/>
  <c r="AH204" i="13"/>
  <c r="AY57" i="13"/>
  <c r="AH57" i="13"/>
  <c r="AH198" i="13"/>
  <c r="AY198" i="13"/>
  <c r="AY60" i="13"/>
  <c r="AH60" i="13"/>
  <c r="BA55" i="13"/>
  <c r="AI55" i="13"/>
  <c r="AH226" i="13"/>
  <c r="AY226" i="13"/>
  <c r="AY52" i="13"/>
  <c r="AH52" i="13"/>
  <c r="BG22" i="13"/>
  <c r="AL22" i="13"/>
  <c r="BI216" i="13"/>
  <c r="AM216" i="13"/>
  <c r="BK216" i="13" s="1"/>
  <c r="AH234" i="13"/>
  <c r="AY234" i="13"/>
  <c r="BA68" i="13"/>
  <c r="AI68" i="13"/>
  <c r="BC113" i="13"/>
  <c r="AJ113" i="13"/>
  <c r="E51" i="11"/>
  <c r="AW220" i="13"/>
  <c r="AG220" i="13"/>
  <c r="AM20" i="13"/>
  <c r="BK20" i="13" s="1"/>
  <c r="BI20" i="13"/>
  <c r="AG179" i="13"/>
  <c r="AY179" i="13" s="1"/>
  <c r="AW179" i="13"/>
  <c r="BG168" i="13"/>
  <c r="AL168" i="13"/>
  <c r="BE44" i="13"/>
  <c r="AK44" i="13"/>
  <c r="BE165" i="13"/>
  <c r="AK165" i="13"/>
  <c r="D70" i="11"/>
  <c r="BE21" i="13"/>
  <c r="AK21" i="13"/>
  <c r="BE24" i="13"/>
  <c r="AK24" i="13"/>
  <c r="BE34" i="13"/>
  <c r="AK34" i="13"/>
  <c r="BE36" i="13"/>
  <c r="F81" i="14" s="1"/>
  <c r="G81" i="14" s="1"/>
  <c r="AK36" i="13"/>
  <c r="BG36" i="13" s="1"/>
  <c r="BE37" i="13"/>
  <c r="AK37" i="13"/>
  <c r="BE40" i="13"/>
  <c r="AK40" i="13"/>
  <c r="AK49" i="13"/>
  <c r="BE49" i="13"/>
  <c r="BE50" i="13"/>
  <c r="AK50" i="13"/>
  <c r="AG54" i="13"/>
  <c r="AW54" i="13"/>
  <c r="BE63" i="13"/>
  <c r="AK63" i="13"/>
  <c r="AG71" i="13"/>
  <c r="AW71" i="13"/>
  <c r="BE90" i="13"/>
  <c r="AK90" i="13"/>
  <c r="AY98" i="13"/>
  <c r="AH98" i="13"/>
  <c r="AY99" i="13"/>
  <c r="AH99" i="13"/>
  <c r="BC112" i="13"/>
  <c r="AJ112" i="13"/>
  <c r="AJ115" i="13"/>
  <c r="BC115" i="13"/>
  <c r="AK161" i="13"/>
  <c r="BE161" i="13"/>
  <c r="AJ166" i="13"/>
  <c r="BC166" i="13"/>
  <c r="AW190" i="13"/>
  <c r="AG190" i="13"/>
  <c r="AM196" i="13"/>
  <c r="BK196" i="13" s="1"/>
  <c r="BI196" i="13"/>
  <c r="AY201" i="13"/>
  <c r="AH201" i="13"/>
  <c r="BC205" i="13"/>
  <c r="AJ205" i="13"/>
  <c r="AG225" i="13"/>
  <c r="AW225" i="13"/>
  <c r="AL230" i="13"/>
  <c r="BG230" i="13"/>
  <c r="AY58" i="13"/>
  <c r="AH58" i="13"/>
  <c r="BA222" i="13"/>
  <c r="AI222" i="13"/>
  <c r="AH210" i="13"/>
  <c r="AY210" i="13"/>
  <c r="AH189" i="13"/>
  <c r="AY189" i="13"/>
  <c r="AL94" i="13"/>
  <c r="BG94" i="13"/>
  <c r="AM89" i="13"/>
  <c r="BK89" i="13" s="1"/>
  <c r="BI89" i="13"/>
  <c r="BE41" i="13"/>
  <c r="F86" i="14" s="1"/>
  <c r="G86" i="14" s="1"/>
  <c r="AK41" i="13"/>
  <c r="E7" i="6"/>
  <c r="F4" i="6"/>
  <c r="F7" i="6" s="1"/>
  <c r="AY231" i="13"/>
  <c r="AH231" i="13"/>
  <c r="BA219" i="13"/>
  <c r="AI219" i="13"/>
  <c r="BI96" i="13"/>
  <c r="AM96" i="13"/>
  <c r="BK96" i="13" s="1"/>
  <c r="AK213" i="13"/>
  <c r="BE213" i="13"/>
  <c r="BG47" i="13"/>
  <c r="AL47" i="13"/>
  <c r="BD300" i="7"/>
  <c r="AK300" i="7"/>
  <c r="BE25" i="13"/>
  <c r="AK25" i="13"/>
  <c r="BA200" i="13"/>
  <c r="AI200" i="13"/>
  <c r="AY232" i="13"/>
  <c r="AH232" i="13"/>
  <c r="AH109" i="13"/>
  <c r="AY109" i="13"/>
  <c r="BD255" i="7"/>
  <c r="AK255" i="7"/>
  <c r="AJ307" i="7"/>
  <c r="BB307" i="7"/>
  <c r="BC123" i="13"/>
  <c r="AJ123" i="13"/>
  <c r="BA75" i="13"/>
  <c r="AI75" i="13"/>
  <c r="AY27" i="13"/>
  <c r="AH27" i="13"/>
  <c r="AY194" i="13"/>
  <c r="AH194" i="13"/>
  <c r="AW76" i="13"/>
  <c r="AG76" i="13"/>
  <c r="AK91" i="13"/>
  <c r="BE91" i="13"/>
  <c r="BE87" i="13"/>
  <c r="AK87" i="13"/>
  <c r="AJ273" i="7"/>
  <c r="BB273" i="7"/>
  <c r="AG77" i="13"/>
  <c r="AW77" i="13"/>
  <c r="BE67" i="13"/>
  <c r="AK67" i="13"/>
  <c r="AW74" i="13"/>
  <c r="AG74" i="13"/>
  <c r="BA211" i="13"/>
  <c r="AI211" i="13"/>
  <c r="AH197" i="13"/>
  <c r="AY197" i="13"/>
  <c r="AI209" i="13"/>
  <c r="BA209" i="13"/>
  <c r="AI199" i="13"/>
  <c r="BA199" i="13"/>
  <c r="AJ124" i="13"/>
  <c r="BC124" i="13"/>
  <c r="E61" i="11"/>
  <c r="BE28" i="13"/>
  <c r="AK28" i="13"/>
  <c r="AK167" i="13"/>
  <c r="BE167" i="13"/>
  <c r="AK64" i="13"/>
  <c r="BE64" i="13"/>
  <c r="AJ82" i="13"/>
  <c r="BC82" i="13"/>
  <c r="AK106" i="13"/>
  <c r="BE106" i="13"/>
  <c r="AI56" i="13"/>
  <c r="BA56" i="13"/>
  <c r="AJ111" i="13"/>
  <c r="BC111" i="13"/>
  <c r="AY45" i="13"/>
  <c r="AH45" i="13"/>
  <c r="BA78" i="13"/>
  <c r="AI78" i="13"/>
  <c r="AH53" i="13"/>
  <c r="AY53" i="13"/>
  <c r="AM212" i="13"/>
  <c r="BK212" i="13" s="1"/>
  <c r="BI212" i="13"/>
  <c r="BG38" i="13"/>
  <c r="AL38" i="13"/>
  <c r="BG61" i="13"/>
  <c r="AL61" i="13"/>
  <c r="BA70" i="13"/>
  <c r="AI70" i="13"/>
  <c r="BE23" i="13"/>
  <c r="AK23" i="13"/>
  <c r="AW163" i="13"/>
  <c r="AG163" i="13"/>
  <c r="AJ169" i="13"/>
  <c r="BC169" i="13"/>
  <c r="AK164" i="13"/>
  <c r="BE164" i="13"/>
  <c r="BA100" i="13"/>
  <c r="AI100" i="13"/>
  <c r="BG46" i="13"/>
  <c r="AL46" i="13"/>
  <c r="AM223" i="13"/>
  <c r="BK223" i="13" s="1"/>
  <c r="BI223" i="13"/>
  <c r="AY62" i="13"/>
  <c r="AH62" i="13"/>
  <c r="AL88" i="13"/>
  <c r="BG88" i="13"/>
  <c r="BG29" i="13"/>
  <c r="AL29" i="13"/>
  <c r="BE39" i="13"/>
  <c r="AK39" i="13"/>
  <c r="AK207" i="13"/>
  <c r="BE207" i="13"/>
  <c r="AL114" i="13"/>
  <c r="BG114" i="13"/>
  <c r="BG229" i="13"/>
  <c r="AL229" i="13"/>
  <c r="BG51" i="13"/>
  <c r="AL51" i="13"/>
  <c r="AG81" i="13"/>
  <c r="AW81" i="13"/>
  <c r="AM217" i="13"/>
  <c r="BK217" i="13" s="1"/>
  <c r="BI217" i="13"/>
  <c r="AY203" i="13"/>
  <c r="AH203" i="13"/>
  <c r="AW69" i="13"/>
  <c r="AG69" i="13"/>
  <c r="AU1" i="13"/>
  <c r="C11" i="6" s="1"/>
  <c r="AY227" i="13"/>
  <c r="AH227" i="13"/>
  <c r="AH191" i="13"/>
  <c r="AY191" i="13"/>
  <c r="AG110" i="13"/>
  <c r="AW110" i="13"/>
  <c r="AH65" i="13"/>
  <c r="AY65" i="13"/>
  <c r="E60" i="11"/>
  <c r="BG42" i="13"/>
  <c r="AL42" i="13"/>
  <c r="AL215" i="13"/>
  <c r="BG215" i="13"/>
  <c r="BG85" i="13"/>
  <c r="AL85" i="13"/>
  <c r="AK97" i="13"/>
  <c r="BE97" i="13"/>
  <c r="BE48" i="13"/>
  <c r="AK48" i="13"/>
  <c r="AH214" i="13"/>
  <c r="AY214" i="13"/>
  <c r="AY108" i="13"/>
  <c r="AH108" i="13"/>
  <c r="BE86" i="13"/>
  <c r="AK86" i="13"/>
  <c r="AG3" i="13"/>
  <c r="AW3" i="13"/>
  <c r="AL79" i="13"/>
  <c r="BG79" i="13"/>
  <c r="AL206" i="13"/>
  <c r="BG206" i="13"/>
  <c r="AH101" i="13"/>
  <c r="AY101" i="13"/>
  <c r="BH303" i="7"/>
  <c r="AM303" i="7"/>
  <c r="AX1" i="7"/>
  <c r="D11" i="10" s="1"/>
  <c r="D14" i="10" s="1"/>
  <c r="AZ261" i="7"/>
  <c r="AI261" i="7"/>
  <c r="AJ256" i="7"/>
  <c r="BB256" i="7"/>
  <c r="AJ311" i="7"/>
  <c r="BB311" i="7"/>
  <c r="AI257" i="7"/>
  <c r="AZ257" i="7"/>
  <c r="BF260" i="7"/>
  <c r="AL260" i="7"/>
  <c r="AK63" i="7"/>
  <c r="BD63" i="7"/>
  <c r="E88" i="11" s="1"/>
  <c r="AJ288" i="7"/>
  <c r="BB288" i="7"/>
  <c r="AZ295" i="7"/>
  <c r="AI295" i="7"/>
  <c r="E52" i="11"/>
  <c r="F52" i="11"/>
  <c r="AI310" i="7"/>
  <c r="AZ310" i="7"/>
  <c r="BD324" i="7"/>
  <c r="AK324" i="7"/>
  <c r="BB263" i="7"/>
  <c r="AJ263" i="7"/>
  <c r="BB297" i="7"/>
  <c r="AJ297" i="7"/>
  <c r="AZ302" i="7"/>
  <c r="AI302" i="7"/>
  <c r="AI51" i="7"/>
  <c r="AZ51" i="7"/>
  <c r="AJ258" i="7"/>
  <c r="BB258" i="7"/>
  <c r="AK277" i="7"/>
  <c r="BD277" i="7"/>
  <c r="AK264" i="7"/>
  <c r="BD264" i="7"/>
  <c r="BB306" i="7"/>
  <c r="AJ306" i="7"/>
  <c r="BF326" i="7"/>
  <c r="AL326" i="7"/>
  <c r="AJ292" i="7"/>
  <c r="BB292" i="7"/>
  <c r="AZ259" i="7"/>
  <c r="AI259" i="7"/>
  <c r="AI262" i="7"/>
  <c r="AZ262" i="7"/>
  <c r="AJ316" i="7"/>
  <c r="BB316" i="7"/>
  <c r="BB325" i="7"/>
  <c r="AJ325" i="7"/>
  <c r="BB275" i="7"/>
  <c r="AJ275" i="7"/>
  <c r="BD301" i="7"/>
  <c r="AK301" i="7"/>
  <c r="AJ294" i="7"/>
  <c r="BB294" i="7"/>
  <c r="AK304" i="7"/>
  <c r="BD304" i="7"/>
  <c r="AZ309" i="7"/>
  <c r="AI309" i="7"/>
  <c r="AL323" i="7"/>
  <c r="BF323" i="7"/>
  <c r="BB312" i="7"/>
  <c r="AJ312" i="7"/>
  <c r="AK308" i="7" l="1"/>
  <c r="BD308" i="7"/>
  <c r="AH59" i="13"/>
  <c r="AY59" i="13"/>
  <c r="BC235" i="13"/>
  <c r="AJ235" i="13"/>
  <c r="BC221" i="13"/>
  <c r="AJ221" i="13"/>
  <c r="AY66" i="13"/>
  <c r="AH66" i="13"/>
  <c r="AH72" i="13"/>
  <c r="AY72" i="13"/>
  <c r="AY233" i="13"/>
  <c r="AH233" i="13"/>
  <c r="AY202" i="13"/>
  <c r="AH202" i="13"/>
  <c r="BA107" i="13"/>
  <c r="AI107" i="13"/>
  <c r="BE116" i="13"/>
  <c r="AK116" i="13"/>
  <c r="AH218" i="13"/>
  <c r="AY218" i="13"/>
  <c r="AJ313" i="7"/>
  <c r="BB313" i="7"/>
  <c r="G52" i="11"/>
  <c r="AJ305" i="7"/>
  <c r="BB305" i="7"/>
  <c r="E70" i="11"/>
  <c r="BB327" i="7"/>
  <c r="AJ327" i="7"/>
  <c r="BB315" i="7"/>
  <c r="AJ315" i="7"/>
  <c r="AJ298" i="7"/>
  <c r="BB298" i="7"/>
  <c r="AK293" i="7"/>
  <c r="BD293" i="7"/>
  <c r="AJ290" i="7"/>
  <c r="BB290" i="7"/>
  <c r="AM22" i="13"/>
  <c r="BK22" i="13" s="1"/>
  <c r="BI22" i="13"/>
  <c r="AI57" i="13"/>
  <c r="BA57" i="13"/>
  <c r="BA52" i="13"/>
  <c r="AI52" i="13"/>
  <c r="AL44" i="13"/>
  <c r="BG44" i="13"/>
  <c r="BA204" i="13"/>
  <c r="AI204" i="13"/>
  <c r="AK113" i="13"/>
  <c r="BE113" i="13"/>
  <c r="AH80" i="13"/>
  <c r="AY80" i="13"/>
  <c r="BA198" i="13"/>
  <c r="AI198" i="13"/>
  <c r="AM168" i="13"/>
  <c r="BK168" i="13" s="1"/>
  <c r="BI168" i="13"/>
  <c r="AI226" i="13"/>
  <c r="BA226" i="13"/>
  <c r="AJ68" i="13"/>
  <c r="BC68" i="13"/>
  <c r="BC55" i="13"/>
  <c r="AJ55" i="13"/>
  <c r="AH220" i="13"/>
  <c r="AY220" i="13"/>
  <c r="BA73" i="13"/>
  <c r="AI73" i="13"/>
  <c r="AI60" i="13"/>
  <c r="BA60" i="13"/>
  <c r="AL165" i="13"/>
  <c r="BG165" i="13"/>
  <c r="BA234" i="13"/>
  <c r="AI234" i="13"/>
  <c r="AH208" i="13"/>
  <c r="AY208" i="13"/>
  <c r="F60" i="11"/>
  <c r="G60" i="11" s="1"/>
  <c r="BI230" i="13"/>
  <c r="AM230" i="13"/>
  <c r="BK230" i="13" s="1"/>
  <c r="AY225" i="13"/>
  <c r="AH225" i="13"/>
  <c r="AK205" i="13"/>
  <c r="BE205" i="13"/>
  <c r="AI201" i="13"/>
  <c r="BA201" i="13"/>
  <c r="AH190" i="13"/>
  <c r="AY190" i="13"/>
  <c r="AK166" i="13"/>
  <c r="BE166" i="13"/>
  <c r="AL161" i="13"/>
  <c r="BG161" i="13"/>
  <c r="BE115" i="13"/>
  <c r="AK115" i="13"/>
  <c r="BE112" i="13"/>
  <c r="AK112" i="13"/>
  <c r="BA99" i="13"/>
  <c r="AI99" i="13"/>
  <c r="BA98" i="13"/>
  <c r="D90" i="14" s="1"/>
  <c r="AI98" i="13"/>
  <c r="BG90" i="13"/>
  <c r="AL90" i="13"/>
  <c r="AH71" i="13"/>
  <c r="AY71" i="13"/>
  <c r="BG63" i="13"/>
  <c r="AL63" i="13"/>
  <c r="AH54" i="13"/>
  <c r="AY54" i="13"/>
  <c r="AL50" i="13"/>
  <c r="BG50" i="13"/>
  <c r="AL49" i="13"/>
  <c r="BG49" i="13"/>
  <c r="BG40" i="13"/>
  <c r="AL40" i="13"/>
  <c r="BG37" i="13"/>
  <c r="D116" i="14" s="1"/>
  <c r="AL37" i="13"/>
  <c r="BG34" i="13"/>
  <c r="AL34" i="13"/>
  <c r="BG24" i="13"/>
  <c r="AL24" i="13"/>
  <c r="BG21" i="13"/>
  <c r="AL21" i="13"/>
  <c r="BC219" i="13"/>
  <c r="AJ219" i="13"/>
  <c r="AI191" i="13"/>
  <c r="BA191" i="13"/>
  <c r="BA45" i="13"/>
  <c r="D83" i="14" s="1"/>
  <c r="G83" i="14" s="1"/>
  <c r="AI45" i="13"/>
  <c r="AL48" i="13"/>
  <c r="BG48" i="13"/>
  <c r="BI29" i="13"/>
  <c r="AM29" i="13"/>
  <c r="BK29" i="13" s="1"/>
  <c r="BI46" i="13"/>
  <c r="AM46" i="13"/>
  <c r="BK46" i="13" s="1"/>
  <c r="BI38" i="13"/>
  <c r="AM38" i="13"/>
  <c r="BK38" i="13" s="1"/>
  <c r="BA232" i="13"/>
  <c r="AI232" i="13"/>
  <c r="AI210" i="13"/>
  <c r="BA210" i="13"/>
  <c r="BC222" i="13"/>
  <c r="AJ222" i="13"/>
  <c r="BA108" i="13"/>
  <c r="AI108" i="13"/>
  <c r="AH74" i="13"/>
  <c r="AY74" i="13"/>
  <c r="AJ75" i="13"/>
  <c r="BC75" i="13"/>
  <c r="AI231" i="13"/>
  <c r="BA231" i="13"/>
  <c r="AH77" i="13"/>
  <c r="AY77" i="13"/>
  <c r="BI47" i="13"/>
  <c r="AM47" i="13"/>
  <c r="BK47" i="13" s="1"/>
  <c r="BI42" i="13"/>
  <c r="AM42" i="13"/>
  <c r="BK42" i="13" s="1"/>
  <c r="BI114" i="13"/>
  <c r="AM114" i="13"/>
  <c r="BK114" i="13" s="1"/>
  <c r="AJ100" i="13"/>
  <c r="BE100" i="13" s="1"/>
  <c r="BC100" i="13"/>
  <c r="AY163" i="13"/>
  <c r="AH163" i="13"/>
  <c r="BG28" i="13"/>
  <c r="AL28" i="13"/>
  <c r="AY76" i="13"/>
  <c r="AH76" i="13"/>
  <c r="AK123" i="13"/>
  <c r="BE123" i="13"/>
  <c r="BC200" i="13"/>
  <c r="AJ200" i="13"/>
  <c r="AM61" i="13"/>
  <c r="BK61" i="13" s="1"/>
  <c r="BI61" i="13"/>
  <c r="BG87" i="13"/>
  <c r="AL87" i="13"/>
  <c r="AL255" i="7"/>
  <c r="BF255" i="7"/>
  <c r="AM79" i="13"/>
  <c r="BK79" i="13" s="1"/>
  <c r="BI79" i="13"/>
  <c r="AM229" i="13"/>
  <c r="BK229" i="13" s="1"/>
  <c r="BI229" i="13"/>
  <c r="C14" i="6"/>
  <c r="AL91" i="13"/>
  <c r="BG91" i="13"/>
  <c r="BG97" i="13"/>
  <c r="AL97" i="13"/>
  <c r="BI88" i="13"/>
  <c r="AM88" i="13"/>
  <c r="BK88" i="13" s="1"/>
  <c r="AJ56" i="13"/>
  <c r="BC56" i="13"/>
  <c r="AI197" i="13"/>
  <c r="BA197" i="13"/>
  <c r="BG41" i="13"/>
  <c r="D121" i="14" s="1"/>
  <c r="AL41" i="13"/>
  <c r="BA58" i="13"/>
  <c r="AI58" i="13"/>
  <c r="AY110" i="13"/>
  <c r="AH110" i="13"/>
  <c r="BA189" i="13"/>
  <c r="AI189" i="13"/>
  <c r="BA214" i="13"/>
  <c r="AI214" i="13"/>
  <c r="AI227" i="13"/>
  <c r="BA227" i="13"/>
  <c r="AW1" i="13"/>
  <c r="D11" i="6" s="1"/>
  <c r="D14" i="6" s="1"/>
  <c r="AY81" i="13"/>
  <c r="AH81" i="13"/>
  <c r="AI62" i="13"/>
  <c r="BA62" i="13"/>
  <c r="BG23" i="13"/>
  <c r="AL23" i="13"/>
  <c r="BA194" i="13"/>
  <c r="AI194" i="13"/>
  <c r="BG25" i="13"/>
  <c r="AL25" i="13"/>
  <c r="AL213" i="13"/>
  <c r="BG213" i="13"/>
  <c r="AM94" i="13"/>
  <c r="BK94" i="13" s="1"/>
  <c r="BI94" i="13"/>
  <c r="AY69" i="13"/>
  <c r="AH69" i="13"/>
  <c r="AL106" i="13"/>
  <c r="BG106" i="13"/>
  <c r="BD273" i="7"/>
  <c r="AK273" i="7"/>
  <c r="AK169" i="13"/>
  <c r="BE169" i="13"/>
  <c r="BF300" i="7"/>
  <c r="AL300" i="7"/>
  <c r="AM215" i="13"/>
  <c r="BK215" i="13" s="1"/>
  <c r="BI215" i="13"/>
  <c r="AK111" i="13"/>
  <c r="BE111" i="13"/>
  <c r="AI101" i="13"/>
  <c r="BA101" i="13"/>
  <c r="D84" i="14" s="1"/>
  <c r="AH3" i="13"/>
  <c r="AY3" i="13"/>
  <c r="BI51" i="13"/>
  <c r="AM51" i="13"/>
  <c r="BK51" i="13" s="1"/>
  <c r="BC70" i="13"/>
  <c r="AJ70" i="13"/>
  <c r="AJ211" i="13"/>
  <c r="BC211" i="13"/>
  <c r="BA27" i="13"/>
  <c r="D80" i="14" s="1"/>
  <c r="AI27" i="13"/>
  <c r="BI85" i="13"/>
  <c r="AM85" i="13"/>
  <c r="BK85" i="13" s="1"/>
  <c r="AJ78" i="13"/>
  <c r="BC78" i="13"/>
  <c r="BA203" i="13"/>
  <c r="AI203" i="13"/>
  <c r="BG39" i="13"/>
  <c r="AL39" i="13"/>
  <c r="BC199" i="13"/>
  <c r="AJ199" i="13"/>
  <c r="AL67" i="13"/>
  <c r="BG67" i="13"/>
  <c r="AL64" i="13"/>
  <c r="BG64" i="13"/>
  <c r="BC209" i="13"/>
  <c r="AJ209" i="13"/>
  <c r="BA109" i="13"/>
  <c r="AI109" i="13"/>
  <c r="AL167" i="13"/>
  <c r="BG167" i="13"/>
  <c r="AL207" i="13"/>
  <c r="BG207" i="13"/>
  <c r="BG164" i="13"/>
  <c r="AL164" i="13"/>
  <c r="AL86" i="13"/>
  <c r="BG86" i="13"/>
  <c r="BA65" i="13"/>
  <c r="AI65" i="13"/>
  <c r="AM206" i="13"/>
  <c r="BK206" i="13" s="1"/>
  <c r="BI206" i="13"/>
  <c r="BA53" i="13"/>
  <c r="AI53" i="13"/>
  <c r="BE82" i="13"/>
  <c r="AK82" i="13"/>
  <c r="BE124" i="13"/>
  <c r="AK124" i="13"/>
  <c r="AK307" i="7"/>
  <c r="BD307" i="7"/>
  <c r="AJ257" i="7"/>
  <c r="BB257" i="7"/>
  <c r="AJ310" i="7"/>
  <c r="BB310" i="7"/>
  <c r="AK288" i="7"/>
  <c r="BD288" i="7"/>
  <c r="AK311" i="7"/>
  <c r="BD311" i="7"/>
  <c r="F61" i="11"/>
  <c r="G61" i="11" s="1"/>
  <c r="BF63" i="7"/>
  <c r="F88" i="11" s="1"/>
  <c r="G88" i="11" s="1"/>
  <c r="AL63" i="7"/>
  <c r="AN303" i="7"/>
  <c r="BL303" i="7" s="1"/>
  <c r="BJ303" i="7"/>
  <c r="BB295" i="7"/>
  <c r="AJ295" i="7"/>
  <c r="AJ261" i="7"/>
  <c r="BB261" i="7"/>
  <c r="AK256" i="7"/>
  <c r="BD256" i="7"/>
  <c r="F51" i="11"/>
  <c r="G51" i="11" s="1"/>
  <c r="AM260" i="7"/>
  <c r="BH260" i="7"/>
  <c r="BD325" i="7"/>
  <c r="AK325" i="7"/>
  <c r="AL264" i="7"/>
  <c r="BF264" i="7"/>
  <c r="BD312" i="7"/>
  <c r="AK312" i="7"/>
  <c r="BF304" i="7"/>
  <c r="AL304" i="7"/>
  <c r="BD306" i="7"/>
  <c r="AK306" i="7"/>
  <c r="BB302" i="7"/>
  <c r="AJ302" i="7"/>
  <c r="BF324" i="7"/>
  <c r="AL324" i="7"/>
  <c r="AK258" i="7"/>
  <c r="BD258" i="7"/>
  <c r="AJ259" i="7"/>
  <c r="BB259" i="7"/>
  <c r="AJ51" i="7"/>
  <c r="BB51" i="7"/>
  <c r="AK316" i="7"/>
  <c r="BD316" i="7"/>
  <c r="AM323" i="7"/>
  <c r="BH323" i="7"/>
  <c r="AK275" i="7"/>
  <c r="BD275" i="7"/>
  <c r="AK292" i="7"/>
  <c r="BD292" i="7"/>
  <c r="AJ309" i="7"/>
  <c r="BB309" i="7"/>
  <c r="BD294" i="7"/>
  <c r="AK294" i="7"/>
  <c r="BB262" i="7"/>
  <c r="AJ262" i="7"/>
  <c r="AK297" i="7"/>
  <c r="BD297" i="7"/>
  <c r="BF277" i="7"/>
  <c r="AL277" i="7"/>
  <c r="AL301" i="7"/>
  <c r="BF301" i="7"/>
  <c r="BH326" i="7"/>
  <c r="AM326" i="7"/>
  <c r="AZ1" i="7"/>
  <c r="BD263" i="7"/>
  <c r="AK263" i="7"/>
  <c r="AL308" i="7" l="1"/>
  <c r="BF308" i="7"/>
  <c r="AI202" i="13"/>
  <c r="BA202" i="13"/>
  <c r="AI72" i="13"/>
  <c r="BA72" i="13"/>
  <c r="BA66" i="13"/>
  <c r="AI66" i="13"/>
  <c r="AK313" i="7"/>
  <c r="BD313" i="7"/>
  <c r="D96" i="11"/>
  <c r="BE221" i="13"/>
  <c r="AK221" i="13"/>
  <c r="AL116" i="13"/>
  <c r="BG116" i="13"/>
  <c r="AK235" i="13"/>
  <c r="BE235" i="13"/>
  <c r="BC107" i="13"/>
  <c r="AJ107" i="13"/>
  <c r="BA233" i="13"/>
  <c r="AI233" i="13"/>
  <c r="AI218" i="13"/>
  <c r="BA218" i="13"/>
  <c r="BA59" i="13"/>
  <c r="AI59" i="13"/>
  <c r="AL293" i="7"/>
  <c r="BF293" i="7"/>
  <c r="BD298" i="7"/>
  <c r="AK298" i="7"/>
  <c r="AK315" i="7"/>
  <c r="BD315" i="7"/>
  <c r="AK327" i="7"/>
  <c r="BD327" i="7"/>
  <c r="AK305" i="7"/>
  <c r="BD305" i="7"/>
  <c r="G62" i="11"/>
  <c r="F70" i="11"/>
  <c r="G70" i="11" s="1"/>
  <c r="AK290" i="7"/>
  <c r="BD290" i="7"/>
  <c r="AL113" i="13"/>
  <c r="BG113" i="13"/>
  <c r="BC234" i="13"/>
  <c r="AJ234" i="13"/>
  <c r="BC204" i="13"/>
  <c r="AJ204" i="13"/>
  <c r="BE55" i="13"/>
  <c r="AK55" i="13"/>
  <c r="AM165" i="13"/>
  <c r="BK165" i="13" s="1"/>
  <c r="BI165" i="13"/>
  <c r="AJ60" i="13"/>
  <c r="BC60" i="13"/>
  <c r="BI44" i="13"/>
  <c r="AM44" i="13"/>
  <c r="BK44" i="13" s="1"/>
  <c r="BC73" i="13"/>
  <c r="AJ73" i="13"/>
  <c r="BC52" i="13"/>
  <c r="AJ52" i="13"/>
  <c r="BE68" i="13"/>
  <c r="AK68" i="13"/>
  <c r="BC226" i="13"/>
  <c r="AJ226" i="13"/>
  <c r="AJ198" i="13"/>
  <c r="BC198" i="13"/>
  <c r="BC57" i="13"/>
  <c r="AJ57" i="13"/>
  <c r="BA208" i="13"/>
  <c r="D96" i="14" s="1"/>
  <c r="AI208" i="13"/>
  <c r="AI220" i="13"/>
  <c r="BA220" i="13"/>
  <c r="AI80" i="13"/>
  <c r="BA80" i="13"/>
  <c r="BI21" i="13"/>
  <c r="AM21" i="13"/>
  <c r="BK21" i="13" s="1"/>
  <c r="BI24" i="13"/>
  <c r="AM24" i="13"/>
  <c r="BK24" i="13" s="1"/>
  <c r="BI34" i="13"/>
  <c r="AM34" i="13"/>
  <c r="BK34" i="13" s="1"/>
  <c r="BI37" i="13"/>
  <c r="E116" i="14" s="1"/>
  <c r="AM37" i="13"/>
  <c r="BK37" i="13" s="1"/>
  <c r="F116" i="14" s="1"/>
  <c r="BI40" i="13"/>
  <c r="AM40" i="13"/>
  <c r="BK40" i="13" s="1"/>
  <c r="BI49" i="13"/>
  <c r="AM49" i="13"/>
  <c r="BK49" i="13" s="1"/>
  <c r="AM50" i="13"/>
  <c r="BK50" i="13" s="1"/>
  <c r="BI50" i="13"/>
  <c r="BA54" i="13"/>
  <c r="AI54" i="13"/>
  <c r="BI63" i="13"/>
  <c r="AM63" i="13"/>
  <c r="BK63" i="13" s="1"/>
  <c r="BA71" i="13"/>
  <c r="AI71" i="13"/>
  <c r="AM90" i="13"/>
  <c r="BK90" i="13" s="1"/>
  <c r="BI90" i="13"/>
  <c r="BC98" i="13"/>
  <c r="AJ98" i="13"/>
  <c r="BC99" i="13"/>
  <c r="AJ99" i="13"/>
  <c r="BE99" i="13" s="1"/>
  <c r="BG112" i="13"/>
  <c r="AL112" i="13"/>
  <c r="BG115" i="13"/>
  <c r="AL115" i="13"/>
  <c r="AM161" i="13"/>
  <c r="BK161" i="13" s="1"/>
  <c r="BI161" i="13"/>
  <c r="BG166" i="13"/>
  <c r="AL166" i="13"/>
  <c r="BA190" i="13"/>
  <c r="D97" i="14" s="1"/>
  <c r="AI190" i="13"/>
  <c r="BC201" i="13"/>
  <c r="AJ201" i="13"/>
  <c r="AL205" i="13"/>
  <c r="BG205" i="13"/>
  <c r="BA225" i="13"/>
  <c r="AI225" i="13"/>
  <c r="BC58" i="13"/>
  <c r="AJ58" i="13"/>
  <c r="BG123" i="13"/>
  <c r="AL123" i="13"/>
  <c r="BI48" i="13"/>
  <c r="AM48" i="13"/>
  <c r="BK48" i="13" s="1"/>
  <c r="BI67" i="13"/>
  <c r="AM67" i="13"/>
  <c r="BK67" i="13" s="1"/>
  <c r="BE78" i="13"/>
  <c r="AK78" i="13"/>
  <c r="AJ194" i="13"/>
  <c r="BC194" i="13"/>
  <c r="AM97" i="13"/>
  <c r="BK97" i="13" s="1"/>
  <c r="BI97" i="13"/>
  <c r="AI76" i="13"/>
  <c r="BA76" i="13"/>
  <c r="BC45" i="13"/>
  <c r="AJ45" i="13"/>
  <c r="BG82" i="13"/>
  <c r="AL82" i="13"/>
  <c r="AJ231" i="13"/>
  <c r="BC231" i="13"/>
  <c r="AK70" i="13"/>
  <c r="BE70" i="13"/>
  <c r="BH255" i="7"/>
  <c r="AM255" i="7"/>
  <c r="BE75" i="13"/>
  <c r="AK75" i="13"/>
  <c r="BI25" i="13"/>
  <c r="AM25" i="13"/>
  <c r="BK25" i="13" s="1"/>
  <c r="AJ53" i="13"/>
  <c r="BC53" i="13"/>
  <c r="AL169" i="13"/>
  <c r="BG169" i="13"/>
  <c r="BC214" i="13"/>
  <c r="AJ214" i="13"/>
  <c r="BI87" i="13"/>
  <c r="AM87" i="13"/>
  <c r="BK87" i="13" s="1"/>
  <c r="BI28" i="13"/>
  <c r="AM28" i="13"/>
  <c r="BK28" i="13" s="1"/>
  <c r="BG111" i="13"/>
  <c r="AL111" i="13"/>
  <c r="BC203" i="13"/>
  <c r="AJ203" i="13"/>
  <c r="BI213" i="13"/>
  <c r="AM213" i="13"/>
  <c r="BK213" i="13" s="1"/>
  <c r="BA110" i="13"/>
  <c r="D91" i="14" s="1"/>
  <c r="AI110" i="13"/>
  <c r="BC65" i="13"/>
  <c r="AJ65" i="13"/>
  <c r="AJ227" i="13"/>
  <c r="BC227" i="13"/>
  <c r="BE199" i="13"/>
  <c r="AK199" i="13"/>
  <c r="AY1" i="13"/>
  <c r="E11" i="6" s="1"/>
  <c r="E14" i="6" s="1"/>
  <c r="BA69" i="13"/>
  <c r="AI69" i="13"/>
  <c r="BI23" i="13"/>
  <c r="AM23" i="13"/>
  <c r="BK23" i="13" s="1"/>
  <c r="BA74" i="13"/>
  <c r="AI74" i="13"/>
  <c r="AJ191" i="13"/>
  <c r="BC191" i="13"/>
  <c r="AM86" i="13"/>
  <c r="BK86" i="13" s="1"/>
  <c r="BI86" i="13"/>
  <c r="BC27" i="13"/>
  <c r="E80" i="14" s="1"/>
  <c r="AJ27" i="13"/>
  <c r="BA3" i="13"/>
  <c r="AI3" i="13"/>
  <c r="AJ189" i="13"/>
  <c r="BC189" i="13"/>
  <c r="BC197" i="13"/>
  <c r="AJ197" i="13"/>
  <c r="BA163" i="13"/>
  <c r="D95" i="14" s="1"/>
  <c r="AI163" i="13"/>
  <c r="BC108" i="13"/>
  <c r="AJ108" i="13"/>
  <c r="BE219" i="13"/>
  <c r="AK219" i="13"/>
  <c r="AM207" i="13"/>
  <c r="BK207" i="13" s="1"/>
  <c r="BI207" i="13"/>
  <c r="BI64" i="13"/>
  <c r="AM64" i="13"/>
  <c r="BK64" i="13" s="1"/>
  <c r="BE211" i="13"/>
  <c r="AK211" i="13"/>
  <c r="AJ210" i="13"/>
  <c r="BC210" i="13"/>
  <c r="AM167" i="13"/>
  <c r="BK167" i="13" s="1"/>
  <c r="BI167" i="13"/>
  <c r="AM106" i="13"/>
  <c r="BK106" i="13" s="1"/>
  <c r="BI106" i="13"/>
  <c r="AJ232" i="13"/>
  <c r="BC232" i="13"/>
  <c r="D97" i="11"/>
  <c r="BI164" i="13"/>
  <c r="AM164" i="13"/>
  <c r="BK164" i="13" s="1"/>
  <c r="AK209" i="13"/>
  <c r="BE209" i="13"/>
  <c r="BI91" i="13"/>
  <c r="AM91" i="13"/>
  <c r="BK91" i="13" s="1"/>
  <c r="BE222" i="13"/>
  <c r="AK222" i="13"/>
  <c r="BE200" i="13"/>
  <c r="AK200" i="13"/>
  <c r="BH300" i="7"/>
  <c r="AM300" i="7"/>
  <c r="BC109" i="13"/>
  <c r="AJ109" i="13"/>
  <c r="BI41" i="13"/>
  <c r="E121" i="14" s="1"/>
  <c r="AM41" i="13"/>
  <c r="BK41" i="13" s="1"/>
  <c r="F121" i="14" s="1"/>
  <c r="BF307" i="7"/>
  <c r="AL307" i="7"/>
  <c r="BC101" i="13"/>
  <c r="E84" i="14" s="1"/>
  <c r="AJ101" i="13"/>
  <c r="BE101" i="13" s="1"/>
  <c r="F84" i="14" s="1"/>
  <c r="BC62" i="13"/>
  <c r="AJ62" i="13"/>
  <c r="BE56" i="13"/>
  <c r="AK56" i="13"/>
  <c r="BG124" i="13"/>
  <c r="AL124" i="13"/>
  <c r="BI39" i="13"/>
  <c r="AM39" i="13"/>
  <c r="BK39" i="13" s="1"/>
  <c r="BF273" i="7"/>
  <c r="AL273" i="7"/>
  <c r="BA81" i="13"/>
  <c r="AI81" i="13"/>
  <c r="BA77" i="13"/>
  <c r="AI77" i="13"/>
  <c r="BF288" i="7"/>
  <c r="AL288" i="7"/>
  <c r="BJ260" i="7"/>
  <c r="AN260" i="7"/>
  <c r="BL260" i="7" s="1"/>
  <c r="AM63" i="7"/>
  <c r="BH63" i="7"/>
  <c r="D123" i="11" s="1"/>
  <c r="BD310" i="7"/>
  <c r="AK310" i="7"/>
  <c r="BF256" i="7"/>
  <c r="AL256" i="7"/>
  <c r="D87" i="11"/>
  <c r="BD261" i="7"/>
  <c r="AK261" i="7"/>
  <c r="BD295" i="7"/>
  <c r="AK295" i="7"/>
  <c r="AK257" i="7"/>
  <c r="BD257" i="7"/>
  <c r="AL311" i="7"/>
  <c r="BF311" i="7"/>
  <c r="AL263" i="7"/>
  <c r="BF263" i="7"/>
  <c r="BD259" i="7"/>
  <c r="AK259" i="7"/>
  <c r="AM304" i="7"/>
  <c r="BH304" i="7"/>
  <c r="AM277" i="7"/>
  <c r="BH277" i="7"/>
  <c r="AL294" i="7"/>
  <c r="BF294" i="7"/>
  <c r="BH324" i="7"/>
  <c r="AM324" i="7"/>
  <c r="BF312" i="7"/>
  <c r="AL312" i="7"/>
  <c r="AN323" i="7"/>
  <c r="BL323" i="7" s="1"/>
  <c r="BJ323" i="7"/>
  <c r="BH301" i="7"/>
  <c r="AM301" i="7"/>
  <c r="AK262" i="7"/>
  <c r="BD262" i="7"/>
  <c r="BF292" i="7"/>
  <c r="AL292" i="7"/>
  <c r="AL316" i="7"/>
  <c r="BF316" i="7"/>
  <c r="AK302" i="7"/>
  <c r="BD302" i="7"/>
  <c r="E11" i="10"/>
  <c r="BJ326" i="7"/>
  <c r="AN326" i="7"/>
  <c r="BL326" i="7" s="1"/>
  <c r="AL297" i="7"/>
  <c r="BF297" i="7"/>
  <c r="AK309" i="7"/>
  <c r="BD309" i="7"/>
  <c r="BF275" i="7"/>
  <c r="AL275" i="7"/>
  <c r="BB1" i="7"/>
  <c r="C18" i="10" s="1"/>
  <c r="AM264" i="7"/>
  <c r="BH264" i="7"/>
  <c r="BD51" i="7"/>
  <c r="AK51" i="7"/>
  <c r="BF258" i="7"/>
  <c r="AL258" i="7"/>
  <c r="AL306" i="7"/>
  <c r="BF306" i="7"/>
  <c r="BF325" i="7"/>
  <c r="AL325" i="7"/>
  <c r="AM308" i="7" l="1"/>
  <c r="BH308" i="7"/>
  <c r="AL235" i="13"/>
  <c r="BG235" i="13"/>
  <c r="AM116" i="13"/>
  <c r="BK116" i="13" s="1"/>
  <c r="BI116" i="13"/>
  <c r="BG221" i="13"/>
  <c r="AL221" i="13"/>
  <c r="AL313" i="7"/>
  <c r="BF313" i="7"/>
  <c r="AJ218" i="13"/>
  <c r="BC218" i="13"/>
  <c r="AJ66" i="13"/>
  <c r="BC66" i="13"/>
  <c r="BC59" i="13"/>
  <c r="AJ59" i="13"/>
  <c r="AJ233" i="13"/>
  <c r="BC233" i="13"/>
  <c r="D88" i="14"/>
  <c r="AK107" i="13"/>
  <c r="BE107" i="13"/>
  <c r="BC72" i="13"/>
  <c r="AJ72" i="13"/>
  <c r="BC202" i="13"/>
  <c r="AJ202" i="13"/>
  <c r="F11" i="6"/>
  <c r="F14" i="6" s="1"/>
  <c r="BF327" i="7"/>
  <c r="AL327" i="7"/>
  <c r="AL305" i="7"/>
  <c r="BF305" i="7"/>
  <c r="AL315" i="7"/>
  <c r="BF315" i="7"/>
  <c r="AL298" i="7"/>
  <c r="BF298" i="7"/>
  <c r="D106" i="11"/>
  <c r="AM293" i="7"/>
  <c r="BH293" i="7"/>
  <c r="BF290" i="7"/>
  <c r="AL290" i="7"/>
  <c r="AK60" i="13"/>
  <c r="BE60" i="13"/>
  <c r="BE226" i="13"/>
  <c r="AK226" i="13"/>
  <c r="BC80" i="13"/>
  <c r="AJ80" i="13"/>
  <c r="AK52" i="13"/>
  <c r="BE52" i="13"/>
  <c r="BD1" i="7"/>
  <c r="D18" i="10" s="1"/>
  <c r="D21" i="10" s="1"/>
  <c r="BG55" i="13"/>
  <c r="AL55" i="13"/>
  <c r="BC208" i="13"/>
  <c r="AJ208" i="13"/>
  <c r="AK204" i="13"/>
  <c r="BE204" i="13"/>
  <c r="D87" i="14"/>
  <c r="AK57" i="13"/>
  <c r="BE57" i="13"/>
  <c r="BE73" i="13"/>
  <c r="AK73" i="13"/>
  <c r="AK234" i="13"/>
  <c r="BE234" i="13"/>
  <c r="BG68" i="13"/>
  <c r="AL68" i="13"/>
  <c r="BC220" i="13"/>
  <c r="AJ220" i="13"/>
  <c r="BE198" i="13"/>
  <c r="AK198" i="13"/>
  <c r="AM113" i="13"/>
  <c r="BK113" i="13" s="1"/>
  <c r="BI113" i="13"/>
  <c r="E96" i="11"/>
  <c r="G84" i="14"/>
  <c r="G121" i="14"/>
  <c r="D89" i="14"/>
  <c r="AJ225" i="13"/>
  <c r="BC225" i="13"/>
  <c r="BI205" i="13"/>
  <c r="AM205" i="13"/>
  <c r="BK205" i="13" s="1"/>
  <c r="BE201" i="13"/>
  <c r="AK201" i="13"/>
  <c r="AJ190" i="13"/>
  <c r="BC190" i="13"/>
  <c r="BI166" i="13"/>
  <c r="AM166" i="13"/>
  <c r="BK166" i="13" s="1"/>
  <c r="BI115" i="13"/>
  <c r="AM115" i="13"/>
  <c r="BK115" i="13" s="1"/>
  <c r="BI112" i="13"/>
  <c r="AM112" i="13"/>
  <c r="BK112" i="13" s="1"/>
  <c r="AK98" i="13"/>
  <c r="BE98" i="13"/>
  <c r="F90" i="14" s="1"/>
  <c r="E90" i="14"/>
  <c r="AJ71" i="13"/>
  <c r="BC71" i="13"/>
  <c r="BC54" i="13"/>
  <c r="E88" i="14" s="1"/>
  <c r="AJ54" i="13"/>
  <c r="G116" i="14"/>
  <c r="BE203" i="13"/>
  <c r="AK203" i="13"/>
  <c r="BC81" i="13"/>
  <c r="AJ81" i="13"/>
  <c r="AL56" i="13"/>
  <c r="BG56" i="13"/>
  <c r="AL200" i="13"/>
  <c r="BG200" i="13"/>
  <c r="AL219" i="13"/>
  <c r="BG219" i="13"/>
  <c r="BE214" i="13"/>
  <c r="AK214" i="13"/>
  <c r="BI124" i="13"/>
  <c r="AM124" i="13"/>
  <c r="BK124" i="13" s="1"/>
  <c r="AJ3" i="13"/>
  <c r="BC3" i="13"/>
  <c r="BE227" i="13"/>
  <c r="AK227" i="13"/>
  <c r="AK108" i="13"/>
  <c r="BE108" i="13"/>
  <c r="BA1" i="13"/>
  <c r="C18" i="6" s="1"/>
  <c r="D77" i="14"/>
  <c r="BC69" i="13"/>
  <c r="AJ69" i="13"/>
  <c r="AK65" i="13"/>
  <c r="BE65" i="13"/>
  <c r="AK53" i="13"/>
  <c r="BE53" i="13"/>
  <c r="BI123" i="13"/>
  <c r="AM123" i="13"/>
  <c r="BK123" i="13" s="1"/>
  <c r="BE27" i="13"/>
  <c r="F80" i="14" s="1"/>
  <c r="G80" i="14" s="1"/>
  <c r="AK27" i="13"/>
  <c r="BG70" i="13"/>
  <c r="AL70" i="13"/>
  <c r="AK194" i="13"/>
  <c r="BE194" i="13"/>
  <c r="AJ77" i="13"/>
  <c r="BC77" i="13"/>
  <c r="BI111" i="13"/>
  <c r="AM111" i="13"/>
  <c r="BK111" i="13" s="1"/>
  <c r="BH273" i="7"/>
  <c r="AM273" i="7"/>
  <c r="BC110" i="13"/>
  <c r="E91" i="14" s="1"/>
  <c r="AJ110" i="13"/>
  <c r="AK58" i="13"/>
  <c r="BE58" i="13"/>
  <c r="BE109" i="13"/>
  <c r="AK109" i="13"/>
  <c r="BI169" i="13"/>
  <c r="AM169" i="13"/>
  <c r="BK169" i="13" s="1"/>
  <c r="E87" i="11"/>
  <c r="BE231" i="13"/>
  <c r="AK231" i="13"/>
  <c r="BE45" i="13"/>
  <c r="AK45" i="13"/>
  <c r="AJ74" i="13"/>
  <c r="BC74" i="13"/>
  <c r="BJ255" i="7"/>
  <c r="AN255" i="7"/>
  <c r="BL255" i="7" s="1"/>
  <c r="BE62" i="13"/>
  <c r="AK62" i="13"/>
  <c r="BH307" i="7"/>
  <c r="AM307" i="7"/>
  <c r="AL78" i="13"/>
  <c r="BG78" i="13"/>
  <c r="BE189" i="13"/>
  <c r="AK189" i="13"/>
  <c r="AK191" i="13"/>
  <c r="BE191" i="13"/>
  <c r="BE232" i="13"/>
  <c r="AK232" i="13"/>
  <c r="BC76" i="13"/>
  <c r="AJ76" i="13"/>
  <c r="BG222" i="13"/>
  <c r="AL222" i="13"/>
  <c r="BC163" i="13"/>
  <c r="E95" i="14" s="1"/>
  <c r="AJ163" i="13"/>
  <c r="BJ300" i="7"/>
  <c r="AN300" i="7"/>
  <c r="BL300" i="7" s="1"/>
  <c r="AK210" i="13"/>
  <c r="BE210" i="13"/>
  <c r="AL209" i="13"/>
  <c r="BG209" i="13"/>
  <c r="AL211" i="13"/>
  <c r="BG211" i="13"/>
  <c r="BE197" i="13"/>
  <c r="AK197" i="13"/>
  <c r="AL199" i="13"/>
  <c r="BG199" i="13"/>
  <c r="AM82" i="13"/>
  <c r="BK82" i="13" s="1"/>
  <c r="BI82" i="13"/>
  <c r="BG75" i="13"/>
  <c r="AL75" i="13"/>
  <c r="E97" i="11"/>
  <c r="AL257" i="7"/>
  <c r="BF257" i="7"/>
  <c r="AM256" i="7"/>
  <c r="BH256" i="7"/>
  <c r="BF295" i="7"/>
  <c r="AL295" i="7"/>
  <c r="BJ63" i="7"/>
  <c r="E123" i="11" s="1"/>
  <c r="AN63" i="7"/>
  <c r="BL63" i="7" s="1"/>
  <c r="F123" i="11" s="1"/>
  <c r="BF261" i="7"/>
  <c r="AL261" i="7"/>
  <c r="AL310" i="7"/>
  <c r="BF310" i="7"/>
  <c r="BH288" i="7"/>
  <c r="AM288" i="7"/>
  <c r="AM311" i="7"/>
  <c r="BH311" i="7"/>
  <c r="AN301" i="7"/>
  <c r="BL301" i="7" s="1"/>
  <c r="BJ301" i="7"/>
  <c r="BF259" i="7"/>
  <c r="AL259" i="7"/>
  <c r="AN264" i="7"/>
  <c r="BL264" i="7" s="1"/>
  <c r="BJ264" i="7"/>
  <c r="AM292" i="7"/>
  <c r="BH292" i="7"/>
  <c r="C21" i="10"/>
  <c r="AL302" i="7"/>
  <c r="BF302" i="7"/>
  <c r="AM294" i="7"/>
  <c r="BH294" i="7"/>
  <c r="AM297" i="7"/>
  <c r="BH297" i="7"/>
  <c r="AM312" i="7"/>
  <c r="BH312" i="7"/>
  <c r="AM263" i="7"/>
  <c r="BH263" i="7"/>
  <c r="BH306" i="7"/>
  <c r="AM306" i="7"/>
  <c r="BH275" i="7"/>
  <c r="AM275" i="7"/>
  <c r="AL51" i="7"/>
  <c r="BF51" i="7"/>
  <c r="AN277" i="7"/>
  <c r="BL277" i="7" s="1"/>
  <c r="BJ277" i="7"/>
  <c r="AM258" i="7"/>
  <c r="BH258" i="7"/>
  <c r="AM316" i="7"/>
  <c r="BH316" i="7"/>
  <c r="AN324" i="7"/>
  <c r="BL324" i="7" s="1"/>
  <c r="BJ324" i="7"/>
  <c r="BH325" i="7"/>
  <c r="AM325" i="7"/>
  <c r="BF309" i="7"/>
  <c r="AL309" i="7"/>
  <c r="E14" i="10"/>
  <c r="F11" i="10"/>
  <c r="F14" i="10" s="1"/>
  <c r="BF262" i="7"/>
  <c r="AL262" i="7"/>
  <c r="BJ304" i="7"/>
  <c r="AN304" i="7"/>
  <c r="BL304" i="7" s="1"/>
  <c r="E97" i="14" l="1"/>
  <c r="E87" i="14"/>
  <c r="AN308" i="7"/>
  <c r="BL308" i="7" s="1"/>
  <c r="BJ308" i="7"/>
  <c r="AK59" i="13"/>
  <c r="BE59" i="13"/>
  <c r="BE66" i="13"/>
  <c r="AK66" i="13"/>
  <c r="BE202" i="13"/>
  <c r="AK202" i="13"/>
  <c r="E96" i="14"/>
  <c r="BE218" i="13"/>
  <c r="AK218" i="13"/>
  <c r="AK72" i="13"/>
  <c r="BE72" i="13"/>
  <c r="BH313" i="7"/>
  <c r="AM313" i="7"/>
  <c r="G90" i="14"/>
  <c r="AM221" i="13"/>
  <c r="BK221" i="13" s="1"/>
  <c r="BI221" i="13"/>
  <c r="AL107" i="13"/>
  <c r="BG107" i="13"/>
  <c r="AK233" i="13"/>
  <c r="BE233" i="13"/>
  <c r="BI235" i="13"/>
  <c r="AM235" i="13"/>
  <c r="BK235" i="13" s="1"/>
  <c r="BH298" i="7"/>
  <c r="AM298" i="7"/>
  <c r="AM305" i="7"/>
  <c r="BH305" i="7"/>
  <c r="BH327" i="7"/>
  <c r="AM327" i="7"/>
  <c r="BJ293" i="7"/>
  <c r="AN293" i="7"/>
  <c r="BL293" i="7" s="1"/>
  <c r="BH315" i="7"/>
  <c r="AM315" i="7"/>
  <c r="AM290" i="7"/>
  <c r="BH290" i="7"/>
  <c r="AL234" i="13"/>
  <c r="BG234" i="13"/>
  <c r="AL73" i="13"/>
  <c r="BG73" i="13"/>
  <c r="AL52" i="13"/>
  <c r="BG52" i="13"/>
  <c r="BG198" i="13"/>
  <c r="AL198" i="13"/>
  <c r="AK220" i="13"/>
  <c r="BE220" i="13"/>
  <c r="BG204" i="13"/>
  <c r="AL204" i="13"/>
  <c r="AK208" i="13"/>
  <c r="BE208" i="13"/>
  <c r="BG60" i="13"/>
  <c r="AL60" i="13"/>
  <c r="BE80" i="13"/>
  <c r="AK80" i="13"/>
  <c r="BG226" i="13"/>
  <c r="AL226" i="13"/>
  <c r="AM68" i="13"/>
  <c r="BK68" i="13" s="1"/>
  <c r="BI68" i="13"/>
  <c r="AL57" i="13"/>
  <c r="BG57" i="13"/>
  <c r="AM55" i="13"/>
  <c r="BK55" i="13" s="1"/>
  <c r="BI55" i="13"/>
  <c r="E106" i="11"/>
  <c r="E89" i="14"/>
  <c r="AK54" i="13"/>
  <c r="BE54" i="13"/>
  <c r="F88" i="14" s="1"/>
  <c r="G88" i="14" s="1"/>
  <c r="BE71" i="13"/>
  <c r="AK71" i="13"/>
  <c r="BG98" i="13"/>
  <c r="D125" i="14" s="1"/>
  <c r="AL98" i="13"/>
  <c r="AK190" i="13"/>
  <c r="BE190" i="13"/>
  <c r="AL201" i="13"/>
  <c r="BG201" i="13"/>
  <c r="AK225" i="13"/>
  <c r="BE225" i="13"/>
  <c r="AM222" i="13"/>
  <c r="BK222" i="13" s="1"/>
  <c r="BI222" i="13"/>
  <c r="AL189" i="13"/>
  <c r="BG189" i="13"/>
  <c r="C21" i="6"/>
  <c r="BI56" i="13"/>
  <c r="AM56" i="13"/>
  <c r="BK56" i="13" s="1"/>
  <c r="BI209" i="13"/>
  <c r="AM209" i="13"/>
  <c r="BK209" i="13" s="1"/>
  <c r="BG109" i="13"/>
  <c r="AL109" i="13"/>
  <c r="AK81" i="13"/>
  <c r="BE81" i="13"/>
  <c r="G123" i="11"/>
  <c r="BE76" i="13"/>
  <c r="AK76" i="13"/>
  <c r="AK74" i="13"/>
  <c r="BE74" i="13"/>
  <c r="BE77" i="13"/>
  <c r="AK77" i="13"/>
  <c r="BG108" i="13"/>
  <c r="AL108" i="13"/>
  <c r="AL214" i="13"/>
  <c r="BG214" i="13"/>
  <c r="BF1" i="7"/>
  <c r="E18" i="10" s="1"/>
  <c r="E21" i="10" s="1"/>
  <c r="AM211" i="13"/>
  <c r="BK211" i="13" s="1"/>
  <c r="BI211" i="13"/>
  <c r="D106" i="14"/>
  <c r="F97" i="11"/>
  <c r="G97" i="11" s="1"/>
  <c r="BG232" i="13"/>
  <c r="AL232" i="13"/>
  <c r="AL58" i="13"/>
  <c r="BG58" i="13"/>
  <c r="AL194" i="13"/>
  <c r="BG194" i="13"/>
  <c r="BG203" i="13"/>
  <c r="AL203" i="13"/>
  <c r="BG62" i="13"/>
  <c r="AL62" i="13"/>
  <c r="BE3" i="13"/>
  <c r="AK3" i="13"/>
  <c r="AM200" i="13"/>
  <c r="BK200" i="13" s="1"/>
  <c r="BI200" i="13"/>
  <c r="AL191" i="13"/>
  <c r="BG191" i="13"/>
  <c r="BG45" i="13"/>
  <c r="AL45" i="13"/>
  <c r="AM78" i="13"/>
  <c r="BK78" i="13" s="1"/>
  <c r="BI78" i="13"/>
  <c r="BI70" i="13"/>
  <c r="AM70" i="13"/>
  <c r="BK70" i="13" s="1"/>
  <c r="BG227" i="13"/>
  <c r="AL227" i="13"/>
  <c r="AK69" i="13"/>
  <c r="BE69" i="13"/>
  <c r="AK110" i="13"/>
  <c r="BE110" i="13"/>
  <c r="F91" i="14" s="1"/>
  <c r="G91" i="14" s="1"/>
  <c r="BG53" i="13"/>
  <c r="AL53" i="13"/>
  <c r="BI75" i="13"/>
  <c r="AM75" i="13"/>
  <c r="BK75" i="13" s="1"/>
  <c r="BG210" i="13"/>
  <c r="AL210" i="13"/>
  <c r="BJ307" i="7"/>
  <c r="AN307" i="7"/>
  <c r="BL307" i="7" s="1"/>
  <c r="AM199" i="13"/>
  <c r="BK199" i="13" s="1"/>
  <c r="BI199" i="13"/>
  <c r="F87" i="11"/>
  <c r="G87" i="11" s="1"/>
  <c r="BG197" i="13"/>
  <c r="AL197" i="13"/>
  <c r="BE163" i="13"/>
  <c r="F95" i="14" s="1"/>
  <c r="G95" i="14" s="1"/>
  <c r="AK163" i="13"/>
  <c r="BG231" i="13"/>
  <c r="AL231" i="13"/>
  <c r="AN273" i="7"/>
  <c r="BL273" i="7" s="1"/>
  <c r="BJ273" i="7"/>
  <c r="BG27" i="13"/>
  <c r="D115" i="14" s="1"/>
  <c r="AL27" i="13"/>
  <c r="AL65" i="13"/>
  <c r="BG65" i="13"/>
  <c r="E77" i="14"/>
  <c r="BC1" i="13"/>
  <c r="D18" i="6" s="1"/>
  <c r="D21" i="6" s="1"/>
  <c r="BI219" i="13"/>
  <c r="AM219" i="13"/>
  <c r="BK219" i="13" s="1"/>
  <c r="BJ288" i="7"/>
  <c r="AN288" i="7"/>
  <c r="BL288" i="7" s="1"/>
  <c r="AM261" i="7"/>
  <c r="BH261" i="7"/>
  <c r="BJ256" i="7"/>
  <c r="AN256" i="7"/>
  <c r="BL256" i="7" s="1"/>
  <c r="F96" i="11"/>
  <c r="G96" i="11" s="1"/>
  <c r="AM257" i="7"/>
  <c r="BH257" i="7"/>
  <c r="AM295" i="7"/>
  <c r="BH295" i="7"/>
  <c r="AN311" i="7"/>
  <c r="BL311" i="7" s="1"/>
  <c r="BJ311" i="7"/>
  <c r="BH310" i="7"/>
  <c r="AM310" i="7"/>
  <c r="BH262" i="7"/>
  <c r="AM262" i="7"/>
  <c r="AN275" i="7"/>
  <c r="BL275" i="7" s="1"/>
  <c r="BJ275" i="7"/>
  <c r="AN306" i="7"/>
  <c r="BL306" i="7" s="1"/>
  <c r="BJ306" i="7"/>
  <c r="BJ297" i="7"/>
  <c r="AN297" i="7"/>
  <c r="BL297" i="7" s="1"/>
  <c r="AN316" i="7"/>
  <c r="BL316" i="7" s="1"/>
  <c r="BJ316" i="7"/>
  <c r="BH309" i="7"/>
  <c r="AM309" i="7"/>
  <c r="AN292" i="7"/>
  <c r="BL292" i="7" s="1"/>
  <c r="BJ292" i="7"/>
  <c r="AN294" i="7"/>
  <c r="BL294" i="7" s="1"/>
  <c r="BJ294" i="7"/>
  <c r="AN263" i="7"/>
  <c r="BL263" i="7" s="1"/>
  <c r="BJ263" i="7"/>
  <c r="AN258" i="7"/>
  <c r="BL258" i="7" s="1"/>
  <c r="BJ258" i="7"/>
  <c r="BH259" i="7"/>
  <c r="AM259" i="7"/>
  <c r="BJ325" i="7"/>
  <c r="AN325" i="7"/>
  <c r="BL325" i="7" s="1"/>
  <c r="BH51" i="7"/>
  <c r="AM51" i="7"/>
  <c r="AN312" i="7"/>
  <c r="BL312" i="7" s="1"/>
  <c r="BJ312" i="7"/>
  <c r="AM302" i="7"/>
  <c r="BH302" i="7"/>
  <c r="F97" i="14" l="1"/>
  <c r="G97" i="14" s="1"/>
  <c r="F96" i="14"/>
  <c r="G96" i="14" s="1"/>
  <c r="F87" i="14"/>
  <c r="G87" i="14" s="1"/>
  <c r="AL72" i="13"/>
  <c r="BG72" i="13"/>
  <c r="AN313" i="7"/>
  <c r="BL313" i="7" s="1"/>
  <c r="BJ313" i="7"/>
  <c r="BG218" i="13"/>
  <c r="AL218" i="13"/>
  <c r="AL202" i="13"/>
  <c r="BG202" i="13"/>
  <c r="BI107" i="13"/>
  <c r="AM107" i="13"/>
  <c r="BK107" i="13" s="1"/>
  <c r="BG66" i="13"/>
  <c r="AL66" i="13"/>
  <c r="BG233" i="13"/>
  <c r="AL233" i="13"/>
  <c r="AL59" i="13"/>
  <c r="BG59" i="13"/>
  <c r="BJ305" i="7"/>
  <c r="AN305" i="7"/>
  <c r="BL305" i="7" s="1"/>
  <c r="BJ315" i="7"/>
  <c r="AN315" i="7"/>
  <c r="BL315" i="7" s="1"/>
  <c r="F106" i="11"/>
  <c r="G106" i="11" s="1"/>
  <c r="BJ298" i="7"/>
  <c r="AN298" i="7"/>
  <c r="BL298" i="7" s="1"/>
  <c r="BJ327" i="7"/>
  <c r="AN327" i="7"/>
  <c r="BL327" i="7" s="1"/>
  <c r="BJ290" i="7"/>
  <c r="AN290" i="7"/>
  <c r="BL290" i="7" s="1"/>
  <c r="BI204" i="13"/>
  <c r="AM204" i="13"/>
  <c r="BK204" i="13" s="1"/>
  <c r="AM57" i="13"/>
  <c r="BK57" i="13" s="1"/>
  <c r="BI57" i="13"/>
  <c r="BG220" i="13"/>
  <c r="AL220" i="13"/>
  <c r="BI52" i="13"/>
  <c r="AM52" i="13"/>
  <c r="BK52" i="13" s="1"/>
  <c r="BI226" i="13"/>
  <c r="AM226" i="13"/>
  <c r="BK226" i="13" s="1"/>
  <c r="AL80" i="13"/>
  <c r="BG80" i="13"/>
  <c r="E106" i="14"/>
  <c r="BI60" i="13"/>
  <c r="AM60" i="13"/>
  <c r="BK60" i="13" s="1"/>
  <c r="AM73" i="13"/>
  <c r="BK73" i="13" s="1"/>
  <c r="BI73" i="13"/>
  <c r="F18" i="10"/>
  <c r="F21" i="10" s="1"/>
  <c r="AM198" i="13"/>
  <c r="BK198" i="13" s="1"/>
  <c r="BI198" i="13"/>
  <c r="AL208" i="13"/>
  <c r="BG208" i="13"/>
  <c r="BI234" i="13"/>
  <c r="AM234" i="13"/>
  <c r="BK234" i="13" s="1"/>
  <c r="F89" i="14"/>
  <c r="G89" i="14" s="1"/>
  <c r="BG225" i="13"/>
  <c r="AL225" i="13"/>
  <c r="BI201" i="13"/>
  <c r="AM201" i="13"/>
  <c r="BK201" i="13" s="1"/>
  <c r="AL190" i="13"/>
  <c r="BG190" i="13"/>
  <c r="BI98" i="13"/>
  <c r="E125" i="14" s="1"/>
  <c r="AM98" i="13"/>
  <c r="BK98" i="13" s="1"/>
  <c r="F125" i="14" s="1"/>
  <c r="G125" i="14"/>
  <c r="AL71" i="13"/>
  <c r="BG71" i="13"/>
  <c r="AL54" i="13"/>
  <c r="BG54" i="13"/>
  <c r="D123" i="14" s="1"/>
  <c r="AM214" i="13"/>
  <c r="BK214" i="13" s="1"/>
  <c r="BI214" i="13"/>
  <c r="AM232" i="13"/>
  <c r="BK232" i="13" s="1"/>
  <c r="BI232" i="13"/>
  <c r="BI108" i="13"/>
  <c r="AM108" i="13"/>
  <c r="BK108" i="13" s="1"/>
  <c r="AL81" i="13"/>
  <c r="BG81" i="13"/>
  <c r="AM191" i="13"/>
  <c r="BK191" i="13" s="1"/>
  <c r="BI191" i="13"/>
  <c r="AM197" i="13"/>
  <c r="BK197" i="13" s="1"/>
  <c r="BI197" i="13"/>
  <c r="AM65" i="13"/>
  <c r="BK65" i="13" s="1"/>
  <c r="BI65" i="13"/>
  <c r="AM53" i="13"/>
  <c r="BK53" i="13" s="1"/>
  <c r="BI53" i="13"/>
  <c r="BG3" i="13"/>
  <c r="AL3" i="13"/>
  <c r="AL163" i="13"/>
  <c r="BG163" i="13"/>
  <c r="D130" i="14" s="1"/>
  <c r="BG76" i="13"/>
  <c r="AL76" i="13"/>
  <c r="BI27" i="13"/>
  <c r="E115" i="14" s="1"/>
  <c r="AM27" i="13"/>
  <c r="BK27" i="13" s="1"/>
  <c r="F115" i="14" s="1"/>
  <c r="BE1" i="13"/>
  <c r="E18" i="6" s="1"/>
  <c r="E21" i="6" s="1"/>
  <c r="F77" i="14"/>
  <c r="BG77" i="13"/>
  <c r="AL77" i="13"/>
  <c r="AM109" i="13"/>
  <c r="BK109" i="13" s="1"/>
  <c r="BI109" i="13"/>
  <c r="AM189" i="13"/>
  <c r="BK189" i="13" s="1"/>
  <c r="BI189" i="13"/>
  <c r="D122" i="11"/>
  <c r="AM62" i="13"/>
  <c r="BK62" i="13" s="1"/>
  <c r="BI62" i="13"/>
  <c r="BG110" i="13"/>
  <c r="D126" i="14" s="1"/>
  <c r="AL110" i="13"/>
  <c r="BI45" i="13"/>
  <c r="AM45" i="13"/>
  <c r="BK45" i="13" s="1"/>
  <c r="BI227" i="13"/>
  <c r="AM227" i="13"/>
  <c r="BK227" i="13" s="1"/>
  <c r="AM58" i="13"/>
  <c r="BK58" i="13" s="1"/>
  <c r="BI58" i="13"/>
  <c r="BI203" i="13"/>
  <c r="AM203" i="13"/>
  <c r="BK203" i="13" s="1"/>
  <c r="AL74" i="13"/>
  <c r="BG74" i="13"/>
  <c r="BI194" i="13"/>
  <c r="AM194" i="13"/>
  <c r="BK194" i="13" s="1"/>
  <c r="D132" i="11"/>
  <c r="BI231" i="13"/>
  <c r="AM231" i="13"/>
  <c r="BK231" i="13" s="1"/>
  <c r="D131" i="11"/>
  <c r="BI210" i="13"/>
  <c r="AM210" i="13"/>
  <c r="BK210" i="13" s="1"/>
  <c r="BG69" i="13"/>
  <c r="AL69" i="13"/>
  <c r="AN257" i="7"/>
  <c r="BL257" i="7" s="1"/>
  <c r="BJ257" i="7"/>
  <c r="BJ310" i="7"/>
  <c r="AN310" i="7"/>
  <c r="BL310" i="7" s="1"/>
  <c r="BJ295" i="7"/>
  <c r="AN295" i="7"/>
  <c r="BL295" i="7" s="1"/>
  <c r="AN261" i="7"/>
  <c r="BL261" i="7" s="1"/>
  <c r="BJ261" i="7"/>
  <c r="G98" i="11"/>
  <c r="BJ262" i="7"/>
  <c r="AN262" i="7"/>
  <c r="BL262" i="7" s="1"/>
  <c r="AN259" i="7"/>
  <c r="BL259" i="7" s="1"/>
  <c r="BJ259" i="7"/>
  <c r="BJ302" i="7"/>
  <c r="AN302" i="7"/>
  <c r="BL302" i="7" s="1"/>
  <c r="AN51" i="7"/>
  <c r="BL51" i="7" s="1"/>
  <c r="BJ51" i="7"/>
  <c r="D115" i="16"/>
  <c r="D118" i="11"/>
  <c r="BH328" i="7"/>
  <c r="BH1" i="7"/>
  <c r="C25" i="10" s="1"/>
  <c r="BJ309" i="7"/>
  <c r="AN309" i="7"/>
  <c r="BL309" i="7" s="1"/>
  <c r="D132" i="14" l="1"/>
  <c r="AM66" i="13"/>
  <c r="BK66" i="13" s="1"/>
  <c r="BI66" i="13"/>
  <c r="BI233" i="13"/>
  <c r="AM233" i="13"/>
  <c r="BK233" i="13" s="1"/>
  <c r="D122" i="14"/>
  <c r="D131" i="14"/>
  <c r="BI202" i="13"/>
  <c r="AM202" i="13"/>
  <c r="BK202" i="13" s="1"/>
  <c r="G115" i="14"/>
  <c r="AM218" i="13"/>
  <c r="BK218" i="13" s="1"/>
  <c r="BI218" i="13"/>
  <c r="AM59" i="13"/>
  <c r="BK59" i="13" s="1"/>
  <c r="BI59" i="13"/>
  <c r="BI72" i="13"/>
  <c r="AM72" i="13"/>
  <c r="BK72" i="13" s="1"/>
  <c r="F106" i="14"/>
  <c r="G106" i="14" s="1"/>
  <c r="BI208" i="13"/>
  <c r="AM208" i="13"/>
  <c r="BK208" i="13" s="1"/>
  <c r="AM220" i="13"/>
  <c r="BK220" i="13" s="1"/>
  <c r="BI220" i="13"/>
  <c r="G77" i="14"/>
  <c r="G98" i="14" s="1"/>
  <c r="AM80" i="13"/>
  <c r="BK80" i="13" s="1"/>
  <c r="BI80" i="13"/>
  <c r="F131" i="11"/>
  <c r="E132" i="11"/>
  <c r="D124" i="14"/>
  <c r="E122" i="11"/>
  <c r="AM54" i="13"/>
  <c r="BK54" i="13" s="1"/>
  <c r="F123" i="14" s="1"/>
  <c r="BI54" i="13"/>
  <c r="BI71" i="13"/>
  <c r="AM71" i="13"/>
  <c r="BK71" i="13" s="1"/>
  <c r="BI190" i="13"/>
  <c r="AM190" i="13"/>
  <c r="BK190" i="13" s="1"/>
  <c r="BI225" i="13"/>
  <c r="E122" i="14" s="1"/>
  <c r="AM225" i="13"/>
  <c r="BK225" i="13" s="1"/>
  <c r="F122" i="14" s="1"/>
  <c r="BI110" i="13"/>
  <c r="E126" i="14" s="1"/>
  <c r="AM110" i="13"/>
  <c r="BK110" i="13" s="1"/>
  <c r="F126" i="14" s="1"/>
  <c r="BG1" i="13"/>
  <c r="C25" i="6" s="1"/>
  <c r="D112" i="14"/>
  <c r="BI69" i="13"/>
  <c r="AM69" i="13"/>
  <c r="BK69" i="13" s="1"/>
  <c r="AM74" i="13"/>
  <c r="BK74" i="13" s="1"/>
  <c r="BI74" i="13"/>
  <c r="BI77" i="13"/>
  <c r="AM77" i="13"/>
  <c r="BK77" i="13" s="1"/>
  <c r="BI3" i="13"/>
  <c r="AM3" i="13"/>
  <c r="BK3" i="13" s="1"/>
  <c r="AM76" i="13"/>
  <c r="BK76" i="13" s="1"/>
  <c r="BI76" i="13"/>
  <c r="F18" i="6"/>
  <c r="F21" i="6" s="1"/>
  <c r="AM81" i="13"/>
  <c r="BK81" i="13" s="1"/>
  <c r="BI81" i="13"/>
  <c r="E123" i="14"/>
  <c r="F132" i="14"/>
  <c r="E131" i="11"/>
  <c r="BI163" i="13"/>
  <c r="E130" i="14" s="1"/>
  <c r="AM163" i="13"/>
  <c r="BK163" i="13" s="1"/>
  <c r="F130" i="14" s="1"/>
  <c r="F122" i="11"/>
  <c r="D141" i="11"/>
  <c r="D137" i="16"/>
  <c r="F132" i="11"/>
  <c r="BJ328" i="7"/>
  <c r="E115" i="16"/>
  <c r="E137" i="16" s="1"/>
  <c r="E118" i="11"/>
  <c r="BJ1" i="7"/>
  <c r="D25" i="10" s="1"/>
  <c r="D28" i="10" s="1"/>
  <c r="C28" i="10"/>
  <c r="F115" i="16"/>
  <c r="F137" i="16" s="1"/>
  <c r="F118" i="11"/>
  <c r="BL328" i="7"/>
  <c r="BL1" i="7"/>
  <c r="E132" i="14" l="1"/>
  <c r="E131" i="14"/>
  <c r="G131" i="11"/>
  <c r="G126" i="14"/>
  <c r="F131" i="14"/>
  <c r="G123" i="14"/>
  <c r="G132" i="11"/>
  <c r="G122" i="11"/>
  <c r="G130" i="14"/>
  <c r="G132" i="14"/>
  <c r="F124" i="14"/>
  <c r="E124" i="14"/>
  <c r="G124" i="14" s="1"/>
  <c r="G122" i="14"/>
  <c r="F112" i="14"/>
  <c r="BK1" i="13"/>
  <c r="E25" i="6" s="1"/>
  <c r="E28" i="6" s="1"/>
  <c r="D141" i="14"/>
  <c r="C28" i="6"/>
  <c r="E112" i="14"/>
  <c r="BI1" i="13"/>
  <c r="D25" i="6" s="1"/>
  <c r="D28" i="6" s="1"/>
  <c r="E141" i="11"/>
  <c r="F141" i="11"/>
  <c r="E25" i="10"/>
  <c r="E28" i="10" s="1"/>
  <c r="BN1" i="7"/>
  <c r="G137" i="16"/>
  <c r="G115" i="16"/>
  <c r="G129" i="16" s="1"/>
  <c r="G118" i="11"/>
  <c r="G131" i="14" l="1"/>
  <c r="F141" i="14"/>
  <c r="G133" i="11"/>
  <c r="E141" i="14"/>
  <c r="G141" i="11"/>
  <c r="F25" i="6"/>
  <c r="F28" i="6" s="1"/>
  <c r="G112" i="14"/>
  <c r="F25" i="10"/>
  <c r="F28" i="10" s="1"/>
  <c r="G133" i="14" l="1"/>
  <c r="G14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</authors>
  <commentList>
    <comment ref="E2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Christie Lee 
</t>
        </r>
        <r>
          <rPr>
            <sz val="9"/>
            <color indexed="81"/>
            <rFont val="Tahoma"/>
            <family val="2"/>
          </rPr>
          <t>E&amp;O liability payment for Irwin platform $ 55,883.05 (Oct 18, 2023); for Tiberius platform $35,510.55  (Oct 30, 2023)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  <author>Shareen Chiang (江玟儀)</author>
  </authors>
  <commentList>
    <comment ref="K3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Christie Lee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 coats</t>
        </r>
      </text>
    </comment>
    <comment ref="H62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M87019-xx1</t>
        </r>
      </text>
    </comment>
    <comment ref="N8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Christie Lee
2023/Sep Effective
</t>
        </r>
      </text>
    </comment>
    <comment ref="N9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 xml:space="preserve">Christie Lee
2023/Sep Effective
</t>
        </r>
      </text>
    </comment>
    <comment ref="N15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 xml:space="preserve">Christie Lee
2023/Sep Effective
</t>
        </r>
      </text>
    </comment>
    <comment ref="N158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Christie Lee
2023/Sep Effective
</t>
        </r>
      </text>
    </comment>
    <comment ref="H19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M27527-xx1</t>
        </r>
      </text>
    </comment>
    <comment ref="H205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M52730-xx1</t>
        </r>
      </text>
    </comment>
    <comment ref="H206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 xml:space="preserve">M52961-xx1 </t>
        </r>
      </text>
    </comment>
    <comment ref="H207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M52962-001</t>
        </r>
      </text>
    </comment>
    <comment ref="H228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266C9AA#xxx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29" authorId="1" shapeId="0" xr:uid="{00000000-0006-0000-0300-00000C000000}">
      <text>
        <r>
          <rPr>
            <b/>
            <sz val="9"/>
            <color indexed="81"/>
            <rFont val="Tahoma"/>
            <family val="2"/>
          </rPr>
          <t>265D9AA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0" authorId="1" shapeId="0" xr:uid="{00000000-0006-0000-0300-00000D000000}">
      <text>
        <r>
          <rPr>
            <b/>
            <sz val="9"/>
            <color indexed="81"/>
            <rFont val="Tahoma"/>
            <family val="2"/>
          </rPr>
          <t>286J4AA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1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286K3AA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  <author>Kathy Wu (吳俞萱)</author>
  </authors>
  <commentList>
    <comment ref="E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Christie Lee
E&amp;O liability payment for Lumiere 2 platform $47,291.37 (Jan 11, 2024)</t>
        </r>
      </text>
    </comment>
    <comment ref="C19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E&amp;O liability payment 
1. BNB / Aloe 1.0 / $232,061.88 (May 06, 2024)
2. CNB/ Cyprus/ $82,149.2 (May 29.2024)
3. CNB/ Ralph/ $333,679.60 (May 21,2024)
4. CNB/ Trixie/ $20,612.7 (May 15, 2024)
5. CNB/ Hendricks/ $260,446.87 (May 21,2024)
6. CNB/ Nolets/ $12,412.2 (May 15,2024)</t>
        </r>
      </text>
    </comment>
    <comment ref="D19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Christie Lee:</t>
        </r>
        <r>
          <rPr>
            <sz val="9"/>
            <color indexed="81"/>
            <rFont val="Tahoma"/>
            <family val="2"/>
          </rPr>
          <t xml:space="preserve">
E&amp;O liability payment 
1. cDT / Montes27/ $308.52 (Jun 11, 2024)
2. bNB/ Cadillac 1.0/ $207,381.62 (Jun 25. 2024)
3. cNB/ Calhoun/ $126,400.00 (Jun 25,2024)
</t>
        </r>
      </text>
    </comment>
    <comment ref="C26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Christie Lee:</t>
        </r>
        <r>
          <rPr>
            <sz val="9"/>
            <color indexed="81"/>
            <rFont val="Tahoma"/>
            <family val="2"/>
          </rPr>
          <t xml:space="preserve">
E&amp;O liability payment 
1. bNB/cNB/ Duskers/DuskersIK/ $69,799.20 (Aug 13, 2024)
2. cNB/ Slinky/ $25,580.45 (Aug 13. 2024)
3. cDT/ Carmb27/ $4,591.75 (Aug 13,2024)
4. bDT/ Mulan/ $9,366.70 (Aug 13, 2024)</t>
        </r>
      </text>
    </comment>
    <comment ref="E26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Christie Lee:</t>
        </r>
        <r>
          <rPr>
            <sz val="9"/>
            <color indexed="81"/>
            <rFont val="Tahoma"/>
            <family val="2"/>
          </rPr>
          <t xml:space="preserve">
E&amp;O liability payment 
1. bDT/ Sansa / $19,825.45 (Oct 4, 2024)
2. bNB Corvette 1.0/ $80997.2 (Oct 4, 2024)
3. bNB/ Grizzly2/ $169,609.78 (Oct 7, 2024)
4. cDT/ Skyrim/ $308.52 (Oct4, 2024)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  <author>Shareen Chiang (江玟儀)</author>
  </authors>
  <commentList>
    <comment ref="H1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Christie Lee:
Thailand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Christie Lee:
Thailand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Christie Lee:
Thailand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Christie Lee:
Thailand</t>
        </r>
      </text>
    </comment>
    <comment ref="H26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7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8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9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Christie Lee</t>
        </r>
        <r>
          <rPr>
            <sz val="9"/>
            <color indexed="81"/>
            <rFont val="Tahoma"/>
            <family val="2"/>
          </rPr>
          <t xml:space="preserve">
G9</t>
        </r>
      </text>
    </comment>
    <comment ref="H30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3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32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3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4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9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4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H42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K42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Christie Lee:
4 coats</t>
        </r>
      </text>
    </comment>
    <comment ref="H43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Christie Lee:
G4</t>
        </r>
      </text>
    </comment>
    <comment ref="H44" authorId="0" shapeId="0" xr:uid="{00000000-0006-0000-0600-000017000000}">
      <text>
        <r>
          <rPr>
            <b/>
            <sz val="9"/>
            <color indexed="81"/>
            <rFont val="Tahoma"/>
            <family val="2"/>
          </rPr>
          <t>Christie Lee:
G4</t>
        </r>
      </text>
    </comment>
    <comment ref="K44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Christie Lee :
4 coats</t>
        </r>
      </text>
    </comment>
    <comment ref="H49" authorId="0" shapeId="0" xr:uid="{00000000-0006-0000-0600-000019000000}">
      <text>
        <r>
          <rPr>
            <b/>
            <sz val="9"/>
            <color indexed="81"/>
            <rFont val="Tahoma"/>
            <family val="2"/>
          </rPr>
          <t>Christie Lee:
G9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0" authorId="0" shapeId="0" xr:uid="{00000000-0006-0000-0600-00001A000000}">
      <text>
        <r>
          <rPr>
            <b/>
            <sz val="9"/>
            <color indexed="81"/>
            <rFont val="Tahoma"/>
            <family val="2"/>
          </rPr>
          <t xml:space="preserve">Christie Lee:
G10
</t>
        </r>
      </text>
    </comment>
    <comment ref="H75" authorId="1" shapeId="0" xr:uid="{00000000-0006-0000-0600-00001B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78" authorId="1" shapeId="0" xr:uid="{00000000-0006-0000-0600-00001C000000}">
      <text>
        <r>
          <rPr>
            <b/>
            <sz val="9"/>
            <color indexed="81"/>
            <rFont val="Tahoma"/>
            <family val="2"/>
          </rPr>
          <t>DIB new packing(separated package)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9" authorId="1" shapeId="0" xr:uid="{00000000-0006-0000-0600-00001D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81" authorId="1" shapeId="0" xr:uid="{00000000-0006-0000-0600-00001E000000}">
      <text>
        <r>
          <rPr>
            <b/>
            <sz val="9"/>
            <color indexed="81"/>
            <rFont val="Tahoma"/>
            <family val="2"/>
          </rPr>
          <t>DIB new packing(separated package)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2" authorId="1" shapeId="0" xr:uid="{00000000-0006-0000-0600-00001F000000}">
      <text>
        <r>
          <rPr>
            <b/>
            <sz val="9"/>
            <color indexed="81"/>
            <rFont val="Tahoma"/>
            <family val="2"/>
          </rPr>
          <t>Non Plastic Package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5" authorId="1" shapeId="0" xr:uid="{00000000-0006-0000-0600-000020000000}">
      <text>
        <r>
          <rPr>
            <b/>
            <sz val="9"/>
            <color indexed="81"/>
            <rFont val="Tahoma"/>
            <family val="2"/>
          </rPr>
          <t>M27527-xx1</t>
        </r>
      </text>
    </comment>
    <comment ref="H267" authorId="1" shapeId="0" xr:uid="{00000000-0006-0000-0600-000021000000}">
      <text>
        <r>
          <rPr>
            <b/>
            <sz val="9"/>
            <color indexed="81"/>
            <rFont val="Tahoma"/>
            <family val="2"/>
          </rPr>
          <t>Non Plasctic Package</t>
        </r>
      </text>
    </comment>
    <comment ref="H269" authorId="1" shapeId="0" xr:uid="{00000000-0006-0000-0600-000022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70" authorId="1" shapeId="0" xr:uid="{00000000-0006-0000-0600-000023000000}">
      <text>
        <r>
          <rPr>
            <b/>
            <sz val="9"/>
            <color indexed="81"/>
            <rFont val="Tahoma"/>
            <family val="2"/>
          </rPr>
          <t>Cashmere White</t>
        </r>
      </text>
    </comment>
    <comment ref="H272" authorId="1" shapeId="0" xr:uid="{00000000-0006-0000-0600-000024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74" authorId="1" shapeId="0" xr:uid="{00000000-0006-0000-0600-000025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76" authorId="1" shapeId="0" xr:uid="{00000000-0006-0000-0600-000026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81" authorId="1" shapeId="0" xr:uid="{00000000-0006-0000-0600-000027000000}">
      <text>
        <r>
          <rPr>
            <b/>
            <sz val="9"/>
            <color indexed="81"/>
            <rFont val="Tahoma"/>
            <family val="2"/>
          </rPr>
          <t>M52730-xx1</t>
        </r>
      </text>
    </comment>
    <comment ref="H282" authorId="1" shapeId="0" xr:uid="{00000000-0006-0000-0600-000028000000}">
      <text>
        <r>
          <rPr>
            <b/>
            <sz val="9"/>
            <color indexed="81"/>
            <rFont val="Tahoma"/>
            <family val="2"/>
          </rPr>
          <t xml:space="preserve">M52961-xx1 </t>
        </r>
      </text>
    </comment>
    <comment ref="H283" authorId="1" shapeId="0" xr:uid="{00000000-0006-0000-0600-000029000000}">
      <text>
        <r>
          <rPr>
            <b/>
            <sz val="9"/>
            <color indexed="81"/>
            <rFont val="Tahoma"/>
            <family val="2"/>
          </rPr>
          <t>Non plastic package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4" authorId="1" shapeId="0" xr:uid="{00000000-0006-0000-0600-00002A000000}">
      <text>
        <r>
          <rPr>
            <b/>
            <sz val="9"/>
            <color indexed="81"/>
            <rFont val="Tahoma"/>
            <family val="2"/>
          </rPr>
          <t>Cashmere White</t>
        </r>
      </text>
    </comment>
    <comment ref="H285" authorId="1" shapeId="0" xr:uid="{00000000-0006-0000-0600-00002B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86" authorId="1" shapeId="0" xr:uid="{00000000-0006-0000-0600-00002C000000}">
      <text>
        <r>
          <rPr>
            <b/>
            <sz val="9"/>
            <color indexed="81"/>
            <rFont val="Tahoma"/>
            <family val="2"/>
          </rPr>
          <t>Cashmere White</t>
        </r>
      </text>
    </comment>
    <comment ref="H287" authorId="1" shapeId="0" xr:uid="{00000000-0006-0000-0600-00002D000000}">
      <text>
        <r>
          <rPr>
            <b/>
            <sz val="9"/>
            <color indexed="81"/>
            <rFont val="Tahoma"/>
            <family val="2"/>
          </rPr>
          <t>M52962-001</t>
        </r>
      </text>
    </comment>
    <comment ref="H312" authorId="1" shapeId="0" xr:uid="{00000000-0006-0000-0600-00002E000000}">
      <text>
        <r>
          <rPr>
            <b/>
            <sz val="9"/>
            <color indexed="81"/>
            <rFont val="Tahoma"/>
            <family val="2"/>
          </rPr>
          <t>266C9AA#xxx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6" authorId="1" shapeId="0" xr:uid="{00000000-0006-0000-0600-00002F000000}">
      <text>
        <r>
          <rPr>
            <b/>
            <sz val="9"/>
            <color indexed="81"/>
            <rFont val="Tahoma"/>
            <family val="2"/>
          </rPr>
          <t xml:space="preserve">Cashmere White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  <author>Gary Ko (柯醫翔)</author>
  </authors>
  <commentList>
    <comment ref="D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Christie Lee:
E&amp;O liability payment 
1. bDT/ Missandei / $2,760.09 (Dec 2, 2024)
2. cNB Cockatoo/ $7,560.00 (Dec 19, 2024)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Christie Lee:
E&amp;O liability payment 
1. cDT/bDT/ Lumiere2 L10 / $141,630.29 (Jan 6, 2025)</t>
        </r>
      </text>
    </comment>
    <comment ref="E1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Christie Lee:
E&amp;O liability payment 
1. cDT / Unico / $2560.44 (Apr 23, 2025)</t>
        </r>
      </text>
    </comment>
    <comment ref="C19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Christie Lee:
E&amp;O liability payment 
Dezik 20C2, Yellowfin, B52, Bib238, Ducky, Cybug, Zonin, Carbine, Conti27, Lox, Catan, Warpath, Rebak, Felicette</t>
        </r>
      </text>
    </comment>
    <comment ref="D19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Gary Ko (</t>
        </r>
        <r>
          <rPr>
            <b/>
            <sz val="9"/>
            <color indexed="81"/>
            <rFont val="細明體"/>
            <family val="3"/>
            <charset val="136"/>
          </rPr>
          <t>柯醫翔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E&amp;O liability payment Montes34 (25/6/24), Conti24 (25/6/24)</t>
        </r>
      </text>
    </comment>
    <comment ref="E19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Gary Ko (</t>
        </r>
        <r>
          <rPr>
            <b/>
            <sz val="9"/>
            <color indexed="81"/>
            <rFont val="細明體"/>
            <family val="3"/>
            <charset val="136"/>
          </rPr>
          <t>柯醫翔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E&amp;O liability payment 
Langkawi, Varcolac, Pappy, Weller, Mclaren</t>
        </r>
      </text>
    </comment>
    <comment ref="C26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Gary Ko (</t>
        </r>
        <r>
          <rPr>
            <b/>
            <sz val="9"/>
            <color indexed="81"/>
            <rFont val="細明體"/>
            <family val="3"/>
            <charset val="136"/>
          </rPr>
          <t>柯醫翔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E&amp;O liability payment 
Lapras  L10 Early Closed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Wu (吳俞萱)</author>
    <author>Christie Lee (李秋慧)</author>
    <author>Yao Wang (王敬堯)</author>
  </authors>
  <commentList>
    <comment ref="D3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Original amount :$694,643.14
cost delta: $4,460.00
5/20 original amt$690,184.1
cost delta $1384.5
</t>
        </r>
      </text>
    </comment>
    <comment ref="E33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Original amount :$848,486.27
cost delta: $578.64
5/20 Original amt$847,907.63
cost delta $65
7/10 Original amt$847,972.63
cost delta $508
Remove Clickpad $26,485.8</t>
        </r>
      </text>
    </comment>
    <comment ref="F33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Original amount :$566,461.78
cost delta: $1.92
5/20 Original amount :$566,459.86
cost delta:$16,434
7/10 Original amt$550,025.86
cost delta $172
Remove Clickpad $15,466</t>
        </r>
      </text>
    </comment>
    <comment ref="D68" authorId="2" shapeId="0" xr:uid="{00000000-0006-0000-0800-000004000000}">
      <text>
        <r>
          <rPr>
            <b/>
            <sz val="9"/>
            <color indexed="81"/>
            <rFont val="Tahoma"/>
            <family val="2"/>
          </rPr>
          <t>4/10 update:
Original amount :$682,713.87
cost delta: $91
5/15update:
Original amount :$682,804.84
cost delta: $15,012.12
5/21 update:
Original amount :$697,816.96
cost delta: 1,440
7/10 update:
Original amount :$699,256.96
cost delta: 2,918.35
Remove Clickpad $27,313</t>
        </r>
      </text>
    </comment>
    <comment ref="E68" authorId="2" shapeId="0" xr:uid="{00000000-0006-0000-0800-000005000000}">
      <text>
        <r>
          <rPr>
            <b/>
            <sz val="9"/>
            <color indexed="81"/>
            <rFont val="Tahoma"/>
            <family val="2"/>
          </rPr>
          <t>5/15 update:
Original amount: $876,456.42
cost delta: $243.18
5/21 update:
Original amount :$876,699.6
cost delta: 1,536
7/10 update:
Original amount :$878,235.6
cost delta: -267
Remove Clickpad $29,888.1</t>
        </r>
      </text>
    </comment>
    <comment ref="F68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7/10 update:
Original amount :$809,909.56
cost delta: 36,319.4
Remove Clickpad $38,557.90</t>
        </r>
      </text>
    </comment>
    <comment ref="D10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7/10 update:
Original amount :$828,691.4
cost delta: 116,961.37
Remove Clickpad $33,944.10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Wu (吳俞萱)</author>
    <author>Christie Lee (李秋慧)</author>
    <author>Yao Wang (王敬堯)</author>
    <author>作者</author>
    <author>Shareen Chiang (江玟儀)</author>
  </authors>
  <commentList>
    <comment ref="AP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1/23 update
Original amount :$694,643.14
cost delta: $4,460
5/20 original amt$690,184.1
cost delta $1384.5
7/10 Remove Clickpad $20,518.30</t>
        </r>
      </text>
    </comment>
    <comment ref="AR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1/23 update
Original amount :$848,486.27
cost delta: $578.64
5/20 Original amt$847,907.63
cost delta $65
6/23 Original amount :$847,972.63
cost delta: +$508
7/10 Remove Clickpad $26,485.8</t>
        </r>
      </text>
    </comment>
    <comment ref="AT2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Original amount :$566,461.78
cost delta: 1.92
5/20 Original amount :$566,459.86
cost delta:$16,434
6/23 Original amount :$550,025.86
cost delta: +$172
7/10 Remove Clickpad $15,466</t>
        </r>
      </text>
    </comment>
    <comment ref="AV2" authorId="2" shapeId="0" xr:uid="{00000000-0006-0000-0900-000004000000}">
      <text>
        <r>
          <rPr>
            <b/>
            <sz val="9"/>
            <color indexed="81"/>
            <rFont val="Tahoma"/>
            <family val="2"/>
          </rPr>
          <t>4/10 update:
Original amount :$682,713.87
cost delta: $91
Original amount :$682,804.84
cost delta: $15,012.12
5/21 update:
Original amount :$697,816.96
cost delta: 1,440
6/23 Original amount :$699,256.96
cost delta: +$2918.35
7/10 Remove Clickpad $27,313</t>
        </r>
      </text>
    </comment>
    <comment ref="AX2" authorId="2" shapeId="0" xr:uid="{00000000-0006-0000-0900-000005000000}">
      <text>
        <r>
          <rPr>
            <b/>
            <sz val="9"/>
            <color indexed="81"/>
            <rFont val="Tahoma"/>
            <family val="2"/>
          </rPr>
          <t>5/15 update:
Original amount: $876,456.42
cost delta: $243.18
5/21 update:
Original amount :$876,699.6
cost delta: 1,536
6/23 Original amount :$878,235.6
cost delta: -$267</t>
        </r>
      </text>
    </comment>
    <comment ref="AZ2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update:
Original amount :$809,909.56
cost delta: +36,319.4
7/10 Remove Clickpad $38,557.90</t>
        </r>
      </text>
    </comment>
    <comment ref="BB2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update:
Original amount :$828,691.4
cost delta: +$120,836.45
7/10 Remove Clickpad $33,944.10</t>
        </r>
      </text>
    </comment>
    <comment ref="H25" authorId="1" shapeId="0" xr:uid="{00000000-0006-0000-0900-000008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6" authorId="1" shapeId="0" xr:uid="{00000000-0006-0000-0900-000009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7" authorId="1" shapeId="0" xr:uid="{00000000-0006-0000-0900-00000A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8" authorId="1" shapeId="0" xr:uid="{00000000-0006-0000-0900-00000B000000}">
      <text>
        <r>
          <rPr>
            <b/>
            <sz val="9"/>
            <color indexed="81"/>
            <rFont val="Tahoma"/>
            <family val="2"/>
          </rPr>
          <t>Christie Lee</t>
        </r>
        <r>
          <rPr>
            <sz val="9"/>
            <color indexed="81"/>
            <rFont val="Tahoma"/>
            <family val="2"/>
          </rPr>
          <t xml:space="preserve">
G9</t>
        </r>
      </text>
    </comment>
    <comment ref="H29" authorId="1" shapeId="0" xr:uid="{00000000-0006-0000-0900-00000C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30" authorId="1" shapeId="0" xr:uid="{00000000-0006-0000-0900-00000D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31" authorId="1" shapeId="0" xr:uid="{00000000-0006-0000-0900-00000E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2" authorId="1" shapeId="0" xr:uid="{00000000-0006-0000-0900-00000F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3" authorId="1" shapeId="0" xr:uid="{00000000-0006-0000-0900-000010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4" authorId="1" shapeId="0" xr:uid="{00000000-0006-0000-0900-000011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5" authorId="1" shapeId="0" xr:uid="{00000000-0006-0000-0900-000012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6" authorId="1" shapeId="0" xr:uid="{00000000-0006-0000-0900-000013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7" authorId="1" shapeId="0" xr:uid="{00000000-0006-0000-0900-000014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8" authorId="1" shapeId="0" xr:uid="{00000000-0006-0000-0900-000015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46" authorId="1" shapeId="0" xr:uid="{00000000-0006-0000-0900-000016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H47" authorId="1" shapeId="0" xr:uid="{00000000-0006-0000-0900-000017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K47" authorId="1" shapeId="0" xr:uid="{00000000-0006-0000-0900-000018000000}">
      <text>
        <r>
          <rPr>
            <b/>
            <sz val="9"/>
            <color indexed="81"/>
            <rFont val="Tahoma"/>
            <family val="2"/>
          </rPr>
          <t>Christie Lee:
4 coats</t>
        </r>
      </text>
    </comment>
    <comment ref="H52" authorId="1" shapeId="0" xr:uid="{00000000-0006-0000-0900-000019000000}">
      <text>
        <r>
          <rPr>
            <b/>
            <sz val="9"/>
            <color indexed="81"/>
            <rFont val="Tahoma"/>
            <family val="2"/>
          </rPr>
          <t>Christie Lee:
G9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3" authorId="1" shapeId="0" xr:uid="{00000000-0006-0000-0900-00001A000000}">
      <text>
        <r>
          <rPr>
            <b/>
            <sz val="9"/>
            <color indexed="81"/>
            <rFont val="Tahoma"/>
            <family val="2"/>
          </rPr>
          <t xml:space="preserve">Christie Lee:
G10
</t>
        </r>
      </text>
    </comment>
    <comment ref="H54" authorId="1" shapeId="0" xr:uid="{00000000-0006-0000-0900-00001B000000}">
      <text>
        <r>
          <rPr>
            <b/>
            <sz val="9"/>
            <color indexed="81"/>
            <rFont val="Tahoma"/>
            <family val="2"/>
          </rPr>
          <t xml:space="preserve">Christie Lee:
G11
</t>
        </r>
      </text>
    </comment>
    <comment ref="AT108" authorId="0" shapeId="0" xr:uid="{00000000-0006-0000-0900-00001C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5/20 Original amt:$16,434
</t>
        </r>
      </text>
    </comment>
    <comment ref="AV126" authorId="0" shapeId="0" xr:uid="{00000000-0006-0000-0900-00001D000000}">
      <text>
        <r>
          <rPr>
            <sz val="9"/>
            <color indexed="81"/>
            <rFont val="Tahoma"/>
            <family val="2"/>
          </rPr>
          <t>Kathy Wu (</t>
        </r>
        <r>
          <rPr>
            <sz val="9"/>
            <color indexed="81"/>
            <rFont val="細明體"/>
            <family val="3"/>
            <charset val="136"/>
          </rPr>
          <t>吳俞萱</t>
        </r>
        <r>
          <rPr>
            <sz val="9"/>
            <color indexed="81"/>
            <rFont val="Tahoma"/>
            <family val="2"/>
          </rPr>
          <t>):
5/21 Original amt:0
cost delta $1440</t>
        </r>
      </text>
    </comment>
    <comment ref="AX126" authorId="0" shapeId="0" xr:uid="{00000000-0006-0000-0900-00001E000000}">
      <text>
        <r>
          <rPr>
            <sz val="9"/>
            <color indexed="81"/>
            <rFont val="Tahoma"/>
            <family val="2"/>
          </rPr>
          <t>Kathy Wu (</t>
        </r>
        <r>
          <rPr>
            <sz val="9"/>
            <color indexed="81"/>
            <rFont val="細明體"/>
            <family val="3"/>
            <charset val="136"/>
          </rPr>
          <t>吳俞萱</t>
        </r>
        <r>
          <rPr>
            <sz val="9"/>
            <color indexed="81"/>
            <rFont val="Tahoma"/>
            <family val="2"/>
          </rPr>
          <t>):
5/21 Original amt:0
cost delta $1536</t>
        </r>
      </text>
    </comment>
    <comment ref="AR167" authorId="0" shapeId="0" xr:uid="{00000000-0006-0000-0900-00001F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amount:$192
delta:$16</t>
        </r>
      </text>
    </comment>
    <comment ref="AT167" authorId="0" shapeId="0" xr:uid="{00000000-0006-0000-0900-000020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amount:$336
delta:$28</t>
        </r>
      </text>
    </comment>
    <comment ref="AV167" authorId="0" shapeId="0" xr:uid="{00000000-0006-0000-0900-00002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amount:$1,056
delta:$88</t>
        </r>
      </text>
    </comment>
    <comment ref="AX167" authorId="0" shapeId="0" xr:uid="{00000000-0006-0000-0900-00002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amount:$3,204
delta:$267</t>
        </r>
      </text>
    </comment>
    <comment ref="AZ167" authorId="0" shapeId="0" xr:uid="{00000000-0006-0000-0900-000023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amount:$6,432
delta:$536</t>
        </r>
      </text>
    </comment>
    <comment ref="BB167" authorId="0" shapeId="0" xr:uid="{00000000-0006-0000-0900-000024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amount:$6,336
delta:$528</t>
        </r>
      </text>
    </comment>
    <comment ref="AV168" authorId="0" shapeId="0" xr:uid="{00000000-0006-0000-0900-000025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amount:$99
delta:$9</t>
        </r>
      </text>
    </comment>
    <comment ref="AZ168" authorId="0" shapeId="0" xr:uid="{00000000-0006-0000-0900-00002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amount:$484
delta:$44</t>
        </r>
      </text>
    </comment>
    <comment ref="AZ169" authorId="0" shapeId="0" xr:uid="{00000000-0006-0000-0900-00002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amount:$1300
</t>
        </r>
      </text>
    </comment>
    <comment ref="BB169" authorId="0" shapeId="0" xr:uid="{00000000-0006-0000-0900-000028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amount:$5,700</t>
        </r>
      </text>
    </comment>
    <comment ref="AC178" authorId="0" shapeId="0" xr:uid="{00000000-0006-0000-0900-000029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rebate:1.5
</t>
        </r>
      </text>
    </comment>
    <comment ref="AP178" authorId="0" shapeId="0" xr:uid="{00000000-0006-0000-0900-00002A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Amount:$13,740</t>
        </r>
      </text>
    </comment>
    <comment ref="AC179" authorId="0" shapeId="0" xr:uid="{00000000-0006-0000-0900-00002B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rebate:0.6
</t>
        </r>
      </text>
    </comment>
    <comment ref="AP179" authorId="0" shapeId="0" xr:uid="{00000000-0006-0000-0900-00002C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Amount:$1,752
</t>
        </r>
      </text>
    </comment>
    <comment ref="AB184" authorId="0" shapeId="0" xr:uid="{00000000-0006-0000-0900-00002D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
</t>
        </r>
      </text>
    </comment>
    <comment ref="AC184" authorId="0" shapeId="0" xr:uid="{00000000-0006-0000-0900-00002E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D184" authorId="0" shapeId="0" xr:uid="{00000000-0006-0000-0900-00002F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rebate:$4.88
4/29 Original rebate: $3.5</t>
        </r>
      </text>
    </comment>
    <comment ref="AE184" authorId="0" shapeId="0" xr:uid="{00000000-0006-0000-0900-000030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F184" authorId="0" shapeId="0" xr:uid="{00000000-0006-0000-0900-00003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G184" authorId="0" shapeId="0" xr:uid="{00000000-0006-0000-0900-00003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P184" authorId="0" shapeId="0" xr:uid="{00000000-0006-0000-0900-000033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 Original Amount:$1,120
5/20 Original amt:$1430</t>
        </r>
      </text>
    </comment>
    <comment ref="AR184" authorId="0" shapeId="0" xr:uid="{00000000-0006-0000-0900-000034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Amount:$1171.2
4/29 Original amount:$840
5/20 Original amount:$1,495</t>
        </r>
      </text>
    </comment>
    <comment ref="AT184" authorId="0" shapeId="0" xr:uid="{00000000-0006-0000-0900-000035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amount:$140</t>
        </r>
      </text>
    </comment>
    <comment ref="AV184" authorId="0" shapeId="0" xr:uid="{00000000-0006-0000-0900-00003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amount:$420</t>
        </r>
      </text>
    </comment>
    <comment ref="AX184" authorId="0" shapeId="0" xr:uid="{00000000-0006-0000-0900-00003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amount:$770</t>
        </r>
      </text>
    </comment>
    <comment ref="AB185" authorId="0" shapeId="0" xr:uid="{00000000-0006-0000-0900-000038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C185" authorId="0" shapeId="0" xr:uid="{00000000-0006-0000-0900-000039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D185" authorId="0" shapeId="0" xr:uid="{00000000-0006-0000-0900-00003A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rebate:$4.88
4/29 Original rebate: $3.5</t>
        </r>
      </text>
    </comment>
    <comment ref="AE185" authorId="0" shapeId="0" xr:uid="{00000000-0006-0000-0900-00003B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F185" authorId="0" shapeId="0" xr:uid="{00000000-0006-0000-0900-00003C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G185" authorId="0" shapeId="0" xr:uid="{00000000-0006-0000-0900-00003D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P185" authorId="0" shapeId="0" xr:uid="{00000000-0006-0000-0900-00003E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 Original Amount:$1,260
5/20 Original amt:$1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605.5</t>
        </r>
      </text>
    </comment>
    <comment ref="AR185" authorId="0" shapeId="0" xr:uid="{00000000-0006-0000-0900-00003F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Amount:$878.4
4/29 Original amount:$630
</t>
        </r>
      </text>
    </comment>
    <comment ref="AT185" authorId="0" shapeId="0" xr:uid="{00000000-0006-0000-0900-000040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amount:$206.5
</t>
        </r>
      </text>
    </comment>
    <comment ref="AV185" authorId="0" shapeId="0" xr:uid="{00000000-0006-0000-0900-00004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amount:$1,610
</t>
        </r>
      </text>
    </comment>
    <comment ref="AX185" authorId="0" shapeId="0" xr:uid="{00000000-0006-0000-0900-00004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amount:$560</t>
        </r>
      </text>
    </comment>
    <comment ref="AR190" authorId="0" shapeId="0" xr:uid="{00000000-0006-0000-0900-000043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delta:$124</t>
        </r>
      </text>
    </comment>
    <comment ref="AV190" authorId="0" shapeId="0" xr:uid="{00000000-0006-0000-0900-000044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delta:$868</t>
        </r>
      </text>
    </comment>
    <comment ref="BB190" authorId="0" shapeId="0" xr:uid="{00000000-0006-0000-0900-000045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R191" authorId="0" shapeId="0" xr:uid="{00000000-0006-0000-0900-00004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delta:$200</t>
        </r>
      </text>
    </comment>
    <comment ref="AT191" authorId="0" shapeId="0" xr:uid="{00000000-0006-0000-0900-00004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delta:$200</t>
        </r>
      </text>
    </comment>
    <comment ref="AV191" authorId="0" shapeId="0" xr:uid="{00000000-0006-0000-0900-000048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</t>
        </r>
      </text>
    </comment>
    <comment ref="BB191" authorId="0" shapeId="0" xr:uid="{00000000-0006-0000-0900-000049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V192" authorId="0" shapeId="0" xr:uid="{00000000-0006-0000-0900-00004A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BB192" authorId="0" shapeId="0" xr:uid="{00000000-0006-0000-0900-00004B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R193" authorId="0" shapeId="0" xr:uid="{00000000-0006-0000-0900-00004C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delta:$200</t>
        </r>
      </text>
    </comment>
    <comment ref="AV193" authorId="0" shapeId="0" xr:uid="{00000000-0006-0000-0900-00004D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BB193" authorId="0" shapeId="0" xr:uid="{00000000-0006-0000-0900-00004E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Z194" authorId="0" shapeId="0" xr:uid="{00000000-0006-0000-0900-00004F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Z195" authorId="0" shapeId="0" xr:uid="{00000000-0006-0000-0900-000050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BB195" authorId="0" shapeId="0" xr:uid="{00000000-0006-0000-0900-00005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Z197" authorId="0" shapeId="0" xr:uid="{00000000-0006-0000-0900-00005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V226" authorId="3" shapeId="0" xr:uid="{00000000-0006-0000-0900-00005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0" authorId="3" shapeId="0" xr:uid="{00000000-0006-0000-0900-000054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1" authorId="3" shapeId="0" xr:uid="{00000000-0006-0000-0900-000055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2" authorId="3" shapeId="0" xr:uid="{00000000-0006-0000-0900-000056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3" authorId="3" shapeId="0" xr:uid="{00000000-0006-0000-0900-000057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4" authorId="3" shapeId="0" xr:uid="{00000000-0006-0000-0900-000058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47" authorId="3" shapeId="0" xr:uid="{00000000-0006-0000-0900-000059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2025/4/24
+20% Tariff 
Cost adder: $1.67
</t>
        </r>
      </text>
    </comment>
    <comment ref="X247" authorId="2" shapeId="0" xr:uid="{00000000-0006-0000-0900-00005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48" authorId="2" shapeId="0" xr:uid="{00000000-0006-0000-0900-00005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49" authorId="2" shapeId="0" xr:uid="{00000000-0006-0000-0900-00005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0" authorId="2" shapeId="0" xr:uid="{00000000-0006-0000-0900-00005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51" authorId="3" shapeId="0" xr:uid="{00000000-0006-0000-0900-00005E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2025/4/24
+20% Tariff 
Cost adder: $1.66</t>
        </r>
      </text>
    </comment>
    <comment ref="X251" authorId="2" shapeId="0" xr:uid="{00000000-0006-0000-0900-00005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2" authorId="2" shapeId="0" xr:uid="{00000000-0006-0000-0900-00006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3" authorId="2" shapeId="0" xr:uid="{00000000-0006-0000-0900-00006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4" authorId="2" shapeId="0" xr:uid="{00000000-0006-0000-0900-00006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5" authorId="2" shapeId="0" xr:uid="{00000000-0006-0000-0900-00006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6" authorId="2" shapeId="0" xr:uid="{00000000-0006-0000-0900-00006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57" authorId="2" shapeId="0" xr:uid="{00000000-0006-0000-0900-00006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12/CTN
2025/4/24
+20% Tariff 
Cost adder: $13.39</t>
        </r>
      </text>
    </comment>
    <comment ref="X257" authorId="2" shapeId="0" xr:uid="{00000000-0006-0000-0900-00006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
</t>
        </r>
      </text>
    </comment>
    <comment ref="AB257" authorId="2" shapeId="0" xr:uid="{00000000-0006-0000-0900-00006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$3.12
12/CTN</t>
        </r>
      </text>
    </comment>
    <comment ref="V258" authorId="2" shapeId="0" xr:uid="{00000000-0006-0000-0900-00006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12/CTN
2025/4/24
+20% Tariff 
Cost adder: $14.06</t>
        </r>
      </text>
    </comment>
    <comment ref="X258" authorId="2" shapeId="0" xr:uid="{00000000-0006-0000-0900-00006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
</t>
        </r>
      </text>
    </comment>
    <comment ref="AB258" authorId="2" shapeId="0" xr:uid="{00000000-0006-0000-0900-00006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$3.12
12/CTN</t>
        </r>
      </text>
    </comment>
    <comment ref="V259" authorId="3" shapeId="0" xr:uid="{00000000-0006-0000-0900-00006B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2025/4/24
+20% Tariff 
Cost adder: $1.19</t>
        </r>
      </text>
    </comment>
    <comment ref="X259" authorId="2" shapeId="0" xr:uid="{00000000-0006-0000-0900-00006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0" authorId="2" shapeId="0" xr:uid="{00000000-0006-0000-0900-00006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1" authorId="2" shapeId="0" xr:uid="{00000000-0006-0000-0900-00006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2" authorId="2" shapeId="0" xr:uid="{00000000-0006-0000-0900-00006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63" authorId="3" shapeId="0" xr:uid="{00000000-0006-0000-0900-000070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
2025/4/25</t>
        </r>
        <r>
          <rPr>
            <sz val="9"/>
            <color indexed="81"/>
            <rFont val="Tahoma"/>
            <family val="2"/>
          </rPr>
          <t xml:space="preserve">
+20% Tariff 
Cost adder: $1.17</t>
        </r>
      </text>
    </comment>
    <comment ref="X263" authorId="2" shapeId="0" xr:uid="{00000000-0006-0000-0900-00007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4" authorId="2" shapeId="0" xr:uid="{00000000-0006-0000-0900-00007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5" authorId="2" shapeId="0" xr:uid="{00000000-0006-0000-0900-00007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AX265" authorId="2" shapeId="0" xr:uid="{00000000-0006-0000-0900-00007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細明體"/>
            <family val="3"/>
            <charset val="136"/>
          </rPr>
          <t>月底的那邊</t>
        </r>
        <r>
          <rPr>
            <sz val="9"/>
            <color indexed="81"/>
            <rFont val="Tahoma"/>
            <family val="2"/>
          </rPr>
          <t>4992PCS</t>
        </r>
        <r>
          <rPr>
            <sz val="9"/>
            <color indexed="81"/>
            <rFont val="細明體"/>
            <family val="3"/>
            <charset val="136"/>
          </rPr>
          <t>的出貨延後到了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 xml:space="preserve">月出貨
</t>
        </r>
        <r>
          <rPr>
            <sz val="9"/>
            <color indexed="81"/>
            <rFont val="Tahoma"/>
            <family val="2"/>
          </rPr>
          <t>delta: ($1,297.92)</t>
        </r>
      </text>
    </comment>
    <comment ref="X266" authorId="2" shapeId="0" xr:uid="{00000000-0006-0000-0900-00007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AX266" authorId="2" shapeId="0" xr:uid="{00000000-0006-0000-0900-00007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細明體"/>
            <family val="3"/>
            <charset val="136"/>
          </rPr>
          <t>月底的那邊</t>
        </r>
        <r>
          <rPr>
            <sz val="9"/>
            <color indexed="81"/>
            <rFont val="Tahoma"/>
            <family val="2"/>
          </rPr>
          <t>4992PCS</t>
        </r>
        <r>
          <rPr>
            <sz val="9"/>
            <color indexed="81"/>
            <rFont val="細明體"/>
            <family val="3"/>
            <charset val="136"/>
          </rPr>
          <t>的出貨延後到了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 xml:space="preserve">月出貨
</t>
        </r>
        <r>
          <rPr>
            <sz val="9"/>
            <color indexed="81"/>
            <rFont val="Tahoma"/>
            <family val="2"/>
          </rPr>
          <t>delta: ($1,297.92)</t>
        </r>
      </text>
    </comment>
    <comment ref="X267" authorId="2" shapeId="0" xr:uid="{00000000-0006-0000-0900-00007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8" authorId="2" shapeId="0" xr:uid="{00000000-0006-0000-0900-00007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69" authorId="3" shapeId="0" xr:uid="{00000000-0006-0000-0900-000079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+20% Tariff 
Cost adder: $0.65
</t>
        </r>
      </text>
    </comment>
    <comment ref="X269" authorId="2" shapeId="0" xr:uid="{00000000-0006-0000-0900-00007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0" authorId="2" shapeId="0" xr:uid="{00000000-0006-0000-0900-00007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1" authorId="2" shapeId="0" xr:uid="{00000000-0006-0000-0900-00007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2" authorId="2" shapeId="0" xr:uid="{00000000-0006-0000-0900-00007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3" authorId="2" shapeId="0" xr:uid="{00000000-0006-0000-0900-00007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74" authorId="2" shapeId="0" xr:uid="{00000000-0006-0000-0900-00007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120/CTN
2025/4/25
+20% Tariff 
Cost adder: $69.36</t>
        </r>
      </text>
    </comment>
    <comment ref="X274" authorId="2" shapeId="0" xr:uid="{00000000-0006-0000-0900-00008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
</t>
        </r>
      </text>
    </comment>
    <comment ref="AB274" authorId="2" shapeId="0" xr:uid="{00000000-0006-0000-0900-00008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$12
120/CTN</t>
        </r>
      </text>
    </comment>
    <comment ref="X275" authorId="2" shapeId="0" xr:uid="{00000000-0006-0000-0900-00008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76" authorId="3" shapeId="0" xr:uid="{00000000-0006-0000-0900-000083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+20% Tariff 
Cost adder: $0.9
</t>
        </r>
      </text>
    </comment>
    <comment ref="X276" authorId="2" shapeId="0" xr:uid="{00000000-0006-0000-0900-00008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7" authorId="2" shapeId="0" xr:uid="{00000000-0006-0000-0900-00008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8" authorId="2" shapeId="0" xr:uid="{00000000-0006-0000-0900-00008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9" authorId="2" shapeId="0" xr:uid="{00000000-0006-0000-0900-00008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0" authorId="2" shapeId="0" xr:uid="{00000000-0006-0000-0900-00008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1" authorId="2" shapeId="0" xr:uid="{00000000-0006-0000-0900-00008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2" authorId="2" shapeId="0" xr:uid="{00000000-0006-0000-0900-00008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3" authorId="2" shapeId="0" xr:uid="{00000000-0006-0000-0900-00008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4" authorId="2" shapeId="0" xr:uid="{00000000-0006-0000-0900-00008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85" authorId="3" shapeId="0" xr:uid="{00000000-0006-0000-0900-00008D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+20% Tariff 
Cost adder: $0.99</t>
        </r>
      </text>
    </comment>
    <comment ref="AT285" authorId="2" shapeId="0" xr:uid="{00000000-0006-0000-0900-00008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$273.6
cost delta ($230.40)</t>
        </r>
      </text>
    </comment>
    <comment ref="AV285" authorId="2" shapeId="0" xr:uid="{00000000-0006-0000-0900-00008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previous$ 547.2
Cost delta($460.8)</t>
        </r>
      </text>
    </comment>
    <comment ref="AX285" authorId="2" shapeId="0" xr:uid="{00000000-0006-0000-0900-00009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$273.6
cost delta ($230.40)</t>
        </r>
      </text>
    </comment>
    <comment ref="P286" authorId="3" shapeId="0" xr:uid="{00000000-0006-0000-0900-000091000000}">
      <text>
        <r>
          <rPr>
            <b/>
            <sz val="9"/>
            <color indexed="81"/>
            <rFont val="Tahoma"/>
            <family val="2"/>
          </rPr>
          <t>+0.04 for PCR</t>
        </r>
      </text>
    </comment>
    <comment ref="V286" authorId="2" shapeId="0" xr:uid="{00000000-0006-0000-0900-00009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 $0,04 PCR</t>
        </r>
      </text>
    </comment>
    <comment ref="AP286" authorId="2" shapeId="0" xr:uid="{00000000-0006-0000-0900-00009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$820.8
cost delta ($619.2)</t>
        </r>
      </text>
    </comment>
    <comment ref="AR286" authorId="2" shapeId="0" xr:uid="{00000000-0006-0000-0900-00009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$1368
cost delta: $1152</t>
        </r>
      </text>
    </comment>
    <comment ref="AT286" authorId="2" shapeId="0" xr:uid="{00000000-0006-0000-0900-00009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$547.2
cost delta: $460.8</t>
        </r>
      </text>
    </comment>
    <comment ref="AV286" authorId="2" shapeId="0" xr:uid="{00000000-0006-0000-0900-00009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$273.6
cost delta ($230.40)</t>
        </r>
      </text>
    </comment>
    <comment ref="AX286" authorId="2" shapeId="0" xr:uid="{00000000-0006-0000-0900-00009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$1368
cost delta($1152)</t>
        </r>
      </text>
    </comment>
    <comment ref="P287" authorId="3" shapeId="0" xr:uid="{00000000-0006-0000-0900-000098000000}">
      <text>
        <r>
          <rPr>
            <b/>
            <sz val="9"/>
            <color indexed="81"/>
            <rFont val="Tahoma"/>
            <family val="2"/>
          </rPr>
          <t>+0.04 for PCR</t>
        </r>
      </text>
    </comment>
    <comment ref="V287" authorId="2" shapeId="0" xr:uid="{00000000-0006-0000-0900-00009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 $0,04 PCR</t>
        </r>
      </text>
    </comment>
    <comment ref="X287" authorId="2" shapeId="0" xr:uid="{00000000-0006-0000-0900-00009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88" authorId="3" shapeId="0" xr:uid="{00000000-0006-0000-0900-00009B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+20% Tariff 
Cost adder: $0.55</t>
        </r>
      </text>
    </comment>
    <comment ref="X288" authorId="2" shapeId="0" xr:uid="{00000000-0006-0000-0900-00009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P289" authorId="3" shapeId="0" xr:uid="{00000000-0006-0000-0900-00009D000000}">
      <text>
        <r>
          <rPr>
            <b/>
            <sz val="9"/>
            <color indexed="81"/>
            <rFont val="Tahoma"/>
            <family val="2"/>
          </rPr>
          <t>+0.04 for PCR</t>
        </r>
      </text>
    </comment>
    <comment ref="V289" authorId="2" shapeId="0" xr:uid="{00000000-0006-0000-0900-00009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 $0,04 PCR</t>
        </r>
      </text>
    </comment>
    <comment ref="X289" authorId="2" shapeId="0" xr:uid="{00000000-0006-0000-0900-00009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P290" authorId="3" shapeId="0" xr:uid="{00000000-0006-0000-0900-0000A0000000}">
      <text>
        <r>
          <rPr>
            <b/>
            <sz val="9"/>
            <color indexed="81"/>
            <rFont val="Tahoma"/>
            <family val="2"/>
          </rPr>
          <t>+0.04 for PCR</t>
        </r>
      </text>
    </comment>
    <comment ref="V290" authorId="2" shapeId="0" xr:uid="{00000000-0006-0000-0900-0000A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 $0,04 PCR</t>
        </r>
      </text>
    </comment>
    <comment ref="X290" authorId="2" shapeId="0" xr:uid="{00000000-0006-0000-0900-0000A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91" authorId="2" shapeId="0" xr:uid="{00000000-0006-0000-0900-0000A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120/CTN
2025/4/24
+20% Tariff 
Cost adder: $57.27
PCR -4.8</t>
        </r>
      </text>
    </comment>
    <comment ref="X291" authorId="2" shapeId="0" xr:uid="{00000000-0006-0000-0900-0000A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bidding
</t>
        </r>
      </text>
    </comment>
    <comment ref="AB291" authorId="2" shapeId="0" xr:uid="{00000000-0006-0000-0900-0000A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$3.60
120/CTN</t>
        </r>
      </text>
    </comment>
    <comment ref="N292" authorId="2" shapeId="0" xr:uid="{00000000-0006-0000-0900-0000A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120/CTN
+$4.8 for PCR</t>
        </r>
      </text>
    </comment>
    <comment ref="V292" authorId="2" shapeId="0" xr:uid="{00000000-0006-0000-0900-0000A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-$4.8 fPCR</t>
        </r>
      </text>
    </comment>
    <comment ref="X292" authorId="2" shapeId="0" xr:uid="{00000000-0006-0000-0900-0000A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bidding</t>
        </r>
      </text>
    </comment>
    <comment ref="AB292" authorId="2" shapeId="0" xr:uid="{00000000-0006-0000-0900-0000A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$3.60
120/CTN</t>
        </r>
      </text>
    </comment>
    <comment ref="V293" authorId="3" shapeId="0" xr:uid="{00000000-0006-0000-0900-0000AA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
2025/4/25</t>
        </r>
        <r>
          <rPr>
            <sz val="9"/>
            <color indexed="81"/>
            <rFont val="Tahoma"/>
            <family val="2"/>
          </rPr>
          <t xml:space="preserve">
+20% Tariff 
Cost adder: $1.38</t>
        </r>
      </text>
    </comment>
    <comment ref="X293" authorId="2" shapeId="0" xr:uid="{00000000-0006-0000-0900-0000A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bidding
</t>
        </r>
      </text>
    </comment>
    <comment ref="X294" authorId="2" shapeId="0" xr:uid="{00000000-0006-0000-0900-0000A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95" authorId="2" shapeId="0" xr:uid="{00000000-0006-0000-0900-0000A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96" authorId="2" shapeId="0" xr:uid="{00000000-0006-0000-0900-0000A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H297" authorId="4" shapeId="0" xr:uid="{00000000-0006-0000-0900-0000AF000000}">
      <text>
        <r>
          <rPr>
            <b/>
            <sz val="9"/>
            <color indexed="81"/>
            <rFont val="Tahoma"/>
            <family val="2"/>
          </rPr>
          <t xml:space="preserve">Cashmere White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97" authorId="2" shapeId="0" xr:uid="{00000000-0006-0000-0900-0000B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98" authorId="2" shapeId="0" xr:uid="{00000000-0006-0000-0900-0000B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99" authorId="2" shapeId="0" xr:uid="{00000000-0006-0000-0900-0000B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300" authorId="2" shapeId="0" xr:uid="{00000000-0006-0000-0900-0000B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301" authorId="2" shapeId="0" xr:uid="{00000000-0006-0000-0900-0000B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302" authorId="2" shapeId="0" xr:uid="{00000000-0006-0000-0900-0000B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303" authorId="2" shapeId="0" xr:uid="{00000000-0006-0000-0900-0000B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AO329" authorId="2" shapeId="0" xr:uid="{00000000-0006-0000-0900-0000B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qty
delt qty: 13,680pc</t>
        </r>
      </text>
    </comment>
    <comment ref="AP329" authorId="2" shapeId="0" xr:uid="{00000000-0006-0000-0900-0000B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
$0
Cost delta: $1,368</t>
        </r>
      </text>
    </comment>
    <comment ref="AS329" authorId="2" shapeId="0" xr:uid="{00000000-0006-0000-0900-0000B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record
delta qty: 4,194</t>
        </r>
      </text>
    </comment>
    <comment ref="AT329" authorId="2" shapeId="0" xr:uid="{00000000-0006-0000-0900-0000BA000000}">
      <text>
        <r>
          <rPr>
            <sz val="9"/>
            <color indexed="81"/>
            <rFont val="Tahoma"/>
            <family val="2"/>
          </rPr>
          <t>previous amount:0
delta: $41.90</t>
        </r>
      </text>
    </comment>
    <comment ref="AU329" authorId="2" shapeId="0" xr:uid="{00000000-0006-0000-0900-0000B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record
delta qty: 26,660</t>
        </r>
      </text>
    </comment>
    <comment ref="AV329" authorId="2" shapeId="0" xr:uid="{00000000-0006-0000-0900-0000B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
delta: $2,660</t>
        </r>
      </text>
    </comment>
    <comment ref="AW329" authorId="2" shapeId="0" xr:uid="{00000000-0006-0000-0900-0000B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record
delta qty: 32,920</t>
        </r>
      </text>
    </comment>
    <comment ref="AX329" authorId="2" shapeId="0" xr:uid="{00000000-0006-0000-0900-0000B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0
delta: $3,344</t>
        </r>
      </text>
    </comment>
    <comment ref="AV330" authorId="2" shapeId="0" xr:uid="{00000000-0006-0000-0900-0000B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
delta: $2,660</t>
        </r>
      </text>
    </comment>
    <comment ref="AW330" authorId="2" shapeId="0" xr:uid="{00000000-0006-0000-0900-0000C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record
delta qty: 1,520</t>
        </r>
      </text>
    </comment>
    <comment ref="AX330" authorId="2" shapeId="0" xr:uid="{00000000-0006-0000-0900-0000C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0
delta: $3,344</t>
        </r>
      </text>
    </comment>
    <comment ref="X331" authorId="2" shapeId="0" xr:uid="{00000000-0006-0000-0900-0000C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
</t>
        </r>
      </text>
    </comment>
    <comment ref="V332" authorId="3" shapeId="0" xr:uid="{00000000-0006-0000-0900-0000C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3" authorId="3" shapeId="0" xr:uid="{00000000-0006-0000-0900-0000C4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4" authorId="3" shapeId="0" xr:uid="{00000000-0006-0000-0900-0000C5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5" authorId="3" shapeId="0" xr:uid="{00000000-0006-0000-0900-0000C6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6" authorId="3" shapeId="0" xr:uid="{00000000-0006-0000-0900-0000C7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7" authorId="3" shapeId="0" xr:uid="{00000000-0006-0000-0900-0000C8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8" authorId="3" shapeId="0" xr:uid="{00000000-0006-0000-0900-0000C9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9" authorId="3" shapeId="0" xr:uid="{00000000-0006-0000-0900-0000CA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40" authorId="3" shapeId="0" xr:uid="{00000000-0006-0000-0900-0000CB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41" authorId="3" shapeId="0" xr:uid="{00000000-0006-0000-0900-0000CC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AP342" authorId="2" shapeId="0" xr:uid="{00000000-0006-0000-0900-0000C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$1,600
Cost delta: $80</t>
        </r>
      </text>
    </comment>
    <comment ref="AR342" authorId="2" shapeId="0" xr:uid="{00000000-0006-0000-0900-0000C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amount$800
Cost delta: $40</t>
        </r>
      </text>
    </comment>
    <comment ref="AT342" authorId="2" shapeId="0" xr:uid="{00000000-0006-0000-0900-0000C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$400
cost delta: $20</t>
        </r>
      </text>
    </comment>
    <comment ref="AR345" authorId="2" shapeId="0" xr:uid="{00000000-0006-0000-0900-0000D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$400
cost delta: $10</t>
        </r>
      </text>
    </comment>
    <comment ref="AV345" authorId="2" shapeId="0" xr:uid="{00000000-0006-0000-0900-0000D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$400
cost delta: $10</t>
        </r>
      </text>
    </comment>
    <comment ref="AP346" authorId="2" shapeId="0" xr:uid="{00000000-0006-0000-0900-0000D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$1,792
cost delta: $44.8</t>
        </r>
      </text>
    </comment>
    <comment ref="AR346" authorId="2" shapeId="0" xr:uid="{00000000-0006-0000-0900-0000D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$4,048
cost delta: $101.2</t>
        </r>
      </text>
    </comment>
    <comment ref="AT346" authorId="2" shapeId="0" xr:uid="{00000000-0006-0000-0900-0000D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amount$1,808
cost delta $45.2</t>
        </r>
      </text>
    </comment>
    <comment ref="AV346" authorId="2" shapeId="0" xr:uid="{00000000-0006-0000-0900-0000D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$912
cost delta: $22.8</t>
        </r>
      </text>
    </comment>
    <comment ref="AR347" authorId="2" shapeId="0" xr:uid="{00000000-0006-0000-0900-0000D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$400
cost delta: $10</t>
        </r>
      </text>
    </comment>
    <comment ref="AV347" authorId="2" shapeId="0" xr:uid="{00000000-0006-0000-0900-0000D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$400
cost delta: $10</t>
        </r>
      </text>
    </comment>
    <comment ref="AX347" authorId="2" shapeId="0" xr:uid="{00000000-0006-0000-0900-0000D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$800
cost delta: $20</t>
        </r>
      </text>
    </comment>
    <comment ref="AX348" authorId="2" shapeId="0" xr:uid="{00000000-0006-0000-0900-0000D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$850
cost delta: $30</t>
        </r>
      </text>
    </comment>
    <comment ref="AV350" authorId="2" shapeId="0" xr:uid="{00000000-0006-0000-0900-0000D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$850
cost delta: $30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Wu (吳俞萱)</author>
    <author>Yao Wang (王敬堯)</author>
    <author>Christie Lee (李秋慧)</author>
    <author>Shareen Chiang (江玟儀)</author>
  </authors>
  <commentList>
    <comment ref="AM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1/9 update:
Original amount :$1,171,262.61
cost delta: -14,081.18
</t>
        </r>
      </text>
    </comment>
    <comment ref="AQ1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2/26 update:
Original amount :$831,718.14
cost delta: $152.00</t>
        </r>
      </text>
    </comment>
    <comment ref="H44" authorId="2" shapeId="0" xr:uid="{00000000-0006-0000-0C00-000003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45" authorId="2" shapeId="0" xr:uid="{00000000-0006-0000-0C00-000004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46" authorId="2" shapeId="0" xr:uid="{00000000-0006-0000-0C00-000005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47" authorId="2" shapeId="0" xr:uid="{00000000-0006-0000-0C00-000006000000}">
      <text>
        <r>
          <rPr>
            <b/>
            <sz val="9"/>
            <color indexed="81"/>
            <rFont val="Tahoma"/>
            <family val="2"/>
          </rPr>
          <t>Christie Lee</t>
        </r>
        <r>
          <rPr>
            <sz val="9"/>
            <color indexed="81"/>
            <rFont val="Tahoma"/>
            <family val="2"/>
          </rPr>
          <t xml:space="preserve">
G9</t>
        </r>
      </text>
    </comment>
    <comment ref="H48" authorId="2" shapeId="0" xr:uid="{00000000-0006-0000-0C00-000007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49" authorId="2" shapeId="0" xr:uid="{00000000-0006-0000-0C00-000008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50" authorId="2" shapeId="0" xr:uid="{00000000-0006-0000-0C00-000009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51" authorId="2" shapeId="0" xr:uid="{00000000-0006-0000-0C00-00000A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52" authorId="2" shapeId="0" xr:uid="{00000000-0006-0000-0C00-00000B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53" authorId="2" shapeId="0" xr:uid="{00000000-0006-0000-0C00-00000C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54" authorId="2" shapeId="0" xr:uid="{00000000-0006-0000-0C00-00000D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55" authorId="2" shapeId="0" xr:uid="{00000000-0006-0000-0C00-00000E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56" authorId="2" shapeId="0" xr:uid="{00000000-0006-0000-0C00-00000F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57" authorId="2" shapeId="0" xr:uid="{00000000-0006-0000-0C00-000010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65" authorId="2" shapeId="0" xr:uid="{00000000-0006-0000-0C00-000011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H66" authorId="2" shapeId="0" xr:uid="{00000000-0006-0000-0C00-000012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K66" authorId="2" shapeId="0" xr:uid="{00000000-0006-0000-0C00-000013000000}">
      <text>
        <r>
          <rPr>
            <b/>
            <sz val="9"/>
            <color indexed="81"/>
            <rFont val="Tahoma"/>
            <family val="2"/>
          </rPr>
          <t>Christie Lee:
4 coats</t>
        </r>
      </text>
    </comment>
    <comment ref="H71" authorId="2" shapeId="0" xr:uid="{00000000-0006-0000-0C00-000014000000}">
      <text>
        <r>
          <rPr>
            <b/>
            <sz val="9"/>
            <color indexed="81"/>
            <rFont val="Tahoma"/>
            <family val="2"/>
          </rPr>
          <t>Christie Lee:
G9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2" authorId="2" shapeId="0" xr:uid="{00000000-0006-0000-0C00-000015000000}">
      <text>
        <r>
          <rPr>
            <b/>
            <sz val="9"/>
            <color indexed="81"/>
            <rFont val="Tahoma"/>
            <family val="2"/>
          </rPr>
          <t xml:space="preserve">Christie Lee:
G10
</t>
        </r>
      </text>
    </comment>
    <comment ref="H73" authorId="2" shapeId="0" xr:uid="{00000000-0006-0000-0C00-000016000000}">
      <text>
        <r>
          <rPr>
            <b/>
            <sz val="9"/>
            <color indexed="81"/>
            <rFont val="Tahoma"/>
            <family val="2"/>
          </rPr>
          <t xml:space="preserve">Christie Lee:
G11
</t>
        </r>
      </text>
    </comment>
    <comment ref="H351" authorId="3" shapeId="0" xr:uid="{00000000-0006-0000-0C00-000017000000}">
      <text>
        <r>
          <rPr>
            <b/>
            <sz val="9"/>
            <color indexed="81"/>
            <rFont val="Tahoma"/>
            <family val="2"/>
          </rPr>
          <t xml:space="preserve">Cashmere White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<sst xmlns="http://schemas.openxmlformats.org/spreadsheetml/2006/main" count="31170" uniqueCount="2029">
  <si>
    <t>ID</t>
  </si>
  <si>
    <t>Action</t>
  </si>
  <si>
    <t>Remark</t>
  </si>
  <si>
    <t>A-M欄及BM-BP欄照理來說不會更動只會新增</t>
  </si>
  <si>
    <t>檔名的部分請像這樣 "Rebate and Spending report Supplier’s name_2025 01"，勿加上其他說明，若有V2版本請寫 "Rebate and Spending report Supplier’s name_2025 01_V2"</t>
  </si>
  <si>
    <t>請全年度都放在同一個tab，Summary也是Q1-Q4都放在一起，若有更新的年度請一樣要加上對應的Summary</t>
  </si>
  <si>
    <t>Title相關規範請看右方所示, 請按照此欄位進行填寫, 勿更改資料次序
*上面也附上Example, 參考的顏色表以及Mason的PDF instruction</t>
  </si>
  <si>
    <t>A欄位:打上年度，新年度記得要更新</t>
  </si>
  <si>
    <t>B欄位: SPM, 請填全名, ex Benson Chen, 而不是Benson，若SPM有異動也請更新</t>
  </si>
  <si>
    <r>
      <t xml:space="preserve">C 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一律填自己公司名稱</t>
    </r>
  </si>
  <si>
    <r>
      <t>D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請照上方指示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勿自創提詞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須注意只有</t>
    </r>
    <r>
      <rPr>
        <sz val="11"/>
        <color theme="1"/>
        <rFont val="新細明體"/>
        <family val="2"/>
        <scheme val="minor"/>
      </rPr>
      <t>NB</t>
    </r>
    <r>
      <rPr>
        <sz val="11"/>
        <color theme="1"/>
        <rFont val="PMingLiU"/>
        <family val="1"/>
      </rPr>
      <t>和</t>
    </r>
    <r>
      <rPr>
        <sz val="11"/>
        <color theme="1"/>
        <rFont val="新細明體"/>
        <family val="2"/>
        <scheme val="minor"/>
      </rPr>
      <t>DT</t>
    </r>
    <r>
      <rPr>
        <sz val="11"/>
        <color theme="1"/>
        <rFont val="PMingLiU"/>
        <family val="1"/>
      </rPr>
      <t>才會有</t>
    </r>
    <r>
      <rPr>
        <sz val="11"/>
        <color theme="1"/>
        <rFont val="新細明體"/>
        <family val="2"/>
        <scheme val="minor"/>
      </rPr>
      <t>Consumer/Commercial</t>
    </r>
    <r>
      <rPr>
        <sz val="11"/>
        <color theme="1"/>
        <rFont val="PMingLiU"/>
        <family val="1"/>
      </rPr>
      <t>之分</t>
    </r>
    <r>
      <rPr>
        <sz val="11"/>
        <color theme="1"/>
        <rFont val="新細明體"/>
        <family val="2"/>
        <scheme val="minor"/>
      </rPr>
      <t>,  F</t>
    </r>
    <r>
      <rPr>
        <sz val="11"/>
        <color theme="1"/>
        <rFont val="PMingLiU"/>
        <family val="1"/>
      </rPr>
      <t>欄位是</t>
    </r>
    <r>
      <rPr>
        <sz val="11"/>
        <color theme="1"/>
        <rFont val="新細明體"/>
        <family val="2"/>
        <scheme val="minor"/>
      </rPr>
      <t>Peripheral</t>
    </r>
    <r>
      <rPr>
        <sz val="11"/>
        <color theme="1"/>
        <rFont val="PMingLiU"/>
        <family val="1"/>
      </rPr>
      <t>則D和E都是填</t>
    </r>
    <r>
      <rPr>
        <sz val="11"/>
        <color theme="1"/>
        <rFont val="新細明體"/>
        <family val="2"/>
        <scheme val="minor"/>
      </rPr>
      <t>Peripheral</t>
    </r>
  </si>
  <si>
    <t>E欄位 : 請照上方指示, 勿自創提詞</t>
  </si>
  <si>
    <t>F欄位 : Peripheral只需填寫Peripheral</t>
  </si>
  <si>
    <t>G欄位 : 已更新到2025</t>
  </si>
  <si>
    <t>H欄位 : 
-請一定不能空白此欄位，不然後面的數字都會讀不到
-如果多個platforms共用同keyboard, 請用 '/' 去 group這些platforms，大小寫沒關係。
-請Platform name請跟LTF一模一樣，像是有些後面會加上尺寸也請加上( BAYMAX14/LUISA14/BAYMAXW14/BAYMAX13/BAYMAX13X)
-請用"/"來 Grouping 不同 Platform (e.g. ANDAZ/ABU) ，勿用其他符號，錯誤範例如:ANDAZ&amp;ABU</t>
  </si>
  <si>
    <t>I欄位 : 請照上方指示, 勿自創提詞</t>
  </si>
  <si>
    <t>J欄位 : 如果沒有Size，則填寫"NA/"，不要只寫"NA"</t>
  </si>
  <si>
    <t>K欄 : 
-要注意勿將 Color grouping 在一起，像是Jet Black/Soft Grey，若有n個顏色需分成n筆資料去填
-如果沒有Color，則填寫"NA/"，請注意不要只寫"NA"
-Color 需確保填寫正確，如 SEAFOAM TEAL PEARL 需完整打出來，避免填成 SEAFOAM TEAL
-請確保在顏色中間加上空格，大小寫沒關係。
-關於灰色，請使用“Grey” 而非“Gray”
-Color 欄位需保持正常format，像是 PERFORMANCE BLUE OPAQUE 請避免填成 PERFORMANCE BLUE OPAQUE-RGB
-針對CNB Gaming，關於Numpad及RGB方面請遵照以下方式及右方的說明 : 
RGB Per Key W Numpad_Soft Grey
RGB Per Key W/O Numpad_Soft Grey
1 Zone W Numpad_Soft Grey, 1 Zone Red W Numpad_Soft Grey
4 Zone RGB W Numpad_Soft Grey
1 Zone W/O Numpad_Soft Grey, 1 Zone Red W/O Numpad_Soft Grey
4 Zone RGB W/O Numpad_Soft Grey
1 Zone RGB W Numpad_Soft Grey
1 Zone RGB W/O Numpad_Soft Grey</t>
    <phoneticPr fontId="3" type="noConversion"/>
  </si>
  <si>
    <t>L欄 : 請照上方指示，勿自創提詞，注意NMC更新為Thailand/Vietnam</t>
  </si>
  <si>
    <t>M欄 : 請照上方指示，勿自創提詞或簡寫，後面多加 Site 等</t>
  </si>
  <si>
    <t>N-BL欄 : 請注意勿留空白，O欄位為上一個年份的最後一個月的價格</t>
  </si>
  <si>
    <t>BM欄 : 請協助填寫料號，且每一列應為不同料號(除特殊情況)，接下來會使用這欄去串連其他資料，若有hp料號則填寫hp料號，沒有的話就填廠商自己的料號</t>
  </si>
  <si>
    <t>BN欄 : 請勿將ODM, 料號等資料寫在這欄</t>
  </si>
  <si>
    <t>BO欄 : 請照上方指示，勿自創提詞，此部分指直接出貨到哪個地區的客戶，若是出到ODM則寫"ODM"</t>
  </si>
  <si>
    <t>BP欄 : 新增的欄位"HP Model"，這欄只有針對NB KB，需填上LTF中相對應的HP model (如下所示)，接下來會使用這欄去串連其他資料</t>
  </si>
  <si>
    <t>當月出貨的所有品項都必須填上, 即使rebate=0的項目, 定義為FCS之後, EOL前的platform 當月出貨都需要寫上(也就是不含service part)</t>
  </si>
  <si>
    <t>每個月10日固定上傳此份rebate and spending report，請注意目前的Share point已經與財務共用，因此有任何要更新的地方都請通知Jenny並且上傳V2/V3…版本，且舊檔案勿刪除</t>
  </si>
  <si>
    <t>在上傳此份檔案前針對數字的部分需再三確認，因為這些數字會直接當作日後開發票的金額</t>
  </si>
  <si>
    <t>excel欄位有相乘的部分 (rebate amount), 請不要直接在公式以外做數字上的調整, 沒有邏輯性的數字, 程式會偵測異常</t>
  </si>
  <si>
    <t>Summary_1不能有任何註記, 需要呈現最真實的數字, Summary_2貴司可有一些註記符號, 或是rebate抵扣等地紀錄是能夠被容許的</t>
  </si>
  <si>
    <t>Primax</t>
    <phoneticPr fontId="3" type="noConversion"/>
  </si>
  <si>
    <t>2022 11</t>
  </si>
  <si>
    <t>2022 12</t>
  </si>
  <si>
    <t>2023 01</t>
  </si>
  <si>
    <t>Total Q1</t>
  </si>
  <si>
    <t>Rebate amount</t>
  </si>
  <si>
    <t>E&amp;O reduction</t>
  </si>
  <si>
    <t>Complexity reduction</t>
  </si>
  <si>
    <t>1. 新增Summary_1, 原先的Summary重新命名為Summary_2</t>
  </si>
  <si>
    <t>Total amount</t>
  </si>
  <si>
    <t>2.黃色部位為貴司名稱, 請整份報告都跟檔名貴司名稱撰寫方式一致</t>
  </si>
  <si>
    <t>2023 02</t>
  </si>
  <si>
    <t>2023 03</t>
  </si>
  <si>
    <t>2023 04</t>
  </si>
  <si>
    <t>Total Q2</t>
  </si>
  <si>
    <t>3. 這些欄位一定要固定, B3-B28, C3-C28, D3-D28, E3-E28, F3-F28都有賦予定義</t>
  </si>
  <si>
    <t>4. Rebate amount 指得是summary_2的page金額 (就是我們一直以來收集的金額)</t>
  </si>
  <si>
    <t>5. 新增 E&amp;O reduction 及complexity reduction品項, 先留足空間</t>
  </si>
  <si>
    <t>若目前還未有此款項存在都先填0</t>
  </si>
  <si>
    <t>2023 05</t>
  </si>
  <si>
    <t>2023 06</t>
  </si>
  <si>
    <t>2023 07</t>
  </si>
  <si>
    <t>Total Q3</t>
  </si>
  <si>
    <t>6. 金額都放未經調整後的真實數字, 分析才具意義</t>
  </si>
  <si>
    <t>2023 08</t>
  </si>
  <si>
    <t>2023 09</t>
  </si>
  <si>
    <t>2023 10</t>
  </si>
  <si>
    <t>Total Q4</t>
  </si>
  <si>
    <t>Q1 Actual by Segment</t>
  </si>
  <si>
    <t>Segment</t>
  </si>
  <si>
    <t>Total Rebate in Q1 2023 (US$)</t>
  </si>
  <si>
    <t>CMIT Input Devices</t>
  </si>
  <si>
    <t>200 series (6U)</t>
  </si>
  <si>
    <t>400 series (S)</t>
  </si>
  <si>
    <t>600 series (B)</t>
  </si>
  <si>
    <t>800 series (P)</t>
  </si>
  <si>
    <t>1000 series (M</t>
  </si>
  <si>
    <t>MWS (Workstation)</t>
  </si>
  <si>
    <t>Soft Keyboard</t>
  </si>
  <si>
    <t>Chrome Book</t>
  </si>
  <si>
    <t>Clickpad</t>
  </si>
  <si>
    <t>Education</t>
  </si>
  <si>
    <t>Peripherals/AMO</t>
  </si>
  <si>
    <t>Desktop</t>
  </si>
  <si>
    <t>Consumer Input Devices</t>
  </si>
  <si>
    <t>OPP</t>
  </si>
  <si>
    <t>Pavillion</t>
  </si>
  <si>
    <t>Spectre</t>
  </si>
  <si>
    <t xml:space="preserve">Envy </t>
  </si>
  <si>
    <t>Stream</t>
  </si>
  <si>
    <t>Omen</t>
  </si>
  <si>
    <t>Supplier</t>
  </si>
  <si>
    <t>Input Devices</t>
  </si>
  <si>
    <t>Acrox</t>
  </si>
  <si>
    <t>Chicony</t>
  </si>
  <si>
    <t>Darfon</t>
  </si>
  <si>
    <t>Liteon</t>
  </si>
  <si>
    <t>Primax</t>
  </si>
  <si>
    <t>Sunrex</t>
  </si>
  <si>
    <t>Total Rebate Amount</t>
  </si>
  <si>
    <t>Q2 Actual by Segment</t>
  </si>
  <si>
    <t>Total Rebate in Q2 2023 (US$)</t>
  </si>
  <si>
    <t>Q3 Actual by Segment</t>
  </si>
  <si>
    <t>Total Rebate in Q3 2023 (US$)</t>
  </si>
  <si>
    <t>Q4 Actual by Segment</t>
  </si>
  <si>
    <t>Total Rebate in Q4 2023 (US$)</t>
  </si>
  <si>
    <t>FY23</t>
  </si>
  <si>
    <t>SPM (Project Owner)</t>
  </si>
  <si>
    <t>GTK Suppliers</t>
  </si>
  <si>
    <t>Category</t>
    <phoneticPr fontId="9" type="noConversion"/>
  </si>
  <si>
    <t>Series</t>
  </si>
  <si>
    <t>Production Year</t>
  </si>
  <si>
    <t>Platforms</t>
  </si>
  <si>
    <t>Product</t>
  </si>
  <si>
    <t>Size</t>
  </si>
  <si>
    <t>Color</t>
  </si>
  <si>
    <t>Location</t>
  </si>
  <si>
    <t>ODM</t>
    <phoneticPr fontId="16" type="noConversion"/>
  </si>
  <si>
    <t>The lowest unit table price (ODM cost)</t>
  </si>
  <si>
    <t>Table Price Nov</t>
  </si>
  <si>
    <t>Table Price Dec</t>
  </si>
  <si>
    <t>Table Price Jan</t>
  </si>
  <si>
    <t>Table Price Feb</t>
  </si>
  <si>
    <t>Table Price Mar</t>
  </si>
  <si>
    <t>Table Price Apr</t>
  </si>
  <si>
    <t>Table Price May</t>
  </si>
  <si>
    <t>Table Price Jun</t>
  </si>
  <si>
    <t>Table Price Jul</t>
  </si>
  <si>
    <t>Table Price Aug</t>
  </si>
  <si>
    <t>Table Price Sep</t>
  </si>
  <si>
    <t>Table Price Oct</t>
  </si>
  <si>
    <t>The lowest unit rebate cost</t>
  </si>
  <si>
    <t>Unit Rebate Nov</t>
  </si>
  <si>
    <t>Unit Rebate Dec</t>
  </si>
  <si>
    <t>Unit Rebate Jan</t>
  </si>
  <si>
    <t>Unit Rebate Feb</t>
  </si>
  <si>
    <t>Unit Rebate Mar</t>
  </si>
  <si>
    <t>Unit Rebate Apr</t>
  </si>
  <si>
    <t>Unit Rebate May</t>
  </si>
  <si>
    <t>Unit Rebate Jun</t>
  </si>
  <si>
    <t>Unit Rebate Jul</t>
  </si>
  <si>
    <t>Unit Rebate Aug</t>
  </si>
  <si>
    <t>Unit Rebate Sep</t>
  </si>
  <si>
    <t>Unit Rebate Oct</t>
  </si>
  <si>
    <t>Nov Q'ty</t>
  </si>
  <si>
    <t>Nov Rebate Amount</t>
  </si>
  <si>
    <t>Dec Q'ty</t>
  </si>
  <si>
    <t>Dec Rebate Amount</t>
  </si>
  <si>
    <t>Jan Q'ty</t>
  </si>
  <si>
    <t>Jan Rebate Amount</t>
  </si>
  <si>
    <t>Feb Q'ty</t>
  </si>
  <si>
    <t>Feb Rebate Amount</t>
  </si>
  <si>
    <t>Mar Q'ty</t>
  </si>
  <si>
    <t>Mar Rebate Amount</t>
  </si>
  <si>
    <t>Apr Q'ty</t>
  </si>
  <si>
    <t>Apr Rebate Amount</t>
  </si>
  <si>
    <t>May Q'ty</t>
  </si>
  <si>
    <t>May Rebate Amount</t>
  </si>
  <si>
    <t>Jun Q'ty</t>
  </si>
  <si>
    <t>Jun Rebate Amount</t>
  </si>
  <si>
    <t>Jul Q'ty</t>
  </si>
  <si>
    <t>Jul Rebate Amount</t>
  </si>
  <si>
    <t>Aug Q'ty</t>
  </si>
  <si>
    <t>Aug Rebate Amount</t>
  </si>
  <si>
    <t>Sep Q'ty</t>
  </si>
  <si>
    <t>Sep Rebate Amount</t>
  </si>
  <si>
    <t>Oct Q'ty</t>
  </si>
  <si>
    <t>Oct Rebate Amount</t>
  </si>
  <si>
    <t>Supplier Part#</t>
  </si>
  <si>
    <t>Comment</t>
  </si>
  <si>
    <t>Benson Chen</t>
  </si>
  <si>
    <t>Commercial</t>
  </si>
  <si>
    <t>NB</t>
  </si>
  <si>
    <t>2019</t>
  </si>
  <si>
    <t>LANGKAWI/REBAK</t>
    <phoneticPr fontId="8" type="noConversion"/>
  </si>
  <si>
    <t>BL KB</t>
  </si>
  <si>
    <t>Pike Silver</t>
  </si>
  <si>
    <t>W China</t>
  </si>
  <si>
    <t>QUANTA</t>
  </si>
  <si>
    <t>Iris Huang</t>
  </si>
  <si>
    <t>2020</t>
  </si>
  <si>
    <t xml:space="preserve">Camellia  </t>
  </si>
  <si>
    <t>Flint Opaque</t>
  </si>
  <si>
    <t>INVENTEC</t>
  </si>
  <si>
    <t>NBL KB</t>
  </si>
  <si>
    <t>Camellia/Linden</t>
  </si>
  <si>
    <t>2022</t>
  </si>
  <si>
    <t>G9 Warpath/Warpath W/Lockheed/Firefly</t>
    <phoneticPr fontId="3" type="noConversion"/>
  </si>
  <si>
    <t>G9 Warpath/Warpath W/Lockheed/ Firefly</t>
    <phoneticPr fontId="3" type="noConversion"/>
  </si>
  <si>
    <t>G10 Warg/Warg W/ Lox</t>
    <phoneticPr fontId="3" type="noConversion"/>
  </si>
  <si>
    <t>G3 Starfox</t>
    <phoneticPr fontId="3" type="noConversion"/>
  </si>
  <si>
    <t>Sentry Black</t>
  </si>
  <si>
    <t>Slate Blue</t>
  </si>
  <si>
    <t xml:space="preserve">Probook 
</t>
  </si>
  <si>
    <t>Alloe/ Anthem</t>
  </si>
  <si>
    <t>Chalkboard/Gray/Dusk Blue</t>
  </si>
  <si>
    <t>MWS
(Workstation)</t>
    <phoneticPr fontId="8" type="noConversion"/>
  </si>
  <si>
    <t>Vision</t>
  </si>
  <si>
    <t>MCLAREN</t>
  </si>
  <si>
    <t>Dark Grey</t>
  </si>
  <si>
    <t>E China</t>
  </si>
  <si>
    <t>COMPAL</t>
  </si>
  <si>
    <t>Chromebook</t>
  </si>
  <si>
    <t>Sandy Lu</t>
  </si>
  <si>
    <t>DT</t>
  </si>
  <si>
    <t>Skylab USB KB</t>
  </si>
  <si>
    <t>NA/</t>
  </si>
  <si>
    <t>OTHERS</t>
  </si>
  <si>
    <t>803181-xx1</t>
  </si>
  <si>
    <t>2015</t>
  </si>
  <si>
    <t>Skylab Antimicrobial KBD</t>
  </si>
  <si>
    <t>911504-AA1</t>
  </si>
  <si>
    <t>2012</t>
  </si>
  <si>
    <t xml:space="preserve">Apollo Hardened </t>
    <phoneticPr fontId="3" type="noConversion"/>
  </si>
  <si>
    <t>Mouse</t>
  </si>
  <si>
    <t>827577-001</t>
  </si>
  <si>
    <t xml:space="preserve">Halley </t>
  </si>
  <si>
    <t>L96909-xx1</t>
  </si>
  <si>
    <t xml:space="preserve">Halley </t>
    <phoneticPr fontId="8" type="noConversion"/>
  </si>
  <si>
    <t>L96910-001</t>
  </si>
  <si>
    <t xml:space="preserve">Captain Crunch Antimicrobial </t>
    <phoneticPr fontId="3" type="noConversion"/>
  </si>
  <si>
    <t>M27536-AA1</t>
  </si>
  <si>
    <t>Captain Crunch</t>
  </si>
  <si>
    <t>M27537-001</t>
    <phoneticPr fontId="27" type="noConversion"/>
  </si>
  <si>
    <t>Captain Crunch Laser</t>
  </si>
  <si>
    <t>M27538-001</t>
  </si>
  <si>
    <t>Captain Crunch Wireless Black</t>
  </si>
  <si>
    <t>Combo</t>
  </si>
  <si>
    <t>BLACK</t>
    <phoneticPr fontId="3" type="noConversion"/>
  </si>
  <si>
    <t>N00541-xx1</t>
    <phoneticPr fontId="27" type="noConversion"/>
  </si>
  <si>
    <t>Captain Crunch Wireless White</t>
  </si>
  <si>
    <t>WHITE</t>
    <phoneticPr fontId="3" type="noConversion"/>
  </si>
  <si>
    <t>N00542-xx1</t>
    <phoneticPr fontId="27" type="noConversion"/>
  </si>
  <si>
    <t>Twinkies</t>
  </si>
  <si>
    <t>M87019-xx1</t>
  </si>
  <si>
    <t>Consumer</t>
  </si>
  <si>
    <t>2018</t>
  </si>
  <si>
    <t>DUMBLEDOR/SNAPE/SNAPE6U</t>
  </si>
  <si>
    <t>15/17</t>
  </si>
  <si>
    <t>Ash Silver</t>
  </si>
  <si>
    <t>ASHMORE/ASHMORE6U/ASHMORER6U/HAWKING/HEDWIG/HEDWIG6U/SILVERBELL/HEDWIGR6U</t>
  </si>
  <si>
    <t>Jack Black/ Ash Silver</t>
    <phoneticPr fontId="3" type="noConversion"/>
  </si>
  <si>
    <t>Frosted blue/ Champagne pink/Pike Silver</t>
  </si>
  <si>
    <t>ANDAMAN/ANDAMAN6U/HUBBLE</t>
  </si>
  <si>
    <t>Jet Black</t>
    <phoneticPr fontId="3" type="noConversion"/>
  </si>
  <si>
    <t>Snow White</t>
  </si>
  <si>
    <t>MALDIVES/MALDIVES6U/HERSCHEL/HERSCHEL6U</t>
  </si>
  <si>
    <t>Jack Black/Ash Silver</t>
  </si>
  <si>
    <t>LANGKAWI/REBAK</t>
  </si>
  <si>
    <t>Jack Black</t>
  </si>
  <si>
    <t>Opulent Aubergine/PEACOCK TEAL/Universe Blue</t>
  </si>
  <si>
    <t>2021</t>
  </si>
  <si>
    <t>VLAD/EUNICE/VLAD6U</t>
  </si>
  <si>
    <t>Jack Black/Ash Silver/ Soft Gray</t>
    <phoneticPr fontId="3" type="noConversion"/>
  </si>
  <si>
    <t>Pike Silver/Ash Silver</t>
  </si>
  <si>
    <t>PEACOCK TEAL/Universe Blue</t>
  </si>
  <si>
    <t>SEBASTIAN/OTTO</t>
  </si>
  <si>
    <t>Soft Grey/Jack Black</t>
  </si>
  <si>
    <t>Soft Grey</t>
    <phoneticPr fontId="3" type="noConversion"/>
  </si>
  <si>
    <t>Flint Opaque</t>
    <phoneticPr fontId="3" type="noConversion"/>
  </si>
  <si>
    <t>HOKIE/RAMESES</t>
  </si>
  <si>
    <t>Soft Grey</t>
  </si>
  <si>
    <t>B52CHB/LEPUS</t>
  </si>
  <si>
    <t>Snow White/Jet Black</t>
  </si>
  <si>
    <t>Jet Black</t>
  </si>
  <si>
    <t>BJORK/SURVIVOR</t>
  </si>
  <si>
    <t>Flint Silver</t>
  </si>
  <si>
    <t>2023</t>
  </si>
  <si>
    <t>CARBINE</t>
  </si>
  <si>
    <t>Mineral Silver</t>
  </si>
  <si>
    <t>W China</t>
    <phoneticPr fontId="3" type="noConversion"/>
  </si>
  <si>
    <t>WISTRON</t>
    <phoneticPr fontId="3" type="noConversion"/>
  </si>
  <si>
    <t>Pavilion</t>
  </si>
  <si>
    <t>2017</t>
  </si>
  <si>
    <t>BRAVA</t>
  </si>
  <si>
    <t>CYPRUS/MALLORCA</t>
  </si>
  <si>
    <t>Ghost White</t>
  </si>
  <si>
    <t>DUSKERS/DUSKERSIK/NIMBATUS/DUSKERSIK2</t>
  </si>
  <si>
    <t>Acid Green/Flint Opaque</t>
  </si>
  <si>
    <t>FELICETTE/STRELKA</t>
  </si>
  <si>
    <t>SLINKY</t>
  </si>
  <si>
    <t>WISTRON</t>
  </si>
  <si>
    <t>Warm Gold</t>
  </si>
  <si>
    <t>Spruce Blue</t>
  </si>
  <si>
    <t>DUCKY</t>
  </si>
  <si>
    <t>RIESLING</t>
  </si>
  <si>
    <t>SPACE BLUE</t>
  </si>
  <si>
    <t>Pale Rose Gold/Warm Gold</t>
  </si>
  <si>
    <t>CALHOUN/TAFFYTA</t>
  </si>
  <si>
    <t>Performance Blue</t>
  </si>
  <si>
    <t>Mica Silver</t>
  </si>
  <si>
    <t>ROKU</t>
  </si>
  <si>
    <t>Mica Silver, Ceramic White-AED</t>
    <phoneticPr fontId="3" type="noConversion"/>
  </si>
  <si>
    <t>BIGRED/ROAREE</t>
  </si>
  <si>
    <t>Moonstone Gray/Moonstone Gray RGB</t>
  </si>
  <si>
    <t>E China</t>
    <phoneticPr fontId="3" type="noConversion"/>
  </si>
  <si>
    <t>Compal</t>
  </si>
  <si>
    <t>Performance Blue Opaque/Performance Blue Opaque RGB</t>
  </si>
  <si>
    <t>Envy</t>
  </si>
  <si>
    <t>BULLEIT/WELLER</t>
  </si>
  <si>
    <t>NATURAL SILVER</t>
  </si>
  <si>
    <t>Nightfall Black Ano</t>
  </si>
  <si>
    <t>PAPPY</t>
  </si>
  <si>
    <t>MOONSTONE GRAY</t>
  </si>
  <si>
    <t>BUCKY/GOLDY</t>
  </si>
  <si>
    <t>Soft Gray</t>
  </si>
  <si>
    <t>SPARTY</t>
  </si>
  <si>
    <t>OMEN</t>
    <phoneticPr fontId="8" type="noConversion"/>
  </si>
  <si>
    <t>RALPH</t>
  </si>
  <si>
    <t>1 ZONE NUM PAD-BLACK-WHITE</t>
  </si>
  <si>
    <t>1 Zone W/O Num Pad-Black-White</t>
  </si>
  <si>
    <t>4 Zone Num Pad-Black-RGB</t>
  </si>
  <si>
    <t>4 Zone W/O Num Pad-Black-RGB</t>
  </si>
  <si>
    <t>LED Per Key W/O Num Pad</t>
  </si>
  <si>
    <t>CYBUG</t>
  </si>
  <si>
    <t>4 Zone</t>
  </si>
  <si>
    <t>LED Per Key</t>
  </si>
  <si>
    <t>HENDRICKS/NOLETS</t>
  </si>
  <si>
    <t>1 Zone W/O Num Pad-SDB-White</t>
  </si>
  <si>
    <t>4 Zone W/O Num Pad-SDB-RGB</t>
  </si>
  <si>
    <t>Hendricks</t>
  </si>
  <si>
    <t>HENDRICKS</t>
  </si>
  <si>
    <t>4 ZONE NUM PAD-BLACK-RGB</t>
  </si>
  <si>
    <t>4 Zone W/O Num Pad-Ceramic White</t>
  </si>
  <si>
    <t>4 Zone W/O Num Pad-Sliver-RGB</t>
  </si>
  <si>
    <t>LED Per Key W/O Num Ceramic White</t>
  </si>
  <si>
    <t>LED Per Key W/O Num Pad-SDB</t>
  </si>
  <si>
    <t>BRUNOBEAR/THETIGER</t>
  </si>
  <si>
    <t>KB W/O Num Pad Shadow Black 4 Zone BL</t>
  </si>
  <si>
    <t>KB W/O Num Pad Shadow Black 1 Zone BL</t>
  </si>
  <si>
    <t>QUAKER</t>
  </si>
  <si>
    <t>KB W/O Num Pad Shadow Black RGB per Key BL</t>
  </si>
  <si>
    <t xml:space="preserve">KB With Num Pad Shadow Black 1 Zone BL </t>
  </si>
  <si>
    <t xml:space="preserve">KB With Num Pad Shadow Black 4 Zone BL </t>
  </si>
  <si>
    <t xml:space="preserve">Consumer </t>
  </si>
  <si>
    <t xml:space="preserve">Katydid </t>
  </si>
  <si>
    <t>697737-xx1</t>
  </si>
  <si>
    <t>697737-xx2</t>
  </si>
  <si>
    <t>904367-xx1</t>
  </si>
  <si>
    <t>Cheddar/ Gouda</t>
  </si>
  <si>
    <t>928517-xx1</t>
  </si>
  <si>
    <t>928923-xx1</t>
  </si>
  <si>
    <t>Power Cheddar/ Gouda</t>
  </si>
  <si>
    <t>L21708-xx1</t>
  </si>
  <si>
    <t>Swiss/ Brie</t>
  </si>
  <si>
    <t>928512-xx1</t>
  </si>
  <si>
    <t>928925-xx1</t>
  </si>
  <si>
    <t>Trinity/ Neo</t>
  </si>
  <si>
    <t>L65426-xx1</t>
  </si>
  <si>
    <t>Mocha Exprosso</t>
  </si>
  <si>
    <t>M42570-xx1</t>
  </si>
  <si>
    <t>M27527-xx1</t>
    <phoneticPr fontId="27" type="noConversion"/>
  </si>
  <si>
    <t>Cheddar/ Gouda 2.0</t>
  </si>
  <si>
    <t>M55009-xx1</t>
    <phoneticPr fontId="27" type="noConversion"/>
  </si>
  <si>
    <t>M55010-xx1</t>
    <phoneticPr fontId="27" type="noConversion"/>
  </si>
  <si>
    <t>Swiss/ Brie 2.0</t>
  </si>
  <si>
    <t>M55011-xx1</t>
  </si>
  <si>
    <t>M55012-xx1</t>
    <phoneticPr fontId="3" type="noConversion"/>
  </si>
  <si>
    <t>Blue/ Neo 2.0</t>
  </si>
  <si>
    <t>M55015-xx1</t>
  </si>
  <si>
    <t>Captain Crunch White Wired Combo</t>
  </si>
  <si>
    <t>M52730-xx1</t>
  </si>
  <si>
    <t>Captain Crunch White Wired  Keyboard</t>
  </si>
  <si>
    <t>M52961-xx1</t>
    <phoneticPr fontId="27" type="noConversion"/>
  </si>
  <si>
    <t>Captain Crunch White Wired Mouse</t>
  </si>
  <si>
    <t>M52962-001</t>
    <phoneticPr fontId="27" type="noConversion"/>
  </si>
  <si>
    <t>Allen Chen</t>
  </si>
  <si>
    <t>Peripheral</t>
  </si>
  <si>
    <t>Peripherals</t>
  </si>
  <si>
    <t>Cadbury</t>
  </si>
  <si>
    <t>3B4Q2AA</t>
  </si>
  <si>
    <t>Simon Yang</t>
  </si>
  <si>
    <t>Mocha</t>
  </si>
  <si>
    <t>Vivaldi 2.0</t>
  </si>
  <si>
    <t>Journey</t>
  </si>
  <si>
    <t>Beethoven</t>
  </si>
  <si>
    <t>2013</t>
  </si>
  <si>
    <t>Bugs</t>
  </si>
  <si>
    <t>Elmyra Consumer</t>
  </si>
  <si>
    <t>Patchi</t>
  </si>
  <si>
    <t>Armin</t>
  </si>
  <si>
    <t>Twinkies Combo</t>
  </si>
  <si>
    <t>Pocky</t>
  </si>
  <si>
    <t>Palm2</t>
  </si>
  <si>
    <t>Allen Chen</t>
    <phoneticPr fontId="8" type="noConversion"/>
  </si>
  <si>
    <t>Bugs Commercial</t>
  </si>
  <si>
    <t>Elmyra Commercial</t>
  </si>
  <si>
    <t>Halley Combo</t>
  </si>
  <si>
    <t>Captain Crunch wired</t>
  </si>
  <si>
    <t>Captain Crunch Combo</t>
  </si>
  <si>
    <t>Captain Crunch Antimicrobial Combo</t>
  </si>
  <si>
    <t>Allen Chen</t>
    <phoneticPr fontId="3" type="noConversion"/>
  </si>
  <si>
    <t>Rata</t>
    <phoneticPr fontId="3" type="noConversion"/>
  </si>
  <si>
    <t>Remi</t>
    <phoneticPr fontId="3" type="noConversion"/>
  </si>
  <si>
    <t>2023 11</t>
  </si>
  <si>
    <t>2023 12</t>
  </si>
  <si>
    <t>2024 01</t>
  </si>
  <si>
    <t>2024 02</t>
  </si>
  <si>
    <t>2024 03</t>
  </si>
  <si>
    <t>2024 04</t>
  </si>
  <si>
    <t>2024 05</t>
  </si>
  <si>
    <t>2024 06</t>
  </si>
  <si>
    <t>2024 07</t>
  </si>
  <si>
    <t>2024 08</t>
  </si>
  <si>
    <t>2024 09</t>
  </si>
  <si>
    <t>2024 10</t>
  </si>
  <si>
    <t>Total Rebate in Q1 2024 (US$)</t>
  </si>
  <si>
    <t>Clickpad</t>
    <phoneticPr fontId="3" type="noConversion"/>
  </si>
  <si>
    <t>Total Rebate in Q2 2024 (US$)</t>
  </si>
  <si>
    <t>Total Rebate in Q3 2024 (US$)</t>
  </si>
  <si>
    <t>Total Rebate in Q4 2024 (US$)</t>
  </si>
  <si>
    <t>Consumer/Commercial/
Peripheral</t>
  </si>
  <si>
    <t>NB/DT/Peripheral</t>
  </si>
  <si>
    <t>2020/2021/2022</t>
  </si>
  <si>
    <t>Remove Size/Color, define Platform naming
Hagrid/Hedwig/Granger/Ashmore/Ramla (follow naming rule of product list)</t>
  </si>
  <si>
    <t>NBL KB/BL KB/Mouse
/Combo/Clickpad/Others</t>
    <phoneticPr fontId="27" type="noConversion"/>
  </si>
  <si>
    <t>NA/</t>
    <phoneticPr fontId="27" type="noConversion"/>
  </si>
  <si>
    <t>(E China/W China/S China/NMC)</t>
  </si>
  <si>
    <t>COMPAL/
QUANTA
/INVENTEC
/WISTRON/
FOXCONN/
OTHERS</t>
  </si>
  <si>
    <t>NA/EMEA/APJ</t>
    <phoneticPr fontId="27" type="noConversion"/>
  </si>
  <si>
    <t>FY24</t>
    <phoneticPr fontId="9" type="noConversion"/>
  </si>
  <si>
    <t>RFQ Final Cost</t>
    <phoneticPr fontId="27" type="noConversion"/>
  </si>
  <si>
    <t>Aug Rebate Amount</t>
    <phoneticPr fontId="27" type="noConversion"/>
  </si>
  <si>
    <t>Sep Q'ty</t>
    <phoneticPr fontId="27" type="noConversion"/>
  </si>
  <si>
    <t>Sep Rebate Amount</t>
    <phoneticPr fontId="27" type="noConversion"/>
  </si>
  <si>
    <t>Oct Q'ty</t>
    <phoneticPr fontId="27" type="noConversion"/>
  </si>
  <si>
    <t>Oct Rebate Amount</t>
    <phoneticPr fontId="27" type="noConversion"/>
  </si>
  <si>
    <t>Region</t>
    <phoneticPr fontId="27" type="noConversion"/>
  </si>
  <si>
    <t>FY24</t>
  </si>
  <si>
    <t>Sandy Lu</t>
    <phoneticPr fontId="27" type="noConversion"/>
  </si>
  <si>
    <t>Commercial</t>
    <phoneticPr fontId="27" type="noConversion"/>
  </si>
  <si>
    <t>400/600</t>
    <phoneticPr fontId="27" type="noConversion"/>
  </si>
  <si>
    <t>ROZ 14/REX 13/14/ OAKEN 14/OLAF 14</t>
  </si>
  <si>
    <t>BL KB</t>
    <phoneticPr fontId="27" type="noConversion"/>
  </si>
  <si>
    <t>Soft Grey</t>
    <phoneticPr fontId="27" type="noConversion"/>
  </si>
  <si>
    <t>2H-BERUSQ19511</t>
  </si>
  <si>
    <t>NBL KB</t>
    <phoneticPr fontId="27" type="noConversion"/>
  </si>
  <si>
    <t>2H-AERUSQ19511</t>
  </si>
  <si>
    <t>ROZ 16/REX 16/ OAKEN 16/OLAF 16</t>
  </si>
  <si>
    <t>2H-BESUSQ19511</t>
  </si>
  <si>
    <t>NB</t>
    <phoneticPr fontId="27" type="noConversion"/>
  </si>
  <si>
    <t>2H-AESUSQ19511</t>
  </si>
  <si>
    <t>2H-BERUSQ19532</t>
  </si>
  <si>
    <t>2H-AERUSQ19522</t>
  </si>
  <si>
    <t>2H-BESUSQ19532</t>
  </si>
  <si>
    <t>2H-AESUSQ19522</t>
  </si>
  <si>
    <t>Mandy Yu</t>
    <phoneticPr fontId="27" type="noConversion"/>
  </si>
  <si>
    <t>Primax</t>
    <phoneticPr fontId="27" type="noConversion"/>
  </si>
  <si>
    <t>Clickpad</t>
    <phoneticPr fontId="27" type="noConversion"/>
  </si>
  <si>
    <t>400/600</t>
  </si>
  <si>
    <t>DIVINITY/OAKEN14/OLAF14/PUDDING14/RAINBOWCAKE14/REX13&amp;14/ROZ14/WAFER13&amp;14/WAFFLE14</t>
    <phoneticPr fontId="3" type="noConversion"/>
  </si>
  <si>
    <t>2A-1A901H101
2A-1AJ01H101</t>
    <phoneticPr fontId="3" type="noConversion"/>
  </si>
  <si>
    <t>NMC</t>
    <phoneticPr fontId="27" type="noConversion"/>
  </si>
  <si>
    <t>QMB</t>
    <phoneticPr fontId="27" type="noConversion"/>
  </si>
  <si>
    <t>2A-1A901H102</t>
  </si>
  <si>
    <t>LANCIA/CADILLAC/LINDEN/CAMELLIA</t>
  </si>
  <si>
    <t>2H-BCFUSI64312</t>
  </si>
  <si>
    <t>2H-ACFUSI64312</t>
  </si>
  <si>
    <t>LANCIA/CORVETTE/CORVETTE/CAMELLIA/LINDEN/LOCHNESS</t>
  </si>
  <si>
    <t>2H-BCGUSI64312</t>
  </si>
  <si>
    <t>2H-ACGUSI64312</t>
  </si>
  <si>
    <t>GRIZZLY/GRIZZLY2/LANCIA/CORVETTE/CAMELLIA/HOKKAIDO/OPEL/LINDEN/OLEANDER</t>
  </si>
  <si>
    <t>2H-BCHUSI64311</t>
  </si>
  <si>
    <t>2H-ACHUSI64311</t>
  </si>
  <si>
    <t>FIREFLY 16W/WARPATH 16/WARPATHW 16 LOCKHEED 16</t>
    <phoneticPr fontId="27" type="noConversion"/>
  </si>
  <si>
    <t>2H-BDNUSI64311</t>
  </si>
  <si>
    <t>2H-ADNUSI64311</t>
  </si>
  <si>
    <t>FIREFLY 14W/WARPATH 14/WARPATHW 14//WARPATH 14L/WARPATH 14LX/WARPATH13</t>
    <phoneticPr fontId="27" type="noConversion"/>
  </si>
  <si>
    <t>2H-BDMUSI64311</t>
  </si>
  <si>
    <t>FIREFLY 14W/WARPATH 14/WARPATHW 14//WARPATH 14L/WARPATH 14LX/WARPATH13</t>
  </si>
  <si>
    <t>2H-ADMUSI64311</t>
  </si>
  <si>
    <t>WARPATH 14/LOCKHEED 14</t>
    <phoneticPr fontId="27" type="noConversion"/>
  </si>
  <si>
    <t>2H-BDMUSI64334</t>
  </si>
  <si>
    <t>WARPATH 14/LOCKHEED 14</t>
  </si>
  <si>
    <t>2H-ADMUSI64332</t>
  </si>
  <si>
    <t>WARG 16/WARGW 16/LOX 16</t>
    <phoneticPr fontId="27" type="noConversion"/>
  </si>
  <si>
    <t>2H-BDNUSI64332</t>
  </si>
  <si>
    <t>WARG 16/WARGW 16/LOX 16</t>
  </si>
  <si>
    <t>2H-ADNUSI64332</t>
  </si>
  <si>
    <t>WARG 13/14/13X/14L/14LX/WARGW 14/LOX13/14/LOXW 14</t>
    <phoneticPr fontId="27" type="noConversion"/>
  </si>
  <si>
    <t>2H-BDMUSI64333</t>
  </si>
  <si>
    <t>WARG 13/14/13X/14L/14LX/WARGW 14/LOX13/14/LOXW 14</t>
  </si>
  <si>
    <t>2H-ADMUSI64333</t>
  </si>
  <si>
    <t>2H-BDMUSI64361</t>
  </si>
  <si>
    <t>2H-ADMUSI64351</t>
  </si>
  <si>
    <t>2H-BDNUSI64381</t>
  </si>
  <si>
    <t>2H-ADNUSI64351</t>
  </si>
  <si>
    <t/>
  </si>
  <si>
    <t>Dragonfly</t>
    <phoneticPr fontId="27" type="noConversion"/>
  </si>
  <si>
    <t>STARFOX</t>
  </si>
  <si>
    <t>2H-BDRUSI64321</t>
  </si>
  <si>
    <t>2H-BDRUSI68821</t>
  </si>
  <si>
    <t>SANDWALKER</t>
  </si>
  <si>
    <t>ALOE/ALOE2</t>
  </si>
  <si>
    <t>Gray</t>
  </si>
  <si>
    <t>2H-ACAUSI66011</t>
  </si>
  <si>
    <t>Dusk Blue</t>
  </si>
  <si>
    <t>2H-ACAUSI66211</t>
  </si>
  <si>
    <t>MWS</t>
    <phoneticPr fontId="8" type="noConversion"/>
  </si>
  <si>
    <t>VISION</t>
  </si>
  <si>
    <t xml:space="preserve">2H-BE0USI64311 </t>
  </si>
  <si>
    <t>VARCOLARC</t>
  </si>
  <si>
    <t>2H-BE0USI64312</t>
  </si>
  <si>
    <t xml:space="preserve">2H-BDAUSQ14211    </t>
  </si>
  <si>
    <t>Benson Chen</t>
    <phoneticPr fontId="27" type="noConversion"/>
  </si>
  <si>
    <t>2H-WE3USQ14311</t>
  </si>
  <si>
    <t>2H-XE3USQ14311</t>
  </si>
  <si>
    <t>2H-XDZUSW65211</t>
  </si>
  <si>
    <t>2H-XDZUSW69511</t>
  </si>
  <si>
    <t>2024</t>
  </si>
  <si>
    <t>GRACEBAY</t>
    <phoneticPr fontId="27" type="noConversion"/>
  </si>
  <si>
    <t>Darker Sky Blue Opaque</t>
  </si>
  <si>
    <t>2H-WDZUSW6AA11</t>
  </si>
  <si>
    <t>2H-WDZUSW69511</t>
  </si>
  <si>
    <t>Chris Chang</t>
    <phoneticPr fontId="27" type="noConversion"/>
  </si>
  <si>
    <t>SKYLAB USB KB</t>
  </si>
  <si>
    <t>ODM</t>
    <phoneticPr fontId="27" type="noConversion"/>
  </si>
  <si>
    <t>SKYLAB ANTIMICROBIAL KBD</t>
  </si>
  <si>
    <t xml:space="preserve">APOLLO HARDENED </t>
  </si>
  <si>
    <t>APOLLO PS2 MOUSE</t>
  </si>
  <si>
    <t>672651-001</t>
  </si>
  <si>
    <t>APOLLO USB MOUSE</t>
  </si>
  <si>
    <t>672652-001</t>
  </si>
  <si>
    <t>APOLLO USB OPTICAL MOUSE</t>
  </si>
  <si>
    <t>672652-002</t>
  </si>
  <si>
    <t>APOLLO USB ANTIMICROBIAL MOUSE</t>
  </si>
  <si>
    <t>796145-001</t>
  </si>
  <si>
    <t>BLK PORTIA MOUSE</t>
  </si>
  <si>
    <t>BLACK</t>
    <phoneticPr fontId="27" type="noConversion"/>
  </si>
  <si>
    <t>697738-001</t>
  </si>
  <si>
    <t>WHT PORTIA MOUSE</t>
  </si>
  <si>
    <t>WHITE</t>
    <phoneticPr fontId="27" type="noConversion"/>
  </si>
  <si>
    <t>904368-001</t>
  </si>
  <si>
    <t xml:space="preserve">HALLEY </t>
  </si>
  <si>
    <t xml:space="preserve">CAPTAIN CRUNCH ANTIMICROBIAL </t>
  </si>
  <si>
    <t>CAPTAIN CRUNCH</t>
  </si>
  <si>
    <t>N51148-001</t>
    <phoneticPr fontId="27" type="noConversion"/>
  </si>
  <si>
    <t>CAPTAIN CRUNCH LASER</t>
  </si>
  <si>
    <t>CAPTAIN CRUNCH WIRELESS BLACK</t>
  </si>
  <si>
    <t>N21809-xx1</t>
    <phoneticPr fontId="27" type="noConversion"/>
  </si>
  <si>
    <t>N51138-xx1</t>
  </si>
  <si>
    <t>CAPTAIN CRUNCH WIRELESS WHITE</t>
  </si>
  <si>
    <t>N21810-xx1</t>
    <phoneticPr fontId="27" type="noConversion"/>
  </si>
  <si>
    <t>N51137-xx1</t>
    <phoneticPr fontId="27" type="noConversion"/>
  </si>
  <si>
    <t>CAPTAIN CRUNCH WIRELESS CASHMERE WHITE</t>
  </si>
  <si>
    <t>CASHMERE WHITE</t>
    <phoneticPr fontId="3" type="noConversion"/>
  </si>
  <si>
    <t>N69405-xx1</t>
    <phoneticPr fontId="27" type="noConversion"/>
  </si>
  <si>
    <t>TWINKIES</t>
  </si>
  <si>
    <t>Consumer</t>
    <phoneticPr fontId="27" type="noConversion"/>
  </si>
  <si>
    <t>QUANTA</t>
    <phoneticPr fontId="27" type="noConversion"/>
  </si>
  <si>
    <t>2H-AB3USQ13211</t>
  </si>
  <si>
    <t>2H-AB3USQ13411</t>
  </si>
  <si>
    <t>2H-BB3USQ13411</t>
  </si>
  <si>
    <t>Opulent Aubergine</t>
    <phoneticPr fontId="3" type="noConversion"/>
  </si>
  <si>
    <t>2H-BB3USQ18711</t>
  </si>
  <si>
    <t>PEACOCK TEAL</t>
    <phoneticPr fontId="3" type="noConversion"/>
  </si>
  <si>
    <t>2H-BB3USQ19311</t>
  </si>
  <si>
    <t>Universe Blue</t>
    <phoneticPr fontId="3" type="noConversion"/>
  </si>
  <si>
    <t>2H-BB3USQ19211</t>
  </si>
  <si>
    <t>2H-AEEUSQ19511</t>
  </si>
  <si>
    <t>Jack Black</t>
    <phoneticPr fontId="3" type="noConversion"/>
  </si>
  <si>
    <t>2H-AEEUSQ13211</t>
  </si>
  <si>
    <t>2H-AEEUSQ14311</t>
  </si>
  <si>
    <t>2H-BEEUSQ19511</t>
  </si>
  <si>
    <t>2H-BEEUSQ14311</t>
  </si>
  <si>
    <t>2H-AEFUSI69511</t>
  </si>
  <si>
    <t>2H-AEFUSI69512</t>
  </si>
  <si>
    <t>2H-BEFUSI69511</t>
  </si>
  <si>
    <t>2H-AEFUSI64311</t>
  </si>
  <si>
    <t>2H-BEFUSI64311</t>
  </si>
  <si>
    <t>NMC</t>
  </si>
  <si>
    <t>INVENTEC TH</t>
  </si>
  <si>
    <t xml:space="preserve">2H-AEFUSI69521    </t>
  </si>
  <si>
    <t xml:space="preserve">2H-BEFUSI69521    </t>
  </si>
  <si>
    <t xml:space="preserve">2H-AEFUSI63221    </t>
  </si>
  <si>
    <t>2H-BEFUSI64321</t>
  </si>
  <si>
    <t>TUFFY</t>
  </si>
  <si>
    <t>WISTRON</t>
    <phoneticPr fontId="27" type="noConversion"/>
  </si>
  <si>
    <t>2H-BEEUSW69511</t>
  </si>
  <si>
    <t xml:space="preserve">Sandstorm  </t>
    <phoneticPr fontId="27" type="noConversion"/>
  </si>
  <si>
    <t>2H-BEEUSW6A711</t>
  </si>
  <si>
    <t>2H-AEEUSQ19521</t>
  </si>
  <si>
    <t>2H-AEEUSQ14321</t>
  </si>
  <si>
    <t>2H-BEEUSQ19521</t>
  </si>
  <si>
    <t>2H-BEEUSQ14321</t>
  </si>
  <si>
    <t>2H-AEEUSQ13221</t>
  </si>
  <si>
    <t>Commercial/Consumer</t>
    <phoneticPr fontId="27" type="noConversion"/>
  </si>
  <si>
    <t>200/OPP</t>
    <phoneticPr fontId="27" type="noConversion"/>
  </si>
  <si>
    <t>2B-ABK01I610</t>
  </si>
  <si>
    <t>Commercial/Consumer</t>
  </si>
  <si>
    <t>2B-BBK01I600</t>
  </si>
  <si>
    <t>2H-AB2UDI63211</t>
  </si>
  <si>
    <t>2H-AB2UDI63111</t>
  </si>
  <si>
    <t>Frosted blue</t>
  </si>
  <si>
    <t>2H-AB2USI68911</t>
  </si>
  <si>
    <t>Champagne pink</t>
  </si>
  <si>
    <t>2H-AB2USI69011</t>
  </si>
  <si>
    <t>2H-AB2USI63411</t>
  </si>
  <si>
    <t>2H-BB2USI634111</t>
  </si>
  <si>
    <t>2H-BB2USI63411</t>
  </si>
  <si>
    <t>2H-ABJUSQ13221</t>
  </si>
  <si>
    <t>Snow White</t>
    <phoneticPr fontId="3" type="noConversion"/>
  </si>
  <si>
    <t>2H-ABJUSQ13321</t>
  </si>
  <si>
    <t>2H-ABJUSQ13421</t>
  </si>
  <si>
    <t>2H-BBJUSQ13411</t>
  </si>
  <si>
    <t>2H-BBJUSQ14811</t>
  </si>
  <si>
    <t>Compal</t>
    <phoneticPr fontId="27" type="noConversion"/>
  </si>
  <si>
    <t>2H-ABKUSC23211</t>
  </si>
  <si>
    <t>2H-ABKUSC23111</t>
  </si>
  <si>
    <t>2H-ABKUSC23411</t>
  </si>
  <si>
    <t>2H-BBKUSC23111</t>
  </si>
  <si>
    <t>2H-BBKUSC23211</t>
  </si>
  <si>
    <t>2H-BBKUSC23411</t>
  </si>
  <si>
    <t>2H-ACZUSI63211</t>
  </si>
  <si>
    <t>2H-ACZUSI63111</t>
  </si>
  <si>
    <t>2H-ACZUSI69511</t>
  </si>
  <si>
    <t>2H-ACZUSI63411</t>
  </si>
  <si>
    <t>2H-BCZUSI63111</t>
  </si>
  <si>
    <t>2H-BCZUSI63411</t>
  </si>
  <si>
    <t>Lighter Underwater Teal</t>
  </si>
  <si>
    <t>2H-BCZUSI68611</t>
  </si>
  <si>
    <t>Opulent Aubergine</t>
  </si>
  <si>
    <t>2H-BCZUSI68711</t>
  </si>
  <si>
    <t>Universe Blue</t>
  </si>
  <si>
    <t>2H-BCZUSI69211</t>
  </si>
  <si>
    <t>PEACOCK TEAL</t>
  </si>
  <si>
    <t>2H-BCZUSI69311</t>
  </si>
  <si>
    <t>Chromebook</t>
    <phoneticPr fontId="27" type="noConversion"/>
  </si>
  <si>
    <t>Snow White</t>
    <phoneticPr fontId="27" type="noConversion"/>
  </si>
  <si>
    <t>2H-WDGUSQ13311</t>
  </si>
  <si>
    <t>Jet Black</t>
    <phoneticPr fontId="27" type="noConversion"/>
  </si>
  <si>
    <t>2H-WDGUSQ13211</t>
  </si>
  <si>
    <t>2H-WDGUSQ13411</t>
  </si>
  <si>
    <t>2H-XDGUSQ13211</t>
  </si>
  <si>
    <t>2H-XDGUSQ14111</t>
  </si>
  <si>
    <t>Pike Silver</t>
    <phoneticPr fontId="27" type="noConversion"/>
  </si>
  <si>
    <t>2H-XDGUSQ13411</t>
  </si>
  <si>
    <t>BOMBAY</t>
  </si>
  <si>
    <t>Soft Gey</t>
    <phoneticPr fontId="27" type="noConversion"/>
  </si>
  <si>
    <t>2H-WETUSQ19511</t>
  </si>
  <si>
    <t>Darker Sky blue Opaque</t>
    <phoneticPr fontId="27" type="noConversion"/>
  </si>
  <si>
    <t>2H-WETUSQ1AA11</t>
  </si>
  <si>
    <t>Darker Lilac Lavender Opaque</t>
    <phoneticPr fontId="27" type="noConversion"/>
  </si>
  <si>
    <t>2H-WETUSQ1AB11</t>
  </si>
  <si>
    <t xml:space="preserve">Jet Black </t>
    <phoneticPr fontId="27" type="noConversion"/>
  </si>
  <si>
    <t>2H-WETUSQ17811</t>
  </si>
  <si>
    <t xml:space="preserve">Soft Grey </t>
    <phoneticPr fontId="27" type="noConversion"/>
  </si>
  <si>
    <t>2H-XETUSQ19511</t>
  </si>
  <si>
    <t xml:space="preserve">Black licorice </t>
    <phoneticPr fontId="27" type="noConversion"/>
  </si>
  <si>
    <t>2H-XETUSQ17711</t>
  </si>
  <si>
    <t>2H-XETUSQ1AA11</t>
  </si>
  <si>
    <t>Darker Forest Teal Opaque</t>
  </si>
  <si>
    <t>2H-XETUSQ1AF11</t>
  </si>
  <si>
    <t>Darker Lilac Lavender Opaque</t>
  </si>
  <si>
    <t>2H-XETUSQ1AB11</t>
  </si>
  <si>
    <t>Pavilion</t>
    <phoneticPr fontId="27" type="noConversion"/>
  </si>
  <si>
    <t>2H-AC3USW63411</t>
  </si>
  <si>
    <t>COMPAL</t>
    <phoneticPr fontId="27" type="noConversion"/>
  </si>
  <si>
    <t>n/a</t>
  </si>
  <si>
    <t>Acid Green</t>
  </si>
  <si>
    <t>2H-BBQUSQ15611</t>
  </si>
  <si>
    <t>2H-BBKUSQ14311</t>
  </si>
  <si>
    <t>2H-ACZUSQ13411</t>
  </si>
  <si>
    <t>2H-BCZUSQ13411</t>
  </si>
  <si>
    <t>2H-ACRUSW63411</t>
  </si>
  <si>
    <t>2H-BCRUSW63411</t>
  </si>
  <si>
    <t>2H-BCRUSW68111</t>
  </si>
  <si>
    <t>2H-BCRUSW68211</t>
  </si>
  <si>
    <t>2H-ACZUSW63411</t>
  </si>
  <si>
    <t>2H-BCZUSW63411</t>
  </si>
  <si>
    <t xml:space="preserve">2H-ACRUSW63421 </t>
  </si>
  <si>
    <t>2H-ACRUSW68811</t>
  </si>
  <si>
    <t>2H-BCRUSW68811</t>
  </si>
  <si>
    <t xml:space="preserve">2H-BCRUSW63421 </t>
  </si>
  <si>
    <t>2H-BCRUSW64011</t>
  </si>
  <si>
    <t>2H-BDCUSQ17111</t>
  </si>
  <si>
    <t>2H-BDCUSQ18511</t>
  </si>
  <si>
    <t>ROKU/OPIHR</t>
  </si>
  <si>
    <t>2H-BDCUSQ18521</t>
  </si>
  <si>
    <t>Ceramic White-AED</t>
  </si>
  <si>
    <t>2H-BDCUSQ14121</t>
  </si>
  <si>
    <t>2H-BDCUSQ17121</t>
  </si>
  <si>
    <t>Moonstone Gray</t>
  </si>
  <si>
    <t>2H-BDCUSC29612</t>
  </si>
  <si>
    <t>Moonstone Gray RGB</t>
  </si>
  <si>
    <t>2H-BDCUSC29622</t>
  </si>
  <si>
    <t>Performance Blue Opaque</t>
  </si>
  <si>
    <t>2H-BDCUSC29812</t>
  </si>
  <si>
    <t>Performance Blue Opaque RGB</t>
  </si>
  <si>
    <t>2H-BDCUSC29822</t>
  </si>
  <si>
    <t xml:space="preserve">CANOPY/MOTO </t>
  </si>
  <si>
    <t>2H-BEEUSC29511</t>
  </si>
  <si>
    <t>2H-BEEUSC2AA11</t>
  </si>
  <si>
    <t>2H-BCRUSC23421</t>
  </si>
  <si>
    <t>2H-BCRUSC24921</t>
  </si>
  <si>
    <t>2H-BCKUSC23421</t>
  </si>
  <si>
    <t>E China</t>
    <phoneticPr fontId="27" type="noConversion"/>
  </si>
  <si>
    <t>2H-BCKUSC29611</t>
  </si>
  <si>
    <t>2H-BEJUSC29511</t>
  </si>
  <si>
    <t>2H-BCKUSC29621</t>
  </si>
  <si>
    <t xml:space="preserve">Regency </t>
    <phoneticPr fontId="27" type="noConversion"/>
  </si>
  <si>
    <t>2H-BCPUSQ14231</t>
  </si>
  <si>
    <t>2H-BCMUSQ14231</t>
  </si>
  <si>
    <t>2H-BCPUSQ14221</t>
  </si>
  <si>
    <t>2H-BCMUSQ14221</t>
  </si>
  <si>
    <t>2H-BCNUSQ14221</t>
  </si>
  <si>
    <t>2H-BDAUSQ14211</t>
  </si>
  <si>
    <t>2H-BDBUSQ14211</t>
  </si>
  <si>
    <t>2H-BCMUSQ14251</t>
  </si>
  <si>
    <t>2H-BCMUSQ14241</t>
  </si>
  <si>
    <t>2H-BCPUSQ14241</t>
  </si>
  <si>
    <t>2H-BCMUSQ17161</t>
  </si>
  <si>
    <t>2H-BCPUSQ14251</t>
  </si>
  <si>
    <t>2H-BCMUSQ14111</t>
  </si>
  <si>
    <t>2H-BCMUSQ17151</t>
  </si>
  <si>
    <t>2H-BCNUSQ14111</t>
  </si>
  <si>
    <t>2H-BCNUSQ14231</t>
  </si>
  <si>
    <t xml:space="preserve">2H-BCNUSC24214    </t>
  </si>
  <si>
    <t>2H-BCPUSC24221</t>
  </si>
  <si>
    <t>2H-BCPUSC24211</t>
  </si>
  <si>
    <t>RITCHIE</t>
    <phoneticPr fontId="27" type="noConversion"/>
  </si>
  <si>
    <t xml:space="preserve">Backlit Shadow Black </t>
    <phoneticPr fontId="27" type="noConversion"/>
  </si>
  <si>
    <t>RGB 1 Zone Backlit shaow Black</t>
    <phoneticPr fontId="27" type="noConversion"/>
  </si>
  <si>
    <t xml:space="preserve">KATYDID </t>
  </si>
  <si>
    <t>CHEDDAR/ GOUDA</t>
  </si>
  <si>
    <t>POWER CHEDDAR/ GOUDA</t>
  </si>
  <si>
    <t>SWISS/ BRIE</t>
  </si>
  <si>
    <t>TRINITY/ NEO</t>
  </si>
  <si>
    <t>MOCHA EXPROSSO</t>
  </si>
  <si>
    <t>M27527-xx1,N51146-xx1</t>
    <phoneticPr fontId="27" type="noConversion"/>
  </si>
  <si>
    <t>M27527-KD1</t>
    <phoneticPr fontId="27" type="noConversion"/>
  </si>
  <si>
    <t>N51146-xx1</t>
    <phoneticPr fontId="27" type="noConversion"/>
  </si>
  <si>
    <t>CHEDDAR/ GOUDA 2.0</t>
  </si>
  <si>
    <t>M55009-xx1,N51139-xx1</t>
    <phoneticPr fontId="27" type="noConversion"/>
  </si>
  <si>
    <t>N51139-xx1</t>
    <phoneticPr fontId="27" type="noConversion"/>
  </si>
  <si>
    <t>N69393-xx1</t>
    <phoneticPr fontId="27" type="noConversion"/>
  </si>
  <si>
    <t>M55010-xx1,N51140-xx1</t>
    <phoneticPr fontId="27" type="noConversion"/>
  </si>
  <si>
    <t>N51140-xx1</t>
    <phoneticPr fontId="27" type="noConversion"/>
  </si>
  <si>
    <t>SWISS/ BRIE 2.0</t>
  </si>
  <si>
    <t>N56960-xx1</t>
    <phoneticPr fontId="27" type="noConversion"/>
  </si>
  <si>
    <t>M55012-xx1</t>
  </si>
  <si>
    <t>N56959-xx1</t>
    <phoneticPr fontId="27" type="noConversion"/>
  </si>
  <si>
    <t>BLUE/ NEO 2.0</t>
  </si>
  <si>
    <t>KEELUNG</t>
    <phoneticPr fontId="27" type="noConversion"/>
  </si>
  <si>
    <t>N98225-xx1</t>
    <phoneticPr fontId="27" type="noConversion"/>
  </si>
  <si>
    <t>HP 125 ANTIMICROBIAL WIRED MOUSE</t>
  </si>
  <si>
    <t>M27539-001</t>
  </si>
  <si>
    <t>CAPTAIN CRUNCH COMBO - BLACK</t>
  </si>
  <si>
    <t>M52729-xx1</t>
  </si>
  <si>
    <t>CAPTAIN CRUNCH WHITE WIRED COMBO</t>
  </si>
  <si>
    <t>CAPTAIN CRUNCH WHITE WIRED  KEYBOARD</t>
  </si>
  <si>
    <t>M52961-xx1,N51147-xx1</t>
    <phoneticPr fontId="27" type="noConversion"/>
  </si>
  <si>
    <t>N51147-xx1</t>
  </si>
  <si>
    <t>N69206-xx1</t>
    <phoneticPr fontId="27" type="noConversion"/>
  </si>
  <si>
    <t>CAPTAIN CRUNCH WHITE WIRED MOUSE</t>
  </si>
  <si>
    <t>N51149-001</t>
    <phoneticPr fontId="27" type="noConversion"/>
  </si>
  <si>
    <t>Chris Chang</t>
  </si>
  <si>
    <t>CAPTAIN CRUNCH WHITE WIRED MOUSE</t>
    <phoneticPr fontId="27" type="noConversion"/>
  </si>
  <si>
    <t>N69207-001</t>
    <phoneticPr fontId="27" type="noConversion"/>
  </si>
  <si>
    <t>M52962-001,N51149-001</t>
    <phoneticPr fontId="27" type="noConversion"/>
  </si>
  <si>
    <t>CADBURY</t>
  </si>
  <si>
    <t>EMEA APJ</t>
    <phoneticPr fontId="27" type="noConversion"/>
  </si>
  <si>
    <t>CADBURY DIB</t>
  </si>
  <si>
    <t>N09777-001</t>
  </si>
  <si>
    <t>ODM</t>
    <phoneticPr fontId="3" type="noConversion"/>
  </si>
  <si>
    <t>MOCHA</t>
  </si>
  <si>
    <t>45U14AA,616Y2AA</t>
    <phoneticPr fontId="27" type="noConversion"/>
  </si>
  <si>
    <t>CHEDDAR</t>
  </si>
  <si>
    <t>4CE96AA,4CE97AA</t>
    <phoneticPr fontId="27" type="noConversion"/>
  </si>
  <si>
    <t>VIVALDI 2.0</t>
  </si>
  <si>
    <t>4M0X5AA</t>
  </si>
  <si>
    <t>4M0X6AA</t>
  </si>
  <si>
    <t>JOURNEY</t>
  </si>
  <si>
    <t>E5E76AA</t>
  </si>
  <si>
    <t>BEETHOVEN</t>
  </si>
  <si>
    <t>G1K28AA</t>
  </si>
  <si>
    <t>EMEA APJ NA</t>
    <phoneticPr fontId="27" type="noConversion"/>
  </si>
  <si>
    <t>BEETHOVEN DIB</t>
  </si>
  <si>
    <t>768453-001</t>
  </si>
  <si>
    <t>BUGS</t>
  </si>
  <si>
    <t>H5N61AA</t>
  </si>
  <si>
    <t>ELMYRA CONSUMER</t>
  </si>
  <si>
    <t>6SP30AA</t>
  </si>
  <si>
    <t>ELMYRA DIB</t>
  </si>
  <si>
    <t>L61878-001</t>
  </si>
  <si>
    <t>Peripheral</t>
    <phoneticPr fontId="27" type="noConversion"/>
  </si>
  <si>
    <t>PATCHI</t>
  </si>
  <si>
    <t>19U64AA,6G4E6AA</t>
    <phoneticPr fontId="27" type="noConversion"/>
  </si>
  <si>
    <t>ARMIN</t>
  </si>
  <si>
    <t>6CR71AA,6CR72AA</t>
    <phoneticPr fontId="27" type="noConversion"/>
  </si>
  <si>
    <t>TWINKIES COMBO</t>
  </si>
  <si>
    <t>4R009AA</t>
  </si>
  <si>
    <t>4R177AA</t>
  </si>
  <si>
    <t>POCKY</t>
  </si>
  <si>
    <t>692S9AA.692S8AA.692T0AA</t>
    <phoneticPr fontId="27" type="noConversion"/>
  </si>
  <si>
    <t>PALM2</t>
  </si>
  <si>
    <t>55G42AA</t>
  </si>
  <si>
    <t>3B4Q5AA</t>
  </si>
  <si>
    <t>BUGS COMMERCIAL</t>
  </si>
  <si>
    <t>H6F25AA</t>
    <phoneticPr fontId="27" type="noConversion"/>
  </si>
  <si>
    <t>ELMYRA COMMERCIAL</t>
  </si>
  <si>
    <t>6SP25AA</t>
  </si>
  <si>
    <t>HALLEY COMBO</t>
  </si>
  <si>
    <t>9SR36AA</t>
  </si>
  <si>
    <t>9SR37AA</t>
  </si>
  <si>
    <t>9VA80AA</t>
  </si>
  <si>
    <t>CAPTAIN CRUNCH WIRED</t>
  </si>
  <si>
    <t>266C9AA</t>
  </si>
  <si>
    <t>265D9AA</t>
  </si>
  <si>
    <t>CAPTAIN CRUNCH WIRED MS</t>
  </si>
  <si>
    <t>265A9AA/265A9UT</t>
    <phoneticPr fontId="27" type="noConversion"/>
  </si>
  <si>
    <t>CAPTAIN CRUNCH COMBO</t>
  </si>
  <si>
    <t>286J4AA</t>
  </si>
  <si>
    <t xml:space="preserve">CAPTAIN CRUNCH CASHMERE WHITE </t>
    <phoneticPr fontId="27" type="noConversion"/>
  </si>
  <si>
    <t>86J24AA</t>
    <phoneticPr fontId="27" type="noConversion"/>
  </si>
  <si>
    <t>Simon Yang</t>
    <phoneticPr fontId="27" type="noConversion"/>
  </si>
  <si>
    <t>SIMMONS WIRED KB</t>
    <phoneticPr fontId="27" type="noConversion"/>
  </si>
  <si>
    <t>8T6M2AA.8T6M1AA</t>
    <phoneticPr fontId="27" type="noConversion"/>
  </si>
  <si>
    <t>SIMMONS BT MS</t>
    <phoneticPr fontId="27" type="noConversion"/>
  </si>
  <si>
    <t>8T6M3AA</t>
    <phoneticPr fontId="27" type="noConversion"/>
  </si>
  <si>
    <t>SIMMONS DUAL MS</t>
    <phoneticPr fontId="27" type="noConversion"/>
  </si>
  <si>
    <t>8T6M0UT.8T6M0AA.</t>
    <phoneticPr fontId="27" type="noConversion"/>
  </si>
  <si>
    <t>SIMMONS DUAL KB</t>
    <phoneticPr fontId="27" type="noConversion"/>
  </si>
  <si>
    <t>8T6L8AA.8T6L9AA</t>
    <phoneticPr fontId="27" type="noConversion"/>
  </si>
  <si>
    <t>SIMMONS DUAL COMBO</t>
    <phoneticPr fontId="27" type="noConversion"/>
  </si>
  <si>
    <t>8T6L6AA.8T6L7AA.8T6L7UT</t>
    <phoneticPr fontId="27" type="noConversion"/>
  </si>
  <si>
    <t>LINK X DONLGE</t>
    <phoneticPr fontId="27" type="noConversion"/>
  </si>
  <si>
    <t>CAPTAIN CRUNCH ANTIMICROBIAL COMBO</t>
  </si>
  <si>
    <t>286K3AA</t>
  </si>
  <si>
    <t>4R013AA,4R016AA,860P8AA</t>
    <phoneticPr fontId="27" type="noConversion"/>
  </si>
  <si>
    <t>FY24</t>
    <phoneticPr fontId="27" type="noConversion"/>
  </si>
  <si>
    <t>4R184AA</t>
  </si>
  <si>
    <t>RATA</t>
  </si>
  <si>
    <t>7M1D3AA,7M1D5AA</t>
    <phoneticPr fontId="27" type="noConversion"/>
  </si>
  <si>
    <t>REMI</t>
  </si>
  <si>
    <t>7M1D4AA,8F1Y4AA</t>
    <phoneticPr fontId="27" type="noConversion"/>
  </si>
  <si>
    <t>2024 11</t>
    <phoneticPr fontId="3" type="noConversion"/>
  </si>
  <si>
    <t>2024 12</t>
    <phoneticPr fontId="3" type="noConversion"/>
  </si>
  <si>
    <t>2025 01</t>
    <phoneticPr fontId="3" type="noConversion"/>
  </si>
  <si>
    <t>2025 02</t>
    <phoneticPr fontId="3" type="noConversion"/>
  </si>
  <si>
    <t>2025 03</t>
    <phoneticPr fontId="3" type="noConversion"/>
  </si>
  <si>
    <t>2025 04</t>
    <phoneticPr fontId="3" type="noConversion"/>
  </si>
  <si>
    <t>2025 05</t>
    <phoneticPr fontId="3" type="noConversion"/>
  </si>
  <si>
    <t>2025 06</t>
    <phoneticPr fontId="3" type="noConversion"/>
  </si>
  <si>
    <t>2025 07</t>
    <phoneticPr fontId="3" type="noConversion"/>
  </si>
  <si>
    <t>2025 08</t>
    <phoneticPr fontId="3" type="noConversion"/>
  </si>
  <si>
    <t>2025 09</t>
    <phoneticPr fontId="3" type="noConversion"/>
  </si>
  <si>
    <t>2025 10</t>
    <phoneticPr fontId="3" type="noConversion"/>
  </si>
  <si>
    <t>Total Rebate in Q1 2025 (US$)</t>
    <phoneticPr fontId="3" type="noConversion"/>
  </si>
  <si>
    <t>CMIT Input Devices</t>
    <phoneticPr fontId="3" type="noConversion"/>
  </si>
  <si>
    <t>Consumer Input Devices</t>
    <phoneticPr fontId="3" type="noConversion"/>
  </si>
  <si>
    <t>Total Rebate in Q2 2025 (US$)</t>
    <phoneticPr fontId="3" type="noConversion"/>
  </si>
  <si>
    <t>Total Rebate in Q3 2025 (US$)</t>
    <phoneticPr fontId="3" type="noConversion"/>
  </si>
  <si>
    <t>Total Rebate in Q4 2025 (US$)</t>
    <phoneticPr fontId="3" type="noConversion"/>
  </si>
  <si>
    <t>2009/2010/….2023/2024/2025</t>
  </si>
  <si>
    <t>Platform name please strictly follow the LTF</t>
  </si>
  <si>
    <t>NBL KB/BL KB/Mouse
/Combo/Clickpad/Dongle</t>
    <phoneticPr fontId="3" type="noConversion"/>
  </si>
  <si>
    <t>If no Size, fill in "NA/"</t>
  </si>
  <si>
    <t>If no Color, fill in "NA/"</t>
  </si>
  <si>
    <t>E China/W China/S China/Thailand/Vietnam</t>
    <phoneticPr fontId="3" type="noConversion"/>
  </si>
  <si>
    <t xml:space="preserve">COMPAL/QUANTA/INVENTEC/WISTRON/FOXCONN
*If the ODM is not listed above, do not write 'OTHERS'. Please refer to the ODM or Regional site name as stated in the contract.
INVENTEC_CQ
INVENTEC_MX
INVENTEC_TH
QUANTA_CQ
QUANTA_TH
Wistron_CQ
WISTRON_VN
COMPAL_KS
COMPAL_VN
HUAQIN_NC 
HUAQIN_VN
</t>
  </si>
  <si>
    <t>Pls fill in the HP part# if available; otherwise, provide your supplier part#</t>
  </si>
  <si>
    <t>Do not fill in ODM or Supplier part# at this column</t>
  </si>
  <si>
    <t>APJ/EMEA/NA/ODM</t>
  </si>
  <si>
    <t>If you don't have hp part#, pls fill in ODM part# without localization</t>
  </si>
  <si>
    <t>FY25</t>
    <phoneticPr fontId="9" type="noConversion"/>
  </si>
  <si>
    <t xml:space="preserve">ODM </t>
    <phoneticPr fontId="16" type="noConversion"/>
  </si>
  <si>
    <t>Jul Q'ty</t>
    <phoneticPr fontId="3" type="noConversion"/>
  </si>
  <si>
    <t>Aug Q'ty</t>
    <phoneticPr fontId="3" type="noConversion"/>
  </si>
  <si>
    <t>Sep Q'ty</t>
    <phoneticPr fontId="3" type="noConversion"/>
  </si>
  <si>
    <t>Oct Q'ty</t>
    <phoneticPr fontId="3" type="noConversion"/>
  </si>
  <si>
    <t>Region</t>
    <phoneticPr fontId="25" type="noConversion"/>
  </si>
  <si>
    <t>HP/ODM Part#</t>
    <phoneticPr fontId="3" type="noConversion"/>
  </si>
  <si>
    <t>FY25</t>
    <phoneticPr fontId="3" type="noConversion"/>
  </si>
  <si>
    <t>FY25</t>
  </si>
  <si>
    <t>ROZ 14/REX 13/14/ OAKEN 14/OLAF 14/REDHEADTC</t>
  </si>
  <si>
    <t>QUANTA_CQ</t>
    <phoneticPr fontId="3" type="noConversion"/>
  </si>
  <si>
    <t>400 Roz 14/Rex 13/14/ Oaken 14/Olaf 14 BL Soft Grey</t>
  </si>
  <si>
    <t>ODM</t>
  </si>
  <si>
    <t>AEX8UU00110</t>
  </si>
  <si>
    <t>QUANTA_CQ</t>
  </si>
  <si>
    <t>400 Roz 14/Rex 13/14/ Oaken 14/Olaf 14 NBL Soft Grey</t>
  </si>
  <si>
    <t>AEX8UU01110</t>
  </si>
  <si>
    <r>
      <t>ROZ 16/REX 16/ OAKEN 16/OLAF 16/LONGHORNZ/</t>
    </r>
    <r>
      <rPr>
        <sz val="10"/>
        <color rgb="FF00B050"/>
        <rFont val="Calibri"/>
        <family val="2"/>
      </rPr>
      <t>PENFOLD/HELM</t>
    </r>
  </si>
  <si>
    <t>400 Roz 16/Rex 16/ Oaken 16/Olaf 16 BL  Soft Grey</t>
  </si>
  <si>
    <t>AEX8WU01110</t>
  </si>
  <si>
    <t>400 Roz 16/Rex 16/ Oaken 16/Olaf 16 NBL  Soft Grey</t>
  </si>
  <si>
    <t>AEX8WU00110</t>
  </si>
  <si>
    <t>Thailand</t>
  </si>
  <si>
    <t>QUANTA_TH</t>
    <phoneticPr fontId="3" type="noConversion"/>
  </si>
  <si>
    <t>400 Roz 14/Rex 13/14/ Oaken 14/Olaf 14 BL Soft Grey TH</t>
  </si>
  <si>
    <t>QUANTA_TH</t>
  </si>
  <si>
    <t>400 Roz 14/Rex 13/14/ Oaken 14/Olaf 14 NBL Soft Grey  TH</t>
  </si>
  <si>
    <t>400 Roz 16/Rex 16/ Oaken 16/Olaf 16 BL  Soft Grey  TH</t>
  </si>
  <si>
    <t>400 Roz 16/Rex 16/ Oaken 16/Olaf 16 NBL  Soft Grey  TH</t>
  </si>
  <si>
    <r>
      <t>WAFER13/WAFER14/WAFFLE14/WAFFLE14N/PUDDING14/RAINBOWCAKE14/RUMCAKE14/WAFER14R/</t>
    </r>
    <r>
      <rPr>
        <sz val="10"/>
        <color rgb="FF00B050"/>
        <rFont val="Calibri"/>
        <family val="2"/>
      </rPr>
      <t>DALGONA/DIVINITY</t>
    </r>
  </si>
  <si>
    <t>400WAFER13/WAFER14/WAFFLE14/WAFFLE14N/PUDDING14/RAINBOWCAKE14/RUMCAKE14/WAFER14R BL Soft Grey</t>
  </si>
  <si>
    <t>AEX8UU03110</t>
  </si>
  <si>
    <t>400WAFER13/WAFER14/WAFFLE14/WAFFLE14N/PUDDING14/RAINBOWCAKE14/RUMCAKE14/WAFER14R NBL Soft Grey</t>
  </si>
  <si>
    <t>AEX8UU04110</t>
  </si>
  <si>
    <t>WAFER16/WAFFLE16/PUDDING16/RAINBOWCAKE16/RUMCAKE16/WAFER16R</t>
  </si>
  <si>
    <t>400WAFER16/WAFFLE16/PUDDING16/RAINBOWCAKE16/RUMCAKE16/WAFER16R BL  Soft Grey</t>
  </si>
  <si>
    <t>AEX8WU04110</t>
  </si>
  <si>
    <t>400WAFER16/WAFFLE16/PUDDING16/RAINBOWCAKE16/RUMCAKE16/WAFER16R NBL  Soft Grey</t>
  </si>
  <si>
    <t>AEX8WU03110</t>
  </si>
  <si>
    <t>400WAFER13/WAFER14/WAFFLE14/WAFFLE14N/PUDDING14/RAINBOWCAKE14/RUMCAKE14/WAFER14R BL Soft Grey TH</t>
  </si>
  <si>
    <t>400WAFER13/WAFER14/WAFFLE14/WAFFLE14N/PUDDING14/RAINBOWCAKE14/RUMCAKE14/WAFER14R NBL Soft Grey TH</t>
  </si>
  <si>
    <t>400WAFER16/WAFFLE16/PUDDING16/RAINBOWCAKE16/RUMCAKE16/WAFER16R BL  Soft Grey TH</t>
  </si>
  <si>
    <t>400WAFER16/WAFFLE16/PUDDING16/RAINBOWCAKE16/RUMCAKE16/WAFER16R NBL  Soft Grey TH</t>
  </si>
  <si>
    <t>WARPATH16/WARPATHW16LOCKHEED16</t>
    <phoneticPr fontId="3" type="noConversion"/>
  </si>
  <si>
    <t>INVENTEC_CQ</t>
  </si>
  <si>
    <t>800G9 Warpath 16 BL</t>
  </si>
  <si>
    <t>6037B02638**</t>
  </si>
  <si>
    <t>800G9 Warpath 16 NBL</t>
  </si>
  <si>
    <t>6037B02627**</t>
  </si>
  <si>
    <t>WARPATH14/WARPATHW14//WARPATH14L/WARPATH14LX/WARPATH13</t>
    <phoneticPr fontId="3" type="noConversion"/>
  </si>
  <si>
    <t>800G9 Warpath 14 BL</t>
  </si>
  <si>
    <t>6037B02633**</t>
  </si>
  <si>
    <t>800G9 Warpath 14 NBL</t>
  </si>
  <si>
    <t>6037B02634**</t>
  </si>
  <si>
    <t>INVENTEC_MX</t>
    <phoneticPr fontId="3" type="noConversion"/>
  </si>
  <si>
    <t>800G9 Warpath 14 BL Mexico</t>
  </si>
  <si>
    <t>800G9 Warpath 14 NBL Mexico</t>
  </si>
  <si>
    <t>WARPATH16/WARPATHW16/LOCKHEED16/WARGW16/WARG16/LOX16/BAYMAX 16/LUISA 16</t>
    <phoneticPr fontId="3" type="noConversion"/>
  </si>
  <si>
    <t>800G10/G11 Warpath 16 BL</t>
  </si>
  <si>
    <t>6037B02782**</t>
  </si>
  <si>
    <t>WARPATH16/WARPATHW16/LOCKHEED16/WARGW16/WARG16/LOX16/BAYMAX 16/LUISA 16</t>
  </si>
  <si>
    <t>800G10/G11 Warpath 16 NBL</t>
  </si>
  <si>
    <t>6037B02781**</t>
  </si>
  <si>
    <t>WARPATH14/WARPATHW14/LOCKHEED14/WARGW14/WARG14/BAYMAX 14/LUISA 14/BAYMAXW14/BAYMAX13/BAYMAX13X</t>
    <phoneticPr fontId="27" type="noConversion"/>
  </si>
  <si>
    <t>800G10/G11 Warpath 14 BL</t>
  </si>
  <si>
    <t>6037B02778**</t>
  </si>
  <si>
    <t>800G10/G11  Warpath 14 NBL</t>
  </si>
  <si>
    <t>6037B02779**</t>
  </si>
  <si>
    <t>800G10/G11 Warpath 16 BL Mexico</t>
  </si>
  <si>
    <t>800G10/G11 Warpath 16 NBL Mexico</t>
  </si>
  <si>
    <t>800G10/G11 Warpath 14 BL Mexico</t>
  </si>
  <si>
    <t>800G10/G11 Warpath 14 NBL Mexico</t>
  </si>
  <si>
    <t>1000G9 starfox  Natural silver</t>
  </si>
  <si>
    <t>6037B02266**</t>
  </si>
  <si>
    <t>1000G9 starfox Slate Blue</t>
  </si>
  <si>
    <t>6037B02268**</t>
  </si>
  <si>
    <t>VISION16/VARCOLAC</t>
  </si>
  <si>
    <t>MWS Vision G9/10</t>
  </si>
  <si>
    <t>6037B02660**</t>
  </si>
  <si>
    <t>BRONCOS</t>
  </si>
  <si>
    <t>MWS Vision G11</t>
  </si>
  <si>
    <t>6037B02796**</t>
  </si>
  <si>
    <t>BL KB</t>
    <phoneticPr fontId="3" type="noConversion"/>
  </si>
  <si>
    <t>MWS Vision G11</t>
    <phoneticPr fontId="3" type="noConversion"/>
  </si>
  <si>
    <t>Ship to TH</t>
    <phoneticPr fontId="3" type="noConversion"/>
  </si>
  <si>
    <t>BJORK/SURVIVOR  NBL  Flint Silver</t>
  </si>
  <si>
    <t>3J0GSKATPD0</t>
  </si>
  <si>
    <t>BJORK/SURVIVOR  BL   Flint Silver</t>
  </si>
  <si>
    <t>3J0GSKATPF0</t>
  </si>
  <si>
    <t>OPP</t>
    <phoneticPr fontId="3" type="noConversion"/>
  </si>
  <si>
    <t>SEBASTIAN/OTTO NBL Soft Grey</t>
  </si>
  <si>
    <t>AE0PDU01250</t>
  </si>
  <si>
    <t>SEBASTIAN/OTTO NBL Jack Black</t>
  </si>
  <si>
    <t>AE0PDU01240</t>
  </si>
  <si>
    <t>SEBASTIAN/OTTO NBL Flint Opaque</t>
  </si>
  <si>
    <t>AE0PDU01220</t>
  </si>
  <si>
    <t>SEBASTIAN/OTTO BL Soft Grey</t>
  </si>
  <si>
    <t>3Q0PDKATPI0</t>
  </si>
  <si>
    <t>SEBASTIAN/OTTO BL Flint Opaque</t>
  </si>
  <si>
    <t>3Q0PDKATP60</t>
  </si>
  <si>
    <t>HOKIE/RAMESES NBL Soft Grey</t>
  </si>
  <si>
    <t>6037B02416**</t>
  </si>
  <si>
    <t xml:space="preserve">HOKIE/RAMESES NBL Soft Grey(COPILOT) </t>
  </si>
  <si>
    <t xml:space="preserve">Copilot </t>
  </si>
  <si>
    <t>6037B02950**</t>
  </si>
  <si>
    <t>HOKIE/RAMESES NBL Jet Black</t>
  </si>
  <si>
    <t>6037B02395**</t>
  </si>
  <si>
    <t xml:space="preserve">HOKIE/RAMESES NBL Jet Black(COPILOT) </t>
  </si>
  <si>
    <t>6037B02875**</t>
  </si>
  <si>
    <t>HOKIE/RAMESES BL Soft Grey</t>
  </si>
  <si>
    <t>6037B02400**</t>
  </si>
  <si>
    <t xml:space="preserve">HOKIE/RAMESES BL Soft Grey(COPILOT) </t>
  </si>
  <si>
    <t>6037B02949**</t>
  </si>
  <si>
    <t>HOKIE/RAMESES NBL Flint Opaque</t>
  </si>
  <si>
    <t>6037B02415**</t>
  </si>
  <si>
    <t>HOKIE/RAMESES NBL Flint Opaque(COPILOT)</t>
  </si>
  <si>
    <t>6037B02873**</t>
  </si>
  <si>
    <t>HOKIE/RAMESES BL Flint Opaque</t>
  </si>
  <si>
    <t>6037B02417**</t>
  </si>
  <si>
    <t xml:space="preserve">HOKIE/RAMESES BL Flint Opaque(COPILOT) </t>
  </si>
  <si>
    <t>6037B02874**</t>
  </si>
  <si>
    <t>INVENTEC_TH</t>
  </si>
  <si>
    <t>HOKIE/RAMESES NBL Soft Grey TH</t>
  </si>
  <si>
    <t>HOKIE/RAMESES NBL Soft Grey(COPILOT) TH</t>
  </si>
  <si>
    <t>HOKIE/RAMESES BL Soft Grey(COPILOT) TH</t>
  </si>
  <si>
    <t>HOKIE/RAMESES BL Soft Grey TH</t>
  </si>
  <si>
    <t>HOKIE/RAMESES NBL Jet Black(COPILOT) TH</t>
  </si>
  <si>
    <t>HOKIE/RAMESES NBL Jet Black TH</t>
  </si>
  <si>
    <t>HOKIE/RAMESES NBL Flint Opaque TH</t>
  </si>
  <si>
    <t>HOKIE/RAMESES BL Flint Opaque(COPILOT) TH</t>
  </si>
  <si>
    <t>HOKIE/RAMESES BL Flint Opaque TH</t>
  </si>
  <si>
    <t>SEBASTIAN/OTTO NBL Soft Grey TH</t>
  </si>
  <si>
    <t>SEBASTIAN/OTTO NBL Flint Opaque TH</t>
  </si>
  <si>
    <t>SEBASTIAN/OTTO BL Soft Grey TH</t>
  </si>
  <si>
    <t>SEBASTIAN/OTTO BL Flint Opaque TH</t>
  </si>
  <si>
    <t>SEBASTIAN/OTTO NBL Jack Black TH</t>
  </si>
  <si>
    <t>SEBASTIAN/OTTO</t>
    <phoneticPr fontId="3" type="noConversion"/>
  </si>
  <si>
    <t>SEBASTIAN/OTTO(COPILOT)/ NBL Soft Grey</t>
  </si>
  <si>
    <t>COPILOT</t>
  </si>
  <si>
    <t>AE0PDU03240</t>
  </si>
  <si>
    <t>SEBASTIAN/OTTO(COPILOT) / NBL Jack Black</t>
  </si>
  <si>
    <t>AE0PDU03230</t>
  </si>
  <si>
    <t>SEBASTIAN/OTTO(COPILOT)/ NBL Flint Opaque</t>
  </si>
  <si>
    <t>AE0PDU03210</t>
  </si>
  <si>
    <t>SEBASTIAN/OTTO(COPILOT)/ BL Soft Grey</t>
  </si>
  <si>
    <t>3Q0PDKA09I0</t>
  </si>
  <si>
    <t>SEBASTIAN/OTTO(COPILOT)/BL Flint Opaque</t>
  </si>
  <si>
    <t>3Q0PDKA0950</t>
  </si>
  <si>
    <t>SEBASTIAN/OTTO(COPILOT)/NBL Soft Grey TH</t>
  </si>
  <si>
    <t>SEBASTIAN/OTTO(COPILOT)/ NBL Flint Opaque TH</t>
  </si>
  <si>
    <t>SEBASTIAN/OTTO(COPILOT)/ BL Soft Grey TH</t>
  </si>
  <si>
    <t>SEBASTIAN/OTTO(COPILOT)/ BL Flint Opaque TH</t>
  </si>
  <si>
    <t>SEBASTIAN/OTTO(COPILOT)/ NBL Jack Black TH</t>
  </si>
  <si>
    <t>VLAD/EUNICE/VLAD6U NBL Soft Gray(COPILOT) TH</t>
  </si>
  <si>
    <t>6037B02967**</t>
  </si>
  <si>
    <t>VLAD/EUNICE/VLAD6U NBL Soft Gray TH</t>
  </si>
  <si>
    <t>6037B02605**</t>
  </si>
  <si>
    <t>VLAD/EUNICE/VLAD6U BL Soft Grey TH</t>
  </si>
  <si>
    <t>6037B02604**</t>
  </si>
  <si>
    <t>VLAD/EUNICE/VLAD6U BL Soft Grey(COPILOT) TH</t>
  </si>
  <si>
    <t>6037B02965**</t>
  </si>
  <si>
    <t>Ashmore/Ramla 14'' Texture (Ash Silver)</t>
  </si>
  <si>
    <t>6037B01449**</t>
  </si>
  <si>
    <t>Ashmore/Ramla 14'' Texture (Pike Silver)</t>
  </si>
  <si>
    <t>6037B01544**</t>
  </si>
  <si>
    <t>Ashmore/Ramla 14'' BL (Ash Silver)</t>
  </si>
  <si>
    <t>6037B01451**</t>
  </si>
  <si>
    <t>Ashmore/Ramla 14'' BL (Pike Silver)</t>
  </si>
  <si>
    <t>6037B01545**</t>
  </si>
  <si>
    <t>Andaman 14'' Texture (Jack black)</t>
  </si>
  <si>
    <t>AE0PA*00140</t>
  </si>
  <si>
    <t>Andaman 14'' Texture (Snow White)</t>
  </si>
  <si>
    <t>AE0PA*00130</t>
  </si>
  <si>
    <t>Thailand</t>
    <phoneticPr fontId="3" type="noConversion"/>
  </si>
  <si>
    <t>Andaman 14''NBL (Pike Silver) TH</t>
  </si>
  <si>
    <t>AE0PA*00120</t>
  </si>
  <si>
    <t>Andaman 14''NBL (Pike Silver)</t>
  </si>
  <si>
    <t>Andaman 14'' BL (Pike Silver)</t>
  </si>
  <si>
    <t>3Q0PAKA01V0</t>
  </si>
  <si>
    <t>Andaman 14'' BL (Snow White)</t>
  </si>
  <si>
    <t>3Q0PAKA01W0</t>
  </si>
  <si>
    <t>COMPAL_KS</t>
  </si>
  <si>
    <t>Maldives 15'' Texture (Jack black)</t>
  </si>
  <si>
    <t>PK132H74G**</t>
  </si>
  <si>
    <t>Maldives 15'' BL Ash silver</t>
  </si>
  <si>
    <t>PK132H84B**</t>
  </si>
  <si>
    <t>VLAD/EUNICE/VLAD6U NBL Jack Black</t>
  </si>
  <si>
    <t>6037B02156**</t>
  </si>
  <si>
    <t>VLAD/EUNICE/VLAD6U NBL Ash Silver</t>
  </si>
  <si>
    <t>6037B02166**</t>
  </si>
  <si>
    <t>VLAD/EUNICE/VLAD6U NBL Soft Grey</t>
  </si>
  <si>
    <t>VLAD/EUNICE/VLAD6U NBL Soft Grey(COPILOT)</t>
  </si>
  <si>
    <t>VLAD/EUNICE/VLAD6U NBL Pike Silver</t>
  </si>
  <si>
    <t>6037B02157**</t>
  </si>
  <si>
    <t>VLAD/EUNICE/VLAD6U BL Pike Silver</t>
  </si>
  <si>
    <t>6037B02160**</t>
  </si>
  <si>
    <t>VLAD/EUNICE/VLAD6U BL Ash Silver</t>
  </si>
  <si>
    <t>6037B02167**</t>
  </si>
  <si>
    <t>VLAD/EUNICE/VLAD6U BL Soft Grey</t>
  </si>
  <si>
    <t>VLAD/EUNICE/VLAD6U BL Soft Grey(COPILOT)</t>
  </si>
  <si>
    <t>ANDAMAN/ANDAMAN6U/HUBBLE(COPILOT)/ 14'' Texture (Jack black)</t>
  </si>
  <si>
    <t>AE0PA*02140</t>
  </si>
  <si>
    <t>ANDAMAN/ANDAMAN7U/HUBBLE</t>
  </si>
  <si>
    <t>ANDAMAN/ANDAMAN6U/HUBBLE(COPILOT)/ 14''NBL (Pike Silver) TH</t>
  </si>
  <si>
    <t>AE0PA*02120</t>
  </si>
  <si>
    <t>ANDAMAN/ANDAMAN6U/HUBBLE(COPILOT)/ 14''NBL (Pike Silver)</t>
  </si>
  <si>
    <t>ANDAMAN/ANDAMAN8U/HUBBLE</t>
  </si>
  <si>
    <t>ANDAMAN/ANDAMAN6U/HUBBLE(COPILOT)/ 14'' BL (Pike Silver)</t>
  </si>
  <si>
    <t>3Q0PAKA07L0</t>
  </si>
  <si>
    <t xml:space="preserve">Soft Grey </t>
    <phoneticPr fontId="3" type="noConversion"/>
  </si>
  <si>
    <t>Bombay NBL Soft Gey TH</t>
  </si>
  <si>
    <t>AE1G5*00010</t>
  </si>
  <si>
    <t>Darker Sky blue Opaque</t>
  </si>
  <si>
    <t>Bombay NBL Darker Sky blue Opaque TH</t>
  </si>
  <si>
    <t>AE1G5*00030</t>
  </si>
  <si>
    <t>Bombay NBL Darker Lilac Lavender Opaque TH</t>
  </si>
  <si>
    <t>AE1G5*00040</t>
  </si>
  <si>
    <t>Bombay NBL Jack Black TH</t>
  </si>
  <si>
    <t>AE1G5*00020</t>
  </si>
  <si>
    <t xml:space="preserve">Soft Grey </t>
  </si>
  <si>
    <t>Bombay  BL Soft Grey TH</t>
  </si>
  <si>
    <t>3J1G5KATP00</t>
  </si>
  <si>
    <t xml:space="preserve">Black licorice </t>
  </si>
  <si>
    <t>Bombay  BL Black licorice TH</t>
  </si>
  <si>
    <t>3J1G5KATP10</t>
  </si>
  <si>
    <t>Bombay  BL Darker Sky Blue Opaque TH</t>
  </si>
  <si>
    <t>3J1G5KATP60</t>
  </si>
  <si>
    <t>Bombay BL  Darker Forest Teal Opaque TH</t>
  </si>
  <si>
    <t>3J1G5KA02H0</t>
  </si>
  <si>
    <t>Bombay  BL Darker Lilac Lavender Opaque TH</t>
  </si>
  <si>
    <t>3J1G5KATP70</t>
  </si>
  <si>
    <t>Chromebook</t>
    <phoneticPr fontId="3" type="noConversion"/>
  </si>
  <si>
    <t>Bombay NBL Soft Gey</t>
  </si>
  <si>
    <t>Bombay NBL Darker Sky blue Opaque</t>
  </si>
  <si>
    <t>Bombay NBL Darker Lilac Lavender Opaque</t>
  </si>
  <si>
    <t xml:space="preserve">Bombay NBL Jack Black </t>
  </si>
  <si>
    <t>Bombay  BL Soft Grey</t>
  </si>
  <si>
    <t xml:space="preserve">Bombay  BL Black licorice </t>
  </si>
  <si>
    <t>Bombay  BL Darker Sky Blue Opaque</t>
  </si>
  <si>
    <t>Bombay BL  Darker Forest Teal Opaque</t>
  </si>
  <si>
    <t>Bombay  BL Darker Lilac Lavender Opaque</t>
  </si>
  <si>
    <t>GRACEBAY</t>
  </si>
  <si>
    <t>WISTRON_CQ</t>
  </si>
  <si>
    <t>GRACEBAY BL Soft Gray</t>
  </si>
  <si>
    <t>490.0TU07.2P**</t>
  </si>
  <si>
    <t>GRACEBAY NBL Darker Sky Blue Opaque</t>
  </si>
  <si>
    <t>490.0TU07.4P**</t>
  </si>
  <si>
    <t>GRACEBAY NBL Soft Gray</t>
  </si>
  <si>
    <t>490.0TU07.0P**</t>
  </si>
  <si>
    <t>Pavilion</t>
    <phoneticPr fontId="3" type="noConversion"/>
  </si>
  <si>
    <t>Rieslng  Pike Silver NBL</t>
  </si>
  <si>
    <t>490.0MQ07.CP**</t>
  </si>
  <si>
    <t>Rieslng  Pike Silver BL</t>
  </si>
  <si>
    <t>490.0MQ07.BP**</t>
  </si>
  <si>
    <t>Pale Rose Gold</t>
  </si>
  <si>
    <t>Rieslng  Pale Rose Gold BL</t>
  </si>
  <si>
    <t>490.0MQ07.EP**</t>
  </si>
  <si>
    <t>1 Zone W Numpad _Mica Silver</t>
    <phoneticPr fontId="3" type="noConversion"/>
  </si>
  <si>
    <t>ROKU/OPIHR BL  Mica Silver</t>
  </si>
  <si>
    <t>3GG3PKATPD0</t>
  </si>
  <si>
    <t xml:space="preserve">Canopy/Moto </t>
  </si>
  <si>
    <t>Canopy/Moto BL SOFT GRAY</t>
  </si>
  <si>
    <t>Copilot</t>
  </si>
  <si>
    <t>PK139AS5A**</t>
  </si>
  <si>
    <t>Canopy/Moto BL Darker Sky Blue Opaque</t>
  </si>
  <si>
    <t>PK139AS5B**</t>
  </si>
  <si>
    <t>1 Zone W Numpad _Moonstone Grey</t>
    <phoneticPr fontId="3" type="noConversion"/>
  </si>
  <si>
    <t>ROKU/OPIHR/Moonstone grey</t>
  </si>
  <si>
    <t>3GG3PKA0980</t>
  </si>
  <si>
    <t>1 Zone W Numpad _Performance Blue Opaque</t>
  </si>
  <si>
    <t>ROKU/OPIHR/Performance blue Opaque</t>
  </si>
  <si>
    <t>3GG3PKA09C0</t>
  </si>
  <si>
    <t>1 Zone W Numpad _Powder Pink Opaque</t>
  </si>
  <si>
    <t>ROKU/OPIHR/Powder Pink Opaque</t>
  </si>
  <si>
    <t>3GG3PKA09G0</t>
  </si>
  <si>
    <t>1 Zone RGB Numpad _Moonstone Grey</t>
  </si>
  <si>
    <t>ROKU/OPIHR/Moonstone grey RGB</t>
  </si>
  <si>
    <t>3GG3PKA25H0</t>
  </si>
  <si>
    <t>ROKU/OPIHR/Moonstone grey TH</t>
  </si>
  <si>
    <t>ROKU/OPIHR/Performance blue Opaque TH</t>
  </si>
  <si>
    <t>ROKU/OPIHR/Powder Pink Opaque TH</t>
  </si>
  <si>
    <t>ROKU/OPIHR/Moonstone grey RGB TH</t>
  </si>
  <si>
    <t>ENVY</t>
    <phoneticPr fontId="3" type="noConversion"/>
  </si>
  <si>
    <t>SPARTY BL Soft Gray</t>
  </si>
  <si>
    <t>PK133W01E**</t>
  </si>
  <si>
    <t>REGENCY</t>
  </si>
  <si>
    <t>Moonstone Grey</t>
  </si>
  <si>
    <t>SPARTY/REGENCY BL MOONSTONE GRAY</t>
  </si>
  <si>
    <t>PK133W01D**</t>
  </si>
  <si>
    <t>RGB Per Key W/O NumPad_Shadow Black</t>
    <phoneticPr fontId="3" type="noConversion"/>
  </si>
  <si>
    <t>COMPAL_KS</t>
    <phoneticPr fontId="3" type="noConversion"/>
  </si>
  <si>
    <t>QUAKER BL KB W/O Num Pad Shadow Black RGB per Key BL</t>
  </si>
  <si>
    <t>PK137HA1J**</t>
  </si>
  <si>
    <t>BRUNOBEAR/THETIGER BL KB W/O Num Pad Shadow Black RGB per Key BL</t>
  </si>
  <si>
    <t>PK137HA1I**</t>
  </si>
  <si>
    <t>1 Zone W NumPad_Shadow Black</t>
    <phoneticPr fontId="3" type="noConversion"/>
  </si>
  <si>
    <t xml:space="preserve">BRUNOBEAR/THETIGER BL KB With Num Pad Shadow Black 1 Zone BL </t>
  </si>
  <si>
    <t>PK137IF1E**</t>
  </si>
  <si>
    <t>4 Zone RGB W NumPad_Shadow Black</t>
    <phoneticPr fontId="3" type="noConversion"/>
  </si>
  <si>
    <t xml:space="preserve">BRUNOBEAR/THETIGER BL KB With Num Pad Shadow Black 4 Zone BL </t>
  </si>
  <si>
    <t>PK137IF1F**</t>
  </si>
  <si>
    <t>DOJO/VIBERANCE</t>
  </si>
  <si>
    <t>4 zone RGB W Numpad_ceramic white</t>
  </si>
  <si>
    <t>DOJO/VIBERANCE 4 zone RGB W Numpad_ceramic white</t>
  </si>
  <si>
    <t>6037B02928**</t>
  </si>
  <si>
    <t>4 zone RGB W Numpad_shadow black</t>
  </si>
  <si>
    <t>DOJO/VIBERANCE 4 zone RGB W Numpad_shadow black</t>
  </si>
  <si>
    <t>6037B02929**</t>
  </si>
  <si>
    <t>HANNA/KHALILAH</t>
  </si>
  <si>
    <t xml:space="preserve">1 Zone W Numpad_Shadow Black </t>
  </si>
  <si>
    <t>HANNA/KHALILAH/Backlit Shadow Black 1 Zone</t>
  </si>
  <si>
    <t>3GG3TKA00G0</t>
  </si>
  <si>
    <t xml:space="preserve">4 Zone RGB W Numpad_Shadow Black </t>
  </si>
  <si>
    <t>HANNA/KHALILAH/Backlit Shadow Black 4 Zone RGB</t>
  </si>
  <si>
    <t>3GG3TKA00C0</t>
  </si>
  <si>
    <t>1 Zone W Numpad_Ceramic White</t>
    <phoneticPr fontId="3" type="noConversion"/>
  </si>
  <si>
    <t>HANNA/KHALILAH/Backlit Ceramic White 1 Zone</t>
  </si>
  <si>
    <t>3GG3TKA00E0</t>
  </si>
  <si>
    <t>4 Zone RGB W Numpad_Ceramic White</t>
    <phoneticPr fontId="3" type="noConversion"/>
  </si>
  <si>
    <t xml:space="preserve">HANNA/KHALILAH/Backlit Ceramic White 4 Zone RGB </t>
  </si>
  <si>
    <t>3GG3TKA00A0</t>
  </si>
  <si>
    <t>HANNA/KHALILAH/Backlit Shadow Black 1 Zone TH</t>
  </si>
  <si>
    <t>HANNA/KHALILAH/Backlit Shadow Black 4 Zone RGB TH</t>
  </si>
  <si>
    <t>HANNA/KHALILAH/Backlit Ceramic White 1 Zone TH</t>
  </si>
  <si>
    <t>HANNA/KHALILAH/Backlit Ceramic White 4 Zone RGB TH</t>
  </si>
  <si>
    <t>BLACK</t>
  </si>
  <si>
    <t>EMEA</t>
  </si>
  <si>
    <t>FOXCONN_CZ</t>
  </si>
  <si>
    <r>
      <t>3B4Q2AA</t>
    </r>
    <r>
      <rPr>
        <sz val="10"/>
        <color rgb="FFFF0000"/>
        <rFont val="Calibri"/>
        <family val="2"/>
      </rPr>
      <t>#ABB</t>
    </r>
    <phoneticPr fontId="3" type="noConversion"/>
  </si>
  <si>
    <t>CPS</t>
    <phoneticPr fontId="3" type="noConversion"/>
  </si>
  <si>
    <t>EMEA</t>
    <phoneticPr fontId="27" type="noConversion"/>
  </si>
  <si>
    <r>
      <t>3B4Q2AA</t>
    </r>
    <r>
      <rPr>
        <sz val="10"/>
        <color rgb="FFFF0000"/>
        <rFont val="Calibri"/>
        <family val="2"/>
      </rPr>
      <t>#ABB</t>
    </r>
    <phoneticPr fontId="27" type="noConversion"/>
  </si>
  <si>
    <t>S China</t>
  </si>
  <si>
    <t>FOXCONN_LH</t>
  </si>
  <si>
    <r>
      <t>3B4Q2AA</t>
    </r>
    <r>
      <rPr>
        <sz val="10"/>
        <color rgb="FFFF0000"/>
        <rFont val="Calibri"/>
        <family val="2"/>
      </rPr>
      <t>#ABL</t>
    </r>
    <phoneticPr fontId="3" type="noConversion"/>
  </si>
  <si>
    <t>NA</t>
    <phoneticPr fontId="27" type="noConversion"/>
  </si>
  <si>
    <r>
      <t>3B4Q2AA</t>
    </r>
    <r>
      <rPr>
        <sz val="10"/>
        <color rgb="FFFF0000"/>
        <rFont val="Calibri"/>
        <family val="2"/>
      </rPr>
      <t>#ABL</t>
    </r>
    <phoneticPr fontId="27" type="noConversion"/>
  </si>
  <si>
    <r>
      <t>3B4Q2AA</t>
    </r>
    <r>
      <rPr>
        <sz val="10"/>
        <color rgb="FFFF0000"/>
        <rFont val="Calibri"/>
        <family val="2"/>
      </rPr>
      <t>#UUF</t>
    </r>
    <phoneticPr fontId="3" type="noConversion"/>
  </si>
  <si>
    <t>APJ</t>
    <phoneticPr fontId="27" type="noConversion"/>
  </si>
  <si>
    <r>
      <t>3B4Q2AA</t>
    </r>
    <r>
      <rPr>
        <sz val="10"/>
        <color rgb="FFFF0000"/>
        <rFont val="Calibri"/>
        <family val="2"/>
      </rPr>
      <t>#UUF</t>
    </r>
    <phoneticPr fontId="27" type="noConversion"/>
  </si>
  <si>
    <t>M52456-001</t>
    <phoneticPr fontId="3" type="noConversion"/>
  </si>
  <si>
    <t>BPS</t>
    <phoneticPr fontId="3" type="noConversion"/>
  </si>
  <si>
    <t>M52456-001</t>
    <phoneticPr fontId="27" type="noConversion"/>
  </si>
  <si>
    <t>FOXCONN_CQ</t>
  </si>
  <si>
    <t>N09777-001</t>
    <phoneticPr fontId="27" type="noConversion"/>
  </si>
  <si>
    <t>DIB</t>
    <phoneticPr fontId="3" type="noConversion"/>
  </si>
  <si>
    <t>Japan</t>
  </si>
  <si>
    <t>SHINSHIN</t>
  </si>
  <si>
    <t xml:space="preserve">MENTOR_MEDIA </t>
  </si>
  <si>
    <t>P19046-001</t>
    <phoneticPr fontId="27" type="noConversion"/>
  </si>
  <si>
    <t>+Add Cotton Sheet for Plastic free</t>
    <phoneticPr fontId="3" type="noConversion"/>
  </si>
  <si>
    <r>
      <t>45U14AA</t>
    </r>
    <r>
      <rPr>
        <sz val="10"/>
        <color rgb="FFFF0000"/>
        <rFont val="Calibri"/>
        <family val="2"/>
      </rPr>
      <t>#ABA</t>
    </r>
    <phoneticPr fontId="27" type="noConversion"/>
  </si>
  <si>
    <t>FLEXTRONICS</t>
  </si>
  <si>
    <r>
      <t>4CE96AA</t>
    </r>
    <r>
      <rPr>
        <sz val="10"/>
        <color rgb="FFFF0000"/>
        <rFont val="Calibri"/>
        <family val="2"/>
      </rPr>
      <t>#AC3</t>
    </r>
    <phoneticPr fontId="27" type="noConversion"/>
  </si>
  <si>
    <r>
      <t>4CE97AA</t>
    </r>
    <r>
      <rPr>
        <sz val="10"/>
        <color rgb="FFFF0000"/>
        <rFont val="Calibri"/>
        <family val="2"/>
      </rPr>
      <t>#AC3</t>
    </r>
    <phoneticPr fontId="27" type="noConversion"/>
  </si>
  <si>
    <t>ASH SILVER</t>
  </si>
  <si>
    <r>
      <t>4M0X5AA</t>
    </r>
    <r>
      <rPr>
        <sz val="10"/>
        <color rgb="FFFF0000"/>
        <rFont val="Calibri"/>
        <family val="2"/>
      </rPr>
      <t>#ABB</t>
    </r>
    <phoneticPr fontId="3" type="noConversion"/>
  </si>
  <si>
    <r>
      <rPr>
        <sz val="10"/>
        <color theme="1"/>
        <rFont val="細明體"/>
        <family val="3"/>
        <charset val="136"/>
      </rPr>
      <t>刪除</t>
    </r>
    <r>
      <rPr>
        <sz val="10"/>
        <color theme="1"/>
        <rFont val="Calibri"/>
        <family val="2"/>
      </rPr>
      <t>4M0X6AA#ABB</t>
    </r>
    <phoneticPr fontId="3" type="noConversion"/>
  </si>
  <si>
    <r>
      <t>4M0X5AA</t>
    </r>
    <r>
      <rPr>
        <sz val="10"/>
        <color rgb="FFFF0000"/>
        <rFont val="Calibri"/>
        <family val="2"/>
      </rPr>
      <t>#ABB</t>
    </r>
    <phoneticPr fontId="27" type="noConversion"/>
  </si>
  <si>
    <t>ASH SILVER</t>
    <phoneticPr fontId="3" type="noConversion"/>
  </si>
  <si>
    <r>
      <t>4M0X5AA</t>
    </r>
    <r>
      <rPr>
        <sz val="10"/>
        <color rgb="FFFF0000"/>
        <rFont val="Calibri"/>
        <family val="2"/>
      </rPr>
      <t>#ABL</t>
    </r>
    <phoneticPr fontId="3" type="noConversion"/>
  </si>
  <si>
    <t>NA</t>
    <phoneticPr fontId="3" type="noConversion"/>
  </si>
  <si>
    <r>
      <t>4M0X5AA</t>
    </r>
    <r>
      <rPr>
        <sz val="10"/>
        <color rgb="FFFF0000"/>
        <rFont val="Calibri"/>
        <family val="2"/>
      </rPr>
      <t>#ABL</t>
    </r>
    <phoneticPr fontId="27" type="noConversion"/>
  </si>
  <si>
    <r>
      <t>E5E76AA</t>
    </r>
    <r>
      <rPr>
        <sz val="10"/>
        <color rgb="FFFF0000"/>
        <rFont val="Calibri"/>
        <family val="2"/>
      </rPr>
      <t>#ABA</t>
    </r>
    <phoneticPr fontId="3" type="noConversion"/>
  </si>
  <si>
    <r>
      <t>E5E76AA</t>
    </r>
    <r>
      <rPr>
        <sz val="10"/>
        <color rgb="FFFF0000"/>
        <rFont val="Calibri"/>
        <family val="2"/>
      </rPr>
      <t>#ABA</t>
    </r>
    <phoneticPr fontId="27" type="noConversion"/>
  </si>
  <si>
    <t>NA</t>
  </si>
  <si>
    <t>RYDER_INDY</t>
  </si>
  <si>
    <r>
      <t>G1K28AA</t>
    </r>
    <r>
      <rPr>
        <sz val="10"/>
        <color rgb="FFFF0000"/>
        <rFont val="Calibri"/>
        <family val="2"/>
      </rPr>
      <t>#ABA</t>
    </r>
    <phoneticPr fontId="3" type="noConversion"/>
  </si>
  <si>
    <r>
      <t>G1K28AA</t>
    </r>
    <r>
      <rPr>
        <sz val="10"/>
        <color rgb="FFFF0000"/>
        <rFont val="Calibri"/>
        <family val="2"/>
      </rPr>
      <t>#ABA</t>
    </r>
    <phoneticPr fontId="27" type="noConversion"/>
  </si>
  <si>
    <r>
      <t>G1K28AA</t>
    </r>
    <r>
      <rPr>
        <sz val="10"/>
        <color rgb="FFFF0000"/>
        <rFont val="Calibri"/>
        <family val="2"/>
      </rPr>
      <t>#ABB</t>
    </r>
    <phoneticPr fontId="3" type="noConversion"/>
  </si>
  <si>
    <r>
      <t>G1K28AA</t>
    </r>
    <r>
      <rPr>
        <sz val="10"/>
        <color rgb="FFFF0000"/>
        <rFont val="Calibri"/>
        <family val="2"/>
      </rPr>
      <t>#ABB</t>
    </r>
    <phoneticPr fontId="27" type="noConversion"/>
  </si>
  <si>
    <r>
      <t>G1K28AA</t>
    </r>
    <r>
      <rPr>
        <sz val="10"/>
        <color rgb="FFFF0000"/>
        <rFont val="Calibri"/>
        <family val="2"/>
      </rPr>
      <t>#UUF</t>
    </r>
    <phoneticPr fontId="3" type="noConversion"/>
  </si>
  <si>
    <r>
      <t>G1K28AA</t>
    </r>
    <r>
      <rPr>
        <sz val="10"/>
        <color rgb="FFFF0000"/>
        <rFont val="Calibri"/>
        <family val="2"/>
      </rPr>
      <t>#UUF</t>
    </r>
    <phoneticPr fontId="27" type="noConversion"/>
  </si>
  <si>
    <r>
      <t>G1K28ET</t>
    </r>
    <r>
      <rPr>
        <sz val="10"/>
        <color rgb="FFFF0000"/>
        <rFont val="Calibri"/>
        <family val="2"/>
      </rPr>
      <t>#ABB</t>
    </r>
    <phoneticPr fontId="3" type="noConversion"/>
  </si>
  <si>
    <r>
      <t>G1K28ET</t>
    </r>
    <r>
      <rPr>
        <sz val="10"/>
        <color rgb="FFFF0000"/>
        <rFont val="Calibri"/>
        <family val="2"/>
      </rPr>
      <t>#ABB</t>
    </r>
    <phoneticPr fontId="27" type="noConversion"/>
  </si>
  <si>
    <t>768453-001</t>
    <phoneticPr fontId="27" type="noConversion"/>
  </si>
  <si>
    <t>L61878-001</t>
    <phoneticPr fontId="3" type="noConversion"/>
  </si>
  <si>
    <t>L61878-001</t>
    <phoneticPr fontId="27" type="noConversion"/>
  </si>
  <si>
    <r>
      <t>19U64AA</t>
    </r>
    <r>
      <rPr>
        <sz val="10"/>
        <color rgb="FFFF0000"/>
        <rFont val="Calibri"/>
        <family val="2"/>
      </rPr>
      <t>#ABB</t>
    </r>
    <phoneticPr fontId="27" type="noConversion"/>
  </si>
  <si>
    <r>
      <t>19U64AA</t>
    </r>
    <r>
      <rPr>
        <sz val="10"/>
        <color rgb="FFFF0000"/>
        <rFont val="Calibri"/>
        <family val="2"/>
      </rPr>
      <t>#ABL</t>
    </r>
    <phoneticPr fontId="27" type="noConversion"/>
  </si>
  <si>
    <r>
      <t>19U64AA</t>
    </r>
    <r>
      <rPr>
        <sz val="10"/>
        <color rgb="FFFF0000"/>
        <rFont val="Calibri"/>
        <family val="2"/>
      </rPr>
      <t>#UUF</t>
    </r>
    <phoneticPr fontId="27" type="noConversion"/>
  </si>
  <si>
    <r>
      <t>6G4E6AA</t>
    </r>
    <r>
      <rPr>
        <sz val="10"/>
        <color rgb="FFFF0000"/>
        <rFont val="Calibri"/>
        <family val="2"/>
      </rPr>
      <t>#ABB</t>
    </r>
    <phoneticPr fontId="27" type="noConversion"/>
  </si>
  <si>
    <r>
      <t>6G4E6AA</t>
    </r>
    <r>
      <rPr>
        <sz val="10"/>
        <color rgb="FFFF0000"/>
        <rFont val="Calibri"/>
        <family val="2"/>
      </rPr>
      <t>#UUF</t>
    </r>
    <phoneticPr fontId="27" type="noConversion"/>
  </si>
  <si>
    <r>
      <t>4R009AA</t>
    </r>
    <r>
      <rPr>
        <sz val="10"/>
        <color rgb="FFFF0000"/>
        <rFont val="Calibri"/>
        <family val="2"/>
      </rPr>
      <t>#ABA</t>
    </r>
    <phoneticPr fontId="3" type="noConversion"/>
  </si>
  <si>
    <r>
      <t>4R009AA</t>
    </r>
    <r>
      <rPr>
        <sz val="10"/>
        <color rgb="FFFF0000"/>
        <rFont val="Calibri"/>
        <family val="2"/>
      </rPr>
      <t>#ABA</t>
    </r>
    <phoneticPr fontId="27" type="noConversion"/>
  </si>
  <si>
    <r>
      <t>4R009AA</t>
    </r>
    <r>
      <rPr>
        <sz val="10"/>
        <color rgb="FFFF0000"/>
        <rFont val="Calibri"/>
        <family val="2"/>
      </rPr>
      <t>#ABM</t>
    </r>
    <phoneticPr fontId="3" type="noConversion"/>
  </si>
  <si>
    <t>LA</t>
    <phoneticPr fontId="27" type="noConversion"/>
  </si>
  <si>
    <r>
      <t>4R009AA</t>
    </r>
    <r>
      <rPr>
        <sz val="10"/>
        <color rgb="FFFF0000"/>
        <rFont val="Calibri"/>
        <family val="2"/>
      </rPr>
      <t>#ABM</t>
    </r>
    <phoneticPr fontId="27" type="noConversion"/>
  </si>
  <si>
    <r>
      <t>4R009AA</t>
    </r>
    <r>
      <rPr>
        <sz val="10"/>
        <color rgb="FFFF0000"/>
        <rFont val="Calibri"/>
        <family val="2"/>
      </rPr>
      <t>#AC3</t>
    </r>
    <phoneticPr fontId="3" type="noConversion"/>
  </si>
  <si>
    <r>
      <t>4R009AA</t>
    </r>
    <r>
      <rPr>
        <sz val="10"/>
        <color rgb="FFFF0000"/>
        <rFont val="Calibri"/>
        <family val="2"/>
      </rPr>
      <t>#AC3</t>
    </r>
    <phoneticPr fontId="27" type="noConversion"/>
  </si>
  <si>
    <r>
      <t>4R009AA</t>
    </r>
    <r>
      <rPr>
        <sz val="10"/>
        <color rgb="FFFF0000"/>
        <rFont val="Calibri"/>
        <family val="2"/>
      </rPr>
      <t>#UUF</t>
    </r>
    <phoneticPr fontId="3" type="noConversion"/>
  </si>
  <si>
    <r>
      <t>4R009AA</t>
    </r>
    <r>
      <rPr>
        <sz val="10"/>
        <color rgb="FFFF0000"/>
        <rFont val="Calibri"/>
        <family val="2"/>
      </rPr>
      <t>#UUF</t>
    </r>
    <phoneticPr fontId="27" type="noConversion"/>
  </si>
  <si>
    <r>
      <t>4R009UT</t>
    </r>
    <r>
      <rPr>
        <sz val="10"/>
        <color rgb="FFFF0000"/>
        <rFont val="Calibri"/>
        <family val="2"/>
      </rPr>
      <t>#ABA</t>
    </r>
    <phoneticPr fontId="3" type="noConversion"/>
  </si>
  <si>
    <t>Copilot</t>
    <phoneticPr fontId="3" type="noConversion"/>
  </si>
  <si>
    <r>
      <t>4R009UT</t>
    </r>
    <r>
      <rPr>
        <sz val="10"/>
        <color rgb="FFFF0000"/>
        <rFont val="Calibri"/>
        <family val="2"/>
      </rPr>
      <t>#ABA</t>
    </r>
    <phoneticPr fontId="27" type="noConversion"/>
  </si>
  <si>
    <r>
      <t>4R009UT</t>
    </r>
    <r>
      <rPr>
        <sz val="10"/>
        <color rgb="FFFF0000"/>
        <rFont val="Calibri"/>
        <family val="2"/>
      </rPr>
      <t>#ABM</t>
    </r>
    <phoneticPr fontId="3" type="noConversion"/>
  </si>
  <si>
    <r>
      <t>4R009UT</t>
    </r>
    <r>
      <rPr>
        <sz val="10"/>
        <color rgb="FFFF0000"/>
        <rFont val="Calibri"/>
        <family val="2"/>
      </rPr>
      <t>#ABM</t>
    </r>
    <phoneticPr fontId="27" type="noConversion"/>
  </si>
  <si>
    <r>
      <t>4R009UT</t>
    </r>
    <r>
      <rPr>
        <sz val="10"/>
        <color rgb="FFFF0000"/>
        <rFont val="Calibri"/>
        <family val="2"/>
      </rPr>
      <t>#AC3</t>
    </r>
    <phoneticPr fontId="3" type="noConversion"/>
  </si>
  <si>
    <r>
      <t>4R009UT</t>
    </r>
    <r>
      <rPr>
        <sz val="10"/>
        <color rgb="FFFF0000"/>
        <rFont val="Calibri"/>
        <family val="2"/>
      </rPr>
      <t>#AC3</t>
    </r>
    <phoneticPr fontId="27" type="noConversion"/>
  </si>
  <si>
    <r>
      <t>4R009UT</t>
    </r>
    <r>
      <rPr>
        <sz val="10"/>
        <color rgb="FFFF0000"/>
        <rFont val="Calibri"/>
        <family val="2"/>
      </rPr>
      <t>#UUF</t>
    </r>
    <phoneticPr fontId="3" type="noConversion"/>
  </si>
  <si>
    <r>
      <t>4R009UT</t>
    </r>
    <r>
      <rPr>
        <sz val="10"/>
        <color rgb="FFFF0000"/>
        <rFont val="Calibri"/>
        <family val="2"/>
      </rPr>
      <t>#UUF</t>
    </r>
    <phoneticPr fontId="27" type="noConversion"/>
  </si>
  <si>
    <r>
      <t>4R177AA</t>
    </r>
    <r>
      <rPr>
        <sz val="10"/>
        <color rgb="FFFF0000"/>
        <rFont val="Calibri"/>
        <family val="2"/>
      </rPr>
      <t>#AC3</t>
    </r>
    <phoneticPr fontId="3" type="noConversion"/>
  </si>
  <si>
    <r>
      <t>4R177AA</t>
    </r>
    <r>
      <rPr>
        <sz val="10"/>
        <color rgb="FFFF0000"/>
        <rFont val="Calibri"/>
        <family val="2"/>
      </rPr>
      <t>#AC3</t>
    </r>
    <phoneticPr fontId="27" type="noConversion"/>
  </si>
  <si>
    <r>
      <t>692S9AA</t>
    </r>
    <r>
      <rPr>
        <sz val="10"/>
        <color rgb="FFFF0000"/>
        <rFont val="Calibri"/>
        <family val="2"/>
      </rPr>
      <t>#AC3</t>
    </r>
    <phoneticPr fontId="27" type="noConversion"/>
  </si>
  <si>
    <r>
      <t>692S9AA</t>
    </r>
    <r>
      <rPr>
        <sz val="10"/>
        <color rgb="FFFF0000"/>
        <rFont val="Calibri"/>
        <family val="2"/>
      </rPr>
      <t>#UUF</t>
    </r>
    <phoneticPr fontId="27" type="noConversion"/>
  </si>
  <si>
    <r>
      <t>692S8AA</t>
    </r>
    <r>
      <rPr>
        <sz val="10"/>
        <color rgb="FFFF0000"/>
        <rFont val="Calibri"/>
        <family val="2"/>
      </rPr>
      <t>#ABM</t>
    </r>
    <phoneticPr fontId="27" type="noConversion"/>
  </si>
  <si>
    <r>
      <t>692S8AA</t>
    </r>
    <r>
      <rPr>
        <sz val="10"/>
        <color rgb="FFFF0000"/>
        <rFont val="Calibri"/>
        <family val="2"/>
      </rPr>
      <t>#AC3</t>
    </r>
    <phoneticPr fontId="27" type="noConversion"/>
  </si>
  <si>
    <r>
      <t>692S8AA</t>
    </r>
    <r>
      <rPr>
        <sz val="10"/>
        <color rgb="FFFF0000"/>
        <rFont val="Calibri"/>
        <family val="2"/>
      </rPr>
      <t>#UUF</t>
    </r>
    <phoneticPr fontId="27" type="noConversion"/>
  </si>
  <si>
    <r>
      <t>692T0AA</t>
    </r>
    <r>
      <rPr>
        <sz val="10"/>
        <color rgb="FFFF0000"/>
        <rFont val="Calibri"/>
        <family val="2"/>
      </rPr>
      <t>#ABM</t>
    </r>
    <phoneticPr fontId="27" type="noConversion"/>
  </si>
  <si>
    <t>WHITE</t>
  </si>
  <si>
    <r>
      <t>692T0AA</t>
    </r>
    <r>
      <rPr>
        <sz val="10"/>
        <color rgb="FFFF0000"/>
        <rFont val="Calibri"/>
        <family val="2"/>
      </rPr>
      <t>#AC3</t>
    </r>
    <phoneticPr fontId="27" type="noConversion"/>
  </si>
  <si>
    <r>
      <t>692T0AA</t>
    </r>
    <r>
      <rPr>
        <sz val="10"/>
        <color rgb="FFFF0000"/>
        <rFont val="Calibri"/>
        <family val="2"/>
      </rPr>
      <t>#UUF</t>
    </r>
    <phoneticPr fontId="27" type="noConversion"/>
  </si>
  <si>
    <r>
      <t>3B4Q5AA</t>
    </r>
    <r>
      <rPr>
        <sz val="10"/>
        <color rgb="FFFF0000"/>
        <rFont val="Calibri"/>
        <family val="2"/>
      </rPr>
      <t>#AC3</t>
    </r>
    <phoneticPr fontId="27" type="noConversion"/>
  </si>
  <si>
    <r>
      <t>3B4Q5AA</t>
    </r>
    <r>
      <rPr>
        <sz val="10"/>
        <color rgb="FFFF0000"/>
        <rFont val="Calibri"/>
        <family val="2"/>
      </rPr>
      <t>#AC3</t>
    </r>
    <r>
      <rPr>
        <sz val="10"/>
        <rFont val="Calibri"/>
        <family val="2"/>
      </rPr>
      <t xml:space="preserve"> </t>
    </r>
    <phoneticPr fontId="3" type="noConversion"/>
  </si>
  <si>
    <r>
      <t>3B4Q5UT</t>
    </r>
    <r>
      <rPr>
        <sz val="10"/>
        <color rgb="FFFF0000"/>
        <rFont val="Calibri"/>
        <family val="2"/>
      </rPr>
      <t>#ABA</t>
    </r>
    <phoneticPr fontId="27" type="noConversion"/>
  </si>
  <si>
    <r>
      <t>3B4Q5UT</t>
    </r>
    <r>
      <rPr>
        <sz val="10"/>
        <color rgb="FFFF0000"/>
        <rFont val="Calibri"/>
        <family val="2"/>
      </rPr>
      <t>#ABA</t>
    </r>
    <r>
      <rPr>
        <sz val="10"/>
        <rFont val="Calibri"/>
        <family val="2"/>
      </rPr>
      <t xml:space="preserve"> </t>
    </r>
    <phoneticPr fontId="3" type="noConversion"/>
  </si>
  <si>
    <r>
      <t>3B4Q5UT</t>
    </r>
    <r>
      <rPr>
        <sz val="10"/>
        <color rgb="FFFF0000"/>
        <rFont val="Calibri"/>
        <family val="2"/>
      </rPr>
      <t>#AC3</t>
    </r>
    <phoneticPr fontId="27" type="noConversion"/>
  </si>
  <si>
    <r>
      <t>3B4Q5UT</t>
    </r>
    <r>
      <rPr>
        <sz val="10"/>
        <color rgb="FFFF0000"/>
        <rFont val="Calibri"/>
        <family val="2"/>
      </rPr>
      <t>#UUF</t>
    </r>
    <phoneticPr fontId="27" type="noConversion"/>
  </si>
  <si>
    <t>FOXCONN_INDY</t>
  </si>
  <si>
    <r>
      <t>9SR36AA</t>
    </r>
    <r>
      <rPr>
        <sz val="10"/>
        <color rgb="FFFF0000"/>
        <rFont val="Calibri"/>
        <family val="2"/>
      </rPr>
      <t>#ABA</t>
    </r>
    <phoneticPr fontId="27" type="noConversion"/>
  </si>
  <si>
    <r>
      <t>9SR36AA</t>
    </r>
    <r>
      <rPr>
        <sz val="10"/>
        <color rgb="FFFF0000"/>
        <rFont val="Calibri"/>
        <family val="2"/>
      </rPr>
      <t xml:space="preserve">#ABA </t>
    </r>
    <phoneticPr fontId="3" type="noConversion"/>
  </si>
  <si>
    <r>
      <t>9SR36AA</t>
    </r>
    <r>
      <rPr>
        <sz val="10"/>
        <color rgb="FFFF0000"/>
        <rFont val="Calibri"/>
        <family val="2"/>
      </rPr>
      <t>#ABM</t>
    </r>
    <phoneticPr fontId="27" type="noConversion"/>
  </si>
  <si>
    <r>
      <t>9SR36AA</t>
    </r>
    <r>
      <rPr>
        <sz val="10"/>
        <color rgb="FFFF0000"/>
        <rFont val="Calibri"/>
        <family val="2"/>
      </rPr>
      <t>#AC3</t>
    </r>
    <phoneticPr fontId="27" type="noConversion"/>
  </si>
  <si>
    <r>
      <t>9SR36AA</t>
    </r>
    <r>
      <rPr>
        <sz val="10"/>
        <color rgb="FFFF0000"/>
        <rFont val="Calibri"/>
        <family val="2"/>
      </rPr>
      <t>#UUF</t>
    </r>
    <phoneticPr fontId="27" type="noConversion"/>
  </si>
  <si>
    <t>HALLEY COMBO (COPILOT)</t>
  </si>
  <si>
    <r>
      <t>9SR36UT</t>
    </r>
    <r>
      <rPr>
        <sz val="10"/>
        <color rgb="FFFF0000"/>
        <rFont val="Calibri"/>
        <family val="2"/>
      </rPr>
      <t>#ABA</t>
    </r>
    <phoneticPr fontId="27" type="noConversion"/>
  </si>
  <si>
    <r>
      <t>9SR36UT</t>
    </r>
    <r>
      <rPr>
        <sz val="10"/>
        <color rgb="FFFF0000"/>
        <rFont val="Calibri"/>
        <family val="2"/>
      </rPr>
      <t>#ABA</t>
    </r>
    <r>
      <rPr>
        <sz val="10"/>
        <rFont val="Calibri"/>
        <family val="2"/>
      </rPr>
      <t xml:space="preserve"> </t>
    </r>
    <phoneticPr fontId="3" type="noConversion"/>
  </si>
  <si>
    <r>
      <t>9SR36UT</t>
    </r>
    <r>
      <rPr>
        <sz val="10"/>
        <color rgb="FFFF0000"/>
        <rFont val="Calibri"/>
        <family val="2"/>
      </rPr>
      <t>#ABM</t>
    </r>
    <phoneticPr fontId="27" type="noConversion"/>
  </si>
  <si>
    <r>
      <t>9SR36UT</t>
    </r>
    <r>
      <rPr>
        <sz val="10"/>
        <color rgb="FFFF0000"/>
        <rFont val="Calibri"/>
        <family val="2"/>
      </rPr>
      <t>#AC3</t>
    </r>
    <phoneticPr fontId="27" type="noConversion"/>
  </si>
  <si>
    <r>
      <t>9SR36UT</t>
    </r>
    <r>
      <rPr>
        <sz val="10"/>
        <color rgb="FFFF0000"/>
        <rFont val="Calibri"/>
        <family val="2"/>
      </rPr>
      <t>#UUF</t>
    </r>
    <phoneticPr fontId="27" type="noConversion"/>
  </si>
  <si>
    <t>HALLEY BULK</t>
  </si>
  <si>
    <r>
      <t>9SR37A6</t>
    </r>
    <r>
      <rPr>
        <sz val="10"/>
        <color rgb="FFFF0000"/>
        <rFont val="Calibri"/>
        <family val="2"/>
      </rPr>
      <t>#ABA</t>
    </r>
    <phoneticPr fontId="27" type="noConversion"/>
  </si>
  <si>
    <t>Bulk</t>
    <phoneticPr fontId="3" type="noConversion"/>
  </si>
  <si>
    <t>HALLEY WIRED KEYBOARD (BULK)</t>
  </si>
  <si>
    <r>
      <t>9SR37A9</t>
    </r>
    <r>
      <rPr>
        <sz val="10"/>
        <color rgb="FFFF0000"/>
        <rFont val="Calibri"/>
        <family val="2"/>
      </rPr>
      <t>#ABA</t>
    </r>
    <phoneticPr fontId="3" type="noConversion"/>
  </si>
  <si>
    <r>
      <t>9SR37A9</t>
    </r>
    <r>
      <rPr>
        <sz val="10"/>
        <color rgb="FFFF0000"/>
        <rFont val="Calibri"/>
        <family val="2"/>
      </rPr>
      <t>#ABA</t>
    </r>
    <phoneticPr fontId="27" type="noConversion"/>
  </si>
  <si>
    <r>
      <t>9SR37AA</t>
    </r>
    <r>
      <rPr>
        <sz val="10"/>
        <color rgb="FFFF0000"/>
        <rFont val="Calibri"/>
        <family val="2"/>
      </rPr>
      <t>#ABA</t>
    </r>
    <phoneticPr fontId="27" type="noConversion"/>
  </si>
  <si>
    <r>
      <t>9SR37AA</t>
    </r>
    <r>
      <rPr>
        <sz val="10"/>
        <color rgb="FFFF0000"/>
        <rFont val="Calibri"/>
        <family val="2"/>
      </rPr>
      <t>#AC3</t>
    </r>
    <phoneticPr fontId="27" type="noConversion"/>
  </si>
  <si>
    <r>
      <t>9SR37AA</t>
    </r>
    <r>
      <rPr>
        <sz val="10"/>
        <color rgb="FFFF0000"/>
        <rFont val="Calibri"/>
        <family val="2"/>
      </rPr>
      <t>#UUF</t>
    </r>
    <phoneticPr fontId="27" type="noConversion"/>
  </si>
  <si>
    <t>HALLEY (COPILOT)</t>
  </si>
  <si>
    <r>
      <t>9SR37UT</t>
    </r>
    <r>
      <rPr>
        <sz val="10"/>
        <color rgb="FFFF0000"/>
        <rFont val="Calibri"/>
        <family val="2"/>
      </rPr>
      <t>#ABC</t>
    </r>
    <phoneticPr fontId="27" type="noConversion"/>
  </si>
  <si>
    <r>
      <t>9SR37UT</t>
    </r>
    <r>
      <rPr>
        <sz val="10"/>
        <color rgb="FFFF0000"/>
        <rFont val="Calibri"/>
        <family val="2"/>
      </rPr>
      <t>#ABA</t>
    </r>
    <phoneticPr fontId="27" type="noConversion"/>
  </si>
  <si>
    <r>
      <t>9SR37UT</t>
    </r>
    <r>
      <rPr>
        <sz val="10"/>
        <color rgb="FFFF0000"/>
        <rFont val="Calibri"/>
        <family val="2"/>
      </rPr>
      <t>#ABM</t>
    </r>
    <phoneticPr fontId="27" type="noConversion"/>
  </si>
  <si>
    <r>
      <t>9SR37UT</t>
    </r>
    <r>
      <rPr>
        <sz val="10"/>
        <color rgb="FFFF0000"/>
        <rFont val="Calibri"/>
        <family val="2"/>
      </rPr>
      <t>#AC3</t>
    </r>
    <phoneticPr fontId="27" type="noConversion"/>
  </si>
  <si>
    <t>CHICONY_CZ</t>
  </si>
  <si>
    <r>
      <t>9SR37UT</t>
    </r>
    <r>
      <rPr>
        <sz val="10"/>
        <color rgb="FFFF0000"/>
        <rFont val="Calibri"/>
        <family val="2"/>
      </rPr>
      <t>#UUF</t>
    </r>
    <phoneticPr fontId="27" type="noConversion"/>
  </si>
  <si>
    <r>
      <t>9VA80AA</t>
    </r>
    <r>
      <rPr>
        <sz val="10"/>
        <color rgb="FFFF0000"/>
        <rFont val="Calibri"/>
        <family val="2"/>
      </rPr>
      <t>#ABA</t>
    </r>
    <phoneticPr fontId="27" type="noConversion"/>
  </si>
  <si>
    <r>
      <t>9VA80AA</t>
    </r>
    <r>
      <rPr>
        <sz val="10"/>
        <color rgb="FFFF0000"/>
        <rFont val="Calibri"/>
        <family val="2"/>
      </rPr>
      <t>#AC3</t>
    </r>
    <phoneticPr fontId="27" type="noConversion"/>
  </si>
  <si>
    <r>
      <t>9VA80AA</t>
    </r>
    <r>
      <rPr>
        <sz val="10"/>
        <color rgb="FFFF0000"/>
        <rFont val="Calibri"/>
        <family val="2"/>
      </rPr>
      <t>#UUF</t>
    </r>
    <phoneticPr fontId="27" type="noConversion"/>
  </si>
  <si>
    <t>9VA80A6</t>
    <phoneticPr fontId="27" type="noConversion"/>
  </si>
  <si>
    <r>
      <t>266C9AA</t>
    </r>
    <r>
      <rPr>
        <sz val="10"/>
        <color rgb="FFFF0000"/>
        <rFont val="Calibri"/>
        <family val="2"/>
      </rPr>
      <t>#ABC</t>
    </r>
    <phoneticPr fontId="27" type="noConversion"/>
  </si>
  <si>
    <r>
      <t>266C9AA</t>
    </r>
    <r>
      <rPr>
        <sz val="10"/>
        <color rgb="FFFF0000"/>
        <rFont val="Calibri"/>
        <family val="2"/>
      </rPr>
      <t>#ABA</t>
    </r>
    <phoneticPr fontId="27" type="noConversion"/>
  </si>
  <si>
    <r>
      <t>266C9AA</t>
    </r>
    <r>
      <rPr>
        <sz val="10"/>
        <color rgb="FFFF0000"/>
        <rFont val="Calibri"/>
        <family val="2"/>
      </rPr>
      <t>#ABM</t>
    </r>
    <phoneticPr fontId="27" type="noConversion"/>
  </si>
  <si>
    <r>
      <t>266C9AA</t>
    </r>
    <r>
      <rPr>
        <sz val="10"/>
        <color rgb="FFFF0000"/>
        <rFont val="Calibri"/>
        <family val="2"/>
      </rPr>
      <t>#UUF</t>
    </r>
    <phoneticPr fontId="27" type="noConversion"/>
  </si>
  <si>
    <t>CAPTAIN CRUNCH WIRED (COPILOT)</t>
  </si>
  <si>
    <r>
      <t>AY2Y7AA</t>
    </r>
    <r>
      <rPr>
        <sz val="10"/>
        <color rgb="FFFF0000"/>
        <rFont val="Calibri"/>
        <family val="2"/>
      </rPr>
      <t>#ABA</t>
    </r>
    <phoneticPr fontId="27" type="noConversion"/>
  </si>
  <si>
    <r>
      <t>AY2Y7AA</t>
    </r>
    <r>
      <rPr>
        <sz val="10"/>
        <color rgb="FFFF0000"/>
        <rFont val="Calibri"/>
        <family val="2"/>
      </rPr>
      <t>#ABM</t>
    </r>
    <phoneticPr fontId="27" type="noConversion"/>
  </si>
  <si>
    <r>
      <t>AY2Y7AA</t>
    </r>
    <r>
      <rPr>
        <sz val="10"/>
        <color rgb="FFFF0000"/>
        <rFont val="Calibri"/>
        <family val="2"/>
      </rPr>
      <t>#AC3</t>
    </r>
    <phoneticPr fontId="27" type="noConversion"/>
  </si>
  <si>
    <r>
      <t>AY2Y7AA</t>
    </r>
    <r>
      <rPr>
        <sz val="10"/>
        <color rgb="FFFF0000"/>
        <rFont val="Calibri"/>
        <family val="2"/>
      </rPr>
      <t>#UUF</t>
    </r>
    <phoneticPr fontId="27" type="noConversion"/>
  </si>
  <si>
    <t>265D9AA</t>
    <phoneticPr fontId="3" type="noConversion"/>
  </si>
  <si>
    <t>265D9AA</t>
    <phoneticPr fontId="27" type="noConversion"/>
  </si>
  <si>
    <t>265A9AA</t>
    <phoneticPr fontId="27" type="noConversion"/>
  </si>
  <si>
    <t>265A9UT</t>
    <phoneticPr fontId="27" type="noConversion"/>
  </si>
  <si>
    <t>265A9A6</t>
    <phoneticPr fontId="27" type="noConversion"/>
  </si>
  <si>
    <r>
      <t>286J4AA</t>
    </r>
    <r>
      <rPr>
        <sz val="10"/>
        <color rgb="FFFF0000"/>
        <rFont val="Calibri"/>
        <family val="2"/>
      </rPr>
      <t>#ABA</t>
    </r>
    <phoneticPr fontId="3" type="noConversion"/>
  </si>
  <si>
    <r>
      <t>286J4AA</t>
    </r>
    <r>
      <rPr>
        <sz val="10"/>
        <color rgb="FFFF0000"/>
        <rFont val="Calibri"/>
        <family val="2"/>
      </rPr>
      <t>#ABA</t>
    </r>
    <phoneticPr fontId="27" type="noConversion"/>
  </si>
  <si>
    <r>
      <t>286J4AA</t>
    </r>
    <r>
      <rPr>
        <sz val="10"/>
        <color rgb="FFFF0000"/>
        <rFont val="Calibri"/>
        <family val="2"/>
      </rPr>
      <t>#ABC</t>
    </r>
    <phoneticPr fontId="3" type="noConversion"/>
  </si>
  <si>
    <r>
      <t>286J4AA</t>
    </r>
    <r>
      <rPr>
        <sz val="10"/>
        <color rgb="FFFF0000"/>
        <rFont val="Calibri"/>
        <family val="2"/>
      </rPr>
      <t>#ABC</t>
    </r>
    <phoneticPr fontId="27" type="noConversion"/>
  </si>
  <si>
    <r>
      <t>286J4AA</t>
    </r>
    <r>
      <rPr>
        <sz val="10"/>
        <color rgb="FFFF0000"/>
        <rFont val="Calibri"/>
        <family val="2"/>
      </rPr>
      <t>#ABM</t>
    </r>
    <phoneticPr fontId="3" type="noConversion"/>
  </si>
  <si>
    <r>
      <t>286J4AA</t>
    </r>
    <r>
      <rPr>
        <sz val="10"/>
        <color rgb="FFFF0000"/>
        <rFont val="Calibri"/>
        <family val="2"/>
      </rPr>
      <t>#ABM</t>
    </r>
    <phoneticPr fontId="27" type="noConversion"/>
  </si>
  <si>
    <r>
      <t>286J4AA</t>
    </r>
    <r>
      <rPr>
        <sz val="10"/>
        <color rgb="FFFF0000"/>
        <rFont val="Calibri"/>
        <family val="2"/>
      </rPr>
      <t>#UUF</t>
    </r>
    <phoneticPr fontId="3" type="noConversion"/>
  </si>
  <si>
    <r>
      <t>286J4AA</t>
    </r>
    <r>
      <rPr>
        <sz val="10"/>
        <color rgb="FFFF0000"/>
        <rFont val="Calibri"/>
        <family val="2"/>
      </rPr>
      <t>#UUF</t>
    </r>
    <phoneticPr fontId="27" type="noConversion"/>
  </si>
  <si>
    <t>CAPTAIN CRUNCH CASHMERE WHITE(COPILOT)</t>
  </si>
  <si>
    <t>CASHMERE WHITE</t>
  </si>
  <si>
    <r>
      <t>AW5S6AA</t>
    </r>
    <r>
      <rPr>
        <sz val="10"/>
        <color rgb="FFFF0000"/>
        <rFont val="Calibri"/>
        <family val="2"/>
      </rPr>
      <t>#AC3</t>
    </r>
    <phoneticPr fontId="3" type="noConversion"/>
  </si>
  <si>
    <r>
      <t>AW5S6AA</t>
    </r>
    <r>
      <rPr>
        <sz val="10"/>
        <color rgb="FFFF0000"/>
        <rFont val="Calibri"/>
        <family val="2"/>
      </rPr>
      <t>#AC3</t>
    </r>
    <phoneticPr fontId="27" type="noConversion"/>
  </si>
  <si>
    <t>CAPTAIN CRUNCH COMBO (COPILOT)</t>
  </si>
  <si>
    <r>
      <t>AX2Y7AA</t>
    </r>
    <r>
      <rPr>
        <sz val="10"/>
        <color rgb="FFFF0000"/>
        <rFont val="Calibri"/>
        <family val="2"/>
      </rPr>
      <t>#ABA</t>
    </r>
    <phoneticPr fontId="3" type="noConversion"/>
  </si>
  <si>
    <r>
      <t>AX2Y7AA</t>
    </r>
    <r>
      <rPr>
        <sz val="10"/>
        <color rgb="FFFF0000"/>
        <rFont val="Calibri"/>
        <family val="2"/>
      </rPr>
      <t>#ABA</t>
    </r>
    <phoneticPr fontId="27" type="noConversion"/>
  </si>
  <si>
    <r>
      <t>AX2Y7AA</t>
    </r>
    <r>
      <rPr>
        <sz val="10"/>
        <color rgb="FFFF0000"/>
        <rFont val="Calibri"/>
        <family val="2"/>
      </rPr>
      <t>#ABM</t>
    </r>
    <phoneticPr fontId="3" type="noConversion"/>
  </si>
  <si>
    <r>
      <t>AX2Y7AA</t>
    </r>
    <r>
      <rPr>
        <sz val="10"/>
        <color rgb="FFFF0000"/>
        <rFont val="Calibri"/>
        <family val="2"/>
      </rPr>
      <t>#ABM</t>
    </r>
    <phoneticPr fontId="27" type="noConversion"/>
  </si>
  <si>
    <r>
      <t>AX2Y7AA</t>
    </r>
    <r>
      <rPr>
        <sz val="10"/>
        <color rgb="FFFF0000"/>
        <rFont val="Calibri"/>
        <family val="2"/>
      </rPr>
      <t>#AC3</t>
    </r>
    <phoneticPr fontId="3" type="noConversion"/>
  </si>
  <si>
    <r>
      <t>AX2Y7AA</t>
    </r>
    <r>
      <rPr>
        <sz val="10"/>
        <color rgb="FFFF0000"/>
        <rFont val="Calibri"/>
        <family val="2"/>
      </rPr>
      <t>#AC3</t>
    </r>
    <phoneticPr fontId="27" type="noConversion"/>
  </si>
  <si>
    <r>
      <t>AX2Y7AA</t>
    </r>
    <r>
      <rPr>
        <sz val="10"/>
        <color rgb="FFFF0000"/>
        <rFont val="Calibri"/>
        <family val="2"/>
      </rPr>
      <t>#UUF</t>
    </r>
    <phoneticPr fontId="3" type="noConversion"/>
  </si>
  <si>
    <r>
      <t>AX2Y7AA</t>
    </r>
    <r>
      <rPr>
        <sz val="10"/>
        <color rgb="FFFF0000"/>
        <rFont val="Calibri"/>
        <family val="2"/>
      </rPr>
      <t>#UUF</t>
    </r>
    <phoneticPr fontId="27" type="noConversion"/>
  </si>
  <si>
    <t>SIMMONS WIRED KB</t>
  </si>
  <si>
    <r>
      <t>8T6M1AA</t>
    </r>
    <r>
      <rPr>
        <sz val="10"/>
        <color rgb="FFFF0000"/>
        <rFont val="Calibri"/>
        <family val="2"/>
      </rPr>
      <t>#ABA</t>
    </r>
    <phoneticPr fontId="27" type="noConversion"/>
  </si>
  <si>
    <r>
      <t>8T6M1AA</t>
    </r>
    <r>
      <rPr>
        <sz val="10"/>
        <color rgb="FFFF0000"/>
        <rFont val="Calibri"/>
        <family val="2"/>
      </rPr>
      <t>#ABM</t>
    </r>
    <phoneticPr fontId="27" type="noConversion"/>
  </si>
  <si>
    <r>
      <t>8T6M1AA</t>
    </r>
    <r>
      <rPr>
        <sz val="10"/>
        <color rgb="FFFF0000"/>
        <rFont val="Calibri"/>
        <family val="2"/>
      </rPr>
      <t>#AC3</t>
    </r>
    <phoneticPr fontId="27" type="noConversion"/>
  </si>
  <si>
    <r>
      <t>8T6M1AA</t>
    </r>
    <r>
      <rPr>
        <sz val="10"/>
        <color rgb="FFFF0000"/>
        <rFont val="Calibri"/>
        <family val="2"/>
      </rPr>
      <t>#UUF</t>
    </r>
    <phoneticPr fontId="27" type="noConversion"/>
  </si>
  <si>
    <r>
      <t>8T6M2AA</t>
    </r>
    <r>
      <rPr>
        <sz val="10"/>
        <color rgb="FFFF0000"/>
        <rFont val="Calibri"/>
        <family val="2"/>
      </rPr>
      <t>#ABA</t>
    </r>
    <phoneticPr fontId="27" type="noConversion"/>
  </si>
  <si>
    <r>
      <t>8T6M2AA</t>
    </r>
    <r>
      <rPr>
        <sz val="10"/>
        <color rgb="FFFF0000"/>
        <rFont val="Calibri"/>
        <family val="2"/>
      </rPr>
      <t>#AC3</t>
    </r>
    <phoneticPr fontId="27" type="noConversion"/>
  </si>
  <si>
    <t>SIMMONS BT MS</t>
  </si>
  <si>
    <r>
      <t>8T6M3AA</t>
    </r>
    <r>
      <rPr>
        <sz val="10"/>
        <color rgb="FFFF0000"/>
        <rFont val="Calibri"/>
        <family val="2"/>
      </rPr>
      <t>#ABA</t>
    </r>
    <phoneticPr fontId="27" type="noConversion"/>
  </si>
  <si>
    <r>
      <t>8T6M3AA</t>
    </r>
    <r>
      <rPr>
        <sz val="10"/>
        <color rgb="FFFF0000"/>
        <rFont val="Calibri"/>
        <family val="2"/>
      </rPr>
      <t>#ABB</t>
    </r>
    <phoneticPr fontId="27" type="noConversion"/>
  </si>
  <si>
    <r>
      <t>8T6M3AA</t>
    </r>
    <r>
      <rPr>
        <sz val="10"/>
        <color rgb="FFFF0000"/>
        <rFont val="Calibri"/>
        <family val="2"/>
      </rPr>
      <t>#UUF</t>
    </r>
    <phoneticPr fontId="27" type="noConversion"/>
  </si>
  <si>
    <t>SIMMONS DUAL MS</t>
  </si>
  <si>
    <r>
      <t>8T6M0UT</t>
    </r>
    <r>
      <rPr>
        <sz val="10"/>
        <color rgb="FFFF0000"/>
        <rFont val="Calibri"/>
        <family val="2"/>
      </rPr>
      <t>#ABA</t>
    </r>
    <phoneticPr fontId="27" type="noConversion"/>
  </si>
  <si>
    <r>
      <t>8T6M0UT</t>
    </r>
    <r>
      <rPr>
        <sz val="10"/>
        <color rgb="FFFF0000"/>
        <rFont val="Calibri"/>
        <family val="2"/>
      </rPr>
      <t>#ABB</t>
    </r>
    <phoneticPr fontId="27" type="noConversion"/>
  </si>
  <si>
    <r>
      <t>8T6M0UT</t>
    </r>
    <r>
      <rPr>
        <sz val="10"/>
        <color rgb="FFFF0000"/>
        <rFont val="Calibri"/>
        <family val="2"/>
      </rPr>
      <t>#UUF</t>
    </r>
    <phoneticPr fontId="27" type="noConversion"/>
  </si>
  <si>
    <t>SIMMONS DUAL KB</t>
  </si>
  <si>
    <r>
      <t>8T6L8AA</t>
    </r>
    <r>
      <rPr>
        <sz val="10"/>
        <color rgb="FFFF0000"/>
        <rFont val="Calibri"/>
        <family val="2"/>
      </rPr>
      <t>#ABA</t>
    </r>
    <phoneticPr fontId="27" type="noConversion"/>
  </si>
  <si>
    <r>
      <t>8T6L8AA</t>
    </r>
    <r>
      <rPr>
        <sz val="10"/>
        <color rgb="FFFF0000"/>
        <rFont val="Calibri"/>
        <family val="2"/>
      </rPr>
      <t>#AC3</t>
    </r>
    <phoneticPr fontId="27" type="noConversion"/>
  </si>
  <si>
    <r>
      <t>8T6L9</t>
    </r>
    <r>
      <rPr>
        <b/>
        <sz val="10"/>
        <color rgb="FFFF0000"/>
        <rFont val="Calibri"/>
        <family val="2"/>
      </rPr>
      <t>UT</t>
    </r>
    <r>
      <rPr>
        <sz val="10"/>
        <color rgb="FFFF0000"/>
        <rFont val="Calibri"/>
        <family val="2"/>
      </rPr>
      <t>#ABM</t>
    </r>
    <phoneticPr fontId="27" type="noConversion"/>
  </si>
  <si>
    <r>
      <t>8T6L9UT</t>
    </r>
    <r>
      <rPr>
        <sz val="10"/>
        <color rgb="FFFF0000"/>
        <rFont val="Calibri"/>
        <family val="2"/>
      </rPr>
      <t>#AC3</t>
    </r>
    <phoneticPr fontId="27" type="noConversion"/>
  </si>
  <si>
    <r>
      <t>8T6L9</t>
    </r>
    <r>
      <rPr>
        <b/>
        <sz val="10"/>
        <color rgb="FFFF0000"/>
        <rFont val="Calibri"/>
        <family val="2"/>
      </rPr>
      <t>UT</t>
    </r>
    <r>
      <rPr>
        <sz val="10"/>
        <color rgb="FFFF0000"/>
        <rFont val="Calibri"/>
        <family val="2"/>
      </rPr>
      <t>#UUF</t>
    </r>
    <phoneticPr fontId="27" type="noConversion"/>
  </si>
  <si>
    <r>
      <t>8T6L9UT</t>
    </r>
    <r>
      <rPr>
        <sz val="10"/>
        <color rgb="FFFF0000"/>
        <rFont val="Calibri"/>
        <family val="2"/>
      </rPr>
      <t>#ABA</t>
    </r>
    <phoneticPr fontId="3" type="noConversion"/>
  </si>
  <si>
    <t>SIMMONS DUAL COMBO</t>
  </si>
  <si>
    <r>
      <t>8T6L6AA</t>
    </r>
    <r>
      <rPr>
        <sz val="10"/>
        <color rgb="FFFF0000"/>
        <rFont val="Calibri"/>
        <family val="2"/>
      </rPr>
      <t>#ABA</t>
    </r>
    <phoneticPr fontId="27" type="noConversion"/>
  </si>
  <si>
    <r>
      <t>8T6L6AA</t>
    </r>
    <r>
      <rPr>
        <sz val="10"/>
        <color rgb="FFFF0000"/>
        <rFont val="Calibri"/>
        <family val="2"/>
      </rPr>
      <t>#AC3</t>
    </r>
    <phoneticPr fontId="27" type="noConversion"/>
  </si>
  <si>
    <r>
      <t>8T6L6AA</t>
    </r>
    <r>
      <rPr>
        <sz val="10"/>
        <color rgb="FFFF0000"/>
        <rFont val="Calibri"/>
        <family val="2"/>
      </rPr>
      <t>#UUF</t>
    </r>
    <phoneticPr fontId="27" type="noConversion"/>
  </si>
  <si>
    <r>
      <t>8T6L7AA</t>
    </r>
    <r>
      <rPr>
        <sz val="10"/>
        <color rgb="FFFF0000"/>
        <rFont val="Calibri"/>
        <family val="2"/>
      </rPr>
      <t>#ABA</t>
    </r>
    <phoneticPr fontId="27" type="noConversion"/>
  </si>
  <si>
    <r>
      <t>8T6L7UT</t>
    </r>
    <r>
      <rPr>
        <sz val="10"/>
        <color rgb="FFFF0000"/>
        <rFont val="Calibri"/>
        <family val="2"/>
      </rPr>
      <t>#ABA</t>
    </r>
    <phoneticPr fontId="27" type="noConversion"/>
  </si>
  <si>
    <r>
      <t>8T6L7AA</t>
    </r>
    <r>
      <rPr>
        <sz val="10"/>
        <color rgb="FFFF0000"/>
        <rFont val="Calibri"/>
        <family val="2"/>
      </rPr>
      <t>#AC3</t>
    </r>
    <phoneticPr fontId="27" type="noConversion"/>
  </si>
  <si>
    <r>
      <t>8T6L7UT</t>
    </r>
    <r>
      <rPr>
        <sz val="10"/>
        <color rgb="FFFF0000"/>
        <rFont val="Calibri"/>
        <family val="2"/>
      </rPr>
      <t>#AC3</t>
    </r>
    <phoneticPr fontId="27" type="noConversion"/>
  </si>
  <si>
    <t>LINK X DONGLE</t>
  </si>
  <si>
    <t>Dongle</t>
  </si>
  <si>
    <t>KB/MS ODM</t>
  </si>
  <si>
    <t>N70068-001</t>
  </si>
  <si>
    <r>
      <t>286K3AA</t>
    </r>
    <r>
      <rPr>
        <sz val="10"/>
        <color rgb="FFFF0000"/>
        <rFont val="Calibri"/>
        <family val="2"/>
      </rPr>
      <t>#AB2</t>
    </r>
    <phoneticPr fontId="3" type="noConversion"/>
  </si>
  <si>
    <r>
      <t>4R013AA</t>
    </r>
    <r>
      <rPr>
        <sz val="10"/>
        <color rgb="FFFF0000"/>
        <rFont val="Calibri"/>
        <family val="2"/>
      </rPr>
      <t>#ABA</t>
    </r>
    <phoneticPr fontId="27" type="noConversion"/>
  </si>
  <si>
    <r>
      <t>4R013AA</t>
    </r>
    <r>
      <rPr>
        <sz val="10"/>
        <color rgb="FFFF0000"/>
        <rFont val="Calibri"/>
        <family val="2"/>
      </rPr>
      <t>#ABA</t>
    </r>
    <phoneticPr fontId="3" type="noConversion"/>
  </si>
  <si>
    <r>
      <t>4R013AA</t>
    </r>
    <r>
      <rPr>
        <sz val="10"/>
        <color rgb="FFFF0000"/>
        <rFont val="Calibri"/>
        <family val="2"/>
      </rPr>
      <t>#ABL</t>
    </r>
    <phoneticPr fontId="27" type="noConversion"/>
  </si>
  <si>
    <r>
      <t>4R013AA</t>
    </r>
    <r>
      <rPr>
        <sz val="10"/>
        <color rgb="FFFF0000"/>
        <rFont val="Calibri"/>
        <family val="2"/>
      </rPr>
      <t>#ABL</t>
    </r>
    <phoneticPr fontId="3" type="noConversion"/>
  </si>
  <si>
    <r>
      <t>4R013AA</t>
    </r>
    <r>
      <rPr>
        <sz val="10"/>
        <color rgb="FFFF0000"/>
        <rFont val="Calibri"/>
        <family val="2"/>
      </rPr>
      <t>#AC3</t>
    </r>
    <phoneticPr fontId="27" type="noConversion"/>
  </si>
  <si>
    <r>
      <t>4R013AA</t>
    </r>
    <r>
      <rPr>
        <sz val="10"/>
        <color rgb="FFFF0000"/>
        <rFont val="Calibri"/>
        <family val="2"/>
      </rPr>
      <t>#AC3</t>
    </r>
    <phoneticPr fontId="3" type="noConversion"/>
  </si>
  <si>
    <r>
      <t>4R013AA</t>
    </r>
    <r>
      <rPr>
        <sz val="10"/>
        <color rgb="FFFF0000"/>
        <rFont val="Calibri"/>
        <family val="2"/>
      </rPr>
      <t>#UUF</t>
    </r>
    <phoneticPr fontId="27" type="noConversion"/>
  </si>
  <si>
    <r>
      <t>4R013AA</t>
    </r>
    <r>
      <rPr>
        <sz val="10"/>
        <color rgb="FFFF0000"/>
        <rFont val="Calibri"/>
        <family val="2"/>
      </rPr>
      <t>#UUF</t>
    </r>
    <phoneticPr fontId="3" type="noConversion"/>
  </si>
  <si>
    <t>LUNAR WHITE</t>
  </si>
  <si>
    <r>
      <t>4R016AA</t>
    </r>
    <r>
      <rPr>
        <sz val="10"/>
        <color rgb="FFFF0000"/>
        <rFont val="Calibri"/>
        <family val="2"/>
      </rPr>
      <t>#AC3</t>
    </r>
    <phoneticPr fontId="27" type="noConversion"/>
  </si>
  <si>
    <r>
      <t>4R016AA</t>
    </r>
    <r>
      <rPr>
        <sz val="10"/>
        <color rgb="FFFF0000"/>
        <rFont val="Calibri"/>
        <family val="2"/>
      </rPr>
      <t>#AC3</t>
    </r>
    <phoneticPr fontId="3" type="noConversion"/>
  </si>
  <si>
    <r>
      <t>4R016AA</t>
    </r>
    <r>
      <rPr>
        <sz val="10"/>
        <color rgb="FFFF0000"/>
        <rFont val="Calibri"/>
        <family val="2"/>
      </rPr>
      <t>#UUF</t>
    </r>
    <phoneticPr fontId="27" type="noConversion"/>
  </si>
  <si>
    <r>
      <t>4R016AA</t>
    </r>
    <r>
      <rPr>
        <sz val="10"/>
        <color rgb="FFFF0000"/>
        <rFont val="Calibri"/>
        <family val="2"/>
      </rPr>
      <t>#UUF</t>
    </r>
    <phoneticPr fontId="3" type="noConversion"/>
  </si>
  <si>
    <r>
      <t>4R016AA</t>
    </r>
    <r>
      <rPr>
        <sz val="10"/>
        <color rgb="FFFF0000"/>
        <rFont val="Calibri"/>
        <family val="2"/>
      </rPr>
      <t>#ABM</t>
    </r>
    <phoneticPr fontId="27" type="noConversion"/>
  </si>
  <si>
    <r>
      <t>4R016AA</t>
    </r>
    <r>
      <rPr>
        <sz val="10"/>
        <color rgb="FFFF0000"/>
        <rFont val="Calibri"/>
        <family val="2"/>
      </rPr>
      <t>#ABM</t>
    </r>
    <phoneticPr fontId="3" type="noConversion"/>
  </si>
  <si>
    <r>
      <t>860P8AA</t>
    </r>
    <r>
      <rPr>
        <sz val="10"/>
        <color rgb="FFFF0000"/>
        <rFont val="Calibri"/>
        <family val="2"/>
      </rPr>
      <t>#AC3</t>
    </r>
    <phoneticPr fontId="27" type="noConversion"/>
  </si>
  <si>
    <r>
      <t>860P8AA</t>
    </r>
    <r>
      <rPr>
        <sz val="10"/>
        <color rgb="FFFF0000"/>
        <rFont val="Calibri"/>
        <family val="2"/>
      </rPr>
      <t>#AC3</t>
    </r>
    <phoneticPr fontId="3" type="noConversion"/>
  </si>
  <si>
    <r>
      <t>4R184AA</t>
    </r>
    <r>
      <rPr>
        <sz val="10"/>
        <color rgb="FFFF0000"/>
        <rFont val="Calibri"/>
        <family val="2"/>
      </rPr>
      <t>#ABM</t>
    </r>
    <phoneticPr fontId="3" type="noConversion"/>
  </si>
  <si>
    <r>
      <t>4R184AA</t>
    </r>
    <r>
      <rPr>
        <sz val="10"/>
        <color rgb="FFFF0000"/>
        <rFont val="Calibri"/>
        <family val="2"/>
      </rPr>
      <t>#UUF</t>
    </r>
    <phoneticPr fontId="3" type="noConversion"/>
  </si>
  <si>
    <t>APJ</t>
    <phoneticPr fontId="3" type="noConversion"/>
  </si>
  <si>
    <r>
      <t>7M1D3AA</t>
    </r>
    <r>
      <rPr>
        <sz val="10"/>
        <color rgb="FFFF0000"/>
        <rFont val="Calibri"/>
        <family val="2"/>
      </rPr>
      <t>#ABA</t>
    </r>
    <phoneticPr fontId="27" type="noConversion"/>
  </si>
  <si>
    <r>
      <t>7M1D3AA</t>
    </r>
    <r>
      <rPr>
        <sz val="10"/>
        <color rgb="FFFF0000"/>
        <rFont val="Calibri"/>
        <family val="2"/>
      </rPr>
      <t>#ABA</t>
    </r>
    <phoneticPr fontId="3" type="noConversion"/>
  </si>
  <si>
    <r>
      <t>7M1D3AA</t>
    </r>
    <r>
      <rPr>
        <sz val="10"/>
        <color rgb="FFFF0000"/>
        <rFont val="Calibri"/>
        <family val="2"/>
      </rPr>
      <t>#ABB</t>
    </r>
    <phoneticPr fontId="27" type="noConversion"/>
  </si>
  <si>
    <r>
      <t>7M1D3AA</t>
    </r>
    <r>
      <rPr>
        <sz val="10"/>
        <color rgb="FFFF0000"/>
        <rFont val="Calibri"/>
        <family val="2"/>
      </rPr>
      <t>#ABB</t>
    </r>
    <phoneticPr fontId="3" type="noConversion"/>
  </si>
  <si>
    <r>
      <t>7M1D3AA</t>
    </r>
    <r>
      <rPr>
        <sz val="10"/>
        <color rgb="FFFF0000"/>
        <rFont val="Calibri"/>
        <family val="2"/>
      </rPr>
      <t>#UUF</t>
    </r>
    <phoneticPr fontId="27" type="noConversion"/>
  </si>
  <si>
    <r>
      <t>7M1D3AA</t>
    </r>
    <r>
      <rPr>
        <sz val="10"/>
        <color rgb="FFFF0000"/>
        <rFont val="Calibri"/>
        <family val="2"/>
      </rPr>
      <t>#UUF</t>
    </r>
    <phoneticPr fontId="3" type="noConversion"/>
  </si>
  <si>
    <r>
      <t>7M1D5AA</t>
    </r>
    <r>
      <rPr>
        <sz val="10"/>
        <color rgb="FFFF0000"/>
        <rFont val="Calibri"/>
        <family val="2"/>
      </rPr>
      <t>#ABA</t>
    </r>
    <phoneticPr fontId="27" type="noConversion"/>
  </si>
  <si>
    <r>
      <t>7M1D5AA</t>
    </r>
    <r>
      <rPr>
        <sz val="10"/>
        <color rgb="FFFF0000"/>
        <rFont val="Calibri"/>
        <family val="2"/>
      </rPr>
      <t>#ABA</t>
    </r>
    <phoneticPr fontId="3" type="noConversion"/>
  </si>
  <si>
    <r>
      <t>7M1D5AA</t>
    </r>
    <r>
      <rPr>
        <sz val="10"/>
        <color rgb="FFFF0000"/>
        <rFont val="Calibri"/>
        <family val="2"/>
      </rPr>
      <t>#ABB</t>
    </r>
    <phoneticPr fontId="27" type="noConversion"/>
  </si>
  <si>
    <r>
      <t>7M1D5AA</t>
    </r>
    <r>
      <rPr>
        <sz val="10"/>
        <color rgb="FFFF0000"/>
        <rFont val="Calibri"/>
        <family val="2"/>
      </rPr>
      <t>#ABB</t>
    </r>
    <phoneticPr fontId="3" type="noConversion"/>
  </si>
  <si>
    <r>
      <t>7M1D5AA</t>
    </r>
    <r>
      <rPr>
        <sz val="10"/>
        <color rgb="FFFF0000"/>
        <rFont val="Calibri"/>
        <family val="2"/>
      </rPr>
      <t>#UUF</t>
    </r>
    <phoneticPr fontId="27" type="noConversion"/>
  </si>
  <si>
    <r>
      <t>7M1D5AA</t>
    </r>
    <r>
      <rPr>
        <sz val="10"/>
        <color rgb="FFFF0000"/>
        <rFont val="Calibri"/>
        <family val="2"/>
      </rPr>
      <t>#UUF</t>
    </r>
    <phoneticPr fontId="3" type="noConversion"/>
  </si>
  <si>
    <r>
      <t>7M1D4AA</t>
    </r>
    <r>
      <rPr>
        <sz val="10"/>
        <color rgb="FFFF0000"/>
        <rFont val="Calibri"/>
        <family val="2"/>
      </rPr>
      <t>#ABA</t>
    </r>
    <phoneticPr fontId="27" type="noConversion"/>
  </si>
  <si>
    <r>
      <t>7M1D4AA</t>
    </r>
    <r>
      <rPr>
        <sz val="10"/>
        <color rgb="FFFF0000"/>
        <rFont val="Calibri"/>
        <family val="2"/>
      </rPr>
      <t>#ABA</t>
    </r>
    <phoneticPr fontId="3" type="noConversion"/>
  </si>
  <si>
    <r>
      <t>7M1D4AA</t>
    </r>
    <r>
      <rPr>
        <sz val="10"/>
        <color rgb="FFFF0000"/>
        <rFont val="Calibri"/>
        <family val="2"/>
      </rPr>
      <t>#ABB</t>
    </r>
    <phoneticPr fontId="27" type="noConversion"/>
  </si>
  <si>
    <r>
      <t>7M1D4AA</t>
    </r>
    <r>
      <rPr>
        <sz val="10"/>
        <color rgb="FFFF0000"/>
        <rFont val="Calibri"/>
        <family val="2"/>
      </rPr>
      <t>#ABB</t>
    </r>
    <phoneticPr fontId="3" type="noConversion"/>
  </si>
  <si>
    <r>
      <t>7M1D4AA</t>
    </r>
    <r>
      <rPr>
        <sz val="10"/>
        <color rgb="FFFF0000"/>
        <rFont val="Calibri"/>
        <family val="2"/>
      </rPr>
      <t>#UUF</t>
    </r>
    <phoneticPr fontId="27" type="noConversion"/>
  </si>
  <si>
    <r>
      <t>7M1D4AA</t>
    </r>
    <r>
      <rPr>
        <sz val="10"/>
        <color rgb="FFFF0000"/>
        <rFont val="Calibri"/>
        <family val="2"/>
      </rPr>
      <t>#UUF</t>
    </r>
    <phoneticPr fontId="3" type="noConversion"/>
  </si>
  <si>
    <r>
      <t>8F1Y4AA</t>
    </r>
    <r>
      <rPr>
        <sz val="10"/>
        <color rgb="FFFF0000"/>
        <rFont val="Calibri"/>
        <family val="2"/>
      </rPr>
      <t>#ABB</t>
    </r>
    <phoneticPr fontId="27" type="noConversion"/>
  </si>
  <si>
    <r>
      <t>8F1Y4AA</t>
    </r>
    <r>
      <rPr>
        <sz val="10"/>
        <color rgb="FFFF0000"/>
        <rFont val="Calibri"/>
        <family val="2"/>
      </rPr>
      <t>#ABB</t>
    </r>
    <phoneticPr fontId="3" type="noConversion"/>
  </si>
  <si>
    <t>QUANTUM</t>
  </si>
  <si>
    <t>B8YX3AA#ABA</t>
    <phoneticPr fontId="3" type="noConversion"/>
  </si>
  <si>
    <t>B8YX3AA#ABB</t>
    <phoneticPr fontId="3" type="noConversion"/>
  </si>
  <si>
    <t>B8YX3AA#UUF</t>
    <phoneticPr fontId="3" type="noConversion"/>
  </si>
  <si>
    <t>B8YX4AA#ABA</t>
    <phoneticPr fontId="3" type="noConversion"/>
  </si>
  <si>
    <t>B8YX4AA#ABB</t>
    <phoneticPr fontId="3" type="noConversion"/>
  </si>
  <si>
    <t>Chris Chang</t>
    <phoneticPr fontId="3" type="noConversion"/>
  </si>
  <si>
    <t>B8YX4AA#UUF</t>
    <phoneticPr fontId="3" type="noConversion"/>
  </si>
  <si>
    <t>UNICORN BLACK</t>
  </si>
  <si>
    <t>BD5F4AA#ABA</t>
  </si>
  <si>
    <t>BD5F4AA#ABM</t>
    <phoneticPr fontId="3" type="noConversion"/>
  </si>
  <si>
    <t>BD5F4AA#AC3</t>
    <phoneticPr fontId="3" type="noConversion"/>
  </si>
  <si>
    <t>BD5F4AA#UUF</t>
    <phoneticPr fontId="3" type="noConversion"/>
  </si>
  <si>
    <t>BD5F5UT#AC3</t>
    <phoneticPr fontId="3" type="noConversion"/>
  </si>
  <si>
    <t>BD5F5UT#UUF</t>
    <phoneticPr fontId="3" type="noConversion"/>
  </si>
  <si>
    <t>UNICORN BLACK COMBO</t>
  </si>
  <si>
    <t>BE1P9AA#ABA</t>
    <phoneticPr fontId="3" type="noConversion"/>
  </si>
  <si>
    <t>BE1P9AA#ABM</t>
    <phoneticPr fontId="3" type="noConversion"/>
  </si>
  <si>
    <t>BE1P9AA#AC3</t>
    <phoneticPr fontId="3" type="noConversion"/>
  </si>
  <si>
    <t>BE1P9AA#UUF</t>
    <phoneticPr fontId="3" type="noConversion"/>
  </si>
  <si>
    <t>BE1Q0UT#ABA</t>
  </si>
  <si>
    <t>BE1Q0UT#ABM</t>
    <phoneticPr fontId="3" type="noConversion"/>
  </si>
  <si>
    <t>BE1Q0UT#AC3</t>
    <phoneticPr fontId="3" type="noConversion"/>
  </si>
  <si>
    <t>BE1Q0UT#UUF</t>
    <phoneticPr fontId="3" type="noConversion"/>
  </si>
  <si>
    <t>UNICORN WHITE COMBO</t>
  </si>
  <si>
    <t>BE1M5AA#ABA</t>
  </si>
  <si>
    <t>BE1M5AA#ABM</t>
    <phoneticPr fontId="3" type="noConversion"/>
  </si>
  <si>
    <t>BE1M5AA#AC3</t>
    <phoneticPr fontId="3" type="noConversion"/>
  </si>
  <si>
    <t>BE1M5AA#UUF</t>
    <phoneticPr fontId="3" type="noConversion"/>
  </si>
  <si>
    <t>BE1M6AA#AC3</t>
  </si>
  <si>
    <t>OSIM BLACK</t>
  </si>
  <si>
    <t>BD5F6AA#ABA</t>
    <phoneticPr fontId="3" type="noConversion"/>
  </si>
  <si>
    <t>BD5F6AA#ABM</t>
    <phoneticPr fontId="3" type="noConversion"/>
  </si>
  <si>
    <t>BD5F6AA#AC3</t>
    <phoneticPr fontId="3" type="noConversion"/>
  </si>
  <si>
    <t>BD5F6AA#UUF</t>
    <phoneticPr fontId="3" type="noConversion"/>
  </si>
  <si>
    <t>BD5F7AA#AC3</t>
  </si>
  <si>
    <t>OSIM BLACK COMBO</t>
  </si>
  <si>
    <t>BD5F2AA#ABA</t>
    <phoneticPr fontId="3" type="noConversion"/>
  </si>
  <si>
    <t>BD5F2AA#ABM</t>
    <phoneticPr fontId="3" type="noConversion"/>
  </si>
  <si>
    <t>BD5F2AA#AC3</t>
    <phoneticPr fontId="3" type="noConversion"/>
  </si>
  <si>
    <t>BD5F2AA#UUF</t>
    <phoneticPr fontId="3" type="noConversion"/>
  </si>
  <si>
    <t>BD5F3AA#AC3</t>
    <phoneticPr fontId="3" type="noConversion"/>
  </si>
  <si>
    <t>BD5F3AA#UUF</t>
    <phoneticPr fontId="27" type="noConversion"/>
  </si>
  <si>
    <t>Foxconn_Indy</t>
  </si>
  <si>
    <t>P10220-xx1</t>
  </si>
  <si>
    <t>Foxconn_Juarez</t>
  </si>
  <si>
    <t>P10220-BL1</t>
  </si>
  <si>
    <t>HP_JP</t>
  </si>
  <si>
    <t>M87019-291</t>
  </si>
  <si>
    <t>P10220-291</t>
  </si>
  <si>
    <t>India</t>
  </si>
  <si>
    <t>HP_India</t>
  </si>
  <si>
    <t>HP_CQ</t>
  </si>
  <si>
    <t>Foxconn_WH</t>
  </si>
  <si>
    <t>M87019-031</t>
  </si>
  <si>
    <t>M87019-041</t>
  </si>
  <si>
    <t>P10220-031</t>
  </si>
  <si>
    <t>P10220-041</t>
  </si>
  <si>
    <t>Inventec_CQ</t>
  </si>
  <si>
    <t>Inventec_TW</t>
  </si>
  <si>
    <t>M87019-AB1</t>
  </si>
  <si>
    <t>P10220-AB1</t>
  </si>
  <si>
    <t>Wistron_CQ</t>
  </si>
  <si>
    <t>Pegatron_CQ</t>
  </si>
  <si>
    <t>Flextronics_CZ</t>
  </si>
  <si>
    <t>M87019-BL1</t>
  </si>
  <si>
    <t>N00541-xx1</t>
  </si>
  <si>
    <t>N21809-xx1</t>
  </si>
  <si>
    <t>P09801-xx1</t>
  </si>
  <si>
    <t>N00542-xx1</t>
  </si>
  <si>
    <t>N21810-xx1</t>
  </si>
  <si>
    <t>N51137-xx1</t>
  </si>
  <si>
    <t>P09802-xx1</t>
  </si>
  <si>
    <t>N00541-KD1</t>
  </si>
  <si>
    <t>N21809-KD1</t>
  </si>
  <si>
    <t>N00542-KD1</t>
  </si>
  <si>
    <t>N21810-KD1</t>
  </si>
  <si>
    <t>N51138-KD1</t>
  </si>
  <si>
    <t>N51138-291</t>
  </si>
  <si>
    <t>P09801-KD1</t>
  </si>
  <si>
    <t>N51137-KD1</t>
  </si>
  <si>
    <t>N51137-291</t>
  </si>
  <si>
    <t>P09802-KD1</t>
  </si>
  <si>
    <t>N69405-xx1</t>
  </si>
  <si>
    <t>N69405-KD1</t>
  </si>
  <si>
    <t>N69405-291</t>
  </si>
  <si>
    <t>P09808-xx1</t>
  </si>
  <si>
    <t>P09808-KD1</t>
  </si>
  <si>
    <t>N51148-xx1</t>
  </si>
  <si>
    <t>P10272-001</t>
  </si>
  <si>
    <t>P10275-001</t>
  </si>
  <si>
    <t>P10274-001</t>
  </si>
  <si>
    <t>P13183-001</t>
  </si>
  <si>
    <t>SA</t>
  </si>
  <si>
    <t xml:space="preserve">Flextronics_BR </t>
  </si>
  <si>
    <t>M27537-001</t>
  </si>
  <si>
    <t>Compal_KS</t>
  </si>
  <si>
    <t>Foxconn_CZ</t>
  </si>
  <si>
    <t>P10202-xx1</t>
  </si>
  <si>
    <t>P10201-xx1</t>
  </si>
  <si>
    <t>P10197-xx1</t>
  </si>
  <si>
    <t>P10197-KD1</t>
  </si>
  <si>
    <t>P10273-AA1</t>
  </si>
  <si>
    <t>P10201-KD1</t>
  </si>
  <si>
    <t>P10202-KD1</t>
  </si>
  <si>
    <t>Halley</t>
  </si>
  <si>
    <t>P10204-xx1</t>
  </si>
  <si>
    <t>L96909-KD1</t>
  </si>
  <si>
    <t>P10204-KD1</t>
  </si>
  <si>
    <t>L96910-xx1</t>
  </si>
  <si>
    <t>P10276-xx1</t>
  </si>
  <si>
    <t>Hardened</t>
  </si>
  <si>
    <t>Foxconn_LH</t>
  </si>
  <si>
    <t>Apollo USB</t>
  </si>
  <si>
    <t>HP_Direct</t>
  </si>
  <si>
    <t>Singapore</t>
  </si>
  <si>
    <t>HP_Singapore</t>
  </si>
  <si>
    <t>Foxconn_BR</t>
  </si>
  <si>
    <t>Austria</t>
  </si>
  <si>
    <t>Foxconn_AU</t>
  </si>
  <si>
    <t>Apollo PS2</t>
  </si>
  <si>
    <t>M52962-001</t>
  </si>
  <si>
    <t>N51149-xx1</t>
  </si>
  <si>
    <t>N69207-xx1</t>
  </si>
  <si>
    <t>P10277-001</t>
  </si>
  <si>
    <t>CASHMERE</t>
  </si>
  <si>
    <t>P13184-001</t>
  </si>
  <si>
    <t>N51146-xx1</t>
  </si>
  <si>
    <t>M27527-xx1</t>
  </si>
  <si>
    <t>M27527-KD1</t>
  </si>
  <si>
    <t>M52961-xx1</t>
  </si>
  <si>
    <t>N51146-KD1</t>
  </si>
  <si>
    <t>N51146-291</t>
  </si>
  <si>
    <t>N69206-xx1</t>
  </si>
  <si>
    <t>P10203-xx1</t>
  </si>
  <si>
    <t>N69206-KD1</t>
  </si>
  <si>
    <t>P10203-KD1</t>
  </si>
  <si>
    <t>N69206-291</t>
  </si>
  <si>
    <t>Keelung</t>
  </si>
  <si>
    <t>METEOR SILVER GREY</t>
  </si>
  <si>
    <t>N98225-xx1</t>
  </si>
  <si>
    <t>N98225-KD1</t>
  </si>
  <si>
    <t>Cheddar Gouda</t>
  </si>
  <si>
    <t>SNOW WHITE</t>
  </si>
  <si>
    <t>M55009-xx1</t>
  </si>
  <si>
    <t>JACK BLACK</t>
  </si>
  <si>
    <t>M55010-xx1</t>
  </si>
  <si>
    <t>N51139-xx1</t>
  </si>
  <si>
    <t>M55009-KD1</t>
  </si>
  <si>
    <t>M55010-KD1</t>
  </si>
  <si>
    <t>N51139-KD1</t>
  </si>
  <si>
    <t>N51139-291</t>
  </si>
  <si>
    <t>N51140-xx1</t>
  </si>
  <si>
    <t>N51140-KD1</t>
  </si>
  <si>
    <t>N51140-291</t>
  </si>
  <si>
    <t>N69393-xx1</t>
  </si>
  <si>
    <t>N69393-KD1</t>
  </si>
  <si>
    <t>N69393-291</t>
  </si>
  <si>
    <t>Swiss Brie</t>
  </si>
  <si>
    <t>N56960-xx1</t>
  </si>
  <si>
    <t>P09798-xx1</t>
  </si>
  <si>
    <t>N56959-xx1</t>
  </si>
  <si>
    <t>P09797-xx1</t>
  </si>
  <si>
    <t>M55011-KD1</t>
  </si>
  <si>
    <t>N56960-KD1</t>
  </si>
  <si>
    <t>P09798-KD1</t>
  </si>
  <si>
    <t>M55012-KD1</t>
  </si>
  <si>
    <t>N56959-KD1</t>
  </si>
  <si>
    <t>P09797-KD1</t>
  </si>
  <si>
    <t>N56960-291</t>
  </si>
  <si>
    <t>N56959-291</t>
  </si>
  <si>
    <t>M55011-BL1</t>
  </si>
  <si>
    <t>N56960-BL1</t>
  </si>
  <si>
    <t>P09798-BL1</t>
  </si>
  <si>
    <t>M55012-BL1</t>
  </si>
  <si>
    <t>N56959-BL1</t>
  </si>
  <si>
    <t>P09797-BL1</t>
  </si>
  <si>
    <t>Blue Neo</t>
  </si>
  <si>
    <t>M55015-KD1</t>
  </si>
  <si>
    <t>2025 11</t>
    <phoneticPr fontId="3" type="noConversion"/>
  </si>
  <si>
    <t>2025 12</t>
    <phoneticPr fontId="3" type="noConversion"/>
  </si>
  <si>
    <t>2026 01</t>
    <phoneticPr fontId="3" type="noConversion"/>
  </si>
  <si>
    <t>2026 02</t>
    <phoneticPr fontId="3" type="noConversion"/>
  </si>
  <si>
    <t>2026 03</t>
    <phoneticPr fontId="3" type="noConversion"/>
  </si>
  <si>
    <t>2026 04</t>
    <phoneticPr fontId="3" type="noConversion"/>
  </si>
  <si>
    <t>2026 05</t>
    <phoneticPr fontId="3" type="noConversion"/>
  </si>
  <si>
    <t>2026 06</t>
    <phoneticPr fontId="3" type="noConversion"/>
  </si>
  <si>
    <t>2026 07</t>
    <phoneticPr fontId="3" type="noConversion"/>
  </si>
  <si>
    <t>2026 08</t>
    <phoneticPr fontId="3" type="noConversion"/>
  </si>
  <si>
    <t>2026 09</t>
    <phoneticPr fontId="3" type="noConversion"/>
  </si>
  <si>
    <t>2026 10</t>
    <phoneticPr fontId="3" type="noConversion"/>
  </si>
  <si>
    <t>Total Rebate in Q1 2026 (US$)</t>
    <phoneticPr fontId="3" type="noConversion"/>
  </si>
  <si>
    <t>Total Rebate in Q2 2026 (US$)</t>
    <phoneticPr fontId="3" type="noConversion"/>
  </si>
  <si>
    <t>Total Rebate in Q3 2026 (US$)</t>
    <phoneticPr fontId="3" type="noConversion"/>
  </si>
  <si>
    <t>Total Rebate in Q4 2026 (US$)</t>
    <phoneticPr fontId="3" type="noConversion"/>
  </si>
  <si>
    <t>Consumer/Commercial/
Peripheral</t>
    <phoneticPr fontId="3" type="noConversion"/>
  </si>
  <si>
    <r>
      <t xml:space="preserve">COMPAL/QUANTA/INVENTEC/WISTRON/FOXCONN
</t>
    </r>
    <r>
      <rPr>
        <sz val="6"/>
        <color rgb="FFFF0000"/>
        <rFont val="Calibri"/>
        <family val="2"/>
      </rPr>
      <t>*If the ODM is not listed above, do not write 'OTHERS'. Please refer to the ODM or Regional site name as stated in the contract.</t>
    </r>
    <r>
      <rPr>
        <sz val="6"/>
        <color rgb="FF3333FF"/>
        <rFont val="Calibri"/>
        <family val="2"/>
      </rPr>
      <t xml:space="preserve">
INVENTEC_CQ
INVENTEC_MX
INVENTEC_TH
QUANTA_CQ
QUANTA_TH
WISTRON_CQ
WISTRON_VN
COMPAL_KS
COMPAL_VN
HUAQIN_NC 
HUAQIN_VN
</t>
    </r>
    <phoneticPr fontId="3" type="noConversion"/>
  </si>
  <si>
    <t>FY26</t>
    <phoneticPr fontId="9" type="noConversion"/>
  </si>
  <si>
    <t>Location</t>
    <phoneticPr fontId="3" type="noConversion"/>
  </si>
  <si>
    <t>Nov Q'ty</t>
    <phoneticPr fontId="3" type="noConversion"/>
  </si>
  <si>
    <t>Dec Q'ty</t>
    <phoneticPr fontId="3" type="noConversion"/>
  </si>
  <si>
    <t>Jan Q'ty</t>
    <phoneticPr fontId="3" type="noConversion"/>
  </si>
  <si>
    <t>Feb Q'ty</t>
    <phoneticPr fontId="3" type="noConversion"/>
  </si>
  <si>
    <t>Mar Q'ty</t>
    <phoneticPr fontId="3" type="noConversion"/>
  </si>
  <si>
    <t>Apr Q'ty</t>
    <phoneticPr fontId="3" type="noConversion"/>
  </si>
  <si>
    <t>status</t>
  </si>
  <si>
    <t>FY26</t>
    <phoneticPr fontId="3" type="noConversion"/>
  </si>
  <si>
    <t>FY26</t>
  </si>
  <si>
    <t>ROZ 16/REX 16/ OAKEN 16/OLAF 16/LONGHORNZ/PENFOLD/HELM</t>
  </si>
  <si>
    <t>WAFER13/WAFER14/WAFFLE14/WAFFLE14N/PUDDING14/RAINBOWCAKE14/RUMCAKE14/WAFER14R/DALGONA/DIVINITY</t>
  </si>
  <si>
    <t>NB</t>
    <phoneticPr fontId="3" type="noConversion"/>
  </si>
  <si>
    <t>400/600 G1
2-Coat</t>
    <phoneticPr fontId="3" type="noConversion"/>
  </si>
  <si>
    <t>Soft Grey 2-coat</t>
  </si>
  <si>
    <t>Soft Grey Menu</t>
  </si>
  <si>
    <t>400/600 G2
2-Coat</t>
    <phoneticPr fontId="3" type="noConversion"/>
  </si>
  <si>
    <t>GOAT14/GRUYERE14/GORGONZOLA14/GOUDA14/DOLCELATTE/CHEDDAR13/CHEDDAR13X/CHEDDAR14/RICOTTA14/PARMESAN14/PROVOLONE14</t>
  </si>
  <si>
    <t>AEX8UU07110</t>
  </si>
  <si>
    <t>AEX8UU06110</t>
  </si>
  <si>
    <t>GOAT16/GRUYERE16/GORGONZOLA14/GOUDA16/CHEDDAR16//RICOTTA16/PARMESAN16/PROVOLONE16</t>
  </si>
  <si>
    <t>AEX8WU07110</t>
  </si>
  <si>
    <t>AEX8WU06110</t>
    <phoneticPr fontId="3" type="noConversion"/>
  </si>
  <si>
    <t>AEX8UU07120</t>
    <phoneticPr fontId="3" type="noConversion"/>
  </si>
  <si>
    <t>AEX8UU06120</t>
    <phoneticPr fontId="3" type="noConversion"/>
  </si>
  <si>
    <t>AEX8WU07120</t>
    <phoneticPr fontId="3" type="noConversion"/>
  </si>
  <si>
    <t>AEX8WU06120</t>
    <phoneticPr fontId="3" type="noConversion"/>
  </si>
  <si>
    <t>400/600 G2 
2-coat &amp;
New Legend</t>
    <phoneticPr fontId="3" type="noConversion"/>
  </si>
  <si>
    <t>Dolcelatte</t>
  </si>
  <si>
    <t>6037B03208**
6037B03207**</t>
    <phoneticPr fontId="3" type="noConversion"/>
  </si>
  <si>
    <t>Soft Grey Menu</t>
    <phoneticPr fontId="3" type="noConversion"/>
  </si>
  <si>
    <t>6037B03206**</t>
  </si>
  <si>
    <t>INVENTEC_MX</t>
  </si>
  <si>
    <t>WARPATH16/WARPATHW16LOCKHEED16</t>
  </si>
  <si>
    <t>WARPATH14/WARPATHW14//WARPATH14L/WARPATH14LX/WARPATH13</t>
  </si>
  <si>
    <t>WARPATH14/WARPATHW14/LOCKHEED14/WARGW14/WARG14/BAYMAX 14/LUISA 14/BAYMAXW14/BAYMAX13/BAYMAX13X</t>
  </si>
  <si>
    <t>FY27</t>
  </si>
  <si>
    <t>FY28</t>
  </si>
  <si>
    <t>FY29</t>
  </si>
  <si>
    <t>COSTA/BANTIE/BOBBI</t>
  </si>
  <si>
    <t>COSTA/BANTIE/BOBBI NBL JET BLACK</t>
  </si>
  <si>
    <t>AE0PEU00210</t>
  </si>
  <si>
    <t>Iron Gray</t>
  </si>
  <si>
    <t>COSTA/BANTIE/BOBBI NBL IRON GRAY</t>
  </si>
  <si>
    <t>AE0PEU00220</t>
  </si>
  <si>
    <t>Canvas Gray</t>
  </si>
  <si>
    <t>COSTA/BANTIE/BOBBI NBL CANVAS GRAY</t>
  </si>
  <si>
    <t>AE0PEU00230</t>
  </si>
  <si>
    <t>Darker Meteor Silver Opaque</t>
  </si>
  <si>
    <t>COSTA/BANTIE/BOBBI NBL DARKER METEOR SILVER OPAQUE</t>
  </si>
  <si>
    <t>AE0PEU00240</t>
  </si>
  <si>
    <t>Darker Nouvelle Silver Opaque</t>
  </si>
  <si>
    <t>COSTA/BANTIE/BOBBI NBL DARKER NOUVELLE SILVER OPAQUE</t>
  </si>
  <si>
    <t>AE0PEU00260</t>
  </si>
  <si>
    <t>Darker Starlit Blue</t>
  </si>
  <si>
    <t>COSTA/BANTIE/BOBBI NBL Darker Starlit Blue</t>
  </si>
  <si>
    <t>AE0PEU00270</t>
  </si>
  <si>
    <t>COSTA/BANTIE/BOBBI BL  CANVAS GRAY</t>
  </si>
  <si>
    <t>3Q0PEKA00B0</t>
  </si>
  <si>
    <t>COSTA/BANTIE/BOBBI BL DARKER METEOR SILVER OPAQUE</t>
  </si>
  <si>
    <t>3Q0PEKA00C0</t>
  </si>
  <si>
    <t>COSTA/BANTIE/BOBBI BL IRON GRAY</t>
  </si>
  <si>
    <t>3Q0PEKA00A0</t>
  </si>
  <si>
    <t>COSTA/BANTIE/BOBBI BL DARKER NOUVELLE SILVER OPAQUE</t>
  </si>
  <si>
    <t>3Q0PEKA00V0</t>
  </si>
  <si>
    <t xml:space="preserve">COSTA/BANTIE/BOBBI BL Darker Starlit Blue </t>
  </si>
  <si>
    <t>3Q0PEKA11K0</t>
  </si>
  <si>
    <t>Wind Purple</t>
  </si>
  <si>
    <t>COSTA/BANTIE/BOBBI BL Wind Purple</t>
  </si>
  <si>
    <t>3Q0PEKA13Y0</t>
  </si>
  <si>
    <t>Darker Sapphire</t>
  </si>
  <si>
    <t>COSTA/BANTIE/BOBBI BL Darker Sapphire</t>
  </si>
  <si>
    <t>3Q0PEKA13Z0</t>
  </si>
  <si>
    <t>COSTA/BANTIE/BOBBI NBL JET BLACK TH</t>
  </si>
  <si>
    <t>COSTA/BANTIE/BOBBI NBL IRON GRAY TH</t>
  </si>
  <si>
    <t>COSTA/BANTIE/BOBBI NBL CANVAS GRAY TH</t>
  </si>
  <si>
    <t>COSTA/BANTIE/BOBBI NBL DARKER METEOR SILVER OPAQUE TH</t>
  </si>
  <si>
    <t>COSTA/BANTIE/BOBBI NBL DARKER NOUVELLE SILVER OPAQUE TH</t>
  </si>
  <si>
    <t>COSTA/BANTIE/BOBBI NBL Darker Starlit Blue TH</t>
  </si>
  <si>
    <t>COSTA/BANTIE/BOBBI BL  CANVAS GRAY TH</t>
  </si>
  <si>
    <t>COSTA/BANTIE/BOBBI BL DARKER METEOR SILVER OPAQUE TH</t>
  </si>
  <si>
    <t>COSTA/BANTIE/BOBBI BL IRON GRAY TH</t>
  </si>
  <si>
    <t>COSTA/BANTIE/BOBBI BL DARKER NOUVELLE SILVER OPAQUE TH</t>
  </si>
  <si>
    <t>COSTA/BANTIE/BOBBI BL Darker Starlit Blue TH</t>
  </si>
  <si>
    <t>COSTA/BANTIE/BOBBI BL Wind Purple TH</t>
  </si>
  <si>
    <t>COSTA/BANTIE/BOBBI BL Darker Sapphire TH</t>
  </si>
  <si>
    <t>BOMBAY/FINLEY</t>
    <phoneticPr fontId="3" type="noConversion"/>
  </si>
  <si>
    <t>1 Zone W Numpad _Mica Silver</t>
  </si>
  <si>
    <t>1 Zone W Numpad _Moonstone Grey</t>
  </si>
  <si>
    <t>ESA</t>
  </si>
  <si>
    <t>HUAQIN_SH</t>
  </si>
  <si>
    <t>ESA BL Canvas Gray</t>
  </si>
  <si>
    <t>HQ2540301FEA0</t>
  </si>
  <si>
    <t>ESA BL Darker Meteor Silver Opaque</t>
  </si>
  <si>
    <t>HQ2540301FEB0</t>
  </si>
  <si>
    <t>Darker Sahara Gold Opaque</t>
  </si>
  <si>
    <t>ESA BLDarker Sahara Gold Opaque</t>
  </si>
  <si>
    <t>HQ2540301FMV0</t>
  </si>
  <si>
    <t>ESA BL Darker Starlit Blue</t>
  </si>
  <si>
    <t>HQ2540301FMW0</t>
  </si>
  <si>
    <t>Vietnam</t>
  </si>
  <si>
    <t>HUAQIN_VN</t>
  </si>
  <si>
    <t>OMEN</t>
    <phoneticPr fontId="3" type="noConversion"/>
  </si>
  <si>
    <t>POCARI/PROPEL</t>
  </si>
  <si>
    <t>POCARI/PROPEL Backlit Shadow Black 4 Zone RGB</t>
  </si>
  <si>
    <t>6037B0311001</t>
  </si>
  <si>
    <t>POCARI/PROPEL Backlit Shadow Black 1 Zone</t>
  </si>
  <si>
    <t>6037B0311401</t>
  </si>
  <si>
    <t>POCARI/PROPEL Backlit Shadow Black 4 Zone RGB TH</t>
  </si>
  <si>
    <t>POCARI/PROPEL Backlit Shadow Black 1 Zone TH</t>
  </si>
  <si>
    <t>HANNAHX/KHALILAHHX</t>
  </si>
  <si>
    <t>1 Zone W Numpad_Shadow Black_Quick-dome</t>
    <phoneticPr fontId="3" type="noConversion"/>
  </si>
  <si>
    <t>1 Zone W Numpad_Shadow Black_Quick-dome</t>
  </si>
  <si>
    <t>Quick dome</t>
  </si>
  <si>
    <t>3GG3WKA0050</t>
  </si>
  <si>
    <t>4 Zone RGB W Numpad_Shadow Black_Quick-dome</t>
    <phoneticPr fontId="3" type="noConversion"/>
  </si>
  <si>
    <t>4 Zone RGB W Numpad_Shadow Black_Quick-dome</t>
  </si>
  <si>
    <t>3GG3WKA00J0</t>
  </si>
  <si>
    <t>1 Zone W Numpad_Ceramic White_Quick-dome</t>
    <phoneticPr fontId="3" type="noConversion"/>
  </si>
  <si>
    <t>1 Zone W Numpad_Ceramic White_Quick-dome</t>
  </si>
  <si>
    <t>3GG3WKA0070</t>
  </si>
  <si>
    <t>4 Zone RGB W Numpad_Ceramic White_Quick-dome</t>
    <phoneticPr fontId="3" type="noConversion"/>
  </si>
  <si>
    <t>4 Zone RGB W Numpad_Ceramic White_Quick-dome</t>
  </si>
  <si>
    <t>3GG3WKA00K0</t>
  </si>
  <si>
    <t xml:space="preserve">1 Zone W Numpad_Shadow Black_Quick-dome </t>
    <phoneticPr fontId="3" type="noConversion"/>
  </si>
  <si>
    <t xml:space="preserve">1 Zone W Numpad_Shadow Black_Quick-dome </t>
  </si>
  <si>
    <t xml:space="preserve">4 Zone RGB W Numpad_Shadow Black_Quick-dome </t>
    <phoneticPr fontId="3" type="noConversion"/>
  </si>
  <si>
    <t xml:space="preserve">4 Zone RGB W Numpad_Shadow Black_Quick-dome </t>
  </si>
  <si>
    <t>4 Zone RGB W Numpad_Shadow Black Quick-dome</t>
    <phoneticPr fontId="3" type="noConversion"/>
  </si>
  <si>
    <t>4 Zone RGB W Numpad_Shadow Black Quick-dome</t>
  </si>
  <si>
    <t>6037B0324701</t>
  </si>
  <si>
    <t>1 Zone RGB W Numpad_Shadow Black Quick-dome</t>
    <phoneticPr fontId="3" type="noConversion"/>
  </si>
  <si>
    <t>1 Zone RGB W Numpad_Shadow Black Quick-dome</t>
  </si>
  <si>
    <t>6037B0324901</t>
  </si>
  <si>
    <t>Japan</t>
    <phoneticPr fontId="3" type="noConversion"/>
  </si>
  <si>
    <t>SHINSHIN</t>
    <phoneticPr fontId="3" type="noConversion"/>
  </si>
  <si>
    <t>4M0X5AA#ABB</t>
    <phoneticPr fontId="3" type="noConversion"/>
  </si>
  <si>
    <t>4M0X5AA#ABB</t>
    <phoneticPr fontId="27" type="noConversion"/>
  </si>
  <si>
    <t>4M0X5AA#ABL</t>
    <phoneticPr fontId="3" type="noConversion"/>
  </si>
  <si>
    <t>4M0X5AA#ABL</t>
    <phoneticPr fontId="27" type="noConversion"/>
  </si>
  <si>
    <r>
      <t>6G4E6AA</t>
    </r>
    <r>
      <rPr>
        <sz val="10"/>
        <color rgb="FFFF0000"/>
        <rFont val="Calibri"/>
        <family val="2"/>
      </rPr>
      <t>#ABL</t>
    </r>
    <phoneticPr fontId="27" type="noConversion"/>
  </si>
  <si>
    <t>Combo</t>
    <phoneticPr fontId="3" type="noConversion"/>
  </si>
  <si>
    <t>4R009AA#ABA</t>
    <phoneticPr fontId="3" type="noConversion"/>
  </si>
  <si>
    <t>4R009AA#ABA</t>
    <phoneticPr fontId="27" type="noConversion"/>
  </si>
  <si>
    <t>4R009AA#ABM</t>
    <phoneticPr fontId="3" type="noConversion"/>
  </si>
  <si>
    <t>4R009AA#ABM</t>
    <phoneticPr fontId="27" type="noConversion"/>
  </si>
  <si>
    <t>FLEXTRONICS</t>
    <phoneticPr fontId="3" type="noConversion"/>
  </si>
  <si>
    <t>4R009AA#AC3</t>
    <phoneticPr fontId="3" type="noConversion"/>
  </si>
  <si>
    <t>4R009AA#AC3</t>
    <phoneticPr fontId="27" type="noConversion"/>
  </si>
  <si>
    <t>4R009AA#UUF</t>
    <phoneticPr fontId="3" type="noConversion"/>
  </si>
  <si>
    <t>4R009AA#UUF</t>
    <phoneticPr fontId="27" type="noConversion"/>
  </si>
  <si>
    <t>4R009UT#ABA</t>
    <phoneticPr fontId="3" type="noConversion"/>
  </si>
  <si>
    <t>4R009UT#ABA</t>
    <phoneticPr fontId="27" type="noConversion"/>
  </si>
  <si>
    <t>4R009UT#ABM</t>
    <phoneticPr fontId="3" type="noConversion"/>
  </si>
  <si>
    <t>4R009UT#ABM</t>
    <phoneticPr fontId="27" type="noConversion"/>
  </si>
  <si>
    <t>4R009UT#AC3</t>
    <phoneticPr fontId="3" type="noConversion"/>
  </si>
  <si>
    <t>4R009UT#AC3</t>
    <phoneticPr fontId="27" type="noConversion"/>
  </si>
  <si>
    <t>4R009UT#UUF</t>
    <phoneticPr fontId="3" type="noConversion"/>
  </si>
  <si>
    <t>4R009UT#UUF</t>
    <phoneticPr fontId="27" type="noConversion"/>
  </si>
  <si>
    <t>4R177AA#AC3</t>
    <phoneticPr fontId="3" type="noConversion"/>
  </si>
  <si>
    <t>4R177AA#AC3</t>
    <phoneticPr fontId="27" type="noConversion"/>
  </si>
  <si>
    <t>692S9AA#AC3</t>
    <phoneticPr fontId="27" type="noConversion"/>
  </si>
  <si>
    <t>692S9AA#UUF</t>
    <phoneticPr fontId="27" type="noConversion"/>
  </si>
  <si>
    <t>692S8AA#ABM</t>
    <phoneticPr fontId="27" type="noConversion"/>
  </si>
  <si>
    <t>692S8AA#AC3</t>
    <phoneticPr fontId="27" type="noConversion"/>
  </si>
  <si>
    <t>692S8AA#UUF</t>
    <phoneticPr fontId="27" type="noConversion"/>
  </si>
  <si>
    <t>692T0AA#ABM</t>
    <phoneticPr fontId="27" type="noConversion"/>
  </si>
  <si>
    <t>692T0AA#AC3</t>
    <phoneticPr fontId="27" type="noConversion"/>
  </si>
  <si>
    <t>692T0AA#UUF</t>
    <phoneticPr fontId="27" type="noConversion"/>
  </si>
  <si>
    <t>CADBURY</t>
    <phoneticPr fontId="3" type="noConversion"/>
  </si>
  <si>
    <t>9SR36AA#ABA</t>
    <phoneticPr fontId="27" type="noConversion"/>
  </si>
  <si>
    <t xml:space="preserve">9SR36AA#ABA </t>
    <phoneticPr fontId="3" type="noConversion"/>
  </si>
  <si>
    <t>9SR36AA#ABM</t>
    <phoneticPr fontId="27" type="noConversion"/>
  </si>
  <si>
    <t>9SR36AA#AC3</t>
    <phoneticPr fontId="27" type="noConversion"/>
  </si>
  <si>
    <t>9SR36AA#UUF</t>
    <phoneticPr fontId="27" type="noConversion"/>
  </si>
  <si>
    <t>HALLEY COMBO (COPILOT)</t>
    <phoneticPr fontId="3" type="noConversion"/>
  </si>
  <si>
    <t>9SR36UT#ABA</t>
    <phoneticPr fontId="27" type="noConversion"/>
  </si>
  <si>
    <t xml:space="preserve">9SR36UT#ABA </t>
    <phoneticPr fontId="3" type="noConversion"/>
  </si>
  <si>
    <t>9SR36UT#ABM</t>
    <phoneticPr fontId="27" type="noConversion"/>
  </si>
  <si>
    <t>9SR36UT#AC3</t>
    <phoneticPr fontId="27" type="noConversion"/>
  </si>
  <si>
    <t>9SR36UT#UUF</t>
    <phoneticPr fontId="27" type="noConversion"/>
  </si>
  <si>
    <t>HALLEY BULK</t>
    <phoneticPr fontId="3" type="noConversion"/>
  </si>
  <si>
    <t>9SR37A6#ABA</t>
    <phoneticPr fontId="27" type="noConversion"/>
  </si>
  <si>
    <t>HALLEY WIRED KEYBOARD (BULK)</t>
    <phoneticPr fontId="3" type="noConversion"/>
  </si>
  <si>
    <t>9SR37A9#ABA</t>
    <phoneticPr fontId="3" type="noConversion"/>
  </si>
  <si>
    <t>9SR37A9#ABA</t>
    <phoneticPr fontId="27" type="noConversion"/>
  </si>
  <si>
    <t>9SR37AA#ABA</t>
    <phoneticPr fontId="27" type="noConversion"/>
  </si>
  <si>
    <t>9SR37AA#AC3</t>
    <phoneticPr fontId="27" type="noConversion"/>
  </si>
  <si>
    <t>9SR37AA#UUF</t>
    <phoneticPr fontId="27" type="noConversion"/>
  </si>
  <si>
    <t>HALLEY (COPILOT)</t>
    <phoneticPr fontId="3" type="noConversion"/>
  </si>
  <si>
    <t>9SR37UT#ABC</t>
    <phoneticPr fontId="27" type="noConversion"/>
  </si>
  <si>
    <t>9SR37UT#ABA</t>
    <phoneticPr fontId="27" type="noConversion"/>
  </si>
  <si>
    <t>9SR37UT#ABM</t>
    <phoneticPr fontId="27" type="noConversion"/>
  </si>
  <si>
    <t>9SR37UT#AC3</t>
    <phoneticPr fontId="27" type="noConversion"/>
  </si>
  <si>
    <t>Chicony_CZ</t>
  </si>
  <si>
    <t>9SR37UT#UUF</t>
    <phoneticPr fontId="27" type="noConversion"/>
  </si>
  <si>
    <t>CAPTAIN CRUNCH WIRED</t>
    <phoneticPr fontId="3" type="noConversion"/>
  </si>
  <si>
    <t>266C9AA#ABC</t>
    <phoneticPr fontId="27" type="noConversion"/>
  </si>
  <si>
    <t>266C9AA#ABA</t>
    <phoneticPr fontId="27" type="noConversion"/>
  </si>
  <si>
    <t>266C9AA#ABM</t>
    <phoneticPr fontId="27" type="noConversion"/>
  </si>
  <si>
    <t>266C9AA#UUF</t>
    <phoneticPr fontId="27" type="noConversion"/>
  </si>
  <si>
    <t>CAPTAIN CRUNCH WIRED (COPILOT)</t>
    <phoneticPr fontId="3" type="noConversion"/>
  </si>
  <si>
    <t>AY2Y7AA#ABA</t>
    <phoneticPr fontId="27" type="noConversion"/>
  </si>
  <si>
    <t>AY2Y7AA#ABM</t>
    <phoneticPr fontId="27" type="noConversion"/>
  </si>
  <si>
    <t>AY2Y7AA#AC3</t>
    <phoneticPr fontId="27" type="noConversion"/>
  </si>
  <si>
    <t>AY2Y7AA#UUF</t>
    <phoneticPr fontId="27" type="noConversion"/>
  </si>
  <si>
    <t>286J4AA#ABA</t>
    <phoneticPr fontId="3" type="noConversion"/>
  </si>
  <si>
    <t>286J4AA#ABA</t>
    <phoneticPr fontId="27" type="noConversion"/>
  </si>
  <si>
    <t>286J4AA#ABC</t>
    <phoneticPr fontId="3" type="noConversion"/>
  </si>
  <si>
    <t>286J4AA#ABC</t>
    <phoneticPr fontId="27" type="noConversion"/>
  </si>
  <si>
    <t>286J4AA#ABM</t>
    <phoneticPr fontId="3" type="noConversion"/>
  </si>
  <si>
    <t>286J4AA#ABM</t>
    <phoneticPr fontId="27" type="noConversion"/>
  </si>
  <si>
    <t>286J4AA#UUF</t>
    <phoneticPr fontId="3" type="noConversion"/>
  </si>
  <si>
    <t>286J4AA#UUF</t>
    <phoneticPr fontId="27" type="noConversion"/>
  </si>
  <si>
    <t>CAPTAIN CRUNCH CASHMERE WHITE(COPILOT)</t>
    <phoneticPr fontId="3" type="noConversion"/>
  </si>
  <si>
    <t>AW5S6AA#AC3</t>
    <phoneticPr fontId="3" type="noConversion"/>
  </si>
  <si>
    <t>AW5S6AA#AC3</t>
    <phoneticPr fontId="27" type="noConversion"/>
  </si>
  <si>
    <t>CAPTAIN CRUNCH COMBO (COPILOT)</t>
    <phoneticPr fontId="3" type="noConversion"/>
  </si>
  <si>
    <t>AX2Y7AA#ABA</t>
    <phoneticPr fontId="3" type="noConversion"/>
  </si>
  <si>
    <t>AX2Y7AA#ABA</t>
    <phoneticPr fontId="27" type="noConversion"/>
  </si>
  <si>
    <t>AX2Y7AA#ABM</t>
    <phoneticPr fontId="3" type="noConversion"/>
  </si>
  <si>
    <t>AX2Y7AA#ABM</t>
    <phoneticPr fontId="27" type="noConversion"/>
  </si>
  <si>
    <t>AX2Y7AA#AC3</t>
    <phoneticPr fontId="3" type="noConversion"/>
  </si>
  <si>
    <t>AX2Y7AA#AC3</t>
    <phoneticPr fontId="27" type="noConversion"/>
  </si>
  <si>
    <t>AX2Y7AA#UUF</t>
    <phoneticPr fontId="3" type="noConversion"/>
  </si>
  <si>
    <t>AX2Y7AA#UUF</t>
    <phoneticPr fontId="27" type="noConversion"/>
  </si>
  <si>
    <t>8T6M1AA#ABA</t>
    <phoneticPr fontId="27" type="noConversion"/>
  </si>
  <si>
    <t>8T6M1AA#ABM</t>
    <phoneticPr fontId="27" type="noConversion"/>
  </si>
  <si>
    <t>8T6M1AA#AC3</t>
    <phoneticPr fontId="27" type="noConversion"/>
  </si>
  <si>
    <t>8T6M1AA#UUF</t>
    <phoneticPr fontId="27" type="noConversion"/>
  </si>
  <si>
    <t>8T6M2AA#ABA</t>
    <phoneticPr fontId="27" type="noConversion"/>
  </si>
  <si>
    <t>EMEA</t>
    <phoneticPr fontId="3" type="noConversion"/>
  </si>
  <si>
    <t>8T6M2AA#AC3</t>
    <phoneticPr fontId="27" type="noConversion"/>
  </si>
  <si>
    <t>8T6L8AA#ABA</t>
    <phoneticPr fontId="27" type="noConversion"/>
  </si>
  <si>
    <t>8T6L8AA#AC3</t>
    <phoneticPr fontId="27" type="noConversion"/>
  </si>
  <si>
    <r>
      <t>8T6L9</t>
    </r>
    <r>
      <rPr>
        <b/>
        <sz val="10"/>
        <rFont val="Calibri"/>
        <family val="2"/>
      </rPr>
      <t>UT</t>
    </r>
    <r>
      <rPr>
        <sz val="10"/>
        <rFont val="Calibri"/>
        <family val="2"/>
      </rPr>
      <t>#ABM</t>
    </r>
    <phoneticPr fontId="27" type="noConversion"/>
  </si>
  <si>
    <t>8T6L9UT#AC3</t>
    <phoneticPr fontId="27" type="noConversion"/>
  </si>
  <si>
    <r>
      <t>8T6L9</t>
    </r>
    <r>
      <rPr>
        <b/>
        <sz val="10"/>
        <rFont val="Calibri"/>
        <family val="2"/>
      </rPr>
      <t>UT</t>
    </r>
    <r>
      <rPr>
        <sz val="10"/>
        <rFont val="Calibri"/>
        <family val="2"/>
      </rPr>
      <t>#UUF</t>
    </r>
    <phoneticPr fontId="27" type="noConversion"/>
  </si>
  <si>
    <t>8T6L9UT#ABA</t>
    <phoneticPr fontId="3" type="noConversion"/>
  </si>
  <si>
    <t>8T6L6AA#ABA</t>
    <phoneticPr fontId="27" type="noConversion"/>
  </si>
  <si>
    <t>8T6L6AA#AC3</t>
    <phoneticPr fontId="27" type="noConversion"/>
  </si>
  <si>
    <t>8T6L6AA#UUF</t>
    <phoneticPr fontId="27" type="noConversion"/>
  </si>
  <si>
    <t>8T6L7AA#ABA</t>
    <phoneticPr fontId="27" type="noConversion"/>
  </si>
  <si>
    <t>8T6L7UT#ABA</t>
    <phoneticPr fontId="27" type="noConversion"/>
  </si>
  <si>
    <t>8T6L7AA#AC3</t>
    <phoneticPr fontId="27" type="noConversion"/>
  </si>
  <si>
    <t>8T6L7UT#AC3</t>
    <phoneticPr fontId="27" type="noConversion"/>
  </si>
  <si>
    <t>LINK X DONGLE</t>
    <phoneticPr fontId="27" type="noConversion"/>
  </si>
  <si>
    <t>286K3AA#AB2</t>
    <phoneticPr fontId="3" type="noConversion"/>
  </si>
  <si>
    <t>4R013AA#ABA</t>
    <phoneticPr fontId="27" type="noConversion"/>
  </si>
  <si>
    <t>4R013AA#ABA</t>
    <phoneticPr fontId="3" type="noConversion"/>
  </si>
  <si>
    <t>4R013AA#ABL</t>
    <phoneticPr fontId="27" type="noConversion"/>
  </si>
  <si>
    <t>4R013AA#ABL</t>
    <phoneticPr fontId="3" type="noConversion"/>
  </si>
  <si>
    <t>4R013AA#AC3</t>
    <phoneticPr fontId="27" type="noConversion"/>
  </si>
  <si>
    <t>4R013AA#AC3</t>
    <phoneticPr fontId="3" type="noConversion"/>
  </si>
  <si>
    <t>4R013AA#UUF</t>
    <phoneticPr fontId="27" type="noConversion"/>
  </si>
  <si>
    <t>4R013AA#UUF</t>
    <phoneticPr fontId="3" type="noConversion"/>
  </si>
  <si>
    <t>LUNAR WHITE</t>
    <phoneticPr fontId="3" type="noConversion"/>
  </si>
  <si>
    <t>4R016AA#AC3</t>
    <phoneticPr fontId="27" type="noConversion"/>
  </si>
  <si>
    <t>4R016AA#AC3</t>
    <phoneticPr fontId="3" type="noConversion"/>
  </si>
  <si>
    <t>4R016AA#UUF</t>
    <phoneticPr fontId="27" type="noConversion"/>
  </si>
  <si>
    <t>4R016AA#UUF</t>
    <phoneticPr fontId="3" type="noConversion"/>
  </si>
  <si>
    <t>4R016AA#ABM</t>
    <phoneticPr fontId="27" type="noConversion"/>
  </si>
  <si>
    <t>4R016AA#ABM</t>
    <phoneticPr fontId="3" type="noConversion"/>
  </si>
  <si>
    <t>860P8AA#AC3</t>
    <phoneticPr fontId="27" type="noConversion"/>
  </si>
  <si>
    <t>860P8AA#AC3</t>
    <phoneticPr fontId="3" type="noConversion"/>
  </si>
  <si>
    <t>4R184AA#ABM</t>
    <phoneticPr fontId="3" type="noConversion"/>
  </si>
  <si>
    <t>4R184AA#AC3</t>
    <phoneticPr fontId="3" type="noConversion"/>
  </si>
  <si>
    <t>4R184AA#UUF</t>
    <phoneticPr fontId="3" type="noConversion"/>
  </si>
  <si>
    <t>REMI</t>
    <phoneticPr fontId="3" type="noConversion"/>
  </si>
  <si>
    <t>Peripheral</t>
    <phoneticPr fontId="3" type="noConversion"/>
  </si>
  <si>
    <t>Mouse</t>
    <phoneticPr fontId="3" type="noConversion"/>
  </si>
  <si>
    <t>NA/</t>
    <phoneticPr fontId="3" type="noConversion"/>
  </si>
  <si>
    <t>QUANTUM</t>
    <phoneticPr fontId="3" type="noConversion"/>
  </si>
  <si>
    <t>B8YX4AA#Uuf</t>
    <phoneticPr fontId="3" type="noConversion"/>
  </si>
  <si>
    <t>UNICORN BLACK</t>
    <phoneticPr fontId="3" type="noConversion"/>
  </si>
  <si>
    <t>UNICORN BLACK COMBO</t>
    <phoneticPr fontId="3" type="noConversion"/>
  </si>
  <si>
    <t>UNICORN WHITE COMBO</t>
    <phoneticPr fontId="3" type="noConversion"/>
  </si>
  <si>
    <t>OSIM BLACK</t>
    <phoneticPr fontId="3" type="noConversion"/>
  </si>
  <si>
    <t>OSIM BLACK COMBO</t>
    <phoneticPr fontId="3" type="noConversion"/>
  </si>
  <si>
    <t>BD5F3AA#UUF</t>
    <phoneticPr fontId="3" type="noConversion"/>
  </si>
  <si>
    <t>Morty</t>
    <phoneticPr fontId="3" type="noConversion"/>
  </si>
  <si>
    <t>D1YZ7AA#ABA</t>
  </si>
  <si>
    <t>NPI</t>
    <phoneticPr fontId="3" type="noConversion"/>
  </si>
  <si>
    <t>Twinkies</t>
    <phoneticPr fontId="3" type="noConversion"/>
  </si>
  <si>
    <t>M87019-xx1</t>
    <phoneticPr fontId="27" type="noConversion"/>
  </si>
  <si>
    <t>P10220-xx1</t>
    <phoneticPr fontId="27" type="noConversion"/>
  </si>
  <si>
    <t>P10220-BL1</t>
    <phoneticPr fontId="27" type="noConversion"/>
  </si>
  <si>
    <t>M87019-291</t>
    <phoneticPr fontId="27" type="noConversion"/>
  </si>
  <si>
    <t>P10220-291</t>
    <phoneticPr fontId="27" type="noConversion"/>
  </si>
  <si>
    <t>M87019-031</t>
    <phoneticPr fontId="27" type="noConversion"/>
  </si>
  <si>
    <t>M87019-041</t>
    <phoneticPr fontId="27" type="noConversion"/>
  </si>
  <si>
    <t>P10220-031</t>
    <phoneticPr fontId="27" type="noConversion"/>
  </si>
  <si>
    <t>P10220-041</t>
    <phoneticPr fontId="27" type="noConversion"/>
  </si>
  <si>
    <t>M87019-AB1</t>
    <phoneticPr fontId="27" type="noConversion"/>
  </si>
  <si>
    <t>P10220-AB1</t>
    <phoneticPr fontId="27" type="noConversion"/>
  </si>
  <si>
    <t>M87019-BL1</t>
    <phoneticPr fontId="27" type="noConversion"/>
  </si>
  <si>
    <t>DT</t>
    <phoneticPr fontId="3" type="noConversion"/>
  </si>
  <si>
    <t>Captain Crunch</t>
    <phoneticPr fontId="3" type="noConversion"/>
  </si>
  <si>
    <t>N51138-xx1</t>
    <phoneticPr fontId="27" type="noConversion"/>
  </si>
  <si>
    <t>P09801-xx1</t>
    <phoneticPr fontId="27" type="noConversion"/>
  </si>
  <si>
    <t>P09802-xx1</t>
    <phoneticPr fontId="27" type="noConversion"/>
  </si>
  <si>
    <t>N00541-KD1</t>
    <phoneticPr fontId="27" type="noConversion"/>
  </si>
  <si>
    <t>N21809-KD1</t>
    <phoneticPr fontId="27" type="noConversion"/>
  </si>
  <si>
    <t>N00542-KD1</t>
    <phoneticPr fontId="27" type="noConversion"/>
  </si>
  <si>
    <t>N21810-KD1</t>
    <phoneticPr fontId="27" type="noConversion"/>
  </si>
  <si>
    <t>N51138-KD1</t>
    <phoneticPr fontId="27" type="noConversion"/>
  </si>
  <si>
    <t>N51138-291</t>
    <phoneticPr fontId="27" type="noConversion"/>
  </si>
  <si>
    <t>P09801-KD1</t>
    <phoneticPr fontId="27" type="noConversion"/>
  </si>
  <si>
    <t>N51137-KD1</t>
    <phoneticPr fontId="27" type="noConversion"/>
  </si>
  <si>
    <t>N51137-291</t>
    <phoneticPr fontId="27" type="noConversion"/>
  </si>
  <si>
    <t>P09802-KD1</t>
    <phoneticPr fontId="27" type="noConversion"/>
  </si>
  <si>
    <t>N69405-KD1</t>
    <phoneticPr fontId="27" type="noConversion"/>
  </si>
  <si>
    <t>N69405-291</t>
    <phoneticPr fontId="27" type="noConversion"/>
  </si>
  <si>
    <t>P09808-xx1</t>
    <phoneticPr fontId="27" type="noConversion"/>
  </si>
  <si>
    <t>P09808-KD1</t>
    <phoneticPr fontId="27" type="noConversion"/>
  </si>
  <si>
    <t>N51148-xx1</t>
    <phoneticPr fontId="27" type="noConversion"/>
  </si>
  <si>
    <t>P10272-001</t>
    <phoneticPr fontId="27" type="noConversion"/>
  </si>
  <si>
    <t>M27538-001</t>
    <phoneticPr fontId="27" type="noConversion"/>
  </si>
  <si>
    <t>P10275-001</t>
    <phoneticPr fontId="27" type="noConversion"/>
  </si>
  <si>
    <t>P10274-001</t>
    <phoneticPr fontId="27" type="noConversion"/>
  </si>
  <si>
    <t>P13183-001</t>
    <phoneticPr fontId="27" type="noConversion"/>
  </si>
  <si>
    <t>KSA</t>
    <phoneticPr fontId="3" type="noConversion"/>
  </si>
  <si>
    <t>SA</t>
    <phoneticPr fontId="3" type="noConversion"/>
  </si>
  <si>
    <t>Compal_BR</t>
    <phoneticPr fontId="3" type="noConversion"/>
  </si>
  <si>
    <t>P10202-xx1</t>
    <phoneticPr fontId="27" type="noConversion"/>
  </si>
  <si>
    <t>P10201-xx1</t>
    <phoneticPr fontId="27" type="noConversion"/>
  </si>
  <si>
    <t>P10197-xx1</t>
    <phoneticPr fontId="27" type="noConversion"/>
  </si>
  <si>
    <t>Compal_BR</t>
  </si>
  <si>
    <t>P10197-KD1</t>
    <phoneticPr fontId="27" type="noConversion"/>
  </si>
  <si>
    <t>M27536-AA1</t>
    <phoneticPr fontId="27" type="noConversion"/>
  </si>
  <si>
    <t>P10273-AA1</t>
    <phoneticPr fontId="27" type="noConversion"/>
  </si>
  <si>
    <t>P10201-KD1</t>
    <phoneticPr fontId="27" type="noConversion"/>
  </si>
  <si>
    <t>P10202-KD1</t>
    <phoneticPr fontId="27" type="noConversion"/>
  </si>
  <si>
    <t>Foxconn_CZ</t>
    <phoneticPr fontId="3" type="noConversion"/>
  </si>
  <si>
    <t>Halley</t>
    <phoneticPr fontId="3" type="noConversion"/>
  </si>
  <si>
    <t>L96909-xx1</t>
    <phoneticPr fontId="27" type="noConversion"/>
  </si>
  <si>
    <t>P10204-xx1</t>
    <phoneticPr fontId="27" type="noConversion"/>
  </si>
  <si>
    <t>L96909-KD1</t>
    <phoneticPr fontId="27" type="noConversion"/>
  </si>
  <si>
    <t>P10204-KD1</t>
    <phoneticPr fontId="27" type="noConversion"/>
  </si>
  <si>
    <t>L96910-xx1</t>
    <phoneticPr fontId="27" type="noConversion"/>
  </si>
  <si>
    <t>P10276-xx1</t>
    <phoneticPr fontId="27" type="noConversion"/>
  </si>
  <si>
    <t>Hardened</t>
    <phoneticPr fontId="3" type="noConversion"/>
  </si>
  <si>
    <t>827577-001</t>
    <phoneticPr fontId="27" type="noConversion"/>
  </si>
  <si>
    <t>Apollo USB</t>
    <phoneticPr fontId="3" type="noConversion"/>
  </si>
  <si>
    <t>672652-002</t>
    <phoneticPr fontId="27" type="noConversion"/>
  </si>
  <si>
    <t>672652-001</t>
    <phoneticPr fontId="27" type="noConversion"/>
  </si>
  <si>
    <t>Apollo PS2</t>
    <phoneticPr fontId="3" type="noConversion"/>
  </si>
  <si>
    <t>672651-001</t>
    <phoneticPr fontId="27" type="noConversion"/>
  </si>
  <si>
    <t>M27539-001</t>
    <phoneticPr fontId="27" type="noConversion"/>
  </si>
  <si>
    <t>N51149-xx1</t>
    <phoneticPr fontId="27" type="noConversion"/>
  </si>
  <si>
    <t>N69207-xx1</t>
    <phoneticPr fontId="27" type="noConversion"/>
  </si>
  <si>
    <t>P10277-001</t>
    <phoneticPr fontId="27" type="noConversion"/>
  </si>
  <si>
    <t>CASHMERE</t>
    <phoneticPr fontId="3" type="noConversion"/>
  </si>
  <si>
    <t>P13184-001</t>
    <phoneticPr fontId="27" type="noConversion"/>
  </si>
  <si>
    <t>M52729-xx1</t>
    <phoneticPr fontId="27" type="noConversion"/>
  </si>
  <si>
    <t>M52730-xx1</t>
    <phoneticPr fontId="27" type="noConversion"/>
  </si>
  <si>
    <t>M52729-KD1</t>
    <phoneticPr fontId="27" type="noConversion"/>
  </si>
  <si>
    <t>N51147-xx1</t>
    <phoneticPr fontId="27" type="noConversion"/>
  </si>
  <si>
    <t>Consumer</t>
    <phoneticPr fontId="3" type="noConversion"/>
  </si>
  <si>
    <t>M52961-KD1</t>
    <phoneticPr fontId="27" type="noConversion"/>
  </si>
  <si>
    <t>N51146-KD1</t>
    <phoneticPr fontId="27" type="noConversion"/>
  </si>
  <si>
    <t>N51146-291</t>
    <phoneticPr fontId="27" type="noConversion"/>
  </si>
  <si>
    <t>P10203-xx1</t>
    <phoneticPr fontId="27" type="noConversion"/>
  </si>
  <si>
    <t>N69206-KD1</t>
    <phoneticPr fontId="27" type="noConversion"/>
  </si>
  <si>
    <t>P10203-KD1</t>
    <phoneticPr fontId="27" type="noConversion"/>
  </si>
  <si>
    <t>N69206-291</t>
    <phoneticPr fontId="27" type="noConversion"/>
  </si>
  <si>
    <t>N51147-KD1</t>
    <phoneticPr fontId="27" type="noConversion"/>
  </si>
  <si>
    <t>Chicony_CZ</t>
    <phoneticPr fontId="3" type="noConversion"/>
  </si>
  <si>
    <t>Keelung</t>
    <phoneticPr fontId="3" type="noConversion"/>
  </si>
  <si>
    <t>METEOR SILVER GREY</t>
    <phoneticPr fontId="3" type="noConversion"/>
  </si>
  <si>
    <t>N98225-KD1</t>
    <phoneticPr fontId="27" type="noConversion"/>
  </si>
  <si>
    <t>Cheddar Gouda</t>
    <phoneticPr fontId="3" type="noConversion"/>
  </si>
  <si>
    <t>SNOW WHITE</t>
    <phoneticPr fontId="3" type="noConversion"/>
  </si>
  <si>
    <t>JACK BLACK</t>
    <phoneticPr fontId="3" type="noConversion"/>
  </si>
  <si>
    <t>M55009-KD1</t>
    <phoneticPr fontId="27" type="noConversion"/>
  </si>
  <si>
    <t>M55010-KD1</t>
    <phoneticPr fontId="27" type="noConversion"/>
  </si>
  <si>
    <t>N51139-KD1</t>
    <phoneticPr fontId="27" type="noConversion"/>
  </si>
  <si>
    <t>N51139-291</t>
    <phoneticPr fontId="27" type="noConversion"/>
  </si>
  <si>
    <t>N51140-KD1</t>
    <phoneticPr fontId="27" type="noConversion"/>
  </si>
  <si>
    <t>N51140-291</t>
    <phoneticPr fontId="27" type="noConversion"/>
  </si>
  <si>
    <t>N69393-KD1</t>
    <phoneticPr fontId="27" type="noConversion"/>
  </si>
  <si>
    <t>N69393-291</t>
    <phoneticPr fontId="27" type="noConversion"/>
  </si>
  <si>
    <t>Swiss Brie</t>
    <phoneticPr fontId="3" type="noConversion"/>
  </si>
  <si>
    <t>M55011-xx1</t>
    <phoneticPr fontId="27" type="noConversion"/>
  </si>
  <si>
    <t>P09798-xx1</t>
    <phoneticPr fontId="27" type="noConversion"/>
  </si>
  <si>
    <t>M55012-xx1</t>
    <phoneticPr fontId="27" type="noConversion"/>
  </si>
  <si>
    <t>P09797-xx1</t>
    <phoneticPr fontId="27" type="noConversion"/>
  </si>
  <si>
    <t>M55011-KD1</t>
    <phoneticPr fontId="27" type="noConversion"/>
  </si>
  <si>
    <t>N56960-KD1</t>
    <phoneticPr fontId="27" type="noConversion"/>
  </si>
  <si>
    <t>P09798-KD1</t>
    <phoneticPr fontId="27" type="noConversion"/>
  </si>
  <si>
    <t>M55012-KD1</t>
    <phoneticPr fontId="27" type="noConversion"/>
  </si>
  <si>
    <t>N56959-KD1</t>
    <phoneticPr fontId="27" type="noConversion"/>
  </si>
  <si>
    <t>P09797-KD1</t>
    <phoneticPr fontId="27" type="noConversion"/>
  </si>
  <si>
    <t>N56960-291</t>
    <phoneticPr fontId="27" type="noConversion"/>
  </si>
  <si>
    <t>N56959-291</t>
    <phoneticPr fontId="27" type="noConversion"/>
  </si>
  <si>
    <t>M55011-BL1</t>
    <phoneticPr fontId="27" type="noConversion"/>
  </si>
  <si>
    <t>N56960-BL1</t>
    <phoneticPr fontId="27" type="noConversion"/>
  </si>
  <si>
    <t>P09798-BL1</t>
    <phoneticPr fontId="27" type="noConversion"/>
  </si>
  <si>
    <t>M55012-BL1</t>
    <phoneticPr fontId="27" type="noConversion"/>
  </si>
  <si>
    <t>N56959-BL1</t>
    <phoneticPr fontId="27" type="noConversion"/>
  </si>
  <si>
    <t>P09797-BL1</t>
    <phoneticPr fontId="27" type="noConversion"/>
  </si>
  <si>
    <t>Blue Neo</t>
    <phoneticPr fontId="3" type="noConversion"/>
  </si>
  <si>
    <t>Foxconn_Juarez</t>
    <phoneticPr fontId="3" type="noConversion"/>
  </si>
  <si>
    <t>M55015-xx1</t>
    <phoneticPr fontId="27" type="noConversion"/>
  </si>
  <si>
    <t>M55015-KD1</t>
    <phoneticPr fontId="27" type="noConversion"/>
  </si>
  <si>
    <t>Elaine/Puddy</t>
    <phoneticPr fontId="3" type="noConversion"/>
  </si>
  <si>
    <t>P54610-xx1</t>
    <phoneticPr fontId="3" type="noConversion"/>
  </si>
  <si>
    <t>P54610-xx1</t>
  </si>
  <si>
    <t>Quanta_TH</t>
  </si>
  <si>
    <t>Compal_VN</t>
  </si>
  <si>
    <t>Inventec_TH</t>
  </si>
  <si>
    <t>Wistron_VN</t>
  </si>
  <si>
    <t>HP_Japan</t>
  </si>
  <si>
    <t>Padget_India</t>
  </si>
  <si>
    <t>P54693-xx1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</si>
</sst>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$$-409]#,##0.00"/>
    <numFmt numFmtId="167" formatCode="_-* #,##0_-;\-* #,##0_-;_-* &quot;-&quot;??_-;_-@_-"/>
    <numFmt numFmtId="168" formatCode="#,##0_ "/>
    <numFmt numFmtId="169" formatCode="0_);[Red]\(0\)"/>
    <numFmt numFmtId="170" formatCode="&quot;$&quot;#,##0.00"/>
    <numFmt numFmtId="171" formatCode="0.0%"/>
    <numFmt numFmtId="172" formatCode="[$$-409]#,##0.000"/>
    <numFmt numFmtId="173" formatCode="[$$-409]#,##0.00000"/>
    <numFmt numFmtId="174" formatCode="0.00_);[Red]\(0.00\)"/>
    <numFmt numFmtId="175" formatCode="0_ "/>
    <numFmt numFmtId="176" formatCode="_-* #,##0.00\ [$€-46E]_-;\-* #,##0.00\ [$€-46E]_-;_-* &quot;-&quot;??\ [$€-46E]_-;_-@_-"/>
    <numFmt numFmtId="177" formatCode="[$-F400]h:mm:ss\ AM/PM"/>
    <numFmt numFmtId="178" formatCode="[$-409]d/mmm/yy;@"/>
    <numFmt numFmtId="179" formatCode="[$-409]d\-mmm\-yy;@"/>
    <numFmt numFmtId="180" formatCode="#,##0_ ;[Red]\-#,##0\ "/>
    <numFmt numFmtId="181" formatCode="[$-C09]ddd;@"/>
  </numFmts>
  <fonts count="62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2"/>
      <color indexed="8"/>
      <name val="新細明體"/>
      <family val="1"/>
      <charset val="136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2"/>
      <color theme="1"/>
      <name val="Calibri"/>
      <family val="2"/>
    </font>
    <font>
      <sz val="11"/>
      <color rgb="FF3333FF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PMingLiU"/>
      <family val="1"/>
    </font>
    <font>
      <sz val="11"/>
      <color theme="1"/>
      <name val="SimSun"/>
      <charset val="134"/>
    </font>
    <font>
      <b/>
      <sz val="10.5"/>
      <color rgb="FF000000"/>
      <name val="Calibri"/>
      <family val="2"/>
    </font>
    <font>
      <sz val="11"/>
      <color theme="1"/>
      <name val="新細明體"/>
      <family val="1"/>
      <scheme val="minor"/>
    </font>
    <font>
      <sz val="8"/>
      <name val="新細明體"/>
      <family val="2"/>
      <charset val="136"/>
      <scheme val="minor"/>
    </font>
    <font>
      <sz val="10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rgb="FF3333FF"/>
      <name val="Calibri"/>
      <family val="2"/>
    </font>
    <font>
      <b/>
      <sz val="10"/>
      <color theme="1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indexed="81"/>
      <name val="細明體"/>
      <family val="3"/>
      <charset val="136"/>
    </font>
    <font>
      <sz val="9"/>
      <color rgb="FF3333FF"/>
      <name val="Calibri"/>
      <family val="2"/>
    </font>
    <font>
      <sz val="12"/>
      <name val="新細明體"/>
      <family val="2"/>
      <charset val="136"/>
      <scheme val="minor"/>
    </font>
    <font>
      <b/>
      <sz val="9"/>
      <name val="Calibri"/>
      <family val="2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  <scheme val="minor"/>
    </font>
    <font>
      <sz val="10.5"/>
      <name val="Calibri"/>
      <family val="2"/>
    </font>
    <font>
      <sz val="12"/>
      <color theme="1"/>
      <name val="新細明體"/>
      <family val="2"/>
      <scheme val="minor"/>
    </font>
    <font>
      <sz val="9"/>
      <color indexed="81"/>
      <name val="細明體"/>
      <family val="3"/>
      <charset val="136"/>
    </font>
    <font>
      <sz val="10"/>
      <color rgb="FF00B050"/>
      <name val="Calibri"/>
      <family val="2"/>
    </font>
    <font>
      <sz val="6"/>
      <color rgb="FF3333FF"/>
      <name val="Calibri"/>
      <family val="2"/>
    </font>
    <font>
      <sz val="6"/>
      <color rgb="FFFF0000"/>
      <name val="Calibri"/>
      <family val="2"/>
    </font>
    <font>
      <sz val="10"/>
      <color theme="1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indexed="8"/>
      <name val="Helv"/>
      <family val="2"/>
    </font>
    <font>
      <sz val="11"/>
      <color rgb="FF000000"/>
      <name val="新細明體"/>
      <family val="1"/>
      <charset val="136"/>
    </font>
    <font>
      <u/>
      <sz val="11"/>
      <color theme="10"/>
      <name val="新細明體"/>
      <family val="2"/>
      <charset val="136"/>
      <scheme val="minor"/>
    </font>
    <font>
      <sz val="10"/>
      <color rgb="FF000000"/>
      <name val="Calibri"/>
      <family val="2"/>
    </font>
    <font>
      <sz val="10"/>
      <color theme="1" tint="4.9989318521683403E-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新細明體"/>
      <family val="1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6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66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73">
    <xf numFmtId="166" fontId="0" fillId="0" borderId="0">
      <alignment vertical="center"/>
    </xf>
    <xf numFmtId="165" fontId="4" fillId="0" borderId="0" applyFont="0" applyFill="0" applyBorder="0" applyAlignment="0" applyProtection="0">
      <alignment vertical="center"/>
    </xf>
    <xf numFmtId="166" fontId="8" fillId="0" borderId="0"/>
    <xf numFmtId="164" fontId="4" fillId="0" borderId="0" applyFont="0" applyFill="0" applyBorder="0" applyAlignment="0" applyProtection="0">
      <alignment vertical="center"/>
    </xf>
    <xf numFmtId="176" fontId="42" fillId="0" borderId="0"/>
    <xf numFmtId="176" fontId="4" fillId="0" borderId="0">
      <alignment vertical="center"/>
    </xf>
    <xf numFmtId="176" fontId="42" fillId="0" borderId="0"/>
    <xf numFmtId="0" fontId="43" fillId="0" borderId="0"/>
    <xf numFmtId="0" fontId="42" fillId="0" borderId="0">
      <alignment vertical="center"/>
    </xf>
    <xf numFmtId="177" fontId="45" fillId="0" borderId="0"/>
    <xf numFmtId="166" fontId="4" fillId="0" borderId="0">
      <alignment vertical="center"/>
    </xf>
    <xf numFmtId="0" fontId="4" fillId="0" borderId="0">
      <alignment vertical="center"/>
    </xf>
    <xf numFmtId="0" fontId="45" fillId="0" borderId="0"/>
    <xf numFmtId="178" fontId="42" fillId="0" borderId="0"/>
    <xf numFmtId="178" fontId="51" fillId="0" borderId="0">
      <alignment vertical="center"/>
    </xf>
    <xf numFmtId="178" fontId="52" fillId="0" borderId="0"/>
    <xf numFmtId="178" fontId="53" fillId="0" borderId="0"/>
    <xf numFmtId="178" fontId="42" fillId="0" borderId="0">
      <alignment vertical="center"/>
    </xf>
    <xf numFmtId="0" fontId="43" fillId="0" borderId="0"/>
    <xf numFmtId="0" fontId="52" fillId="0" borderId="0"/>
    <xf numFmtId="0" fontId="52" fillId="0" borderId="0"/>
    <xf numFmtId="179" fontId="55" fillId="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178" fontId="56" fillId="0" borderId="0"/>
    <xf numFmtId="165" fontId="45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0" fontId="43" fillId="0" borderId="0"/>
    <xf numFmtId="0" fontId="57" fillId="0" borderId="0" applyNumberFormat="0" applyFill="0" applyBorder="0" applyAlignment="0" applyProtection="0"/>
    <xf numFmtId="177" fontId="56" fillId="0" borderId="0"/>
    <xf numFmtId="177" fontId="56" fillId="0" borderId="0"/>
    <xf numFmtId="164" fontId="56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164" fontId="56" fillId="0" borderId="0" applyFont="0" applyFill="0" applyBorder="0" applyAlignment="0" applyProtection="0"/>
    <xf numFmtId="0" fontId="45" fillId="0" borderId="0"/>
    <xf numFmtId="164" fontId="45" fillId="0" borderId="0" applyFont="0" applyFill="0" applyBorder="0" applyAlignment="0" applyProtection="0">
      <alignment vertical="center"/>
    </xf>
    <xf numFmtId="164" fontId="45" fillId="0" borderId="0" applyFont="0" applyFill="0" applyBorder="0" applyAlignment="0" applyProtection="0">
      <alignment vertical="center"/>
    </xf>
    <xf numFmtId="177" fontId="45" fillId="0" borderId="0"/>
    <xf numFmtId="164" fontId="56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4" fontId="56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164" fontId="56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164" fontId="45" fillId="0" borderId="0" applyFont="0" applyFill="0" applyBorder="0" applyAlignment="0" applyProtection="0">
      <alignment vertical="center"/>
    </xf>
    <xf numFmtId="164" fontId="56" fillId="0" borderId="0" applyFont="0" applyFill="0" applyBorder="0" applyAlignment="0" applyProtection="0">
      <alignment vertical="center"/>
    </xf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81" fontId="8" fillId="0" borderId="0"/>
  </cellStyleXfs>
  <cellXfs count="1073">
    <xf numFmtId="166" fontId="0" fillId="0" borderId="0" xfId="0">
      <alignment vertical="center"/>
    </xf>
    <xf numFmtId="166" fontId="5" fillId="0" borderId="0" xfId="0" applyFont="1">
      <alignment vertical="center"/>
    </xf>
    <xf numFmtId="166" fontId="5" fillId="0" borderId="0" xfId="0" applyFont="1" applyAlignment="1">
      <alignment horizontal="center" vertical="center"/>
    </xf>
    <xf numFmtId="8" fontId="5" fillId="0" borderId="0" xfId="0" applyNumberFormat="1" applyFont="1">
      <alignment vertical="center"/>
    </xf>
    <xf numFmtId="38" fontId="6" fillId="0" borderId="0" xfId="0" applyNumberFormat="1" applyFont="1" applyAlignment="1">
      <alignment horizontal="right" vertical="center"/>
    </xf>
    <xf numFmtId="166" fontId="9" fillId="0" borderId="0" xfId="0" applyFont="1" applyAlignment="1">
      <alignment horizontal="center" vertical="center"/>
    </xf>
    <xf numFmtId="166" fontId="5" fillId="0" borderId="10" xfId="0" applyFont="1" applyBorder="1" applyAlignment="1">
      <alignment horizontal="center" vertical="center"/>
    </xf>
    <xf numFmtId="166" fontId="14" fillId="0" borderId="0" xfId="0" applyFont="1">
      <alignment vertical="center"/>
    </xf>
    <xf numFmtId="166" fontId="15" fillId="0" borderId="5" xfId="0" applyFont="1" applyBorder="1" applyAlignment="1">
      <alignment vertical="center" wrapText="1"/>
    </xf>
    <xf numFmtId="166" fontId="7" fillId="0" borderId="12" xfId="0" applyFont="1" applyBorder="1" applyAlignment="1">
      <alignment horizontal="center" vertical="center"/>
    </xf>
    <xf numFmtId="8" fontId="5" fillId="0" borderId="0" xfId="0" applyNumberFormat="1" applyFont="1" applyAlignment="1">
      <alignment horizontal="center" vertical="center"/>
    </xf>
    <xf numFmtId="166" fontId="14" fillId="0" borderId="8" xfId="0" applyFont="1" applyBorder="1" applyAlignment="1">
      <alignment horizontal="center" vertical="center" wrapText="1"/>
    </xf>
    <xf numFmtId="166" fontId="14" fillId="0" borderId="8" xfId="0" applyFont="1" applyBorder="1" applyAlignment="1">
      <alignment horizontal="center" vertical="center"/>
    </xf>
    <xf numFmtId="166" fontId="9" fillId="5" borderId="20" xfId="0" applyFont="1" applyFill="1" applyBorder="1" applyAlignment="1">
      <alignment horizontal="center" vertical="center"/>
    </xf>
    <xf numFmtId="166" fontId="9" fillId="5" borderId="21" xfId="0" applyFont="1" applyFill="1" applyBorder="1" applyAlignment="1">
      <alignment horizontal="center" vertical="center"/>
    </xf>
    <xf numFmtId="166" fontId="9" fillId="4" borderId="20" xfId="0" applyFont="1" applyFill="1" applyBorder="1" applyAlignment="1">
      <alignment horizontal="center" vertical="center"/>
    </xf>
    <xf numFmtId="166" fontId="14" fillId="0" borderId="12" xfId="0" applyFont="1" applyBorder="1" applyAlignment="1">
      <alignment horizontal="center" vertical="center" wrapText="1"/>
    </xf>
    <xf numFmtId="166" fontId="14" fillId="0" borderId="10" xfId="0" applyFont="1" applyBorder="1" applyAlignment="1">
      <alignment horizontal="center" vertical="center" wrapText="1"/>
    </xf>
    <xf numFmtId="166" fontId="9" fillId="5" borderId="13" xfId="0" applyFont="1" applyFill="1" applyBorder="1" applyAlignment="1">
      <alignment horizontal="center" vertical="center"/>
    </xf>
    <xf numFmtId="166" fontId="9" fillId="5" borderId="5" xfId="0" applyFont="1" applyFill="1" applyBorder="1" applyAlignment="1">
      <alignment horizontal="center" vertical="center"/>
    </xf>
    <xf numFmtId="166" fontId="19" fillId="8" borderId="0" xfId="0" applyFont="1" applyFill="1">
      <alignment vertical="center"/>
    </xf>
    <xf numFmtId="166" fontId="18" fillId="0" borderId="0" xfId="0" applyFont="1" applyAlignment="1"/>
    <xf numFmtId="166" fontId="20" fillId="9" borderId="16" xfId="0" applyFont="1" applyFill="1" applyBorder="1" applyAlignment="1">
      <alignment horizontal="center" vertical="center"/>
    </xf>
    <xf numFmtId="166" fontId="20" fillId="9" borderId="15" xfId="0" applyFont="1" applyFill="1" applyBorder="1" applyAlignment="1">
      <alignment horizontal="center" vertical="center"/>
    </xf>
    <xf numFmtId="166" fontId="20" fillId="9" borderId="15" xfId="0" applyFont="1" applyFill="1" applyBorder="1" applyAlignment="1">
      <alignment horizontal="center" vertical="center" wrapText="1"/>
    </xf>
    <xf numFmtId="166" fontId="21" fillId="0" borderId="0" xfId="0" applyFont="1" applyAlignment="1">
      <alignment horizontal="center" vertical="center"/>
    </xf>
    <xf numFmtId="166" fontId="21" fillId="0" borderId="7" xfId="0" applyFont="1" applyBorder="1" applyAlignment="1">
      <alignment horizontal="center" vertical="center"/>
    </xf>
    <xf numFmtId="166" fontId="21" fillId="0" borderId="21" xfId="0" applyFont="1" applyBorder="1" applyAlignment="1">
      <alignment horizontal="center" vertical="center"/>
    </xf>
    <xf numFmtId="166" fontId="21" fillId="0" borderId="15" xfId="0" applyFont="1" applyBorder="1" applyAlignment="1">
      <alignment horizontal="center" vertical="center"/>
    </xf>
    <xf numFmtId="166" fontId="21" fillId="2" borderId="21" xfId="0" applyFont="1" applyFill="1" applyBorder="1" applyAlignment="1">
      <alignment horizontal="center" vertical="center"/>
    </xf>
    <xf numFmtId="166" fontId="21" fillId="2" borderId="7" xfId="0" applyFont="1" applyFill="1" applyBorder="1" applyAlignment="1">
      <alignment horizontal="center" vertical="center"/>
    </xf>
    <xf numFmtId="17" fontId="22" fillId="9" borderId="28" xfId="0" applyNumberFormat="1" applyFont="1" applyFill="1" applyBorder="1" applyAlignment="1">
      <alignment horizontal="center" vertical="center"/>
    </xf>
    <xf numFmtId="166" fontId="14" fillId="0" borderId="9" xfId="0" applyFont="1" applyBorder="1" applyAlignment="1">
      <alignment horizontal="center" vertical="center" wrapText="1"/>
    </xf>
    <xf numFmtId="166" fontId="5" fillId="0" borderId="28" xfId="0" applyFont="1" applyBorder="1">
      <alignment vertical="center"/>
    </xf>
    <xf numFmtId="166" fontId="17" fillId="0" borderId="12" xfId="0" applyFont="1" applyBorder="1" applyAlignment="1">
      <alignment horizontal="center" vertical="center"/>
    </xf>
    <xf numFmtId="166" fontId="7" fillId="0" borderId="0" xfId="0" applyFont="1" applyAlignment="1">
      <alignment horizontal="center" vertical="center"/>
    </xf>
    <xf numFmtId="166" fontId="23" fillId="0" borderId="0" xfId="0" applyFont="1" applyAlignment="1">
      <alignment horizontal="left" vertical="center" indent="1"/>
    </xf>
    <xf numFmtId="166" fontId="24" fillId="0" borderId="0" xfId="0" applyFont="1" applyAlignment="1">
      <alignment horizontal="left" vertical="center" indent="1"/>
    </xf>
    <xf numFmtId="166" fontId="20" fillId="9" borderId="19" xfId="0" applyFont="1" applyFill="1" applyBorder="1" applyAlignment="1">
      <alignment horizontal="center" vertical="center"/>
    </xf>
    <xf numFmtId="166" fontId="9" fillId="4" borderId="11" xfId="0" applyFont="1" applyFill="1" applyBorder="1">
      <alignment vertical="center"/>
    </xf>
    <xf numFmtId="166" fontId="9" fillId="4" borderId="6" xfId="0" applyFont="1" applyFill="1" applyBorder="1">
      <alignment vertical="center"/>
    </xf>
    <xf numFmtId="166" fontId="11" fillId="0" borderId="19" xfId="0" applyFont="1" applyBorder="1">
      <alignment vertical="center"/>
    </xf>
    <xf numFmtId="166" fontId="25" fillId="0" borderId="16" xfId="0" applyFont="1" applyBorder="1" applyAlignment="1">
      <alignment horizontal="center" vertical="center"/>
    </xf>
    <xf numFmtId="166" fontId="19" fillId="0" borderId="15" xfId="0" applyFont="1" applyBorder="1" applyAlignment="1">
      <alignment horizontal="center" vertical="center"/>
    </xf>
    <xf numFmtId="166" fontId="19" fillId="0" borderId="15" xfId="0" applyFont="1" applyBorder="1" applyAlignment="1">
      <alignment horizontal="center" vertical="center" wrapText="1"/>
    </xf>
    <xf numFmtId="166" fontId="25" fillId="0" borderId="19" xfId="0" applyFont="1" applyBorder="1" applyAlignment="1">
      <alignment horizontal="center" vertical="center"/>
    </xf>
    <xf numFmtId="166" fontId="19" fillId="0" borderId="11" xfId="0" applyFont="1" applyBorder="1" applyAlignment="1">
      <alignment horizontal="center" vertical="center"/>
    </xf>
    <xf numFmtId="166" fontId="19" fillId="0" borderId="11" xfId="0" applyFont="1" applyBorder="1" applyAlignment="1">
      <alignment horizontal="center" vertical="center" wrapText="1"/>
    </xf>
    <xf numFmtId="166" fontId="25" fillId="2" borderId="16" xfId="0" applyFont="1" applyFill="1" applyBorder="1" applyAlignment="1">
      <alignment horizontal="center" vertical="center"/>
    </xf>
    <xf numFmtId="166" fontId="19" fillId="0" borderId="0" xfId="0" applyFont="1" applyAlignment="1">
      <alignment horizontal="center" vertical="center"/>
    </xf>
    <xf numFmtId="166" fontId="9" fillId="13" borderId="28" xfId="0" applyFont="1" applyFill="1" applyBorder="1" applyAlignment="1">
      <alignment horizontal="center" vertical="center" wrapText="1"/>
    </xf>
    <xf numFmtId="166" fontId="26" fillId="0" borderId="0" xfId="0" applyFont="1" applyAlignment="1">
      <alignment horizontal="left" vertical="center" indent="4"/>
    </xf>
    <xf numFmtId="38" fontId="5" fillId="0" borderId="0" xfId="0" applyNumberFormat="1" applyFont="1">
      <alignment vertical="center"/>
    </xf>
    <xf numFmtId="169" fontId="5" fillId="0" borderId="0" xfId="0" applyNumberFormat="1" applyFont="1" applyAlignment="1">
      <alignment horizontal="center" vertical="center"/>
    </xf>
    <xf numFmtId="38" fontId="15" fillId="0" borderId="1" xfId="0" applyNumberFormat="1" applyFont="1" applyBorder="1">
      <alignment vertical="center"/>
    </xf>
    <xf numFmtId="8" fontId="15" fillId="0" borderId="20" xfId="0" applyNumberFormat="1" applyFont="1" applyBorder="1" applyAlignment="1">
      <alignment horizontal="center" vertical="center"/>
    </xf>
    <xf numFmtId="166" fontId="5" fillId="0" borderId="29" xfId="0" applyFont="1" applyBorder="1">
      <alignment vertical="center"/>
    </xf>
    <xf numFmtId="38" fontId="15" fillId="0" borderId="12" xfId="0" applyNumberFormat="1" applyFont="1" applyBorder="1">
      <alignment vertical="center"/>
    </xf>
    <xf numFmtId="166" fontId="15" fillId="0" borderId="12" xfId="0" applyFont="1" applyBorder="1">
      <alignment vertical="center"/>
    </xf>
    <xf numFmtId="38" fontId="15" fillId="0" borderId="10" xfId="0" applyNumberFormat="1" applyFont="1" applyBorder="1">
      <alignment vertical="center"/>
    </xf>
    <xf numFmtId="8" fontId="15" fillId="0" borderId="12" xfId="0" applyNumberFormat="1" applyFont="1" applyBorder="1">
      <alignment vertical="center"/>
    </xf>
    <xf numFmtId="8" fontId="15" fillId="0" borderId="12" xfId="0" applyNumberFormat="1" applyFont="1" applyBorder="1" applyAlignment="1">
      <alignment horizontal="center" vertical="center"/>
    </xf>
    <xf numFmtId="38" fontId="15" fillId="0" borderId="12" xfId="0" applyNumberFormat="1" applyFont="1" applyBorder="1" applyAlignment="1">
      <alignment horizontal="right" vertical="center"/>
    </xf>
    <xf numFmtId="8" fontId="15" fillId="0" borderId="19" xfId="0" applyNumberFormat="1" applyFont="1" applyBorder="1" applyAlignment="1">
      <alignment horizontal="center" vertical="center"/>
    </xf>
    <xf numFmtId="166" fontId="15" fillId="0" borderId="13" xfId="0" applyFont="1" applyBorder="1" applyAlignment="1">
      <alignment vertical="center" wrapText="1"/>
    </xf>
    <xf numFmtId="169" fontId="15" fillId="0" borderId="12" xfId="0" applyNumberFormat="1" applyFont="1" applyBorder="1" applyAlignment="1">
      <alignment horizontal="left" vertical="center"/>
    </xf>
    <xf numFmtId="166" fontId="5" fillId="0" borderId="30" xfId="0" applyFont="1" applyBorder="1">
      <alignment vertical="center"/>
    </xf>
    <xf numFmtId="166" fontId="5" fillId="0" borderId="31" xfId="0" applyFont="1" applyBorder="1">
      <alignment vertical="center"/>
    </xf>
    <xf numFmtId="169" fontId="15" fillId="0" borderId="5" xfId="0" applyNumberFormat="1" applyFont="1" applyBorder="1" applyAlignment="1">
      <alignment horizontal="left" vertical="center"/>
    </xf>
    <xf numFmtId="166" fontId="9" fillId="0" borderId="21" xfId="0" applyFont="1" applyBorder="1" applyAlignment="1">
      <alignment horizontal="center" vertical="center" wrapText="1"/>
    </xf>
    <xf numFmtId="166" fontId="9" fillId="0" borderId="7" xfId="0" applyFont="1" applyBorder="1" applyAlignment="1">
      <alignment vertical="center" wrapText="1"/>
    </xf>
    <xf numFmtId="166" fontId="5" fillId="0" borderId="32" xfId="0" applyFont="1" applyBorder="1">
      <alignment vertical="center"/>
    </xf>
    <xf numFmtId="166" fontId="5" fillId="0" borderId="33" xfId="0" applyFont="1" applyBorder="1">
      <alignment vertical="center"/>
    </xf>
    <xf numFmtId="166" fontId="9" fillId="0" borderId="20" xfId="0" applyFont="1" applyBorder="1" applyAlignment="1">
      <alignment horizontal="center" vertical="center" wrapText="1"/>
    </xf>
    <xf numFmtId="166" fontId="9" fillId="0" borderId="6" xfId="0" applyFont="1" applyBorder="1" applyAlignment="1">
      <alignment vertical="center" wrapText="1"/>
    </xf>
    <xf numFmtId="166" fontId="9" fillId="4" borderId="20" xfId="0" applyFont="1" applyFill="1" applyBorder="1" applyAlignment="1">
      <alignment horizontal="center" vertical="center" wrapText="1"/>
    </xf>
    <xf numFmtId="166" fontId="9" fillId="4" borderId="6" xfId="0" applyFont="1" applyFill="1" applyBorder="1" applyAlignment="1">
      <alignment vertical="center" wrapText="1"/>
    </xf>
    <xf numFmtId="166" fontId="15" fillId="0" borderId="5" xfId="0" applyFont="1" applyBorder="1">
      <alignment vertical="center"/>
    </xf>
    <xf numFmtId="166" fontId="15" fillId="0" borderId="13" xfId="0" applyFont="1" applyBorder="1">
      <alignment vertical="center"/>
    </xf>
    <xf numFmtId="169" fontId="15" fillId="0" borderId="13" xfId="0" applyNumberFormat="1" applyFont="1" applyBorder="1" applyAlignment="1">
      <alignment horizontal="left" vertical="center"/>
    </xf>
    <xf numFmtId="166" fontId="9" fillId="4" borderId="19" xfId="0" applyFont="1" applyFill="1" applyBorder="1" applyAlignment="1">
      <alignment horizontal="center" vertical="center" wrapText="1"/>
    </xf>
    <xf numFmtId="166" fontId="9" fillId="4" borderId="11" xfId="0" applyFont="1" applyFill="1" applyBorder="1" applyAlignment="1">
      <alignment vertical="center" wrapText="1"/>
    </xf>
    <xf numFmtId="38" fontId="15" fillId="0" borderId="3" xfId="0" applyNumberFormat="1" applyFont="1" applyBorder="1">
      <alignment vertical="center"/>
    </xf>
    <xf numFmtId="166" fontId="15" fillId="0" borderId="3" xfId="0" applyFont="1" applyBorder="1">
      <alignment vertical="center"/>
    </xf>
    <xf numFmtId="38" fontId="15" fillId="0" borderId="4" xfId="0" applyNumberFormat="1" applyFont="1" applyBorder="1">
      <alignment vertical="center"/>
    </xf>
    <xf numFmtId="8" fontId="15" fillId="0" borderId="3" xfId="0" applyNumberFormat="1" applyFont="1" applyBorder="1">
      <alignment vertical="center"/>
    </xf>
    <xf numFmtId="8" fontId="15" fillId="0" borderId="3" xfId="0" applyNumberFormat="1" applyFont="1" applyBorder="1" applyAlignment="1">
      <alignment horizontal="center" vertical="center"/>
    </xf>
    <xf numFmtId="167" fontId="15" fillId="0" borderId="3" xfId="1" applyNumberFormat="1" applyFont="1" applyFill="1" applyBorder="1" applyAlignment="1">
      <alignment horizontal="center"/>
    </xf>
    <xf numFmtId="38" fontId="15" fillId="0" borderId="4" xfId="0" applyNumberFormat="1" applyFont="1" applyBorder="1" applyAlignment="1">
      <alignment horizontal="right" vertical="center"/>
    </xf>
    <xf numFmtId="38" fontId="15" fillId="0" borderId="3" xfId="0" applyNumberFormat="1" applyFont="1" applyBorder="1" applyAlignment="1">
      <alignment horizontal="right" vertical="center"/>
    </xf>
    <xf numFmtId="8" fontId="15" fillId="0" borderId="21" xfId="0" applyNumberFormat="1" applyFont="1" applyBorder="1" applyAlignment="1">
      <alignment horizontal="center" vertical="center"/>
    </xf>
    <xf numFmtId="166" fontId="15" fillId="0" borderId="14" xfId="2" applyFont="1" applyBorder="1"/>
    <xf numFmtId="169" fontId="15" fillId="0" borderId="14" xfId="0" applyNumberFormat="1" applyFont="1" applyBorder="1" applyAlignment="1">
      <alignment horizontal="left" vertical="center"/>
    </xf>
    <xf numFmtId="166" fontId="9" fillId="4" borderId="21" xfId="0" applyFont="1" applyFill="1" applyBorder="1" applyAlignment="1">
      <alignment horizontal="center" vertical="center"/>
    </xf>
    <xf numFmtId="166" fontId="9" fillId="4" borderId="7" xfId="0" applyFont="1" applyFill="1" applyBorder="1">
      <alignment vertical="center"/>
    </xf>
    <xf numFmtId="167" fontId="15" fillId="0" borderId="0" xfId="1" applyNumberFormat="1" applyFont="1" applyFill="1" applyBorder="1" applyAlignment="1">
      <alignment horizontal="center"/>
    </xf>
    <xf numFmtId="38" fontId="15" fillId="0" borderId="1" xfId="0" applyNumberFormat="1" applyFont="1" applyBorder="1" applyAlignment="1">
      <alignment horizontal="right" vertical="center"/>
    </xf>
    <xf numFmtId="166" fontId="15" fillId="0" borderId="5" xfId="2" applyFont="1" applyBorder="1"/>
    <xf numFmtId="167" fontId="15" fillId="0" borderId="1" xfId="1" applyNumberFormat="1" applyFont="1" applyFill="1" applyBorder="1" applyAlignment="1">
      <alignment horizontal="center"/>
    </xf>
    <xf numFmtId="38" fontId="15" fillId="0" borderId="10" xfId="0" applyNumberFormat="1" applyFont="1" applyBorder="1" applyAlignment="1">
      <alignment horizontal="right" vertical="center"/>
    </xf>
    <xf numFmtId="166" fontId="9" fillId="4" borderId="19" xfId="0" applyFont="1" applyFill="1" applyBorder="1" applyAlignment="1">
      <alignment horizontal="center" vertical="center"/>
    </xf>
    <xf numFmtId="166" fontId="15" fillId="0" borderId="21" xfId="0" applyFont="1" applyBorder="1">
      <alignment vertical="center"/>
    </xf>
    <xf numFmtId="169" fontId="15" fillId="0" borderId="21" xfId="0" applyNumberFormat="1" applyFont="1" applyBorder="1" applyAlignment="1">
      <alignment horizontal="center" vertical="center"/>
    </xf>
    <xf numFmtId="166" fontId="15" fillId="0" borderId="21" xfId="0" applyFont="1" applyBorder="1" applyAlignment="1">
      <alignment horizontal="left" vertical="center"/>
    </xf>
    <xf numFmtId="169" fontId="15" fillId="0" borderId="21" xfId="0" applyNumberFormat="1" applyFont="1" applyBorder="1" applyAlignment="1">
      <alignment horizontal="left" vertical="center"/>
    </xf>
    <xf numFmtId="166" fontId="15" fillId="0" borderId="19" xfId="0" applyFont="1" applyBorder="1">
      <alignment vertical="center"/>
    </xf>
    <xf numFmtId="169" fontId="15" fillId="0" borderId="19" xfId="0" applyNumberFormat="1" applyFont="1" applyBorder="1" applyAlignment="1">
      <alignment horizontal="center" vertical="center"/>
    </xf>
    <xf numFmtId="166" fontId="15" fillId="0" borderId="19" xfId="0" applyFont="1" applyBorder="1" applyAlignment="1">
      <alignment horizontal="left" vertical="center"/>
    </xf>
    <xf numFmtId="169" fontId="15" fillId="0" borderId="19" xfId="0" applyNumberFormat="1" applyFont="1" applyBorder="1" applyAlignment="1">
      <alignment horizontal="left" vertical="center"/>
    </xf>
    <xf numFmtId="38" fontId="15" fillId="0" borderId="3" xfId="2" applyNumberFormat="1" applyFont="1" applyBorder="1" applyAlignment="1">
      <alignment horizontal="right"/>
    </xf>
    <xf numFmtId="169" fontId="15" fillId="0" borderId="20" xfId="0" applyNumberFormat="1" applyFont="1" applyBorder="1" applyAlignment="1">
      <alignment horizontal="left" vertical="center"/>
    </xf>
    <xf numFmtId="8" fontId="15" fillId="0" borderId="7" xfId="0" applyNumberFormat="1" applyFont="1" applyBorder="1" applyAlignment="1">
      <alignment horizontal="center" vertical="center"/>
    </xf>
    <xf numFmtId="166" fontId="12" fillId="0" borderId="21" xfId="0" applyFont="1" applyBorder="1">
      <alignment vertical="center"/>
    </xf>
    <xf numFmtId="169" fontId="12" fillId="0" borderId="21" xfId="0" applyNumberFormat="1" applyFont="1" applyBorder="1" applyAlignment="1">
      <alignment horizontal="center" vertical="center"/>
    </xf>
    <xf numFmtId="166" fontId="15" fillId="0" borderId="21" xfId="2" applyFont="1" applyBorder="1" applyAlignment="1">
      <alignment horizontal="left"/>
    </xf>
    <xf numFmtId="166" fontId="15" fillId="0" borderId="14" xfId="0" applyFont="1" applyBorder="1">
      <alignment vertical="center"/>
    </xf>
    <xf numFmtId="8" fontId="15" fillId="0" borderId="6" xfId="0" applyNumberFormat="1" applyFont="1" applyBorder="1" applyAlignment="1">
      <alignment horizontal="center" vertical="center"/>
    </xf>
    <xf numFmtId="166" fontId="12" fillId="0" borderId="20" xfId="0" applyFont="1" applyBorder="1">
      <alignment vertical="center"/>
    </xf>
    <xf numFmtId="169" fontId="12" fillId="0" borderId="20" xfId="0" applyNumberFormat="1" applyFont="1" applyBorder="1" applyAlignment="1">
      <alignment horizontal="center" vertical="center"/>
    </xf>
    <xf numFmtId="166" fontId="15" fillId="0" borderId="20" xfId="2" applyFont="1" applyBorder="1" applyAlignment="1">
      <alignment horizontal="left"/>
    </xf>
    <xf numFmtId="8" fontId="15" fillId="0" borderId="11" xfId="0" applyNumberFormat="1" applyFont="1" applyBorder="1" applyAlignment="1">
      <alignment horizontal="center" vertical="center"/>
    </xf>
    <xf numFmtId="166" fontId="15" fillId="0" borderId="19" xfId="2" applyFont="1" applyBorder="1" applyAlignment="1">
      <alignment horizontal="left"/>
    </xf>
    <xf numFmtId="167" fontId="15" fillId="0" borderId="4" xfId="0" applyNumberFormat="1" applyFont="1" applyBorder="1" applyAlignment="1">
      <alignment horizontal="right" vertical="center"/>
    </xf>
    <xf numFmtId="167" fontId="15" fillId="0" borderId="1" xfId="0" applyNumberFormat="1" applyFont="1" applyBorder="1" applyAlignment="1">
      <alignment horizontal="right" vertical="center"/>
    </xf>
    <xf numFmtId="38" fontId="15" fillId="0" borderId="1" xfId="2" applyNumberFormat="1" applyFont="1" applyBorder="1" applyAlignment="1">
      <alignment horizontal="right"/>
    </xf>
    <xf numFmtId="167" fontId="15" fillId="0" borderId="4" xfId="1" applyNumberFormat="1" applyFont="1" applyFill="1" applyBorder="1" applyAlignment="1">
      <alignment horizontal="center"/>
    </xf>
    <xf numFmtId="38" fontId="15" fillId="0" borderId="3" xfId="1" applyNumberFormat="1" applyFont="1" applyFill="1" applyBorder="1" applyAlignment="1">
      <alignment horizontal="right"/>
    </xf>
    <xf numFmtId="38" fontId="15" fillId="0" borderId="0" xfId="1" applyNumberFormat="1" applyFont="1" applyFill="1" applyBorder="1" applyAlignment="1">
      <alignment horizontal="right"/>
    </xf>
    <xf numFmtId="167" fontId="15" fillId="0" borderId="0" xfId="1" applyNumberFormat="1" applyFont="1" applyFill="1" applyBorder="1" applyAlignment="1">
      <alignment horizontal="right"/>
    </xf>
    <xf numFmtId="166" fontId="6" fillId="0" borderId="28" xfId="0" applyFont="1" applyBorder="1">
      <alignment vertical="center"/>
    </xf>
    <xf numFmtId="166" fontId="6" fillId="0" borderId="29" xfId="0" applyFont="1" applyBorder="1">
      <alignment vertical="center"/>
    </xf>
    <xf numFmtId="166" fontId="6" fillId="0" borderId="30" xfId="0" applyFont="1" applyBorder="1">
      <alignment vertical="center"/>
    </xf>
    <xf numFmtId="166" fontId="6" fillId="0" borderId="31" xfId="0" applyFont="1" applyBorder="1">
      <alignment vertical="center"/>
    </xf>
    <xf numFmtId="166" fontId="9" fillId="5" borderId="7" xfId="0" applyFont="1" applyFill="1" applyBorder="1">
      <alignment vertical="center"/>
    </xf>
    <xf numFmtId="166" fontId="6" fillId="0" borderId="32" xfId="0" applyFont="1" applyBorder="1">
      <alignment vertical="center"/>
    </xf>
    <xf numFmtId="166" fontId="6" fillId="0" borderId="33" xfId="0" applyFont="1" applyBorder="1">
      <alignment vertical="center"/>
    </xf>
    <xf numFmtId="166" fontId="9" fillId="5" borderId="6" xfId="0" applyFont="1" applyFill="1" applyBorder="1">
      <alignment vertical="center"/>
    </xf>
    <xf numFmtId="166" fontId="9" fillId="5" borderId="11" xfId="0" applyFont="1" applyFill="1" applyBorder="1">
      <alignment vertical="center"/>
    </xf>
    <xf numFmtId="166" fontId="9" fillId="5" borderId="19" xfId="0" applyFont="1" applyFill="1" applyBorder="1" applyAlignment="1">
      <alignment horizontal="center" vertical="center"/>
    </xf>
    <xf numFmtId="166" fontId="5" fillId="0" borderId="2" xfId="0" applyFont="1" applyBorder="1">
      <alignment vertical="center"/>
    </xf>
    <xf numFmtId="166" fontId="31" fillId="0" borderId="0" xfId="0" applyFont="1">
      <alignment vertical="center"/>
    </xf>
    <xf numFmtId="166" fontId="9" fillId="0" borderId="0" xfId="0" applyFont="1">
      <alignment vertical="center"/>
    </xf>
    <xf numFmtId="38" fontId="15" fillId="0" borderId="0" xfId="0" applyNumberFormat="1" applyFont="1">
      <alignment vertical="center"/>
    </xf>
    <xf numFmtId="166" fontId="5" fillId="0" borderId="38" xfId="0" applyFont="1" applyBorder="1">
      <alignment vertical="center"/>
    </xf>
    <xf numFmtId="166" fontId="5" fillId="0" borderId="37" xfId="0" applyFont="1" applyBorder="1">
      <alignment vertical="center"/>
    </xf>
    <xf numFmtId="166" fontId="15" fillId="0" borderId="0" xfId="0" applyFont="1">
      <alignment vertical="center"/>
    </xf>
    <xf numFmtId="166" fontId="15" fillId="0" borderId="0" xfId="0" applyFont="1" applyAlignment="1">
      <alignment horizontal="left" vertical="center"/>
    </xf>
    <xf numFmtId="8" fontId="15" fillId="0" borderId="0" xfId="0" applyNumberFormat="1" applyFont="1" applyAlignment="1">
      <alignment horizontal="center" vertical="center"/>
    </xf>
    <xf numFmtId="8" fontId="15" fillId="0" borderId="0" xfId="0" applyNumberFormat="1" applyFont="1">
      <alignment vertical="center"/>
    </xf>
    <xf numFmtId="38" fontId="15" fillId="0" borderId="0" xfId="0" applyNumberFormat="1" applyFont="1" applyAlignment="1">
      <alignment horizontal="right" vertical="center"/>
    </xf>
    <xf numFmtId="166" fontId="5" fillId="0" borderId="40" xfId="0" applyFont="1" applyBorder="1">
      <alignment vertical="center"/>
    </xf>
    <xf numFmtId="166" fontId="5" fillId="0" borderId="36" xfId="0" applyFont="1" applyBorder="1">
      <alignment vertical="center"/>
    </xf>
    <xf numFmtId="166" fontId="31" fillId="0" borderId="0" xfId="0" applyFont="1" applyAlignment="1">
      <alignment horizontal="center" vertical="center"/>
    </xf>
    <xf numFmtId="166" fontId="15" fillId="0" borderId="0" xfId="0" applyFont="1" applyAlignment="1">
      <alignment horizontal="left" vertical="center" wrapText="1"/>
    </xf>
    <xf numFmtId="38" fontId="15" fillId="0" borderId="0" xfId="2" applyNumberFormat="1" applyFont="1" applyAlignment="1">
      <alignment horizontal="right"/>
    </xf>
    <xf numFmtId="166" fontId="15" fillId="2" borderId="0" xfId="0" applyFont="1" applyFill="1">
      <alignment vertical="center"/>
    </xf>
    <xf numFmtId="168" fontId="15" fillId="0" borderId="0" xfId="0" applyNumberFormat="1" applyFont="1">
      <alignment vertical="center"/>
    </xf>
    <xf numFmtId="169" fontId="15" fillId="0" borderId="0" xfId="0" applyNumberFormat="1" applyFont="1" applyAlignment="1">
      <alignment horizontal="left" vertical="center"/>
    </xf>
    <xf numFmtId="166" fontId="28" fillId="0" borderId="0" xfId="0" applyFont="1">
      <alignment vertical="center"/>
    </xf>
    <xf numFmtId="166" fontId="5" fillId="0" borderId="45" xfId="0" applyFont="1" applyBorder="1">
      <alignment vertical="center"/>
    </xf>
    <xf numFmtId="166" fontId="5" fillId="0" borderId="8" xfId="0" applyFont="1" applyBorder="1">
      <alignment vertical="center"/>
    </xf>
    <xf numFmtId="166" fontId="5" fillId="0" borderId="46" xfId="0" applyFont="1" applyBorder="1">
      <alignment vertical="center"/>
    </xf>
    <xf numFmtId="166" fontId="5" fillId="0" borderId="35" xfId="0" applyFont="1" applyBorder="1">
      <alignment vertical="center"/>
    </xf>
    <xf numFmtId="166" fontId="5" fillId="0" borderId="47" xfId="0" applyFont="1" applyBorder="1">
      <alignment vertical="center"/>
    </xf>
    <xf numFmtId="166" fontId="5" fillId="0" borderId="41" xfId="0" applyFont="1" applyBorder="1">
      <alignment vertical="center"/>
    </xf>
    <xf numFmtId="169" fontId="15" fillId="0" borderId="3" xfId="0" applyNumberFormat="1" applyFont="1" applyBorder="1" applyAlignment="1">
      <alignment horizontal="left" vertical="center"/>
    </xf>
    <xf numFmtId="166" fontId="15" fillId="0" borderId="14" xfId="0" applyFont="1" applyBorder="1" applyAlignment="1">
      <alignment vertical="center" wrapText="1"/>
    </xf>
    <xf numFmtId="166" fontId="15" fillId="0" borderId="20" xfId="0" applyFont="1" applyBorder="1" applyAlignment="1">
      <alignment horizontal="left" vertical="center"/>
    </xf>
    <xf numFmtId="169" fontId="15" fillId="0" borderId="20" xfId="0" applyNumberFormat="1" applyFont="1" applyBorder="1" applyAlignment="1">
      <alignment horizontal="center" vertical="center"/>
    </xf>
    <xf numFmtId="166" fontId="15" fillId="0" borderId="20" xfId="0" applyFont="1" applyBorder="1">
      <alignment vertical="center"/>
    </xf>
    <xf numFmtId="1" fontId="15" fillId="0" borderId="20" xfId="0" applyNumberFormat="1" applyFont="1" applyBorder="1" applyAlignment="1">
      <alignment horizontal="left" vertical="center"/>
    </xf>
    <xf numFmtId="1" fontId="15" fillId="0" borderId="20" xfId="0" applyNumberFormat="1" applyFont="1" applyBorder="1" applyAlignment="1">
      <alignment horizontal="center" vertical="center"/>
    </xf>
    <xf numFmtId="166" fontId="15" fillId="0" borderId="20" xfId="0" applyFont="1" applyBorder="1" applyAlignment="1">
      <alignment horizontal="center" vertical="center"/>
    </xf>
    <xf numFmtId="166" fontId="15" fillId="0" borderId="20" xfId="0" applyFont="1" applyBorder="1" applyAlignment="1">
      <alignment horizontal="left" vertical="center" wrapText="1"/>
    </xf>
    <xf numFmtId="169" fontId="15" fillId="0" borderId="20" xfId="0" applyNumberFormat="1" applyFont="1" applyBorder="1" applyAlignment="1">
      <alignment horizontal="center" vertical="center" wrapText="1"/>
    </xf>
    <xf numFmtId="166" fontId="15" fillId="0" borderId="20" xfId="0" applyFont="1" applyBorder="1" applyAlignment="1">
      <alignment horizontal="center" vertical="center" wrapText="1"/>
    </xf>
    <xf numFmtId="166" fontId="15" fillId="0" borderId="20" xfId="0" applyFont="1" applyBorder="1" applyAlignment="1">
      <alignment vertical="center" wrapText="1"/>
    </xf>
    <xf numFmtId="169" fontId="15" fillId="0" borderId="20" xfId="2" applyNumberFormat="1" applyFont="1" applyBorder="1" applyAlignment="1">
      <alignment horizontal="center"/>
    </xf>
    <xf numFmtId="166" fontId="15" fillId="0" borderId="20" xfId="2" applyFont="1" applyBorder="1"/>
    <xf numFmtId="169" fontId="12" fillId="0" borderId="20" xfId="2" applyNumberFormat="1" applyFont="1" applyBorder="1" applyAlignment="1">
      <alignment horizontal="center"/>
    </xf>
    <xf numFmtId="166" fontId="12" fillId="0" borderId="20" xfId="2" applyFont="1" applyBorder="1"/>
    <xf numFmtId="169" fontId="12" fillId="0" borderId="21" xfId="2" applyNumberFormat="1" applyFont="1" applyBorder="1" applyAlignment="1">
      <alignment horizontal="center"/>
    </xf>
    <xf numFmtId="166" fontId="12" fillId="0" borderId="21" xfId="2" applyFont="1" applyBorder="1"/>
    <xf numFmtId="169" fontId="15" fillId="0" borderId="21" xfId="2" applyNumberFormat="1" applyFont="1" applyBorder="1" applyAlignment="1">
      <alignment horizontal="center"/>
    </xf>
    <xf numFmtId="166" fontId="15" fillId="0" borderId="21" xfId="2" applyFont="1" applyBorder="1"/>
    <xf numFmtId="166" fontId="15" fillId="0" borderId="19" xfId="0" applyFont="1" applyBorder="1" applyAlignment="1">
      <alignment horizontal="left" vertical="center" wrapText="1"/>
    </xf>
    <xf numFmtId="169" fontId="15" fillId="0" borderId="19" xfId="0" applyNumberFormat="1" applyFont="1" applyBorder="1" applyAlignment="1">
      <alignment horizontal="center" vertical="center" wrapText="1"/>
    </xf>
    <xf numFmtId="166" fontId="15" fillId="0" borderId="19" xfId="0" applyFont="1" applyBorder="1" applyAlignment="1">
      <alignment vertical="center" wrapText="1"/>
    </xf>
    <xf numFmtId="166" fontId="15" fillId="0" borderId="21" xfId="0" applyFont="1" applyBorder="1" applyAlignment="1">
      <alignment horizontal="left" vertical="center" wrapText="1"/>
    </xf>
    <xf numFmtId="169" fontId="15" fillId="0" borderId="21" xfId="0" applyNumberFormat="1" applyFont="1" applyBorder="1" applyAlignment="1">
      <alignment horizontal="center" vertical="center" wrapText="1"/>
    </xf>
    <xf numFmtId="166" fontId="15" fillId="0" borderId="21" xfId="0" applyFont="1" applyBorder="1" applyAlignment="1">
      <alignment vertical="center" wrapText="1"/>
    </xf>
    <xf numFmtId="38" fontId="15" fillId="0" borderId="8" xfId="0" applyNumberFormat="1" applyFont="1" applyBorder="1">
      <alignment vertical="center"/>
    </xf>
    <xf numFmtId="38" fontId="15" fillId="0" borderId="35" xfId="0" applyNumberFormat="1" applyFont="1" applyBorder="1">
      <alignment vertical="center"/>
    </xf>
    <xf numFmtId="38" fontId="15" fillId="0" borderId="41" xfId="0" applyNumberFormat="1" applyFont="1" applyBorder="1">
      <alignment vertical="center"/>
    </xf>
    <xf numFmtId="8" fontId="6" fillId="0" borderId="0" xfId="0" applyNumberFormat="1" applyFont="1" applyAlignment="1">
      <alignment horizontal="right" vertical="center"/>
    </xf>
    <xf numFmtId="170" fontId="10" fillId="3" borderId="8" xfId="0" applyNumberFormat="1" applyFont="1" applyFill="1" applyBorder="1" applyAlignment="1">
      <alignment horizontal="right" vertical="center"/>
    </xf>
    <xf numFmtId="170" fontId="10" fillId="3" borderId="35" xfId="0" applyNumberFormat="1" applyFont="1" applyFill="1" applyBorder="1" applyAlignment="1">
      <alignment horizontal="right" vertical="center"/>
    </xf>
    <xf numFmtId="170" fontId="10" fillId="3" borderId="41" xfId="0" applyNumberFormat="1" applyFont="1" applyFill="1" applyBorder="1" applyAlignment="1">
      <alignment horizontal="right" vertical="center"/>
    </xf>
    <xf numFmtId="166" fontId="5" fillId="0" borderId="0" xfId="0" applyFont="1" applyAlignment="1">
      <alignment horizontal="right" vertical="center"/>
    </xf>
    <xf numFmtId="170" fontId="10" fillId="11" borderId="8" xfId="0" applyNumberFormat="1" applyFont="1" applyFill="1" applyBorder="1" applyAlignment="1">
      <alignment horizontal="right" vertical="center"/>
    </xf>
    <xf numFmtId="170" fontId="10" fillId="11" borderId="35" xfId="0" applyNumberFormat="1" applyFont="1" applyFill="1" applyBorder="1" applyAlignment="1">
      <alignment horizontal="right" vertical="center"/>
    </xf>
    <xf numFmtId="170" fontId="10" fillId="11" borderId="41" xfId="0" applyNumberFormat="1" applyFont="1" applyFill="1" applyBorder="1" applyAlignment="1">
      <alignment horizontal="right" vertical="center"/>
    </xf>
    <xf numFmtId="170" fontId="10" fillId="12" borderId="8" xfId="0" applyNumberFormat="1" applyFont="1" applyFill="1" applyBorder="1" applyAlignment="1">
      <alignment horizontal="right" vertical="center"/>
    </xf>
    <xf numFmtId="170" fontId="10" fillId="12" borderId="35" xfId="0" applyNumberFormat="1" applyFont="1" applyFill="1" applyBorder="1" applyAlignment="1">
      <alignment horizontal="right" vertical="center"/>
    </xf>
    <xf numFmtId="170" fontId="10" fillId="12" borderId="41" xfId="0" applyNumberFormat="1" applyFont="1" applyFill="1" applyBorder="1" applyAlignment="1">
      <alignment horizontal="right" vertical="center"/>
    </xf>
    <xf numFmtId="170" fontId="10" fillId="7" borderId="8" xfId="0" applyNumberFormat="1" applyFont="1" applyFill="1" applyBorder="1" applyAlignment="1">
      <alignment horizontal="right" vertical="center"/>
    </xf>
    <xf numFmtId="170" fontId="10" fillId="7" borderId="35" xfId="0" applyNumberFormat="1" applyFont="1" applyFill="1" applyBorder="1" applyAlignment="1">
      <alignment horizontal="right" vertical="center"/>
    </xf>
    <xf numFmtId="170" fontId="10" fillId="7" borderId="41" xfId="0" applyNumberFormat="1" applyFont="1" applyFill="1" applyBorder="1" applyAlignment="1">
      <alignment horizontal="right" vertical="center"/>
    </xf>
    <xf numFmtId="170" fontId="10" fillId="7" borderId="42" xfId="0" applyNumberFormat="1" applyFont="1" applyFill="1" applyBorder="1" applyAlignment="1">
      <alignment horizontal="right" vertical="center"/>
    </xf>
    <xf numFmtId="170" fontId="10" fillId="7" borderId="43" xfId="0" applyNumberFormat="1" applyFont="1" applyFill="1" applyBorder="1" applyAlignment="1">
      <alignment horizontal="right" vertical="center"/>
    </xf>
    <xf numFmtId="170" fontId="10" fillId="7" borderId="44" xfId="0" applyNumberFormat="1" applyFont="1" applyFill="1" applyBorder="1" applyAlignment="1">
      <alignment horizontal="right" vertical="center"/>
    </xf>
    <xf numFmtId="166" fontId="5" fillId="0" borderId="49" xfId="0" applyFont="1" applyBorder="1">
      <alignment vertical="center"/>
    </xf>
    <xf numFmtId="166" fontId="9" fillId="5" borderId="14" xfId="0" applyFont="1" applyFill="1" applyBorder="1" applyAlignment="1">
      <alignment horizontal="center" vertical="center"/>
    </xf>
    <xf numFmtId="166" fontId="21" fillId="0" borderId="6" xfId="0" applyFont="1" applyBorder="1" applyAlignment="1">
      <alignment horizontal="center" vertical="center"/>
    </xf>
    <xf numFmtId="169" fontId="15" fillId="0" borderId="6" xfId="0" applyNumberFormat="1" applyFont="1" applyBorder="1" applyAlignment="1">
      <alignment horizontal="left" vertical="center"/>
    </xf>
    <xf numFmtId="166" fontId="5" fillId="0" borderId="1" xfId="0" applyFont="1" applyBorder="1">
      <alignment vertical="center"/>
    </xf>
    <xf numFmtId="166" fontId="5" fillId="0" borderId="4" xfId="0" applyFont="1" applyBorder="1">
      <alignment vertical="center"/>
    </xf>
    <xf numFmtId="166" fontId="21" fillId="14" borderId="7" xfId="0" applyFont="1" applyFill="1" applyBorder="1" applyAlignment="1">
      <alignment horizontal="center" vertical="center"/>
    </xf>
    <xf numFmtId="170" fontId="16" fillId="12" borderId="35" xfId="0" applyNumberFormat="1" applyFont="1" applyFill="1" applyBorder="1" applyAlignment="1">
      <alignment horizontal="right" vertical="center"/>
    </xf>
    <xf numFmtId="170" fontId="16" fillId="12" borderId="8" xfId="0" applyNumberFormat="1" applyFont="1" applyFill="1" applyBorder="1" applyAlignment="1">
      <alignment horizontal="right" vertical="center"/>
    </xf>
    <xf numFmtId="170" fontId="9" fillId="12" borderId="8" xfId="0" applyNumberFormat="1" applyFont="1" applyFill="1" applyBorder="1" applyAlignment="1">
      <alignment horizontal="right" vertical="center"/>
    </xf>
    <xf numFmtId="170" fontId="9" fillId="12" borderId="35" xfId="0" applyNumberFormat="1" applyFont="1" applyFill="1" applyBorder="1" applyAlignment="1">
      <alignment horizontal="right" vertical="center"/>
    </xf>
    <xf numFmtId="170" fontId="9" fillId="12" borderId="41" xfId="0" applyNumberFormat="1" applyFont="1" applyFill="1" applyBorder="1" applyAlignment="1">
      <alignment horizontal="right" vertical="center"/>
    </xf>
    <xf numFmtId="170" fontId="9" fillId="11" borderId="35" xfId="0" applyNumberFormat="1" applyFont="1" applyFill="1" applyBorder="1" applyAlignment="1">
      <alignment horizontal="right" vertical="center"/>
    </xf>
    <xf numFmtId="170" fontId="9" fillId="11" borderId="41" xfId="0" applyNumberFormat="1" applyFont="1" applyFill="1" applyBorder="1" applyAlignment="1">
      <alignment horizontal="right" vertical="center"/>
    </xf>
    <xf numFmtId="8" fontId="6" fillId="0" borderId="0" xfId="0" applyNumberFormat="1" applyFont="1" applyAlignment="1">
      <alignment horizontal="center" vertical="center"/>
    </xf>
    <xf numFmtId="166" fontId="32" fillId="15" borderId="0" xfId="0" applyFont="1" applyFill="1">
      <alignment vertical="center"/>
    </xf>
    <xf numFmtId="38" fontId="32" fillId="15" borderId="0" xfId="0" applyNumberFormat="1" applyFont="1" applyFill="1">
      <alignment vertical="center"/>
    </xf>
    <xf numFmtId="171" fontId="0" fillId="0" borderId="0" xfId="0" applyNumberFormat="1">
      <alignment vertical="center"/>
    </xf>
    <xf numFmtId="38" fontId="15" fillId="0" borderId="9" xfId="0" applyNumberFormat="1" applyFont="1" applyBorder="1">
      <alignment vertical="center"/>
    </xf>
    <xf numFmtId="38" fontId="15" fillId="0" borderId="2" xfId="0" applyNumberFormat="1" applyFont="1" applyBorder="1">
      <alignment vertical="center"/>
    </xf>
    <xf numFmtId="38" fontId="15" fillId="0" borderId="48" xfId="0" applyNumberFormat="1" applyFont="1" applyBorder="1">
      <alignment vertical="center"/>
    </xf>
    <xf numFmtId="38" fontId="6" fillId="0" borderId="0" xfId="0" applyNumberFormat="1" applyFont="1">
      <alignment vertical="center"/>
    </xf>
    <xf numFmtId="166" fontId="15" fillId="0" borderId="3" xfId="0" applyFont="1" applyBorder="1" applyAlignment="1">
      <alignment horizontal="center" vertical="center"/>
    </xf>
    <xf numFmtId="8" fontId="32" fillId="16" borderId="20" xfId="0" applyNumberFormat="1" applyFont="1" applyFill="1" applyBorder="1" applyAlignment="1">
      <alignment horizontal="center" vertical="center"/>
    </xf>
    <xf numFmtId="166" fontId="9" fillId="5" borderId="42" xfId="0" applyFont="1" applyFill="1" applyBorder="1">
      <alignment vertical="center"/>
    </xf>
    <xf numFmtId="166" fontId="9" fillId="5" borderId="43" xfId="0" applyFont="1" applyFill="1" applyBorder="1">
      <alignment vertical="center"/>
    </xf>
    <xf numFmtId="8" fontId="15" fillId="0" borderId="0" xfId="0" applyNumberFormat="1" applyFont="1" applyAlignment="1">
      <alignment horizontal="right" vertical="center"/>
    </xf>
    <xf numFmtId="8" fontId="15" fillId="0" borderId="2" xfId="0" applyNumberFormat="1" applyFont="1" applyBorder="1">
      <alignment vertical="center"/>
    </xf>
    <xf numFmtId="166" fontId="11" fillId="0" borderId="20" xfId="0" applyFont="1" applyBorder="1">
      <alignment vertical="center"/>
    </xf>
    <xf numFmtId="166" fontId="11" fillId="0" borderId="21" xfId="0" applyFont="1" applyBorder="1">
      <alignment vertical="center"/>
    </xf>
    <xf numFmtId="8" fontId="15" fillId="16" borderId="20" xfId="0" applyNumberFormat="1" applyFont="1" applyFill="1" applyBorder="1" applyAlignment="1">
      <alignment horizontal="center" vertical="center"/>
    </xf>
    <xf numFmtId="38" fontId="32" fillId="0" borderId="0" xfId="0" applyNumberFormat="1" applyFont="1">
      <alignment vertical="center"/>
    </xf>
    <xf numFmtId="166" fontId="32" fillId="15" borderId="12" xfId="0" applyFont="1" applyFill="1" applyBorder="1">
      <alignment vertical="center"/>
    </xf>
    <xf numFmtId="8" fontId="32" fillId="0" borderId="20" xfId="0" applyNumberFormat="1" applyFont="1" applyBorder="1" applyAlignment="1">
      <alignment horizontal="center" vertical="center"/>
    </xf>
    <xf numFmtId="38" fontId="15" fillId="0" borderId="5" xfId="0" applyNumberFormat="1" applyFont="1" applyBorder="1">
      <alignment vertical="center"/>
    </xf>
    <xf numFmtId="166" fontId="9" fillId="0" borderId="15" xfId="0" applyFont="1" applyBorder="1" applyAlignment="1">
      <alignment horizontal="center" vertical="center" wrapText="1"/>
    </xf>
    <xf numFmtId="166" fontId="16" fillId="2" borderId="16" xfId="0" applyFont="1" applyFill="1" applyBorder="1" applyAlignment="1">
      <alignment horizontal="center" vertical="center" wrapText="1"/>
    </xf>
    <xf numFmtId="166" fontId="9" fillId="0" borderId="15" xfId="0" applyFont="1" applyBorder="1" applyAlignment="1">
      <alignment horizontal="center" vertical="center"/>
    </xf>
    <xf numFmtId="166" fontId="9" fillId="0" borderId="51" xfId="0" applyFont="1" applyBorder="1" applyAlignment="1">
      <alignment horizontal="center" vertical="center"/>
    </xf>
    <xf numFmtId="166" fontId="16" fillId="0" borderId="16" xfId="0" applyFont="1" applyBorder="1" applyAlignment="1">
      <alignment horizontal="center" vertical="center"/>
    </xf>
    <xf numFmtId="166" fontId="9" fillId="0" borderId="52" xfId="0" applyFont="1" applyBorder="1" applyAlignment="1">
      <alignment horizontal="center" vertical="center"/>
    </xf>
    <xf numFmtId="166" fontId="16" fillId="0" borderId="28" xfId="0" applyFont="1" applyBorder="1" applyAlignment="1">
      <alignment horizontal="center" vertical="center"/>
    </xf>
    <xf numFmtId="2" fontId="16" fillId="0" borderId="28" xfId="0" applyNumberFormat="1" applyFont="1" applyBorder="1" applyAlignment="1">
      <alignment horizontal="center" vertical="center"/>
    </xf>
    <xf numFmtId="8" fontId="16" fillId="7" borderId="52" xfId="0" applyNumberFormat="1" applyFont="1" applyFill="1" applyBorder="1" applyAlignment="1">
      <alignment horizontal="center" vertical="center" wrapText="1"/>
    </xf>
    <xf numFmtId="8" fontId="16" fillId="2" borderId="28" xfId="0" applyNumberFormat="1" applyFont="1" applyFill="1" applyBorder="1" applyAlignment="1">
      <alignment horizontal="center" vertical="center" wrapText="1"/>
    </xf>
    <xf numFmtId="166" fontId="16" fillId="6" borderId="28" xfId="0" applyFont="1" applyFill="1" applyBorder="1" applyAlignment="1">
      <alignment horizontal="center" vertical="center" wrapText="1"/>
    </xf>
    <xf numFmtId="8" fontId="16" fillId="6" borderId="28" xfId="0" applyNumberFormat="1" applyFont="1" applyFill="1" applyBorder="1" applyAlignment="1">
      <alignment horizontal="center" vertical="center" wrapText="1"/>
    </xf>
    <xf numFmtId="38" fontId="10" fillId="3" borderId="28" xfId="0" applyNumberFormat="1" applyFont="1" applyFill="1" applyBorder="1" applyAlignment="1">
      <alignment horizontal="center" vertical="center" wrapText="1"/>
    </xf>
    <xf numFmtId="8" fontId="10" fillId="3" borderId="28" xfId="0" applyNumberFormat="1" applyFont="1" applyFill="1" applyBorder="1" applyAlignment="1">
      <alignment horizontal="center" vertical="center" wrapText="1"/>
    </xf>
    <xf numFmtId="38" fontId="10" fillId="11" borderId="28" xfId="0" applyNumberFormat="1" applyFont="1" applyFill="1" applyBorder="1" applyAlignment="1">
      <alignment horizontal="center" vertical="center" wrapText="1"/>
    </xf>
    <xf numFmtId="8" fontId="10" fillId="11" borderId="28" xfId="0" applyNumberFormat="1" applyFont="1" applyFill="1" applyBorder="1" applyAlignment="1">
      <alignment horizontal="center" vertical="center" wrapText="1"/>
    </xf>
    <xf numFmtId="38" fontId="10" fillId="12" borderId="28" xfId="0" applyNumberFormat="1" applyFont="1" applyFill="1" applyBorder="1" applyAlignment="1">
      <alignment horizontal="center" vertical="center" wrapText="1"/>
    </xf>
    <xf numFmtId="8" fontId="10" fillId="12" borderId="28" xfId="0" applyNumberFormat="1" applyFont="1" applyFill="1" applyBorder="1" applyAlignment="1">
      <alignment horizontal="center" vertical="center" wrapText="1"/>
    </xf>
    <xf numFmtId="38" fontId="10" fillId="7" borderId="28" xfId="0" applyNumberFormat="1" applyFont="1" applyFill="1" applyBorder="1" applyAlignment="1">
      <alignment horizontal="center" vertical="center" wrapText="1"/>
    </xf>
    <xf numFmtId="8" fontId="10" fillId="7" borderId="28" xfId="0" applyNumberFormat="1" applyFont="1" applyFill="1" applyBorder="1" applyAlignment="1">
      <alignment horizontal="center" vertical="center" wrapText="1"/>
    </xf>
    <xf numFmtId="166" fontId="9" fillId="17" borderId="28" xfId="0" applyFont="1" applyFill="1" applyBorder="1" applyAlignment="1">
      <alignment horizontal="center" vertical="center"/>
    </xf>
    <xf numFmtId="166" fontId="5" fillId="0" borderId="53" xfId="0" applyFont="1" applyBorder="1">
      <alignment vertical="center"/>
    </xf>
    <xf numFmtId="166" fontId="9" fillId="7" borderId="20" xfId="0" applyFont="1" applyFill="1" applyBorder="1" applyAlignment="1">
      <alignment horizontal="center" vertical="center"/>
    </xf>
    <xf numFmtId="166" fontId="9" fillId="7" borderId="21" xfId="0" applyFont="1" applyFill="1" applyBorder="1" applyAlignment="1">
      <alignment horizontal="center" vertical="center"/>
    </xf>
    <xf numFmtId="166" fontId="35" fillId="7" borderId="0" xfId="0" applyFont="1" applyFill="1">
      <alignment vertical="center"/>
    </xf>
    <xf numFmtId="166" fontId="35" fillId="7" borderId="0" xfId="0" applyFont="1" applyFill="1" applyAlignment="1">
      <alignment vertical="center" wrapText="1"/>
    </xf>
    <xf numFmtId="166" fontId="35" fillId="7" borderId="0" xfId="0" applyFont="1" applyFill="1" applyAlignment="1">
      <alignment vertical="top" wrapText="1"/>
    </xf>
    <xf numFmtId="166" fontId="9" fillId="7" borderId="0" xfId="0" applyFont="1" applyFill="1">
      <alignment vertical="center"/>
    </xf>
    <xf numFmtId="166" fontId="9" fillId="7" borderId="3" xfId="0" applyFont="1" applyFill="1" applyBorder="1">
      <alignment vertical="center"/>
    </xf>
    <xf numFmtId="169" fontId="15" fillId="0" borderId="20" xfId="0" applyNumberFormat="1" applyFont="1" applyBorder="1" applyAlignment="1">
      <alignment horizontal="left" vertical="top"/>
    </xf>
    <xf numFmtId="8" fontId="15" fillId="0" borderId="9" xfId="0" applyNumberFormat="1" applyFont="1" applyBorder="1">
      <alignment vertical="center"/>
    </xf>
    <xf numFmtId="166" fontId="15" fillId="0" borderId="7" xfId="0" applyFont="1" applyBorder="1" applyAlignment="1">
      <alignment horizontal="left" vertical="center"/>
    </xf>
    <xf numFmtId="8" fontId="11" fillId="0" borderId="19" xfId="0" applyNumberFormat="1" applyFont="1" applyBorder="1" applyAlignment="1">
      <alignment horizontal="center" vertical="center"/>
    </xf>
    <xf numFmtId="8" fontId="11" fillId="0" borderId="20" xfId="0" applyNumberFormat="1" applyFont="1" applyBorder="1" applyAlignment="1">
      <alignment horizontal="center" vertical="center"/>
    </xf>
    <xf numFmtId="8" fontId="11" fillId="0" borderId="21" xfId="0" applyNumberFormat="1" applyFont="1" applyBorder="1" applyAlignment="1">
      <alignment horizontal="center" vertical="center"/>
    </xf>
    <xf numFmtId="166" fontId="15" fillId="0" borderId="12" xfId="0" applyFont="1" applyBorder="1" applyAlignment="1">
      <alignment horizontal="center" vertical="center"/>
    </xf>
    <xf numFmtId="166" fontId="11" fillId="0" borderId="13" xfId="0" applyFont="1" applyBorder="1">
      <alignment vertical="center"/>
    </xf>
    <xf numFmtId="166" fontId="11" fillId="0" borderId="5" xfId="0" applyFont="1" applyBorder="1">
      <alignment vertical="center"/>
    </xf>
    <xf numFmtId="8" fontId="15" fillId="0" borderId="2" xfId="0" applyNumberFormat="1" applyFont="1" applyBorder="1" applyAlignment="1">
      <alignment horizontal="center" vertical="center"/>
    </xf>
    <xf numFmtId="166" fontId="34" fillId="0" borderId="20" xfId="2" applyFont="1" applyBorder="1"/>
    <xf numFmtId="8" fontId="15" fillId="0" borderId="12" xfId="0" applyNumberFormat="1" applyFont="1" applyBorder="1" applyAlignment="1">
      <alignment horizontal="right" vertical="center"/>
    </xf>
    <xf numFmtId="166" fontId="15" fillId="0" borderId="12" xfId="0" applyFont="1" applyBorder="1" applyAlignment="1">
      <alignment horizontal="right" vertical="center"/>
    </xf>
    <xf numFmtId="166" fontId="15" fillId="0" borderId="0" xfId="0" applyFont="1" applyAlignment="1">
      <alignment horizontal="right" vertical="center"/>
    </xf>
    <xf numFmtId="166" fontId="12" fillId="0" borderId="19" xfId="2" applyFont="1" applyBorder="1"/>
    <xf numFmtId="2" fontId="11" fillId="0" borderId="21" xfId="0" applyNumberFormat="1" applyFont="1" applyBorder="1">
      <alignment vertical="center"/>
    </xf>
    <xf numFmtId="8" fontId="15" fillId="0" borderId="13" xfId="0" applyNumberFormat="1" applyFont="1" applyBorder="1" applyAlignment="1">
      <alignment horizontal="center" vertical="center"/>
    </xf>
    <xf numFmtId="2" fontId="11" fillId="0" borderId="20" xfId="0" applyNumberFormat="1" applyFont="1" applyBorder="1">
      <alignment vertical="center"/>
    </xf>
    <xf numFmtId="1" fontId="11" fillId="0" borderId="13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68" fontId="15" fillId="0" borderId="20" xfId="3" applyNumberFormat="1" applyFont="1" applyFill="1" applyBorder="1" applyAlignment="1">
      <alignment horizontal="center"/>
    </xf>
    <xf numFmtId="166" fontId="5" fillId="0" borderId="23" xfId="0" applyFont="1" applyBorder="1">
      <alignment vertical="center"/>
    </xf>
    <xf numFmtId="166" fontId="5" fillId="0" borderId="22" xfId="0" applyFont="1" applyBorder="1">
      <alignment vertical="center"/>
    </xf>
    <xf numFmtId="166" fontId="5" fillId="0" borderId="24" xfId="0" applyFont="1" applyBorder="1">
      <alignment vertical="center"/>
    </xf>
    <xf numFmtId="166" fontId="9" fillId="4" borderId="7" xfId="0" applyFont="1" applyFill="1" applyBorder="1" applyAlignment="1">
      <alignment vertical="center" wrapText="1"/>
    </xf>
    <xf numFmtId="166" fontId="9" fillId="4" borderId="21" xfId="0" applyFont="1" applyFill="1" applyBorder="1" applyAlignment="1">
      <alignment horizontal="center" vertical="center" wrapText="1"/>
    </xf>
    <xf numFmtId="166" fontId="5" fillId="0" borderId="37" xfId="0" applyFont="1" applyBorder="1" applyAlignment="1">
      <alignment horizontal="center" vertical="center"/>
    </xf>
    <xf numFmtId="166" fontId="16" fillId="0" borderId="30" xfId="0" applyFont="1" applyBorder="1" applyAlignment="1">
      <alignment horizontal="center" vertical="center"/>
    </xf>
    <xf numFmtId="8" fontId="16" fillId="2" borderId="30" xfId="0" applyNumberFormat="1" applyFont="1" applyFill="1" applyBorder="1" applyAlignment="1">
      <alignment horizontal="center" vertical="center" wrapText="1"/>
    </xf>
    <xf numFmtId="166" fontId="16" fillId="6" borderId="30" xfId="0" applyFont="1" applyFill="1" applyBorder="1" applyAlignment="1">
      <alignment horizontal="center" vertical="center" wrapText="1"/>
    </xf>
    <xf numFmtId="8" fontId="16" fillId="6" borderId="30" xfId="0" applyNumberFormat="1" applyFont="1" applyFill="1" applyBorder="1" applyAlignment="1">
      <alignment horizontal="center" vertical="center" wrapText="1"/>
    </xf>
    <xf numFmtId="166" fontId="15" fillId="0" borderId="0" xfId="0" applyFont="1" applyAlignment="1">
      <alignment horizontal="center" vertical="center"/>
    </xf>
    <xf numFmtId="166" fontId="5" fillId="0" borderId="39" xfId="0" applyFont="1" applyBorder="1">
      <alignment vertical="center"/>
    </xf>
    <xf numFmtId="166" fontId="5" fillId="0" borderId="25" xfId="0" applyFont="1" applyBorder="1">
      <alignment vertical="center"/>
    </xf>
    <xf numFmtId="166" fontId="5" fillId="0" borderId="5" xfId="0" applyFont="1" applyBorder="1" applyAlignment="1">
      <alignment horizontal="left" vertical="center"/>
    </xf>
    <xf numFmtId="166" fontId="5" fillId="0" borderId="5" xfId="0" applyFont="1" applyBorder="1">
      <alignment vertical="center"/>
    </xf>
    <xf numFmtId="8" fontId="16" fillId="6" borderId="50" xfId="0" applyNumberFormat="1" applyFont="1" applyFill="1" applyBorder="1" applyAlignment="1">
      <alignment horizontal="center" vertical="center" wrapText="1"/>
    </xf>
    <xf numFmtId="166" fontId="9" fillId="13" borderId="55" xfId="0" applyFont="1" applyFill="1" applyBorder="1" applyAlignment="1">
      <alignment horizontal="center" vertical="center" wrapText="1"/>
    </xf>
    <xf numFmtId="8" fontId="10" fillId="3" borderId="56" xfId="0" applyNumberFormat="1" applyFont="1" applyFill="1" applyBorder="1" applyAlignment="1">
      <alignment horizontal="center" vertical="center" wrapText="1"/>
    </xf>
    <xf numFmtId="8" fontId="10" fillId="11" borderId="56" xfId="0" applyNumberFormat="1" applyFont="1" applyFill="1" applyBorder="1" applyAlignment="1">
      <alignment horizontal="center" vertical="center" wrapText="1"/>
    </xf>
    <xf numFmtId="8" fontId="10" fillId="12" borderId="56" xfId="0" applyNumberFormat="1" applyFont="1" applyFill="1" applyBorder="1" applyAlignment="1">
      <alignment horizontal="center" vertical="center" wrapText="1"/>
    </xf>
    <xf numFmtId="8" fontId="10" fillId="7" borderId="56" xfId="0" applyNumberFormat="1" applyFont="1" applyFill="1" applyBorder="1" applyAlignment="1">
      <alignment horizontal="center" vertical="center" wrapText="1"/>
    </xf>
    <xf numFmtId="166" fontId="34" fillId="0" borderId="0" xfId="0" applyFont="1">
      <alignment vertical="center"/>
    </xf>
    <xf numFmtId="166" fontId="9" fillId="0" borderId="16" xfId="0" applyFont="1" applyBorder="1" applyAlignment="1">
      <alignment horizontal="center" vertical="center"/>
    </xf>
    <xf numFmtId="166" fontId="34" fillId="0" borderId="20" xfId="0" applyFont="1" applyBorder="1">
      <alignment vertical="center"/>
    </xf>
    <xf numFmtId="166" fontId="34" fillId="0" borderId="20" xfId="0" applyFont="1" applyBorder="1" applyAlignment="1">
      <alignment horizontal="left" vertical="center"/>
    </xf>
    <xf numFmtId="166" fontId="34" fillId="0" borderId="20" xfId="0" applyFont="1" applyBorder="1" applyAlignment="1">
      <alignment vertical="center" wrapText="1"/>
    </xf>
    <xf numFmtId="166" fontId="14" fillId="0" borderId="12" xfId="0" applyFont="1" applyBorder="1" applyAlignment="1">
      <alignment vertical="center" wrapText="1"/>
    </xf>
    <xf numFmtId="2" fontId="16" fillId="0" borderId="30" xfId="0" applyNumberFormat="1" applyFont="1" applyBorder="1">
      <alignment vertical="center"/>
    </xf>
    <xf numFmtId="166" fontId="16" fillId="0" borderId="30" xfId="0" applyFont="1" applyBorder="1">
      <alignment vertical="center"/>
    </xf>
    <xf numFmtId="169" fontId="15" fillId="0" borderId="19" xfId="0" applyNumberFormat="1" applyFont="1" applyBorder="1">
      <alignment vertical="center"/>
    </xf>
    <xf numFmtId="169" fontId="15" fillId="0" borderId="20" xfId="0" applyNumberFormat="1" applyFont="1" applyBorder="1">
      <alignment vertical="center"/>
    </xf>
    <xf numFmtId="8" fontId="15" fillId="0" borderId="20" xfId="0" applyNumberFormat="1" applyFont="1" applyBorder="1">
      <alignment vertical="center"/>
    </xf>
    <xf numFmtId="38" fontId="15" fillId="0" borderId="20" xfId="0" applyNumberFormat="1" applyFont="1" applyBorder="1">
      <alignment vertical="center"/>
    </xf>
    <xf numFmtId="169" fontId="15" fillId="0" borderId="21" xfId="0" applyNumberFormat="1" applyFont="1" applyBorder="1">
      <alignment vertical="center"/>
    </xf>
    <xf numFmtId="169" fontId="15" fillId="0" borderId="20" xfId="0" applyNumberFormat="1" applyFont="1" applyBorder="1" applyAlignment="1">
      <alignment vertical="center" wrapText="1"/>
    </xf>
    <xf numFmtId="169" fontId="15" fillId="0" borderId="19" xfId="0" applyNumberFormat="1" applyFont="1" applyBorder="1" applyAlignment="1">
      <alignment vertical="center" wrapText="1"/>
    </xf>
    <xf numFmtId="169" fontId="15" fillId="0" borderId="21" xfId="0" applyNumberFormat="1" applyFont="1" applyBorder="1" applyAlignment="1">
      <alignment vertical="center" wrapText="1"/>
    </xf>
    <xf numFmtId="2" fontId="5" fillId="0" borderId="0" xfId="0" applyNumberFormat="1" applyFont="1">
      <alignment vertical="center"/>
    </xf>
    <xf numFmtId="8" fontId="15" fillId="0" borderId="20" xfId="1" applyNumberFormat="1" applyFont="1" applyFill="1" applyBorder="1" applyAlignment="1">
      <alignment horizontal="center"/>
    </xf>
    <xf numFmtId="166" fontId="10" fillId="17" borderId="55" xfId="0" applyFont="1" applyFill="1" applyBorder="1">
      <alignment vertical="center"/>
    </xf>
    <xf numFmtId="166" fontId="9" fillId="17" borderId="57" xfId="0" applyFont="1" applyFill="1" applyBorder="1" applyAlignment="1">
      <alignment horizontal="center" vertical="center"/>
    </xf>
    <xf numFmtId="166" fontId="16" fillId="0" borderId="54" xfId="0" applyFont="1" applyBorder="1">
      <alignment vertical="center"/>
    </xf>
    <xf numFmtId="166" fontId="15" fillId="0" borderId="11" xfId="0" applyFont="1" applyBorder="1">
      <alignment vertical="center"/>
    </xf>
    <xf numFmtId="166" fontId="15" fillId="0" borderId="6" xfId="0" applyFont="1" applyBorder="1">
      <alignment vertical="center"/>
    </xf>
    <xf numFmtId="166" fontId="15" fillId="0" borderId="6" xfId="0" applyFont="1" applyBorder="1" applyAlignment="1">
      <alignment vertical="center" wrapText="1"/>
    </xf>
    <xf numFmtId="8" fontId="15" fillId="0" borderId="35" xfId="0" applyNumberFormat="1" applyFont="1" applyBorder="1" applyAlignment="1">
      <alignment horizontal="center" vertical="center"/>
    </xf>
    <xf numFmtId="8" fontId="15" fillId="0" borderId="8" xfId="0" applyNumberFormat="1" applyFont="1" applyBorder="1" applyAlignment="1">
      <alignment horizontal="center" vertical="center"/>
    </xf>
    <xf numFmtId="172" fontId="0" fillId="0" borderId="0" xfId="0" applyNumberFormat="1">
      <alignment vertical="center"/>
    </xf>
    <xf numFmtId="173" fontId="21" fillId="0" borderId="7" xfId="0" applyNumberFormat="1" applyFont="1" applyBorder="1" applyAlignment="1">
      <alignment horizontal="center" vertical="center"/>
    </xf>
    <xf numFmtId="173" fontId="18" fillId="0" borderId="0" xfId="0" applyNumberFormat="1" applyFont="1" applyAlignment="1"/>
    <xf numFmtId="173" fontId="0" fillId="0" borderId="0" xfId="0" applyNumberFormat="1">
      <alignment vertical="center"/>
    </xf>
    <xf numFmtId="169" fontId="15" fillId="0" borderId="34" xfId="0" applyNumberFormat="1" applyFont="1" applyBorder="1" applyAlignment="1">
      <alignment horizontal="left" vertical="center"/>
    </xf>
    <xf numFmtId="166" fontId="15" fillId="0" borderId="34" xfId="2" applyFont="1" applyBorder="1"/>
    <xf numFmtId="166" fontId="15" fillId="0" borderId="34" xfId="2" applyFont="1" applyBorder="1" applyAlignment="1">
      <alignment horizontal="left"/>
    </xf>
    <xf numFmtId="169" fontId="15" fillId="0" borderId="34" xfId="2" applyNumberFormat="1" applyFont="1" applyBorder="1" applyAlignment="1">
      <alignment horizontal="center"/>
    </xf>
    <xf numFmtId="8" fontId="15" fillId="0" borderId="5" xfId="0" applyNumberFormat="1" applyFont="1" applyBorder="1" applyAlignment="1">
      <alignment horizontal="center" vertical="center"/>
    </xf>
    <xf numFmtId="8" fontId="15" fillId="0" borderId="39" xfId="0" applyNumberFormat="1" applyFont="1" applyBorder="1" applyAlignment="1">
      <alignment horizontal="center" vertical="center"/>
    </xf>
    <xf numFmtId="8" fontId="6" fillId="0" borderId="13" xfId="0" applyNumberFormat="1" applyFont="1" applyBorder="1" applyAlignment="1">
      <alignment horizontal="center" vertical="center"/>
    </xf>
    <xf numFmtId="8" fontId="6" fillId="0" borderId="12" xfId="0" applyNumberFormat="1" applyFont="1" applyBorder="1" applyAlignment="1">
      <alignment horizontal="center" vertical="center"/>
    </xf>
    <xf numFmtId="8" fontId="6" fillId="0" borderId="5" xfId="0" applyNumberFormat="1" applyFont="1" applyBorder="1" applyAlignment="1">
      <alignment horizontal="center" vertical="center"/>
    </xf>
    <xf numFmtId="166" fontId="9" fillId="5" borderId="44" xfId="0" applyFont="1" applyFill="1" applyBorder="1">
      <alignment vertical="center"/>
    </xf>
    <xf numFmtId="166" fontId="5" fillId="0" borderId="60" xfId="0" applyFont="1" applyBorder="1">
      <alignment vertical="center"/>
    </xf>
    <xf numFmtId="169" fontId="15" fillId="13" borderId="5" xfId="0" applyNumberFormat="1" applyFont="1" applyFill="1" applyBorder="1" applyAlignment="1">
      <alignment horizontal="left" vertical="center"/>
    </xf>
    <xf numFmtId="166" fontId="15" fillId="13" borderId="20" xfId="0" applyFont="1" applyFill="1" applyBorder="1" applyAlignment="1">
      <alignment vertical="center" wrapText="1"/>
    </xf>
    <xf numFmtId="8" fontId="16" fillId="2" borderId="12" xfId="0" applyNumberFormat="1" applyFont="1" applyFill="1" applyBorder="1" applyAlignment="1">
      <alignment horizontal="center" vertical="center" wrapText="1"/>
    </xf>
    <xf numFmtId="8" fontId="15" fillId="0" borderId="14" xfId="0" applyNumberFormat="1" applyFont="1" applyBorder="1" applyAlignment="1">
      <alignment horizontal="center" vertical="center"/>
    </xf>
    <xf numFmtId="8" fontId="15" fillId="0" borderId="21" xfId="0" applyNumberFormat="1" applyFont="1" applyBorder="1" applyAlignment="1">
      <alignment horizontal="left" vertical="center"/>
    </xf>
    <xf numFmtId="1" fontId="15" fillId="0" borderId="5" xfId="0" applyNumberFormat="1" applyFont="1" applyBorder="1" applyAlignment="1">
      <alignment horizontal="center" vertical="center"/>
    </xf>
    <xf numFmtId="2" fontId="15" fillId="0" borderId="14" xfId="0" applyNumberFormat="1" applyFont="1" applyBorder="1">
      <alignment vertical="center"/>
    </xf>
    <xf numFmtId="8" fontId="32" fillId="0" borderId="0" xfId="0" applyNumberFormat="1" applyFont="1" applyAlignment="1">
      <alignment horizontal="center" vertical="center"/>
    </xf>
    <xf numFmtId="169" fontId="15" fillId="0" borderId="61" xfId="0" applyNumberFormat="1" applyFont="1" applyBorder="1" applyAlignment="1">
      <alignment horizontal="left" vertical="center"/>
    </xf>
    <xf numFmtId="166" fontId="15" fillId="0" borderId="61" xfId="2" applyFont="1" applyBorder="1"/>
    <xf numFmtId="8" fontId="15" fillId="0" borderId="25" xfId="0" applyNumberFormat="1" applyFont="1" applyBorder="1" applyAlignment="1">
      <alignment horizontal="center" vertical="center"/>
    </xf>
    <xf numFmtId="166" fontId="15" fillId="2" borderId="20" xfId="0" applyFont="1" applyFill="1" applyBorder="1" applyAlignment="1">
      <alignment vertical="center" wrapText="1"/>
    </xf>
    <xf numFmtId="8" fontId="32" fillId="0" borderId="19" xfId="0" applyNumberFormat="1" applyFont="1" applyBorder="1" applyAlignment="1">
      <alignment horizontal="center" vertical="center"/>
    </xf>
    <xf numFmtId="8" fontId="32" fillId="0" borderId="12" xfId="0" applyNumberFormat="1" applyFont="1" applyBorder="1" applyAlignment="1">
      <alignment horizontal="center" vertical="center"/>
    </xf>
    <xf numFmtId="174" fontId="15" fillId="0" borderId="0" xfId="0" applyNumberFormat="1" applyFont="1" applyAlignment="1">
      <alignment horizontal="center" vertical="center"/>
    </xf>
    <xf numFmtId="8" fontId="15" fillId="0" borderId="35" xfId="0" applyNumberFormat="1" applyFont="1" applyBorder="1" applyAlignment="1" applyProtection="1">
      <alignment horizontal="center" vertical="center"/>
      <protection locked="0"/>
    </xf>
    <xf numFmtId="8" fontId="15" fillId="0" borderId="9" xfId="0" applyNumberFormat="1" applyFont="1" applyBorder="1" applyAlignment="1">
      <alignment horizontal="center" vertical="center"/>
    </xf>
    <xf numFmtId="8" fontId="15" fillId="0" borderId="20" xfId="0" applyNumberFormat="1" applyFont="1" applyBorder="1" applyAlignment="1" applyProtection="1">
      <alignment horizontal="center" vertical="center"/>
      <protection locked="0"/>
    </xf>
    <xf numFmtId="8" fontId="15" fillId="0" borderId="2" xfId="0" applyNumberFormat="1" applyFont="1" applyBorder="1" applyAlignment="1">
      <alignment horizontal="right" vertical="center"/>
    </xf>
    <xf numFmtId="8" fontId="15" fillId="0" borderId="0" xfId="0" applyNumberFormat="1" applyFont="1" applyAlignment="1" applyProtection="1">
      <alignment horizontal="right" vertical="center"/>
      <protection locked="0"/>
    </xf>
    <xf numFmtId="174" fontId="15" fillId="0" borderId="0" xfId="0" applyNumberFormat="1" applyFont="1">
      <alignment vertical="center"/>
    </xf>
    <xf numFmtId="174" fontId="15" fillId="0" borderId="0" xfId="0" applyNumberFormat="1" applyFont="1" applyProtection="1">
      <alignment vertical="center"/>
      <protection locked="0"/>
    </xf>
    <xf numFmtId="166" fontId="32" fillId="0" borderId="0" xfId="0" applyFont="1" applyAlignment="1">
      <alignment horizontal="center" vertical="center"/>
    </xf>
    <xf numFmtId="166" fontId="32" fillId="0" borderId="12" xfId="0" applyFont="1" applyBorder="1" applyAlignment="1">
      <alignment horizontal="center" vertical="center"/>
    </xf>
    <xf numFmtId="166" fontId="32" fillId="0" borderId="3" xfId="0" applyFont="1" applyBorder="1" applyAlignment="1">
      <alignment horizontal="center" vertical="center"/>
    </xf>
    <xf numFmtId="8" fontId="32" fillId="0" borderId="3" xfId="0" applyNumberFormat="1" applyFont="1" applyBorder="1" applyAlignment="1">
      <alignment horizontal="center" vertical="center"/>
    </xf>
    <xf numFmtId="38" fontId="10" fillId="3" borderId="55" xfId="0" applyNumberFormat="1" applyFont="1" applyFill="1" applyBorder="1" applyAlignment="1">
      <alignment horizontal="center" vertical="center" wrapText="1"/>
    </xf>
    <xf numFmtId="38" fontId="15" fillId="0" borderId="35" xfId="0" applyNumberFormat="1" applyFont="1" applyBorder="1" applyAlignment="1">
      <alignment horizontal="right" vertical="center"/>
    </xf>
    <xf numFmtId="38" fontId="15" fillId="0" borderId="35" xfId="1" applyNumberFormat="1" applyFont="1" applyFill="1" applyBorder="1" applyAlignment="1">
      <alignment horizontal="right"/>
    </xf>
    <xf numFmtId="38" fontId="15" fillId="0" borderId="41" xfId="0" applyNumberFormat="1" applyFont="1" applyBorder="1" applyAlignment="1">
      <alignment horizontal="right" vertical="center"/>
    </xf>
    <xf numFmtId="38" fontId="15" fillId="0" borderId="8" xfId="0" applyNumberFormat="1" applyFont="1" applyBorder="1" applyAlignment="1">
      <alignment horizontal="right" vertical="center"/>
    </xf>
    <xf numFmtId="38" fontId="15" fillId="0" borderId="13" xfId="0" applyNumberFormat="1" applyFont="1" applyBorder="1" applyAlignment="1">
      <alignment horizontal="right" vertical="center"/>
    </xf>
    <xf numFmtId="38" fontId="15" fillId="0" borderId="5" xfId="1" applyNumberFormat="1" applyFont="1" applyFill="1" applyBorder="1" applyAlignment="1">
      <alignment horizontal="right"/>
    </xf>
    <xf numFmtId="38" fontId="15" fillId="0" borderId="25" xfId="1" applyNumberFormat="1" applyFont="1" applyFill="1" applyBorder="1" applyAlignment="1">
      <alignment horizontal="right"/>
    </xf>
    <xf numFmtId="38" fontId="15" fillId="0" borderId="41" xfId="1" applyNumberFormat="1" applyFont="1" applyFill="1" applyBorder="1" applyAlignment="1">
      <alignment horizontal="right"/>
    </xf>
    <xf numFmtId="38" fontId="15" fillId="0" borderId="35" xfId="2" applyNumberFormat="1" applyFont="1" applyBorder="1" applyAlignment="1">
      <alignment horizontal="right"/>
    </xf>
    <xf numFmtId="38" fontId="15" fillId="0" borderId="41" xfId="2" applyNumberFormat="1" applyFont="1" applyBorder="1" applyAlignment="1">
      <alignment horizontal="right"/>
    </xf>
    <xf numFmtId="38" fontId="10" fillId="3" borderId="56" xfId="0" applyNumberFormat="1" applyFont="1" applyFill="1" applyBorder="1" applyAlignment="1">
      <alignment horizontal="center" vertical="center" wrapText="1"/>
    </xf>
    <xf numFmtId="38" fontId="15" fillId="0" borderId="9" xfId="0" applyNumberFormat="1" applyFont="1" applyBorder="1" applyAlignment="1">
      <alignment horizontal="right" vertical="center"/>
    </xf>
    <xf numFmtId="38" fontId="15" fillId="0" borderId="2" xfId="0" applyNumberFormat="1" applyFont="1" applyBorder="1" applyAlignment="1">
      <alignment horizontal="right" vertical="center"/>
    </xf>
    <xf numFmtId="38" fontId="15" fillId="0" borderId="48" xfId="0" applyNumberFormat="1" applyFont="1" applyBorder="1" applyAlignment="1">
      <alignment horizontal="right" vertical="center"/>
    </xf>
    <xf numFmtId="38" fontId="15" fillId="0" borderId="11" xfId="0" applyNumberFormat="1" applyFont="1" applyBorder="1" applyAlignment="1">
      <alignment horizontal="right" vertical="center"/>
    </xf>
    <xf numFmtId="38" fontId="15" fillId="0" borderId="6" xfId="1" applyNumberFormat="1" applyFont="1" applyFill="1" applyBorder="1" applyAlignment="1">
      <alignment horizontal="right"/>
    </xf>
    <xf numFmtId="38" fontId="15" fillId="0" borderId="62" xfId="1" applyNumberFormat="1" applyFont="1" applyFill="1" applyBorder="1" applyAlignment="1">
      <alignment horizontal="right"/>
    </xf>
    <xf numFmtId="38" fontId="15" fillId="0" borderId="2" xfId="2" applyNumberFormat="1" applyFont="1" applyBorder="1" applyAlignment="1">
      <alignment horizontal="right"/>
    </xf>
    <xf numFmtId="38" fontId="15" fillId="0" borderId="1" xfId="1" applyNumberFormat="1" applyFont="1" applyFill="1" applyBorder="1" applyAlignment="1">
      <alignment horizontal="right"/>
    </xf>
    <xf numFmtId="38" fontId="15" fillId="0" borderId="53" xfId="1" applyNumberFormat="1" applyFont="1" applyFill="1" applyBorder="1" applyAlignment="1">
      <alignment horizontal="right"/>
    </xf>
    <xf numFmtId="38" fontId="15" fillId="0" borderId="4" xfId="2" applyNumberFormat="1" applyFont="1" applyBorder="1" applyAlignment="1">
      <alignment horizontal="right"/>
    </xf>
    <xf numFmtId="38" fontId="10" fillId="11" borderId="56" xfId="0" applyNumberFormat="1" applyFont="1" applyFill="1" applyBorder="1" applyAlignment="1">
      <alignment horizontal="center" vertical="center" wrapText="1"/>
    </xf>
    <xf numFmtId="38" fontId="15" fillId="0" borderId="59" xfId="0" applyNumberFormat="1" applyFont="1" applyBorder="1" applyAlignment="1">
      <alignment horizontal="right" vertical="center"/>
    </xf>
    <xf numFmtId="38" fontId="15" fillId="0" borderId="63" xfId="1" applyNumberFormat="1" applyFont="1" applyFill="1" applyBorder="1" applyAlignment="1">
      <alignment horizontal="right"/>
    </xf>
    <xf numFmtId="38" fontId="15" fillId="0" borderId="37" xfId="1" applyNumberFormat="1" applyFont="1" applyBorder="1" applyAlignment="1">
      <alignment horizontal="right" vertical="center"/>
    </xf>
    <xf numFmtId="38" fontId="32" fillId="0" borderId="9" xfId="0" applyNumberFormat="1" applyFont="1" applyBorder="1" applyAlignment="1">
      <alignment horizontal="right" vertical="center"/>
    </xf>
    <xf numFmtId="38" fontId="32" fillId="0" borderId="2" xfId="0" applyNumberFormat="1" applyFont="1" applyBorder="1" applyAlignment="1">
      <alignment horizontal="right" vertical="center"/>
    </xf>
    <xf numFmtId="38" fontId="32" fillId="0" borderId="48" xfId="0" applyNumberFormat="1" applyFont="1" applyBorder="1" applyAlignment="1">
      <alignment horizontal="right" vertical="center"/>
    </xf>
    <xf numFmtId="38" fontId="32" fillId="0" borderId="41" xfId="0" applyNumberFormat="1" applyFont="1" applyBorder="1" applyAlignment="1">
      <alignment horizontal="right" vertical="center"/>
    </xf>
    <xf numFmtId="38" fontId="15" fillId="0" borderId="36" xfId="1" applyNumberFormat="1" applyFont="1" applyFill="1" applyBorder="1" applyAlignment="1">
      <alignment horizontal="right"/>
    </xf>
    <xf numFmtId="38" fontId="10" fillId="12" borderId="56" xfId="0" applyNumberFormat="1" applyFont="1" applyFill="1" applyBorder="1" applyAlignment="1">
      <alignment horizontal="center" vertical="center" wrapText="1"/>
    </xf>
    <xf numFmtId="38" fontId="15" fillId="0" borderId="37" xfId="0" applyNumberFormat="1" applyFont="1" applyBorder="1" applyAlignment="1">
      <alignment horizontal="right" vertical="center"/>
    </xf>
    <xf numFmtId="38" fontId="10" fillId="7" borderId="56" xfId="0" applyNumberFormat="1" applyFont="1" applyFill="1" applyBorder="1" applyAlignment="1">
      <alignment horizontal="center" vertical="center" wrapText="1"/>
    </xf>
    <xf numFmtId="38" fontId="15" fillId="0" borderId="5" xfId="0" applyNumberFormat="1" applyFont="1" applyBorder="1" applyAlignment="1">
      <alignment horizontal="right" vertical="center"/>
    </xf>
    <xf numFmtId="38" fontId="15" fillId="0" borderId="46" xfId="1" applyNumberFormat="1" applyFont="1" applyFill="1" applyBorder="1" applyAlignment="1">
      <alignment horizontal="right"/>
    </xf>
    <xf numFmtId="38" fontId="15" fillId="0" borderId="46" xfId="0" applyNumberFormat="1" applyFont="1" applyBorder="1" applyAlignment="1">
      <alignment horizontal="right" vertical="center"/>
    </xf>
    <xf numFmtId="38" fontId="15" fillId="0" borderId="47" xfId="0" applyNumberFormat="1" applyFont="1" applyBorder="1" applyAlignment="1">
      <alignment horizontal="right" vertical="center"/>
    </xf>
    <xf numFmtId="38" fontId="15" fillId="0" borderId="45" xfId="0" applyNumberFormat="1" applyFont="1" applyBorder="1" applyAlignment="1">
      <alignment horizontal="right" vertical="center"/>
    </xf>
    <xf numFmtId="38" fontId="15" fillId="0" borderId="8" xfId="1" applyNumberFormat="1" applyFont="1" applyFill="1" applyBorder="1" applyAlignment="1">
      <alignment horizontal="right"/>
    </xf>
    <xf numFmtId="38" fontId="15" fillId="0" borderId="6" xfId="0" applyNumberFormat="1" applyFont="1" applyBorder="1" applyAlignment="1">
      <alignment horizontal="right" vertical="center"/>
    </xf>
    <xf numFmtId="38" fontId="15" fillId="0" borderId="4" xfId="1" applyNumberFormat="1" applyFont="1" applyFill="1" applyBorder="1" applyAlignment="1">
      <alignment horizontal="right"/>
    </xf>
    <xf numFmtId="38" fontId="5" fillId="0" borderId="0" xfId="0" applyNumberFormat="1" applyFont="1" applyAlignment="1">
      <alignment horizontal="right" vertical="center"/>
    </xf>
    <xf numFmtId="38" fontId="15" fillId="0" borderId="35" xfId="1" applyNumberFormat="1" applyFont="1" applyBorder="1" applyAlignment="1">
      <alignment horizontal="right" vertical="center"/>
    </xf>
    <xf numFmtId="8" fontId="15" fillId="0" borderId="0" xfId="1" applyNumberFormat="1" applyFont="1" applyFill="1" applyBorder="1" applyAlignment="1">
      <alignment horizontal="right"/>
    </xf>
    <xf numFmtId="8" fontId="15" fillId="0" borderId="63" xfId="1" applyNumberFormat="1" applyFont="1" applyFill="1" applyBorder="1" applyAlignment="1">
      <alignment horizontal="right"/>
    </xf>
    <xf numFmtId="8" fontId="15" fillId="0" borderId="35" xfId="1" applyNumberFormat="1" applyFont="1" applyFill="1" applyBorder="1" applyAlignment="1">
      <alignment horizontal="right"/>
    </xf>
    <xf numFmtId="8" fontId="15" fillId="0" borderId="35" xfId="0" applyNumberFormat="1" applyFont="1" applyBorder="1" applyAlignment="1">
      <alignment horizontal="right" vertical="center"/>
    </xf>
    <xf numFmtId="8" fontId="15" fillId="0" borderId="41" xfId="0" applyNumberFormat="1" applyFont="1" applyBorder="1" applyAlignment="1">
      <alignment horizontal="right" vertical="center"/>
    </xf>
    <xf numFmtId="8" fontId="15" fillId="0" borderId="8" xfId="0" applyNumberFormat="1" applyFont="1" applyBorder="1" applyAlignment="1">
      <alignment horizontal="right" vertical="center"/>
    </xf>
    <xf numFmtId="8" fontId="15" fillId="0" borderId="8" xfId="1" applyNumberFormat="1" applyFont="1" applyFill="1" applyBorder="1" applyAlignment="1">
      <alignment horizontal="right"/>
    </xf>
    <xf numFmtId="8" fontId="15" fillId="0" borderId="36" xfId="0" applyNumberFormat="1" applyFont="1" applyBorder="1" applyAlignment="1">
      <alignment horizontal="right" vertical="center"/>
    </xf>
    <xf numFmtId="8" fontId="15" fillId="0" borderId="48" xfId="0" applyNumberFormat="1" applyFont="1" applyBorder="1" applyAlignment="1">
      <alignment horizontal="right" vertical="center"/>
    </xf>
    <xf numFmtId="8" fontId="15" fillId="0" borderId="9" xfId="0" applyNumberFormat="1" applyFont="1" applyBorder="1" applyAlignment="1">
      <alignment horizontal="right" vertical="center"/>
    </xf>
    <xf numFmtId="8" fontId="15" fillId="0" borderId="59" xfId="0" applyNumberFormat="1" applyFont="1" applyBorder="1" applyAlignment="1">
      <alignment horizontal="right" vertical="center"/>
    </xf>
    <xf numFmtId="8" fontId="15" fillId="0" borderId="63" xfId="0" applyNumberFormat="1" applyFont="1" applyBorder="1" applyAlignment="1">
      <alignment horizontal="right" vertical="center"/>
    </xf>
    <xf numFmtId="8" fontId="15" fillId="0" borderId="3" xfId="0" applyNumberFormat="1" applyFont="1" applyBorder="1" applyAlignment="1">
      <alignment horizontal="right" vertical="center"/>
    </xf>
    <xf numFmtId="8" fontId="15" fillId="0" borderId="37" xfId="0" applyNumberFormat="1" applyFont="1" applyBorder="1" applyAlignment="1">
      <alignment horizontal="right" vertical="center"/>
    </xf>
    <xf numFmtId="8" fontId="15" fillId="0" borderId="1" xfId="0" applyNumberFormat="1" applyFont="1" applyBorder="1" applyAlignment="1">
      <alignment horizontal="right" vertical="center"/>
    </xf>
    <xf numFmtId="8" fontId="15" fillId="0" borderId="53" xfId="0" applyNumberFormat="1" applyFont="1" applyBorder="1" applyAlignment="1">
      <alignment horizontal="right" vertical="center"/>
    </xf>
    <xf numFmtId="8" fontId="5" fillId="0" borderId="0" xfId="0" applyNumberFormat="1" applyFont="1" applyAlignment="1">
      <alignment horizontal="right" vertical="center"/>
    </xf>
    <xf numFmtId="8" fontId="15" fillId="0" borderId="43" xfId="0" applyNumberFormat="1" applyFont="1" applyBorder="1" applyAlignment="1">
      <alignment horizontal="right" vertical="center"/>
    </xf>
    <xf numFmtId="8" fontId="15" fillId="0" borderId="44" xfId="0" applyNumberFormat="1" applyFont="1" applyBorder="1" applyAlignment="1">
      <alignment horizontal="right" vertical="center"/>
    </xf>
    <xf numFmtId="8" fontId="15" fillId="0" borderId="42" xfId="0" applyNumberFormat="1" applyFont="1" applyBorder="1" applyAlignment="1">
      <alignment horizontal="right" vertical="center"/>
    </xf>
    <xf numFmtId="8" fontId="15" fillId="0" borderId="11" xfId="0" applyNumberFormat="1" applyFont="1" applyBorder="1" applyAlignment="1">
      <alignment horizontal="right" vertical="center"/>
    </xf>
    <xf numFmtId="8" fontId="15" fillId="0" borderId="6" xfId="0" applyNumberFormat="1" applyFont="1" applyBorder="1" applyAlignment="1">
      <alignment horizontal="right" vertical="center"/>
    </xf>
    <xf numFmtId="8" fontId="15" fillId="0" borderId="58" xfId="0" applyNumberFormat="1" applyFont="1" applyBorder="1" applyAlignment="1">
      <alignment horizontal="right" vertical="center"/>
    </xf>
    <xf numFmtId="8" fontId="15" fillId="0" borderId="62" xfId="0" applyNumberFormat="1" applyFont="1" applyBorder="1" applyAlignment="1">
      <alignment horizontal="right" vertical="center"/>
    </xf>
    <xf numFmtId="38" fontId="15" fillId="0" borderId="41" xfId="1" applyNumberFormat="1" applyFont="1" applyBorder="1" applyAlignment="1">
      <alignment horizontal="right" vertical="center"/>
    </xf>
    <xf numFmtId="169" fontId="15" fillId="0" borderId="5" xfId="0" applyNumberFormat="1" applyFont="1" applyBorder="1" applyAlignment="1">
      <alignment horizontal="center" vertical="center"/>
    </xf>
    <xf numFmtId="166" fontId="5" fillId="0" borderId="18" xfId="0" applyFont="1" applyBorder="1">
      <alignment vertical="center"/>
    </xf>
    <xf numFmtId="166" fontId="5" fillId="7" borderId="20" xfId="0" applyFont="1" applyFill="1" applyBorder="1" applyAlignment="1">
      <alignment horizontal="center" vertical="center"/>
    </xf>
    <xf numFmtId="38" fontId="15" fillId="0" borderId="20" xfId="0" applyNumberFormat="1" applyFont="1" applyBorder="1" applyAlignment="1">
      <alignment horizontal="center" vertical="center"/>
    </xf>
    <xf numFmtId="174" fontId="15" fillId="0" borderId="0" xfId="0" applyNumberFormat="1" applyFont="1" applyAlignment="1" applyProtection="1">
      <alignment horizontal="center" vertical="center"/>
      <protection locked="0"/>
    </xf>
    <xf numFmtId="2" fontId="15" fillId="0" borderId="19" xfId="0" applyNumberFormat="1" applyFont="1" applyBorder="1">
      <alignment vertical="center"/>
    </xf>
    <xf numFmtId="2" fontId="12" fillId="0" borderId="20" xfId="0" applyNumberFormat="1" applyFont="1" applyBorder="1">
      <alignment vertical="center"/>
    </xf>
    <xf numFmtId="166" fontId="12" fillId="0" borderId="6" xfId="0" applyFont="1" applyBorder="1">
      <alignment vertical="center"/>
    </xf>
    <xf numFmtId="2" fontId="12" fillId="0" borderId="21" xfId="0" applyNumberFormat="1" applyFont="1" applyBorder="1">
      <alignment vertical="center"/>
    </xf>
    <xf numFmtId="166" fontId="12" fillId="0" borderId="7" xfId="0" applyFont="1" applyBorder="1">
      <alignment vertical="center"/>
    </xf>
    <xf numFmtId="166" fontId="6" fillId="0" borderId="21" xfId="0" applyFont="1" applyBorder="1">
      <alignment vertical="center"/>
    </xf>
    <xf numFmtId="2" fontId="15" fillId="0" borderId="21" xfId="0" applyNumberFormat="1" applyFont="1" applyBorder="1">
      <alignment vertical="center"/>
    </xf>
    <xf numFmtId="166" fontId="9" fillId="0" borderId="6" xfId="0" applyFont="1" applyBorder="1">
      <alignment vertical="center"/>
    </xf>
    <xf numFmtId="166" fontId="9" fillId="0" borderId="20" xfId="0" applyFont="1" applyBorder="1" applyAlignment="1">
      <alignment horizontal="center" vertical="center"/>
    </xf>
    <xf numFmtId="8" fontId="15" fillId="0" borderId="5" xfId="0" applyNumberFormat="1" applyFont="1" applyBorder="1">
      <alignment vertical="center"/>
    </xf>
    <xf numFmtId="166" fontId="34" fillId="0" borderId="5" xfId="0" applyFont="1" applyBorder="1">
      <alignment vertical="center"/>
    </xf>
    <xf numFmtId="166" fontId="5" fillId="0" borderId="12" xfId="0" applyFont="1" applyBorder="1">
      <alignment vertical="center"/>
    </xf>
    <xf numFmtId="166" fontId="36" fillId="0" borderId="12" xfId="0" applyFont="1" applyBorder="1">
      <alignment vertical="center"/>
    </xf>
    <xf numFmtId="166" fontId="36" fillId="0" borderId="0" xfId="0" applyFont="1">
      <alignment vertical="center"/>
    </xf>
    <xf numFmtId="38" fontId="32" fillId="0" borderId="5" xfId="1" applyNumberFormat="1" applyFont="1" applyFill="1" applyBorder="1" applyAlignment="1">
      <alignment horizontal="right"/>
    </xf>
    <xf numFmtId="8" fontId="32" fillId="0" borderId="35" xfId="0" applyNumberFormat="1" applyFont="1" applyBorder="1" applyAlignment="1">
      <alignment horizontal="right" vertical="center"/>
    </xf>
    <xf numFmtId="38" fontId="32" fillId="0" borderId="6" xfId="1" applyNumberFormat="1" applyFont="1" applyFill="1" applyBorder="1" applyAlignment="1">
      <alignment horizontal="right"/>
    </xf>
    <xf numFmtId="8" fontId="32" fillId="0" borderId="0" xfId="0" applyNumberFormat="1" applyFont="1" applyAlignment="1">
      <alignment horizontal="right" vertical="center"/>
    </xf>
    <xf numFmtId="38" fontId="32" fillId="0" borderId="1" xfId="1" applyNumberFormat="1" applyFont="1" applyFill="1" applyBorder="1" applyAlignment="1">
      <alignment horizontal="right"/>
    </xf>
    <xf numFmtId="38" fontId="32" fillId="0" borderId="35" xfId="1" applyNumberFormat="1" applyFont="1" applyFill="1" applyBorder="1" applyAlignment="1">
      <alignment horizontal="right"/>
    </xf>
    <xf numFmtId="38" fontId="32" fillId="0" borderId="35" xfId="0" applyNumberFormat="1" applyFont="1" applyBorder="1" applyAlignment="1">
      <alignment horizontal="right" vertical="center"/>
    </xf>
    <xf numFmtId="166" fontId="38" fillId="0" borderId="0" xfId="0" applyFont="1">
      <alignment vertical="center"/>
    </xf>
    <xf numFmtId="38" fontId="32" fillId="0" borderId="1" xfId="0" applyNumberFormat="1" applyFont="1" applyBorder="1" applyAlignment="1">
      <alignment horizontal="right" vertical="center"/>
    </xf>
    <xf numFmtId="8" fontId="32" fillId="0" borderId="43" xfId="0" applyNumberFormat="1" applyFont="1" applyBorder="1" applyAlignment="1">
      <alignment horizontal="right" vertical="center"/>
    </xf>
    <xf numFmtId="38" fontId="15" fillId="0" borderId="36" xfId="0" applyNumberFormat="1" applyFont="1" applyBorder="1" applyAlignment="1">
      <alignment horizontal="right" vertical="center"/>
    </xf>
    <xf numFmtId="175" fontId="11" fillId="0" borderId="20" xfId="0" applyNumberFormat="1" applyFont="1" applyBorder="1" applyAlignment="1">
      <alignment horizontal="center" vertical="center"/>
    </xf>
    <xf numFmtId="175" fontId="11" fillId="0" borderId="21" xfId="0" applyNumberFormat="1" applyFont="1" applyBorder="1" applyAlignment="1">
      <alignment horizontal="center" vertical="center"/>
    </xf>
    <xf numFmtId="0" fontId="15" fillId="0" borderId="20" xfId="0" applyNumberFormat="1" applyFont="1" applyBorder="1" applyAlignment="1">
      <alignment horizontal="center" vertical="center"/>
    </xf>
    <xf numFmtId="0" fontId="11" fillId="0" borderId="20" xfId="0" applyNumberFormat="1" applyFont="1" applyBorder="1" applyAlignment="1">
      <alignment horizontal="center" vertical="center"/>
    </xf>
    <xf numFmtId="166" fontId="11" fillId="0" borderId="20" xfId="0" applyFont="1" applyBorder="1" applyAlignment="1">
      <alignment horizontal="center" vertical="center"/>
    </xf>
    <xf numFmtId="166" fontId="11" fillId="0" borderId="21" xfId="0" applyFont="1" applyBorder="1" applyAlignment="1">
      <alignment horizontal="center" vertical="center"/>
    </xf>
    <xf numFmtId="8" fontId="32" fillId="0" borderId="21" xfId="0" applyNumberFormat="1" applyFont="1" applyBorder="1" applyAlignment="1">
      <alignment horizontal="center" vertical="center"/>
    </xf>
    <xf numFmtId="168" fontId="5" fillId="0" borderId="0" xfId="0" applyNumberFormat="1" applyFont="1">
      <alignment vertical="center"/>
    </xf>
    <xf numFmtId="3" fontId="15" fillId="0" borderId="8" xfId="1" applyNumberFormat="1" applyFont="1" applyFill="1" applyBorder="1" applyAlignment="1">
      <alignment horizontal="right" vertical="center"/>
    </xf>
    <xf numFmtId="3" fontId="15" fillId="0" borderId="35" xfId="1" applyNumberFormat="1" applyFont="1" applyFill="1" applyBorder="1" applyAlignment="1">
      <alignment horizontal="right" vertical="center"/>
    </xf>
    <xf numFmtId="166" fontId="6" fillId="0" borderId="25" xfId="0" applyFont="1" applyBorder="1">
      <alignment vertical="center"/>
    </xf>
    <xf numFmtId="166" fontId="6" fillId="0" borderId="40" xfId="0" applyFont="1" applyBorder="1">
      <alignment vertical="center"/>
    </xf>
    <xf numFmtId="166" fontId="6" fillId="0" borderId="36" xfId="0" applyFont="1" applyBorder="1">
      <alignment vertical="center"/>
    </xf>
    <xf numFmtId="166" fontId="10" fillId="5" borderId="6" xfId="0" applyFont="1" applyFill="1" applyBorder="1">
      <alignment vertical="center"/>
    </xf>
    <xf numFmtId="166" fontId="10" fillId="5" borderId="20" xfId="0" applyFont="1" applyFill="1" applyBorder="1" applyAlignment="1">
      <alignment horizontal="center" vertical="center"/>
    </xf>
    <xf numFmtId="166" fontId="6" fillId="0" borderId="22" xfId="0" applyFont="1" applyBorder="1">
      <alignment vertical="center"/>
    </xf>
    <xf numFmtId="166" fontId="10" fillId="5" borderId="7" xfId="0" applyFont="1" applyFill="1" applyBorder="1">
      <alignment vertical="center"/>
    </xf>
    <xf numFmtId="166" fontId="10" fillId="5" borderId="21" xfId="0" applyFont="1" applyFill="1" applyBorder="1" applyAlignment="1">
      <alignment horizontal="center" vertical="center"/>
    </xf>
    <xf numFmtId="166" fontId="10" fillId="5" borderId="11" xfId="0" applyFont="1" applyFill="1" applyBorder="1">
      <alignment vertical="center"/>
    </xf>
    <xf numFmtId="166" fontId="10" fillId="5" borderId="13" xfId="0" applyFont="1" applyFill="1" applyBorder="1" applyAlignment="1">
      <alignment horizontal="center" vertical="center"/>
    </xf>
    <xf numFmtId="166" fontId="10" fillId="5" borderId="5" xfId="0" applyFont="1" applyFill="1" applyBorder="1" applyAlignment="1">
      <alignment horizontal="center" vertical="center"/>
    </xf>
    <xf numFmtId="166" fontId="10" fillId="5" borderId="14" xfId="0" applyFont="1" applyFill="1" applyBorder="1" applyAlignment="1">
      <alignment horizontal="center" vertical="center"/>
    </xf>
    <xf numFmtId="166" fontId="10" fillId="5" borderId="42" xfId="0" applyFont="1" applyFill="1" applyBorder="1">
      <alignment vertical="center"/>
    </xf>
    <xf numFmtId="166" fontId="10" fillId="5" borderId="19" xfId="0" applyFont="1" applyFill="1" applyBorder="1" applyAlignment="1">
      <alignment horizontal="center" vertical="center"/>
    </xf>
    <xf numFmtId="166" fontId="10" fillId="5" borderId="43" xfId="0" applyFont="1" applyFill="1" applyBorder="1">
      <alignment vertical="center"/>
    </xf>
    <xf numFmtId="166" fontId="6" fillId="0" borderId="38" xfId="0" applyFont="1" applyBorder="1">
      <alignment vertical="center"/>
    </xf>
    <xf numFmtId="166" fontId="6" fillId="0" borderId="37" xfId="0" applyFont="1" applyBorder="1">
      <alignment vertical="center"/>
    </xf>
    <xf numFmtId="166" fontId="10" fillId="0" borderId="6" xfId="0" applyFont="1" applyBorder="1">
      <alignment vertical="center"/>
    </xf>
    <xf numFmtId="166" fontId="10" fillId="0" borderId="20" xfId="0" applyFont="1" applyBorder="1" applyAlignment="1">
      <alignment horizontal="center" vertical="center"/>
    </xf>
    <xf numFmtId="166" fontId="10" fillId="5" borderId="44" xfId="0" applyFont="1" applyFill="1" applyBorder="1">
      <alignment vertical="center"/>
    </xf>
    <xf numFmtId="166" fontId="6" fillId="0" borderId="8" xfId="0" applyFont="1" applyBorder="1">
      <alignment vertical="center"/>
    </xf>
    <xf numFmtId="166" fontId="6" fillId="0" borderId="41" xfId="0" applyFont="1" applyBorder="1">
      <alignment vertical="center"/>
    </xf>
    <xf numFmtId="166" fontId="10" fillId="4" borderId="58" xfId="0" applyFont="1" applyFill="1" applyBorder="1">
      <alignment vertical="center"/>
    </xf>
    <xf numFmtId="166" fontId="10" fillId="4" borderId="34" xfId="0" applyFont="1" applyFill="1" applyBorder="1" applyAlignment="1">
      <alignment horizontal="center" vertical="center"/>
    </xf>
    <xf numFmtId="166" fontId="10" fillId="4" borderId="6" xfId="0" applyFont="1" applyFill="1" applyBorder="1">
      <alignment vertical="center"/>
    </xf>
    <xf numFmtId="166" fontId="10" fillId="4" borderId="20" xfId="0" applyFont="1" applyFill="1" applyBorder="1" applyAlignment="1">
      <alignment horizontal="center" vertical="center"/>
    </xf>
    <xf numFmtId="166" fontId="10" fillId="4" borderId="62" xfId="0" applyFont="1" applyFill="1" applyBorder="1">
      <alignment vertical="center"/>
    </xf>
    <xf numFmtId="166" fontId="10" fillId="4" borderId="61" xfId="0" applyFont="1" applyFill="1" applyBorder="1" applyAlignment="1">
      <alignment horizontal="center" vertical="center"/>
    </xf>
    <xf numFmtId="166" fontId="15" fillId="0" borderId="61" xfId="2" applyFont="1" applyBorder="1" applyAlignment="1">
      <alignment horizontal="left"/>
    </xf>
    <xf numFmtId="169" fontId="15" fillId="0" borderId="61" xfId="2" applyNumberFormat="1" applyFont="1" applyBorder="1" applyAlignment="1">
      <alignment horizontal="center"/>
    </xf>
    <xf numFmtId="8" fontId="15" fillId="0" borderId="61" xfId="0" applyNumberFormat="1" applyFont="1" applyBorder="1" applyAlignment="1">
      <alignment horizontal="center" vertical="center"/>
    </xf>
    <xf numFmtId="8" fontId="15" fillId="0" borderId="63" xfId="0" applyNumberFormat="1" applyFont="1" applyBorder="1" applyAlignment="1">
      <alignment horizontal="center" vertical="center"/>
    </xf>
    <xf numFmtId="8" fontId="6" fillId="0" borderId="14" xfId="0" applyNumberFormat="1" applyFont="1" applyBorder="1" applyAlignment="1">
      <alignment horizontal="center" vertical="center"/>
    </xf>
    <xf numFmtId="8" fontId="6" fillId="0" borderId="3" xfId="0" applyNumberFormat="1" applyFont="1" applyBorder="1" applyAlignment="1">
      <alignment horizontal="center" vertical="center"/>
    </xf>
    <xf numFmtId="8" fontId="6" fillId="0" borderId="63" xfId="0" applyNumberFormat="1" applyFont="1" applyBorder="1" applyAlignment="1">
      <alignment horizontal="center" vertical="center"/>
    </xf>
    <xf numFmtId="166" fontId="6" fillId="0" borderId="46" xfId="0" applyFont="1" applyBorder="1">
      <alignment vertical="center"/>
    </xf>
    <xf numFmtId="166" fontId="6" fillId="0" borderId="35" xfId="0" applyFont="1" applyBorder="1">
      <alignment vertical="center"/>
    </xf>
    <xf numFmtId="166" fontId="40" fillId="7" borderId="0" xfId="0" applyFont="1" applyFill="1" applyAlignment="1">
      <alignment vertical="center" wrapText="1"/>
    </xf>
    <xf numFmtId="166" fontId="10" fillId="7" borderId="20" xfId="0" applyFont="1" applyFill="1" applyBorder="1" applyAlignment="1">
      <alignment horizontal="center" vertical="center"/>
    </xf>
    <xf numFmtId="166" fontId="40" fillId="7" borderId="0" xfId="0" applyFont="1" applyFill="1">
      <alignment vertical="center"/>
    </xf>
    <xf numFmtId="166" fontId="40" fillId="7" borderId="0" xfId="0" applyFont="1" applyFill="1" applyAlignment="1">
      <alignment vertical="top" wrapText="1"/>
    </xf>
    <xf numFmtId="166" fontId="10" fillId="7" borderId="0" xfId="0" applyFont="1" applyFill="1">
      <alignment vertical="center"/>
    </xf>
    <xf numFmtId="166" fontId="6" fillId="7" borderId="20" xfId="0" applyFont="1" applyFill="1" applyBorder="1" applyAlignment="1">
      <alignment horizontal="center" vertical="center"/>
    </xf>
    <xf numFmtId="166" fontId="6" fillId="0" borderId="47" xfId="0" applyFont="1" applyBorder="1">
      <alignment vertical="center"/>
    </xf>
    <xf numFmtId="166" fontId="10" fillId="7" borderId="3" xfId="0" applyFont="1" applyFill="1" applyBorder="1">
      <alignment vertical="center"/>
    </xf>
    <xf numFmtId="166" fontId="10" fillId="7" borderId="21" xfId="0" applyFont="1" applyFill="1" applyBorder="1" applyAlignment="1">
      <alignment horizontal="center" vertical="center"/>
    </xf>
    <xf numFmtId="166" fontId="10" fillId="4" borderId="11" xfId="0" applyFont="1" applyFill="1" applyBorder="1">
      <alignment vertical="center"/>
    </xf>
    <xf numFmtId="166" fontId="10" fillId="4" borderId="19" xfId="0" applyFont="1" applyFill="1" applyBorder="1" applyAlignment="1">
      <alignment horizontal="center" vertical="center"/>
    </xf>
    <xf numFmtId="166" fontId="10" fillId="4" borderId="7" xfId="0" applyFont="1" applyFill="1" applyBorder="1">
      <alignment vertical="center"/>
    </xf>
    <xf numFmtId="166" fontId="10" fillId="4" borderId="21" xfId="0" applyFont="1" applyFill="1" applyBorder="1" applyAlignment="1">
      <alignment horizontal="center" vertical="center"/>
    </xf>
    <xf numFmtId="166" fontId="6" fillId="0" borderId="53" xfId="0" applyFont="1" applyBorder="1">
      <alignment vertical="center"/>
    </xf>
    <xf numFmtId="166" fontId="6" fillId="0" borderId="49" xfId="0" applyFont="1" applyBorder="1">
      <alignment vertical="center"/>
    </xf>
    <xf numFmtId="166" fontId="6" fillId="0" borderId="1" xfId="0" applyFont="1" applyBorder="1">
      <alignment vertical="center"/>
    </xf>
    <xf numFmtId="166" fontId="6" fillId="0" borderId="4" xfId="0" applyFont="1" applyBorder="1">
      <alignment vertical="center"/>
    </xf>
    <xf numFmtId="169" fontId="10" fillId="0" borderId="21" xfId="0" applyNumberFormat="1" applyFont="1" applyBorder="1">
      <alignment vertical="center"/>
    </xf>
    <xf numFmtId="0" fontId="15" fillId="0" borderId="0" xfId="0" applyNumberFormat="1" applyFont="1" applyAlignment="1">
      <alignment horizontal="center" vertical="center"/>
    </xf>
    <xf numFmtId="166" fontId="10" fillId="10" borderId="20" xfId="0" applyFont="1" applyFill="1" applyBorder="1">
      <alignment vertical="center"/>
    </xf>
    <xf numFmtId="166" fontId="10" fillId="10" borderId="20" xfId="0" applyFont="1" applyFill="1" applyBorder="1" applyAlignment="1">
      <alignment horizontal="center" vertical="center"/>
    </xf>
    <xf numFmtId="166" fontId="10" fillId="10" borderId="21" xfId="0" applyFont="1" applyFill="1" applyBorder="1">
      <alignment vertical="center"/>
    </xf>
    <xf numFmtId="166" fontId="10" fillId="10" borderId="21" xfId="0" applyFont="1" applyFill="1" applyBorder="1" applyAlignment="1">
      <alignment horizontal="center" vertical="center"/>
    </xf>
    <xf numFmtId="8" fontId="15" fillId="14" borderId="20" xfId="0" applyNumberFormat="1" applyFont="1" applyFill="1" applyBorder="1" applyAlignment="1">
      <alignment horizontal="center" vertical="center"/>
    </xf>
    <xf numFmtId="38" fontId="15" fillId="0" borderId="8" xfId="1" applyNumberFormat="1" applyFont="1" applyFill="1" applyBorder="1" applyAlignment="1">
      <alignment horizontal="right" vertical="center"/>
    </xf>
    <xf numFmtId="38" fontId="15" fillId="0" borderId="35" xfId="1" applyNumberFormat="1" applyFont="1" applyFill="1" applyBorder="1" applyAlignment="1">
      <alignment horizontal="right" vertical="center"/>
    </xf>
    <xf numFmtId="38" fontId="15" fillId="0" borderId="41" xfId="1" applyNumberFormat="1" applyFont="1" applyFill="1" applyBorder="1" applyAlignment="1">
      <alignment horizontal="right" vertical="center"/>
    </xf>
    <xf numFmtId="8" fontId="32" fillId="2" borderId="0" xfId="0" applyNumberFormat="1" applyFont="1" applyFill="1" applyAlignment="1">
      <alignment horizontal="center" vertical="center"/>
    </xf>
    <xf numFmtId="8" fontId="15" fillId="16" borderId="0" xfId="0" applyNumberFormat="1" applyFont="1" applyFill="1" applyAlignment="1">
      <alignment horizontal="center" vertical="center"/>
    </xf>
    <xf numFmtId="166" fontId="34" fillId="0" borderId="12" xfId="0" applyFont="1" applyBorder="1">
      <alignment vertical="center"/>
    </xf>
    <xf numFmtId="166" fontId="9" fillId="10" borderId="20" xfId="0" applyFont="1" applyFill="1" applyBorder="1">
      <alignment vertical="center"/>
    </xf>
    <xf numFmtId="166" fontId="9" fillId="10" borderId="20" xfId="0" applyFont="1" applyFill="1" applyBorder="1" applyAlignment="1">
      <alignment horizontal="center" vertical="center"/>
    </xf>
    <xf numFmtId="166" fontId="9" fillId="10" borderId="21" xfId="0" applyFont="1" applyFill="1" applyBorder="1">
      <alignment vertical="center"/>
    </xf>
    <xf numFmtId="166" fontId="9" fillId="10" borderId="21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38" fontId="15" fillId="0" borderId="10" xfId="1" applyNumberFormat="1" applyFont="1" applyFill="1" applyBorder="1" applyAlignment="1">
      <alignment horizontal="right"/>
    </xf>
    <xf numFmtId="38" fontId="15" fillId="0" borderId="13" xfId="1" applyNumberFormat="1" applyFont="1" applyFill="1" applyBorder="1" applyAlignment="1">
      <alignment horizontal="right"/>
    </xf>
    <xf numFmtId="38" fontId="15" fillId="0" borderId="11" xfId="1" applyNumberFormat="1" applyFont="1" applyFill="1" applyBorder="1" applyAlignment="1">
      <alignment horizontal="right"/>
    </xf>
    <xf numFmtId="38" fontId="15" fillId="0" borderId="7" xfId="1" applyNumberFormat="1" applyFont="1" applyFill="1" applyBorder="1" applyAlignment="1">
      <alignment horizontal="right"/>
    </xf>
    <xf numFmtId="8" fontId="15" fillId="0" borderId="3" xfId="1" applyNumberFormat="1" applyFont="1" applyFill="1" applyBorder="1" applyAlignment="1">
      <alignment horizontal="right"/>
    </xf>
    <xf numFmtId="8" fontId="15" fillId="0" borderId="7" xfId="0" applyNumberFormat="1" applyFont="1" applyBorder="1" applyAlignment="1">
      <alignment horizontal="right" vertical="center"/>
    </xf>
    <xf numFmtId="169" fontId="32" fillId="0" borderId="20" xfId="0" applyNumberFormat="1" applyFont="1" applyBorder="1" applyAlignment="1">
      <alignment horizontal="left" vertical="center"/>
    </xf>
    <xf numFmtId="169" fontId="32" fillId="0" borderId="5" xfId="0" applyNumberFormat="1" applyFont="1" applyBorder="1" applyAlignment="1">
      <alignment horizontal="left" vertical="center"/>
    </xf>
    <xf numFmtId="169" fontId="32" fillId="0" borderId="19" xfId="0" applyNumberFormat="1" applyFont="1" applyBorder="1" applyAlignment="1">
      <alignment horizontal="left" vertical="center"/>
    </xf>
    <xf numFmtId="8" fontId="14" fillId="0" borderId="0" xfId="0" applyNumberFormat="1" applyFont="1" applyAlignment="1">
      <alignment horizontal="center" vertical="center"/>
    </xf>
    <xf numFmtId="8" fontId="32" fillId="0" borderId="35" xfId="0" applyNumberFormat="1" applyFont="1" applyBorder="1" applyAlignment="1">
      <alignment horizontal="center" vertical="center"/>
    </xf>
    <xf numFmtId="8" fontId="32" fillId="0" borderId="20" xfId="0" applyNumberFormat="1" applyFont="1" applyBorder="1" applyAlignment="1" applyProtection="1">
      <alignment horizontal="center" vertical="center"/>
      <protection locked="0"/>
    </xf>
    <xf numFmtId="8" fontId="32" fillId="0" borderId="1" xfId="0" applyNumberFormat="1" applyFont="1" applyBorder="1" applyAlignment="1" applyProtection="1">
      <alignment horizontal="center" vertical="center"/>
      <protection locked="0"/>
    </xf>
    <xf numFmtId="38" fontId="15" fillId="0" borderId="19" xfId="1" applyNumberFormat="1" applyFont="1" applyFill="1" applyBorder="1" applyAlignment="1">
      <alignment horizontal="right"/>
    </xf>
    <xf numFmtId="38" fontId="15" fillId="0" borderId="20" xfId="1" applyNumberFormat="1" applyFont="1" applyFill="1" applyBorder="1" applyAlignment="1">
      <alignment horizontal="right"/>
    </xf>
    <xf numFmtId="38" fontId="32" fillId="0" borderId="20" xfId="1" applyNumberFormat="1" applyFont="1" applyFill="1" applyBorder="1" applyAlignment="1">
      <alignment horizontal="right"/>
    </xf>
    <xf numFmtId="38" fontId="15" fillId="0" borderId="21" xfId="1" applyNumberFormat="1" applyFont="1" applyFill="1" applyBorder="1" applyAlignment="1">
      <alignment horizontal="right"/>
    </xf>
    <xf numFmtId="0" fontId="41" fillId="18" borderId="0" xfId="0" applyNumberFormat="1" applyFont="1" applyFill="1" applyAlignment="1">
      <alignment horizontal="center" vertical="center"/>
    </xf>
    <xf numFmtId="166" fontId="41" fillId="18" borderId="0" xfId="0" applyFont="1" applyFill="1" applyAlignment="1">
      <alignment horizontal="center" vertical="center"/>
    </xf>
    <xf numFmtId="166" fontId="41" fillId="18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6" fontId="0" fillId="0" borderId="0" xfId="0" applyAlignment="1">
      <alignment horizontal="left" vertical="center"/>
    </xf>
    <xf numFmtId="0" fontId="0" fillId="0" borderId="64" xfId="0" applyNumberFormat="1" applyBorder="1" applyAlignment="1">
      <alignment horizontal="center" vertical="center"/>
    </xf>
    <xf numFmtId="166" fontId="0" fillId="0" borderId="65" xfId="0" applyBorder="1">
      <alignment vertical="center"/>
    </xf>
    <xf numFmtId="0" fontId="0" fillId="0" borderId="63" xfId="0" applyNumberFormat="1" applyBorder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8" fontId="15" fillId="2" borderId="0" xfId="0" applyNumberFormat="1" applyFont="1" applyFill="1" applyAlignment="1">
      <alignment horizontal="right" vertical="center"/>
    </xf>
    <xf numFmtId="166" fontId="34" fillId="0" borderId="0" xfId="0" applyFont="1" applyAlignment="1">
      <alignment vertical="center" wrapText="1"/>
    </xf>
    <xf numFmtId="166" fontId="11" fillId="0" borderId="28" xfId="0" applyFont="1" applyBorder="1" applyAlignment="1">
      <alignment horizontal="center" vertical="center"/>
    </xf>
    <xf numFmtId="166" fontId="32" fillId="0" borderId="9" xfId="0" applyFont="1" applyBorder="1" applyAlignment="1">
      <alignment horizontal="center" vertical="center" wrapText="1"/>
    </xf>
    <xf numFmtId="166" fontId="32" fillId="0" borderId="10" xfId="0" applyFont="1" applyBorder="1" applyAlignment="1">
      <alignment horizontal="center" vertical="center" wrapText="1"/>
    </xf>
    <xf numFmtId="166" fontId="11" fillId="0" borderId="10" xfId="0" applyFont="1" applyBorder="1" applyAlignment="1">
      <alignment horizontal="center" vertical="center"/>
    </xf>
    <xf numFmtId="166" fontId="32" fillId="0" borderId="8" xfId="0" applyFont="1" applyBorder="1" applyAlignment="1">
      <alignment horizontal="center" vertical="center" wrapText="1"/>
    </xf>
    <xf numFmtId="166" fontId="11" fillId="0" borderId="12" xfId="0" applyFont="1" applyBorder="1" applyAlignment="1">
      <alignment horizontal="center" vertical="center"/>
    </xf>
    <xf numFmtId="166" fontId="11" fillId="0" borderId="0" xfId="0" applyFont="1" applyAlignment="1">
      <alignment horizontal="center" vertical="center"/>
    </xf>
    <xf numFmtId="38" fontId="11" fillId="0" borderId="0" xfId="0" applyNumberFormat="1" applyFont="1" applyAlignment="1">
      <alignment horizontal="right" vertical="center"/>
    </xf>
    <xf numFmtId="3" fontId="15" fillId="0" borderId="35" xfId="0" applyNumberFormat="1" applyFont="1" applyBorder="1" applyAlignment="1">
      <alignment horizontal="left" vertical="center"/>
    </xf>
    <xf numFmtId="8" fontId="12" fillId="0" borderId="20" xfId="0" applyNumberFormat="1" applyFont="1" applyBorder="1" applyAlignment="1">
      <alignment horizontal="center" vertical="center"/>
    </xf>
    <xf numFmtId="166" fontId="5" fillId="0" borderId="12" xfId="0" applyFont="1" applyBorder="1" applyAlignment="1">
      <alignment horizontal="center" vertical="center"/>
    </xf>
    <xf numFmtId="8" fontId="15" fillId="19" borderId="20" xfId="0" applyNumberFormat="1" applyFont="1" applyFill="1" applyBorder="1" applyAlignment="1">
      <alignment horizontal="center" vertical="center"/>
    </xf>
    <xf numFmtId="8" fontId="15" fillId="19" borderId="21" xfId="0" applyNumberFormat="1" applyFont="1" applyFill="1" applyBorder="1" applyAlignment="1">
      <alignment horizontal="center" vertical="center"/>
    </xf>
    <xf numFmtId="8" fontId="15" fillId="19" borderId="0" xfId="0" applyNumberFormat="1" applyFont="1" applyFill="1" applyAlignment="1">
      <alignment horizontal="center" vertical="center"/>
    </xf>
    <xf numFmtId="8" fontId="15" fillId="19" borderId="3" xfId="0" applyNumberFormat="1" applyFont="1" applyFill="1" applyBorder="1" applyAlignment="1">
      <alignment horizontal="center" vertical="center"/>
    </xf>
    <xf numFmtId="169" fontId="10" fillId="0" borderId="20" xfId="0" applyNumberFormat="1" applyFont="1" applyBorder="1" applyAlignment="1">
      <alignment horizontal="center" vertical="center"/>
    </xf>
    <xf numFmtId="166" fontId="6" fillId="0" borderId="0" xfId="0" applyFont="1" applyAlignment="1">
      <alignment horizontal="center" vertical="center"/>
    </xf>
    <xf numFmtId="166" fontId="6" fillId="0" borderId="68" xfId="0" applyFont="1" applyBorder="1">
      <alignment vertical="center"/>
    </xf>
    <xf numFmtId="166" fontId="6" fillId="0" borderId="42" xfId="0" applyFont="1" applyBorder="1">
      <alignment vertical="center"/>
    </xf>
    <xf numFmtId="166" fontId="6" fillId="0" borderId="0" xfId="0" applyFont="1">
      <alignment vertical="center"/>
    </xf>
    <xf numFmtId="166" fontId="5" fillId="13" borderId="0" xfId="0" applyFont="1" applyFill="1">
      <alignment vertical="center"/>
    </xf>
    <xf numFmtId="166" fontId="6" fillId="0" borderId="43" xfId="0" applyFont="1" applyBorder="1">
      <alignment vertical="center"/>
    </xf>
    <xf numFmtId="8" fontId="32" fillId="2" borderId="20" xfId="0" applyNumberFormat="1" applyFont="1" applyFill="1" applyBorder="1" applyAlignment="1">
      <alignment horizontal="center" vertical="center"/>
    </xf>
    <xf numFmtId="8" fontId="32" fillId="14" borderId="20" xfId="0" applyNumberFormat="1" applyFont="1" applyFill="1" applyBorder="1" applyAlignment="1">
      <alignment horizontal="center" vertical="center"/>
    </xf>
    <xf numFmtId="166" fontId="0" fillId="0" borderId="5" xfId="0" applyBorder="1" applyAlignment="1">
      <alignment horizontal="center" vertical="center"/>
    </xf>
    <xf numFmtId="166" fontId="14" fillId="0" borderId="0" xfId="0" applyFont="1" applyAlignment="1">
      <alignment horizontal="center" vertical="center"/>
    </xf>
    <xf numFmtId="3" fontId="15" fillId="0" borderId="2" xfId="0" applyNumberFormat="1" applyFont="1" applyBorder="1" applyAlignment="1">
      <alignment horizontal="right" vertical="center"/>
    </xf>
    <xf numFmtId="8" fontId="32" fillId="0" borderId="2" xfId="0" applyNumberFormat="1" applyFont="1" applyBorder="1" applyAlignment="1">
      <alignment horizontal="right" vertical="center"/>
    </xf>
    <xf numFmtId="8" fontId="15" fillId="0" borderId="4" xfId="0" applyNumberFormat="1" applyFont="1" applyBorder="1" applyAlignment="1">
      <alignment horizontal="right" vertical="center"/>
    </xf>
    <xf numFmtId="38" fontId="32" fillId="0" borderId="8" xfId="0" applyNumberFormat="1" applyFont="1" applyBorder="1" applyAlignment="1">
      <alignment horizontal="right" vertical="center"/>
    </xf>
    <xf numFmtId="8" fontId="32" fillId="0" borderId="8" xfId="0" applyNumberFormat="1" applyFont="1" applyBorder="1" applyAlignment="1">
      <alignment horizontal="right" vertical="center"/>
    </xf>
    <xf numFmtId="38" fontId="32" fillId="0" borderId="1" xfId="2" applyNumberFormat="1" applyFont="1" applyBorder="1" applyAlignment="1">
      <alignment horizontal="right"/>
    </xf>
    <xf numFmtId="38" fontId="32" fillId="0" borderId="35" xfId="2" applyNumberFormat="1" applyFont="1" applyBorder="1" applyAlignment="1">
      <alignment horizontal="right"/>
    </xf>
    <xf numFmtId="38" fontId="32" fillId="0" borderId="2" xfId="2" applyNumberFormat="1" applyFont="1" applyBorder="1" applyAlignment="1">
      <alignment horizontal="right"/>
    </xf>
    <xf numFmtId="38" fontId="28" fillId="0" borderId="46" xfId="0" applyNumberFormat="1" applyFont="1" applyBorder="1" applyAlignment="1">
      <alignment horizontal="right" vertical="center"/>
    </xf>
    <xf numFmtId="38" fontId="28" fillId="0" borderId="35" xfId="0" applyNumberFormat="1" applyFont="1" applyBorder="1" applyAlignment="1">
      <alignment horizontal="right" vertical="center"/>
    </xf>
    <xf numFmtId="38" fontId="28" fillId="0" borderId="1" xfId="0" applyNumberFormat="1" applyFont="1" applyBorder="1" applyAlignment="1">
      <alignment horizontal="right" vertical="center"/>
    </xf>
    <xf numFmtId="38" fontId="11" fillId="0" borderId="46" xfId="0" applyNumberFormat="1" applyFont="1" applyBorder="1" applyAlignment="1">
      <alignment horizontal="right" vertical="center"/>
    </xf>
    <xf numFmtId="166" fontId="32" fillId="0" borderId="8" xfId="0" applyFont="1" applyBorder="1" applyAlignment="1">
      <alignment vertical="center" wrapText="1"/>
    </xf>
    <xf numFmtId="166" fontId="32" fillId="0" borderId="12" xfId="0" applyFont="1" applyBorder="1" applyAlignment="1">
      <alignment vertical="center" wrapText="1"/>
    </xf>
    <xf numFmtId="166" fontId="9" fillId="0" borderId="16" xfId="0" applyFont="1" applyBorder="1">
      <alignment vertical="center"/>
    </xf>
    <xf numFmtId="8" fontId="15" fillId="0" borderId="19" xfId="0" applyNumberFormat="1" applyFont="1" applyBorder="1">
      <alignment vertical="center"/>
    </xf>
    <xf numFmtId="166" fontId="15" fillId="0" borderId="7" xfId="0" applyFont="1" applyBorder="1">
      <alignment vertical="center"/>
    </xf>
    <xf numFmtId="8" fontId="15" fillId="0" borderId="21" xfId="0" applyNumberFormat="1" applyFont="1" applyBorder="1">
      <alignment vertical="center"/>
    </xf>
    <xf numFmtId="175" fontId="15" fillId="0" borderId="20" xfId="0" applyNumberFormat="1" applyFont="1" applyBorder="1">
      <alignment vertical="center"/>
    </xf>
    <xf numFmtId="175" fontId="15" fillId="0" borderId="21" xfId="0" applyNumberFormat="1" applyFont="1" applyBorder="1">
      <alignment vertical="center"/>
    </xf>
    <xf numFmtId="8" fontId="15" fillId="0" borderId="11" xfId="0" applyNumberFormat="1" applyFont="1" applyBorder="1">
      <alignment vertical="center"/>
    </xf>
    <xf numFmtId="8" fontId="15" fillId="0" borderId="6" xfId="0" applyNumberFormat="1" applyFont="1" applyBorder="1">
      <alignment vertical="center"/>
    </xf>
    <xf numFmtId="0" fontId="15" fillId="0" borderId="20" xfId="0" applyNumberFormat="1" applyFont="1" applyBorder="1">
      <alignment vertical="center"/>
    </xf>
    <xf numFmtId="8" fontId="32" fillId="0" borderId="20" xfId="0" applyNumberFormat="1" applyFont="1" applyBorder="1">
      <alignment vertical="center"/>
    </xf>
    <xf numFmtId="166" fontId="44" fillId="0" borderId="20" xfId="0" applyFont="1" applyBorder="1">
      <alignment vertical="center"/>
    </xf>
    <xf numFmtId="1" fontId="15" fillId="0" borderId="20" xfId="0" applyNumberFormat="1" applyFont="1" applyBorder="1">
      <alignment vertical="center"/>
    </xf>
    <xf numFmtId="2" fontId="15" fillId="0" borderId="20" xfId="0" applyNumberFormat="1" applyFont="1" applyBorder="1">
      <alignment vertical="center"/>
    </xf>
    <xf numFmtId="1" fontId="15" fillId="0" borderId="13" xfId="0" applyNumberFormat="1" applyFont="1" applyBorder="1">
      <alignment vertical="center"/>
    </xf>
    <xf numFmtId="1" fontId="15" fillId="0" borderId="5" xfId="0" applyNumberFormat="1" applyFont="1" applyBorder="1">
      <alignment vertical="center"/>
    </xf>
    <xf numFmtId="166" fontId="15" fillId="0" borderId="19" xfId="2" applyFont="1" applyBorder="1"/>
    <xf numFmtId="169" fontId="15" fillId="0" borderId="19" xfId="2" applyNumberFormat="1" applyFont="1" applyBorder="1"/>
    <xf numFmtId="8" fontId="15" fillId="0" borderId="13" xfId="0" applyNumberFormat="1" applyFont="1" applyBorder="1">
      <alignment vertical="center"/>
    </xf>
    <xf numFmtId="169" fontId="15" fillId="0" borderId="20" xfId="2" applyNumberFormat="1" applyFont="1" applyBorder="1"/>
    <xf numFmtId="8" fontId="15" fillId="0" borderId="14" xfId="0" applyNumberFormat="1" applyFont="1" applyBorder="1">
      <alignment vertical="center"/>
    </xf>
    <xf numFmtId="166" fontId="32" fillId="0" borderId="19" xfId="2" applyFont="1" applyBorder="1"/>
    <xf numFmtId="169" fontId="32" fillId="0" borderId="19" xfId="2" applyNumberFormat="1" applyFont="1" applyBorder="1"/>
    <xf numFmtId="8" fontId="32" fillId="0" borderId="13" xfId="0" applyNumberFormat="1" applyFont="1" applyBorder="1">
      <alignment vertical="center"/>
    </xf>
    <xf numFmtId="166" fontId="32" fillId="0" borderId="20" xfId="2" applyFont="1" applyBorder="1"/>
    <xf numFmtId="169" fontId="32" fillId="0" borderId="20" xfId="2" applyNumberFormat="1" applyFont="1" applyBorder="1"/>
    <xf numFmtId="8" fontId="32" fillId="0" borderId="5" xfId="0" applyNumberFormat="1" applyFont="1" applyBorder="1">
      <alignment vertical="center"/>
    </xf>
    <xf numFmtId="168" fontId="32" fillId="0" borderId="20" xfId="3" applyNumberFormat="1" applyFont="1" applyFill="1" applyBorder="1" applyAlignment="1"/>
    <xf numFmtId="169" fontId="15" fillId="0" borderId="21" xfId="2" applyNumberFormat="1" applyFont="1" applyBorder="1"/>
    <xf numFmtId="168" fontId="15" fillId="0" borderId="20" xfId="3" applyNumberFormat="1" applyFont="1" applyFill="1" applyBorder="1" applyAlignment="1"/>
    <xf numFmtId="166" fontId="32" fillId="0" borderId="20" xfId="0" applyFont="1" applyBorder="1">
      <alignment vertical="center"/>
    </xf>
    <xf numFmtId="169" fontId="12" fillId="0" borderId="20" xfId="2" applyNumberFormat="1" applyFont="1" applyBorder="1"/>
    <xf numFmtId="169" fontId="12" fillId="0" borderId="21" xfId="2" applyNumberFormat="1" applyFont="1" applyBorder="1"/>
    <xf numFmtId="169" fontId="32" fillId="0" borderId="20" xfId="0" applyNumberFormat="1" applyFont="1" applyBorder="1">
      <alignment vertical="center"/>
    </xf>
    <xf numFmtId="166" fontId="32" fillId="0" borderId="5" xfId="0" applyFont="1" applyBorder="1">
      <alignment vertical="center"/>
    </xf>
    <xf numFmtId="169" fontId="15" fillId="0" borderId="5" xfId="0" applyNumberFormat="1" applyFont="1" applyBorder="1">
      <alignment vertical="center"/>
    </xf>
    <xf numFmtId="8" fontId="15" fillId="0" borderId="7" xfId="0" applyNumberFormat="1" applyFont="1" applyBorder="1">
      <alignment vertical="center"/>
    </xf>
    <xf numFmtId="166" fontId="9" fillId="13" borderId="55" xfId="0" applyFont="1" applyFill="1" applyBorder="1" applyAlignment="1">
      <alignment horizontal="center" vertical="center"/>
    </xf>
    <xf numFmtId="166" fontId="16" fillId="2" borderId="16" xfId="0" applyFont="1" applyFill="1" applyBorder="1" applyAlignment="1">
      <alignment horizontal="center" vertical="center"/>
    </xf>
    <xf numFmtId="38" fontId="10" fillId="3" borderId="55" xfId="0" applyNumberFormat="1" applyFont="1" applyFill="1" applyBorder="1" applyAlignment="1">
      <alignment horizontal="center" vertical="center"/>
    </xf>
    <xf numFmtId="38" fontId="10" fillId="3" borderId="56" xfId="0" applyNumberFormat="1" applyFont="1" applyFill="1" applyBorder="1" applyAlignment="1">
      <alignment horizontal="center" vertical="center"/>
    </xf>
    <xf numFmtId="38" fontId="10" fillId="11" borderId="56" xfId="0" applyNumberFormat="1" applyFont="1" applyFill="1" applyBorder="1" applyAlignment="1">
      <alignment horizontal="center" vertical="center"/>
    </xf>
    <xf numFmtId="38" fontId="10" fillId="12" borderId="56" xfId="0" applyNumberFormat="1" applyFont="1" applyFill="1" applyBorder="1" applyAlignment="1">
      <alignment horizontal="center" vertical="center"/>
    </xf>
    <xf numFmtId="38" fontId="10" fillId="7" borderId="56" xfId="0" applyNumberFormat="1" applyFont="1" applyFill="1" applyBorder="1" applyAlignment="1">
      <alignment horizontal="center" vertical="center"/>
    </xf>
    <xf numFmtId="8" fontId="28" fillId="0" borderId="0" xfId="0" applyNumberFormat="1" applyFont="1" applyAlignment="1">
      <alignment horizontal="center" vertical="center"/>
    </xf>
    <xf numFmtId="38" fontId="15" fillId="2" borderId="35" xfId="1" applyNumberFormat="1" applyFont="1" applyFill="1" applyBorder="1" applyAlignment="1">
      <alignment horizontal="right"/>
    </xf>
    <xf numFmtId="8" fontId="15" fillId="2" borderId="35" xfId="0" applyNumberFormat="1" applyFont="1" applyFill="1" applyBorder="1" applyAlignment="1">
      <alignment horizontal="right" vertical="center"/>
    </xf>
    <xf numFmtId="38" fontId="15" fillId="2" borderId="35" xfId="0" applyNumberFormat="1" applyFont="1" applyFill="1" applyBorder="1" applyAlignment="1">
      <alignment horizontal="right" vertical="center"/>
    </xf>
    <xf numFmtId="166" fontId="15" fillId="2" borderId="5" xfId="0" applyFont="1" applyFill="1" applyBorder="1">
      <alignment vertical="center"/>
    </xf>
    <xf numFmtId="8" fontId="10" fillId="7" borderId="57" xfId="0" applyNumberFormat="1" applyFont="1" applyFill="1" applyBorder="1" applyAlignment="1">
      <alignment horizontal="center" vertical="center" wrapText="1"/>
    </xf>
    <xf numFmtId="174" fontId="6" fillId="0" borderId="0" xfId="0" applyNumberFormat="1" applyFont="1" applyAlignment="1" applyProtection="1">
      <alignment horizontal="center" vertical="center"/>
      <protection locked="0"/>
    </xf>
    <xf numFmtId="174" fontId="14" fillId="0" borderId="0" xfId="0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 vertical="center"/>
    </xf>
    <xf numFmtId="8" fontId="6" fillId="0" borderId="0" xfId="0" applyNumberFormat="1" applyFont="1">
      <alignment vertical="center"/>
    </xf>
    <xf numFmtId="8" fontId="6" fillId="0" borderId="3" xfId="0" applyNumberFormat="1" applyFont="1" applyBorder="1">
      <alignment vertical="center"/>
    </xf>
    <xf numFmtId="166" fontId="6" fillId="0" borderId="3" xfId="0" applyFont="1" applyBorder="1">
      <alignment vertical="center"/>
    </xf>
    <xf numFmtId="174" fontId="6" fillId="0" borderId="0" xfId="0" applyNumberFormat="1" applyFont="1" applyProtection="1">
      <alignment vertical="center"/>
      <protection locked="0"/>
    </xf>
    <xf numFmtId="8" fontId="6" fillId="0" borderId="2" xfId="0" applyNumberFormat="1" applyFont="1" applyBorder="1">
      <alignment vertical="center"/>
    </xf>
    <xf numFmtId="174" fontId="6" fillId="0" borderId="0" xfId="0" applyNumberFormat="1" applyFont="1">
      <alignment vertical="center"/>
    </xf>
    <xf numFmtId="8" fontId="14" fillId="0" borderId="0" xfId="0" applyNumberFormat="1" applyFont="1">
      <alignment vertical="center"/>
    </xf>
    <xf numFmtId="8" fontId="6" fillId="2" borderId="0" xfId="0" applyNumberFormat="1" applyFont="1" applyFill="1">
      <alignment vertical="center"/>
    </xf>
    <xf numFmtId="8" fontId="14" fillId="2" borderId="13" xfId="0" applyNumberFormat="1" applyFont="1" applyFill="1" applyBorder="1" applyAlignment="1">
      <alignment horizontal="center" vertical="center"/>
    </xf>
    <xf numFmtId="8" fontId="14" fillId="2" borderId="12" xfId="0" applyNumberFormat="1" applyFont="1" applyFill="1" applyBorder="1">
      <alignment vertical="center"/>
    </xf>
    <xf numFmtId="8" fontId="14" fillId="2" borderId="0" xfId="0" applyNumberFormat="1" applyFont="1" applyFill="1">
      <alignment vertical="center"/>
    </xf>
    <xf numFmtId="8" fontId="14" fillId="0" borderId="12" xfId="0" applyNumberFormat="1" applyFont="1" applyBorder="1">
      <alignment vertical="center"/>
    </xf>
    <xf numFmtId="8" fontId="14" fillId="2" borderId="5" xfId="0" applyNumberFormat="1" applyFont="1" applyFill="1" applyBorder="1" applyAlignment="1">
      <alignment horizontal="center" vertical="center"/>
    </xf>
    <xf numFmtId="166" fontId="16" fillId="2" borderId="28" xfId="0" applyFont="1" applyFill="1" applyBorder="1" applyAlignment="1">
      <alignment horizontal="center" vertical="center"/>
    </xf>
    <xf numFmtId="8" fontId="16" fillId="2" borderId="52" xfId="0" applyNumberFormat="1" applyFont="1" applyFill="1" applyBorder="1" applyAlignment="1">
      <alignment vertical="center" wrapText="1"/>
    </xf>
    <xf numFmtId="169" fontId="15" fillId="2" borderId="6" xfId="0" applyNumberFormat="1" applyFont="1" applyFill="1" applyBorder="1" applyAlignment="1">
      <alignment horizontal="left" vertical="center"/>
    </xf>
    <xf numFmtId="169" fontId="15" fillId="2" borderId="20" xfId="0" applyNumberFormat="1" applyFont="1" applyFill="1" applyBorder="1" applyAlignment="1">
      <alignment vertical="center" wrapText="1"/>
    </xf>
    <xf numFmtId="8" fontId="15" fillId="2" borderId="20" xfId="0" applyNumberFormat="1" applyFont="1" applyFill="1" applyBorder="1" applyAlignment="1">
      <alignment horizontal="center" vertical="center"/>
    </xf>
    <xf numFmtId="8" fontId="15" fillId="2" borderId="0" xfId="0" applyNumberFormat="1" applyFont="1" applyFill="1" applyAlignment="1">
      <alignment horizontal="center" vertical="center"/>
    </xf>
    <xf numFmtId="38" fontId="15" fillId="2" borderId="46" xfId="0" applyNumberFormat="1" applyFont="1" applyFill="1" applyBorder="1" applyAlignment="1">
      <alignment horizontal="right" vertical="center"/>
    </xf>
    <xf numFmtId="38" fontId="15" fillId="2" borderId="1" xfId="0" applyNumberFormat="1" applyFont="1" applyFill="1" applyBorder="1" applyAlignment="1">
      <alignment horizontal="right" vertical="center"/>
    </xf>
    <xf numFmtId="166" fontId="10" fillId="10" borderId="19" xfId="0" applyFont="1" applyFill="1" applyBorder="1">
      <alignment vertical="center"/>
    </xf>
    <xf numFmtId="166" fontId="10" fillId="10" borderId="19" xfId="0" applyFont="1" applyFill="1" applyBorder="1" applyAlignment="1">
      <alignment horizontal="center" vertical="center"/>
    </xf>
    <xf numFmtId="169" fontId="15" fillId="0" borderId="11" xfId="0" applyNumberFormat="1" applyFont="1" applyBorder="1" applyAlignment="1">
      <alignment horizontal="left" vertical="center"/>
    </xf>
    <xf numFmtId="170" fontId="11" fillId="0" borderId="0" xfId="11" applyNumberFormat="1" applyFont="1">
      <alignment vertical="center"/>
    </xf>
    <xf numFmtId="166" fontId="48" fillId="0" borderId="12" xfId="0" applyFont="1" applyBorder="1" applyAlignment="1">
      <alignment vertical="center" wrapText="1"/>
    </xf>
    <xf numFmtId="8" fontId="15" fillId="0" borderId="69" xfId="0" applyNumberFormat="1" applyFont="1" applyBorder="1">
      <alignment vertical="center"/>
    </xf>
    <xf numFmtId="166" fontId="38" fillId="0" borderId="12" xfId="0" applyFont="1" applyBorder="1" applyAlignment="1">
      <alignment horizontal="center" vertical="center" wrapText="1"/>
    </xf>
    <xf numFmtId="168" fontId="11" fillId="0" borderId="0" xfId="0" applyNumberFormat="1" applyFont="1" applyAlignment="1">
      <alignment horizontal="center" vertical="center"/>
    </xf>
    <xf numFmtId="166" fontId="11" fillId="0" borderId="0" xfId="0" applyFont="1" applyAlignment="1">
      <alignment horizontal="left" vertical="center"/>
    </xf>
    <xf numFmtId="166" fontId="28" fillId="0" borderId="0" xfId="0" applyFont="1" applyAlignment="1">
      <alignment horizontal="center" vertical="center"/>
    </xf>
    <xf numFmtId="166" fontId="28" fillId="0" borderId="0" xfId="0" quotePrefix="1" applyFont="1" applyAlignment="1">
      <alignment horizontal="left" vertical="center"/>
    </xf>
    <xf numFmtId="166" fontId="11" fillId="0" borderId="3" xfId="0" applyFont="1" applyBorder="1" applyAlignment="1">
      <alignment horizontal="center" vertical="center"/>
    </xf>
    <xf numFmtId="166" fontId="32" fillId="0" borderId="12" xfId="0" applyFont="1" applyBorder="1" applyAlignment="1">
      <alignment horizontal="left" vertical="center" wrapText="1"/>
    </xf>
    <xf numFmtId="166" fontId="38" fillId="0" borderId="12" xfId="0" applyFont="1" applyBorder="1" applyAlignment="1">
      <alignment vertical="center" wrapText="1"/>
    </xf>
    <xf numFmtId="8" fontId="12" fillId="0" borderId="6" xfId="0" applyNumberFormat="1" applyFont="1" applyBorder="1" applyAlignment="1">
      <alignment horizontal="center" vertical="center"/>
    </xf>
    <xf numFmtId="8" fontId="32" fillId="20" borderId="13" xfId="0" applyNumberFormat="1" applyFont="1" applyFill="1" applyBorder="1" applyAlignment="1">
      <alignment horizontal="center" vertical="center"/>
    </xf>
    <xf numFmtId="8" fontId="32" fillId="20" borderId="19" xfId="0" applyNumberFormat="1" applyFont="1" applyFill="1" applyBorder="1" applyAlignment="1">
      <alignment horizontal="center" vertical="center"/>
    </xf>
    <xf numFmtId="8" fontId="14" fillId="20" borderId="13" xfId="0" applyNumberFormat="1" applyFont="1" applyFill="1" applyBorder="1" applyAlignment="1">
      <alignment horizontal="center" vertical="center"/>
    </xf>
    <xf numFmtId="8" fontId="14" fillId="20" borderId="12" xfId="0" applyNumberFormat="1" applyFont="1" applyFill="1" applyBorder="1" applyAlignment="1">
      <alignment horizontal="center" vertical="center"/>
    </xf>
    <xf numFmtId="8" fontId="32" fillId="20" borderId="5" xfId="0" applyNumberFormat="1" applyFont="1" applyFill="1" applyBorder="1" applyAlignment="1">
      <alignment horizontal="center" vertical="center"/>
    </xf>
    <xf numFmtId="8" fontId="32" fillId="20" borderId="20" xfId="0" applyNumberFormat="1" applyFont="1" applyFill="1" applyBorder="1" applyAlignment="1">
      <alignment horizontal="center" vertical="center"/>
    </xf>
    <xf numFmtId="8" fontId="14" fillId="20" borderId="5" xfId="0" applyNumberFormat="1" applyFont="1" applyFill="1" applyBorder="1" applyAlignment="1">
      <alignment horizontal="center" vertical="center"/>
    </xf>
    <xf numFmtId="8" fontId="14" fillId="20" borderId="0" xfId="0" applyNumberFormat="1" applyFont="1" applyFill="1" applyAlignment="1">
      <alignment horizontal="center" vertical="center"/>
    </xf>
    <xf numFmtId="8" fontId="32" fillId="20" borderId="21" xfId="0" applyNumberFormat="1" applyFont="1" applyFill="1" applyBorder="1" applyAlignment="1">
      <alignment horizontal="center" vertical="center"/>
    </xf>
    <xf numFmtId="8" fontId="14" fillId="20" borderId="14" xfId="0" applyNumberFormat="1" applyFont="1" applyFill="1" applyBorder="1" applyAlignment="1">
      <alignment horizontal="center" vertical="center"/>
    </xf>
    <xf numFmtId="8" fontId="14" fillId="20" borderId="3" xfId="0" applyNumberFormat="1" applyFont="1" applyFill="1" applyBorder="1" applyAlignment="1">
      <alignment horizontal="center" vertical="center"/>
    </xf>
    <xf numFmtId="8" fontId="15" fillId="0" borderId="1" xfId="0" applyNumberFormat="1" applyFont="1" applyBorder="1" applyAlignment="1" applyProtection="1">
      <alignment horizontal="center" vertical="center"/>
      <protection locked="0"/>
    </xf>
    <xf numFmtId="8" fontId="32" fillId="20" borderId="20" xfId="0" applyNumberFormat="1" applyFont="1" applyFill="1" applyBorder="1" applyAlignment="1" applyProtection="1">
      <alignment horizontal="center" vertical="center"/>
      <protection locked="0"/>
    </xf>
    <xf numFmtId="8" fontId="32" fillId="20" borderId="35" xfId="0" applyNumberFormat="1" applyFont="1" applyFill="1" applyBorder="1" applyAlignment="1" applyProtection="1">
      <alignment horizontal="center" vertical="center"/>
      <protection locked="0"/>
    </xf>
    <xf numFmtId="8" fontId="32" fillId="20" borderId="2" xfId="0" applyNumberFormat="1" applyFont="1" applyFill="1" applyBorder="1" applyAlignment="1">
      <alignment horizontal="center" vertical="center"/>
    </xf>
    <xf numFmtId="8" fontId="32" fillId="20" borderId="35" xfId="0" applyNumberFormat="1" applyFont="1" applyFill="1" applyBorder="1" applyAlignment="1">
      <alignment horizontal="center" vertical="center"/>
    </xf>
    <xf numFmtId="174" fontId="14" fillId="20" borderId="0" xfId="0" applyNumberFormat="1" applyFont="1" applyFill="1" applyAlignment="1">
      <alignment horizontal="center" vertical="center"/>
    </xf>
    <xf numFmtId="8" fontId="14" fillId="20" borderId="0" xfId="0" applyNumberFormat="1" applyFont="1" applyFill="1">
      <alignment vertical="center"/>
    </xf>
    <xf numFmtId="38" fontId="15" fillId="21" borderId="35" xfId="0" applyNumberFormat="1" applyFont="1" applyFill="1" applyBorder="1" applyAlignment="1">
      <alignment horizontal="right" vertical="center"/>
    </xf>
    <xf numFmtId="8" fontId="15" fillId="21" borderId="35" xfId="0" applyNumberFormat="1" applyFont="1" applyFill="1" applyBorder="1" applyAlignment="1">
      <alignment horizontal="right" vertical="center"/>
    </xf>
    <xf numFmtId="8" fontId="15" fillId="21" borderId="2" xfId="0" applyNumberFormat="1" applyFont="1" applyFill="1" applyBorder="1" applyAlignment="1">
      <alignment horizontal="right" vertical="center"/>
    </xf>
    <xf numFmtId="38" fontId="15" fillId="21" borderId="35" xfId="1" applyNumberFormat="1" applyFont="1" applyFill="1" applyBorder="1" applyAlignment="1">
      <alignment horizontal="right"/>
    </xf>
    <xf numFmtId="8" fontId="15" fillId="20" borderId="19" xfId="0" applyNumberFormat="1" applyFont="1" applyFill="1" applyBorder="1" applyAlignment="1">
      <alignment horizontal="center" vertical="center"/>
    </xf>
    <xf numFmtId="8" fontId="15" fillId="20" borderId="20" xfId="0" applyNumberFormat="1" applyFont="1" applyFill="1" applyBorder="1" applyAlignment="1">
      <alignment horizontal="center" vertical="center"/>
    </xf>
    <xf numFmtId="8" fontId="15" fillId="20" borderId="21" xfId="0" applyNumberFormat="1" applyFont="1" applyFill="1" applyBorder="1" applyAlignment="1">
      <alignment horizontal="center" vertical="center"/>
    </xf>
    <xf numFmtId="8" fontId="15" fillId="20" borderId="12" xfId="0" applyNumberFormat="1" applyFont="1" applyFill="1" applyBorder="1" applyAlignment="1">
      <alignment horizontal="center" vertical="center"/>
    </xf>
    <xf numFmtId="8" fontId="15" fillId="20" borderId="0" xfId="0" applyNumberFormat="1" applyFont="1" applyFill="1" applyAlignment="1">
      <alignment horizontal="center" vertical="center"/>
    </xf>
    <xf numFmtId="169" fontId="15" fillId="20" borderId="20" xfId="0" applyNumberFormat="1" applyFont="1" applyFill="1" applyBorder="1" applyAlignment="1">
      <alignment horizontal="left" vertical="center"/>
    </xf>
    <xf numFmtId="166" fontId="15" fillId="20" borderId="21" xfId="0" applyFont="1" applyFill="1" applyBorder="1">
      <alignment vertical="center"/>
    </xf>
    <xf numFmtId="166" fontId="15" fillId="20" borderId="20" xfId="0" applyFont="1" applyFill="1" applyBorder="1">
      <alignment vertical="center"/>
    </xf>
    <xf numFmtId="169" fontId="15" fillId="20" borderId="20" xfId="0" applyNumberFormat="1" applyFont="1" applyFill="1" applyBorder="1">
      <alignment vertical="center"/>
    </xf>
    <xf numFmtId="8" fontId="15" fillId="20" borderId="21" xfId="0" applyNumberFormat="1" applyFont="1" applyFill="1" applyBorder="1">
      <alignment vertical="center"/>
    </xf>
    <xf numFmtId="166" fontId="15" fillId="20" borderId="0" xfId="0" applyFont="1" applyFill="1" applyAlignment="1">
      <alignment horizontal="center" vertical="center"/>
    </xf>
    <xf numFmtId="8" fontId="32" fillId="20" borderId="61" xfId="0" applyNumberFormat="1" applyFont="1" applyFill="1" applyBorder="1" applyAlignment="1">
      <alignment horizontal="center" vertical="center"/>
    </xf>
    <xf numFmtId="8" fontId="32" fillId="2" borderId="61" xfId="0" applyNumberFormat="1" applyFont="1" applyFill="1" applyBorder="1" applyAlignment="1">
      <alignment horizontal="center" vertical="center"/>
    </xf>
    <xf numFmtId="166" fontId="14" fillId="2" borderId="0" xfId="0" applyFont="1" applyFill="1">
      <alignment vertical="center"/>
    </xf>
    <xf numFmtId="174" fontId="14" fillId="2" borderId="0" xfId="0" applyNumberFormat="1" applyFont="1" applyFill="1" applyProtection="1">
      <alignment vertical="center"/>
      <protection locked="0"/>
    </xf>
    <xf numFmtId="174" fontId="14" fillId="2" borderId="0" xfId="0" applyNumberFormat="1" applyFont="1" applyFill="1">
      <alignment vertical="center"/>
    </xf>
    <xf numFmtId="166" fontId="19" fillId="0" borderId="6" xfId="0" applyFont="1" applyBorder="1" applyAlignment="1">
      <alignment horizontal="center" vertical="center"/>
    </xf>
    <xf numFmtId="166" fontId="7" fillId="0" borderId="0" xfId="0" applyFont="1">
      <alignment vertical="center"/>
    </xf>
    <xf numFmtId="166" fontId="11" fillId="0" borderId="0" xfId="0" applyFont="1">
      <alignment vertical="center"/>
    </xf>
    <xf numFmtId="166" fontId="10" fillId="0" borderId="20" xfId="0" applyFont="1" applyBorder="1">
      <alignment vertical="center"/>
    </xf>
    <xf numFmtId="166" fontId="15" fillId="2" borderId="0" xfId="0" applyFont="1" applyFill="1" applyAlignment="1">
      <alignment horizontal="center" vertical="center"/>
    </xf>
    <xf numFmtId="166" fontId="11" fillId="2" borderId="0" xfId="0" applyFont="1" applyFill="1" applyAlignment="1">
      <alignment horizontal="center" vertical="center"/>
    </xf>
    <xf numFmtId="166" fontId="6" fillId="0" borderId="7" xfId="0" applyFont="1" applyBorder="1" applyAlignment="1">
      <alignment horizontal="center" vertical="center"/>
    </xf>
    <xf numFmtId="8" fontId="15" fillId="20" borderId="48" xfId="0" applyNumberFormat="1" applyFont="1" applyFill="1" applyBorder="1" applyAlignment="1">
      <alignment horizontal="center" vertical="center"/>
    </xf>
    <xf numFmtId="166" fontId="58" fillId="0" borderId="0" xfId="0" applyFont="1" applyAlignment="1">
      <alignment vertical="center" wrapText="1"/>
    </xf>
    <xf numFmtId="166" fontId="58" fillId="0" borderId="0" xfId="0" applyFont="1">
      <alignment vertical="center"/>
    </xf>
    <xf numFmtId="166" fontId="58" fillId="0" borderId="0" xfId="0" applyFont="1" applyAlignment="1">
      <alignment horizontal="center" vertical="center" wrapText="1"/>
    </xf>
    <xf numFmtId="166" fontId="58" fillId="0" borderId="0" xfId="0" applyFont="1" applyAlignment="1">
      <alignment horizontal="center" vertical="center"/>
    </xf>
    <xf numFmtId="166" fontId="11" fillId="0" borderId="0" xfId="0" applyFont="1" applyAlignment="1">
      <alignment horizontal="center" vertical="center" wrapText="1"/>
    </xf>
    <xf numFmtId="8" fontId="32" fillId="22" borderId="35" xfId="0" applyNumberFormat="1" applyFont="1" applyFill="1" applyBorder="1" applyAlignment="1">
      <alignment horizontal="center" vertical="center"/>
    </xf>
    <xf numFmtId="8" fontId="32" fillId="22" borderId="20" xfId="0" applyNumberFormat="1" applyFont="1" applyFill="1" applyBorder="1" applyAlignment="1">
      <alignment horizontal="center" vertical="center"/>
    </xf>
    <xf numFmtId="8" fontId="59" fillId="0" borderId="35" xfId="0" applyNumberFormat="1" applyFont="1" applyBorder="1" applyAlignment="1">
      <alignment horizontal="center" vertical="center"/>
    </xf>
    <xf numFmtId="8" fontId="14" fillId="22" borderId="0" xfId="0" applyNumberFormat="1" applyFont="1" applyFill="1" applyAlignment="1">
      <alignment horizontal="center" vertical="center"/>
    </xf>
    <xf numFmtId="8" fontId="32" fillId="22" borderId="5" xfId="0" applyNumberFormat="1" applyFont="1" applyFill="1" applyBorder="1" applyAlignment="1">
      <alignment horizontal="center" vertical="center"/>
    </xf>
    <xf numFmtId="8" fontId="14" fillId="22" borderId="5" xfId="0" applyNumberFormat="1" applyFont="1" applyFill="1" applyBorder="1" applyAlignment="1">
      <alignment horizontal="center" vertical="center"/>
    </xf>
    <xf numFmtId="8" fontId="14" fillId="22" borderId="0" xfId="0" applyNumberFormat="1" applyFont="1" applyFill="1">
      <alignment vertical="center"/>
    </xf>
    <xf numFmtId="174" fontId="14" fillId="0" borderId="0" xfId="0" applyNumberFormat="1" applyFont="1" applyAlignment="1" applyProtection="1">
      <alignment horizontal="center" vertical="center"/>
      <protection locked="0"/>
    </xf>
    <xf numFmtId="8" fontId="14" fillId="2" borderId="0" xfId="0" applyNumberFormat="1" applyFont="1" applyFill="1" applyAlignment="1">
      <alignment horizontal="center" vertical="center"/>
    </xf>
    <xf numFmtId="166" fontId="14" fillId="2" borderId="0" xfId="0" applyFont="1" applyFill="1" applyAlignment="1">
      <alignment horizontal="center" vertical="center"/>
    </xf>
    <xf numFmtId="8" fontId="6" fillId="2" borderId="0" xfId="0" applyNumberFormat="1" applyFont="1" applyFill="1" applyAlignment="1">
      <alignment horizontal="center" vertical="center"/>
    </xf>
    <xf numFmtId="166" fontId="34" fillId="2" borderId="0" xfId="0" applyFont="1" applyFill="1">
      <alignment vertical="center"/>
    </xf>
    <xf numFmtId="166" fontId="15" fillId="2" borderId="20" xfId="2" applyFont="1" applyFill="1" applyBorder="1"/>
    <xf numFmtId="169" fontId="15" fillId="2" borderId="20" xfId="2" applyNumberFormat="1" applyFont="1" applyFill="1" applyBorder="1"/>
    <xf numFmtId="8" fontId="15" fillId="0" borderId="5" xfId="0" applyNumberFormat="1" applyFont="1" applyBorder="1" applyAlignment="1" applyProtection="1">
      <alignment horizontal="center" vertical="center"/>
      <protection locked="0"/>
    </xf>
    <xf numFmtId="38" fontId="15" fillId="0" borderId="2" xfId="1" applyNumberFormat="1" applyFont="1" applyFill="1" applyBorder="1" applyAlignment="1">
      <alignment horizontal="right"/>
    </xf>
    <xf numFmtId="8" fontId="6" fillId="0" borderId="35" xfId="0" applyNumberFormat="1" applyFont="1" applyBorder="1" applyAlignment="1">
      <alignment horizontal="right" vertical="center"/>
    </xf>
    <xf numFmtId="8" fontId="28" fillId="0" borderId="20" xfId="0" applyNumberFormat="1" applyFont="1" applyBorder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66" fontId="15" fillId="2" borderId="0" xfId="0" applyFont="1" applyFill="1" applyAlignment="1">
      <alignment horizontal="left" vertical="center"/>
    </xf>
    <xf numFmtId="8" fontId="15" fillId="20" borderId="3" xfId="0" applyNumberFormat="1" applyFont="1" applyFill="1" applyBorder="1" applyAlignment="1">
      <alignment horizontal="center" vertical="center"/>
    </xf>
    <xf numFmtId="8" fontId="6" fillId="0" borderId="12" xfId="0" applyNumberFormat="1" applyFont="1" applyBorder="1">
      <alignment vertical="center"/>
    </xf>
    <xf numFmtId="8" fontId="6" fillId="0" borderId="11" xfId="0" applyNumberFormat="1" applyFont="1" applyBorder="1">
      <alignment vertical="center"/>
    </xf>
    <xf numFmtId="8" fontId="6" fillId="0" borderId="6" xfId="0" applyNumberFormat="1" applyFont="1" applyBorder="1">
      <alignment vertical="center"/>
    </xf>
    <xf numFmtId="174" fontId="15" fillId="0" borderId="3" xfId="0" applyNumberFormat="1" applyFont="1" applyBorder="1">
      <alignment vertical="center"/>
    </xf>
    <xf numFmtId="8" fontId="6" fillId="0" borderId="11" xfId="0" applyNumberFormat="1" applyFont="1" applyBorder="1" applyAlignment="1">
      <alignment horizontal="center" vertical="center"/>
    </xf>
    <xf numFmtId="8" fontId="6" fillId="0" borderId="7" xfId="0" applyNumberFormat="1" applyFont="1" applyBorder="1" applyAlignment="1">
      <alignment horizontal="center" vertical="center"/>
    </xf>
    <xf numFmtId="8" fontId="6" fillId="0" borderId="6" xfId="0" applyNumberFormat="1" applyFont="1" applyBorder="1" applyAlignment="1">
      <alignment horizontal="center" vertical="center"/>
    </xf>
    <xf numFmtId="8" fontId="15" fillId="0" borderId="6" xfId="0" applyNumberFormat="1" applyFont="1" applyBorder="1" applyAlignment="1" applyProtection="1">
      <alignment horizontal="center" vertical="center"/>
      <protection locked="0"/>
    </xf>
    <xf numFmtId="8" fontId="15" fillId="14" borderId="5" xfId="0" applyNumberFormat="1" applyFont="1" applyFill="1" applyBorder="1" applyAlignment="1">
      <alignment horizontal="center" vertical="center"/>
    </xf>
    <xf numFmtId="8" fontId="15" fillId="14" borderId="6" xfId="0" applyNumberFormat="1" applyFont="1" applyFill="1" applyBorder="1" applyAlignment="1">
      <alignment horizontal="center" vertical="center"/>
    </xf>
    <xf numFmtId="166" fontId="6" fillId="0" borderId="45" xfId="0" applyFont="1" applyBorder="1">
      <alignment vertical="center"/>
    </xf>
    <xf numFmtId="166" fontId="0" fillId="0" borderId="13" xfId="0" applyBorder="1" applyAlignment="1">
      <alignment horizontal="center" vertical="center"/>
    </xf>
    <xf numFmtId="166" fontId="6" fillId="0" borderId="12" xfId="0" applyFont="1" applyBorder="1" applyAlignment="1">
      <alignment horizontal="center" vertical="center"/>
    </xf>
    <xf numFmtId="166" fontId="6" fillId="0" borderId="11" xfId="0" applyFont="1" applyBorder="1" applyAlignment="1">
      <alignment horizontal="center" vertical="center"/>
    </xf>
    <xf numFmtId="166" fontId="6" fillId="0" borderId="6" xfId="0" applyFont="1" applyBorder="1" applyAlignment="1">
      <alignment horizontal="center" vertical="center"/>
    </xf>
    <xf numFmtId="166" fontId="6" fillId="0" borderId="6" xfId="0" applyFont="1" applyBorder="1">
      <alignment vertical="center"/>
    </xf>
    <xf numFmtId="166" fontId="6" fillId="0" borderId="7" xfId="0" applyFont="1" applyBorder="1">
      <alignment vertical="center"/>
    </xf>
    <xf numFmtId="38" fontId="15" fillId="0" borderId="10" xfId="2" applyNumberFormat="1" applyFont="1" applyBorder="1" applyAlignment="1">
      <alignment horizontal="right"/>
    </xf>
    <xf numFmtId="8" fontId="6" fillId="0" borderId="8" xfId="0" applyNumberFormat="1" applyFont="1" applyBorder="1" applyAlignment="1">
      <alignment horizontal="right" vertical="center"/>
    </xf>
    <xf numFmtId="38" fontId="15" fillId="0" borderId="9" xfId="1" applyNumberFormat="1" applyFont="1" applyFill="1" applyBorder="1" applyAlignment="1">
      <alignment horizontal="right"/>
    </xf>
    <xf numFmtId="38" fontId="15" fillId="0" borderId="9" xfId="2" applyNumberFormat="1" applyFont="1" applyBorder="1" applyAlignment="1">
      <alignment horizontal="right"/>
    </xf>
    <xf numFmtId="38" fontId="15" fillId="0" borderId="48" xfId="2" applyNumberFormat="1" applyFont="1" applyBorder="1" applyAlignment="1">
      <alignment horizontal="right"/>
    </xf>
    <xf numFmtId="38" fontId="15" fillId="0" borderId="8" xfId="2" applyNumberFormat="1" applyFont="1" applyBorder="1" applyAlignment="1">
      <alignment horizontal="right"/>
    </xf>
    <xf numFmtId="8" fontId="15" fillId="22" borderId="0" xfId="0" applyNumberFormat="1" applyFont="1" applyFill="1" applyAlignment="1">
      <alignment horizontal="center" vertical="center"/>
    </xf>
    <xf numFmtId="8" fontId="14" fillId="0" borderId="6" xfId="0" applyNumberFormat="1" applyFont="1" applyBorder="1" applyAlignment="1">
      <alignment horizontal="center" vertical="center"/>
    </xf>
    <xf numFmtId="38" fontId="10" fillId="3" borderId="70" xfId="0" applyNumberFormat="1" applyFont="1" applyFill="1" applyBorder="1" applyAlignment="1">
      <alignment horizontal="center" vertical="center"/>
    </xf>
    <xf numFmtId="8" fontId="16" fillId="6" borderId="60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Border="1" applyAlignment="1">
      <alignment horizontal="center" vertical="center"/>
    </xf>
    <xf numFmtId="166" fontId="15" fillId="0" borderId="14" xfId="0" applyFont="1" applyBorder="1" applyAlignment="1">
      <alignment horizontal="center" vertical="center"/>
    </xf>
    <xf numFmtId="166" fontId="15" fillId="0" borderId="6" xfId="0" applyFont="1" applyBorder="1" applyAlignment="1">
      <alignment horizontal="center" vertical="center"/>
    </xf>
    <xf numFmtId="166" fontId="15" fillId="0" borderId="11" xfId="0" applyFont="1" applyBorder="1" applyAlignment="1">
      <alignment horizontal="center" vertical="center"/>
    </xf>
    <xf numFmtId="8" fontId="15" fillId="0" borderId="0" xfId="0" applyNumberFormat="1" applyFont="1" applyAlignment="1" applyProtection="1">
      <alignment horizontal="center" vertical="center"/>
      <protection locked="0"/>
    </xf>
    <xf numFmtId="8" fontId="15" fillId="14" borderId="0" xfId="0" applyNumberFormat="1" applyFont="1" applyFill="1" applyAlignment="1">
      <alignment horizontal="center" vertical="center"/>
    </xf>
    <xf numFmtId="166" fontId="14" fillId="0" borderId="6" xfId="0" applyFont="1" applyBorder="1" applyAlignment="1">
      <alignment horizontal="center" vertical="center"/>
    </xf>
    <xf numFmtId="169" fontId="15" fillId="0" borderId="71" xfId="0" applyNumberFormat="1" applyFont="1" applyBorder="1" applyAlignment="1">
      <alignment horizontal="left" vertical="center"/>
    </xf>
    <xf numFmtId="166" fontId="15" fillId="0" borderId="71" xfId="2" applyFont="1" applyBorder="1"/>
    <xf numFmtId="169" fontId="15" fillId="0" borderId="71" xfId="2" applyNumberFormat="1" applyFont="1" applyBorder="1"/>
    <xf numFmtId="8" fontId="15" fillId="0" borderId="72" xfId="0" applyNumberFormat="1" applyFont="1" applyBorder="1">
      <alignment vertical="center"/>
    </xf>
    <xf numFmtId="8" fontId="15" fillId="0" borderId="72" xfId="0" applyNumberFormat="1" applyFont="1" applyBorder="1" applyAlignment="1">
      <alignment horizontal="center" vertical="center"/>
    </xf>
    <xf numFmtId="8" fontId="15" fillId="0" borderId="73" xfId="0" applyNumberFormat="1" applyFont="1" applyBorder="1" applyAlignment="1">
      <alignment horizontal="center" vertical="center"/>
    </xf>
    <xf numFmtId="8" fontId="15" fillId="0" borderId="74" xfId="0" applyNumberFormat="1" applyFont="1" applyBorder="1" applyAlignment="1">
      <alignment horizontal="center" vertical="center"/>
    </xf>
    <xf numFmtId="8" fontId="6" fillId="0" borderId="73" xfId="0" applyNumberFormat="1" applyFont="1" applyBorder="1" applyAlignment="1">
      <alignment horizontal="center" vertical="center"/>
    </xf>
    <xf numFmtId="8" fontId="14" fillId="0" borderId="73" xfId="0" applyNumberFormat="1" applyFont="1" applyBorder="1" applyAlignment="1">
      <alignment horizontal="center" vertical="center"/>
    </xf>
    <xf numFmtId="8" fontId="14" fillId="0" borderId="74" xfId="0" applyNumberFormat="1" applyFont="1" applyBorder="1" applyAlignment="1">
      <alignment horizontal="center" vertical="center"/>
    </xf>
    <xf numFmtId="166" fontId="15" fillId="0" borderId="5" xfId="0" applyFont="1" applyBorder="1" applyAlignment="1">
      <alignment horizontal="left" vertical="center"/>
    </xf>
    <xf numFmtId="166" fontId="58" fillId="3" borderId="0" xfId="0" applyFont="1" applyFill="1" applyAlignment="1">
      <alignment horizontal="center" vertical="center"/>
    </xf>
    <xf numFmtId="166" fontId="6" fillId="5" borderId="22" xfId="0" applyFont="1" applyFill="1" applyBorder="1">
      <alignment vertical="center"/>
    </xf>
    <xf numFmtId="166" fontId="6" fillId="5" borderId="29" xfId="0" applyFont="1" applyFill="1" applyBorder="1">
      <alignment vertical="center"/>
    </xf>
    <xf numFmtId="166" fontId="6" fillId="5" borderId="49" xfId="0" applyFont="1" applyFill="1" applyBorder="1">
      <alignment vertical="center"/>
    </xf>
    <xf numFmtId="166" fontId="10" fillId="5" borderId="20" xfId="0" applyFont="1" applyFill="1" applyBorder="1">
      <alignment vertical="center"/>
    </xf>
    <xf numFmtId="169" fontId="15" fillId="5" borderId="6" xfId="0" applyNumberFormat="1" applyFont="1" applyFill="1" applyBorder="1" applyAlignment="1">
      <alignment horizontal="left" vertical="center"/>
    </xf>
    <xf numFmtId="166" fontId="15" fillId="5" borderId="20" xfId="0" applyFont="1" applyFill="1" applyBorder="1" applyAlignment="1">
      <alignment vertical="center" wrapText="1"/>
    </xf>
    <xf numFmtId="169" fontId="15" fillId="5" borderId="20" xfId="0" applyNumberFormat="1" applyFont="1" applyFill="1" applyBorder="1" applyAlignment="1">
      <alignment vertical="center" wrapText="1"/>
    </xf>
    <xf numFmtId="8" fontId="15" fillId="5" borderId="20" xfId="0" applyNumberFormat="1" applyFont="1" applyFill="1" applyBorder="1">
      <alignment vertical="center"/>
    </xf>
    <xf numFmtId="8" fontId="15" fillId="5" borderId="20" xfId="0" applyNumberFormat="1" applyFont="1" applyFill="1" applyBorder="1" applyAlignment="1">
      <alignment horizontal="center" vertical="center"/>
    </xf>
    <xf numFmtId="8" fontId="15" fillId="5" borderId="0" xfId="0" applyNumberFormat="1" applyFont="1" applyFill="1" applyAlignment="1">
      <alignment horizontal="center" vertical="center"/>
    </xf>
    <xf numFmtId="38" fontId="15" fillId="5" borderId="46" xfId="0" applyNumberFormat="1" applyFont="1" applyFill="1" applyBorder="1" applyAlignment="1">
      <alignment horizontal="right" vertical="center"/>
    </xf>
    <xf numFmtId="8" fontId="15" fillId="5" borderId="35" xfId="0" applyNumberFormat="1" applyFont="1" applyFill="1" applyBorder="1" applyAlignment="1">
      <alignment horizontal="right" vertical="center"/>
    </xf>
    <xf numFmtId="38" fontId="15" fillId="5" borderId="35" xfId="0" applyNumberFormat="1" applyFont="1" applyFill="1" applyBorder="1" applyAlignment="1">
      <alignment horizontal="right" vertical="center"/>
    </xf>
    <xf numFmtId="8" fontId="15" fillId="5" borderId="0" xfId="0" applyNumberFormat="1" applyFont="1" applyFill="1" applyAlignment="1">
      <alignment horizontal="right" vertical="center"/>
    </xf>
    <xf numFmtId="38" fontId="15" fillId="5" borderId="1" xfId="0" applyNumberFormat="1" applyFont="1" applyFill="1" applyBorder="1" applyAlignment="1">
      <alignment horizontal="right" vertical="center"/>
    </xf>
    <xf numFmtId="38" fontId="15" fillId="5" borderId="35" xfId="1" applyNumberFormat="1" applyFont="1" applyFill="1" applyBorder="1" applyAlignment="1">
      <alignment horizontal="right"/>
    </xf>
    <xf numFmtId="8" fontId="15" fillId="5" borderId="43" xfId="0" applyNumberFormat="1" applyFont="1" applyFill="1" applyBorder="1" applyAlignment="1">
      <alignment horizontal="right" vertical="center"/>
    </xf>
    <xf numFmtId="166" fontId="15" fillId="5" borderId="5" xfId="0" applyFont="1" applyFill="1" applyBorder="1">
      <alignment vertical="center"/>
    </xf>
    <xf numFmtId="166" fontId="15" fillId="5" borderId="0" xfId="0" applyFont="1" applyFill="1" applyAlignment="1">
      <alignment horizontal="center" vertical="center"/>
    </xf>
    <xf numFmtId="166" fontId="11" fillId="5" borderId="0" xfId="0" applyFont="1" applyFill="1" applyAlignment="1">
      <alignment horizontal="center" vertical="center"/>
    </xf>
    <xf numFmtId="166" fontId="5" fillId="5" borderId="0" xfId="0" applyFont="1" applyFill="1">
      <alignment vertical="center"/>
    </xf>
    <xf numFmtId="166" fontId="6" fillId="5" borderId="25" xfId="0" applyFont="1" applyFill="1" applyBorder="1">
      <alignment vertical="center"/>
    </xf>
    <xf numFmtId="166" fontId="6" fillId="0" borderId="24" xfId="0" applyFont="1" applyBorder="1">
      <alignment vertical="center"/>
    </xf>
    <xf numFmtId="166" fontId="34" fillId="0" borderId="3" xfId="0" applyFont="1" applyBorder="1">
      <alignment vertical="center"/>
    </xf>
    <xf numFmtId="166" fontId="6" fillId="0" borderId="14" xfId="0" applyFont="1" applyBorder="1">
      <alignment vertical="center"/>
    </xf>
    <xf numFmtId="168" fontId="11" fillId="0" borderId="3" xfId="0" applyNumberFormat="1" applyFont="1" applyBorder="1" applyAlignment="1">
      <alignment horizontal="center" vertical="center"/>
    </xf>
    <xf numFmtId="166" fontId="58" fillId="0" borderId="3" xfId="0" applyFont="1" applyBorder="1" applyAlignment="1">
      <alignment horizontal="center" vertical="center"/>
    </xf>
    <xf numFmtId="166" fontId="58" fillId="3" borderId="3" xfId="0" applyFont="1" applyFill="1" applyBorder="1" applyAlignment="1">
      <alignment horizontal="center" vertical="center"/>
    </xf>
    <xf numFmtId="166" fontId="6" fillId="0" borderId="23" xfId="0" applyFont="1" applyBorder="1">
      <alignment vertical="center"/>
    </xf>
    <xf numFmtId="166" fontId="15" fillId="0" borderId="7" xfId="0" applyFont="1" applyBorder="1" applyAlignment="1">
      <alignment horizontal="center" vertical="center"/>
    </xf>
    <xf numFmtId="181" fontId="32" fillId="23" borderId="20" xfId="72" applyFont="1" applyFill="1" applyBorder="1"/>
    <xf numFmtId="181" fontId="15" fillId="23" borderId="20" xfId="72" applyFont="1" applyFill="1" applyBorder="1"/>
    <xf numFmtId="166" fontId="38" fillId="23" borderId="0" xfId="10" applyFont="1" applyFill="1">
      <alignment vertical="center"/>
    </xf>
    <xf numFmtId="166" fontId="32" fillId="23" borderId="0" xfId="0" applyFont="1" applyFill="1" applyAlignment="1">
      <alignment horizontal="center" vertical="center"/>
    </xf>
    <xf numFmtId="166" fontId="15" fillId="23" borderId="20" xfId="2" applyFont="1" applyFill="1" applyBorder="1"/>
    <xf numFmtId="8" fontId="15" fillId="23" borderId="5" xfId="0" applyNumberFormat="1" applyFont="1" applyFill="1" applyBorder="1">
      <alignment vertical="center"/>
    </xf>
    <xf numFmtId="8" fontId="15" fillId="23" borderId="5" xfId="0" applyNumberFormat="1" applyFont="1" applyFill="1" applyBorder="1" applyAlignment="1">
      <alignment horizontal="center" vertical="center"/>
    </xf>
    <xf numFmtId="8" fontId="15" fillId="23" borderId="0" xfId="0" applyNumberFormat="1" applyFont="1" applyFill="1" applyAlignment="1">
      <alignment horizontal="center" vertical="center"/>
    </xf>
    <xf numFmtId="8" fontId="15" fillId="23" borderId="6" xfId="0" applyNumberFormat="1" applyFont="1" applyFill="1" applyBorder="1" applyAlignment="1">
      <alignment horizontal="center" vertical="center"/>
    </xf>
    <xf numFmtId="8" fontId="6" fillId="23" borderId="0" xfId="0" applyNumberFormat="1" applyFont="1" applyFill="1" applyAlignment="1">
      <alignment horizontal="center" vertical="center"/>
    </xf>
    <xf numFmtId="8" fontId="6" fillId="23" borderId="6" xfId="0" applyNumberFormat="1" applyFont="1" applyFill="1" applyBorder="1" applyAlignment="1">
      <alignment horizontal="center" vertical="center"/>
    </xf>
    <xf numFmtId="166" fontId="32" fillId="23" borderId="20" xfId="2" applyFont="1" applyFill="1" applyBorder="1"/>
    <xf numFmtId="166" fontId="32" fillId="23" borderId="0" xfId="10" applyFont="1" applyFill="1" applyAlignment="1">
      <alignment horizontal="center" vertical="center"/>
    </xf>
    <xf numFmtId="8" fontId="32" fillId="23" borderId="5" xfId="0" applyNumberFormat="1" applyFont="1" applyFill="1" applyBorder="1">
      <alignment vertical="center"/>
    </xf>
    <xf numFmtId="166" fontId="15" fillId="2" borderId="21" xfId="2" applyFont="1" applyFill="1" applyBorder="1"/>
    <xf numFmtId="8" fontId="15" fillId="2" borderId="14" xfId="0" applyNumberFormat="1" applyFont="1" applyFill="1" applyBorder="1">
      <alignment vertical="center"/>
    </xf>
    <xf numFmtId="8" fontId="15" fillId="2" borderId="14" xfId="0" applyNumberFormat="1" applyFont="1" applyFill="1" applyBorder="1" applyAlignment="1">
      <alignment horizontal="center" vertical="center"/>
    </xf>
    <xf numFmtId="8" fontId="15" fillId="2" borderId="3" xfId="0" applyNumberFormat="1" applyFont="1" applyFill="1" applyBorder="1" applyAlignment="1">
      <alignment horizontal="center" vertical="center"/>
    </xf>
    <xf numFmtId="8" fontId="15" fillId="2" borderId="7" xfId="0" applyNumberFormat="1" applyFont="1" applyFill="1" applyBorder="1" applyAlignment="1">
      <alignment horizontal="center" vertical="center"/>
    </xf>
    <xf numFmtId="8" fontId="6" fillId="2" borderId="3" xfId="0" applyNumberFormat="1" applyFont="1" applyFill="1" applyBorder="1" applyAlignment="1">
      <alignment horizontal="center" vertical="center"/>
    </xf>
    <xf numFmtId="8" fontId="6" fillId="2" borderId="7" xfId="0" applyNumberFormat="1" applyFont="1" applyFill="1" applyBorder="1" applyAlignment="1">
      <alignment horizontal="center" vertical="center"/>
    </xf>
    <xf numFmtId="166" fontId="32" fillId="2" borderId="21" xfId="2" applyFont="1" applyFill="1" applyBorder="1"/>
    <xf numFmtId="166" fontId="32" fillId="2" borderId="20" xfId="2" applyFont="1" applyFill="1" applyBorder="1"/>
    <xf numFmtId="8" fontId="32" fillId="2" borderId="5" xfId="0" applyNumberFormat="1" applyFont="1" applyFill="1" applyBorder="1">
      <alignment vertical="center"/>
    </xf>
    <xf numFmtId="8" fontId="32" fillId="2" borderId="5" xfId="0" applyNumberFormat="1" applyFont="1" applyFill="1" applyBorder="1" applyAlignment="1">
      <alignment horizontal="center" vertical="center"/>
    </xf>
    <xf numFmtId="8" fontId="32" fillId="2" borderId="6" xfId="0" applyNumberFormat="1" applyFont="1" applyFill="1" applyBorder="1" applyAlignment="1">
      <alignment horizontal="center" vertical="center"/>
    </xf>
    <xf numFmtId="8" fontId="14" fillId="2" borderId="6" xfId="0" applyNumberFormat="1" applyFont="1" applyFill="1" applyBorder="1" applyAlignment="1">
      <alignment horizontal="center" vertical="center"/>
    </xf>
    <xf numFmtId="166" fontId="34" fillId="0" borderId="0" xfId="10" applyFont="1">
      <alignment vertical="center"/>
    </xf>
    <xf numFmtId="166" fontId="15" fillId="0" borderId="0" xfId="10" applyFont="1" applyAlignment="1">
      <alignment horizontal="center" vertical="center"/>
    </xf>
    <xf numFmtId="166" fontId="38" fillId="2" borderId="0" xfId="0" applyFont="1" applyFill="1">
      <alignment vertical="center"/>
    </xf>
    <xf numFmtId="166" fontId="32" fillId="2" borderId="0" xfId="0" applyFont="1" applyFill="1" applyAlignment="1">
      <alignment horizontal="center" vertical="center"/>
    </xf>
    <xf numFmtId="8" fontId="14" fillId="0" borderId="5" xfId="0" applyNumberFormat="1" applyFont="1" applyBorder="1" applyAlignment="1">
      <alignment horizontal="center" vertical="center"/>
    </xf>
    <xf numFmtId="175" fontId="15" fillId="0" borderId="19" xfId="0" applyNumberFormat="1" applyFont="1" applyBorder="1">
      <alignment vertical="center"/>
    </xf>
    <xf numFmtId="168" fontId="11" fillId="0" borderId="12" xfId="0" applyNumberFormat="1" applyFont="1" applyBorder="1" applyAlignment="1">
      <alignment horizontal="center" vertical="center"/>
    </xf>
    <xf numFmtId="166" fontId="58" fillId="0" borderId="12" xfId="0" applyFont="1" applyBorder="1" applyAlignment="1">
      <alignment horizontal="center" vertical="center"/>
    </xf>
    <xf numFmtId="8" fontId="15" fillId="12" borderId="20" xfId="0" applyNumberFormat="1" applyFont="1" applyFill="1" applyBorder="1" applyAlignment="1">
      <alignment horizontal="center" vertical="center"/>
    </xf>
    <xf numFmtId="8" fontId="15" fillId="12" borderId="0" xfId="0" applyNumberFormat="1" applyFont="1" applyFill="1" applyAlignment="1">
      <alignment horizontal="center" vertical="center"/>
    </xf>
    <xf numFmtId="166" fontId="1" fillId="0" borderId="2" xfId="0" applyFont="1" applyBorder="1">
      <alignment vertical="center"/>
    </xf>
    <xf numFmtId="166" fontId="1" fillId="0" borderId="64" xfId="0" applyFont="1" applyBorder="1">
      <alignment vertical="center"/>
    </xf>
    <xf numFmtId="166" fontId="1" fillId="0" borderId="66" xfId="0" applyFont="1" applyBorder="1">
      <alignment vertical="center"/>
    </xf>
    <xf numFmtId="166" fontId="1" fillId="0" borderId="2" xfId="0" applyFont="1" applyBorder="1" applyAlignment="1">
      <alignment vertical="center" wrapText="1"/>
    </xf>
    <xf numFmtId="166" fontId="1" fillId="0" borderId="0" xfId="0" applyFont="1" applyAlignment="1">
      <alignment horizontal="left" vertical="center" indent="1"/>
    </xf>
    <xf numFmtId="166" fontId="1" fillId="0" borderId="63" xfId="0" applyFont="1" applyBorder="1">
      <alignment vertical="center"/>
    </xf>
    <xf numFmtId="166" fontId="1" fillId="0" borderId="0" xfId="0" applyFont="1" applyAlignment="1">
      <alignment horizontal="left" vertical="center" indent="4"/>
    </xf>
    <xf numFmtId="169" fontId="15" fillId="0" borderId="12" xfId="0" applyNumberFormat="1" applyFont="1" applyBorder="1" applyAlignment="1">
      <alignment horizontal="center" vertical="center"/>
    </xf>
    <xf numFmtId="166" fontId="58" fillId="3" borderId="12" xfId="0" applyFont="1" applyFill="1" applyBorder="1" applyAlignment="1">
      <alignment horizontal="center" vertical="center" wrapText="1"/>
    </xf>
    <xf numFmtId="169" fontId="15" fillId="0" borderId="0" xfId="0" applyNumberFormat="1" applyFont="1" applyAlignment="1">
      <alignment horizontal="center" vertical="center"/>
    </xf>
    <xf numFmtId="166" fontId="58" fillId="3" borderId="0" xfId="0" applyFont="1" applyFill="1" applyAlignment="1">
      <alignment horizontal="center" vertical="center" wrapText="1"/>
    </xf>
    <xf numFmtId="169" fontId="15" fillId="0" borderId="3" xfId="0" applyNumberFormat="1" applyFont="1" applyBorder="1" applyAlignment="1">
      <alignment horizontal="center" vertical="center"/>
    </xf>
    <xf numFmtId="166" fontId="10" fillId="0" borderId="62" xfId="0" applyFont="1" applyBorder="1">
      <alignment vertical="center"/>
    </xf>
    <xf numFmtId="166" fontId="10" fillId="0" borderId="21" xfId="0" applyFont="1" applyBorder="1" applyAlignment="1">
      <alignment horizontal="center" vertical="center"/>
    </xf>
    <xf numFmtId="166" fontId="32" fillId="0" borderId="20" xfId="10" applyFont="1" applyBorder="1">
      <alignment vertical="center"/>
    </xf>
    <xf numFmtId="181" fontId="32" fillId="0" borderId="20" xfId="72" applyFont="1" applyBorder="1"/>
    <xf numFmtId="169" fontId="32" fillId="0" borderId="20" xfId="10" applyNumberFormat="1" applyFont="1" applyBorder="1">
      <alignment vertical="center"/>
    </xf>
    <xf numFmtId="8" fontId="32" fillId="0" borderId="20" xfId="10" applyNumberFormat="1" applyFont="1" applyBorder="1">
      <alignment vertical="center"/>
    </xf>
    <xf numFmtId="166" fontId="15" fillId="0" borderId="20" xfId="10" applyFont="1" applyBorder="1">
      <alignment vertical="center"/>
    </xf>
    <xf numFmtId="181" fontId="15" fillId="0" borderId="20" xfId="72" applyFont="1" applyBorder="1"/>
    <xf numFmtId="169" fontId="15" fillId="0" borderId="20" xfId="10" applyNumberFormat="1" applyFont="1" applyBorder="1">
      <alignment vertical="center"/>
    </xf>
    <xf numFmtId="8" fontId="15" fillId="0" borderId="20" xfId="10" applyNumberFormat="1" applyFont="1" applyBorder="1">
      <alignment vertical="center"/>
    </xf>
    <xf numFmtId="166" fontId="15" fillId="0" borderId="0" xfId="10" applyFont="1" applyAlignment="1">
      <alignment horizontal="left" vertical="center"/>
    </xf>
    <xf numFmtId="166" fontId="11" fillId="0" borderId="0" xfId="10" applyFont="1" applyAlignment="1">
      <alignment horizontal="center" vertical="center"/>
    </xf>
    <xf numFmtId="166" fontId="11" fillId="0" borderId="0" xfId="10" applyFont="1" applyAlignment="1">
      <alignment horizontal="left" vertical="center"/>
    </xf>
    <xf numFmtId="166" fontId="32" fillId="0" borderId="5" xfId="10" applyFont="1" applyBorder="1">
      <alignment vertical="center"/>
    </xf>
    <xf numFmtId="166" fontId="32" fillId="0" borderId="0" xfId="10" applyFont="1" applyAlignment="1">
      <alignment horizontal="center" vertical="center"/>
    </xf>
    <xf numFmtId="166" fontId="32" fillId="0" borderId="0" xfId="10" applyFont="1" applyAlignment="1">
      <alignment horizontal="left" vertical="center"/>
    </xf>
    <xf numFmtId="181" fontId="32" fillId="0" borderId="5" xfId="72" applyFont="1" applyBorder="1"/>
    <xf numFmtId="180" fontId="15" fillId="0" borderId="46" xfId="0" applyNumberFormat="1" applyFont="1" applyBorder="1" applyAlignment="1">
      <alignment horizontal="right" vertical="center"/>
    </xf>
    <xf numFmtId="180" fontId="15" fillId="0" borderId="1" xfId="0" applyNumberFormat="1" applyFont="1" applyBorder="1" applyAlignment="1">
      <alignment horizontal="right" vertical="center"/>
    </xf>
    <xf numFmtId="180" fontId="15" fillId="0" borderId="47" xfId="0" applyNumberFormat="1" applyFont="1" applyBorder="1" applyAlignment="1">
      <alignment horizontal="right" vertical="center"/>
    </xf>
    <xf numFmtId="8" fontId="32" fillId="5" borderId="20" xfId="0" applyNumberFormat="1" applyFont="1" applyFill="1" applyBorder="1" applyAlignment="1">
      <alignment horizontal="center" vertical="center"/>
    </xf>
    <xf numFmtId="8" fontId="32" fillId="12" borderId="20" xfId="0" applyNumberFormat="1" applyFont="1" applyFill="1" applyBorder="1" applyAlignment="1">
      <alignment horizontal="center" vertical="center"/>
    </xf>
    <xf numFmtId="166" fontId="17" fillId="0" borderId="22" xfId="0" applyFont="1" applyBorder="1">
      <alignment vertical="center"/>
    </xf>
    <xf numFmtId="166" fontId="17" fillId="0" borderId="29" xfId="0" applyFont="1" applyBorder="1">
      <alignment vertical="center"/>
    </xf>
    <xf numFmtId="166" fontId="17" fillId="0" borderId="49" xfId="0" applyFont="1" applyBorder="1">
      <alignment vertical="center"/>
    </xf>
    <xf numFmtId="166" fontId="16" fillId="10" borderId="20" xfId="0" applyFont="1" applyFill="1" applyBorder="1">
      <alignment vertical="center"/>
    </xf>
    <xf numFmtId="166" fontId="16" fillId="10" borderId="20" xfId="0" applyFont="1" applyFill="1" applyBorder="1" applyAlignment="1">
      <alignment horizontal="center" vertical="center"/>
    </xf>
    <xf numFmtId="169" fontId="28" fillId="0" borderId="6" xfId="0" applyNumberFormat="1" applyFont="1" applyBorder="1" applyAlignment="1">
      <alignment horizontal="left" vertical="center"/>
    </xf>
    <xf numFmtId="166" fontId="28" fillId="0" borderId="20" xfId="0" applyFont="1" applyBorder="1" applyAlignment="1">
      <alignment vertical="center" wrapText="1"/>
    </xf>
    <xf numFmtId="169" fontId="28" fillId="0" borderId="20" xfId="0" applyNumberFormat="1" applyFont="1" applyBorder="1" applyAlignment="1">
      <alignment vertical="center" wrapText="1"/>
    </xf>
    <xf numFmtId="8" fontId="28" fillId="0" borderId="20" xfId="0" applyNumberFormat="1" applyFont="1" applyBorder="1">
      <alignment vertical="center"/>
    </xf>
    <xf numFmtId="8" fontId="28" fillId="0" borderId="35" xfId="0" applyNumberFormat="1" applyFont="1" applyBorder="1" applyAlignment="1">
      <alignment horizontal="right" vertical="center"/>
    </xf>
    <xf numFmtId="8" fontId="28" fillId="0" borderId="0" xfId="0" applyNumberFormat="1" applyFont="1" applyAlignment="1">
      <alignment horizontal="right" vertical="center"/>
    </xf>
    <xf numFmtId="38" fontId="28" fillId="0" borderId="35" xfId="1" applyNumberFormat="1" applyFont="1" applyFill="1" applyBorder="1" applyAlignment="1">
      <alignment horizontal="right"/>
    </xf>
    <xf numFmtId="8" fontId="28" fillId="0" borderId="43" xfId="0" applyNumberFormat="1" applyFont="1" applyBorder="1" applyAlignment="1">
      <alignment horizontal="right" vertical="center"/>
    </xf>
    <xf numFmtId="166" fontId="28" fillId="0" borderId="5" xfId="0" applyFont="1" applyBorder="1">
      <alignment vertical="center"/>
    </xf>
    <xf numFmtId="166" fontId="17" fillId="0" borderId="0" xfId="0" applyFont="1">
      <alignment vertical="center"/>
    </xf>
    <xf numFmtId="166" fontId="6" fillId="2" borderId="25" xfId="0" applyFont="1" applyFill="1" applyBorder="1">
      <alignment vertical="center"/>
    </xf>
    <xf numFmtId="166" fontId="6" fillId="2" borderId="29" xfId="0" applyFont="1" applyFill="1" applyBorder="1">
      <alignment vertical="center"/>
    </xf>
    <xf numFmtId="166" fontId="6" fillId="2" borderId="49" xfId="0" applyFont="1" applyFill="1" applyBorder="1">
      <alignment vertical="center"/>
    </xf>
    <xf numFmtId="166" fontId="10" fillId="2" borderId="20" xfId="0" applyFont="1" applyFill="1" applyBorder="1">
      <alignment vertical="center"/>
    </xf>
    <xf numFmtId="166" fontId="10" fillId="2" borderId="20" xfId="0" applyFont="1" applyFill="1" applyBorder="1" applyAlignment="1">
      <alignment horizontal="center" vertical="center"/>
    </xf>
    <xf numFmtId="8" fontId="15" fillId="2" borderId="20" xfId="0" applyNumberFormat="1" applyFont="1" applyFill="1" applyBorder="1">
      <alignment vertical="center"/>
    </xf>
    <xf numFmtId="8" fontId="15" fillId="2" borderId="43" xfId="0" applyNumberFormat="1" applyFont="1" applyFill="1" applyBorder="1" applyAlignment="1">
      <alignment horizontal="right" vertical="center"/>
    </xf>
    <xf numFmtId="166" fontId="5" fillId="2" borderId="0" xfId="0" applyFont="1" applyFill="1">
      <alignment vertical="center"/>
    </xf>
    <xf numFmtId="167" fontId="15" fillId="0" borderId="0" xfId="1" applyNumberFormat="1" applyFont="1" applyAlignment="1">
      <alignment horizontal="right" vertical="center"/>
    </xf>
    <xf numFmtId="166" fontId="40" fillId="0" borderId="0" xfId="0" applyFont="1">
      <alignment vertical="center"/>
    </xf>
    <xf numFmtId="166" fontId="10" fillId="0" borderId="19" xfId="0" applyFont="1" applyBorder="1" applyAlignment="1">
      <alignment horizontal="center" vertical="center"/>
    </xf>
    <xf numFmtId="166" fontId="10" fillId="0" borderId="20" xfId="0" applyFont="1" applyBorder="1" applyAlignment="1">
      <alignment horizontal="center" vertical="center"/>
    </xf>
    <xf numFmtId="166" fontId="10" fillId="13" borderId="20" xfId="0" applyFont="1" applyFill="1" applyBorder="1" applyAlignment="1">
      <alignment horizontal="center" vertical="center"/>
    </xf>
    <xf numFmtId="166" fontId="10" fillId="0" borderId="21" xfId="0" applyFont="1" applyBorder="1" applyAlignment="1">
      <alignment horizontal="center" vertical="center"/>
    </xf>
    <xf numFmtId="166" fontId="6" fillId="0" borderId="13" xfId="0" applyFont="1" applyBorder="1" applyAlignment="1">
      <alignment horizontal="center" vertical="center"/>
    </xf>
    <xf numFmtId="166" fontId="6" fillId="0" borderId="5" xfId="0" applyFont="1" applyBorder="1" applyAlignment="1">
      <alignment horizontal="center" vertical="center"/>
    </xf>
    <xf numFmtId="166" fontId="61" fillId="0" borderId="20" xfId="0" applyFont="1" applyBorder="1" applyAlignment="1">
      <alignment horizontal="center" vertical="center"/>
    </xf>
    <xf numFmtId="166" fontId="61" fillId="0" borderId="20" xfId="0" applyFont="1" applyBorder="1" applyAlignment="1">
      <alignment horizontal="center" vertical="center" wrapText="1"/>
    </xf>
    <xf numFmtId="166" fontId="12" fillId="0" borderId="5" xfId="0" applyFont="1" applyBorder="1" applyAlignment="1">
      <alignment horizontal="center" vertical="center"/>
    </xf>
    <xf numFmtId="166" fontId="12" fillId="0" borderId="14" xfId="0" applyFont="1" applyBorder="1" applyAlignment="1">
      <alignment horizontal="center" vertical="center"/>
    </xf>
    <xf numFmtId="169" fontId="10" fillId="0" borderId="25" xfId="0" applyNumberFormat="1" applyFont="1" applyBorder="1" applyAlignment="1">
      <alignment horizontal="center" vertical="center"/>
    </xf>
    <xf numFmtId="169" fontId="10" fillId="0" borderId="22" xfId="0" applyNumberFormat="1" applyFont="1" applyBorder="1" applyAlignment="1">
      <alignment horizontal="center" vertical="center"/>
    </xf>
    <xf numFmtId="169" fontId="10" fillId="0" borderId="24" xfId="0" applyNumberFormat="1" applyFont="1" applyBorder="1" applyAlignment="1">
      <alignment horizontal="center" vertical="center"/>
    </xf>
    <xf numFmtId="169" fontId="10" fillId="0" borderId="5" xfId="0" applyNumberFormat="1" applyFont="1" applyBorder="1" applyAlignment="1">
      <alignment horizontal="center" vertical="center"/>
    </xf>
    <xf numFmtId="169" fontId="10" fillId="0" borderId="13" xfId="0" applyNumberFormat="1" applyFont="1" applyBorder="1" applyAlignment="1">
      <alignment horizontal="center" vertical="center"/>
    </xf>
    <xf numFmtId="169" fontId="10" fillId="0" borderId="14" xfId="0" applyNumberFormat="1" applyFont="1" applyBorder="1" applyAlignment="1">
      <alignment horizontal="center" vertical="center"/>
    </xf>
    <xf numFmtId="166" fontId="10" fillId="0" borderId="20" xfId="0" applyFont="1" applyBorder="1" applyAlignment="1">
      <alignment horizontal="center" vertical="center" wrapText="1"/>
    </xf>
    <xf numFmtId="166" fontId="10" fillId="0" borderId="19" xfId="0" applyFont="1" applyBorder="1" applyAlignment="1">
      <alignment horizontal="center" vertical="center" wrapText="1"/>
    </xf>
    <xf numFmtId="166" fontId="0" fillId="0" borderId="21" xfId="0" applyBorder="1" applyAlignment="1">
      <alignment horizontal="center" vertical="center" wrapText="1"/>
    </xf>
    <xf numFmtId="166" fontId="12" fillId="0" borderId="19" xfId="0" applyFont="1" applyBorder="1" applyAlignment="1">
      <alignment horizontal="center" vertical="center"/>
    </xf>
    <xf numFmtId="166" fontId="12" fillId="0" borderId="20" xfId="0" applyFont="1" applyBorder="1" applyAlignment="1">
      <alignment horizontal="center" vertical="center"/>
    </xf>
    <xf numFmtId="166" fontId="0" fillId="0" borderId="20" xfId="0" applyBorder="1" applyAlignment="1">
      <alignment horizontal="center" vertical="center"/>
    </xf>
    <xf numFmtId="166" fontId="0" fillId="0" borderId="21" xfId="0" applyBorder="1" applyAlignment="1">
      <alignment horizontal="center" vertical="center"/>
    </xf>
    <xf numFmtId="0" fontId="61" fillId="0" borderId="20" xfId="0" applyNumberFormat="1" applyFont="1" applyBorder="1" applyAlignment="1">
      <alignment horizontal="center" vertical="center"/>
    </xf>
    <xf numFmtId="0" fontId="61" fillId="0" borderId="21" xfId="0" applyNumberFormat="1" applyFont="1" applyBorder="1" applyAlignment="1">
      <alignment horizontal="center" vertical="center"/>
    </xf>
    <xf numFmtId="0" fontId="10" fillId="0" borderId="19" xfId="0" applyNumberFormat="1" applyFont="1" applyBorder="1" applyAlignment="1">
      <alignment horizontal="center" vertical="center"/>
    </xf>
    <xf numFmtId="0" fontId="10" fillId="0" borderId="19" xfId="0" applyNumberFormat="1" applyFont="1" applyBorder="1" applyAlignment="1">
      <alignment horizontal="center" vertical="center" wrapText="1"/>
    </xf>
    <xf numFmtId="0" fontId="10" fillId="0" borderId="20" xfId="0" applyNumberFormat="1" applyFont="1" applyBorder="1" applyAlignment="1">
      <alignment horizontal="center" vertical="center" wrapText="1"/>
    </xf>
    <xf numFmtId="166" fontId="9" fillId="0" borderId="19" xfId="0" applyFont="1" applyBorder="1" applyAlignment="1">
      <alignment horizontal="center" vertical="center" wrapText="1"/>
    </xf>
    <xf numFmtId="166" fontId="9" fillId="0" borderId="20" xfId="0" applyFont="1" applyBorder="1" applyAlignment="1">
      <alignment horizontal="center" vertical="center" wrapText="1"/>
    </xf>
    <xf numFmtId="166" fontId="9" fillId="0" borderId="21" xfId="0" applyFont="1" applyBorder="1" applyAlignment="1">
      <alignment horizontal="center" vertical="center" wrapText="1"/>
    </xf>
    <xf numFmtId="0" fontId="0" fillId="0" borderId="59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63" xfId="0" applyNumberFormat="1" applyBorder="1" applyAlignment="1">
      <alignment horizontal="center" vertical="center"/>
    </xf>
    <xf numFmtId="166" fontId="0" fillId="0" borderId="59" xfId="0" applyBorder="1" applyAlignment="1">
      <alignment horizontal="left" vertical="center" wrapText="1"/>
    </xf>
    <xf numFmtId="166" fontId="0" fillId="0" borderId="0" xfId="0" applyAlignment="1">
      <alignment horizontal="left" vertical="center" wrapText="1"/>
    </xf>
    <xf numFmtId="166" fontId="0" fillId="0" borderId="63" xfId="0" applyBorder="1" applyAlignment="1">
      <alignment horizontal="left" vertical="center" wrapText="1"/>
    </xf>
    <xf numFmtId="166" fontId="0" fillId="0" borderId="2" xfId="0" applyBorder="1" applyAlignment="1">
      <alignment horizontal="center" vertical="center"/>
    </xf>
    <xf numFmtId="166" fontId="0" fillId="0" borderId="67" xfId="0" applyBorder="1" applyAlignment="1">
      <alignment horizontal="center" vertical="center"/>
    </xf>
    <xf numFmtId="166" fontId="1" fillId="0" borderId="64" xfId="0" applyFont="1" applyBorder="1" applyAlignment="1">
      <alignment horizontal="left" vertical="center" wrapText="1"/>
    </xf>
    <xf numFmtId="166" fontId="1" fillId="0" borderId="65" xfId="0" applyFont="1" applyBorder="1" applyAlignment="1">
      <alignment horizontal="left" vertical="center" wrapText="1"/>
    </xf>
    <xf numFmtId="166" fontId="21" fillId="0" borderId="28" xfId="0" applyFont="1" applyBorder="1" applyAlignment="1">
      <alignment horizontal="center" vertical="center"/>
    </xf>
    <xf numFmtId="166" fontId="21" fillId="0" borderId="19" xfId="0" applyFont="1" applyBorder="1" applyAlignment="1">
      <alignment horizontal="center" vertical="center"/>
    </xf>
    <xf numFmtId="166" fontId="21" fillId="0" borderId="20" xfId="0" applyFont="1" applyBorder="1" applyAlignment="1">
      <alignment horizontal="center" vertical="center"/>
    </xf>
    <xf numFmtId="166" fontId="21" fillId="0" borderId="26" xfId="0" applyFont="1" applyBorder="1" applyAlignment="1">
      <alignment horizontal="center" vertical="center"/>
    </xf>
    <xf numFmtId="166" fontId="21" fillId="0" borderId="27" xfId="0" applyFont="1" applyBorder="1" applyAlignment="1">
      <alignment horizontal="center" vertical="center" wrapText="1"/>
    </xf>
    <xf numFmtId="166" fontId="21" fillId="0" borderId="20" xfId="0" applyFont="1" applyBorder="1" applyAlignment="1">
      <alignment horizontal="center" vertical="center" wrapText="1"/>
    </xf>
    <xf numFmtId="166" fontId="21" fillId="0" borderId="21" xfId="0" applyFont="1" applyBorder="1" applyAlignment="1">
      <alignment horizontal="center" vertical="center" wrapText="1"/>
    </xf>
    <xf numFmtId="169" fontId="9" fillId="0" borderId="23" xfId="0" applyNumberFormat="1" applyFont="1" applyBorder="1" applyAlignment="1">
      <alignment horizontal="center" vertical="center"/>
    </xf>
    <xf numFmtId="169" fontId="13" fillId="0" borderId="22" xfId="0" applyNumberFormat="1" applyFont="1" applyBorder="1" applyAlignment="1">
      <alignment horizontal="center" vertical="center"/>
    </xf>
    <xf numFmtId="169" fontId="13" fillId="0" borderId="24" xfId="0" applyNumberFormat="1" applyFont="1" applyBorder="1" applyAlignment="1">
      <alignment horizontal="center" vertical="center"/>
    </xf>
    <xf numFmtId="166" fontId="9" fillId="0" borderId="23" xfId="0" applyFont="1" applyBorder="1" applyAlignment="1">
      <alignment horizontal="center" vertical="center"/>
    </xf>
    <xf numFmtId="166" fontId="9" fillId="0" borderId="22" xfId="0" applyFont="1" applyBorder="1" applyAlignment="1">
      <alignment horizontal="center" vertical="center"/>
    </xf>
    <xf numFmtId="166" fontId="13" fillId="0" borderId="24" xfId="0" applyFont="1" applyBorder="1" applyAlignment="1">
      <alignment horizontal="center" vertical="center"/>
    </xf>
    <xf numFmtId="169" fontId="9" fillId="0" borderId="25" xfId="0" applyNumberFormat="1" applyFont="1" applyBorder="1" applyAlignment="1">
      <alignment horizontal="center" vertical="center"/>
    </xf>
    <xf numFmtId="169" fontId="13" fillId="0" borderId="39" xfId="0" applyNumberFormat="1" applyFont="1" applyBorder="1" applyAlignment="1">
      <alignment horizontal="center" vertical="center"/>
    </xf>
    <xf numFmtId="169" fontId="13" fillId="0" borderId="23" xfId="0" applyNumberFormat="1" applyFont="1" applyBorder="1" applyAlignment="1">
      <alignment horizontal="center" vertical="center"/>
    </xf>
    <xf numFmtId="169" fontId="13" fillId="0" borderId="25" xfId="0" applyNumberFormat="1" applyFont="1" applyBorder="1" applyAlignment="1">
      <alignment horizontal="center" vertical="center"/>
    </xf>
    <xf numFmtId="169" fontId="13" fillId="0" borderId="5" xfId="0" applyNumberFormat="1" applyFont="1" applyBorder="1" applyAlignment="1">
      <alignment horizontal="center" vertical="center"/>
    </xf>
    <xf numFmtId="166" fontId="13" fillId="0" borderId="20" xfId="0" applyFont="1" applyBorder="1" applyAlignment="1">
      <alignment horizontal="center" vertical="center" wrapText="1"/>
    </xf>
    <xf numFmtId="166" fontId="13" fillId="0" borderId="21" xfId="0" applyFont="1" applyBorder="1" applyAlignment="1">
      <alignment horizontal="center" vertical="center"/>
    </xf>
    <xf numFmtId="166" fontId="13" fillId="0" borderId="19" xfId="0" applyFont="1" applyBorder="1" applyAlignment="1">
      <alignment horizontal="center" vertical="center" wrapText="1"/>
    </xf>
    <xf numFmtId="166" fontId="13" fillId="0" borderId="21" xfId="0" applyFont="1" applyBorder="1" applyAlignment="1">
      <alignment horizontal="center" vertical="center" wrapText="1"/>
    </xf>
    <xf numFmtId="166" fontId="13" fillId="0" borderId="19" xfId="0" applyFont="1" applyBorder="1" applyAlignment="1">
      <alignment horizontal="center" vertical="center"/>
    </xf>
    <xf numFmtId="169" fontId="13" fillId="0" borderId="13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6" fontId="13" fillId="10" borderId="19" xfId="0" applyFont="1" applyFill="1" applyBorder="1" applyAlignment="1">
      <alignment horizontal="center" vertical="center"/>
    </xf>
    <xf numFmtId="166" fontId="13" fillId="10" borderId="20" xfId="0" applyFont="1" applyFill="1" applyBorder="1" applyAlignment="1">
      <alignment horizontal="center" vertical="center"/>
    </xf>
    <xf numFmtId="166" fontId="13" fillId="10" borderId="21" xfId="0" applyFont="1" applyFill="1" applyBorder="1" applyAlignment="1">
      <alignment horizontal="center" vertical="center"/>
    </xf>
    <xf numFmtId="166" fontId="9" fillId="0" borderId="20" xfId="0" applyFont="1" applyBorder="1" applyAlignment="1">
      <alignment horizontal="center" vertical="center"/>
    </xf>
    <xf numFmtId="166" fontId="9" fillId="0" borderId="21" xfId="0" applyFont="1" applyBorder="1" applyAlignment="1">
      <alignment horizontal="center" vertical="center"/>
    </xf>
    <xf numFmtId="166" fontId="9" fillId="0" borderId="13" xfId="0" applyFont="1" applyBorder="1" applyAlignment="1">
      <alignment horizontal="center" vertical="center"/>
    </xf>
    <xf numFmtId="166" fontId="9" fillId="0" borderId="5" xfId="0" applyFont="1" applyBorder="1" applyAlignment="1">
      <alignment horizontal="center" vertical="center"/>
    </xf>
    <xf numFmtId="166" fontId="9" fillId="0" borderId="14" xfId="0" applyFont="1" applyBorder="1" applyAlignment="1">
      <alignment horizontal="center" vertical="center"/>
    </xf>
    <xf numFmtId="166" fontId="9" fillId="2" borderId="5" xfId="0" applyFont="1" applyFill="1" applyBorder="1" applyAlignment="1">
      <alignment horizontal="center" vertical="center"/>
    </xf>
    <xf numFmtId="166" fontId="13" fillId="0" borderId="20" xfId="0" applyFont="1" applyBorder="1" applyAlignment="1">
      <alignment horizontal="center" vertical="center"/>
    </xf>
    <xf numFmtId="166" fontId="9" fillId="0" borderId="17" xfId="0" applyFont="1" applyBorder="1" applyAlignment="1">
      <alignment horizontal="center" vertical="center" wrapText="1"/>
    </xf>
    <xf numFmtId="166" fontId="9" fillId="0" borderId="18" xfId="0" applyFont="1" applyBorder="1" applyAlignment="1">
      <alignment horizontal="center" vertical="center" wrapText="1"/>
    </xf>
    <xf numFmtId="166" fontId="9" fillId="0" borderId="34" xfId="0" applyFont="1" applyBorder="1" applyAlignment="1">
      <alignment horizontal="center" vertical="center" wrapText="1"/>
    </xf>
    <xf numFmtId="166" fontId="9" fillId="0" borderId="19" xfId="0" applyFont="1" applyBorder="1" applyAlignment="1">
      <alignment horizontal="center" vertical="center"/>
    </xf>
    <xf numFmtId="166" fontId="12" fillId="0" borderId="13" xfId="0" applyFont="1" applyBorder="1" applyAlignment="1">
      <alignment horizontal="center" vertical="center"/>
    </xf>
    <xf numFmtId="166" fontId="10" fillId="0" borderId="5" xfId="0" applyFont="1" applyBorder="1" applyAlignment="1">
      <alignment horizontal="center" vertical="center"/>
    </xf>
    <xf numFmtId="166" fontId="10" fillId="0" borderId="14" xfId="0" applyFont="1" applyBorder="1" applyAlignment="1">
      <alignment horizontal="center" vertical="center"/>
    </xf>
    <xf numFmtId="166" fontId="10" fillId="0" borderId="17" xfId="0" applyFont="1" applyBorder="1" applyAlignment="1">
      <alignment horizontal="center" vertical="center" wrapText="1"/>
    </xf>
    <xf numFmtId="166" fontId="10" fillId="0" borderId="18" xfId="0" applyFont="1" applyBorder="1" applyAlignment="1">
      <alignment horizontal="center" vertical="center" wrapText="1"/>
    </xf>
    <xf numFmtId="166" fontId="10" fillId="0" borderId="34" xfId="0" applyFont="1" applyBorder="1" applyAlignment="1">
      <alignment horizontal="center" vertical="center" wrapText="1"/>
    </xf>
    <xf numFmtId="169" fontId="10" fillId="0" borderId="20" xfId="0" applyNumberFormat="1" applyFont="1" applyBorder="1" applyAlignment="1">
      <alignment horizontal="center" vertical="center"/>
    </xf>
    <xf numFmtId="169" fontId="10" fillId="0" borderId="21" xfId="0" applyNumberFormat="1" applyFont="1" applyBorder="1" applyAlignment="1">
      <alignment horizontal="center" vertical="center"/>
    </xf>
    <xf numFmtId="166" fontId="10" fillId="0" borderId="34" xfId="0" applyFont="1" applyBorder="1" applyAlignment="1">
      <alignment horizontal="center" vertical="center"/>
    </xf>
    <xf numFmtId="166" fontId="39" fillId="0" borderId="20" xfId="0" applyFont="1" applyBorder="1" applyAlignment="1">
      <alignment horizontal="center" vertical="center"/>
    </xf>
    <xf numFmtId="166" fontId="39" fillId="0" borderId="61" xfId="0" applyFont="1" applyBorder="1" applyAlignment="1">
      <alignment horizontal="center" vertical="center"/>
    </xf>
    <xf numFmtId="169" fontId="9" fillId="0" borderId="22" xfId="0" applyNumberFormat="1" applyFont="1" applyBorder="1" applyAlignment="1">
      <alignment horizontal="center" vertical="center"/>
    </xf>
    <xf numFmtId="169" fontId="9" fillId="0" borderId="24" xfId="0" applyNumberFormat="1" applyFont="1" applyBorder="1" applyAlignment="1">
      <alignment horizontal="center" vertical="center"/>
    </xf>
    <xf numFmtId="0" fontId="9" fillId="0" borderId="23" xfId="0" applyNumberFormat="1" applyFont="1" applyBorder="1" applyAlignment="1">
      <alignment horizontal="center" vertical="center"/>
    </xf>
    <xf numFmtId="0" fontId="9" fillId="0" borderId="22" xfId="0" applyNumberFormat="1" applyFont="1" applyBorder="1" applyAlignment="1">
      <alignment horizontal="center" vertical="center"/>
    </xf>
    <xf numFmtId="0" fontId="9" fillId="0" borderId="24" xfId="0" applyNumberFormat="1" applyFont="1" applyBorder="1" applyAlignment="1">
      <alignment horizontal="center" vertical="center"/>
    </xf>
    <xf numFmtId="169" fontId="9" fillId="0" borderId="5" xfId="0" applyNumberFormat="1" applyFont="1" applyBorder="1" applyAlignment="1">
      <alignment horizontal="center" vertical="center"/>
    </xf>
    <xf numFmtId="169" fontId="9" fillId="0" borderId="13" xfId="0" applyNumberFormat="1" applyFont="1" applyBorder="1" applyAlignment="1">
      <alignment horizontal="center" vertical="center"/>
    </xf>
    <xf numFmtId="169" fontId="9" fillId="0" borderId="14" xfId="0" applyNumberFormat="1" applyFont="1" applyBorder="1" applyAlignment="1">
      <alignment horizontal="center" vertical="center"/>
    </xf>
    <xf numFmtId="166" fontId="33" fillId="0" borderId="19" xfId="0" applyFont="1" applyBorder="1" applyAlignment="1">
      <alignment horizontal="center" vertical="center"/>
    </xf>
    <xf numFmtId="166" fontId="33" fillId="0" borderId="20" xfId="0" applyFont="1" applyBorder="1" applyAlignment="1">
      <alignment horizontal="center" vertical="center"/>
    </xf>
    <xf numFmtId="166" fontId="9" fillId="0" borderId="61" xfId="0" applyFont="1" applyBorder="1" applyAlignment="1">
      <alignment horizontal="center" vertical="center"/>
    </xf>
    <xf numFmtId="0" fontId="10" fillId="0" borderId="20" xfId="0" applyNumberFormat="1" applyFont="1" applyBorder="1" applyAlignment="1">
      <alignment horizontal="center" vertical="center"/>
    </xf>
    <xf numFmtId="0" fontId="10" fillId="0" borderId="21" xfId="0" applyNumberFormat="1" applyFont="1" applyBorder="1" applyAlignment="1">
      <alignment horizontal="center" vertical="center"/>
    </xf>
    <xf numFmtId="166" fontId="6" fillId="0" borderId="45" xfId="0" applyFont="1" applyBorder="1" applyAlignment="1">
      <alignment horizontal="center" vertical="center"/>
    </xf>
    <xf numFmtId="166" fontId="6" fillId="0" borderId="46" xfId="0" applyFont="1" applyBorder="1" applyAlignment="1">
      <alignment horizontal="center" vertical="center"/>
    </xf>
    <xf numFmtId="166" fontId="6" fillId="0" borderId="40" xfId="0" applyFont="1" applyBorder="1" applyAlignment="1">
      <alignment horizontal="center" vertical="center"/>
    </xf>
    <xf numFmtId="166" fontId="0" fillId="0" borderId="20" xfId="0" applyBorder="1" applyAlignment="1">
      <alignment horizontal="center" vertical="center" wrapText="1"/>
    </xf>
  </cellXfs>
  <cellStyles count="73">
    <cellStyle name="20% - 輔色2 14 2 3 2" xfId="23" xr:uid="{00000000-0005-0000-0000-000000000000}"/>
    <cellStyle name="20% - 輔色2 14 2 3 2 2" xfId="29" xr:uid="{00000000-0005-0000-0000-000001000000}"/>
    <cellStyle name="Comma 2" xfId="24" xr:uid="{00000000-0005-0000-0000-000002000000}"/>
    <cellStyle name="Comma 2 2" xfId="53" xr:uid="{00000000-0005-0000-0000-000003000000}"/>
    <cellStyle name="Comma 3" xfId="42" xr:uid="{00000000-0005-0000-0000-000004000000}"/>
    <cellStyle name="Comma 3 2" xfId="51" xr:uid="{00000000-0005-0000-0000-000005000000}"/>
    <cellStyle name="Comma 3 2 2" xfId="70" xr:uid="{00000000-0005-0000-0000-000006000000}"/>
    <cellStyle name="Comma 3 3" xfId="64" xr:uid="{00000000-0005-0000-0000-000007000000}"/>
    <cellStyle name="Comma 4" xfId="43" xr:uid="{00000000-0005-0000-0000-000008000000}"/>
    <cellStyle name="Comma 4 2" xfId="65" xr:uid="{00000000-0005-0000-0000-000009000000}"/>
    <cellStyle name="Comma 5" xfId="46" xr:uid="{00000000-0005-0000-0000-00000A000000}"/>
    <cellStyle name="Comma 5 2" xfId="67" xr:uid="{00000000-0005-0000-0000-00000B000000}"/>
    <cellStyle name="Currency 2" xfId="41" xr:uid="{00000000-0005-0000-0000-00000C000000}"/>
    <cellStyle name="Currency 2 2" xfId="50" xr:uid="{00000000-0005-0000-0000-00000D000000}"/>
    <cellStyle name="Currency 2 2 2" xfId="69" xr:uid="{00000000-0005-0000-0000-00000E000000}"/>
    <cellStyle name="Currency 2 3" xfId="63" xr:uid="{00000000-0005-0000-0000-00000F000000}"/>
    <cellStyle name="Currency 3" xfId="45" xr:uid="{00000000-0005-0000-0000-000010000000}"/>
    <cellStyle name="Currency 3 2" xfId="66" xr:uid="{00000000-0005-0000-0000-000011000000}"/>
    <cellStyle name="Hyperlink 2" xfId="27" xr:uid="{00000000-0005-0000-0000-000012000000}"/>
    <cellStyle name="Normal 2" xfId="11" xr:uid="{00000000-0005-0000-0000-000013000000}"/>
    <cellStyle name="Normal 2 2" xfId="48" xr:uid="{00000000-0005-0000-0000-000014000000}"/>
    <cellStyle name="Normal 2 2 2" xfId="16" xr:uid="{00000000-0005-0000-0000-000015000000}"/>
    <cellStyle name="Normal 2 2 3" xfId="68" xr:uid="{00000000-0005-0000-0000-000016000000}"/>
    <cellStyle name="Normal 2 3" xfId="20" xr:uid="{00000000-0005-0000-0000-000017000000}"/>
    <cellStyle name="Normal 3" xfId="26" xr:uid="{00000000-0005-0000-0000-000018000000}"/>
    <cellStyle name="Normal 3 4" xfId="7" xr:uid="{00000000-0005-0000-0000-000019000000}"/>
    <cellStyle name="Normal 35" xfId="39" xr:uid="{00000000-0005-0000-0000-00001A000000}"/>
    <cellStyle name="Normal 35 2" xfId="62" xr:uid="{00000000-0005-0000-0000-00001B000000}"/>
    <cellStyle name="Normal 4" xfId="17" xr:uid="{00000000-0005-0000-0000-00001C000000}"/>
    <cellStyle name="Normal 5" xfId="15" xr:uid="{00000000-0005-0000-0000-00001D000000}"/>
    <cellStyle name="Normal 6" xfId="37" xr:uid="{00000000-0005-0000-0000-00001E000000}"/>
    <cellStyle name="Normal 7" xfId="40" xr:uid="{00000000-0005-0000-0000-00001F000000}"/>
    <cellStyle name="Normal 7 2" xfId="49" xr:uid="{00000000-0005-0000-0000-000020000000}"/>
    <cellStyle name="Normal 8" xfId="44" xr:uid="{00000000-0005-0000-0000-000021000000}"/>
    <cellStyle name="Stil 1_RLC Data_10" xfId="21" xr:uid="{00000000-0005-0000-0000-000022000000}"/>
    <cellStyle name="一般" xfId="0" builtinId="0"/>
    <cellStyle name="一般 2" xfId="19" xr:uid="{00000000-0005-0000-0000-000024000000}"/>
    <cellStyle name="一般 2 2" xfId="14" xr:uid="{00000000-0005-0000-0000-000025000000}"/>
    <cellStyle name="一般 3" xfId="10" xr:uid="{00000000-0005-0000-0000-000026000000}"/>
    <cellStyle name="一般 3 2" xfId="18" xr:uid="{00000000-0005-0000-0000-000027000000}"/>
    <cellStyle name="一般 30" xfId="34" xr:uid="{00000000-0005-0000-0000-000028000000}"/>
    <cellStyle name="一般 39" xfId="5" xr:uid="{00000000-0005-0000-0000-000029000000}"/>
    <cellStyle name="一般 4" xfId="28" xr:uid="{00000000-0005-0000-0000-00002A000000}"/>
    <cellStyle name="一般 4 6" xfId="4" xr:uid="{00000000-0005-0000-0000-00002B000000}"/>
    <cellStyle name="一般 5" xfId="9" xr:uid="{00000000-0005-0000-0000-00002C000000}"/>
    <cellStyle name="一般 6" xfId="47" xr:uid="{00000000-0005-0000-0000-00002D000000}"/>
    <cellStyle name="一般 7" xfId="12" xr:uid="{00000000-0005-0000-0000-00002E000000}"/>
    <cellStyle name="一般 7 7" xfId="6" xr:uid="{00000000-0005-0000-0000-00002F000000}"/>
    <cellStyle name="一般 9" xfId="13" xr:uid="{00000000-0005-0000-0000-000030000000}"/>
    <cellStyle name="一般_Rebate summary - 20150318 工作檔" xfId="2" xr:uid="{00000000-0005-0000-0000-000031000000}"/>
    <cellStyle name="一般_Rebate summary - 20150318 工作檔 2" xfId="72" xr:uid="{00000000-0005-0000-0000-000032000000}"/>
    <cellStyle name="千分位" xfId="1" builtinId="3"/>
    <cellStyle name="千分位 2" xfId="25" xr:uid="{00000000-0005-0000-0000-000034000000}"/>
    <cellStyle name="千分位 2 2" xfId="54" xr:uid="{00000000-0005-0000-0000-000035000000}"/>
    <cellStyle name="千分位 3" xfId="52" xr:uid="{00000000-0005-0000-0000-000036000000}"/>
    <cellStyle name="千分位 3 2" xfId="71" xr:uid="{00000000-0005-0000-0000-000037000000}"/>
    <cellStyle name="常规 2_(20120720)DV 系列 Breakdown" xfId="8" xr:uid="{00000000-0005-0000-0000-000038000000}"/>
    <cellStyle name="貨幣" xfId="3" builtinId="4"/>
    <cellStyle name="貨幣 2" xfId="30" xr:uid="{00000000-0005-0000-0000-00003A000000}"/>
    <cellStyle name="貨幣 2 2" xfId="55" xr:uid="{00000000-0005-0000-0000-00003B000000}"/>
    <cellStyle name="貨幣 2 8" xfId="33" xr:uid="{00000000-0005-0000-0000-00003C000000}"/>
    <cellStyle name="貨幣 2 8 2" xfId="58" xr:uid="{00000000-0005-0000-0000-00003D000000}"/>
    <cellStyle name="貨幣 3" xfId="31" xr:uid="{00000000-0005-0000-0000-00003E000000}"/>
    <cellStyle name="貨幣 3 2" xfId="56" xr:uid="{00000000-0005-0000-0000-00003F000000}"/>
    <cellStyle name="貨幣 4" xfId="32" xr:uid="{00000000-0005-0000-0000-000040000000}"/>
    <cellStyle name="貨幣 4 2" xfId="57" xr:uid="{00000000-0005-0000-0000-000041000000}"/>
    <cellStyle name="貨幣 5" xfId="35" xr:uid="{00000000-0005-0000-0000-000042000000}"/>
    <cellStyle name="貨幣 5 2" xfId="59" xr:uid="{00000000-0005-0000-0000-000043000000}"/>
    <cellStyle name="貨幣 6" xfId="36" xr:uid="{00000000-0005-0000-0000-000044000000}"/>
    <cellStyle name="貨幣 6 2" xfId="60" xr:uid="{00000000-0005-0000-0000-000045000000}"/>
    <cellStyle name="貨幣 7" xfId="38" xr:uid="{00000000-0005-0000-0000-000046000000}"/>
    <cellStyle name="貨幣 7 2" xfId="61" xr:uid="{00000000-0005-0000-0000-000047000000}"/>
    <cellStyle name="超連結 2" xfId="22" xr:uid="{00000000-0005-0000-0000-000048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333FF"/>
      <color rgb="FFFF99FF"/>
      <color rgb="FFFFCCFF"/>
      <color rgb="FFFFFF99"/>
      <color rgb="FFCCFFCC"/>
      <color rgb="FFFFFFCC"/>
      <color rgb="FFB7DEE8"/>
      <color rgb="FFCCFFFF"/>
      <color rgb="FFCC66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4972051</xdr:colOff>
      <xdr:row>14</xdr:row>
      <xdr:rowOff>1673225</xdr:rowOff>
    </xdr:from>
    <xdr:to>
      <xdr:col>2</xdr:col>
      <xdr:colOff>7038125</xdr:colOff>
      <xdr:row>14</xdr:row>
      <xdr:rowOff>2057428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1" y="5153025"/>
          <a:ext cx="2064804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7851392</xdr:colOff>
      <xdr:row>14</xdr:row>
      <xdr:rowOff>2731825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2250" y="5529574"/>
          <a:ext cx="3137152" cy="690306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22</xdr:row>
      <xdr:rowOff>69666</xdr:rowOff>
    </xdr:from>
    <xdr:to>
      <xdr:col>2</xdr:col>
      <xdr:colOff>4936490</xdr:colOff>
      <xdr:row>25</xdr:row>
      <xdr:rowOff>104502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73550" y="7873816"/>
          <a:ext cx="4851400" cy="64316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11</xdr:row>
          <xdr:rowOff>647700</xdr:rowOff>
        </xdr:from>
        <xdr:to>
          <xdr:col>1</xdr:col>
          <xdr:colOff>1403350</xdr:colOff>
          <xdr:row>14</xdr:row>
          <xdr:rowOff>31750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0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1866900</xdr:colOff>
          <xdr:row>11</xdr:row>
          <xdr:rowOff>641350</xdr:rowOff>
        </xdr:from>
        <xdr:to>
          <xdr:col>1</xdr:col>
          <xdr:colOff>2781300</xdr:colOff>
          <xdr:row>14</xdr:row>
          <xdr:rowOff>0</xdr:rowOff>
        </xdr:to>
        <xdr:sp macro="" textlink="">
          <xdr:nvSpPr>
            <xdr:cNvPr id="19458" name="Object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0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9</xdr:row>
          <xdr:rowOff>69850</xdr:rowOff>
        </xdr:from>
        <xdr:to>
          <xdr:col>1</xdr:col>
          <xdr:colOff>3346450</xdr:colOff>
          <xdr:row>11</xdr:row>
          <xdr:rowOff>146050</xdr:rowOff>
        </xdr:to>
        <xdr:sp macro="" textlink="">
          <xdr:nvSpPr>
            <xdr:cNvPr id="19459" name="Object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0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4972051</xdr:colOff>
      <xdr:row>14</xdr:row>
      <xdr:rowOff>1673225</xdr:rowOff>
    </xdr:from>
    <xdr:to>
      <xdr:col>2</xdr:col>
      <xdr:colOff>7032410</xdr:colOff>
      <xdr:row>14</xdr:row>
      <xdr:rowOff>2057428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1" y="5540375"/>
          <a:ext cx="206416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8727692</xdr:colOff>
      <xdr:row>14</xdr:row>
      <xdr:rowOff>2726110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055" y="5915019"/>
          <a:ext cx="2928237" cy="678241"/>
        </a:xfrm>
        <a:prstGeom prst="rect">
          <a:avLst/>
        </a:prstGeom>
      </xdr:spPr>
    </xdr:pic>
    <xdr:clientData/>
  </xdr:twoCellAnchor>
  <xdr:twoCellAnchor editAs="oneCell">
    <xdr:from>
      <xdr:col>2</xdr:col>
      <xdr:colOff>4972051</xdr:colOff>
      <xdr:row>14</xdr:row>
      <xdr:rowOff>1673225</xdr:rowOff>
    </xdr:from>
    <xdr:to>
      <xdr:col>2</xdr:col>
      <xdr:colOff>7028600</xdr:colOff>
      <xdr:row>14</xdr:row>
      <xdr:rowOff>2057428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1" y="5540375"/>
          <a:ext cx="206035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8727692</xdr:colOff>
      <xdr:row>14</xdr:row>
      <xdr:rowOff>2722300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055" y="5915019"/>
          <a:ext cx="2928237" cy="6744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p.sharepoint.com/Users/leech/AppData/Local/Microsoft/Windows/INetCache/Content.Outlook/I1Z3TH2W/Rebate%20and%20Spending%20report%20Primax_2023%2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說明頁"/>
      <sheetName val="Summary_1"/>
      <sheetName val="Summary_2"/>
      <sheetName val="FY23 "/>
    </sheetNames>
    <sheetDataSet>
      <sheetData sheetId="0" refreshError="1"/>
      <sheetData sheetId="1" refreshError="1"/>
      <sheetData sheetId="2" refreshError="1"/>
      <sheetData sheetId="3">
        <row r="4">
          <cell r="Q4">
            <v>99973.279999999984</v>
          </cell>
          <cell r="U4">
            <v>117551.67999999998</v>
          </cell>
          <cell r="Y4">
            <v>75927.679999999993</v>
          </cell>
          <cell r="AE4">
            <v>67224.479999999996</v>
          </cell>
          <cell r="AI4">
            <v>117551.67999999998</v>
          </cell>
          <cell r="AM4">
            <v>34503.199999999997</v>
          </cell>
        </row>
        <row r="21">
          <cell r="Q21">
            <v>116032</v>
          </cell>
          <cell r="U21">
            <v>190869</v>
          </cell>
          <cell r="Y21">
            <v>219660</v>
          </cell>
          <cell r="AE21">
            <v>139783.46000000002</v>
          </cell>
          <cell r="AI21">
            <v>129389.60000000002</v>
          </cell>
          <cell r="AM21">
            <v>120933.30000000002</v>
          </cell>
        </row>
        <row r="22">
          <cell r="Q22">
            <v>3800</v>
          </cell>
          <cell r="U22">
            <v>2950</v>
          </cell>
          <cell r="Y22">
            <v>5320</v>
          </cell>
          <cell r="AE22">
            <v>4011</v>
          </cell>
          <cell r="AI22">
            <v>6120</v>
          </cell>
          <cell r="AM22">
            <v>4680</v>
          </cell>
        </row>
        <row r="23">
          <cell r="Q23">
            <v>13200</v>
          </cell>
          <cell r="U23">
            <v>50640</v>
          </cell>
          <cell r="Y23">
            <v>1668</v>
          </cell>
          <cell r="AE23">
            <v>2045.3600000000001</v>
          </cell>
          <cell r="AI23">
            <v>22664.799999999999</v>
          </cell>
          <cell r="AM23">
            <v>23390.350000000002</v>
          </cell>
        </row>
        <row r="24">
          <cell r="Q24">
            <v>177.60000000000002</v>
          </cell>
          <cell r="U24">
            <v>2530.8000000000002</v>
          </cell>
          <cell r="Y24">
            <v>88.800000000000011</v>
          </cell>
          <cell r="AE24">
            <v>553.6</v>
          </cell>
          <cell r="AI24">
            <v>415.2</v>
          </cell>
          <cell r="AM24">
            <v>346</v>
          </cell>
        </row>
        <row r="25">
          <cell r="Q25">
            <v>247130</v>
          </cell>
          <cell r="U25">
            <v>174304</v>
          </cell>
          <cell r="Y25">
            <v>244270</v>
          </cell>
          <cell r="AE25">
            <v>289464.09999999998</v>
          </cell>
          <cell r="AI25">
            <v>152991.5</v>
          </cell>
          <cell r="AM25">
            <v>120720.4</v>
          </cell>
        </row>
        <row r="26">
          <cell r="Q26">
            <v>15835.5</v>
          </cell>
          <cell r="U26">
            <v>12441.960000000001</v>
          </cell>
          <cell r="Y26">
            <v>28794.600000000002</v>
          </cell>
          <cell r="AE26">
            <v>32678.1</v>
          </cell>
          <cell r="AI26">
            <v>38286.9</v>
          </cell>
          <cell r="AM26">
            <v>14022</v>
          </cell>
        </row>
        <row r="27">
          <cell r="Q27">
            <v>29820</v>
          </cell>
          <cell r="U27">
            <v>40183.5</v>
          </cell>
          <cell r="Y27">
            <v>59920</v>
          </cell>
          <cell r="AE27">
            <v>50080</v>
          </cell>
          <cell r="AI27">
            <v>79272</v>
          </cell>
          <cell r="AM27">
            <v>56520</v>
          </cell>
        </row>
        <row r="28">
          <cell r="Q28">
            <v>576</v>
          </cell>
          <cell r="U28">
            <v>503.4</v>
          </cell>
          <cell r="Y28">
            <v>648</v>
          </cell>
          <cell r="AE28">
            <v>648</v>
          </cell>
          <cell r="AI28">
            <v>1031.3999999999999</v>
          </cell>
          <cell r="AM28">
            <v>456</v>
          </cell>
        </row>
        <row r="29">
          <cell r="Q29">
            <v>116106.20000000001</v>
          </cell>
          <cell r="U29">
            <v>99530.010000000009</v>
          </cell>
          <cell r="Y29">
            <v>130680.20000000001</v>
          </cell>
          <cell r="AE29">
            <v>160799.6</v>
          </cell>
          <cell r="AI29">
            <v>240832.54</v>
          </cell>
          <cell r="AM29">
            <v>193918.66</v>
          </cell>
        </row>
        <row r="30">
          <cell r="Q30">
            <v>1920</v>
          </cell>
          <cell r="U30">
            <v>1084.8</v>
          </cell>
          <cell r="Y30">
            <v>2425.6</v>
          </cell>
          <cell r="AE30">
            <v>2883.2000000000003</v>
          </cell>
          <cell r="AI30">
            <v>4197.6000000000004</v>
          </cell>
          <cell r="AM30">
            <v>2204.8000000000002</v>
          </cell>
        </row>
        <row r="31">
          <cell r="AM31">
            <v>0</v>
          </cell>
        </row>
        <row r="32">
          <cell r="Q32">
            <v>1900</v>
          </cell>
          <cell r="U32">
            <v>8680</v>
          </cell>
          <cell r="Y32">
            <v>4680</v>
          </cell>
          <cell r="AE32">
            <v>1980</v>
          </cell>
          <cell r="AI32">
            <v>1080</v>
          </cell>
          <cell r="AM32">
            <v>720</v>
          </cell>
        </row>
        <row r="33">
          <cell r="Q33">
            <v>4000</v>
          </cell>
          <cell r="U33">
            <v>12156</v>
          </cell>
          <cell r="Y33">
            <v>8156</v>
          </cell>
          <cell r="AE33">
            <v>3060</v>
          </cell>
          <cell r="AI33">
            <v>11700</v>
          </cell>
          <cell r="AM33">
            <v>5760</v>
          </cell>
        </row>
        <row r="38">
          <cell r="Q38">
            <v>1166</v>
          </cell>
          <cell r="U38">
            <v>480</v>
          </cell>
          <cell r="Y38">
            <v>1200</v>
          </cell>
          <cell r="AE38">
            <v>630</v>
          </cell>
          <cell r="AI38">
            <v>798</v>
          </cell>
          <cell r="AM38">
            <v>1260</v>
          </cell>
        </row>
        <row r="40">
          <cell r="Q40">
            <v>10240</v>
          </cell>
          <cell r="U40">
            <v>10240</v>
          </cell>
          <cell r="Y40">
            <v>10240</v>
          </cell>
          <cell r="AE40">
            <v>16740</v>
          </cell>
          <cell r="AI40">
            <v>27715.5</v>
          </cell>
          <cell r="AM40">
            <v>23269.5</v>
          </cell>
        </row>
        <row r="42">
          <cell r="Q42">
            <v>0</v>
          </cell>
          <cell r="U42">
            <v>0</v>
          </cell>
          <cell r="Y42">
            <v>0</v>
          </cell>
          <cell r="AE42">
            <v>0</v>
          </cell>
        </row>
        <row r="49">
          <cell r="Q49">
            <v>4580.0999999999995</v>
          </cell>
          <cell r="U49">
            <v>1593.8999999999999</v>
          </cell>
          <cell r="Y49">
            <v>5447.4</v>
          </cell>
          <cell r="AE49">
            <v>3087</v>
          </cell>
          <cell r="AI49">
            <v>1587.6</v>
          </cell>
          <cell r="AM49">
            <v>2734.2</v>
          </cell>
        </row>
        <row r="50">
          <cell r="Q50">
            <v>125</v>
          </cell>
          <cell r="U50">
            <v>1145</v>
          </cell>
          <cell r="Y50">
            <v>280</v>
          </cell>
          <cell r="AE50">
            <v>65</v>
          </cell>
          <cell r="AI50">
            <v>0</v>
          </cell>
          <cell r="AM50">
            <v>1200</v>
          </cell>
        </row>
        <row r="51">
          <cell r="Q51">
            <v>1679.9999999999952</v>
          </cell>
          <cell r="U51">
            <v>407.99999999999886</v>
          </cell>
          <cell r="Y51">
            <v>1859.9999999999948</v>
          </cell>
          <cell r="AE51">
            <v>1943.9999999999945</v>
          </cell>
          <cell r="AI51">
            <v>3503.99999999999</v>
          </cell>
          <cell r="AM51">
            <v>839.99999999999761</v>
          </cell>
        </row>
        <row r="52">
          <cell r="Q52">
            <v>20311.2</v>
          </cell>
          <cell r="U52">
            <v>48479.340000000004</v>
          </cell>
          <cell r="Y52">
            <v>30576</v>
          </cell>
          <cell r="AE52">
            <v>27331.200000000001</v>
          </cell>
          <cell r="AI52">
            <v>33534.54</v>
          </cell>
          <cell r="AM52">
            <v>19290.96</v>
          </cell>
        </row>
        <row r="53">
          <cell r="Q53">
            <v>11184</v>
          </cell>
          <cell r="U53">
            <v>15839.6</v>
          </cell>
          <cell r="Y53">
            <v>18576</v>
          </cell>
          <cell r="AE53">
            <v>12528</v>
          </cell>
          <cell r="AI53">
            <v>7356</v>
          </cell>
          <cell r="AM53">
            <v>8736</v>
          </cell>
        </row>
        <row r="54">
          <cell r="Q54">
            <v>12690.84</v>
          </cell>
          <cell r="U54">
            <v>8837.2800000000007</v>
          </cell>
          <cell r="Y54">
            <v>22150.320000000003</v>
          </cell>
          <cell r="AE54">
            <v>7205.2800000000007</v>
          </cell>
          <cell r="AI54">
            <v>15960.960000000001</v>
          </cell>
          <cell r="AM54">
            <v>16864.68</v>
          </cell>
        </row>
        <row r="55">
          <cell r="Q55">
            <v>7606.7999999999993</v>
          </cell>
          <cell r="U55">
            <v>8665.1999999999989</v>
          </cell>
          <cell r="Y55">
            <v>7815.5999999999995</v>
          </cell>
          <cell r="AE55">
            <v>10213.199999999999</v>
          </cell>
          <cell r="AI55">
            <v>13194</v>
          </cell>
          <cell r="AM55">
            <v>7214.4</v>
          </cell>
        </row>
        <row r="56">
          <cell r="Q56">
            <v>1202.3999999999999</v>
          </cell>
          <cell r="U56">
            <v>1152</v>
          </cell>
          <cell r="Y56">
            <v>1123.2</v>
          </cell>
          <cell r="AE56">
            <v>1144.8</v>
          </cell>
          <cell r="AI56">
            <v>777.6</v>
          </cell>
          <cell r="AM56">
            <v>1137.5999999999999</v>
          </cell>
        </row>
        <row r="57">
          <cell r="Q57">
            <v>3132.96</v>
          </cell>
          <cell r="U57">
            <v>5182.5599999999995</v>
          </cell>
          <cell r="Y57">
            <v>5524.16</v>
          </cell>
          <cell r="AE57">
            <v>4113.84</v>
          </cell>
          <cell r="AI57">
            <v>5782.8</v>
          </cell>
          <cell r="AM57">
            <v>1112.6399999999999</v>
          </cell>
        </row>
        <row r="58">
          <cell r="Q58">
            <v>2484.96</v>
          </cell>
          <cell r="U58">
            <v>3586.08</v>
          </cell>
          <cell r="Y58">
            <v>10505.28</v>
          </cell>
          <cell r="AE58">
            <v>9910.08</v>
          </cell>
          <cell r="AI58">
            <v>3511.68</v>
          </cell>
          <cell r="AM58">
            <v>1681.44</v>
          </cell>
        </row>
        <row r="59">
          <cell r="Q59">
            <v>10570</v>
          </cell>
          <cell r="U59">
            <v>15412.5</v>
          </cell>
          <cell r="Y59">
            <v>15413.75</v>
          </cell>
          <cell r="AE59">
            <v>14337.5</v>
          </cell>
          <cell r="AI59">
            <v>23500</v>
          </cell>
          <cell r="AM59">
            <v>10237.5</v>
          </cell>
        </row>
        <row r="61">
          <cell r="Q61">
            <v>168.00000000000006</v>
          </cell>
          <cell r="U61">
            <v>112.00000000000003</v>
          </cell>
          <cell r="Y61">
            <v>78.40000000000002</v>
          </cell>
          <cell r="AE61">
            <v>140.00000000000003</v>
          </cell>
          <cell r="AI61">
            <v>0</v>
          </cell>
          <cell r="AM61">
            <v>168.00000000000006</v>
          </cell>
        </row>
        <row r="62">
          <cell r="Q62">
            <v>310.39999999999992</v>
          </cell>
          <cell r="U62">
            <v>0</v>
          </cell>
          <cell r="Y62">
            <v>0</v>
          </cell>
          <cell r="AE62">
            <v>0</v>
          </cell>
          <cell r="AI62">
            <v>0</v>
          </cell>
          <cell r="AM62">
            <v>0</v>
          </cell>
        </row>
        <row r="63">
          <cell r="Q63">
            <v>240</v>
          </cell>
          <cell r="U63">
            <v>2760</v>
          </cell>
          <cell r="Y63">
            <v>210</v>
          </cell>
          <cell r="AE63">
            <v>2640</v>
          </cell>
          <cell r="AI63">
            <v>7800</v>
          </cell>
          <cell r="AM63">
            <v>360</v>
          </cell>
        </row>
        <row r="64">
          <cell r="Q64">
            <v>1737.9999999999995</v>
          </cell>
          <cell r="U64">
            <v>9481.9999999999964</v>
          </cell>
          <cell r="Y64">
            <v>1669.2499999999995</v>
          </cell>
          <cell r="AE64">
            <v>8689.9999999999964</v>
          </cell>
          <cell r="AI64">
            <v>2991.9999999999991</v>
          </cell>
          <cell r="AM64">
            <v>12143.999999999996</v>
          </cell>
        </row>
        <row r="65">
          <cell r="Q65">
            <v>86.580000000000013</v>
          </cell>
          <cell r="U65">
            <v>888.00000000000011</v>
          </cell>
          <cell r="Y65">
            <v>11366.400000000001</v>
          </cell>
          <cell r="AE65">
            <v>3019.2000000000003</v>
          </cell>
          <cell r="AI65">
            <v>976.80000000000007</v>
          </cell>
          <cell r="AM65">
            <v>1598.4</v>
          </cell>
        </row>
        <row r="66">
          <cell r="Q66">
            <v>2167.6000000000017</v>
          </cell>
          <cell r="U66">
            <v>7469.6000000000067</v>
          </cell>
          <cell r="Y66">
            <v>7494.8000000000065</v>
          </cell>
          <cell r="AE66">
            <v>3592.8000000000034</v>
          </cell>
          <cell r="AI66">
            <v>8815.200000000008</v>
          </cell>
          <cell r="AM66">
            <v>9450.0000000000091</v>
          </cell>
        </row>
        <row r="67">
          <cell r="Q67">
            <v>7859.95</v>
          </cell>
          <cell r="U67">
            <v>5472.5999999999995</v>
          </cell>
          <cell r="Y67">
            <v>12052.25</v>
          </cell>
          <cell r="AE67">
            <v>6237</v>
          </cell>
          <cell r="AI67">
            <v>6748</v>
          </cell>
          <cell r="AM67">
            <v>9082.15</v>
          </cell>
        </row>
        <row r="68">
          <cell r="Q68">
            <v>46340.280000000006</v>
          </cell>
          <cell r="U68">
            <v>77950.86</v>
          </cell>
          <cell r="Y68">
            <v>57202.740000000005</v>
          </cell>
          <cell r="AE68">
            <v>18426</v>
          </cell>
          <cell r="AI68">
            <v>40581.600000000006</v>
          </cell>
          <cell r="AM68">
            <v>37080.660000000003</v>
          </cell>
        </row>
        <row r="69">
          <cell r="Q69">
            <v>0</v>
          </cell>
          <cell r="U69">
            <v>0</v>
          </cell>
          <cell r="Y69">
            <v>0</v>
          </cell>
          <cell r="AE69">
            <v>0</v>
          </cell>
          <cell r="AI69">
            <v>0</v>
          </cell>
          <cell r="AM69">
            <v>0</v>
          </cell>
        </row>
        <row r="70">
          <cell r="Q70">
            <v>32330.899999999998</v>
          </cell>
          <cell r="U70">
            <v>31419.499999999996</v>
          </cell>
          <cell r="Y70">
            <v>35254.799999999996</v>
          </cell>
          <cell r="AE70">
            <v>44156</v>
          </cell>
          <cell r="AI70">
            <v>57208.899999999994</v>
          </cell>
          <cell r="AM70">
            <v>61543.999999999993</v>
          </cell>
        </row>
        <row r="71">
          <cell r="Q71">
            <v>12872.82</v>
          </cell>
          <cell r="U71">
            <v>5827.59</v>
          </cell>
          <cell r="Y71">
            <v>4912.8999999999996</v>
          </cell>
          <cell r="AE71">
            <v>5548</v>
          </cell>
          <cell r="AI71">
            <v>16376.09</v>
          </cell>
          <cell r="AM71">
            <v>11329.6</v>
          </cell>
        </row>
        <row r="72">
          <cell r="Q72">
            <v>45551.199999999997</v>
          </cell>
          <cell r="U72">
            <v>42377.36</v>
          </cell>
          <cell r="Y72">
            <v>58906.159999999996</v>
          </cell>
          <cell r="AE72">
            <v>2483.1999999999998</v>
          </cell>
          <cell r="AI72">
            <v>56050.479999999996</v>
          </cell>
          <cell r="AM72">
            <v>29953.599999999999</v>
          </cell>
        </row>
        <row r="73">
          <cell r="Q73">
            <v>9652.64</v>
          </cell>
          <cell r="U73">
            <v>4936.3999999999996</v>
          </cell>
          <cell r="Y73">
            <v>0</v>
          </cell>
          <cell r="AE73">
            <v>41280</v>
          </cell>
          <cell r="AI73">
            <v>9494.4</v>
          </cell>
          <cell r="AM73">
            <v>11971.199999999999</v>
          </cell>
        </row>
        <row r="74">
          <cell r="Q74">
            <v>1587.8199999999988</v>
          </cell>
          <cell r="U74">
            <v>1744.5999999999985</v>
          </cell>
          <cell r="Y74">
            <v>974.47999999999922</v>
          </cell>
          <cell r="AE74">
            <v>467.9999999999996</v>
          </cell>
          <cell r="AI74">
            <v>9619.9999999999927</v>
          </cell>
          <cell r="AM74">
            <v>0</v>
          </cell>
        </row>
        <row r="75">
          <cell r="Q75">
            <v>29768.049999999945</v>
          </cell>
          <cell r="U75">
            <v>24690.609999999953</v>
          </cell>
          <cell r="Y75">
            <v>23581.969999999958</v>
          </cell>
          <cell r="AE75">
            <v>4435.7899999999918</v>
          </cell>
          <cell r="AI75">
            <v>25518.399999999954</v>
          </cell>
          <cell r="AM75">
            <v>0</v>
          </cell>
        </row>
        <row r="76">
          <cell r="Q76">
            <v>94304.159999999989</v>
          </cell>
          <cell r="U76">
            <v>113657.59999999998</v>
          </cell>
          <cell r="Y76">
            <v>0</v>
          </cell>
          <cell r="AE76">
            <v>0</v>
          </cell>
          <cell r="AI76">
            <v>0</v>
          </cell>
          <cell r="AM76">
            <v>0</v>
          </cell>
        </row>
        <row r="77">
          <cell r="Q77">
            <v>412.79999999999995</v>
          </cell>
          <cell r="U77">
            <v>134.15999999999997</v>
          </cell>
          <cell r="Y77">
            <v>0</v>
          </cell>
          <cell r="AE77">
            <v>9621.6799999999985</v>
          </cell>
          <cell r="AI77">
            <v>0</v>
          </cell>
          <cell r="AM77">
            <v>0</v>
          </cell>
        </row>
        <row r="78">
          <cell r="Q78">
            <v>2800</v>
          </cell>
          <cell r="U78">
            <v>2800</v>
          </cell>
          <cell r="Y78">
            <v>4003.9999999999995</v>
          </cell>
          <cell r="AE78">
            <v>3332</v>
          </cell>
          <cell r="AI78">
            <v>12653.199999999999</v>
          </cell>
          <cell r="AM78">
            <v>4312</v>
          </cell>
        </row>
        <row r="79">
          <cell r="Q79">
            <v>4440</v>
          </cell>
          <cell r="U79">
            <v>4840</v>
          </cell>
          <cell r="Y79">
            <v>2184</v>
          </cell>
          <cell r="AE79">
            <v>4256</v>
          </cell>
          <cell r="AI79">
            <v>5432</v>
          </cell>
          <cell r="AM79">
            <v>5656</v>
          </cell>
        </row>
        <row r="80">
          <cell r="Q80">
            <v>7290</v>
          </cell>
          <cell r="U80">
            <v>16100</v>
          </cell>
          <cell r="Y80">
            <v>22540</v>
          </cell>
          <cell r="AE80">
            <v>35140</v>
          </cell>
          <cell r="AI80">
            <v>36400</v>
          </cell>
          <cell r="AM80">
            <v>15540</v>
          </cell>
        </row>
        <row r="81">
          <cell r="Q81">
            <v>0</v>
          </cell>
          <cell r="U81">
            <v>0</v>
          </cell>
          <cell r="Y81">
            <v>7140</v>
          </cell>
          <cell r="AE81">
            <v>0</v>
          </cell>
          <cell r="AI81">
            <v>3080</v>
          </cell>
          <cell r="AM81">
            <v>0</v>
          </cell>
        </row>
        <row r="82">
          <cell r="AE82">
            <v>3193</v>
          </cell>
          <cell r="AI82">
            <v>13375</v>
          </cell>
          <cell r="AM82">
            <v>18021.5</v>
          </cell>
        </row>
        <row r="83">
          <cell r="AE83">
            <v>56</v>
          </cell>
          <cell r="AI83">
            <v>0</v>
          </cell>
          <cell r="AM83">
            <v>756</v>
          </cell>
        </row>
        <row r="84">
          <cell r="AE84">
            <v>2940</v>
          </cell>
          <cell r="AI84">
            <v>23610</v>
          </cell>
          <cell r="AM84">
            <v>13515</v>
          </cell>
        </row>
        <row r="85">
          <cell r="AE85">
            <v>520</v>
          </cell>
          <cell r="AI85">
            <v>3340</v>
          </cell>
          <cell r="AM85">
            <v>4040</v>
          </cell>
        </row>
        <row r="86">
          <cell r="AE86">
            <v>1500</v>
          </cell>
          <cell r="AI86">
            <v>540</v>
          </cell>
          <cell r="AM86">
            <v>345</v>
          </cell>
        </row>
        <row r="94">
          <cell r="Q94">
            <v>113.6</v>
          </cell>
          <cell r="U94">
            <v>0</v>
          </cell>
          <cell r="Y94">
            <v>85.199999999999989</v>
          </cell>
          <cell r="AE94">
            <v>0</v>
          </cell>
          <cell r="AI94">
            <v>0</v>
          </cell>
          <cell r="AM94">
            <v>369.2</v>
          </cell>
        </row>
        <row r="95">
          <cell r="Q95">
            <v>0</v>
          </cell>
          <cell r="U95">
            <v>136.79999999999998</v>
          </cell>
          <cell r="Y95">
            <v>240</v>
          </cell>
          <cell r="AE95">
            <v>96</v>
          </cell>
          <cell r="AI95">
            <v>240</v>
          </cell>
          <cell r="AM95">
            <v>288</v>
          </cell>
        </row>
        <row r="96">
          <cell r="Q96">
            <v>5588</v>
          </cell>
          <cell r="U96">
            <v>0</v>
          </cell>
          <cell r="Y96">
            <v>4396</v>
          </cell>
          <cell r="AE96">
            <v>2000</v>
          </cell>
          <cell r="AI96">
            <v>1200</v>
          </cell>
          <cell r="AM96">
            <v>2400</v>
          </cell>
        </row>
        <row r="97">
          <cell r="Q97">
            <v>0</v>
          </cell>
          <cell r="U97">
            <v>0</v>
          </cell>
          <cell r="Y97">
            <v>0</v>
          </cell>
          <cell r="AE97">
            <v>16</v>
          </cell>
          <cell r="AM97">
            <v>0</v>
          </cell>
        </row>
        <row r="98">
          <cell r="Q98">
            <v>4433</v>
          </cell>
          <cell r="U98">
            <v>2432</v>
          </cell>
          <cell r="Y98">
            <v>1194</v>
          </cell>
          <cell r="AE98">
            <v>3360</v>
          </cell>
          <cell r="AM98">
            <v>160</v>
          </cell>
        </row>
        <row r="99">
          <cell r="AM99">
            <v>0</v>
          </cell>
        </row>
        <row r="103">
          <cell r="Q103">
            <v>1019.5</v>
          </cell>
          <cell r="U103">
            <v>1498</v>
          </cell>
          <cell r="Y103">
            <v>378.5</v>
          </cell>
          <cell r="AE103">
            <v>199.5</v>
          </cell>
          <cell r="AI103">
            <v>0</v>
          </cell>
          <cell r="AM103">
            <v>0</v>
          </cell>
        </row>
        <row r="104">
          <cell r="Q104">
            <v>0</v>
          </cell>
          <cell r="U104">
            <v>0</v>
          </cell>
          <cell r="Y104">
            <v>42.49</v>
          </cell>
          <cell r="AE104">
            <v>242.8</v>
          </cell>
          <cell r="AI104">
            <v>0</v>
          </cell>
          <cell r="AM104">
            <v>0</v>
          </cell>
        </row>
        <row r="105">
          <cell r="Q105">
            <v>14862.599999999999</v>
          </cell>
          <cell r="U105">
            <v>8671</v>
          </cell>
          <cell r="Y105">
            <v>8174.2</v>
          </cell>
          <cell r="AE105">
            <v>184</v>
          </cell>
          <cell r="AI105">
            <v>552</v>
          </cell>
          <cell r="AM105">
            <v>0</v>
          </cell>
        </row>
        <row r="106">
          <cell r="Q106">
            <v>23355</v>
          </cell>
          <cell r="U106">
            <v>41286</v>
          </cell>
          <cell r="Y106">
            <v>17356.5</v>
          </cell>
          <cell r="AE106">
            <v>21229.5</v>
          </cell>
          <cell r="AI106">
            <v>24540</v>
          </cell>
          <cell r="AM106">
            <v>11038.5</v>
          </cell>
        </row>
        <row r="107">
          <cell r="Q107">
            <v>177590</v>
          </cell>
          <cell r="U107">
            <v>237850</v>
          </cell>
          <cell r="Y107">
            <v>116105</v>
          </cell>
          <cell r="AE107">
            <v>34860</v>
          </cell>
          <cell r="AI107">
            <v>229200</v>
          </cell>
          <cell r="AM107">
            <v>194500</v>
          </cell>
        </row>
        <row r="108">
          <cell r="Q108">
            <v>8284</v>
          </cell>
          <cell r="U108">
            <v>2738.4</v>
          </cell>
          <cell r="Y108">
            <v>6281.88</v>
          </cell>
          <cell r="AE108">
            <v>5537.4000000000005</v>
          </cell>
          <cell r="AI108">
            <v>5280</v>
          </cell>
          <cell r="AM108">
            <v>4065.6000000000004</v>
          </cell>
        </row>
        <row r="109">
          <cell r="Q109">
            <v>12237</v>
          </cell>
          <cell r="U109">
            <v>10167</v>
          </cell>
          <cell r="Y109">
            <v>17600</v>
          </cell>
          <cell r="AE109">
            <v>13365</v>
          </cell>
          <cell r="AI109">
            <v>23200</v>
          </cell>
          <cell r="AM109">
            <v>10600</v>
          </cell>
        </row>
        <row r="110">
          <cell r="Q110">
            <v>0</v>
          </cell>
          <cell r="U110">
            <v>0</v>
          </cell>
          <cell r="Y110">
            <v>438.90000000000003</v>
          </cell>
          <cell r="AE110">
            <v>444.6</v>
          </cell>
          <cell r="AI110">
            <v>15048</v>
          </cell>
          <cell r="AM110">
            <v>5016</v>
          </cell>
        </row>
        <row r="111">
          <cell r="Q111">
            <v>9840</v>
          </cell>
          <cell r="U111">
            <v>2391</v>
          </cell>
          <cell r="Y111">
            <v>10287.9</v>
          </cell>
          <cell r="AE111">
            <v>6300</v>
          </cell>
          <cell r="AI111">
            <v>2520</v>
          </cell>
          <cell r="AM111">
            <v>252</v>
          </cell>
        </row>
        <row r="112">
          <cell r="Q112">
            <v>718</v>
          </cell>
          <cell r="U112">
            <v>1996</v>
          </cell>
          <cell r="Y112">
            <v>2329.35</v>
          </cell>
          <cell r="AE112">
            <v>4229.3999999999996</v>
          </cell>
          <cell r="AI112">
            <v>1166</v>
          </cell>
          <cell r="AM112">
            <v>3816</v>
          </cell>
        </row>
        <row r="113">
          <cell r="Q113">
            <v>20355</v>
          </cell>
          <cell r="U113">
            <v>19527</v>
          </cell>
          <cell r="Y113">
            <v>20966.649999999998</v>
          </cell>
          <cell r="AE113">
            <v>28638.55</v>
          </cell>
          <cell r="AI113">
            <v>24396</v>
          </cell>
          <cell r="AM113">
            <v>18832</v>
          </cell>
        </row>
        <row r="114">
          <cell r="Q114">
            <v>1271.3999999999999</v>
          </cell>
          <cell r="U114">
            <v>2038.1999999999998</v>
          </cell>
          <cell r="Y114">
            <v>1454.6</v>
          </cell>
          <cell r="AE114">
            <v>558.59999999999991</v>
          </cell>
          <cell r="AI114">
            <v>3528</v>
          </cell>
          <cell r="AM114">
            <v>5992</v>
          </cell>
        </row>
        <row r="115">
          <cell r="Q115">
            <v>192</v>
          </cell>
          <cell r="U115">
            <v>215.4</v>
          </cell>
          <cell r="Y115">
            <v>1062.5999999999999</v>
          </cell>
          <cell r="AE115">
            <v>616</v>
          </cell>
          <cell r="AI115">
            <v>6552</v>
          </cell>
          <cell r="AM115">
            <v>3695.9999999999995</v>
          </cell>
        </row>
        <row r="116">
          <cell r="Q116">
            <v>0</v>
          </cell>
          <cell r="U116">
            <v>7125.8</v>
          </cell>
          <cell r="Y116">
            <v>1120</v>
          </cell>
          <cell r="AE116">
            <v>420</v>
          </cell>
          <cell r="AI116">
            <v>3640</v>
          </cell>
          <cell r="AM116">
            <v>2100</v>
          </cell>
        </row>
        <row r="117">
          <cell r="Q117">
            <v>10278.400000000001</v>
          </cell>
          <cell r="U117">
            <v>14407.800000000001</v>
          </cell>
          <cell r="Y117">
            <v>5313</v>
          </cell>
          <cell r="AE117">
            <v>10906</v>
          </cell>
          <cell r="AI117">
            <v>11760</v>
          </cell>
          <cell r="AM117">
            <v>5180</v>
          </cell>
        </row>
        <row r="118">
          <cell r="Q118">
            <v>11699.6</v>
          </cell>
          <cell r="U118">
            <v>3597.0000000000005</v>
          </cell>
          <cell r="Y118">
            <v>976.5</v>
          </cell>
          <cell r="AE118">
            <v>2096.5</v>
          </cell>
          <cell r="AI118">
            <v>6020</v>
          </cell>
          <cell r="AM118">
            <v>4340</v>
          </cell>
        </row>
        <row r="119">
          <cell r="Q119">
            <v>21640</v>
          </cell>
          <cell r="U119">
            <v>62144</v>
          </cell>
          <cell r="Y119">
            <v>52222.76</v>
          </cell>
          <cell r="AE119">
            <v>23538.54</v>
          </cell>
          <cell r="AI119">
            <v>43203.090000000004</v>
          </cell>
          <cell r="AM119">
            <v>42226</v>
          </cell>
        </row>
        <row r="120">
          <cell r="Q120">
            <v>68800</v>
          </cell>
          <cell r="U120">
            <v>64752</v>
          </cell>
          <cell r="Y120">
            <v>111677.20000000001</v>
          </cell>
          <cell r="AE120">
            <v>17145.850000000002</v>
          </cell>
          <cell r="AI120">
            <v>55002</v>
          </cell>
          <cell r="AM120">
            <v>32351.5</v>
          </cell>
        </row>
        <row r="121">
          <cell r="Q121">
            <v>5292.85</v>
          </cell>
          <cell r="U121">
            <v>3570.5</v>
          </cell>
          <cell r="Y121">
            <v>4753</v>
          </cell>
          <cell r="AE121">
            <v>3906</v>
          </cell>
          <cell r="AI121">
            <v>21560</v>
          </cell>
          <cell r="AM121">
            <v>7077</v>
          </cell>
        </row>
        <row r="122">
          <cell r="Q122">
            <v>10252.700000000001</v>
          </cell>
          <cell r="U122">
            <v>5427.9000000000005</v>
          </cell>
          <cell r="Y122">
            <v>19554.5</v>
          </cell>
          <cell r="AE122">
            <v>2751</v>
          </cell>
          <cell r="AI122">
            <v>27160</v>
          </cell>
          <cell r="AM122">
            <v>12033</v>
          </cell>
        </row>
        <row r="123">
          <cell r="AM123">
            <v>0</v>
          </cell>
        </row>
        <row r="124">
          <cell r="AM124">
            <v>0</v>
          </cell>
        </row>
        <row r="149">
          <cell r="Q149">
            <v>19777.980000000003</v>
          </cell>
          <cell r="U149">
            <v>5614.38</v>
          </cell>
          <cell r="Y149">
            <v>14091</v>
          </cell>
          <cell r="AE149">
            <v>13860</v>
          </cell>
          <cell r="AI149">
            <v>24209.5</v>
          </cell>
          <cell r="AM149">
            <v>980</v>
          </cell>
        </row>
        <row r="150">
          <cell r="Q150">
            <v>10711.500000000002</v>
          </cell>
          <cell r="U150">
            <v>10458.42</v>
          </cell>
          <cell r="Y150">
            <v>0</v>
          </cell>
          <cell r="AE150">
            <v>9380</v>
          </cell>
          <cell r="AI150">
            <v>19974.5</v>
          </cell>
          <cell r="AM150">
            <v>420</v>
          </cell>
        </row>
        <row r="151">
          <cell r="Q151">
            <v>34014.840000000004</v>
          </cell>
          <cell r="U151">
            <v>19660.320000000003</v>
          </cell>
          <cell r="Y151">
            <v>57753.5</v>
          </cell>
          <cell r="AE151">
            <v>45640</v>
          </cell>
          <cell r="AI151">
            <v>34429.5</v>
          </cell>
          <cell r="AM151">
            <v>35280</v>
          </cell>
        </row>
        <row r="152">
          <cell r="AM152">
            <v>0</v>
          </cell>
        </row>
        <row r="153">
          <cell r="AM153">
            <v>0</v>
          </cell>
        </row>
        <row r="154">
          <cell r="AM154">
            <v>0</v>
          </cell>
        </row>
        <row r="159">
          <cell r="Q159">
            <v>0</v>
          </cell>
          <cell r="U159">
            <v>0</v>
          </cell>
          <cell r="Y159">
            <v>0</v>
          </cell>
          <cell r="AE159">
            <v>0</v>
          </cell>
          <cell r="AI159">
            <v>0</v>
          </cell>
          <cell r="AM159">
            <v>0</v>
          </cell>
        </row>
        <row r="160">
          <cell r="Q160">
            <v>595</v>
          </cell>
          <cell r="U160">
            <v>1590</v>
          </cell>
          <cell r="Y160">
            <v>0</v>
          </cell>
          <cell r="AE160">
            <v>626.4</v>
          </cell>
          <cell r="AI160">
            <v>417.59999999999997</v>
          </cell>
          <cell r="AM160">
            <v>36.54</v>
          </cell>
        </row>
        <row r="161">
          <cell r="Q161">
            <v>2160</v>
          </cell>
          <cell r="U161">
            <v>1440</v>
          </cell>
          <cell r="Y161">
            <v>272.15999999999997</v>
          </cell>
          <cell r="AE161">
            <v>302.39999999999998</v>
          </cell>
          <cell r="AI161">
            <v>0</v>
          </cell>
          <cell r="AM161">
            <v>302.39999999999998</v>
          </cell>
        </row>
        <row r="162">
          <cell r="Q162">
            <v>2874</v>
          </cell>
          <cell r="U162">
            <v>3840</v>
          </cell>
          <cell r="Y162">
            <v>313.2</v>
          </cell>
          <cell r="AE162">
            <v>626.4</v>
          </cell>
          <cell r="AI162">
            <v>0</v>
          </cell>
          <cell r="AM162">
            <v>62.64</v>
          </cell>
        </row>
        <row r="163">
          <cell r="Q163">
            <v>396</v>
          </cell>
          <cell r="U163">
            <v>198</v>
          </cell>
          <cell r="Y163">
            <v>0</v>
          </cell>
          <cell r="AE163">
            <v>990</v>
          </cell>
          <cell r="AI163">
            <v>0</v>
          </cell>
          <cell r="AM163">
            <v>0</v>
          </cell>
        </row>
        <row r="164">
          <cell r="Q164">
            <v>6681.5</v>
          </cell>
          <cell r="U164">
            <v>5001.5</v>
          </cell>
          <cell r="Y164">
            <v>8691.2999999999993</v>
          </cell>
          <cell r="AE164">
            <v>25081.649999999998</v>
          </cell>
          <cell r="AI164">
            <v>7128</v>
          </cell>
          <cell r="AM164">
            <v>9481.0499999999993</v>
          </cell>
        </row>
        <row r="165">
          <cell r="Q165">
            <v>431.20000000000005</v>
          </cell>
          <cell r="U165">
            <v>1137.4000000000001</v>
          </cell>
          <cell r="Y165">
            <v>2789.6000000000004</v>
          </cell>
          <cell r="AE165">
            <v>13048.2</v>
          </cell>
          <cell r="AI165">
            <v>8795.6</v>
          </cell>
          <cell r="AM165">
            <v>6690.2000000000007</v>
          </cell>
        </row>
        <row r="166">
          <cell r="Q166">
            <v>4835</v>
          </cell>
          <cell r="U166">
            <v>0</v>
          </cell>
          <cell r="Y166">
            <v>0</v>
          </cell>
          <cell r="AE166">
            <v>0</v>
          </cell>
          <cell r="AI166">
            <v>0</v>
          </cell>
          <cell r="AM166">
            <v>0</v>
          </cell>
        </row>
        <row r="167">
          <cell r="Q167">
            <v>140</v>
          </cell>
          <cell r="U167">
            <v>0</v>
          </cell>
          <cell r="Y167">
            <v>2200</v>
          </cell>
          <cell r="AE167">
            <v>7034.5</v>
          </cell>
          <cell r="AI167">
            <v>2200</v>
          </cell>
          <cell r="AM167">
            <v>2398</v>
          </cell>
        </row>
        <row r="168">
          <cell r="Q168">
            <v>7907.5</v>
          </cell>
          <cell r="U168">
            <v>7947.5</v>
          </cell>
          <cell r="Y168">
            <v>25496</v>
          </cell>
          <cell r="AE168">
            <v>0</v>
          </cell>
          <cell r="AI168">
            <v>160</v>
          </cell>
          <cell r="AM168">
            <v>0</v>
          </cell>
        </row>
        <row r="169">
          <cell r="Q169">
            <v>0</v>
          </cell>
          <cell r="U169">
            <v>335</v>
          </cell>
          <cell r="Y169">
            <v>640</v>
          </cell>
          <cell r="AE169">
            <v>320</v>
          </cell>
          <cell r="AI169">
            <v>800</v>
          </cell>
          <cell r="AM169">
            <v>160</v>
          </cell>
        </row>
        <row r="170">
          <cell r="Q170">
            <v>0</v>
          </cell>
          <cell r="U170">
            <v>4749.5</v>
          </cell>
          <cell r="Y170">
            <v>209</v>
          </cell>
          <cell r="AE170">
            <v>418</v>
          </cell>
          <cell r="AI170">
            <v>0</v>
          </cell>
          <cell r="AM170">
            <v>5940</v>
          </cell>
        </row>
        <row r="171">
          <cell r="Q171">
            <v>273</v>
          </cell>
          <cell r="U171">
            <v>0</v>
          </cell>
          <cell r="Y171">
            <v>0</v>
          </cell>
          <cell r="AE171">
            <v>0</v>
          </cell>
          <cell r="AI171">
            <v>0</v>
          </cell>
          <cell r="AM171">
            <v>0</v>
          </cell>
        </row>
        <row r="172">
          <cell r="Q172">
            <v>0</v>
          </cell>
          <cell r="U172">
            <v>0</v>
          </cell>
          <cell r="Y172">
            <v>0</v>
          </cell>
          <cell r="AE172">
            <v>0</v>
          </cell>
          <cell r="AI172">
            <v>0</v>
          </cell>
          <cell r="AM172">
            <v>0</v>
          </cell>
        </row>
        <row r="173">
          <cell r="Q173">
            <v>0</v>
          </cell>
          <cell r="U173">
            <v>0</v>
          </cell>
          <cell r="Y173">
            <v>0</v>
          </cell>
          <cell r="AE173">
            <v>0</v>
          </cell>
          <cell r="AI173">
            <v>0</v>
          </cell>
          <cell r="AM173">
            <v>0</v>
          </cell>
        </row>
        <row r="174">
          <cell r="Q174">
            <v>0</v>
          </cell>
          <cell r="U174">
            <v>0</v>
          </cell>
          <cell r="Y174">
            <v>0</v>
          </cell>
          <cell r="AE174">
            <v>220</v>
          </cell>
          <cell r="AI174">
            <v>0</v>
          </cell>
          <cell r="AM174">
            <v>9900</v>
          </cell>
        </row>
        <row r="175">
          <cell r="Q175">
            <v>0</v>
          </cell>
          <cell r="U175">
            <v>0</v>
          </cell>
          <cell r="Y175">
            <v>0</v>
          </cell>
          <cell r="AE175">
            <v>0</v>
          </cell>
          <cell r="AI175">
            <v>0</v>
          </cell>
          <cell r="AM175">
            <v>88.919999999999987</v>
          </cell>
        </row>
        <row r="176">
          <cell r="Q176">
            <v>1099.8</v>
          </cell>
          <cell r="U176">
            <v>730.07999999999993</v>
          </cell>
          <cell r="Y176">
            <v>748.8</v>
          </cell>
          <cell r="AE176">
            <v>552.24</v>
          </cell>
          <cell r="AI176">
            <v>0</v>
          </cell>
          <cell r="AM176">
            <v>0</v>
          </cell>
        </row>
        <row r="177">
          <cell r="AM177">
            <v>4200</v>
          </cell>
        </row>
        <row r="178">
          <cell r="AM178">
            <v>50665</v>
          </cell>
        </row>
        <row r="179">
          <cell r="AM179">
            <v>2800</v>
          </cell>
        </row>
        <row r="180">
          <cell r="AM180">
            <v>0</v>
          </cell>
        </row>
        <row r="181">
          <cell r="AM181">
            <v>3980</v>
          </cell>
        </row>
        <row r="182">
          <cell r="AM182">
            <v>0</v>
          </cell>
        </row>
        <row r="185">
          <cell r="Q185">
            <v>2293.1999999999985</v>
          </cell>
          <cell r="U185">
            <v>4369.6799999999967</v>
          </cell>
          <cell r="Y185">
            <v>0</v>
          </cell>
          <cell r="AE185">
            <v>3149.9999999999977</v>
          </cell>
          <cell r="AI185">
            <v>201.59999999999985</v>
          </cell>
          <cell r="AM185">
            <v>0</v>
          </cell>
        </row>
        <row r="186">
          <cell r="Q186">
            <v>77.000000000000227</v>
          </cell>
          <cell r="U186">
            <v>118.80000000000035</v>
          </cell>
          <cell r="Y186">
            <v>220.00000000000063</v>
          </cell>
          <cell r="AE186">
            <v>108.90000000000032</v>
          </cell>
          <cell r="AI186">
            <v>168.30000000000049</v>
          </cell>
          <cell r="AM186">
            <v>192.50000000000057</v>
          </cell>
        </row>
        <row r="187">
          <cell r="Q187">
            <v>1246.0000000000011</v>
          </cell>
          <cell r="U187">
            <v>3036.6000000000026</v>
          </cell>
          <cell r="Y187">
            <v>3914.4000000000033</v>
          </cell>
          <cell r="AE187">
            <v>1850.8000000000015</v>
          </cell>
          <cell r="AI187">
            <v>2900.8000000000025</v>
          </cell>
          <cell r="AM187">
            <v>2500.4000000000024</v>
          </cell>
        </row>
        <row r="188">
          <cell r="Q188">
            <v>1861.1999999999998</v>
          </cell>
          <cell r="U188">
            <v>732.59999999999991</v>
          </cell>
          <cell r="Y188">
            <v>1603.8</v>
          </cell>
          <cell r="AE188">
            <v>158.39999999999998</v>
          </cell>
          <cell r="AI188">
            <v>178.2</v>
          </cell>
          <cell r="AM188">
            <v>45.36</v>
          </cell>
        </row>
        <row r="189">
          <cell r="Q189">
            <v>529.92000000000007</v>
          </cell>
          <cell r="U189">
            <v>353.28000000000003</v>
          </cell>
          <cell r="Y189">
            <v>11.040000000000001</v>
          </cell>
          <cell r="AE189">
            <v>706.56000000000006</v>
          </cell>
          <cell r="AI189">
            <v>353.28000000000003</v>
          </cell>
          <cell r="AM189">
            <v>1857.1200000000001</v>
          </cell>
        </row>
        <row r="190">
          <cell r="Q190">
            <v>0</v>
          </cell>
          <cell r="U190">
            <v>1497.6000000000001</v>
          </cell>
          <cell r="Y190">
            <v>0</v>
          </cell>
          <cell r="AE190">
            <v>0</v>
          </cell>
          <cell r="AI190">
            <v>0</v>
          </cell>
          <cell r="AM190">
            <v>0</v>
          </cell>
        </row>
        <row r="191">
          <cell r="Q191">
            <v>933.96</v>
          </cell>
          <cell r="U191">
            <v>1303.2</v>
          </cell>
          <cell r="Y191">
            <v>3866.1600000000003</v>
          </cell>
          <cell r="AE191">
            <v>2410.92</v>
          </cell>
          <cell r="AI191">
            <v>9535.08</v>
          </cell>
          <cell r="AM191">
            <v>1602</v>
          </cell>
        </row>
        <row r="192">
          <cell r="Q192">
            <v>0</v>
          </cell>
          <cell r="U192">
            <v>5744.64</v>
          </cell>
          <cell r="Y192">
            <v>0</v>
          </cell>
          <cell r="AE192">
            <v>5385.6</v>
          </cell>
          <cell r="AI192">
            <v>2702.32</v>
          </cell>
          <cell r="AM192">
            <v>6573.2400000000007</v>
          </cell>
        </row>
        <row r="193">
          <cell r="Q193">
            <v>0</v>
          </cell>
          <cell r="U193">
            <v>0</v>
          </cell>
          <cell r="Y193">
            <v>0</v>
          </cell>
          <cell r="AE193">
            <v>0</v>
          </cell>
          <cell r="AI193">
            <v>0</v>
          </cell>
          <cell r="AM193">
            <v>0</v>
          </cell>
        </row>
        <row r="194">
          <cell r="Q194">
            <v>33.6</v>
          </cell>
          <cell r="U194">
            <v>0</v>
          </cell>
          <cell r="Y194">
            <v>0</v>
          </cell>
          <cell r="AE194">
            <v>0</v>
          </cell>
          <cell r="AI194">
            <v>0</v>
          </cell>
          <cell r="AM194">
            <v>0</v>
          </cell>
        </row>
        <row r="195">
          <cell r="Q195">
            <v>45.36</v>
          </cell>
          <cell r="U195">
            <v>78.11999999999999</v>
          </cell>
          <cell r="Y195">
            <v>77.399999999999991</v>
          </cell>
          <cell r="AE195">
            <v>50.04</v>
          </cell>
          <cell r="AI195">
            <v>7425</v>
          </cell>
          <cell r="AM195">
            <v>4469.04</v>
          </cell>
        </row>
        <row r="196">
          <cell r="Q196">
            <v>11512.08</v>
          </cell>
          <cell r="U196">
            <v>7349.04</v>
          </cell>
          <cell r="Y196">
            <v>10634.16</v>
          </cell>
          <cell r="AE196">
            <v>7221.5999999999995</v>
          </cell>
          <cell r="AI196">
            <v>9232.32</v>
          </cell>
          <cell r="AM196">
            <v>19728.419999999998</v>
          </cell>
        </row>
        <row r="197">
          <cell r="Q197">
            <v>4066.08</v>
          </cell>
          <cell r="U197">
            <v>6284.88</v>
          </cell>
          <cell r="Y197">
            <v>2260.08</v>
          </cell>
          <cell r="AE197">
            <v>4035.12</v>
          </cell>
          <cell r="AI197">
            <v>4220.88</v>
          </cell>
          <cell r="AM197">
            <v>8307.6</v>
          </cell>
        </row>
        <row r="198">
          <cell r="Q198">
            <v>27640.799999999999</v>
          </cell>
          <cell r="U198">
            <v>43461</v>
          </cell>
          <cell r="Y198">
            <v>32175</v>
          </cell>
          <cell r="AE198">
            <v>29521.8</v>
          </cell>
          <cell r="AI198">
            <v>33917.4</v>
          </cell>
          <cell r="AM198">
            <v>22512.6</v>
          </cell>
        </row>
        <row r="199">
          <cell r="Q199">
            <v>30559.239999999998</v>
          </cell>
          <cell r="U199">
            <v>26401.109999999997</v>
          </cell>
          <cell r="Y199">
            <v>21828.959999999999</v>
          </cell>
          <cell r="AE199">
            <v>27149.279999999999</v>
          </cell>
          <cell r="AI199">
            <v>16215.24</v>
          </cell>
          <cell r="AM199">
            <v>19364.399999999998</v>
          </cell>
        </row>
        <row r="200">
          <cell r="Q200">
            <v>987.83999999999992</v>
          </cell>
          <cell r="U200">
            <v>1300.32</v>
          </cell>
          <cell r="Y200">
            <v>1632.96</v>
          </cell>
          <cell r="AE200">
            <v>987.83999999999992</v>
          </cell>
          <cell r="AI200">
            <v>1159.2</v>
          </cell>
          <cell r="AM200">
            <v>957.59999999999991</v>
          </cell>
        </row>
        <row r="201">
          <cell r="Q201">
            <v>0</v>
          </cell>
          <cell r="U201">
            <v>0</v>
          </cell>
          <cell r="Y201">
            <v>4440.68</v>
          </cell>
          <cell r="AE201">
            <v>1425</v>
          </cell>
          <cell r="AI201">
            <v>976.6</v>
          </cell>
          <cell r="AM201">
            <v>733.4</v>
          </cell>
        </row>
        <row r="202">
          <cell r="Q202">
            <v>0</v>
          </cell>
          <cell r="U202">
            <v>0</v>
          </cell>
          <cell r="Y202">
            <v>1138.3200000000002</v>
          </cell>
          <cell r="AE202">
            <v>283.56</v>
          </cell>
          <cell r="AI202">
            <v>636.48</v>
          </cell>
          <cell r="AM202">
            <v>722.16000000000008</v>
          </cell>
        </row>
        <row r="203">
          <cell r="Q203">
            <v>0</v>
          </cell>
          <cell r="U203">
            <v>0</v>
          </cell>
          <cell r="Y203">
            <v>630</v>
          </cell>
          <cell r="AE203">
            <v>50.4</v>
          </cell>
          <cell r="AI203">
            <v>25.2</v>
          </cell>
          <cell r="AM203">
            <v>352.8</v>
          </cell>
        </row>
        <row r="204">
          <cell r="Q204">
            <v>0</v>
          </cell>
          <cell r="U204">
            <v>230.4</v>
          </cell>
          <cell r="Y204">
            <v>230.4</v>
          </cell>
          <cell r="AE204">
            <v>460.8</v>
          </cell>
          <cell r="AI204">
            <v>230.4</v>
          </cell>
          <cell r="AM204">
            <v>700.80000000000007</v>
          </cell>
        </row>
        <row r="205">
          <cell r="Q205">
            <v>0</v>
          </cell>
          <cell r="U205">
            <v>0</v>
          </cell>
          <cell r="Y205">
            <v>0</v>
          </cell>
          <cell r="AE205">
            <v>0</v>
          </cell>
          <cell r="AI205">
            <v>0</v>
          </cell>
          <cell r="AM205">
            <v>0</v>
          </cell>
        </row>
        <row r="206">
          <cell r="Q206">
            <v>0</v>
          </cell>
          <cell r="U206">
            <v>0</v>
          </cell>
          <cell r="Y206">
            <v>0</v>
          </cell>
          <cell r="AE206">
            <v>230.4</v>
          </cell>
          <cell r="AI206">
            <v>0</v>
          </cell>
          <cell r="AM206">
            <v>230.4</v>
          </cell>
        </row>
        <row r="207">
          <cell r="Q207">
            <v>0</v>
          </cell>
          <cell r="U207">
            <v>0</v>
          </cell>
          <cell r="Y207">
            <v>0</v>
          </cell>
          <cell r="AE207">
            <v>0</v>
          </cell>
          <cell r="AI207">
            <v>196.8</v>
          </cell>
          <cell r="AM207">
            <v>0</v>
          </cell>
        </row>
        <row r="208">
          <cell r="Q208">
            <v>21.6</v>
          </cell>
          <cell r="U208">
            <v>194.4</v>
          </cell>
          <cell r="Y208">
            <v>0</v>
          </cell>
          <cell r="AE208">
            <v>576</v>
          </cell>
          <cell r="AI208">
            <v>288</v>
          </cell>
          <cell r="AM208">
            <v>576</v>
          </cell>
        </row>
        <row r="209">
          <cell r="Q209">
            <v>520</v>
          </cell>
          <cell r="U209">
            <v>655.20000000000005</v>
          </cell>
          <cell r="Y209">
            <v>154.88</v>
          </cell>
          <cell r="AE209">
            <v>0</v>
          </cell>
          <cell r="AI209">
            <v>0</v>
          </cell>
          <cell r="AM209">
            <v>0</v>
          </cell>
        </row>
        <row r="210">
          <cell r="Q210">
            <v>0</v>
          </cell>
          <cell r="U210">
            <v>0</v>
          </cell>
          <cell r="Y210">
            <v>0</v>
          </cell>
          <cell r="AE210">
            <v>0</v>
          </cell>
          <cell r="AI210">
            <v>0</v>
          </cell>
          <cell r="AM210">
            <v>0</v>
          </cell>
        </row>
        <row r="211">
          <cell r="Q211">
            <v>276.48</v>
          </cell>
          <cell r="U211">
            <v>601.91999999999996</v>
          </cell>
          <cell r="Y211">
            <v>443.52</v>
          </cell>
          <cell r="AE211">
            <v>645.12000000000012</v>
          </cell>
          <cell r="AI211">
            <v>0</v>
          </cell>
          <cell r="AM211">
            <v>645.12000000000012</v>
          </cell>
        </row>
        <row r="212">
          <cell r="Q212">
            <v>526.20000000000005</v>
          </cell>
          <cell r="U212">
            <v>431</v>
          </cell>
          <cell r="Y212">
            <v>0</v>
          </cell>
          <cell r="AE212">
            <v>7144.2000000000007</v>
          </cell>
          <cell r="AI212">
            <v>7873.2000000000007</v>
          </cell>
          <cell r="AM212">
            <v>3855.6000000000004</v>
          </cell>
        </row>
        <row r="213">
          <cell r="Q213">
            <v>181.44</v>
          </cell>
          <cell r="U213">
            <v>205.92</v>
          </cell>
          <cell r="Y213">
            <v>0</v>
          </cell>
          <cell r="AE213">
            <v>1512</v>
          </cell>
          <cell r="AI213">
            <v>604.79999999999995</v>
          </cell>
          <cell r="AM213">
            <v>604.79999999999995</v>
          </cell>
        </row>
        <row r="214">
          <cell r="Q214">
            <v>0</v>
          </cell>
          <cell r="U214">
            <v>0</v>
          </cell>
          <cell r="Y214">
            <v>1250</v>
          </cell>
          <cell r="AE214">
            <v>1250</v>
          </cell>
          <cell r="AI214">
            <v>1250</v>
          </cell>
          <cell r="AM214">
            <v>0</v>
          </cell>
        </row>
        <row r="215">
          <cell r="Q215">
            <v>85.320000000000007</v>
          </cell>
          <cell r="U215">
            <v>0</v>
          </cell>
          <cell r="Y215">
            <v>0</v>
          </cell>
          <cell r="AE215">
            <v>0</v>
          </cell>
          <cell r="AI215">
            <v>0</v>
          </cell>
          <cell r="AM215">
            <v>0</v>
          </cell>
        </row>
        <row r="216">
          <cell r="Q216">
            <v>3276</v>
          </cell>
          <cell r="U216">
            <v>700</v>
          </cell>
          <cell r="Y216">
            <v>3388</v>
          </cell>
          <cell r="AE216">
            <v>700</v>
          </cell>
          <cell r="AI216">
            <v>800</v>
          </cell>
          <cell r="AM216">
            <v>400</v>
          </cell>
        </row>
        <row r="217">
          <cell r="Q217">
            <v>334.8</v>
          </cell>
          <cell r="U217">
            <v>0</v>
          </cell>
          <cell r="Y217">
            <v>0</v>
          </cell>
          <cell r="AE217">
            <v>0</v>
          </cell>
          <cell r="AI217">
            <v>0</v>
          </cell>
          <cell r="AM217">
            <v>0</v>
          </cell>
        </row>
        <row r="218">
          <cell r="Q218">
            <v>0</v>
          </cell>
          <cell r="U218">
            <v>240</v>
          </cell>
          <cell r="Y218">
            <v>240</v>
          </cell>
          <cell r="AE218">
            <v>1440</v>
          </cell>
          <cell r="AI218">
            <v>2000</v>
          </cell>
          <cell r="AM218">
            <v>5352</v>
          </cell>
        </row>
        <row r="219">
          <cell r="Q219">
            <v>0</v>
          </cell>
          <cell r="U219">
            <v>0</v>
          </cell>
          <cell r="Y219">
            <v>0</v>
          </cell>
          <cell r="AE219">
            <v>0</v>
          </cell>
          <cell r="AI219">
            <v>0</v>
          </cell>
          <cell r="AM219">
            <v>0</v>
          </cell>
        </row>
        <row r="220">
          <cell r="Q220">
            <v>0</v>
          </cell>
          <cell r="U220">
            <v>86.399999999999991</v>
          </cell>
          <cell r="Y220">
            <v>2845.92</v>
          </cell>
          <cell r="AE220">
            <v>5402.88</v>
          </cell>
          <cell r="AI220">
            <v>3413.76</v>
          </cell>
          <cell r="AM220">
            <v>2405.7600000000002</v>
          </cell>
        </row>
        <row r="221">
          <cell r="Q221">
            <v>7747.2</v>
          </cell>
          <cell r="U221">
            <v>10310.4</v>
          </cell>
          <cell r="Y221">
            <v>1022.4</v>
          </cell>
          <cell r="AE221">
            <v>1339.2</v>
          </cell>
          <cell r="AI221">
            <v>7200</v>
          </cell>
          <cell r="AM221">
            <v>26787.599999999999</v>
          </cell>
        </row>
        <row r="222">
          <cell r="Q222">
            <v>5070</v>
          </cell>
          <cell r="U222">
            <v>8502</v>
          </cell>
          <cell r="Y222">
            <v>4699.76</v>
          </cell>
          <cell r="AE222">
            <v>32572.800000000003</v>
          </cell>
          <cell r="AI222">
            <v>6124.56</v>
          </cell>
          <cell r="AM222">
            <v>11241.36</v>
          </cell>
        </row>
        <row r="223">
          <cell r="Q223">
            <v>2208</v>
          </cell>
          <cell r="U223">
            <v>2664</v>
          </cell>
          <cell r="Y223">
            <v>4158</v>
          </cell>
          <cell r="AE223">
            <v>4374</v>
          </cell>
          <cell r="AI223">
            <v>960</v>
          </cell>
          <cell r="AM223">
            <v>3074</v>
          </cell>
        </row>
        <row r="224">
          <cell r="Q224">
            <v>1164</v>
          </cell>
          <cell r="U224">
            <v>466.2</v>
          </cell>
          <cell r="Y224">
            <v>43.199999999999996</v>
          </cell>
          <cell r="AE224">
            <v>3416</v>
          </cell>
          <cell r="AI224">
            <v>2682</v>
          </cell>
          <cell r="AM224">
            <v>2292</v>
          </cell>
        </row>
        <row r="225">
          <cell r="Q225">
            <v>129.6</v>
          </cell>
          <cell r="U225">
            <v>43.199999999999996</v>
          </cell>
          <cell r="Y225">
            <v>210.6</v>
          </cell>
          <cell r="AE225">
            <v>1915.2</v>
          </cell>
          <cell r="AI225">
            <v>2188.8000000000002</v>
          </cell>
          <cell r="AM225">
            <v>1094.4000000000001</v>
          </cell>
        </row>
        <row r="226">
          <cell r="Q226">
            <v>561.6</v>
          </cell>
          <cell r="U226">
            <v>550.79999999999995</v>
          </cell>
          <cell r="Y226">
            <v>194.4</v>
          </cell>
          <cell r="AE226">
            <v>2494.8000000000002</v>
          </cell>
          <cell r="AI226">
            <v>2494.8000000000002</v>
          </cell>
          <cell r="AM226">
            <v>5346</v>
          </cell>
        </row>
        <row r="227">
          <cell r="Q227">
            <v>0</v>
          </cell>
          <cell r="U227">
            <v>0</v>
          </cell>
          <cell r="Y227">
            <v>0</v>
          </cell>
          <cell r="AE227">
            <v>0</v>
          </cell>
          <cell r="AI227">
            <v>0</v>
          </cell>
          <cell r="AM227">
            <v>0</v>
          </cell>
        </row>
        <row r="228">
          <cell r="Q228">
            <v>2500</v>
          </cell>
          <cell r="U228">
            <v>0</v>
          </cell>
          <cell r="Y228">
            <v>2500</v>
          </cell>
          <cell r="AE228">
            <v>2500</v>
          </cell>
          <cell r="AI228">
            <v>2500</v>
          </cell>
          <cell r="AM228">
            <v>2500</v>
          </cell>
        </row>
        <row r="229">
          <cell r="Q229">
            <v>0</v>
          </cell>
          <cell r="U229">
            <v>0</v>
          </cell>
          <cell r="Y229">
            <v>0</v>
          </cell>
          <cell r="AE229">
            <v>0</v>
          </cell>
          <cell r="AI229">
            <v>0</v>
          </cell>
          <cell r="AM2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___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___.xlsx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opLeftCell="B15" zoomScaleNormal="100" workbookViewId="0">
      <selection activeCell="C18" sqref="C18"/>
    </sheetView>
  </sheetViews>
  <sheetFormatPr defaultRowHeight="17.100000000000001"/>
  <cols>
    <col min="1" max="1" width="8.625" style="585"/>
    <col min="2" max="2" width="46.375" customWidth="1"/>
    <col min="3" max="3" width="133.625" bestFit="1" customWidth="1"/>
    <col min="4" max="4" width="5.125" customWidth="1"/>
    <col min="6" max="6" width="22.375" bestFit="1" customWidth="1"/>
  </cols>
  <sheetData>
    <row r="1" spans="1:3">
      <c r="A1" s="582" t="s">
        <v>0</v>
      </c>
      <c r="B1" s="583" t="s">
        <v>1</v>
      </c>
      <c r="C1" s="584" t="s">
        <v>2</v>
      </c>
    </row>
    <row r="2" spans="1:3">
      <c r="A2" s="585">
        <v>1</v>
      </c>
      <c r="B2" s="586" t="s">
        <v>3</v>
      </c>
      <c r="C2" s="906"/>
    </row>
    <row r="3" spans="1:3">
      <c r="A3" s="585">
        <v>2</v>
      </c>
      <c r="B3" s="586" t="s">
        <v>4</v>
      </c>
      <c r="C3" s="906"/>
    </row>
    <row r="4" spans="1:3">
      <c r="A4" s="587">
        <v>3</v>
      </c>
      <c r="B4" s="907" t="s">
        <v>5</v>
      </c>
      <c r="C4" s="588"/>
    </row>
    <row r="5" spans="1:3">
      <c r="A5" s="996">
        <v>4</v>
      </c>
      <c r="B5" s="999" t="s">
        <v>6</v>
      </c>
      <c r="C5" s="908" t="s">
        <v>7</v>
      </c>
    </row>
    <row r="6" spans="1:3">
      <c r="A6" s="997"/>
      <c r="B6" s="1000"/>
      <c r="C6" s="906" t="s">
        <v>8</v>
      </c>
    </row>
    <row r="7" spans="1:3">
      <c r="A7" s="997"/>
      <c r="B7" s="1000"/>
      <c r="C7" s="906" t="s">
        <v>9</v>
      </c>
    </row>
    <row r="8" spans="1:3">
      <c r="A8" s="997"/>
      <c r="B8" s="1000"/>
      <c r="C8" s="906" t="s">
        <v>10</v>
      </c>
    </row>
    <row r="9" spans="1:3">
      <c r="A9" s="997"/>
      <c r="B9" s="1000"/>
      <c r="C9" s="906" t="s">
        <v>11</v>
      </c>
    </row>
    <row r="10" spans="1:3">
      <c r="A10" s="997"/>
      <c r="B10" s="1000"/>
      <c r="C10" s="906" t="s">
        <v>12</v>
      </c>
    </row>
    <row r="11" spans="1:3">
      <c r="A11" s="997"/>
      <c r="B11" s="1000"/>
      <c r="C11" s="906" t="s">
        <v>13</v>
      </c>
    </row>
    <row r="12" spans="1:3" ht="72.599999999999994">
      <c r="A12" s="997"/>
      <c r="B12" s="1000"/>
      <c r="C12" s="909" t="s">
        <v>14</v>
      </c>
    </row>
    <row r="13" spans="1:3">
      <c r="A13" s="997"/>
      <c r="B13" s="1000"/>
      <c r="C13" s="906" t="s">
        <v>15</v>
      </c>
    </row>
    <row r="14" spans="1:3">
      <c r="A14" s="997"/>
      <c r="B14" s="1000"/>
      <c r="C14" s="906" t="s">
        <v>16</v>
      </c>
    </row>
    <row r="15" spans="1:3" ht="231.95">
      <c r="A15" s="997"/>
      <c r="B15" s="1000"/>
      <c r="C15" s="909" t="s">
        <v>17</v>
      </c>
    </row>
    <row r="16" spans="1:3">
      <c r="A16" s="997"/>
      <c r="B16" s="1000"/>
      <c r="C16" s="906" t="s">
        <v>18</v>
      </c>
    </row>
    <row r="17" spans="1:5">
      <c r="A17" s="997"/>
      <c r="B17" s="1000"/>
      <c r="C17" s="906" t="s">
        <v>19</v>
      </c>
    </row>
    <row r="18" spans="1:5">
      <c r="A18" s="997"/>
      <c r="B18" s="1000"/>
      <c r="C18" s="906" t="s">
        <v>20</v>
      </c>
    </row>
    <row r="19" spans="1:5">
      <c r="A19" s="997"/>
      <c r="B19" s="1000"/>
      <c r="C19" s="906" t="s">
        <v>21</v>
      </c>
    </row>
    <row r="20" spans="1:5">
      <c r="A20" s="997"/>
      <c r="B20" s="1000"/>
      <c r="C20" s="906" t="s">
        <v>22</v>
      </c>
    </row>
    <row r="21" spans="1:5">
      <c r="A21" s="997"/>
      <c r="B21" s="1000"/>
      <c r="C21" s="906" t="s">
        <v>23</v>
      </c>
    </row>
    <row r="22" spans="1:5">
      <c r="A22" s="997"/>
      <c r="B22" s="1000"/>
      <c r="C22" s="906" t="s">
        <v>24</v>
      </c>
    </row>
    <row r="23" spans="1:5">
      <c r="A23" s="997"/>
      <c r="B23" s="1000"/>
      <c r="C23" s="1002"/>
    </row>
    <row r="24" spans="1:5">
      <c r="A24" s="997"/>
      <c r="B24" s="1000"/>
      <c r="C24" s="1002"/>
      <c r="D24" s="910"/>
      <c r="E24" s="910"/>
    </row>
    <row r="25" spans="1:5">
      <c r="A25" s="997"/>
      <c r="B25" s="1000"/>
      <c r="C25" s="1002"/>
      <c r="D25" s="910"/>
      <c r="E25" s="910"/>
    </row>
    <row r="26" spans="1:5">
      <c r="A26" s="998"/>
      <c r="B26" s="1001"/>
      <c r="C26" s="1003"/>
    </row>
    <row r="27" spans="1:5">
      <c r="A27" s="587">
        <v>5</v>
      </c>
      <c r="B27" s="907" t="s">
        <v>25</v>
      </c>
      <c r="C27" s="588"/>
    </row>
    <row r="28" spans="1:5" ht="20.100000000000001" customHeight="1">
      <c r="A28" s="587">
        <v>6</v>
      </c>
      <c r="B28" s="1004" t="s">
        <v>26</v>
      </c>
      <c r="C28" s="1005"/>
    </row>
    <row r="29" spans="1:5">
      <c r="A29" s="587">
        <v>7</v>
      </c>
      <c r="B29" s="907" t="s">
        <v>27</v>
      </c>
      <c r="C29" s="588"/>
    </row>
    <row r="30" spans="1:5">
      <c r="A30" s="587">
        <v>8</v>
      </c>
      <c r="B30" s="907" t="s">
        <v>28</v>
      </c>
      <c r="C30" s="588"/>
    </row>
    <row r="31" spans="1:5">
      <c r="A31" s="589">
        <v>9</v>
      </c>
      <c r="B31" s="911" t="s">
        <v>29</v>
      </c>
      <c r="C31" s="588"/>
    </row>
    <row r="32" spans="1:5">
      <c r="B32" s="912"/>
    </row>
    <row r="33" spans="2:2">
      <c r="B33" s="912"/>
    </row>
    <row r="34" spans="2:2">
      <c r="B34" s="912"/>
    </row>
    <row r="35" spans="2:2">
      <c r="B35" s="912"/>
    </row>
    <row r="36" spans="2:2">
      <c r="B36" s="912"/>
    </row>
    <row r="37" spans="2:2">
      <c r="B37" s="912"/>
    </row>
    <row r="38" spans="2:2">
      <c r="B38" s="912"/>
    </row>
    <row r="39" spans="2:2">
      <c r="B39" s="912"/>
    </row>
    <row r="40" spans="2:2">
      <c r="B40" s="912"/>
    </row>
    <row r="41" spans="2:2">
      <c r="B41" s="912"/>
    </row>
    <row r="43" spans="2:2">
      <c r="B43" s="51"/>
    </row>
    <row r="44" spans="2:2">
      <c r="B44" s="51"/>
    </row>
    <row r="45" spans="2:2">
      <c r="B45" s="51"/>
    </row>
    <row r="46" spans="2:2">
      <c r="B46" s="912"/>
    </row>
    <row r="51" spans="1:4">
      <c r="B51" s="912"/>
    </row>
    <row r="52" spans="1:4">
      <c r="B52" s="912"/>
    </row>
    <row r="53" spans="1:4">
      <c r="B53" s="912"/>
    </row>
    <row r="54" spans="1:4">
      <c r="B54" s="37"/>
    </row>
    <row r="55" spans="1:4">
      <c r="B55" s="36"/>
    </row>
    <row r="56" spans="1:4">
      <c r="B56" s="36"/>
    </row>
    <row r="57" spans="1:4">
      <c r="A57" s="590"/>
      <c r="B57" s="36"/>
      <c r="C57" s="36"/>
      <c r="D57" s="36"/>
    </row>
  </sheetData>
  <mergeCells count="4">
    <mergeCell ref="A5:A26"/>
    <mergeCell ref="B5:B26"/>
    <mergeCell ref="C23:C26"/>
    <mergeCell ref="B28:C28"/>
  </mergeCells>
  <phoneticPr fontId="3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9457" r:id="rId4">
          <objectPr defaultSize="0" r:id="rId5">
            <anchor moveWithCells="1">
              <from>
                <xdr:col>1</xdr:col>
                <xdr:colOff>469900</xdr:colOff>
                <xdr:row>11</xdr:row>
                <xdr:rowOff>647700</xdr:rowOff>
              </from>
              <to>
                <xdr:col>1</xdr:col>
                <xdr:colOff>1403350</xdr:colOff>
                <xdr:row>14</xdr:row>
                <xdr:rowOff>31750</xdr:rowOff>
              </to>
            </anchor>
          </objectPr>
        </oleObject>
      </mc:Choice>
      <mc:Fallback>
        <oleObject progId="Worksheet" dvAspect="DVASPECT_ICON" shapeId="19457" r:id="rId4"/>
      </mc:Fallback>
    </mc:AlternateContent>
    <mc:AlternateContent xmlns:mc="http://schemas.openxmlformats.org/markup-compatibility/2006">
      <mc:Choice Requires="x14">
        <oleObject progId="Worksheet" dvAspect="DVASPECT_ICON" shapeId="19458" r:id="rId6">
          <objectPr defaultSize="0" r:id="rId7">
            <anchor moveWithCells="1">
              <from>
                <xdr:col>1</xdr:col>
                <xdr:colOff>1866900</xdr:colOff>
                <xdr:row>11</xdr:row>
                <xdr:rowOff>641350</xdr:rowOff>
              </from>
              <to>
                <xdr:col>1</xdr:col>
                <xdr:colOff>2781300</xdr:colOff>
                <xdr:row>14</xdr:row>
                <xdr:rowOff>0</xdr:rowOff>
              </to>
            </anchor>
          </objectPr>
        </oleObject>
      </mc:Choice>
      <mc:Fallback>
        <oleObject progId="Worksheet" dvAspect="DVASPECT_ICON" shapeId="19458" r:id="rId6"/>
      </mc:Fallback>
    </mc:AlternateContent>
    <mc:AlternateContent xmlns:mc="http://schemas.openxmlformats.org/markup-compatibility/2006">
      <mc:Choice Requires="x14">
        <oleObject progId="Packager Shell Object" dvAspect="DVASPECT_ICON" shapeId="19459" r:id="rId8">
          <objectPr defaultSize="0" autoPict="0" r:id="rId9">
            <anchor moveWithCells="1">
              <from>
                <xdr:col>1</xdr:col>
                <xdr:colOff>228600</xdr:colOff>
                <xdr:row>9</xdr:row>
                <xdr:rowOff>69850</xdr:rowOff>
              </from>
              <to>
                <xdr:col>1</xdr:col>
                <xdr:colOff>3346450</xdr:colOff>
                <xdr:row>11</xdr:row>
                <xdr:rowOff>146050</xdr:rowOff>
              </to>
            </anchor>
          </objectPr>
        </oleObject>
      </mc:Choice>
      <mc:Fallback>
        <oleObject progId="Packager Shell Object" dvAspect="DVASPECT_ICON" shapeId="1945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H28"/>
  <sheetViews>
    <sheetView topLeftCell="A13" zoomScale="90" zoomScaleNormal="90" workbookViewId="0">
      <selection activeCell="D33" sqref="D33"/>
    </sheetView>
  </sheetViews>
  <sheetFormatPr defaultRowHeight="17.100000000000001"/>
  <cols>
    <col min="2" max="2" width="21.375" customWidth="1"/>
    <col min="3" max="5" width="16" customWidth="1"/>
    <col min="6" max="6" width="18.375" customWidth="1"/>
  </cols>
  <sheetData>
    <row r="2" spans="2:8" ht="17.45" thickBot="1"/>
    <row r="3" spans="2:8" ht="17.45" thickBot="1">
      <c r="B3" s="48" t="s">
        <v>30</v>
      </c>
      <c r="C3" s="43" t="s">
        <v>31</v>
      </c>
      <c r="D3" s="43" t="s">
        <v>32</v>
      </c>
      <c r="E3" s="44" t="s">
        <v>33</v>
      </c>
      <c r="F3" s="43" t="s">
        <v>34</v>
      </c>
      <c r="H3" s="49"/>
    </row>
    <row r="4" spans="2:8" ht="17.45" thickBot="1">
      <c r="B4" s="42" t="s">
        <v>35</v>
      </c>
      <c r="C4" s="43">
        <f>'FY23'!AO1</f>
        <v>1643474.5300000003</v>
      </c>
      <c r="D4" s="43">
        <f>'FY23'!AQ1</f>
        <v>1869696.0999999989</v>
      </c>
      <c r="E4" s="44">
        <f>'FY23'!AS1</f>
        <v>1785552.0699999991</v>
      </c>
      <c r="F4" s="43">
        <f>SUM(C4:E4)</f>
        <v>5298722.6999999983</v>
      </c>
    </row>
    <row r="5" spans="2:8" ht="17.45" thickBot="1">
      <c r="B5" s="42" t="s">
        <v>36</v>
      </c>
      <c r="C5" s="43"/>
      <c r="D5" s="43"/>
      <c r="E5" s="44"/>
      <c r="F5" s="43">
        <f>SUM(C5:E5)</f>
        <v>0</v>
      </c>
    </row>
    <row r="6" spans="2:8" ht="17.45" thickBot="1">
      <c r="B6" s="45" t="s">
        <v>37</v>
      </c>
      <c r="C6" s="46"/>
      <c r="D6" s="46"/>
      <c r="E6" s="47"/>
      <c r="F6" s="43">
        <f>SUM(C6:E6)</f>
        <v>0</v>
      </c>
      <c r="H6" t="s">
        <v>38</v>
      </c>
    </row>
    <row r="7" spans="2:8" ht="17.45" thickBot="1">
      <c r="B7" s="42" t="s">
        <v>39</v>
      </c>
      <c r="C7" s="43">
        <f>SUM(C4:C6)</f>
        <v>1643474.5300000003</v>
      </c>
      <c r="D7" s="43">
        <f>SUM(D4:D6)</f>
        <v>1869696.0999999989</v>
      </c>
      <c r="E7" s="43">
        <f>SUM(E4:E6)</f>
        <v>1785552.0699999991</v>
      </c>
      <c r="F7" s="43">
        <f>SUM(F4:F6)</f>
        <v>5298722.6999999983</v>
      </c>
    </row>
    <row r="8" spans="2:8">
      <c r="H8" t="s">
        <v>40</v>
      </c>
    </row>
    <row r="9" spans="2:8" ht="17.45" thickBot="1"/>
    <row r="10" spans="2:8" ht="17.45" thickBot="1">
      <c r="B10" s="48" t="s">
        <v>30</v>
      </c>
      <c r="C10" s="43" t="s">
        <v>41</v>
      </c>
      <c r="D10" s="43" t="s">
        <v>42</v>
      </c>
      <c r="E10" s="44" t="s">
        <v>43</v>
      </c>
      <c r="F10" s="43" t="s">
        <v>44</v>
      </c>
      <c r="H10" t="s">
        <v>45</v>
      </c>
    </row>
    <row r="11" spans="2:8" ht="17.45" thickBot="1">
      <c r="B11" s="42" t="s">
        <v>35</v>
      </c>
      <c r="C11" s="43">
        <f>'FY23'!AU1</f>
        <v>1519345.7199999997</v>
      </c>
      <c r="D11" s="43">
        <f>'FY23'!AW1</f>
        <v>2017904.7800000005</v>
      </c>
      <c r="E11" s="44">
        <f>'FY23'!AY1</f>
        <v>1577362.7700000003</v>
      </c>
      <c r="F11" s="43">
        <f>SUM(C11:E11)</f>
        <v>5114613.2700000005</v>
      </c>
    </row>
    <row r="12" spans="2:8" ht="17.45" thickBot="1">
      <c r="B12" s="42" t="s">
        <v>36</v>
      </c>
      <c r="C12" s="43"/>
      <c r="D12" s="43"/>
      <c r="E12" s="44">
        <v>18724.490000000002</v>
      </c>
      <c r="F12" s="43">
        <f>SUM(C12:E12)</f>
        <v>18724.490000000002</v>
      </c>
      <c r="H12" t="s">
        <v>46</v>
      </c>
    </row>
    <row r="13" spans="2:8" ht="17.45" thickBot="1">
      <c r="B13" s="45" t="s">
        <v>37</v>
      </c>
      <c r="C13" s="46"/>
      <c r="D13" s="46"/>
      <c r="E13" s="47"/>
      <c r="F13" s="43">
        <f>SUM(C13:E13)</f>
        <v>0</v>
      </c>
    </row>
    <row r="14" spans="2:8" ht="17.45" thickBot="1">
      <c r="B14" s="42" t="s">
        <v>39</v>
      </c>
      <c r="C14" s="43">
        <f>SUM(C11:C13)</f>
        <v>1519345.7199999997</v>
      </c>
      <c r="D14" s="43">
        <f>SUM(D11:D13)</f>
        <v>2017904.7800000005</v>
      </c>
      <c r="E14" s="43">
        <f>SUM(E11:E13)</f>
        <v>1596087.2600000002</v>
      </c>
      <c r="F14" s="43">
        <f>SUM(F11:F13)</f>
        <v>5133337.7600000007</v>
      </c>
      <c r="H14" t="s">
        <v>47</v>
      </c>
    </row>
    <row r="15" spans="2:8">
      <c r="H15" t="s">
        <v>48</v>
      </c>
    </row>
    <row r="16" spans="2:8" ht="17.45" thickBot="1"/>
    <row r="17" spans="2:8" ht="17.45" thickBot="1">
      <c r="B17" s="48" t="s">
        <v>30</v>
      </c>
      <c r="C17" s="43" t="s">
        <v>49</v>
      </c>
      <c r="D17" s="43" t="s">
        <v>50</v>
      </c>
      <c r="E17" s="44" t="s">
        <v>51</v>
      </c>
      <c r="F17" s="43" t="s">
        <v>52</v>
      </c>
      <c r="H17" t="s">
        <v>53</v>
      </c>
    </row>
    <row r="18" spans="2:8" ht="17.45" thickBot="1">
      <c r="B18" s="42" t="s">
        <v>35</v>
      </c>
      <c r="C18" s="43">
        <f>'FY23'!BA1</f>
        <v>1861806.9800000002</v>
      </c>
      <c r="D18" s="43">
        <f>'FY23'!BC1</f>
        <v>2056001.3299999994</v>
      </c>
      <c r="E18" s="44">
        <f>'FY23'!BE1</f>
        <v>1553369.0799999998</v>
      </c>
      <c r="F18" s="43">
        <f>SUM(C18:E18)</f>
        <v>5471177.3899999997</v>
      </c>
    </row>
    <row r="19" spans="2:8" ht="17.45" thickBot="1">
      <c r="B19" s="42" t="s">
        <v>36</v>
      </c>
      <c r="C19" s="43"/>
      <c r="D19" s="43"/>
      <c r="E19" s="44"/>
      <c r="F19" s="43">
        <f>SUM(C19:E19)</f>
        <v>0</v>
      </c>
    </row>
    <row r="20" spans="2:8" ht="17.45" thickBot="1">
      <c r="B20" s="45" t="s">
        <v>37</v>
      </c>
      <c r="C20" s="46"/>
      <c r="D20" s="46"/>
      <c r="E20" s="47"/>
      <c r="F20" s="43">
        <f>SUM(C20:E20)</f>
        <v>0</v>
      </c>
    </row>
    <row r="21" spans="2:8" ht="17.45" thickBot="1">
      <c r="B21" s="42" t="s">
        <v>39</v>
      </c>
      <c r="C21" s="43">
        <f>SUM(C18:C20)</f>
        <v>1861806.9800000002</v>
      </c>
      <c r="D21" s="43">
        <f>SUM(D18:D20)</f>
        <v>2056001.3299999994</v>
      </c>
      <c r="E21" s="43">
        <f>SUM(E18:E20)</f>
        <v>1553369.0799999998</v>
      </c>
      <c r="F21" s="43">
        <f>SUM(F18:F20)</f>
        <v>5471177.3899999997</v>
      </c>
    </row>
    <row r="23" spans="2:8" ht="17.45" thickBot="1"/>
    <row r="24" spans="2:8" ht="17.45" thickBot="1">
      <c r="B24" s="48" t="s">
        <v>30</v>
      </c>
      <c r="C24" s="43" t="s">
        <v>54</v>
      </c>
      <c r="D24" s="43" t="s">
        <v>55</v>
      </c>
      <c r="E24" s="44" t="s">
        <v>56</v>
      </c>
      <c r="F24" s="43" t="s">
        <v>57</v>
      </c>
    </row>
    <row r="25" spans="2:8" ht="17.45" thickBot="1">
      <c r="B25" s="42" t="s">
        <v>35</v>
      </c>
      <c r="C25" s="43">
        <f>'FY23'!BG1</f>
        <v>1932655.49</v>
      </c>
      <c r="D25" s="43">
        <f>'FY23'!BI1</f>
        <v>1962274.7399999998</v>
      </c>
      <c r="E25" s="44">
        <f>'FY23'!BK1</f>
        <v>1580598.6999999995</v>
      </c>
      <c r="F25" s="43">
        <f>SUM(C25:E25)</f>
        <v>5475528.9299999988</v>
      </c>
    </row>
    <row r="26" spans="2:8" ht="17.45" thickBot="1">
      <c r="B26" s="42" t="s">
        <v>36</v>
      </c>
      <c r="C26" s="43"/>
      <c r="D26" s="43"/>
      <c r="E26" s="44">
        <f>(55883.05+35510.55 )*15%</f>
        <v>13709.04</v>
      </c>
      <c r="F26" s="43">
        <f>SUM(C26:E26)</f>
        <v>13709.04</v>
      </c>
    </row>
    <row r="27" spans="2:8" ht="17.45" thickBot="1">
      <c r="B27" s="45" t="s">
        <v>37</v>
      </c>
      <c r="C27" s="46"/>
      <c r="D27" s="46"/>
      <c r="E27" s="47"/>
      <c r="F27" s="43">
        <f>SUM(C27:E27)</f>
        <v>0</v>
      </c>
    </row>
    <row r="28" spans="2:8" ht="17.45" thickBot="1">
      <c r="B28" s="42" t="s">
        <v>39</v>
      </c>
      <c r="C28" s="43">
        <f>SUM(C25:C27)</f>
        <v>1932655.49</v>
      </c>
      <c r="D28" s="43">
        <f>SUM(D25:D27)</f>
        <v>1962274.7399999998</v>
      </c>
      <c r="E28" s="43">
        <f>SUM(E25:E27)</f>
        <v>1594307.7399999995</v>
      </c>
      <c r="F28" s="43">
        <f>SUM(F25:F27)</f>
        <v>5489237.9699999988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143"/>
  <sheetViews>
    <sheetView topLeftCell="A45" zoomScaleNormal="100" workbookViewId="0">
      <selection activeCell="B145" sqref="B145"/>
    </sheetView>
  </sheetViews>
  <sheetFormatPr defaultRowHeight="17.100000000000001"/>
  <cols>
    <col min="1" max="1" width="2.375" customWidth="1"/>
    <col min="2" max="2" width="26.375" customWidth="1"/>
    <col min="3" max="3" width="22.375" customWidth="1"/>
    <col min="4" max="6" width="25.75" customWidth="1"/>
    <col min="7" max="7" width="24.125" customWidth="1"/>
    <col min="8" max="8" width="12" bestFit="1" customWidth="1"/>
    <col min="9" max="9" width="11.375" bestFit="1" customWidth="1"/>
    <col min="10" max="10" width="10.125" customWidth="1"/>
  </cols>
  <sheetData>
    <row r="3" spans="2:10" ht="17.45" thickBot="1">
      <c r="B3" s="20" t="s">
        <v>58</v>
      </c>
      <c r="C3" s="21"/>
      <c r="D3" s="21"/>
      <c r="E3" s="21"/>
      <c r="F3" s="21"/>
      <c r="G3" s="21"/>
    </row>
    <row r="4" spans="2:10" ht="29.45" thickBot="1">
      <c r="B4" s="22"/>
      <c r="C4" s="23" t="s">
        <v>59</v>
      </c>
      <c r="D4" s="31">
        <v>44866</v>
      </c>
      <c r="E4" s="31">
        <v>44896</v>
      </c>
      <c r="F4" s="31">
        <v>44927</v>
      </c>
      <c r="G4" s="24" t="s">
        <v>60</v>
      </c>
    </row>
    <row r="5" spans="2:10" ht="17.45" thickBot="1">
      <c r="B5" s="1007" t="s">
        <v>61</v>
      </c>
      <c r="C5" s="26" t="s">
        <v>62</v>
      </c>
      <c r="D5" s="26">
        <f>'[1]FY23 '!Q4</f>
        <v>99973.279999999984</v>
      </c>
      <c r="E5" s="26">
        <f>'[1]FY23 '!U4</f>
        <v>117551.67999999998</v>
      </c>
      <c r="F5" s="26">
        <f>'[1]FY23 '!Y4</f>
        <v>75927.679999999993</v>
      </c>
      <c r="G5" s="26">
        <f>SUM(D5:F5)</f>
        <v>293452.63999999996</v>
      </c>
      <c r="H5" s="228"/>
      <c r="I5" s="228"/>
      <c r="J5" s="228"/>
    </row>
    <row r="6" spans="2:10" ht="17.45" thickBot="1">
      <c r="B6" s="1008"/>
      <c r="C6" s="26" t="s">
        <v>63</v>
      </c>
      <c r="D6" s="26">
        <v>0</v>
      </c>
      <c r="E6" s="26">
        <v>0</v>
      </c>
      <c r="F6" s="26">
        <v>0</v>
      </c>
      <c r="G6" s="26">
        <f t="shared" ref="G6:G25" si="0">SUM(D6:F6)</f>
        <v>0</v>
      </c>
    </row>
    <row r="7" spans="2:10" ht="17.45" thickBot="1">
      <c r="B7" s="1008"/>
      <c r="C7" s="26" t="s">
        <v>64</v>
      </c>
      <c r="D7" s="26">
        <v>0</v>
      </c>
      <c r="E7" s="26">
        <v>0</v>
      </c>
      <c r="F7" s="26">
        <v>0</v>
      </c>
      <c r="G7" s="26">
        <f t="shared" si="0"/>
        <v>0</v>
      </c>
    </row>
    <row r="8" spans="2:10" ht="17.45" thickBot="1">
      <c r="B8" s="1008"/>
      <c r="C8" s="26" t="s">
        <v>65</v>
      </c>
      <c r="D8" s="26">
        <f>SUM('[1]FY23 '!Q21:Q30)</f>
        <v>544597.30000000005</v>
      </c>
      <c r="E8" s="26">
        <f>SUM('[1]FY23 '!U21:U30)</f>
        <v>575037.47000000009</v>
      </c>
      <c r="F8" s="26">
        <f>SUM('[1]FY23 '!Y21:Y30)</f>
        <v>693475.19999999984</v>
      </c>
      <c r="G8" s="26">
        <f t="shared" si="0"/>
        <v>1813109.9699999997</v>
      </c>
    </row>
    <row r="9" spans="2:10" ht="17.45" thickBot="1">
      <c r="B9" s="1008"/>
      <c r="C9" s="26" t="s">
        <v>66</v>
      </c>
      <c r="D9" s="26">
        <f>SUM('[1]FY23 '!Q32:Q33)</f>
        <v>5900</v>
      </c>
      <c r="E9" s="26">
        <f>SUM('[1]FY23 '!U32:U33)</f>
        <v>20836</v>
      </c>
      <c r="F9" s="26">
        <f>SUM('[1]FY23 '!Y32:Y33)</f>
        <v>12836</v>
      </c>
      <c r="G9" s="26">
        <f t="shared" si="0"/>
        <v>39572</v>
      </c>
    </row>
    <row r="10" spans="2:10" ht="17.45" thickBot="1">
      <c r="B10" s="1008"/>
      <c r="C10" s="26" t="s">
        <v>67</v>
      </c>
      <c r="D10" s="26">
        <f>'[1]FY23 '!Q40</f>
        <v>10240</v>
      </c>
      <c r="E10" s="26">
        <f>'[1]FY23 '!U40</f>
        <v>10240</v>
      </c>
      <c r="F10" s="26">
        <f>'[1]FY23 '!Y40</f>
        <v>10240</v>
      </c>
      <c r="G10" s="26">
        <f t="shared" si="0"/>
        <v>30720</v>
      </c>
    </row>
    <row r="11" spans="2:10" ht="17.45" thickBot="1">
      <c r="B11" s="1008"/>
      <c r="C11" s="26" t="s">
        <v>68</v>
      </c>
      <c r="D11" s="26">
        <f>'[1]FY23 '!Q42</f>
        <v>0</v>
      </c>
      <c r="E11" s="26">
        <f>'[1]FY23 '!U42</f>
        <v>0</v>
      </c>
      <c r="F11" s="26">
        <f>'[1]FY23 '!Y42</f>
        <v>0</v>
      </c>
      <c r="G11" s="26">
        <f t="shared" si="0"/>
        <v>0</v>
      </c>
    </row>
    <row r="12" spans="2:10" ht="17.45" thickBot="1">
      <c r="B12" s="1008"/>
      <c r="C12" s="26" t="s">
        <v>69</v>
      </c>
      <c r="D12" s="26">
        <v>0</v>
      </c>
      <c r="E12" s="26">
        <v>0</v>
      </c>
      <c r="F12" s="26">
        <v>0</v>
      </c>
      <c r="G12" s="26">
        <f t="shared" si="0"/>
        <v>0</v>
      </c>
    </row>
    <row r="13" spans="2:10" ht="17.45" thickBot="1">
      <c r="B13" s="1008"/>
      <c r="C13" s="26" t="s">
        <v>70</v>
      </c>
      <c r="D13" s="26">
        <v>0</v>
      </c>
      <c r="E13" s="26">
        <v>0</v>
      </c>
      <c r="F13" s="26">
        <v>0</v>
      </c>
      <c r="G13" s="26">
        <f t="shared" si="0"/>
        <v>0</v>
      </c>
    </row>
    <row r="14" spans="2:10" ht="17.45" thickBot="1">
      <c r="B14" s="1008"/>
      <c r="C14" s="26" t="s">
        <v>71</v>
      </c>
      <c r="D14" s="26">
        <f>'[1]FY23 '!Q38</f>
        <v>1166</v>
      </c>
      <c r="E14" s="26">
        <f>'[1]FY23 '!U38</f>
        <v>480</v>
      </c>
      <c r="F14" s="26">
        <f>'[1]FY23 '!Y38</f>
        <v>1200</v>
      </c>
      <c r="G14" s="26">
        <f t="shared" si="0"/>
        <v>2846</v>
      </c>
    </row>
    <row r="15" spans="2:10" ht="17.45" thickBot="1">
      <c r="B15" s="1008"/>
      <c r="C15" s="25" t="s">
        <v>72</v>
      </c>
      <c r="D15" s="27">
        <f>SUM('[1]FY23 '!Q217:Q229)</f>
        <v>19715.199999999997</v>
      </c>
      <c r="E15" s="26">
        <f>SUM('[1]FY23 '!U217:U229)</f>
        <v>22863</v>
      </c>
      <c r="F15" s="26">
        <f>SUM('[1]FY23 '!Y217:Y229)</f>
        <v>15914.28</v>
      </c>
      <c r="G15" s="26">
        <f t="shared" si="0"/>
        <v>58492.479999999996</v>
      </c>
    </row>
    <row r="16" spans="2:10" ht="17.45" thickBot="1">
      <c r="B16" s="1009"/>
      <c r="C16" s="28" t="s">
        <v>73</v>
      </c>
      <c r="D16" s="26">
        <f>SUM('[1]FY23 '!Q49:Q59)</f>
        <v>75568.260000000009</v>
      </c>
      <c r="E16" s="26">
        <f>SUM('[1]FY23 '!U49:U59)</f>
        <v>110301.46</v>
      </c>
      <c r="F16" s="26">
        <f>SUM('[1]FY23 '!Y49:Y59)</f>
        <v>119271.71</v>
      </c>
      <c r="G16" s="26">
        <f t="shared" si="0"/>
        <v>305141.43000000005</v>
      </c>
    </row>
    <row r="17" spans="2:10" ht="17.45" thickBot="1">
      <c r="B17" s="1010" t="s">
        <v>74</v>
      </c>
      <c r="C17" s="26" t="s">
        <v>75</v>
      </c>
      <c r="D17" s="26">
        <f>SUM('[1]FY23 '!Q61:Q81)</f>
        <v>299921.1999999999</v>
      </c>
      <c r="E17" s="26">
        <f>SUM('[1]FY23 '!U61:U81)</f>
        <v>352662.87999999995</v>
      </c>
      <c r="F17" s="26">
        <f>SUM('[1]FY23 '!Y61:Y81)</f>
        <v>249572.14999999997</v>
      </c>
      <c r="G17" s="26">
        <f t="shared" si="0"/>
        <v>902156.22999999975</v>
      </c>
      <c r="H17" s="228"/>
      <c r="I17" s="228"/>
      <c r="J17" s="228"/>
    </row>
    <row r="18" spans="2:10" ht="17.45" thickBot="1">
      <c r="B18" s="1011"/>
      <c r="C18" s="26" t="s">
        <v>69</v>
      </c>
      <c r="D18" s="26">
        <f>SUM('[1]FY23 '!Q94:Q98)</f>
        <v>10134.6</v>
      </c>
      <c r="E18" s="26">
        <f>SUM('[1]FY23 '!U94:U98)</f>
        <v>2568.8000000000002</v>
      </c>
      <c r="F18" s="26">
        <f>SUM('[1]FY23 '!Y94:Y98)</f>
        <v>5915.2</v>
      </c>
      <c r="G18" s="26">
        <f t="shared" si="0"/>
        <v>18618.600000000002</v>
      </c>
    </row>
    <row r="19" spans="2:10" ht="17.45" thickBot="1">
      <c r="B19" s="1011"/>
      <c r="C19" s="26" t="s">
        <v>76</v>
      </c>
      <c r="D19" s="26">
        <f>SUM('[1]FY23 '!Q103:Q122)</f>
        <v>397688.05</v>
      </c>
      <c r="E19" s="26">
        <f>SUM('[1]FY23 '!U103:U122)</f>
        <v>489403.00000000006</v>
      </c>
      <c r="F19" s="26">
        <f>SUM('[1]FY23 '!Y103:Y122)</f>
        <v>398095.53</v>
      </c>
      <c r="G19" s="26">
        <f t="shared" si="0"/>
        <v>1285186.58</v>
      </c>
    </row>
    <row r="20" spans="2:10" ht="17.45" thickBot="1">
      <c r="B20" s="1011"/>
      <c r="C20" s="26" t="s">
        <v>77</v>
      </c>
      <c r="D20" s="26">
        <v>0</v>
      </c>
      <c r="E20" s="26">
        <v>0</v>
      </c>
      <c r="F20" s="26">
        <v>0</v>
      </c>
      <c r="G20" s="26">
        <f t="shared" si="0"/>
        <v>0</v>
      </c>
    </row>
    <row r="21" spans="2:10" ht="17.45" thickBot="1">
      <c r="B21" s="1011"/>
      <c r="C21" s="26" t="s">
        <v>78</v>
      </c>
      <c r="D21" s="26">
        <f>SUM('[1]FY23 '!Q149:Q151)</f>
        <v>64504.320000000007</v>
      </c>
      <c r="E21" s="26">
        <f>SUM('[1]FY23 '!U149:U151)</f>
        <v>35733.120000000003</v>
      </c>
      <c r="F21" s="26">
        <f>SUM('[1]FY23 '!Y149:Y151)</f>
        <v>71844.5</v>
      </c>
      <c r="G21" s="26">
        <f t="shared" si="0"/>
        <v>172081.94</v>
      </c>
    </row>
    <row r="22" spans="2:10" ht="17.45" thickBot="1">
      <c r="B22" s="1011"/>
      <c r="C22" s="26" t="s">
        <v>79</v>
      </c>
      <c r="D22" s="26">
        <v>0</v>
      </c>
      <c r="E22" s="26">
        <v>0</v>
      </c>
      <c r="F22" s="26">
        <v>0</v>
      </c>
      <c r="G22" s="26">
        <f t="shared" si="0"/>
        <v>0</v>
      </c>
    </row>
    <row r="23" spans="2:10" ht="17.45" thickBot="1">
      <c r="B23" s="1011"/>
      <c r="C23" s="26" t="s">
        <v>80</v>
      </c>
      <c r="D23" s="26">
        <f>SUM('[1]FY23 '!Q159:Q176)</f>
        <v>27393</v>
      </c>
      <c r="E23" s="26">
        <f>SUM('[1]FY23 '!U159:U176)</f>
        <v>26968.980000000003</v>
      </c>
      <c r="F23" s="26">
        <f>SUM('[1]FY23 '!Y159:Y176)</f>
        <v>41360.060000000005</v>
      </c>
      <c r="G23" s="26">
        <f t="shared" si="0"/>
        <v>95722.040000000008</v>
      </c>
    </row>
    <row r="24" spans="2:10" ht="17.45" thickBot="1">
      <c r="B24" s="1011"/>
      <c r="C24" s="26" t="s">
        <v>72</v>
      </c>
      <c r="D24" s="26">
        <f>SUM('[1]FY23 '!Q204:Q216)</f>
        <v>4887.04</v>
      </c>
      <c r="E24" s="26">
        <f>SUM('[1]FY23 '!U204:U216)</f>
        <v>3018.84</v>
      </c>
      <c r="F24" s="26">
        <f>SUM('[1]FY23 '!Y204:Y216)</f>
        <v>5466.8</v>
      </c>
      <c r="G24" s="26">
        <f t="shared" si="0"/>
        <v>13372.68</v>
      </c>
    </row>
    <row r="25" spans="2:10" ht="17.45" thickBot="1">
      <c r="B25" s="1012"/>
      <c r="C25" s="26" t="s">
        <v>73</v>
      </c>
      <c r="D25" s="26">
        <f>SUM('[1]FY23 '!Q185:Q203)</f>
        <v>81786.28</v>
      </c>
      <c r="E25" s="26">
        <f>SUM('[1]FY23 '!U185:U203)</f>
        <v>102030.87000000001</v>
      </c>
      <c r="F25" s="26">
        <f>SUM('[1]FY23 '!Y185:Y203)</f>
        <v>84432.960000000021</v>
      </c>
      <c r="G25" s="26">
        <f t="shared" si="0"/>
        <v>268250.11000000004</v>
      </c>
    </row>
    <row r="26" spans="2:10" ht="17.45" thickBot="1">
      <c r="B26" s="21"/>
      <c r="C26" s="21"/>
      <c r="D26" s="21"/>
      <c r="E26" s="21"/>
      <c r="F26" s="21"/>
      <c r="G26" s="29">
        <f>SUM(G4:G25)</f>
        <v>5298722.7</v>
      </c>
    </row>
    <row r="27" spans="2:10">
      <c r="B27" s="21"/>
      <c r="C27" s="21"/>
      <c r="D27" s="21"/>
      <c r="E27" s="21"/>
      <c r="F27" s="21"/>
    </row>
    <row r="28" spans="2:10" ht="17.45" thickBot="1">
      <c r="B28" s="20" t="s">
        <v>58</v>
      </c>
      <c r="C28" s="21"/>
      <c r="D28" s="21"/>
      <c r="E28" s="21"/>
      <c r="F28" s="21"/>
      <c r="G28" s="21"/>
    </row>
    <row r="29" spans="2:10" ht="29.45" thickBot="1">
      <c r="B29" s="38"/>
      <c r="C29" s="23" t="s">
        <v>81</v>
      </c>
      <c r="D29" s="31">
        <v>44866</v>
      </c>
      <c r="E29" s="31">
        <v>44896</v>
      </c>
      <c r="F29" s="31">
        <v>44927</v>
      </c>
      <c r="G29" s="24" t="s">
        <v>60</v>
      </c>
    </row>
    <row r="30" spans="2:10" ht="17.45" thickBot="1">
      <c r="B30" s="1006" t="s">
        <v>82</v>
      </c>
      <c r="C30" s="26" t="s">
        <v>83</v>
      </c>
      <c r="D30" s="26"/>
      <c r="E30" s="26"/>
      <c r="F30" s="26"/>
      <c r="G30" s="26"/>
    </row>
    <row r="31" spans="2:10" ht="17.45" thickBot="1">
      <c r="B31" s="1006"/>
      <c r="C31" s="26" t="s">
        <v>84</v>
      </c>
      <c r="D31" s="26"/>
      <c r="E31" s="26"/>
      <c r="F31" s="26"/>
      <c r="G31" s="26"/>
    </row>
    <row r="32" spans="2:10" ht="17.45" thickBot="1">
      <c r="B32" s="1006"/>
      <c r="C32" s="26" t="s">
        <v>85</v>
      </c>
      <c r="D32" s="26"/>
      <c r="E32" s="26"/>
      <c r="F32" s="26"/>
      <c r="G32" s="26"/>
    </row>
    <row r="33" spans="2:7" ht="17.45" thickBot="1">
      <c r="B33" s="1006"/>
      <c r="C33" s="26" t="s">
        <v>86</v>
      </c>
      <c r="D33" s="26"/>
      <c r="E33" s="26"/>
      <c r="F33" s="26"/>
      <c r="G33" s="26"/>
    </row>
    <row r="34" spans="2:7" ht="17.45" thickBot="1">
      <c r="B34" s="1006"/>
      <c r="C34" s="26" t="s">
        <v>87</v>
      </c>
      <c r="D34" s="26">
        <f>SUM(D5:D25)</f>
        <v>1643474.5300000003</v>
      </c>
      <c r="E34" s="26">
        <f>SUM(E5:E25)</f>
        <v>1869696.1000000003</v>
      </c>
      <c r="F34" s="26">
        <f>SUM(F5:F25)</f>
        <v>1785552.0699999998</v>
      </c>
      <c r="G34" s="26">
        <f>SUM(D34:F34)</f>
        <v>5298722.7000000011</v>
      </c>
    </row>
    <row r="35" spans="2:7" ht="17.45" thickBot="1">
      <c r="B35" s="1006"/>
      <c r="C35" s="26" t="s">
        <v>88</v>
      </c>
      <c r="D35" s="26"/>
      <c r="E35" s="26"/>
      <c r="F35" s="26"/>
      <c r="G35" s="26"/>
    </row>
    <row r="36" spans="2:7" ht="17.45" thickBot="1">
      <c r="B36" s="21"/>
      <c r="C36" s="21"/>
      <c r="D36" s="21"/>
      <c r="E36" s="21"/>
      <c r="F36" s="29" t="s">
        <v>89</v>
      </c>
      <c r="G36" s="30"/>
    </row>
    <row r="39" spans="2:7" ht="17.45" thickBot="1">
      <c r="B39" s="20" t="s">
        <v>90</v>
      </c>
      <c r="C39" s="21"/>
      <c r="D39" s="21"/>
      <c r="E39" s="21"/>
      <c r="F39" s="21"/>
      <c r="G39" s="21"/>
    </row>
    <row r="40" spans="2:7" ht="29.45" thickBot="1">
      <c r="B40" s="22"/>
      <c r="C40" s="23" t="s">
        <v>59</v>
      </c>
      <c r="D40" s="31">
        <v>44958</v>
      </c>
      <c r="E40" s="31">
        <v>44986</v>
      </c>
      <c r="F40" s="31">
        <v>45017</v>
      </c>
      <c r="G40" s="24" t="s">
        <v>91</v>
      </c>
    </row>
    <row r="41" spans="2:7" ht="17.45" thickBot="1">
      <c r="B41" s="1007" t="s">
        <v>61</v>
      </c>
      <c r="C41" s="26" t="s">
        <v>62</v>
      </c>
      <c r="D41" s="26">
        <f>SUM('[1]FY23 '!AE4)</f>
        <v>67224.479999999996</v>
      </c>
      <c r="E41" s="26">
        <f>'[1]FY23 '!AI4</f>
        <v>117551.67999999998</v>
      </c>
      <c r="F41" s="26">
        <f>'[1]FY23 '!AM4</f>
        <v>34503.199999999997</v>
      </c>
      <c r="G41" s="26">
        <f>SUM(D41:F41)</f>
        <v>219279.35999999999</v>
      </c>
    </row>
    <row r="42" spans="2:7" ht="17.45" thickBot="1">
      <c r="B42" s="1008"/>
      <c r="C42" s="26" t="s">
        <v>63</v>
      </c>
      <c r="D42" s="26">
        <v>0</v>
      </c>
      <c r="E42" s="26">
        <v>0</v>
      </c>
      <c r="F42" s="26">
        <v>0</v>
      </c>
      <c r="G42" s="26">
        <f t="shared" ref="G42:G61" si="1">SUM(D42:F42)</f>
        <v>0</v>
      </c>
    </row>
    <row r="43" spans="2:7" ht="17.45" thickBot="1">
      <c r="B43" s="1008"/>
      <c r="C43" s="26" t="s">
        <v>64</v>
      </c>
      <c r="D43" s="26">
        <v>0</v>
      </c>
      <c r="E43" s="26">
        <v>0</v>
      </c>
      <c r="F43" s="26">
        <v>0</v>
      </c>
      <c r="G43" s="26">
        <f t="shared" si="1"/>
        <v>0</v>
      </c>
    </row>
    <row r="44" spans="2:7" ht="17.45" thickBot="1">
      <c r="B44" s="1008"/>
      <c r="C44" s="26" t="s">
        <v>65</v>
      </c>
      <c r="D44" s="26">
        <f>SUM('[1]FY23 '!AE21:AE30)</f>
        <v>682946.41999999993</v>
      </c>
      <c r="E44" s="26">
        <f>SUM('[1]FY23 '!AI21:AI30)</f>
        <v>675201.54</v>
      </c>
      <c r="F44" s="26">
        <f>SUM('[1]FY23 '!AM21:AM31)</f>
        <v>537191.51000000013</v>
      </c>
      <c r="G44" s="26">
        <f>SUM(D44:F44)</f>
        <v>1895339.4700000002</v>
      </c>
    </row>
    <row r="45" spans="2:7" ht="17.45" thickBot="1">
      <c r="B45" s="1008"/>
      <c r="C45" s="26" t="s">
        <v>66</v>
      </c>
      <c r="D45" s="26">
        <f>'[1]FY23 '!AE32+'[1]FY23 '!AE33</f>
        <v>5040</v>
      </c>
      <c r="E45" s="26">
        <f>SUM('[1]FY23 '!AI32:AI33)</f>
        <v>12780</v>
      </c>
      <c r="F45" s="26">
        <f>SUM('[1]FY23 '!AM32:AM33)</f>
        <v>6480</v>
      </c>
      <c r="G45" s="26">
        <f t="shared" si="1"/>
        <v>24300</v>
      </c>
    </row>
    <row r="46" spans="2:7" ht="17.45" thickBot="1">
      <c r="B46" s="1008"/>
      <c r="C46" s="26" t="s">
        <v>67</v>
      </c>
      <c r="D46" s="26">
        <f>'[1]FY23 '!AE40</f>
        <v>16740</v>
      </c>
      <c r="E46" s="26">
        <f>'[1]FY23 '!AI40</f>
        <v>27715.5</v>
      </c>
      <c r="F46" s="26">
        <f>SUM('[1]FY23 '!AM40)</f>
        <v>23269.5</v>
      </c>
      <c r="G46" s="26">
        <f t="shared" si="1"/>
        <v>67725</v>
      </c>
    </row>
    <row r="47" spans="2:7" ht="17.45" thickBot="1">
      <c r="B47" s="1008"/>
      <c r="C47" s="26" t="s">
        <v>68</v>
      </c>
      <c r="D47" s="26">
        <f>'[1]FY23 '!AE42</f>
        <v>0</v>
      </c>
      <c r="E47" s="26">
        <v>0</v>
      </c>
      <c r="F47" s="26">
        <v>0</v>
      </c>
      <c r="G47" s="26">
        <f t="shared" si="1"/>
        <v>0</v>
      </c>
    </row>
    <row r="48" spans="2:7" ht="17.45" thickBot="1">
      <c r="B48" s="1008"/>
      <c r="C48" s="26" t="s">
        <v>69</v>
      </c>
      <c r="D48" s="26">
        <v>0</v>
      </c>
      <c r="E48" s="26">
        <v>0</v>
      </c>
      <c r="F48" s="26">
        <v>0</v>
      </c>
      <c r="G48" s="26">
        <f t="shared" si="1"/>
        <v>0</v>
      </c>
    </row>
    <row r="49" spans="2:7" ht="17.45" thickBot="1">
      <c r="B49" s="1008"/>
      <c r="C49" s="26" t="s">
        <v>70</v>
      </c>
      <c r="D49" s="26">
        <v>0</v>
      </c>
      <c r="E49" s="26">
        <v>0</v>
      </c>
      <c r="F49" s="26">
        <v>0</v>
      </c>
      <c r="G49" s="26">
        <f t="shared" si="1"/>
        <v>0</v>
      </c>
    </row>
    <row r="50" spans="2:7" ht="17.45" thickBot="1">
      <c r="B50" s="1008"/>
      <c r="C50" s="26" t="s">
        <v>71</v>
      </c>
      <c r="D50" s="26">
        <f>'[1]FY23 '!AE38</f>
        <v>630</v>
      </c>
      <c r="E50" s="26">
        <f>'[1]FY23 '!AI38</f>
        <v>798</v>
      </c>
      <c r="F50" s="26">
        <f>'[1]FY23 '!AM38</f>
        <v>1260</v>
      </c>
      <c r="G50" s="26">
        <f t="shared" si="1"/>
        <v>2688</v>
      </c>
    </row>
    <row r="51" spans="2:7" ht="17.45" thickBot="1">
      <c r="B51" s="1008"/>
      <c r="C51" s="25" t="s">
        <v>72</v>
      </c>
      <c r="D51" s="27">
        <f>SUM('[1]FY23 '!AE217:AE229)</f>
        <v>55454.880000000005</v>
      </c>
      <c r="E51" s="27">
        <f>SUM('[1]FY23 '!AI217:AI229)</f>
        <v>29563.919999999998</v>
      </c>
      <c r="F51" s="26">
        <f>SUM('[1]FY23 '!AM217:AM229)</f>
        <v>60093.120000000003</v>
      </c>
      <c r="G51" s="26">
        <f t="shared" si="1"/>
        <v>145111.92000000001</v>
      </c>
    </row>
    <row r="52" spans="2:7" ht="17.45" thickBot="1">
      <c r="B52" s="1009"/>
      <c r="C52" s="28" t="s">
        <v>73</v>
      </c>
      <c r="D52" s="26">
        <f>SUM('[1]FY23 '!AE49:AE59)</f>
        <v>91879.9</v>
      </c>
      <c r="E52" s="26">
        <f>SUM('[1]FY23 '!AI49:AI59)</f>
        <v>108709.18</v>
      </c>
      <c r="F52" s="26">
        <f>SUM('[1]FY23 '!AM49:AM59)</f>
        <v>71049.42</v>
      </c>
      <c r="G52" s="26">
        <f t="shared" si="1"/>
        <v>271638.5</v>
      </c>
    </row>
    <row r="53" spans="2:7" ht="17.45" thickBot="1">
      <c r="B53" s="1010" t="s">
        <v>74</v>
      </c>
      <c r="C53" s="26" t="s">
        <v>75</v>
      </c>
      <c r="D53" s="26">
        <f>SUM('[1]FY23 '!AE61:AE86)</f>
        <v>201674.66999999998</v>
      </c>
      <c r="E53" s="26">
        <f>SUM('[1]FY23 '!AI61:AI86)</f>
        <v>340612.06999999995</v>
      </c>
      <c r="F53" s="26">
        <f>SUM('[1]FY23 '!AM61:AM86)</f>
        <v>246867.11000000002</v>
      </c>
      <c r="G53" s="26">
        <f t="shared" si="1"/>
        <v>789153.85</v>
      </c>
    </row>
    <row r="54" spans="2:7" ht="17.45" thickBot="1">
      <c r="B54" s="1011"/>
      <c r="C54" s="26" t="s">
        <v>69</v>
      </c>
      <c r="D54" s="26">
        <f>SUM('[1]FY23 '!AE94:AE98)</f>
        <v>5472</v>
      </c>
      <c r="E54" s="26">
        <f>SUM('[1]FY23 '!AI94:AI96)</f>
        <v>1440</v>
      </c>
      <c r="F54" s="26">
        <f>SUM('[1]FY23 '!AM94:AM99)</f>
        <v>3217.2</v>
      </c>
      <c r="G54" s="26">
        <f t="shared" si="1"/>
        <v>10129.200000000001</v>
      </c>
    </row>
    <row r="55" spans="2:7" ht="17.45" thickBot="1">
      <c r="B55" s="1011"/>
      <c r="C55" s="26" t="s">
        <v>76</v>
      </c>
      <c r="D55" s="26">
        <f>SUM('[1]FY23 '!AE103:AE122)</f>
        <v>177169.24000000002</v>
      </c>
      <c r="E55" s="26">
        <f>SUM('[1]FY23 '!AI103:AI122)</f>
        <v>504327.09</v>
      </c>
      <c r="F55" s="26">
        <f>SUM('[1]FY23 '!AM103:AM124)</f>
        <v>363115.6</v>
      </c>
      <c r="G55" s="26">
        <f t="shared" si="1"/>
        <v>1044611.93</v>
      </c>
    </row>
    <row r="56" spans="2:7" ht="17.45" thickBot="1">
      <c r="B56" s="1011"/>
      <c r="C56" s="26" t="s">
        <v>77</v>
      </c>
      <c r="D56" s="26">
        <v>0</v>
      </c>
      <c r="E56" s="26">
        <v>0</v>
      </c>
      <c r="F56" s="26">
        <v>0</v>
      </c>
      <c r="G56" s="26">
        <f t="shared" si="1"/>
        <v>0</v>
      </c>
    </row>
    <row r="57" spans="2:7" ht="17.45" thickBot="1">
      <c r="B57" s="1011"/>
      <c r="C57" s="26" t="s">
        <v>78</v>
      </c>
      <c r="D57" s="26">
        <f>SUM('[1]FY23 '!AE149:AE151)</f>
        <v>68880</v>
      </c>
      <c r="E57" s="26">
        <f>SUM('[1]FY23 '!AI149:AI151)</f>
        <v>78613.5</v>
      </c>
      <c r="F57" s="26">
        <f>SUM('[1]FY23 '!AM149:AM154)</f>
        <v>36680</v>
      </c>
      <c r="G57" s="26">
        <f t="shared" si="1"/>
        <v>184173.5</v>
      </c>
    </row>
    <row r="58" spans="2:7" ht="17.45" thickBot="1">
      <c r="B58" s="1011"/>
      <c r="C58" s="26" t="s">
        <v>79</v>
      </c>
      <c r="D58" s="26">
        <v>0</v>
      </c>
      <c r="E58" s="26">
        <v>0</v>
      </c>
      <c r="F58" s="26">
        <v>0</v>
      </c>
      <c r="G58" s="26">
        <f t="shared" si="1"/>
        <v>0</v>
      </c>
    </row>
    <row r="59" spans="2:7" ht="17.45" thickBot="1">
      <c r="B59" s="1011"/>
      <c r="C59" s="26" t="s">
        <v>80</v>
      </c>
      <c r="D59" s="26">
        <f>SUM('[1]FY23 '!AE159:AE176)</f>
        <v>49219.79</v>
      </c>
      <c r="E59" s="26">
        <f>SUM('[1]FY23 '!AI159:AI176)</f>
        <v>19501.2</v>
      </c>
      <c r="F59" s="26">
        <f>SUM('[1]FY23 '!AM159:AM182)</f>
        <v>96704.75</v>
      </c>
      <c r="G59" s="26">
        <f t="shared" si="1"/>
        <v>165425.74</v>
      </c>
    </row>
    <row r="60" spans="2:7" ht="17.45" thickBot="1">
      <c r="B60" s="1011"/>
      <c r="C60" s="26" t="s">
        <v>72</v>
      </c>
      <c r="D60" s="26">
        <f>SUM('[1]FY23 '!AE204:AE216)</f>
        <v>12518.52</v>
      </c>
      <c r="E60" s="26">
        <f>SUM('[1]FY23 '!AI204:AI216)</f>
        <v>11243.2</v>
      </c>
      <c r="F60" s="26">
        <f>SUM('[1]FY23 '!AM204:AM216)</f>
        <v>7012.72</v>
      </c>
      <c r="G60" s="26">
        <f t="shared" si="1"/>
        <v>30774.440000000002</v>
      </c>
    </row>
    <row r="61" spans="2:7" ht="17.45" thickBot="1">
      <c r="B61" s="1012"/>
      <c r="C61" s="26" t="s">
        <v>73</v>
      </c>
      <c r="D61" s="26">
        <f>SUM('[1]FY23 '!AE185:AE203)</f>
        <v>84495.819999999978</v>
      </c>
      <c r="E61" s="26">
        <f>SUM('[1]FY23 '!AI185:AI203)</f>
        <v>89847.9</v>
      </c>
      <c r="F61" s="26">
        <f>SUM('[1]FY23 '!AM185:AM203)</f>
        <v>89918.64</v>
      </c>
      <c r="G61" s="26">
        <f t="shared" si="1"/>
        <v>264262.36</v>
      </c>
    </row>
    <row r="62" spans="2:7" ht="17.45" thickBot="1">
      <c r="B62" s="21"/>
      <c r="C62" s="21"/>
      <c r="D62" s="21"/>
      <c r="E62" s="21"/>
      <c r="F62" s="21"/>
      <c r="G62" s="29">
        <f>SUM(G40:G61)</f>
        <v>5114613.2700000014</v>
      </c>
    </row>
    <row r="63" spans="2:7">
      <c r="B63" s="21"/>
      <c r="C63" s="21"/>
      <c r="D63" s="21"/>
      <c r="E63" s="21"/>
      <c r="F63" s="21"/>
    </row>
    <row r="64" spans="2:7" ht="17.45" thickBot="1">
      <c r="B64" s="20" t="s">
        <v>90</v>
      </c>
      <c r="C64" s="21"/>
      <c r="D64" s="21"/>
      <c r="E64" s="21"/>
      <c r="F64" s="21"/>
      <c r="G64" s="21"/>
    </row>
    <row r="65" spans="2:10" ht="29.45" thickBot="1">
      <c r="B65" s="22"/>
      <c r="C65" s="23" t="s">
        <v>81</v>
      </c>
      <c r="D65" s="31">
        <v>44958</v>
      </c>
      <c r="E65" s="31">
        <v>44986</v>
      </c>
      <c r="F65" s="31">
        <v>45017</v>
      </c>
      <c r="G65" s="24" t="s">
        <v>91</v>
      </c>
    </row>
    <row r="66" spans="2:10" ht="17.45" thickBot="1">
      <c r="B66" s="1006" t="s">
        <v>82</v>
      </c>
      <c r="C66" s="26" t="s">
        <v>83</v>
      </c>
      <c r="D66" s="26"/>
      <c r="E66" s="26"/>
      <c r="F66" s="26"/>
      <c r="G66" s="26"/>
    </row>
    <row r="67" spans="2:10" ht="17.45" thickBot="1">
      <c r="B67" s="1006" t="s">
        <v>82</v>
      </c>
      <c r="C67" s="26" t="s">
        <v>84</v>
      </c>
      <c r="D67" s="26"/>
      <c r="E67" s="26"/>
      <c r="F67" s="26"/>
      <c r="G67" s="26"/>
    </row>
    <row r="68" spans="2:10" ht="17.45" thickBot="1">
      <c r="B68" s="1006"/>
      <c r="C68" s="26" t="s">
        <v>85</v>
      </c>
      <c r="D68" s="26"/>
      <c r="E68" s="26"/>
      <c r="F68" s="26"/>
      <c r="G68" s="26"/>
    </row>
    <row r="69" spans="2:10" ht="17.45" thickBot="1">
      <c r="B69" s="1006"/>
      <c r="C69" s="26" t="s">
        <v>86</v>
      </c>
      <c r="D69" s="26"/>
      <c r="E69" s="26"/>
      <c r="F69" s="26"/>
      <c r="G69" s="26"/>
    </row>
    <row r="70" spans="2:10" ht="17.45" thickBot="1">
      <c r="B70" s="1006"/>
      <c r="C70" s="26" t="s">
        <v>87</v>
      </c>
      <c r="D70" s="26">
        <f>SUM(D41:D61)</f>
        <v>1519345.72</v>
      </c>
      <c r="E70" s="26">
        <f>SUM(E41:E61)</f>
        <v>2017904.78</v>
      </c>
      <c r="F70" s="26">
        <f>SUM(F41:F61)</f>
        <v>1577362.77</v>
      </c>
      <c r="G70" s="26">
        <f>SUM(D70:F70)</f>
        <v>5114613.2699999996</v>
      </c>
    </row>
    <row r="71" spans="2:10" ht="17.45" thickBot="1">
      <c r="B71" s="1006"/>
      <c r="C71" s="26" t="s">
        <v>88</v>
      </c>
      <c r="D71" s="26"/>
      <c r="E71" s="26"/>
      <c r="F71" s="26"/>
      <c r="G71" s="26"/>
    </row>
    <row r="72" spans="2:10" ht="17.45" thickBot="1">
      <c r="B72" s="21"/>
      <c r="C72" s="21"/>
      <c r="D72" s="21"/>
      <c r="E72" s="21"/>
      <c r="F72" s="29" t="s">
        <v>89</v>
      </c>
      <c r="G72" s="30"/>
    </row>
    <row r="75" spans="2:10" ht="17.45" thickBot="1">
      <c r="B75" s="20" t="s">
        <v>92</v>
      </c>
      <c r="C75" s="21"/>
      <c r="D75" s="21"/>
      <c r="E75" s="21"/>
      <c r="F75" s="21"/>
      <c r="G75" s="21"/>
    </row>
    <row r="76" spans="2:10" ht="29.45" thickBot="1">
      <c r="B76" s="22"/>
      <c r="C76" s="23" t="s">
        <v>59</v>
      </c>
      <c r="D76" s="31">
        <v>45047</v>
      </c>
      <c r="E76" s="31">
        <v>45078</v>
      </c>
      <c r="F76" s="31">
        <v>45108</v>
      </c>
      <c r="G76" s="24" t="s">
        <v>93</v>
      </c>
    </row>
    <row r="77" spans="2:10" ht="17.45" thickBot="1">
      <c r="B77" s="1007" t="s">
        <v>61</v>
      </c>
      <c r="C77" s="26" t="s">
        <v>62</v>
      </c>
      <c r="D77" s="26">
        <f>'FY23'!BA3</f>
        <v>99646.479999999981</v>
      </c>
      <c r="E77" s="26">
        <f>'FY23'!BC3</f>
        <v>140523.99999999997</v>
      </c>
      <c r="F77" s="26">
        <f>'FY23'!BE3</f>
        <v>70083.12</v>
      </c>
      <c r="G77" s="26">
        <f>SUM(D77:F77)</f>
        <v>310253.59999999998</v>
      </c>
      <c r="H77" s="228"/>
      <c r="I77" s="228"/>
      <c r="J77" s="228"/>
    </row>
    <row r="78" spans="2:10" ht="17.45" thickBot="1">
      <c r="B78" s="1008"/>
      <c r="C78" s="26" t="s">
        <v>63</v>
      </c>
      <c r="D78" s="26">
        <v>0</v>
      </c>
      <c r="E78" s="26">
        <v>0</v>
      </c>
      <c r="F78" s="26">
        <v>0</v>
      </c>
      <c r="G78" s="26">
        <f t="shared" ref="G78:G97" si="2">SUM(D78:F78)</f>
        <v>0</v>
      </c>
    </row>
    <row r="79" spans="2:10" ht="17.45" thickBot="1">
      <c r="B79" s="1008"/>
      <c r="C79" s="26" t="s">
        <v>64</v>
      </c>
      <c r="D79" s="26">
        <v>0</v>
      </c>
      <c r="E79" s="26">
        <v>0</v>
      </c>
      <c r="F79" s="26">
        <v>0</v>
      </c>
      <c r="G79" s="26">
        <f t="shared" si="2"/>
        <v>0</v>
      </c>
    </row>
    <row r="80" spans="2:10" ht="17.45" thickBot="1">
      <c r="B80" s="1008"/>
      <c r="C80" s="26" t="s">
        <v>65</v>
      </c>
      <c r="D80" s="26">
        <f>SUM('FY23'!BA20:BA34)</f>
        <v>545208.97000000009</v>
      </c>
      <c r="E80" s="26">
        <f>SUM('FY23'!BC20:BC34)</f>
        <v>637878.36</v>
      </c>
      <c r="F80" s="26">
        <f>SUM('FY23'!BE20:BE34)</f>
        <v>509782.43999999994</v>
      </c>
      <c r="G80" s="26">
        <f t="shared" si="2"/>
        <v>1692869.77</v>
      </c>
    </row>
    <row r="81" spans="2:10" ht="17.45" thickBot="1">
      <c r="B81" s="1008"/>
      <c r="C81" s="26" t="s">
        <v>66</v>
      </c>
      <c r="D81" s="26">
        <f>SUM('FY23'!BA35:BA36)</f>
        <v>6840</v>
      </c>
      <c r="E81" s="26">
        <f ca="1">SUM('FY23'!BC35:'FY23'!BC36)</f>
        <v>12397.5</v>
      </c>
      <c r="F81" s="26">
        <f>SUM('FY23'!BE35+'FY23'!BE36)</f>
        <v>6300</v>
      </c>
      <c r="G81" s="26">
        <f t="shared" si="2"/>
        <v>25537.5</v>
      </c>
    </row>
    <row r="82" spans="2:10" ht="17.45" thickBot="1">
      <c r="B82" s="1008"/>
      <c r="C82" s="26" t="s">
        <v>67</v>
      </c>
      <c r="D82" s="26">
        <f>'FY23'!BA43</f>
        <v>23040</v>
      </c>
      <c r="E82" s="26">
        <f>'FY23'!BC43</f>
        <v>42642</v>
      </c>
      <c r="F82" s="26">
        <f>'FY23'!BE43</f>
        <v>49036.5</v>
      </c>
      <c r="G82" s="26">
        <f t="shared" si="2"/>
        <v>114718.5</v>
      </c>
    </row>
    <row r="83" spans="2:10" ht="17.45" thickBot="1">
      <c r="B83" s="1008"/>
      <c r="C83" s="26" t="s">
        <v>68</v>
      </c>
      <c r="D83" s="26">
        <f>'FY23'!BA45</f>
        <v>0</v>
      </c>
      <c r="E83" s="26">
        <v>0</v>
      </c>
      <c r="F83" s="26">
        <f>'FY23'!BE9</f>
        <v>0</v>
      </c>
      <c r="G83" s="26">
        <f t="shared" si="2"/>
        <v>0</v>
      </c>
    </row>
    <row r="84" spans="2:10" ht="17.45" thickBot="1">
      <c r="B84" s="1008"/>
      <c r="C84" s="26" t="s">
        <v>69</v>
      </c>
      <c r="D84" s="26">
        <f>SUM('FY23'!BA101:BA103)</f>
        <v>1288</v>
      </c>
      <c r="E84" s="26">
        <f>SUM('FY23'!BC101:BC103)</f>
        <v>1756</v>
      </c>
      <c r="F84" s="26">
        <f>SUM('FY23'!BE101:BE103)</f>
        <v>3075</v>
      </c>
      <c r="G84" s="26">
        <f t="shared" si="2"/>
        <v>6119</v>
      </c>
    </row>
    <row r="85" spans="2:10" ht="17.45" thickBot="1">
      <c r="B85" s="1008"/>
      <c r="C85" s="26" t="s">
        <v>70</v>
      </c>
      <c r="D85" s="26">
        <v>0</v>
      </c>
      <c r="E85" s="26">
        <v>0</v>
      </c>
      <c r="F85" s="26">
        <v>0</v>
      </c>
      <c r="G85" s="26">
        <f t="shared" si="2"/>
        <v>0</v>
      </c>
    </row>
    <row r="86" spans="2:10" ht="17.45" thickBot="1">
      <c r="B86" s="1008"/>
      <c r="C86" s="26" t="s">
        <v>71</v>
      </c>
      <c r="D86" s="26">
        <f>'FY23'!BA41</f>
        <v>9903.6</v>
      </c>
      <c r="E86" s="26">
        <f>'FY23'!BC41</f>
        <v>2094.75</v>
      </c>
      <c r="F86" s="26">
        <f>'FY23'!BE41</f>
        <v>2258.5500000000002</v>
      </c>
      <c r="G86" s="26">
        <f t="shared" si="2"/>
        <v>14256.900000000001</v>
      </c>
    </row>
    <row r="87" spans="2:10" ht="17.45" thickBot="1">
      <c r="B87" s="1008"/>
      <c r="C87" s="25" t="s">
        <v>72</v>
      </c>
      <c r="D87" s="27">
        <f>SUM('FY23'!BA220:BA235)</f>
        <v>43495.839999999997</v>
      </c>
      <c r="E87" s="26">
        <f>SUM('FY23'!BC220:BC235)</f>
        <v>50214.16</v>
      </c>
      <c r="F87" s="26">
        <f>SUM('FY23'!BE220:BE235)</f>
        <v>45828.859999999993</v>
      </c>
      <c r="G87" s="26">
        <f t="shared" si="2"/>
        <v>139538.85999999999</v>
      </c>
    </row>
    <row r="88" spans="2:10" ht="17.45" thickBot="1">
      <c r="B88" s="1009"/>
      <c r="C88" s="28" t="s">
        <v>73</v>
      </c>
      <c r="D88" s="26">
        <f>SUM('FY23'!BA52:BA63)</f>
        <v>129341.48</v>
      </c>
      <c r="E88" s="26">
        <f>SUM('FY23'!BC52:BC63)</f>
        <v>149226.82999999999</v>
      </c>
      <c r="F88" s="26">
        <f>SUM('FY23'!BE52:BE63)</f>
        <v>89856.62</v>
      </c>
      <c r="G88" s="26">
        <f t="shared" si="2"/>
        <v>368424.93</v>
      </c>
    </row>
    <row r="89" spans="2:10" ht="17.45" thickBot="1">
      <c r="B89" s="1010" t="s">
        <v>74</v>
      </c>
      <c r="C89" s="26" t="s">
        <v>75</v>
      </c>
      <c r="D89" s="26">
        <f>SUM('FY23'!BA64:BA91)</f>
        <v>326836.86</v>
      </c>
      <c r="E89" s="26">
        <f>SUM('FY23'!BC64:BC91)</f>
        <v>333316.08</v>
      </c>
      <c r="F89" s="26">
        <f>SUM('FY23'!BE64:BE91)</f>
        <v>226276.49999999997</v>
      </c>
      <c r="G89" s="26">
        <f t="shared" si="2"/>
        <v>886429.44</v>
      </c>
      <c r="H89" s="228"/>
      <c r="I89" s="228"/>
      <c r="J89" s="228"/>
    </row>
    <row r="90" spans="2:10" ht="17.45" thickBot="1">
      <c r="B90" s="1011"/>
      <c r="C90" s="26" t="s">
        <v>69</v>
      </c>
      <c r="D90" s="26">
        <f>SUM('FY23'!BA98:BA100)</f>
        <v>666.89</v>
      </c>
      <c r="E90" s="26">
        <f>SUM('FY23'!BC98:BC100)</f>
        <v>1027.2</v>
      </c>
      <c r="F90" s="26">
        <f>SUM('FY23'!BE98:BE100)</f>
        <v>6350</v>
      </c>
      <c r="G90" s="26">
        <f t="shared" si="2"/>
        <v>8044.09</v>
      </c>
    </row>
    <row r="91" spans="2:10" ht="17.45" thickBot="1">
      <c r="B91" s="1011"/>
      <c r="C91" s="26" t="s">
        <v>76</v>
      </c>
      <c r="D91" s="26">
        <f>SUM('FY23'!BA107:BA128)</f>
        <v>421028.93999999994</v>
      </c>
      <c r="E91" s="26">
        <f>SUM('FY23'!BC107:BC128)</f>
        <v>429066.69</v>
      </c>
      <c r="F91" s="26">
        <f>SUM('FY23'!BE107:BE128)</f>
        <v>347485.39</v>
      </c>
      <c r="G91" s="26">
        <f t="shared" si="2"/>
        <v>1197581.02</v>
      </c>
    </row>
    <row r="92" spans="2:10" ht="17.45" thickBot="1">
      <c r="B92" s="1011"/>
      <c r="C92" s="26" t="s">
        <v>77</v>
      </c>
      <c r="D92" s="26">
        <v>0</v>
      </c>
      <c r="E92" s="26">
        <v>0</v>
      </c>
      <c r="F92" s="26">
        <f>'FY23'!BE18</f>
        <v>0</v>
      </c>
      <c r="G92" s="26">
        <f t="shared" si="2"/>
        <v>0</v>
      </c>
    </row>
    <row r="93" spans="2:10" ht="17.45" thickBot="1">
      <c r="B93" s="1011"/>
      <c r="C93" s="26" t="s">
        <v>78</v>
      </c>
      <c r="D93" s="26">
        <f>SUM('FY23'!BA153:BA158)</f>
        <v>66248.5</v>
      </c>
      <c r="E93" s="26">
        <f>SUM('FY23'!BC153:BC158)</f>
        <v>68886</v>
      </c>
      <c r="F93" s="26">
        <f>SUM('FY23'!BE153:BE158)</f>
        <v>47749</v>
      </c>
      <c r="G93" s="26">
        <f t="shared" si="2"/>
        <v>182883.5</v>
      </c>
    </row>
    <row r="94" spans="2:10" ht="17.45" thickBot="1">
      <c r="B94" s="1011"/>
      <c r="C94" s="26" t="s">
        <v>79</v>
      </c>
      <c r="D94" s="26">
        <v>0</v>
      </c>
      <c r="E94" s="26">
        <v>0</v>
      </c>
      <c r="F94" s="26">
        <v>0</v>
      </c>
      <c r="G94" s="26">
        <f t="shared" si="2"/>
        <v>0</v>
      </c>
    </row>
    <row r="95" spans="2:10" ht="17.45" thickBot="1">
      <c r="B95" s="1011"/>
      <c r="C95" s="26" t="s">
        <v>80</v>
      </c>
      <c r="D95" s="26">
        <f>SUM('FY23'!BA163:BA186)</f>
        <v>81241.97</v>
      </c>
      <c r="E95" s="26">
        <f>SUM('FY23'!BC163:BC186)</f>
        <v>87173.7</v>
      </c>
      <c r="F95" s="26">
        <f>SUM('FY23'!BE163:BE186)</f>
        <v>72997.049999999988</v>
      </c>
      <c r="G95" s="26">
        <f t="shared" si="2"/>
        <v>241412.71999999997</v>
      </c>
    </row>
    <row r="96" spans="2:10" ht="17.45" thickBot="1">
      <c r="B96" s="1011"/>
      <c r="C96" s="26" t="s">
        <v>72</v>
      </c>
      <c r="D96" s="26">
        <f>SUM('FY23'!BA208:BA219)</f>
        <v>22617.199999999997</v>
      </c>
      <c r="E96" s="26">
        <f>SUM('FY23'!BC208:BC219)</f>
        <v>20032.2</v>
      </c>
      <c r="F96" s="26">
        <f>SUM('FY23'!BE208:BE219)</f>
        <v>13996.880000000001</v>
      </c>
      <c r="G96" s="26">
        <f t="shared" si="2"/>
        <v>56646.28</v>
      </c>
    </row>
    <row r="97" spans="2:10" ht="17.45" thickBot="1">
      <c r="B97" s="1012"/>
      <c r="C97" s="26" t="s">
        <v>73</v>
      </c>
      <c r="D97" s="26">
        <f>SUM('FY23'!BA189:BA207)</f>
        <v>84402.249999999985</v>
      </c>
      <c r="E97" s="26">
        <f>SUM('FY23'!BC189:BC207)</f>
        <v>79765.859999999986</v>
      </c>
      <c r="F97" s="26">
        <f>SUM('FY23'!BE189:BE207)</f>
        <v>62293.17</v>
      </c>
      <c r="G97" s="26">
        <f t="shared" si="2"/>
        <v>226461.27999999997</v>
      </c>
    </row>
    <row r="98" spans="2:10" ht="17.45" thickBot="1">
      <c r="B98" s="21"/>
      <c r="C98" s="21"/>
      <c r="D98" s="21"/>
      <c r="E98" s="21"/>
      <c r="F98" s="21"/>
      <c r="G98" s="29">
        <f>SUM(G77:G97)</f>
        <v>5471177.3899999997</v>
      </c>
    </row>
    <row r="99" spans="2:10">
      <c r="B99" s="21"/>
      <c r="C99" s="21"/>
      <c r="D99" s="21"/>
      <c r="E99" s="21"/>
      <c r="F99" s="21"/>
      <c r="G99" s="21"/>
    </row>
    <row r="100" spans="2:10" ht="17.45" thickBot="1">
      <c r="B100" s="20" t="s">
        <v>92</v>
      </c>
      <c r="C100" s="21"/>
      <c r="D100" s="21"/>
      <c r="E100" s="21"/>
      <c r="F100" s="21"/>
      <c r="G100" s="21"/>
    </row>
    <row r="101" spans="2:10" ht="29.45" thickBot="1">
      <c r="B101" s="38"/>
      <c r="C101" s="23" t="s">
        <v>81</v>
      </c>
      <c r="D101" s="31">
        <v>45047</v>
      </c>
      <c r="E101" s="31">
        <v>45078</v>
      </c>
      <c r="F101" s="31">
        <v>45108</v>
      </c>
      <c r="G101" s="24" t="s">
        <v>93</v>
      </c>
    </row>
    <row r="102" spans="2:10" ht="17.45" thickBot="1">
      <c r="B102" s="1006" t="s">
        <v>82</v>
      </c>
      <c r="C102" s="26" t="s">
        <v>83</v>
      </c>
      <c r="D102" s="26"/>
      <c r="E102" s="26"/>
      <c r="F102" s="26"/>
      <c r="G102" s="26"/>
      <c r="H102" s="228"/>
    </row>
    <row r="103" spans="2:10" ht="17.45" thickBot="1">
      <c r="B103" s="1006"/>
      <c r="C103" s="26" t="s">
        <v>84</v>
      </c>
      <c r="D103" s="26"/>
      <c r="E103" s="26"/>
      <c r="F103" s="26"/>
      <c r="G103" s="26"/>
    </row>
    <row r="104" spans="2:10" ht="17.45" thickBot="1">
      <c r="B104" s="1006"/>
      <c r="C104" s="26" t="s">
        <v>85</v>
      </c>
      <c r="D104" s="26"/>
      <c r="E104" s="26"/>
      <c r="F104" s="26"/>
      <c r="G104" s="26"/>
    </row>
    <row r="105" spans="2:10" ht="17.45" thickBot="1">
      <c r="B105" s="1006"/>
      <c r="C105" s="26" t="s">
        <v>86</v>
      </c>
      <c r="D105" s="26"/>
      <c r="E105" s="26"/>
      <c r="F105" s="26"/>
      <c r="G105" s="26"/>
    </row>
    <row r="106" spans="2:10" ht="17.45" thickBot="1">
      <c r="B106" s="1006"/>
      <c r="C106" s="26" t="s">
        <v>87</v>
      </c>
      <c r="D106" s="26">
        <f>SUM(D77:D97)</f>
        <v>1861806.9799999997</v>
      </c>
      <c r="E106" s="26">
        <f>SUM(E77:E97)</f>
        <v>2056001.3299999996</v>
      </c>
      <c r="F106" s="26">
        <f>SUM(F77:F97)</f>
        <v>1553369.0799999998</v>
      </c>
      <c r="G106" s="26">
        <f>SUM(D106:F106)</f>
        <v>5471177.3899999997</v>
      </c>
    </row>
    <row r="107" spans="2:10" ht="17.45" thickBot="1">
      <c r="B107" s="1006"/>
      <c r="C107" s="26" t="s">
        <v>88</v>
      </c>
      <c r="D107" s="26"/>
      <c r="E107" s="26"/>
      <c r="F107" s="26"/>
      <c r="G107" s="26"/>
    </row>
    <row r="108" spans="2:10" ht="17.45" thickBot="1">
      <c r="B108" s="21"/>
      <c r="C108" s="21"/>
      <c r="D108" s="21"/>
      <c r="E108" s="21"/>
      <c r="F108" s="29" t="s">
        <v>89</v>
      </c>
      <c r="G108" s="30"/>
    </row>
    <row r="110" spans="2:10" ht="17.45" thickBot="1">
      <c r="B110" s="20" t="s">
        <v>94</v>
      </c>
      <c r="C110" s="21"/>
      <c r="D110" s="21"/>
      <c r="E110" s="21"/>
      <c r="F110" s="21"/>
      <c r="G110" s="21"/>
    </row>
    <row r="111" spans="2:10" ht="29.45" thickBot="1">
      <c r="B111" s="22"/>
      <c r="C111" s="23" t="s">
        <v>59</v>
      </c>
      <c r="D111" s="31">
        <v>45139</v>
      </c>
      <c r="E111" s="31">
        <v>45170</v>
      </c>
      <c r="F111" s="31">
        <v>45200</v>
      </c>
      <c r="G111" s="24" t="s">
        <v>95</v>
      </c>
    </row>
    <row r="112" spans="2:10" ht="17.45" thickBot="1">
      <c r="B112" s="1007" t="s">
        <v>61</v>
      </c>
      <c r="C112" s="28" t="s">
        <v>62</v>
      </c>
      <c r="D112" s="26">
        <f>'FY23'!BG3</f>
        <v>103199.99999999999</v>
      </c>
      <c r="E112" s="26">
        <f>'FY23'!BI3</f>
        <v>68799.999999999985</v>
      </c>
      <c r="F112" s="26">
        <f>'FY23'!BK3</f>
        <v>44031.999999999993</v>
      </c>
      <c r="G112" s="26">
        <f>SUM(D112:F112)</f>
        <v>216031.99999999997</v>
      </c>
      <c r="H112" s="228"/>
      <c r="I112" s="228"/>
      <c r="J112" s="228"/>
    </row>
    <row r="113" spans="2:10" ht="17.45" thickBot="1">
      <c r="B113" s="1008"/>
      <c r="C113" s="26" t="s">
        <v>63</v>
      </c>
      <c r="D113" s="26">
        <v>0</v>
      </c>
      <c r="E113" s="26">
        <v>0</v>
      </c>
      <c r="F113" s="26">
        <v>0</v>
      </c>
      <c r="G113" s="26">
        <f t="shared" ref="G113:G132" si="3">SUM(D113:F113)</f>
        <v>0</v>
      </c>
    </row>
    <row r="114" spans="2:10" ht="17.45" thickBot="1">
      <c r="B114" s="1008"/>
      <c r="C114" s="26" t="s">
        <v>64</v>
      </c>
      <c r="D114" s="26">
        <v>0</v>
      </c>
      <c r="E114" s="26">
        <v>0</v>
      </c>
      <c r="F114" s="26">
        <v>0</v>
      </c>
      <c r="G114" s="26">
        <f t="shared" si="3"/>
        <v>0</v>
      </c>
    </row>
    <row r="115" spans="2:10" ht="17.45" thickBot="1">
      <c r="B115" s="1008"/>
      <c r="C115" s="26" t="s">
        <v>65</v>
      </c>
      <c r="D115" s="217">
        <f>SUM('FY23'!BG20:BG34)</f>
        <v>601685.43999999994</v>
      </c>
      <c r="E115" s="26">
        <f>SUM('FY23'!BI20:BI34)</f>
        <v>603373.25999999989</v>
      </c>
      <c r="F115" s="26">
        <f>SUM('FY23'!BK20:BK34)</f>
        <v>546384.47999999986</v>
      </c>
      <c r="G115" s="26">
        <f t="shared" si="3"/>
        <v>1751443.1799999997</v>
      </c>
    </row>
    <row r="116" spans="2:10" ht="17.45" thickBot="1">
      <c r="B116" s="1008"/>
      <c r="C116" s="26" t="s">
        <v>66</v>
      </c>
      <c r="D116" s="217">
        <f>SUM('FY23'!BG35:BG38)</f>
        <v>12240</v>
      </c>
      <c r="E116" s="26">
        <f>SUM('FY23'!BI35:BI38)</f>
        <v>34480</v>
      </c>
      <c r="F116" s="26">
        <f>SUM('FY23'!BK35:BK38)</f>
        <v>31760</v>
      </c>
      <c r="G116" s="26">
        <f t="shared" si="3"/>
        <v>78480</v>
      </c>
    </row>
    <row r="117" spans="2:10" ht="17.45" thickBot="1">
      <c r="B117" s="1008"/>
      <c r="C117" s="26" t="s">
        <v>67</v>
      </c>
      <c r="D117" s="217">
        <f>'FY23'!BG43</f>
        <v>44730</v>
      </c>
      <c r="E117" s="26">
        <f>'FY23'!BI43</f>
        <v>53530</v>
      </c>
      <c r="F117" s="26">
        <f>'FY23'!BK43</f>
        <v>39000</v>
      </c>
      <c r="G117" s="26">
        <f t="shared" si="3"/>
        <v>137260</v>
      </c>
    </row>
    <row r="118" spans="2:10" ht="17.45" thickBot="1">
      <c r="B118" s="1008"/>
      <c r="C118" s="26" t="s">
        <v>68</v>
      </c>
      <c r="D118" s="26">
        <f>'FY23'!BC48</f>
        <v>0</v>
      </c>
      <c r="E118" s="26">
        <v>0</v>
      </c>
      <c r="F118" s="26">
        <v>0</v>
      </c>
      <c r="G118" s="26">
        <f t="shared" si="3"/>
        <v>0</v>
      </c>
    </row>
    <row r="119" spans="2:10" ht="17.45" thickBot="1">
      <c r="B119" s="1008"/>
      <c r="C119" s="26" t="s">
        <v>69</v>
      </c>
      <c r="D119" s="26">
        <f>SUM('FY23'!BG101:BG103)</f>
        <v>1090</v>
      </c>
      <c r="E119" s="26">
        <f>SUM('FY23'!BI101:BI103)</f>
        <v>5410</v>
      </c>
      <c r="F119" s="26">
        <f>SUM('FY23'!BK101:BK103)</f>
        <v>3560</v>
      </c>
      <c r="G119" s="26">
        <f t="shared" si="3"/>
        <v>10060</v>
      </c>
    </row>
    <row r="120" spans="2:10" ht="17.45" thickBot="1">
      <c r="B120" s="1008"/>
      <c r="C120" s="26" t="s">
        <v>70</v>
      </c>
      <c r="D120" s="26">
        <v>0</v>
      </c>
      <c r="E120" s="26">
        <v>0</v>
      </c>
      <c r="F120" s="26">
        <v>0</v>
      </c>
      <c r="G120" s="26">
        <f t="shared" si="3"/>
        <v>0</v>
      </c>
    </row>
    <row r="121" spans="2:10" ht="17.45" thickBot="1">
      <c r="B121" s="1008"/>
      <c r="C121" s="26" t="s">
        <v>71</v>
      </c>
      <c r="D121" s="26">
        <f>'FY23'!BG41</f>
        <v>1218</v>
      </c>
      <c r="E121" s="26">
        <f>'FY23'!BI41</f>
        <v>462</v>
      </c>
      <c r="F121" s="26">
        <f>'FY23'!BK41</f>
        <v>1554</v>
      </c>
      <c r="G121" s="26">
        <f t="shared" si="3"/>
        <v>3234</v>
      </c>
    </row>
    <row r="122" spans="2:10" ht="17.45" thickBot="1">
      <c r="B122" s="1008"/>
      <c r="C122" s="213" t="s">
        <v>72</v>
      </c>
      <c r="D122" s="26">
        <f>SUM('FY23'!BG221:BG235)</f>
        <v>43546.2</v>
      </c>
      <c r="E122" s="26">
        <f>SUM('FY23'!BI221:BI235)</f>
        <v>26277.88</v>
      </c>
      <c r="F122" s="26">
        <f>SUM('FY23'!BK221:BK235)</f>
        <v>29055.160000000003</v>
      </c>
      <c r="G122" s="26">
        <f t="shared" si="3"/>
        <v>98879.24</v>
      </c>
    </row>
    <row r="123" spans="2:10" ht="17.45" thickBot="1">
      <c r="B123" s="1009"/>
      <c r="C123" s="28" t="s">
        <v>73</v>
      </c>
      <c r="D123" s="26">
        <f>SUM('FY23'!BG52:BG63)</f>
        <v>122769.59000000001</v>
      </c>
      <c r="E123" s="26">
        <f>SUM('FY23'!BI52:BI63)</f>
        <v>119361.26</v>
      </c>
      <c r="F123" s="26">
        <f>SUM('FY23'!BK52:BK63)</f>
        <v>128985.03000000001</v>
      </c>
      <c r="G123" s="26">
        <f t="shared" si="3"/>
        <v>371115.88</v>
      </c>
    </row>
    <row r="124" spans="2:10" ht="17.45" thickBot="1">
      <c r="B124" s="1010" t="s">
        <v>74</v>
      </c>
      <c r="C124" s="26" t="s">
        <v>75</v>
      </c>
      <c r="D124" s="26">
        <f>SUM('FY23'!BG64:BG91)</f>
        <v>368245.6399999999</v>
      </c>
      <c r="E124" s="26">
        <f>SUM('FY23'!BI64:BI91)</f>
        <v>407229.22999999992</v>
      </c>
      <c r="F124" s="26">
        <f>SUM('FY23'!BK64:BK91)</f>
        <v>244286.68</v>
      </c>
      <c r="G124" s="26">
        <f t="shared" si="3"/>
        <v>1019761.5499999998</v>
      </c>
      <c r="H124" s="228"/>
      <c r="I124" s="228"/>
      <c r="J124" s="228"/>
    </row>
    <row r="125" spans="2:10" ht="17.45" thickBot="1">
      <c r="B125" s="1011"/>
      <c r="C125" s="26" t="s">
        <v>69</v>
      </c>
      <c r="D125" s="26">
        <f>SUM('FY23'!BG98:BG100)</f>
        <v>4926.8</v>
      </c>
      <c r="E125" s="26">
        <f>SUM('FY23'!BI98:BI100)</f>
        <v>6708.7</v>
      </c>
      <c r="F125" s="26">
        <f>SUM('FY23'!BK98:BK100)</f>
        <v>8261.6</v>
      </c>
      <c r="G125" s="26">
        <f t="shared" si="3"/>
        <v>19897.099999999999</v>
      </c>
    </row>
    <row r="126" spans="2:10" ht="17.45" thickBot="1">
      <c r="B126" s="1011"/>
      <c r="C126" s="26" t="s">
        <v>76</v>
      </c>
      <c r="D126" s="26">
        <f>SUM('FY23'!BG107:BG128)</f>
        <v>393814.45</v>
      </c>
      <c r="E126" s="26">
        <f>SUM('FY23'!BI107:BI128)</f>
        <v>410825.17</v>
      </c>
      <c r="F126" s="26">
        <f>SUM('FY23'!BK107:BK128)</f>
        <v>317990</v>
      </c>
      <c r="G126" s="26">
        <f t="shared" si="3"/>
        <v>1122629.6200000001</v>
      </c>
    </row>
    <row r="127" spans="2:10" ht="17.45" thickBot="1">
      <c r="B127" s="1011"/>
      <c r="C127" s="26" t="s">
        <v>77</v>
      </c>
      <c r="D127" s="26">
        <v>0</v>
      </c>
      <c r="E127" s="26">
        <v>0</v>
      </c>
      <c r="F127" s="26">
        <v>0</v>
      </c>
      <c r="G127" s="26">
        <f t="shared" si="3"/>
        <v>0</v>
      </c>
    </row>
    <row r="128" spans="2:10" ht="17.45" thickBot="1">
      <c r="B128" s="1011"/>
      <c r="C128" s="26" t="s">
        <v>78</v>
      </c>
      <c r="D128" s="26">
        <f>SUM('FY23'!BG153:BG158)</f>
        <v>73520</v>
      </c>
      <c r="E128" s="26">
        <f>SUM('FY23'!BI153:BI158)</f>
        <v>75320</v>
      </c>
      <c r="F128" s="26">
        <f>SUM('FY23'!BK153:BK158)</f>
        <v>51407</v>
      </c>
      <c r="G128" s="26">
        <f t="shared" si="3"/>
        <v>200247</v>
      </c>
    </row>
    <row r="129" spans="2:7" ht="17.45" thickBot="1">
      <c r="B129" s="1011"/>
      <c r="C129" s="26" t="s">
        <v>79</v>
      </c>
      <c r="D129" s="26">
        <v>0</v>
      </c>
      <c r="E129" s="26">
        <v>0</v>
      </c>
      <c r="F129" s="26">
        <v>0</v>
      </c>
      <c r="G129" s="26">
        <f t="shared" si="3"/>
        <v>0</v>
      </c>
    </row>
    <row r="130" spans="2:7" ht="17.45" thickBot="1">
      <c r="B130" s="1011"/>
      <c r="C130" s="26" t="s">
        <v>80</v>
      </c>
      <c r="D130" s="26">
        <f>SUM('FY23'!BG163:BG186)</f>
        <v>79404.800000000003</v>
      </c>
      <c r="E130" s="26">
        <f>SUM('FY23'!BI163:BI186)</f>
        <v>70703.100000000006</v>
      </c>
      <c r="F130" s="26">
        <f>SUM('FY23'!BK163:BK186)</f>
        <v>47490.95</v>
      </c>
      <c r="G130" s="26">
        <f t="shared" si="3"/>
        <v>197598.85000000003</v>
      </c>
    </row>
    <row r="131" spans="2:7" ht="17.45" thickBot="1">
      <c r="B131" s="1011"/>
      <c r="C131" s="26" t="s">
        <v>72</v>
      </c>
      <c r="D131" s="26">
        <f>SUM('FY23'!BG208:BG221)</f>
        <v>14319.8</v>
      </c>
      <c r="E131" s="26">
        <f>SUM('FY23'!BI208:BI221)</f>
        <v>21940.600000000002</v>
      </c>
      <c r="F131" s="26">
        <f>SUM('FY23'!BK208:BK221)</f>
        <v>16652.599999999999</v>
      </c>
      <c r="G131" s="26">
        <f t="shared" si="3"/>
        <v>52913</v>
      </c>
    </row>
    <row r="132" spans="2:7" ht="17.45" thickBot="1">
      <c r="B132" s="1012"/>
      <c r="C132" s="26" t="s">
        <v>73</v>
      </c>
      <c r="D132" s="26">
        <f>SUM('FY23'!BG189:BG207)</f>
        <v>67944.77</v>
      </c>
      <c r="E132" s="26">
        <f>SUM('FY23'!BI189:BI207)</f>
        <v>57853.540000000008</v>
      </c>
      <c r="F132" s="26">
        <f>SUM('FY23'!BK189:BK207)</f>
        <v>70179.200000000012</v>
      </c>
      <c r="G132" s="26">
        <f t="shared" si="3"/>
        <v>195977.51</v>
      </c>
    </row>
    <row r="133" spans="2:7" ht="17.45" thickBot="1">
      <c r="B133" s="21"/>
      <c r="C133" s="21"/>
      <c r="D133" s="21"/>
      <c r="E133" s="21"/>
      <c r="F133" s="21"/>
      <c r="G133" s="29">
        <f>SUM(G112:G132)</f>
        <v>5475528.9299999997</v>
      </c>
    </row>
    <row r="134" spans="2:7">
      <c r="B134" s="21"/>
      <c r="C134" s="21"/>
      <c r="D134" s="21"/>
      <c r="E134" s="21"/>
      <c r="F134" s="21"/>
      <c r="G134" s="21"/>
    </row>
    <row r="135" spans="2:7" ht="17.45" thickBot="1">
      <c r="B135" s="20" t="s">
        <v>94</v>
      </c>
      <c r="C135" s="21"/>
      <c r="D135" s="21"/>
      <c r="E135" s="21"/>
      <c r="F135" s="21"/>
      <c r="G135" s="21"/>
    </row>
    <row r="136" spans="2:7" ht="29.45" thickBot="1">
      <c r="B136" s="38"/>
      <c r="C136" s="23" t="s">
        <v>81</v>
      </c>
      <c r="D136" s="31">
        <v>45139</v>
      </c>
      <c r="E136" s="31">
        <v>45170</v>
      </c>
      <c r="F136" s="31">
        <v>45200</v>
      </c>
      <c r="G136" s="24" t="s">
        <v>95</v>
      </c>
    </row>
    <row r="137" spans="2:7" ht="17.45" thickBot="1">
      <c r="B137" s="1006" t="s">
        <v>82</v>
      </c>
      <c r="C137" s="26" t="s">
        <v>83</v>
      </c>
      <c r="D137" s="26"/>
      <c r="E137" s="26"/>
      <c r="F137" s="26"/>
      <c r="G137" s="26"/>
    </row>
    <row r="138" spans="2:7" ht="17.45" thickBot="1">
      <c r="B138" s="1006"/>
      <c r="C138" s="26" t="s">
        <v>84</v>
      </c>
      <c r="D138" s="26"/>
      <c r="E138" s="26"/>
      <c r="F138" s="26"/>
      <c r="G138" s="26"/>
    </row>
    <row r="139" spans="2:7" ht="17.45" thickBot="1">
      <c r="B139" s="1006"/>
      <c r="C139" s="26" t="s">
        <v>85</v>
      </c>
      <c r="D139" s="26"/>
      <c r="E139" s="26"/>
      <c r="F139" s="26"/>
      <c r="G139" s="26"/>
    </row>
    <row r="140" spans="2:7" ht="17.45" thickBot="1">
      <c r="B140" s="1006"/>
      <c r="C140" s="26" t="s">
        <v>86</v>
      </c>
      <c r="D140" s="26"/>
      <c r="E140" s="26"/>
      <c r="F140" s="26"/>
      <c r="G140" s="26"/>
    </row>
    <row r="141" spans="2:7" ht="17.45" thickBot="1">
      <c r="B141" s="1006"/>
      <c r="C141" s="26" t="s">
        <v>87</v>
      </c>
      <c r="D141" s="26">
        <f>SUM(D112:D132)</f>
        <v>1932655.4899999998</v>
      </c>
      <c r="E141" s="26">
        <f>SUM(E112:E132)</f>
        <v>1962274.74</v>
      </c>
      <c r="F141" s="26">
        <f>SUM(F112:F132)</f>
        <v>1580598.7</v>
      </c>
      <c r="G141" s="26">
        <f>SUM(D141:F141)</f>
        <v>5475528.9299999997</v>
      </c>
    </row>
    <row r="142" spans="2:7" ht="17.45" thickBot="1">
      <c r="B142" s="1006"/>
      <c r="C142" s="26" t="s">
        <v>88</v>
      </c>
      <c r="D142" s="26"/>
      <c r="E142" s="26"/>
      <c r="F142" s="26"/>
      <c r="G142" s="26"/>
    </row>
    <row r="143" spans="2:7" ht="17.45" thickBot="1">
      <c r="B143" s="21"/>
      <c r="C143" s="21"/>
      <c r="D143" s="21"/>
      <c r="E143" s="21"/>
      <c r="F143" s="29" t="s">
        <v>89</v>
      </c>
      <c r="G143" s="30"/>
    </row>
  </sheetData>
  <mergeCells count="12">
    <mergeCell ref="B137:B142"/>
    <mergeCell ref="B5:B16"/>
    <mergeCell ref="B17:B25"/>
    <mergeCell ref="B30:B35"/>
    <mergeCell ref="B41:B52"/>
    <mergeCell ref="B53:B61"/>
    <mergeCell ref="B66:B71"/>
    <mergeCell ref="B77:B88"/>
    <mergeCell ref="B89:B97"/>
    <mergeCell ref="B102:B107"/>
    <mergeCell ref="B112:B123"/>
    <mergeCell ref="B124:B132"/>
  </mergeCells>
  <phoneticPr fontId="3" type="noConversion"/>
  <pageMargins left="0.7" right="0.7" top="0.75" bottom="0.75" header="0.3" footer="0.3"/>
  <pageSetup orientation="portrait" r:id="rId1"/>
  <ignoredErrors>
    <ignoredError sqref="F9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2">
    <pageSetUpPr fitToPage="1"/>
  </sheetPr>
  <dimension ref="A1:BM235"/>
  <sheetViews>
    <sheetView zoomScale="85" zoomScaleNormal="85" workbookViewId="0">
      <pane xSplit="11" ySplit="2" topLeftCell="N18" activePane="bottomRight" state="frozen"/>
      <selection pane="bottomRight" activeCell="Q11" sqref="Q11"/>
      <selection pane="bottomLeft" activeCell="A3" sqref="A3"/>
      <selection pane="topRight" activeCell="L1" sqref="L1"/>
    </sheetView>
  </sheetViews>
  <sheetFormatPr defaultColWidth="9" defaultRowHeight="14.45" outlineLevelCol="1"/>
  <cols>
    <col min="1" max="1" width="6.375" style="140" customWidth="1"/>
    <col min="2" max="2" width="9.375" style="1" customWidth="1"/>
    <col min="3" max="3" width="6.375" style="1" customWidth="1"/>
    <col min="4" max="4" width="10.375" style="1" customWidth="1"/>
    <col min="5" max="5" width="8.375" style="141" customWidth="1"/>
    <col min="6" max="6" width="8.375" style="1" customWidth="1"/>
    <col min="7" max="7" width="5.375" style="1" customWidth="1"/>
    <col min="8" max="8" width="19.375" style="1" customWidth="1"/>
    <col min="9" max="9" width="6.375" style="1" customWidth="1"/>
    <col min="10" max="10" width="5.375" style="53" customWidth="1"/>
    <col min="11" max="11" width="9.375" style="1" customWidth="1"/>
    <col min="12" max="12" width="6.375" style="1" customWidth="1"/>
    <col min="13" max="13" width="6.375" style="10" customWidth="1"/>
    <col min="14" max="14" width="20.125" style="10" bestFit="1" customWidth="1"/>
    <col min="15" max="26" width="11.5" style="10" bestFit="1" customWidth="1"/>
    <col min="27" max="27" width="16.5" style="10" bestFit="1" customWidth="1" outlineLevel="1"/>
    <col min="28" max="29" width="11.875" style="3" bestFit="1" customWidth="1" outlineLevel="1"/>
    <col min="30" max="30" width="6.375" style="3" customWidth="1" outlineLevel="1"/>
    <col min="31" max="31" width="6.375" style="1" customWidth="1" outlineLevel="1"/>
    <col min="32" max="39" width="6.375" style="1" customWidth="1"/>
    <col min="40" max="40" width="7.125" style="4" customWidth="1" outlineLevel="1"/>
    <col min="41" max="41" width="12.375" style="194" customWidth="1" outlineLevel="1"/>
    <col min="42" max="42" width="7.125" style="4" customWidth="1" outlineLevel="1"/>
    <col min="43" max="43" width="12.375" style="194" customWidth="1" outlineLevel="1"/>
    <col min="44" max="44" width="7.125" style="4" customWidth="1" outlineLevel="1"/>
    <col min="45" max="45" width="12.375" style="194" customWidth="1" outlineLevel="1"/>
    <col min="46" max="46" width="7.125" style="52" customWidth="1" outlineLevel="1"/>
    <col min="47" max="47" width="12.375" style="198" customWidth="1" outlineLevel="1"/>
    <col min="48" max="48" width="7.125" style="52" customWidth="1"/>
    <col min="49" max="49" width="12.375" style="198" customWidth="1"/>
    <col min="50" max="50" width="7.125" style="52" customWidth="1"/>
    <col min="51" max="51" width="12.375" style="198" customWidth="1"/>
    <col min="52" max="52" width="7.125" style="52" customWidth="1"/>
    <col min="53" max="53" width="12.375" style="198" customWidth="1"/>
    <col min="54" max="54" width="7.125" style="52" customWidth="1"/>
    <col min="55" max="55" width="12.375" style="198" customWidth="1"/>
    <col min="56" max="56" width="7.125" style="52" customWidth="1"/>
    <col min="57" max="57" width="12.375" style="198" customWidth="1"/>
    <col min="58" max="58" width="7.125" style="52" customWidth="1"/>
    <col min="59" max="59" width="12.375" style="198" customWidth="1"/>
    <col min="60" max="60" width="7.125" style="52" customWidth="1"/>
    <col min="61" max="61" width="12.375" style="198" customWidth="1"/>
    <col min="62" max="62" width="7.125" style="52" customWidth="1"/>
    <col min="63" max="63" width="12.375" style="198" customWidth="1"/>
    <col min="64" max="65" width="9" style="1"/>
    <col min="66" max="66" width="11.375" style="1" customWidth="1"/>
    <col min="67" max="16384" width="9" style="1"/>
  </cols>
  <sheetData>
    <row r="1" spans="1:65" ht="15" thickBot="1">
      <c r="B1" s="139"/>
      <c r="AO1" s="194">
        <f>SUM(AO3:AO235)</f>
        <v>1643474.5300000003</v>
      </c>
      <c r="AQ1" s="194">
        <f>SUM(AQ3:AQ235)</f>
        <v>1869696.0999999989</v>
      </c>
      <c r="AS1" s="194">
        <f>SUM(AS3:AS235)</f>
        <v>1785552.0699999991</v>
      </c>
      <c r="AU1" s="198">
        <f>SUM(AU3:AU235)</f>
        <v>1519345.7199999997</v>
      </c>
      <c r="AW1" s="198">
        <f>SUM(AW3:AW235)</f>
        <v>2017904.7800000005</v>
      </c>
      <c r="AY1" s="198">
        <f>SUM(AY3:AY235)</f>
        <v>1577362.7700000003</v>
      </c>
      <c r="BA1" s="198">
        <f>SUM(BA3:BA235)</f>
        <v>1861806.9800000002</v>
      </c>
      <c r="BC1" s="198">
        <f>SUM(BC3:BC235)</f>
        <v>2056001.3299999994</v>
      </c>
      <c r="BE1" s="198">
        <f>SUM(BE3:BE235)</f>
        <v>1553369.0799999998</v>
      </c>
      <c r="BG1" s="198">
        <f>SUM(BG3:BG235)</f>
        <v>1932655.49</v>
      </c>
      <c r="BI1" s="198">
        <f>SUM(BI3:BI235)</f>
        <v>1962274.7399999998</v>
      </c>
      <c r="BK1" s="198">
        <f>SUM(BK3:BK235)</f>
        <v>1580598.6999999995</v>
      </c>
    </row>
    <row r="2" spans="1:65" s="2" customFormat="1" ht="55.5" customHeight="1" thickBot="1">
      <c r="A2" s="50" t="s">
        <v>96</v>
      </c>
      <c r="B2" s="246" t="s">
        <v>97</v>
      </c>
      <c r="C2" s="247" t="s">
        <v>98</v>
      </c>
      <c r="D2" s="248" t="s">
        <v>99</v>
      </c>
      <c r="E2" s="249" t="s">
        <v>59</v>
      </c>
      <c r="F2" s="249" t="s">
        <v>100</v>
      </c>
      <c r="G2" s="250" t="s">
        <v>101</v>
      </c>
      <c r="H2" s="251" t="s">
        <v>102</v>
      </c>
      <c r="I2" s="252" t="s">
        <v>103</v>
      </c>
      <c r="J2" s="253" t="s">
        <v>104</v>
      </c>
      <c r="K2" s="252" t="s">
        <v>105</v>
      </c>
      <c r="L2" s="252" t="s">
        <v>106</v>
      </c>
      <c r="M2" s="254" t="s">
        <v>107</v>
      </c>
      <c r="N2" s="255" t="s">
        <v>108</v>
      </c>
      <c r="O2" s="256" t="s">
        <v>109</v>
      </c>
      <c r="P2" s="256" t="s">
        <v>110</v>
      </c>
      <c r="Q2" s="256" t="s">
        <v>111</v>
      </c>
      <c r="R2" s="256" t="s">
        <v>112</v>
      </c>
      <c r="S2" s="256" t="s">
        <v>113</v>
      </c>
      <c r="T2" s="256" t="s">
        <v>114</v>
      </c>
      <c r="U2" s="256" t="s">
        <v>115</v>
      </c>
      <c r="V2" s="256" t="s">
        <v>116</v>
      </c>
      <c r="W2" s="256" t="s">
        <v>117</v>
      </c>
      <c r="X2" s="256" t="s">
        <v>118</v>
      </c>
      <c r="Y2" s="256" t="s">
        <v>119</v>
      </c>
      <c r="Z2" s="256" t="s">
        <v>120</v>
      </c>
      <c r="AA2" s="255" t="s">
        <v>121</v>
      </c>
      <c r="AB2" s="257" t="s">
        <v>122</v>
      </c>
      <c r="AC2" s="257" t="s">
        <v>123</v>
      </c>
      <c r="AD2" s="257" t="s">
        <v>124</v>
      </c>
      <c r="AE2" s="257" t="s">
        <v>125</v>
      </c>
      <c r="AF2" s="257" t="s">
        <v>126</v>
      </c>
      <c r="AG2" s="257" t="s">
        <v>127</v>
      </c>
      <c r="AH2" s="257" t="s">
        <v>128</v>
      </c>
      <c r="AI2" s="257" t="s">
        <v>129</v>
      </c>
      <c r="AJ2" s="257" t="s">
        <v>130</v>
      </c>
      <c r="AK2" s="257" t="s">
        <v>131</v>
      </c>
      <c r="AL2" s="257" t="s">
        <v>132</v>
      </c>
      <c r="AM2" s="257" t="s">
        <v>133</v>
      </c>
      <c r="AN2" s="258" t="s">
        <v>134</v>
      </c>
      <c r="AO2" s="259" t="s">
        <v>135</v>
      </c>
      <c r="AP2" s="258" t="s">
        <v>136</v>
      </c>
      <c r="AQ2" s="259" t="s">
        <v>137</v>
      </c>
      <c r="AR2" s="259" t="s">
        <v>138</v>
      </c>
      <c r="AS2" s="259" t="s">
        <v>139</v>
      </c>
      <c r="AT2" s="260" t="s">
        <v>140</v>
      </c>
      <c r="AU2" s="261" t="s">
        <v>141</v>
      </c>
      <c r="AV2" s="260" t="s">
        <v>142</v>
      </c>
      <c r="AW2" s="261" t="s">
        <v>143</v>
      </c>
      <c r="AX2" s="261" t="s">
        <v>144</v>
      </c>
      <c r="AY2" s="261" t="s">
        <v>145</v>
      </c>
      <c r="AZ2" s="262" t="s">
        <v>146</v>
      </c>
      <c r="BA2" s="263" t="s">
        <v>147</v>
      </c>
      <c r="BB2" s="262" t="s">
        <v>148</v>
      </c>
      <c r="BC2" s="263" t="s">
        <v>149</v>
      </c>
      <c r="BD2" s="263" t="s">
        <v>150</v>
      </c>
      <c r="BE2" s="263" t="s">
        <v>151</v>
      </c>
      <c r="BF2" s="264" t="s">
        <v>152</v>
      </c>
      <c r="BG2" s="265" t="s">
        <v>153</v>
      </c>
      <c r="BH2" s="264" t="s">
        <v>154</v>
      </c>
      <c r="BI2" s="265" t="s">
        <v>155</v>
      </c>
      <c r="BJ2" s="265" t="s">
        <v>156</v>
      </c>
      <c r="BK2" s="265" t="s">
        <v>157</v>
      </c>
      <c r="BL2" s="266" t="s">
        <v>158</v>
      </c>
      <c r="BM2" s="266" t="s">
        <v>159</v>
      </c>
    </row>
    <row r="3" spans="1:65" ht="15.75" customHeight="1">
      <c r="A3" s="152" t="s">
        <v>96</v>
      </c>
      <c r="B3" s="67" t="s">
        <v>160</v>
      </c>
      <c r="C3" s="66" t="s">
        <v>87</v>
      </c>
      <c r="D3" s="137" t="s">
        <v>161</v>
      </c>
      <c r="E3" s="138" t="s">
        <v>162</v>
      </c>
      <c r="F3" s="1013">
        <v>200</v>
      </c>
      <c r="G3" s="108" t="s">
        <v>163</v>
      </c>
      <c r="H3" s="58" t="s">
        <v>164</v>
      </c>
      <c r="I3" s="107" t="s">
        <v>165</v>
      </c>
      <c r="J3" s="106">
        <v>15</v>
      </c>
      <c r="K3" s="105" t="s">
        <v>166</v>
      </c>
      <c r="L3" s="105" t="s">
        <v>167</v>
      </c>
      <c r="M3" s="63" t="s">
        <v>168</v>
      </c>
      <c r="N3" s="63">
        <v>13.2</v>
      </c>
      <c r="O3" s="63">
        <v>13.2</v>
      </c>
      <c r="P3" s="63">
        <v>13.2</v>
      </c>
      <c r="Q3" s="63">
        <v>13.2</v>
      </c>
      <c r="R3" s="63">
        <v>13.2</v>
      </c>
      <c r="S3" s="63">
        <v>13.2</v>
      </c>
      <c r="T3" s="63">
        <v>13.2</v>
      </c>
      <c r="U3" s="63">
        <v>13.2</v>
      </c>
      <c r="V3" s="63">
        <v>13.2</v>
      </c>
      <c r="W3" s="63">
        <v>13.2</v>
      </c>
      <c r="X3" s="63">
        <v>13.2</v>
      </c>
      <c r="Y3" s="63">
        <v>13.2</v>
      </c>
      <c r="Z3" s="63">
        <v>13.2</v>
      </c>
      <c r="AA3" s="61">
        <v>3.4399999999999995</v>
      </c>
      <c r="AB3" s="61">
        <f t="shared" ref="AB3:AM3" si="0">AA3</f>
        <v>3.4399999999999995</v>
      </c>
      <c r="AC3" s="60">
        <f t="shared" si="0"/>
        <v>3.4399999999999995</v>
      </c>
      <c r="AD3" s="60">
        <f t="shared" si="0"/>
        <v>3.4399999999999995</v>
      </c>
      <c r="AE3" s="58">
        <f t="shared" si="0"/>
        <v>3.4399999999999995</v>
      </c>
      <c r="AF3" s="58">
        <f t="shared" si="0"/>
        <v>3.4399999999999995</v>
      </c>
      <c r="AG3" s="58">
        <f t="shared" si="0"/>
        <v>3.4399999999999995</v>
      </c>
      <c r="AH3" s="58">
        <f t="shared" si="0"/>
        <v>3.4399999999999995</v>
      </c>
      <c r="AI3" s="58">
        <f t="shared" si="0"/>
        <v>3.4399999999999995</v>
      </c>
      <c r="AJ3" s="58">
        <f t="shared" si="0"/>
        <v>3.4399999999999995</v>
      </c>
      <c r="AK3" s="58">
        <f t="shared" si="0"/>
        <v>3.4399999999999995</v>
      </c>
      <c r="AL3" s="58">
        <f t="shared" si="0"/>
        <v>3.4399999999999995</v>
      </c>
      <c r="AM3" s="58">
        <f t="shared" si="0"/>
        <v>3.4399999999999995</v>
      </c>
      <c r="AN3" s="62">
        <v>29062</v>
      </c>
      <c r="AO3" s="195">
        <f t="shared" ref="AO3:AO70" si="1">AB3*AN3</f>
        <v>99973.279999999984</v>
      </c>
      <c r="AP3" s="62">
        <v>34172</v>
      </c>
      <c r="AQ3" s="195">
        <f t="shared" ref="AQ3:AQ70" si="2">AC3*AP3</f>
        <v>117551.67999999998</v>
      </c>
      <c r="AR3" s="62">
        <v>22072</v>
      </c>
      <c r="AS3" s="195">
        <f t="shared" ref="AS3:AS70" si="3">AD3*AR3</f>
        <v>75927.679999999993</v>
      </c>
      <c r="AT3" s="59">
        <v>19542</v>
      </c>
      <c r="AU3" s="199">
        <f t="shared" ref="AU3:AU70" si="4">AE3*AT3</f>
        <v>67224.479999999996</v>
      </c>
      <c r="AV3" s="57">
        <v>34172</v>
      </c>
      <c r="AW3" s="199">
        <f t="shared" ref="AW3:AW70" si="5">AF3*AV3</f>
        <v>117551.67999999998</v>
      </c>
      <c r="AX3" s="57">
        <v>10030</v>
      </c>
      <c r="AY3" s="199">
        <f t="shared" ref="AY3:AY70" si="6">AG3*AX3</f>
        <v>34503.199999999997</v>
      </c>
      <c r="AZ3" s="59">
        <v>28967</v>
      </c>
      <c r="BA3" s="202">
        <f t="shared" ref="BA3:BA70" si="7">AH3*AZ3</f>
        <v>99646.479999999981</v>
      </c>
      <c r="BB3" s="57">
        <v>40850</v>
      </c>
      <c r="BC3" s="202">
        <f t="shared" ref="BC3:BC70" si="8">AI3*BB3</f>
        <v>140523.99999999997</v>
      </c>
      <c r="BD3" s="57">
        <v>20373</v>
      </c>
      <c r="BE3" s="202">
        <f t="shared" ref="BE3:BE70" si="9">AJ3*BD3</f>
        <v>70083.12</v>
      </c>
      <c r="BF3" s="59">
        <v>30000</v>
      </c>
      <c r="BG3" s="205">
        <f t="shared" ref="BG3:BG70" si="10">AK3*BF3</f>
        <v>103199.99999999999</v>
      </c>
      <c r="BH3" s="57">
        <v>20000</v>
      </c>
      <c r="BI3" s="205">
        <f t="shared" ref="BI3:BI70" si="11">AL3*BH3</f>
        <v>68799.999999999985</v>
      </c>
      <c r="BJ3" s="57">
        <v>12800</v>
      </c>
      <c r="BK3" s="208">
        <f t="shared" ref="BK3:BK70" si="12">AM3*BJ3</f>
        <v>44031.999999999993</v>
      </c>
    </row>
    <row r="4" spans="1:65" ht="15.75" customHeight="1">
      <c r="A4" s="152" t="s">
        <v>96</v>
      </c>
      <c r="B4" s="56"/>
      <c r="C4" s="33"/>
      <c r="D4" s="136"/>
      <c r="E4" s="13"/>
      <c r="F4" s="1014"/>
      <c r="G4" s="110"/>
      <c r="H4" s="145"/>
      <c r="I4" s="167"/>
      <c r="J4" s="168"/>
      <c r="K4" s="169"/>
      <c r="L4" s="169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47"/>
      <c r="AB4" s="147"/>
      <c r="AC4" s="148"/>
      <c r="AD4" s="148"/>
      <c r="AE4" s="145"/>
      <c r="AF4" s="145"/>
      <c r="AG4" s="145"/>
      <c r="AH4" s="145"/>
      <c r="AI4" s="145"/>
      <c r="AJ4" s="145"/>
      <c r="AK4" s="145"/>
      <c r="AL4" s="145"/>
      <c r="AM4" s="145"/>
      <c r="AN4" s="149"/>
      <c r="AO4" s="196">
        <f t="shared" si="1"/>
        <v>0</v>
      </c>
      <c r="AP4" s="149"/>
      <c r="AQ4" s="196">
        <f t="shared" si="2"/>
        <v>0</v>
      </c>
      <c r="AR4" s="95"/>
      <c r="AS4" s="196">
        <f t="shared" si="3"/>
        <v>0</v>
      </c>
      <c r="AT4" s="54"/>
      <c r="AU4" s="200">
        <f t="shared" si="4"/>
        <v>0</v>
      </c>
      <c r="AV4" s="142"/>
      <c r="AW4" s="200">
        <f t="shared" si="5"/>
        <v>0</v>
      </c>
      <c r="AX4" s="142"/>
      <c r="AY4" s="200">
        <f t="shared" si="6"/>
        <v>0</v>
      </c>
      <c r="AZ4" s="54"/>
      <c r="BA4" s="203">
        <f t="shared" si="7"/>
        <v>0</v>
      </c>
      <c r="BB4" s="142"/>
      <c r="BC4" s="203">
        <f t="shared" si="8"/>
        <v>0</v>
      </c>
      <c r="BD4" s="142"/>
      <c r="BE4" s="203">
        <f t="shared" si="9"/>
        <v>0</v>
      </c>
      <c r="BF4" s="54"/>
      <c r="BG4" s="206">
        <f t="shared" si="10"/>
        <v>0</v>
      </c>
      <c r="BH4" s="142"/>
      <c r="BI4" s="206">
        <f t="shared" si="11"/>
        <v>0</v>
      </c>
      <c r="BJ4" s="142"/>
      <c r="BK4" s="209">
        <f t="shared" si="12"/>
        <v>0</v>
      </c>
    </row>
    <row r="5" spans="1:65" ht="15.75" customHeight="1" thickBot="1">
      <c r="A5" s="152" t="s">
        <v>96</v>
      </c>
      <c r="B5" s="72"/>
      <c r="C5" s="71"/>
      <c r="D5" s="133"/>
      <c r="E5" s="14"/>
      <c r="F5" s="1015"/>
      <c r="G5" s="104"/>
      <c r="H5" s="83"/>
      <c r="I5" s="103"/>
      <c r="J5" s="102"/>
      <c r="K5" s="101"/>
      <c r="L5" s="101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86"/>
      <c r="AB5" s="85"/>
      <c r="AC5" s="85"/>
      <c r="AD5" s="85"/>
      <c r="AE5" s="83"/>
      <c r="AF5" s="83"/>
      <c r="AG5" s="83"/>
      <c r="AH5" s="83"/>
      <c r="AI5" s="83"/>
      <c r="AJ5" s="83"/>
      <c r="AK5" s="83"/>
      <c r="AL5" s="83"/>
      <c r="AM5" s="83"/>
      <c r="AN5" s="89"/>
      <c r="AO5" s="197">
        <f t="shared" si="1"/>
        <v>0</v>
      </c>
      <c r="AP5" s="89"/>
      <c r="AQ5" s="197">
        <f t="shared" si="2"/>
        <v>0</v>
      </c>
      <c r="AR5" s="89"/>
      <c r="AS5" s="197">
        <f t="shared" si="3"/>
        <v>0</v>
      </c>
      <c r="AT5" s="84"/>
      <c r="AU5" s="201">
        <f t="shared" si="4"/>
        <v>0</v>
      </c>
      <c r="AV5" s="82"/>
      <c r="AW5" s="201">
        <f t="shared" si="5"/>
        <v>0</v>
      </c>
      <c r="AX5" s="82"/>
      <c r="AY5" s="201">
        <f t="shared" si="6"/>
        <v>0</v>
      </c>
      <c r="AZ5" s="84"/>
      <c r="BA5" s="204">
        <f t="shared" si="7"/>
        <v>0</v>
      </c>
      <c r="BB5" s="82"/>
      <c r="BC5" s="204">
        <f t="shared" si="8"/>
        <v>0</v>
      </c>
      <c r="BD5" s="82"/>
      <c r="BE5" s="204">
        <f t="shared" si="9"/>
        <v>0</v>
      </c>
      <c r="BF5" s="84"/>
      <c r="BG5" s="207">
        <f t="shared" si="10"/>
        <v>0</v>
      </c>
      <c r="BH5" s="82"/>
      <c r="BI5" s="207">
        <f t="shared" si="11"/>
        <v>0</v>
      </c>
      <c r="BJ5" s="82"/>
      <c r="BK5" s="210">
        <f t="shared" si="12"/>
        <v>0</v>
      </c>
    </row>
    <row r="6" spans="1:65" ht="15.75" customHeight="1">
      <c r="A6" s="152" t="s">
        <v>96</v>
      </c>
      <c r="B6" s="150"/>
      <c r="C6" s="151"/>
      <c r="D6" s="136"/>
      <c r="E6" s="13"/>
      <c r="F6" s="1019">
        <v>400</v>
      </c>
      <c r="G6" s="110"/>
      <c r="H6" s="145"/>
      <c r="I6" s="167"/>
      <c r="J6" s="168"/>
      <c r="K6" s="169"/>
      <c r="L6" s="169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147"/>
      <c r="AB6" s="148"/>
      <c r="AC6" s="148"/>
      <c r="AD6" s="148"/>
      <c r="AE6" s="145"/>
      <c r="AF6" s="145"/>
      <c r="AG6" s="145"/>
      <c r="AH6" s="145"/>
      <c r="AI6" s="145"/>
      <c r="AJ6" s="145"/>
      <c r="AK6" s="145"/>
      <c r="AL6" s="145"/>
      <c r="AM6" s="145"/>
      <c r="AN6" s="149"/>
      <c r="AO6" s="195">
        <f t="shared" si="1"/>
        <v>0</v>
      </c>
      <c r="AP6" s="62"/>
      <c r="AQ6" s="195">
        <f t="shared" si="2"/>
        <v>0</v>
      </c>
      <c r="AR6" s="62"/>
      <c r="AS6" s="195">
        <f t="shared" si="3"/>
        <v>0</v>
      </c>
      <c r="AT6" s="59"/>
      <c r="AU6" s="199">
        <f t="shared" si="4"/>
        <v>0</v>
      </c>
      <c r="AV6" s="57"/>
      <c r="AW6" s="199">
        <f t="shared" si="5"/>
        <v>0</v>
      </c>
      <c r="AX6" s="57"/>
      <c r="AY6" s="199">
        <f t="shared" si="6"/>
        <v>0</v>
      </c>
      <c r="AZ6" s="59"/>
      <c r="BA6" s="202">
        <f t="shared" si="7"/>
        <v>0</v>
      </c>
      <c r="BB6" s="57"/>
      <c r="BC6" s="202">
        <f t="shared" si="8"/>
        <v>0</v>
      </c>
      <c r="BD6" s="57"/>
      <c r="BE6" s="202">
        <f t="shared" si="9"/>
        <v>0</v>
      </c>
      <c r="BF6" s="59"/>
      <c r="BG6" s="205">
        <f t="shared" si="10"/>
        <v>0</v>
      </c>
      <c r="BH6" s="229"/>
      <c r="BI6" s="206">
        <f t="shared" si="11"/>
        <v>0</v>
      </c>
      <c r="BJ6" s="142"/>
      <c r="BK6" s="209">
        <f t="shared" si="12"/>
        <v>0</v>
      </c>
    </row>
    <row r="7" spans="1:65" ht="15.75" customHeight="1">
      <c r="A7" s="152" t="s">
        <v>96</v>
      </c>
      <c r="B7" s="56"/>
      <c r="C7" s="33"/>
      <c r="D7" s="136"/>
      <c r="E7" s="13"/>
      <c r="F7" s="1014"/>
      <c r="G7" s="110"/>
      <c r="H7" s="145"/>
      <c r="I7" s="167"/>
      <c r="J7" s="168"/>
      <c r="K7" s="169"/>
      <c r="L7" s="169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147"/>
      <c r="AB7" s="148"/>
      <c r="AC7" s="148"/>
      <c r="AD7" s="148"/>
      <c r="AE7" s="145"/>
      <c r="AF7" s="145"/>
      <c r="AG7" s="145"/>
      <c r="AH7" s="145"/>
      <c r="AI7" s="145"/>
      <c r="AJ7" s="145"/>
      <c r="AK7" s="145"/>
      <c r="AL7" s="145"/>
      <c r="AM7" s="145"/>
      <c r="AN7" s="149"/>
      <c r="AO7" s="196">
        <f t="shared" si="1"/>
        <v>0</v>
      </c>
      <c r="AP7" s="149"/>
      <c r="AQ7" s="196">
        <f t="shared" si="2"/>
        <v>0</v>
      </c>
      <c r="AR7" s="95"/>
      <c r="AS7" s="196">
        <f t="shared" si="3"/>
        <v>0</v>
      </c>
      <c r="AT7" s="54"/>
      <c r="AU7" s="200">
        <f t="shared" si="4"/>
        <v>0</v>
      </c>
      <c r="AV7" s="142"/>
      <c r="AW7" s="200">
        <f t="shared" si="5"/>
        <v>0</v>
      </c>
      <c r="AX7" s="142"/>
      <c r="AY7" s="200">
        <f t="shared" si="6"/>
        <v>0</v>
      </c>
      <c r="AZ7" s="54"/>
      <c r="BA7" s="203">
        <f t="shared" si="7"/>
        <v>0</v>
      </c>
      <c r="BB7" s="142"/>
      <c r="BC7" s="203">
        <f t="shared" si="8"/>
        <v>0</v>
      </c>
      <c r="BD7" s="142"/>
      <c r="BE7" s="203">
        <f t="shared" si="9"/>
        <v>0</v>
      </c>
      <c r="BF7" s="54"/>
      <c r="BG7" s="206">
        <f t="shared" si="10"/>
        <v>0</v>
      </c>
      <c r="BH7" s="230"/>
      <c r="BI7" s="206">
        <f t="shared" si="11"/>
        <v>0</v>
      </c>
      <c r="BJ7" s="142"/>
      <c r="BK7" s="209">
        <f t="shared" si="12"/>
        <v>0</v>
      </c>
    </row>
    <row r="8" spans="1:65" ht="15.75" customHeight="1">
      <c r="A8" s="152" t="s">
        <v>96</v>
      </c>
      <c r="B8" s="56"/>
      <c r="C8" s="33"/>
      <c r="D8" s="136"/>
      <c r="E8" s="13"/>
      <c r="F8" s="1014"/>
      <c r="G8" s="110"/>
      <c r="H8" s="145"/>
      <c r="I8" s="167"/>
      <c r="J8" s="168"/>
      <c r="K8" s="169"/>
      <c r="L8" s="169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147"/>
      <c r="AB8" s="148"/>
      <c r="AC8" s="148"/>
      <c r="AD8" s="148"/>
      <c r="AE8" s="145"/>
      <c r="AF8" s="145"/>
      <c r="AG8" s="145"/>
      <c r="AH8" s="145"/>
      <c r="AI8" s="145"/>
      <c r="AJ8" s="145"/>
      <c r="AK8" s="145"/>
      <c r="AL8" s="145"/>
      <c r="AM8" s="145"/>
      <c r="AN8" s="149"/>
      <c r="AO8" s="196">
        <f t="shared" si="1"/>
        <v>0</v>
      </c>
      <c r="AP8" s="149"/>
      <c r="AQ8" s="196">
        <f t="shared" si="2"/>
        <v>0</v>
      </c>
      <c r="AR8" s="149"/>
      <c r="AS8" s="196">
        <f t="shared" si="3"/>
        <v>0</v>
      </c>
      <c r="AT8" s="54"/>
      <c r="AU8" s="200">
        <f t="shared" si="4"/>
        <v>0</v>
      </c>
      <c r="AV8" s="142"/>
      <c r="AW8" s="200">
        <f t="shared" si="5"/>
        <v>0</v>
      </c>
      <c r="AX8" s="142"/>
      <c r="AY8" s="200">
        <f t="shared" si="6"/>
        <v>0</v>
      </c>
      <c r="AZ8" s="54"/>
      <c r="BA8" s="203">
        <f t="shared" si="7"/>
        <v>0</v>
      </c>
      <c r="BB8" s="142"/>
      <c r="BC8" s="203">
        <f t="shared" si="8"/>
        <v>0</v>
      </c>
      <c r="BD8" s="142"/>
      <c r="BE8" s="203">
        <f t="shared" si="9"/>
        <v>0</v>
      </c>
      <c r="BF8" s="54"/>
      <c r="BG8" s="206">
        <f t="shared" si="10"/>
        <v>0</v>
      </c>
      <c r="BH8" s="230"/>
      <c r="BI8" s="206">
        <f t="shared" si="11"/>
        <v>0</v>
      </c>
      <c r="BJ8" s="142"/>
      <c r="BK8" s="209">
        <f t="shared" si="12"/>
        <v>0</v>
      </c>
    </row>
    <row r="9" spans="1:65" ht="15.75" customHeight="1">
      <c r="A9" s="152" t="s">
        <v>96</v>
      </c>
      <c r="B9" s="56"/>
      <c r="C9" s="33"/>
      <c r="D9" s="136"/>
      <c r="E9" s="13"/>
      <c r="F9" s="1014"/>
      <c r="G9" s="110"/>
      <c r="H9" s="145"/>
      <c r="I9" s="167"/>
      <c r="J9" s="168"/>
      <c r="K9" s="169"/>
      <c r="L9" s="169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147"/>
      <c r="AB9" s="148"/>
      <c r="AC9" s="148"/>
      <c r="AD9" s="148"/>
      <c r="AE9" s="145"/>
      <c r="AF9" s="145"/>
      <c r="AG9" s="145"/>
      <c r="AH9" s="145"/>
      <c r="AI9" s="145"/>
      <c r="AJ9" s="145"/>
      <c r="AK9" s="145"/>
      <c r="AL9" s="145"/>
      <c r="AM9" s="145"/>
      <c r="AN9" s="149"/>
      <c r="AO9" s="196">
        <f t="shared" si="1"/>
        <v>0</v>
      </c>
      <c r="AP9" s="149"/>
      <c r="AQ9" s="196">
        <f t="shared" si="2"/>
        <v>0</v>
      </c>
      <c r="AR9" s="149"/>
      <c r="AS9" s="196">
        <f t="shared" si="3"/>
        <v>0</v>
      </c>
      <c r="AT9" s="54"/>
      <c r="AU9" s="200">
        <f t="shared" si="4"/>
        <v>0</v>
      </c>
      <c r="AV9" s="142"/>
      <c r="AW9" s="200">
        <f t="shared" si="5"/>
        <v>0</v>
      </c>
      <c r="AX9" s="142"/>
      <c r="AY9" s="200">
        <f t="shared" si="6"/>
        <v>0</v>
      </c>
      <c r="AZ9" s="54"/>
      <c r="BA9" s="203">
        <f t="shared" si="7"/>
        <v>0</v>
      </c>
      <c r="BB9" s="142"/>
      <c r="BC9" s="203">
        <f t="shared" si="8"/>
        <v>0</v>
      </c>
      <c r="BD9" s="142"/>
      <c r="BE9" s="203">
        <f t="shared" si="9"/>
        <v>0</v>
      </c>
      <c r="BF9" s="54"/>
      <c r="BG9" s="206">
        <f t="shared" si="10"/>
        <v>0</v>
      </c>
      <c r="BH9" s="230"/>
      <c r="BI9" s="206">
        <f t="shared" si="11"/>
        <v>0</v>
      </c>
      <c r="BJ9" s="142"/>
      <c r="BK9" s="209">
        <f t="shared" si="12"/>
        <v>0</v>
      </c>
    </row>
    <row r="10" spans="1:65" ht="15.75" customHeight="1">
      <c r="A10" s="152" t="s">
        <v>96</v>
      </c>
      <c r="B10" s="56"/>
      <c r="C10" s="33"/>
      <c r="D10" s="136"/>
      <c r="E10" s="13"/>
      <c r="F10" s="1014"/>
      <c r="G10" s="110"/>
      <c r="H10" s="145"/>
      <c r="I10" s="167"/>
      <c r="J10" s="168"/>
      <c r="K10" s="169"/>
      <c r="L10" s="169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147"/>
      <c r="AB10" s="148"/>
      <c r="AC10" s="148"/>
      <c r="AD10" s="148"/>
      <c r="AE10" s="145"/>
      <c r="AF10" s="145"/>
      <c r="AG10" s="145"/>
      <c r="AH10" s="145"/>
      <c r="AI10" s="145"/>
      <c r="AJ10" s="145"/>
      <c r="AK10" s="145"/>
      <c r="AL10" s="145"/>
      <c r="AM10" s="145"/>
      <c r="AN10" s="149"/>
      <c r="AO10" s="196">
        <f t="shared" si="1"/>
        <v>0</v>
      </c>
      <c r="AP10" s="149"/>
      <c r="AQ10" s="196">
        <f t="shared" si="2"/>
        <v>0</v>
      </c>
      <c r="AR10" s="149"/>
      <c r="AS10" s="196">
        <f t="shared" si="3"/>
        <v>0</v>
      </c>
      <c r="AT10" s="54"/>
      <c r="AU10" s="200">
        <f t="shared" si="4"/>
        <v>0</v>
      </c>
      <c r="AV10" s="142"/>
      <c r="AW10" s="200">
        <f t="shared" si="5"/>
        <v>0</v>
      </c>
      <c r="AX10" s="142"/>
      <c r="AY10" s="200">
        <f t="shared" si="6"/>
        <v>0</v>
      </c>
      <c r="AZ10" s="54"/>
      <c r="BA10" s="203">
        <f t="shared" si="7"/>
        <v>0</v>
      </c>
      <c r="BB10" s="142"/>
      <c r="BC10" s="203">
        <f t="shared" si="8"/>
        <v>0</v>
      </c>
      <c r="BD10" s="142"/>
      <c r="BE10" s="203">
        <f t="shared" si="9"/>
        <v>0</v>
      </c>
      <c r="BF10" s="54"/>
      <c r="BG10" s="206">
        <f t="shared" si="10"/>
        <v>0</v>
      </c>
      <c r="BH10" s="230"/>
      <c r="BI10" s="206">
        <f t="shared" si="11"/>
        <v>0</v>
      </c>
      <c r="BJ10" s="142"/>
      <c r="BK10" s="209">
        <f t="shared" si="12"/>
        <v>0</v>
      </c>
    </row>
    <row r="11" spans="1:65" ht="15.75" customHeight="1">
      <c r="A11" s="152" t="s">
        <v>96</v>
      </c>
      <c r="B11" s="56"/>
      <c r="C11" s="33"/>
      <c r="D11" s="136"/>
      <c r="E11" s="13"/>
      <c r="F11" s="1014"/>
      <c r="G11" s="110"/>
      <c r="H11" s="145"/>
      <c r="I11" s="167"/>
      <c r="J11" s="168"/>
      <c r="K11" s="169"/>
      <c r="L11" s="169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147"/>
      <c r="AB11" s="148"/>
      <c r="AC11" s="148"/>
      <c r="AD11" s="148"/>
      <c r="AE11" s="145"/>
      <c r="AF11" s="145"/>
      <c r="AG11" s="145"/>
      <c r="AH11" s="145"/>
      <c r="AI11" s="145"/>
      <c r="AJ11" s="145"/>
      <c r="AK11" s="145"/>
      <c r="AL11" s="145"/>
      <c r="AM11" s="145"/>
      <c r="AN11" s="149"/>
      <c r="AO11" s="196">
        <f t="shared" si="1"/>
        <v>0</v>
      </c>
      <c r="AP11" s="149"/>
      <c r="AQ11" s="196">
        <f t="shared" si="2"/>
        <v>0</v>
      </c>
      <c r="AR11" s="149"/>
      <c r="AS11" s="196">
        <f t="shared" si="3"/>
        <v>0</v>
      </c>
      <c r="AT11" s="54"/>
      <c r="AU11" s="200">
        <f t="shared" si="4"/>
        <v>0</v>
      </c>
      <c r="AV11" s="142"/>
      <c r="AW11" s="200">
        <f t="shared" si="5"/>
        <v>0</v>
      </c>
      <c r="AX11" s="142"/>
      <c r="AY11" s="200">
        <f t="shared" si="6"/>
        <v>0</v>
      </c>
      <c r="AZ11" s="54"/>
      <c r="BA11" s="203">
        <f t="shared" si="7"/>
        <v>0</v>
      </c>
      <c r="BB11" s="142"/>
      <c r="BC11" s="203">
        <f t="shared" si="8"/>
        <v>0</v>
      </c>
      <c r="BD11" s="142"/>
      <c r="BE11" s="203">
        <f t="shared" si="9"/>
        <v>0</v>
      </c>
      <c r="BF11" s="54"/>
      <c r="BG11" s="206">
        <f t="shared" si="10"/>
        <v>0</v>
      </c>
      <c r="BH11" s="230"/>
      <c r="BI11" s="206">
        <f t="shared" si="11"/>
        <v>0</v>
      </c>
      <c r="BJ11" s="142"/>
      <c r="BK11" s="209">
        <f t="shared" si="12"/>
        <v>0</v>
      </c>
    </row>
    <row r="12" spans="1:65" ht="15.75" customHeight="1">
      <c r="A12" s="152" t="s">
        <v>96</v>
      </c>
      <c r="B12" s="56"/>
      <c r="C12" s="33"/>
      <c r="D12" s="136"/>
      <c r="E12" s="13"/>
      <c r="F12" s="1014"/>
      <c r="G12" s="110"/>
      <c r="H12" s="145"/>
      <c r="I12" s="167"/>
      <c r="J12" s="168"/>
      <c r="K12" s="169"/>
      <c r="L12" s="169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147"/>
      <c r="AB12" s="148"/>
      <c r="AC12" s="148"/>
      <c r="AD12" s="148"/>
      <c r="AE12" s="145"/>
      <c r="AF12" s="145"/>
      <c r="AG12" s="145"/>
      <c r="AH12" s="145"/>
      <c r="AI12" s="145"/>
      <c r="AJ12" s="145"/>
      <c r="AK12" s="145"/>
      <c r="AL12" s="145"/>
      <c r="AM12" s="145"/>
      <c r="AN12" s="149"/>
      <c r="AO12" s="196">
        <f t="shared" si="1"/>
        <v>0</v>
      </c>
      <c r="AP12" s="149"/>
      <c r="AQ12" s="196">
        <f t="shared" si="2"/>
        <v>0</v>
      </c>
      <c r="AR12" s="149"/>
      <c r="AS12" s="196">
        <f t="shared" si="3"/>
        <v>0</v>
      </c>
      <c r="AT12" s="54"/>
      <c r="AU12" s="200">
        <f t="shared" si="4"/>
        <v>0</v>
      </c>
      <c r="AV12" s="142"/>
      <c r="AW12" s="200">
        <f t="shared" si="5"/>
        <v>0</v>
      </c>
      <c r="AX12" s="142"/>
      <c r="AY12" s="200">
        <f t="shared" si="6"/>
        <v>0</v>
      </c>
      <c r="AZ12" s="54"/>
      <c r="BA12" s="203">
        <f t="shared" si="7"/>
        <v>0</v>
      </c>
      <c r="BB12" s="142"/>
      <c r="BC12" s="203">
        <f t="shared" si="8"/>
        <v>0</v>
      </c>
      <c r="BD12" s="142"/>
      <c r="BE12" s="203">
        <f t="shared" si="9"/>
        <v>0</v>
      </c>
      <c r="BF12" s="54"/>
      <c r="BG12" s="206">
        <f t="shared" si="10"/>
        <v>0</v>
      </c>
      <c r="BH12" s="230"/>
      <c r="BI12" s="206">
        <f t="shared" si="11"/>
        <v>0</v>
      </c>
      <c r="BJ12" s="142"/>
      <c r="BK12" s="209">
        <f t="shared" si="12"/>
        <v>0</v>
      </c>
    </row>
    <row r="13" spans="1:65" ht="15.75" customHeight="1" thickBot="1">
      <c r="A13" s="152" t="s">
        <v>96</v>
      </c>
      <c r="B13" s="143"/>
      <c r="C13" s="144"/>
      <c r="D13" s="136"/>
      <c r="E13" s="13"/>
      <c r="F13" s="1020"/>
      <c r="G13" s="110"/>
      <c r="H13" s="145"/>
      <c r="I13" s="167"/>
      <c r="J13" s="168"/>
      <c r="K13" s="169"/>
      <c r="L13" s="169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147"/>
      <c r="AB13" s="148"/>
      <c r="AC13" s="148"/>
      <c r="AD13" s="148"/>
      <c r="AE13" s="145"/>
      <c r="AF13" s="145"/>
      <c r="AG13" s="145"/>
      <c r="AH13" s="145"/>
      <c r="AI13" s="145"/>
      <c r="AJ13" s="145"/>
      <c r="AK13" s="145"/>
      <c r="AL13" s="145"/>
      <c r="AM13" s="145"/>
      <c r="AN13" s="149"/>
      <c r="AO13" s="197">
        <f t="shared" si="1"/>
        <v>0</v>
      </c>
      <c r="AP13" s="89"/>
      <c r="AQ13" s="197">
        <f t="shared" si="2"/>
        <v>0</v>
      </c>
      <c r="AR13" s="89"/>
      <c r="AS13" s="197">
        <f t="shared" si="3"/>
        <v>0</v>
      </c>
      <c r="AT13" s="84"/>
      <c r="AU13" s="201">
        <f t="shared" si="4"/>
        <v>0</v>
      </c>
      <c r="AV13" s="82"/>
      <c r="AW13" s="201">
        <f t="shared" si="5"/>
        <v>0</v>
      </c>
      <c r="AX13" s="82"/>
      <c r="AY13" s="201">
        <f t="shared" si="6"/>
        <v>0</v>
      </c>
      <c r="AZ13" s="84"/>
      <c r="BA13" s="204">
        <f t="shared" si="7"/>
        <v>0</v>
      </c>
      <c r="BB13" s="82"/>
      <c r="BC13" s="204">
        <f t="shared" si="8"/>
        <v>0</v>
      </c>
      <c r="BD13" s="82"/>
      <c r="BE13" s="204">
        <f t="shared" si="9"/>
        <v>0</v>
      </c>
      <c r="BF13" s="84"/>
      <c r="BG13" s="207">
        <f t="shared" si="10"/>
        <v>0</v>
      </c>
      <c r="BH13" s="231"/>
      <c r="BI13" s="206">
        <f t="shared" si="11"/>
        <v>0</v>
      </c>
      <c r="BJ13" s="142"/>
      <c r="BK13" s="209">
        <f t="shared" si="12"/>
        <v>0</v>
      </c>
    </row>
    <row r="14" spans="1:65" ht="15.75" customHeight="1">
      <c r="A14" s="152" t="s">
        <v>96</v>
      </c>
      <c r="B14" s="67"/>
      <c r="C14" s="66"/>
      <c r="D14" s="137"/>
      <c r="E14" s="138"/>
      <c r="F14" s="1021">
        <v>600</v>
      </c>
      <c r="G14" s="108"/>
      <c r="H14" s="58"/>
      <c r="I14" s="107"/>
      <c r="J14" s="106"/>
      <c r="K14" s="105"/>
      <c r="L14" s="105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1"/>
      <c r="AB14" s="60"/>
      <c r="AC14" s="60"/>
      <c r="AD14" s="60"/>
      <c r="AE14" s="58"/>
      <c r="AF14" s="58"/>
      <c r="AG14" s="58"/>
      <c r="AH14" s="58"/>
      <c r="AI14" s="58"/>
      <c r="AJ14" s="58"/>
      <c r="AK14" s="58"/>
      <c r="AL14" s="58"/>
      <c r="AM14" s="58"/>
      <c r="AN14" s="62"/>
      <c r="AO14" s="195">
        <f t="shared" si="1"/>
        <v>0</v>
      </c>
      <c r="AP14" s="62"/>
      <c r="AQ14" s="195">
        <f t="shared" si="2"/>
        <v>0</v>
      </c>
      <c r="AR14" s="62"/>
      <c r="AS14" s="195">
        <f t="shared" si="3"/>
        <v>0</v>
      </c>
      <c r="AT14" s="59"/>
      <c r="AU14" s="199">
        <f t="shared" si="4"/>
        <v>0</v>
      </c>
      <c r="AV14" s="57"/>
      <c r="AW14" s="199">
        <f t="shared" si="5"/>
        <v>0</v>
      </c>
      <c r="AX14" s="57"/>
      <c r="AY14" s="199">
        <f t="shared" si="6"/>
        <v>0</v>
      </c>
      <c r="AZ14" s="191"/>
      <c r="BA14" s="202">
        <f t="shared" si="7"/>
        <v>0</v>
      </c>
      <c r="BB14" s="57"/>
      <c r="BC14" s="202">
        <f t="shared" si="8"/>
        <v>0</v>
      </c>
      <c r="BD14" s="57"/>
      <c r="BE14" s="202">
        <f t="shared" si="9"/>
        <v>0</v>
      </c>
      <c r="BF14" s="59"/>
      <c r="BG14" s="205">
        <f t="shared" si="10"/>
        <v>0</v>
      </c>
      <c r="BH14" s="57"/>
      <c r="BI14" s="205">
        <f t="shared" si="11"/>
        <v>0</v>
      </c>
      <c r="BJ14" s="57"/>
      <c r="BK14" s="208">
        <f t="shared" si="12"/>
        <v>0</v>
      </c>
    </row>
    <row r="15" spans="1:65" ht="15.75" customHeight="1">
      <c r="A15" s="152" t="s">
        <v>96</v>
      </c>
      <c r="B15" s="56"/>
      <c r="C15" s="33"/>
      <c r="D15" s="136"/>
      <c r="E15" s="13"/>
      <c r="F15" s="1014"/>
      <c r="G15" s="110"/>
      <c r="H15" s="145"/>
      <c r="I15" s="167"/>
      <c r="J15" s="168"/>
      <c r="K15" s="169"/>
      <c r="L15" s="169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147"/>
      <c r="AB15" s="148"/>
      <c r="AC15" s="148"/>
      <c r="AD15" s="148"/>
      <c r="AE15" s="145"/>
      <c r="AF15" s="145"/>
      <c r="AG15" s="145"/>
      <c r="AH15" s="145"/>
      <c r="AI15" s="145"/>
      <c r="AJ15" s="145"/>
      <c r="AK15" s="145"/>
      <c r="AL15" s="145"/>
      <c r="AM15" s="145"/>
      <c r="AN15" s="149"/>
      <c r="AO15" s="196">
        <f t="shared" si="1"/>
        <v>0</v>
      </c>
      <c r="AP15" s="149"/>
      <c r="AQ15" s="196">
        <f t="shared" si="2"/>
        <v>0</v>
      </c>
      <c r="AR15" s="149"/>
      <c r="AS15" s="196">
        <f t="shared" si="3"/>
        <v>0</v>
      </c>
      <c r="AT15" s="54"/>
      <c r="AU15" s="200">
        <f t="shared" si="4"/>
        <v>0</v>
      </c>
      <c r="AV15" s="142"/>
      <c r="AW15" s="200">
        <f t="shared" si="5"/>
        <v>0</v>
      </c>
      <c r="AX15" s="142"/>
      <c r="AY15" s="200">
        <f t="shared" si="6"/>
        <v>0</v>
      </c>
      <c r="AZ15" s="192"/>
      <c r="BA15" s="203">
        <f t="shared" si="7"/>
        <v>0</v>
      </c>
      <c r="BB15" s="142"/>
      <c r="BC15" s="203">
        <f t="shared" si="8"/>
        <v>0</v>
      </c>
      <c r="BD15" s="142"/>
      <c r="BE15" s="203">
        <f t="shared" si="9"/>
        <v>0</v>
      </c>
      <c r="BF15" s="54"/>
      <c r="BG15" s="206">
        <f t="shared" si="10"/>
        <v>0</v>
      </c>
      <c r="BH15" s="142"/>
      <c r="BI15" s="206">
        <f t="shared" si="11"/>
        <v>0</v>
      </c>
      <c r="BJ15" s="142"/>
      <c r="BK15" s="209">
        <f t="shared" si="12"/>
        <v>0</v>
      </c>
    </row>
    <row r="16" spans="1:65" ht="15.75" customHeight="1">
      <c r="A16" s="152" t="s">
        <v>96</v>
      </c>
      <c r="B16" s="56"/>
      <c r="C16" s="33"/>
      <c r="D16" s="136"/>
      <c r="E16" s="13"/>
      <c r="F16" s="1014"/>
      <c r="G16" s="110"/>
      <c r="H16" s="145"/>
      <c r="I16" s="167"/>
      <c r="J16" s="168"/>
      <c r="K16" s="169"/>
      <c r="L16" s="169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147"/>
      <c r="AB16" s="148"/>
      <c r="AC16" s="148"/>
      <c r="AD16" s="148"/>
      <c r="AE16" s="145"/>
      <c r="AF16" s="145"/>
      <c r="AG16" s="145"/>
      <c r="AH16" s="145"/>
      <c r="AI16" s="145"/>
      <c r="AJ16" s="145"/>
      <c r="AK16" s="145"/>
      <c r="AL16" s="145"/>
      <c r="AM16" s="145"/>
      <c r="AN16" s="149"/>
      <c r="AO16" s="196">
        <f t="shared" si="1"/>
        <v>0</v>
      </c>
      <c r="AP16" s="149"/>
      <c r="AQ16" s="196">
        <f t="shared" si="2"/>
        <v>0</v>
      </c>
      <c r="AR16" s="149"/>
      <c r="AS16" s="196">
        <f t="shared" si="3"/>
        <v>0</v>
      </c>
      <c r="AT16" s="54"/>
      <c r="AU16" s="200">
        <f t="shared" si="4"/>
        <v>0</v>
      </c>
      <c r="AV16" s="142"/>
      <c r="AW16" s="200">
        <f t="shared" si="5"/>
        <v>0</v>
      </c>
      <c r="AX16" s="142"/>
      <c r="AY16" s="200">
        <f t="shared" si="6"/>
        <v>0</v>
      </c>
      <c r="AZ16" s="192"/>
      <c r="BA16" s="203">
        <f t="shared" si="7"/>
        <v>0</v>
      </c>
      <c r="BB16" s="142"/>
      <c r="BC16" s="203">
        <f t="shared" si="8"/>
        <v>0</v>
      </c>
      <c r="BD16" s="142"/>
      <c r="BE16" s="203">
        <f t="shared" si="9"/>
        <v>0</v>
      </c>
      <c r="BF16" s="54"/>
      <c r="BG16" s="206">
        <f t="shared" si="10"/>
        <v>0</v>
      </c>
      <c r="BH16" s="142"/>
      <c r="BI16" s="206">
        <f t="shared" si="11"/>
        <v>0</v>
      </c>
      <c r="BJ16" s="142"/>
      <c r="BK16" s="209">
        <f t="shared" si="12"/>
        <v>0</v>
      </c>
    </row>
    <row r="17" spans="1:65" ht="15.75" customHeight="1">
      <c r="A17" s="152" t="s">
        <v>96</v>
      </c>
      <c r="B17" s="56"/>
      <c r="C17" s="33"/>
      <c r="D17" s="136"/>
      <c r="E17" s="13"/>
      <c r="F17" s="1014"/>
      <c r="G17" s="110"/>
      <c r="H17" s="145"/>
      <c r="I17" s="167"/>
      <c r="J17" s="168"/>
      <c r="K17" s="169"/>
      <c r="L17" s="169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147"/>
      <c r="AB17" s="148"/>
      <c r="AC17" s="148"/>
      <c r="AD17" s="148"/>
      <c r="AE17" s="145"/>
      <c r="AF17" s="145"/>
      <c r="AG17" s="145"/>
      <c r="AH17" s="145"/>
      <c r="AI17" s="145"/>
      <c r="AJ17" s="145"/>
      <c r="AK17" s="145"/>
      <c r="AL17" s="145"/>
      <c r="AM17" s="145"/>
      <c r="AN17" s="149"/>
      <c r="AO17" s="196">
        <f t="shared" si="1"/>
        <v>0</v>
      </c>
      <c r="AP17" s="149"/>
      <c r="AQ17" s="196">
        <f t="shared" si="2"/>
        <v>0</v>
      </c>
      <c r="AR17" s="149"/>
      <c r="AS17" s="196">
        <f t="shared" si="3"/>
        <v>0</v>
      </c>
      <c r="AT17" s="54"/>
      <c r="AU17" s="200">
        <f t="shared" si="4"/>
        <v>0</v>
      </c>
      <c r="AV17" s="142"/>
      <c r="AW17" s="200">
        <f t="shared" si="5"/>
        <v>0</v>
      </c>
      <c r="AX17" s="142"/>
      <c r="AY17" s="200">
        <f t="shared" si="6"/>
        <v>0</v>
      </c>
      <c r="AZ17" s="192"/>
      <c r="BA17" s="203">
        <f t="shared" si="7"/>
        <v>0</v>
      </c>
      <c r="BB17" s="142"/>
      <c r="BC17" s="203">
        <f t="shared" si="8"/>
        <v>0</v>
      </c>
      <c r="BD17" s="142"/>
      <c r="BE17" s="203">
        <f t="shared" si="9"/>
        <v>0</v>
      </c>
      <c r="BF17" s="54"/>
      <c r="BG17" s="206">
        <f t="shared" si="10"/>
        <v>0</v>
      </c>
      <c r="BH17" s="142"/>
      <c r="BI17" s="206">
        <f t="shared" si="11"/>
        <v>0</v>
      </c>
      <c r="BJ17" s="142"/>
      <c r="BK17" s="209">
        <f t="shared" si="12"/>
        <v>0</v>
      </c>
    </row>
    <row r="18" spans="1:65" ht="15.75" customHeight="1">
      <c r="A18" s="152" t="s">
        <v>96</v>
      </c>
      <c r="B18" s="56"/>
      <c r="C18" s="33"/>
      <c r="D18" s="136"/>
      <c r="E18" s="13"/>
      <c r="F18" s="1014"/>
      <c r="G18" s="110"/>
      <c r="H18" s="145"/>
      <c r="I18" s="167"/>
      <c r="J18" s="168"/>
      <c r="K18" s="169"/>
      <c r="L18" s="169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147"/>
      <c r="AB18" s="148"/>
      <c r="AC18" s="148"/>
      <c r="AD18" s="148"/>
      <c r="AE18" s="145"/>
      <c r="AF18" s="145"/>
      <c r="AG18" s="145"/>
      <c r="AH18" s="145"/>
      <c r="AI18" s="145"/>
      <c r="AJ18" s="145"/>
      <c r="AK18" s="145"/>
      <c r="AL18" s="145"/>
      <c r="AM18" s="145"/>
      <c r="AN18" s="149"/>
      <c r="AO18" s="196">
        <f t="shared" si="1"/>
        <v>0</v>
      </c>
      <c r="AP18" s="149"/>
      <c r="AQ18" s="196">
        <f t="shared" si="2"/>
        <v>0</v>
      </c>
      <c r="AR18" s="149"/>
      <c r="AS18" s="196">
        <f t="shared" si="3"/>
        <v>0</v>
      </c>
      <c r="AT18" s="54"/>
      <c r="AU18" s="200">
        <f t="shared" si="4"/>
        <v>0</v>
      </c>
      <c r="AV18" s="142"/>
      <c r="AW18" s="200">
        <f t="shared" si="5"/>
        <v>0</v>
      </c>
      <c r="AX18" s="142"/>
      <c r="AY18" s="200">
        <f t="shared" si="6"/>
        <v>0</v>
      </c>
      <c r="AZ18" s="192"/>
      <c r="BA18" s="203">
        <f t="shared" si="7"/>
        <v>0</v>
      </c>
      <c r="BB18" s="142"/>
      <c r="BC18" s="203">
        <f t="shared" si="8"/>
        <v>0</v>
      </c>
      <c r="BD18" s="142"/>
      <c r="BE18" s="203">
        <f t="shared" si="9"/>
        <v>0</v>
      </c>
      <c r="BF18" s="54"/>
      <c r="BG18" s="206">
        <f t="shared" si="10"/>
        <v>0</v>
      </c>
      <c r="BH18" s="142"/>
      <c r="BI18" s="206">
        <f t="shared" si="11"/>
        <v>0</v>
      </c>
      <c r="BJ18" s="142"/>
      <c r="BK18" s="209">
        <f t="shared" si="12"/>
        <v>0</v>
      </c>
    </row>
    <row r="19" spans="1:65" ht="15.75" customHeight="1" thickBot="1">
      <c r="A19" s="152" t="s">
        <v>96</v>
      </c>
      <c r="B19" s="72"/>
      <c r="C19" s="71"/>
      <c r="D19" s="133"/>
      <c r="E19" s="14"/>
      <c r="F19" s="1015"/>
      <c r="G19" s="104"/>
      <c r="H19" s="83"/>
      <c r="I19" s="103"/>
      <c r="J19" s="102"/>
      <c r="K19" s="101"/>
      <c r="L19" s="101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86"/>
      <c r="AB19" s="85"/>
      <c r="AC19" s="85"/>
      <c r="AD19" s="85"/>
      <c r="AE19" s="83"/>
      <c r="AF19" s="83"/>
      <c r="AG19" s="83"/>
      <c r="AH19" s="83"/>
      <c r="AI19" s="83"/>
      <c r="AJ19" s="83"/>
      <c r="AK19" s="83"/>
      <c r="AL19" s="83"/>
      <c r="AM19" s="83"/>
      <c r="AN19" s="89"/>
      <c r="AO19" s="197">
        <f t="shared" si="1"/>
        <v>0</v>
      </c>
      <c r="AP19" s="89"/>
      <c r="AQ19" s="197">
        <f t="shared" si="2"/>
        <v>0</v>
      </c>
      <c r="AR19" s="89"/>
      <c r="AS19" s="197">
        <f t="shared" si="3"/>
        <v>0</v>
      </c>
      <c r="AT19" s="84"/>
      <c r="AU19" s="201">
        <f t="shared" si="4"/>
        <v>0</v>
      </c>
      <c r="AV19" s="82"/>
      <c r="AW19" s="201">
        <f t="shared" si="5"/>
        <v>0</v>
      </c>
      <c r="AX19" s="82"/>
      <c r="AY19" s="201">
        <f t="shared" si="6"/>
        <v>0</v>
      </c>
      <c r="AZ19" s="193"/>
      <c r="BA19" s="204">
        <f t="shared" si="7"/>
        <v>0</v>
      </c>
      <c r="BB19" s="82"/>
      <c r="BC19" s="204">
        <f t="shared" si="8"/>
        <v>0</v>
      </c>
      <c r="BD19" s="82"/>
      <c r="BE19" s="204">
        <f t="shared" si="9"/>
        <v>0</v>
      </c>
      <c r="BF19" s="84"/>
      <c r="BG19" s="207">
        <f t="shared" si="10"/>
        <v>0</v>
      </c>
      <c r="BH19" s="82"/>
      <c r="BI19" s="207">
        <f t="shared" si="11"/>
        <v>0</v>
      </c>
      <c r="BJ19" s="82"/>
      <c r="BK19" s="210">
        <f t="shared" si="12"/>
        <v>0</v>
      </c>
    </row>
    <row r="20" spans="1:65" ht="15.75" customHeight="1">
      <c r="A20" s="152" t="s">
        <v>96</v>
      </c>
      <c r="B20" s="150" t="s">
        <v>169</v>
      </c>
      <c r="C20" s="151" t="s">
        <v>87</v>
      </c>
      <c r="D20" s="136" t="s">
        <v>161</v>
      </c>
      <c r="E20" s="13" t="s">
        <v>162</v>
      </c>
      <c r="F20" s="1022">
        <v>800</v>
      </c>
      <c r="G20" s="110" t="s">
        <v>170</v>
      </c>
      <c r="H20" s="145" t="s">
        <v>171</v>
      </c>
      <c r="I20" s="167" t="s">
        <v>165</v>
      </c>
      <c r="J20" s="168">
        <v>15</v>
      </c>
      <c r="K20" s="169" t="s">
        <v>172</v>
      </c>
      <c r="L20" s="169" t="s">
        <v>167</v>
      </c>
      <c r="M20" s="55" t="s">
        <v>173</v>
      </c>
      <c r="N20" s="55">
        <v>22.15</v>
      </c>
      <c r="O20" s="55">
        <v>22.15</v>
      </c>
      <c r="P20" s="55">
        <v>22.15</v>
      </c>
      <c r="Q20" s="55">
        <v>22.15</v>
      </c>
      <c r="R20" s="55">
        <v>22.15</v>
      </c>
      <c r="S20" s="55">
        <v>22.15</v>
      </c>
      <c r="T20" s="55">
        <v>22.15</v>
      </c>
      <c r="U20" s="55">
        <v>22.15</v>
      </c>
      <c r="V20" s="55">
        <v>22.15</v>
      </c>
      <c r="W20" s="55">
        <v>22.15</v>
      </c>
      <c r="X20" s="55">
        <v>22.15</v>
      </c>
      <c r="Y20" s="55">
        <v>22.15</v>
      </c>
      <c r="Z20" s="55">
        <v>22.15</v>
      </c>
      <c r="AA20" s="147">
        <v>6.5</v>
      </c>
      <c r="AB20" s="148">
        <v>7</v>
      </c>
      <c r="AC20" s="148">
        <f t="shared" ref="AC20:AD29" si="13">AB20</f>
        <v>7</v>
      </c>
      <c r="AD20" s="148">
        <f t="shared" si="13"/>
        <v>7</v>
      </c>
      <c r="AE20" s="145">
        <v>8.2100000000000009</v>
      </c>
      <c r="AF20" s="58">
        <f t="shared" ref="AF20:AM29" si="14">AE20</f>
        <v>8.2100000000000009</v>
      </c>
      <c r="AG20" s="58">
        <f t="shared" si="14"/>
        <v>8.2100000000000009</v>
      </c>
      <c r="AH20" s="58">
        <f t="shared" si="14"/>
        <v>8.2100000000000009</v>
      </c>
      <c r="AI20" s="58">
        <f t="shared" si="14"/>
        <v>8.2100000000000009</v>
      </c>
      <c r="AJ20" s="58">
        <f t="shared" si="14"/>
        <v>8.2100000000000009</v>
      </c>
      <c r="AK20" s="58">
        <f t="shared" si="14"/>
        <v>8.2100000000000009</v>
      </c>
      <c r="AL20" s="58">
        <f t="shared" si="14"/>
        <v>8.2100000000000009</v>
      </c>
      <c r="AM20" s="58">
        <f t="shared" si="14"/>
        <v>8.2100000000000009</v>
      </c>
      <c r="AN20" s="62">
        <v>16576</v>
      </c>
      <c r="AO20" s="195">
        <f t="shared" si="1"/>
        <v>116032</v>
      </c>
      <c r="AP20" s="62">
        <v>27267</v>
      </c>
      <c r="AQ20" s="195">
        <f t="shared" si="2"/>
        <v>190869</v>
      </c>
      <c r="AR20" s="62">
        <v>31380</v>
      </c>
      <c r="AS20" s="195">
        <f t="shared" si="3"/>
        <v>219660</v>
      </c>
      <c r="AT20" s="59">
        <v>17026</v>
      </c>
      <c r="AU20" s="199">
        <f t="shared" si="4"/>
        <v>139783.46000000002</v>
      </c>
      <c r="AV20" s="57">
        <v>15760</v>
      </c>
      <c r="AW20" s="199">
        <f t="shared" si="5"/>
        <v>129389.60000000002</v>
      </c>
      <c r="AX20" s="57">
        <v>14730</v>
      </c>
      <c r="AY20" s="199">
        <f t="shared" si="6"/>
        <v>120933.30000000002</v>
      </c>
      <c r="AZ20" s="191">
        <v>10114</v>
      </c>
      <c r="BA20" s="203">
        <f t="shared" si="7"/>
        <v>83035.94</v>
      </c>
      <c r="BB20" s="142">
        <v>8011</v>
      </c>
      <c r="BC20" s="203">
        <f t="shared" si="8"/>
        <v>65770.310000000012</v>
      </c>
      <c r="BD20" s="142">
        <v>5790</v>
      </c>
      <c r="BE20" s="203">
        <f t="shared" si="9"/>
        <v>47535.9</v>
      </c>
      <c r="BF20" s="54">
        <v>13370</v>
      </c>
      <c r="BG20" s="206">
        <f t="shared" si="10"/>
        <v>109767.70000000001</v>
      </c>
      <c r="BH20" s="142">
        <v>7110</v>
      </c>
      <c r="BI20" s="206">
        <f t="shared" si="11"/>
        <v>58373.100000000006</v>
      </c>
      <c r="BJ20" s="142">
        <v>2320</v>
      </c>
      <c r="BK20" s="209">
        <f t="shared" si="12"/>
        <v>19047.2</v>
      </c>
      <c r="BM20" s="490"/>
    </row>
    <row r="21" spans="1:65" ht="15.75" customHeight="1">
      <c r="A21" s="152" t="s">
        <v>96</v>
      </c>
      <c r="B21" s="56" t="s">
        <v>169</v>
      </c>
      <c r="C21" s="33" t="s">
        <v>87</v>
      </c>
      <c r="D21" s="136" t="s">
        <v>161</v>
      </c>
      <c r="E21" s="13" t="s">
        <v>162</v>
      </c>
      <c r="F21" s="1022"/>
      <c r="G21" s="110" t="s">
        <v>170</v>
      </c>
      <c r="H21" s="146" t="s">
        <v>171</v>
      </c>
      <c r="I21" s="170" t="s">
        <v>174</v>
      </c>
      <c r="J21" s="168">
        <v>15</v>
      </c>
      <c r="K21" s="171" t="s">
        <v>172</v>
      </c>
      <c r="L21" s="171" t="s">
        <v>167</v>
      </c>
      <c r="M21" s="55" t="s">
        <v>173</v>
      </c>
      <c r="N21" s="55">
        <v>11.09</v>
      </c>
      <c r="O21" s="55">
        <v>11.09</v>
      </c>
      <c r="P21" s="55">
        <v>11.09</v>
      </c>
      <c r="Q21" s="55">
        <v>11.09</v>
      </c>
      <c r="R21" s="55">
        <v>11.09</v>
      </c>
      <c r="S21" s="55">
        <v>11.09</v>
      </c>
      <c r="T21" s="55">
        <v>11.09</v>
      </c>
      <c r="U21" s="55">
        <v>11.09</v>
      </c>
      <c r="V21" s="55">
        <v>11.09</v>
      </c>
      <c r="W21" s="55">
        <v>11.09</v>
      </c>
      <c r="X21" s="55">
        <v>11.09</v>
      </c>
      <c r="Y21" s="55">
        <v>11.09</v>
      </c>
      <c r="Z21" s="55">
        <v>11.09</v>
      </c>
      <c r="AA21" s="147">
        <v>1</v>
      </c>
      <c r="AB21" s="148">
        <f>AA21</f>
        <v>1</v>
      </c>
      <c r="AC21" s="148">
        <f t="shared" si="13"/>
        <v>1</v>
      </c>
      <c r="AD21" s="148">
        <f t="shared" si="13"/>
        <v>1</v>
      </c>
      <c r="AE21" s="145">
        <v>1.5</v>
      </c>
      <c r="AF21" s="145">
        <f t="shared" si="14"/>
        <v>1.5</v>
      </c>
      <c r="AG21" s="145">
        <f t="shared" si="14"/>
        <v>1.5</v>
      </c>
      <c r="AH21" s="145">
        <f t="shared" si="14"/>
        <v>1.5</v>
      </c>
      <c r="AI21" s="145">
        <f t="shared" si="14"/>
        <v>1.5</v>
      </c>
      <c r="AJ21" s="145">
        <f t="shared" si="14"/>
        <v>1.5</v>
      </c>
      <c r="AK21" s="145">
        <f t="shared" si="14"/>
        <v>1.5</v>
      </c>
      <c r="AL21" s="145">
        <f t="shared" si="14"/>
        <v>1.5</v>
      </c>
      <c r="AM21" s="145">
        <f t="shared" si="14"/>
        <v>1.5</v>
      </c>
      <c r="AN21" s="149">
        <v>3800</v>
      </c>
      <c r="AO21" s="196">
        <f t="shared" si="1"/>
        <v>3800</v>
      </c>
      <c r="AP21" s="149">
        <v>2950</v>
      </c>
      <c r="AQ21" s="196">
        <f t="shared" si="2"/>
        <v>2950</v>
      </c>
      <c r="AR21" s="149">
        <v>5320</v>
      </c>
      <c r="AS21" s="196">
        <f t="shared" si="3"/>
        <v>5320</v>
      </c>
      <c r="AT21" s="54">
        <v>2674</v>
      </c>
      <c r="AU21" s="200">
        <f t="shared" si="4"/>
        <v>4011</v>
      </c>
      <c r="AV21" s="142">
        <v>4080</v>
      </c>
      <c r="AW21" s="200">
        <f t="shared" si="5"/>
        <v>6120</v>
      </c>
      <c r="AX21" s="142">
        <v>3120</v>
      </c>
      <c r="AY21" s="200">
        <f t="shared" si="6"/>
        <v>4680</v>
      </c>
      <c r="AZ21" s="192">
        <v>3156</v>
      </c>
      <c r="BA21" s="203">
        <f t="shared" si="7"/>
        <v>4734</v>
      </c>
      <c r="BB21" s="142">
        <v>1599</v>
      </c>
      <c r="BC21" s="203">
        <f t="shared" si="8"/>
        <v>2398.5</v>
      </c>
      <c r="BD21" s="142">
        <v>2800</v>
      </c>
      <c r="BE21" s="203">
        <f t="shared" si="9"/>
        <v>4200</v>
      </c>
      <c r="BF21" s="54">
        <v>1800</v>
      </c>
      <c r="BG21" s="206">
        <f t="shared" si="10"/>
        <v>2700</v>
      </c>
      <c r="BH21" s="142">
        <v>480</v>
      </c>
      <c r="BI21" s="206">
        <f t="shared" si="11"/>
        <v>720</v>
      </c>
      <c r="BJ21" s="142">
        <v>320</v>
      </c>
      <c r="BK21" s="209">
        <f t="shared" si="12"/>
        <v>480</v>
      </c>
      <c r="BM21" s="490"/>
    </row>
    <row r="22" spans="1:65" ht="15.75" customHeight="1">
      <c r="A22" s="152" t="s">
        <v>96</v>
      </c>
      <c r="B22" s="56" t="s">
        <v>169</v>
      </c>
      <c r="C22" s="33" t="s">
        <v>87</v>
      </c>
      <c r="D22" s="136" t="s">
        <v>161</v>
      </c>
      <c r="E22" s="13" t="s">
        <v>162</v>
      </c>
      <c r="F22" s="1022"/>
      <c r="G22" s="110" t="s">
        <v>170</v>
      </c>
      <c r="H22" s="146" t="s">
        <v>175</v>
      </c>
      <c r="I22" s="167" t="s">
        <v>165</v>
      </c>
      <c r="J22" s="168">
        <v>14</v>
      </c>
      <c r="K22" s="172" t="s">
        <v>172</v>
      </c>
      <c r="L22" s="172" t="s">
        <v>167</v>
      </c>
      <c r="M22" s="55" t="s">
        <v>173</v>
      </c>
      <c r="N22" s="55">
        <v>20.41</v>
      </c>
      <c r="O22" s="55">
        <v>20.41</v>
      </c>
      <c r="P22" s="55">
        <v>20.41</v>
      </c>
      <c r="Q22" s="55">
        <v>20.41</v>
      </c>
      <c r="R22" s="55">
        <v>20.41</v>
      </c>
      <c r="S22" s="55">
        <v>20.41</v>
      </c>
      <c r="T22" s="55">
        <v>20.41</v>
      </c>
      <c r="U22" s="55">
        <v>20.41</v>
      </c>
      <c r="V22" s="55">
        <v>20.41</v>
      </c>
      <c r="W22" s="55">
        <v>20.41</v>
      </c>
      <c r="X22" s="55">
        <v>20.41</v>
      </c>
      <c r="Y22" s="55">
        <v>20.41</v>
      </c>
      <c r="Z22" s="55">
        <v>20.41</v>
      </c>
      <c r="AA22" s="147">
        <v>4.5</v>
      </c>
      <c r="AB22" s="148">
        <v>6</v>
      </c>
      <c r="AC22" s="148">
        <f t="shared" si="13"/>
        <v>6</v>
      </c>
      <c r="AD22" s="148">
        <f t="shared" si="13"/>
        <v>6</v>
      </c>
      <c r="AE22" s="145">
        <v>6.91</v>
      </c>
      <c r="AF22" s="145">
        <f t="shared" si="14"/>
        <v>6.91</v>
      </c>
      <c r="AG22" s="145">
        <f t="shared" si="14"/>
        <v>6.91</v>
      </c>
      <c r="AH22" s="145">
        <f t="shared" si="14"/>
        <v>6.91</v>
      </c>
      <c r="AI22" s="145">
        <f t="shared" si="14"/>
        <v>6.91</v>
      </c>
      <c r="AJ22" s="145">
        <f t="shared" si="14"/>
        <v>6.91</v>
      </c>
      <c r="AK22" s="145">
        <f t="shared" si="14"/>
        <v>6.91</v>
      </c>
      <c r="AL22" s="145">
        <f t="shared" si="14"/>
        <v>6.91</v>
      </c>
      <c r="AM22" s="145">
        <f t="shared" si="14"/>
        <v>6.91</v>
      </c>
      <c r="AN22" s="149">
        <v>2200</v>
      </c>
      <c r="AO22" s="196">
        <f t="shared" si="1"/>
        <v>13200</v>
      </c>
      <c r="AP22" s="149">
        <v>8440</v>
      </c>
      <c r="AQ22" s="196">
        <f t="shared" si="2"/>
        <v>50640</v>
      </c>
      <c r="AR22" s="149">
        <v>278</v>
      </c>
      <c r="AS22" s="196">
        <f t="shared" si="3"/>
        <v>1668</v>
      </c>
      <c r="AT22" s="54">
        <v>296</v>
      </c>
      <c r="AU22" s="200">
        <f t="shared" si="4"/>
        <v>2045.3600000000001</v>
      </c>
      <c r="AV22" s="142">
        <v>3280</v>
      </c>
      <c r="AW22" s="200">
        <f t="shared" si="5"/>
        <v>22664.799999999999</v>
      </c>
      <c r="AX22" s="142">
        <v>3385</v>
      </c>
      <c r="AY22" s="200">
        <f t="shared" si="6"/>
        <v>23390.350000000002</v>
      </c>
      <c r="AZ22" s="192">
        <v>3239</v>
      </c>
      <c r="BA22" s="203">
        <f t="shared" si="7"/>
        <v>22381.49</v>
      </c>
      <c r="BB22" s="142">
        <v>2215</v>
      </c>
      <c r="BC22" s="203">
        <f t="shared" si="8"/>
        <v>15305.65</v>
      </c>
      <c r="BD22" s="142">
        <v>1114</v>
      </c>
      <c r="BE22" s="203">
        <f t="shared" si="9"/>
        <v>7697.74</v>
      </c>
      <c r="BF22" s="54">
        <v>1320</v>
      </c>
      <c r="BG22" s="206">
        <f t="shared" si="10"/>
        <v>9121.2000000000007</v>
      </c>
      <c r="BH22" s="142">
        <v>0</v>
      </c>
      <c r="BI22" s="206">
        <f t="shared" si="11"/>
        <v>0</v>
      </c>
      <c r="BJ22" s="142">
        <v>0</v>
      </c>
      <c r="BK22" s="209">
        <f t="shared" si="12"/>
        <v>0</v>
      </c>
      <c r="BM22" s="490"/>
    </row>
    <row r="23" spans="1:65" ht="15.75" customHeight="1">
      <c r="A23" s="152" t="s">
        <v>96</v>
      </c>
      <c r="B23" s="56" t="s">
        <v>169</v>
      </c>
      <c r="C23" s="33" t="s">
        <v>87</v>
      </c>
      <c r="D23" s="136" t="s">
        <v>161</v>
      </c>
      <c r="E23" s="13" t="s">
        <v>162</v>
      </c>
      <c r="F23" s="1022"/>
      <c r="G23" s="110" t="s">
        <v>170</v>
      </c>
      <c r="H23" s="153" t="s">
        <v>175</v>
      </c>
      <c r="I23" s="173" t="s">
        <v>174</v>
      </c>
      <c r="J23" s="174">
        <v>14</v>
      </c>
      <c r="K23" s="175" t="s">
        <v>172</v>
      </c>
      <c r="L23" s="175" t="s">
        <v>167</v>
      </c>
      <c r="M23" s="55" t="s">
        <v>173</v>
      </c>
      <c r="N23" s="55">
        <v>11.02</v>
      </c>
      <c r="O23" s="55">
        <v>11.02</v>
      </c>
      <c r="P23" s="55">
        <v>11.02</v>
      </c>
      <c r="Q23" s="55">
        <v>11.02</v>
      </c>
      <c r="R23" s="55">
        <v>11.02</v>
      </c>
      <c r="S23" s="55">
        <v>11.02</v>
      </c>
      <c r="T23" s="55">
        <v>11.02</v>
      </c>
      <c r="U23" s="55">
        <v>11.02</v>
      </c>
      <c r="V23" s="55">
        <v>11.02</v>
      </c>
      <c r="W23" s="55">
        <v>11.02</v>
      </c>
      <c r="X23" s="55">
        <v>11.02</v>
      </c>
      <c r="Y23" s="55">
        <v>11.02</v>
      </c>
      <c r="Z23" s="55">
        <v>11.02</v>
      </c>
      <c r="AA23" s="147">
        <v>1</v>
      </c>
      <c r="AB23" s="148">
        <v>1.1100000000000001</v>
      </c>
      <c r="AC23" s="148">
        <f t="shared" si="13"/>
        <v>1.1100000000000001</v>
      </c>
      <c r="AD23" s="148">
        <f t="shared" si="13"/>
        <v>1.1100000000000001</v>
      </c>
      <c r="AE23" s="145">
        <v>1.73</v>
      </c>
      <c r="AF23" s="145">
        <f t="shared" si="14"/>
        <v>1.73</v>
      </c>
      <c r="AG23" s="145">
        <f t="shared" si="14"/>
        <v>1.73</v>
      </c>
      <c r="AH23" s="145">
        <f t="shared" si="14"/>
        <v>1.73</v>
      </c>
      <c r="AI23" s="145">
        <f t="shared" si="14"/>
        <v>1.73</v>
      </c>
      <c r="AJ23" s="145">
        <f t="shared" si="14"/>
        <v>1.73</v>
      </c>
      <c r="AK23" s="145">
        <f t="shared" si="14"/>
        <v>1.73</v>
      </c>
      <c r="AL23" s="145">
        <f t="shared" si="14"/>
        <v>1.73</v>
      </c>
      <c r="AM23" s="145">
        <f t="shared" si="14"/>
        <v>1.73</v>
      </c>
      <c r="AN23" s="149">
        <v>160</v>
      </c>
      <c r="AO23" s="196">
        <f t="shared" si="1"/>
        <v>177.60000000000002</v>
      </c>
      <c r="AP23" s="149">
        <v>2280</v>
      </c>
      <c r="AQ23" s="196">
        <f t="shared" si="2"/>
        <v>2530.8000000000002</v>
      </c>
      <c r="AR23" s="149">
        <v>80</v>
      </c>
      <c r="AS23" s="196">
        <f t="shared" si="3"/>
        <v>88.800000000000011</v>
      </c>
      <c r="AT23" s="54">
        <v>320</v>
      </c>
      <c r="AU23" s="200">
        <f t="shared" si="4"/>
        <v>553.6</v>
      </c>
      <c r="AV23" s="142">
        <v>240</v>
      </c>
      <c r="AW23" s="200">
        <f t="shared" si="5"/>
        <v>415.2</v>
      </c>
      <c r="AX23" s="142">
        <v>200</v>
      </c>
      <c r="AY23" s="200">
        <f t="shared" si="6"/>
        <v>346</v>
      </c>
      <c r="AZ23" s="192">
        <v>0</v>
      </c>
      <c r="BA23" s="203">
        <f t="shared" si="7"/>
        <v>0</v>
      </c>
      <c r="BB23" s="142">
        <v>0</v>
      </c>
      <c r="BC23" s="203">
        <f t="shared" si="8"/>
        <v>0</v>
      </c>
      <c r="BD23" s="142">
        <v>0</v>
      </c>
      <c r="BE23" s="203">
        <f t="shared" si="9"/>
        <v>0</v>
      </c>
      <c r="BF23" s="54">
        <v>760</v>
      </c>
      <c r="BG23" s="206">
        <f t="shared" si="10"/>
        <v>1314.8</v>
      </c>
      <c r="BH23" s="142">
        <v>0</v>
      </c>
      <c r="BI23" s="206">
        <f t="shared" si="11"/>
        <v>0</v>
      </c>
      <c r="BJ23" s="142">
        <v>0</v>
      </c>
      <c r="BK23" s="209">
        <f t="shared" si="12"/>
        <v>0</v>
      </c>
      <c r="BM23" s="490"/>
    </row>
    <row r="24" spans="1:65" ht="15.75" customHeight="1">
      <c r="A24" s="152" t="s">
        <v>96</v>
      </c>
      <c r="B24" s="56" t="s">
        <v>169</v>
      </c>
      <c r="C24" s="33" t="s">
        <v>87</v>
      </c>
      <c r="D24" s="136" t="s">
        <v>161</v>
      </c>
      <c r="E24" s="13" t="s">
        <v>162</v>
      </c>
      <c r="F24" s="1022"/>
      <c r="G24" s="110" t="s">
        <v>170</v>
      </c>
      <c r="H24" s="145" t="s">
        <v>175</v>
      </c>
      <c r="I24" s="167" t="s">
        <v>165</v>
      </c>
      <c r="J24" s="168">
        <v>13</v>
      </c>
      <c r="K24" s="169" t="s">
        <v>172</v>
      </c>
      <c r="L24" s="169" t="s">
        <v>167</v>
      </c>
      <c r="M24" s="55" t="s">
        <v>173</v>
      </c>
      <c r="N24" s="55">
        <v>16.170000000000002</v>
      </c>
      <c r="O24" s="55">
        <v>16.170000000000002</v>
      </c>
      <c r="P24" s="55">
        <v>16.170000000000002</v>
      </c>
      <c r="Q24" s="55">
        <v>16.170000000000002</v>
      </c>
      <c r="R24" s="55">
        <v>16.170000000000002</v>
      </c>
      <c r="S24" s="55">
        <v>16.170000000000002</v>
      </c>
      <c r="T24" s="55">
        <v>16.170000000000002</v>
      </c>
      <c r="U24" s="55">
        <v>16.170000000000002</v>
      </c>
      <c r="V24" s="55">
        <v>16.170000000000002</v>
      </c>
      <c r="W24" s="55">
        <v>16.170000000000002</v>
      </c>
      <c r="X24" s="55">
        <v>16.170000000000002</v>
      </c>
      <c r="Y24" s="55">
        <v>16.170000000000002</v>
      </c>
      <c r="Z24" s="55">
        <v>16.170000000000002</v>
      </c>
      <c r="AA24" s="147">
        <v>4.5</v>
      </c>
      <c r="AB24" s="148">
        <v>6.5</v>
      </c>
      <c r="AC24" s="148">
        <f t="shared" si="13"/>
        <v>6.5</v>
      </c>
      <c r="AD24" s="148">
        <f t="shared" si="13"/>
        <v>6.5</v>
      </c>
      <c r="AE24" s="145">
        <v>6.97</v>
      </c>
      <c r="AF24" s="145">
        <f t="shared" si="14"/>
        <v>6.97</v>
      </c>
      <c r="AG24" s="145">
        <f t="shared" si="14"/>
        <v>6.97</v>
      </c>
      <c r="AH24" s="145">
        <f t="shared" si="14"/>
        <v>6.97</v>
      </c>
      <c r="AI24" s="145">
        <f t="shared" si="14"/>
        <v>6.97</v>
      </c>
      <c r="AJ24" s="145">
        <f t="shared" si="14"/>
        <v>6.97</v>
      </c>
      <c r="AK24" s="145">
        <f t="shared" si="14"/>
        <v>6.97</v>
      </c>
      <c r="AL24" s="145">
        <f t="shared" si="14"/>
        <v>6.97</v>
      </c>
      <c r="AM24" s="145">
        <f t="shared" si="14"/>
        <v>6.97</v>
      </c>
      <c r="AN24" s="149">
        <v>38020</v>
      </c>
      <c r="AO24" s="196">
        <f t="shared" si="1"/>
        <v>247130</v>
      </c>
      <c r="AP24" s="149">
        <v>26816</v>
      </c>
      <c r="AQ24" s="196">
        <f t="shared" si="2"/>
        <v>174304</v>
      </c>
      <c r="AR24" s="149">
        <v>37580</v>
      </c>
      <c r="AS24" s="196">
        <f t="shared" si="3"/>
        <v>244270</v>
      </c>
      <c r="AT24" s="54">
        <v>41530</v>
      </c>
      <c r="AU24" s="200">
        <f t="shared" si="4"/>
        <v>289464.09999999998</v>
      </c>
      <c r="AV24" s="142">
        <v>21950</v>
      </c>
      <c r="AW24" s="200">
        <f t="shared" si="5"/>
        <v>152991.5</v>
      </c>
      <c r="AX24" s="142">
        <v>17320</v>
      </c>
      <c r="AY24" s="200">
        <f t="shared" si="6"/>
        <v>120720.4</v>
      </c>
      <c r="AZ24" s="192">
        <v>14170</v>
      </c>
      <c r="BA24" s="203">
        <f t="shared" si="7"/>
        <v>98764.9</v>
      </c>
      <c r="BB24" s="142">
        <v>19040</v>
      </c>
      <c r="BC24" s="203">
        <f t="shared" si="8"/>
        <v>132708.79999999999</v>
      </c>
      <c r="BD24" s="142">
        <v>12580</v>
      </c>
      <c r="BE24" s="203">
        <f t="shared" si="9"/>
        <v>87682.599999999991</v>
      </c>
      <c r="BF24" s="54">
        <v>12490</v>
      </c>
      <c r="BG24" s="206">
        <f t="shared" si="10"/>
        <v>87055.3</v>
      </c>
      <c r="BH24" s="142">
        <v>8120</v>
      </c>
      <c r="BI24" s="206">
        <f t="shared" si="11"/>
        <v>56596.4</v>
      </c>
      <c r="BJ24" s="142">
        <v>5080</v>
      </c>
      <c r="BK24" s="209">
        <f t="shared" si="12"/>
        <v>35407.599999999999</v>
      </c>
      <c r="BM24" s="490"/>
    </row>
    <row r="25" spans="1:65" ht="15.75" customHeight="1">
      <c r="A25" s="152" t="s">
        <v>96</v>
      </c>
      <c r="B25" s="56" t="s">
        <v>169</v>
      </c>
      <c r="C25" s="33" t="s">
        <v>87</v>
      </c>
      <c r="D25" s="136" t="s">
        <v>161</v>
      </c>
      <c r="E25" s="13" t="s">
        <v>162</v>
      </c>
      <c r="F25" s="1022"/>
      <c r="G25" s="110" t="s">
        <v>170</v>
      </c>
      <c r="H25" s="145" t="s">
        <v>175</v>
      </c>
      <c r="I25" s="167" t="s">
        <v>174</v>
      </c>
      <c r="J25" s="168">
        <v>13</v>
      </c>
      <c r="K25" s="169" t="s">
        <v>172</v>
      </c>
      <c r="L25" s="169" t="s">
        <v>167</v>
      </c>
      <c r="M25" s="55" t="s">
        <v>173</v>
      </c>
      <c r="N25" s="55">
        <v>6.78</v>
      </c>
      <c r="O25" s="55">
        <v>6.78</v>
      </c>
      <c r="P25" s="55">
        <v>6.78</v>
      </c>
      <c r="Q25" s="55">
        <v>6.78</v>
      </c>
      <c r="R25" s="55">
        <v>6.78</v>
      </c>
      <c r="S25" s="55">
        <v>6.78</v>
      </c>
      <c r="T25" s="55">
        <v>6.78</v>
      </c>
      <c r="U25" s="55">
        <v>6.78</v>
      </c>
      <c r="V25" s="55">
        <v>6.78</v>
      </c>
      <c r="W25" s="55">
        <v>6.78</v>
      </c>
      <c r="X25" s="55">
        <v>6.78</v>
      </c>
      <c r="Y25" s="55">
        <v>6.78</v>
      </c>
      <c r="Z25" s="55">
        <v>6.78</v>
      </c>
      <c r="AA25" s="147">
        <v>1</v>
      </c>
      <c r="AB25" s="148">
        <v>1.53</v>
      </c>
      <c r="AC25" s="148">
        <f t="shared" si="13"/>
        <v>1.53</v>
      </c>
      <c r="AD25" s="148">
        <f t="shared" si="13"/>
        <v>1.53</v>
      </c>
      <c r="AE25" s="145">
        <v>1.71</v>
      </c>
      <c r="AF25" s="145">
        <f t="shared" si="14"/>
        <v>1.71</v>
      </c>
      <c r="AG25" s="145">
        <f t="shared" si="14"/>
        <v>1.71</v>
      </c>
      <c r="AH25" s="145">
        <f t="shared" si="14"/>
        <v>1.71</v>
      </c>
      <c r="AI25" s="145">
        <f t="shared" si="14"/>
        <v>1.71</v>
      </c>
      <c r="AJ25" s="145">
        <f t="shared" si="14"/>
        <v>1.71</v>
      </c>
      <c r="AK25" s="145">
        <f t="shared" si="14"/>
        <v>1.71</v>
      </c>
      <c r="AL25" s="145">
        <f t="shared" si="14"/>
        <v>1.71</v>
      </c>
      <c r="AM25" s="145">
        <f t="shared" si="14"/>
        <v>1.71</v>
      </c>
      <c r="AN25" s="149">
        <v>10350</v>
      </c>
      <c r="AO25" s="196">
        <f t="shared" si="1"/>
        <v>15835.5</v>
      </c>
      <c r="AP25" s="149">
        <v>8132</v>
      </c>
      <c r="AQ25" s="196">
        <f t="shared" si="2"/>
        <v>12441.960000000001</v>
      </c>
      <c r="AR25" s="149">
        <v>18820</v>
      </c>
      <c r="AS25" s="196">
        <f t="shared" si="3"/>
        <v>28794.600000000002</v>
      </c>
      <c r="AT25" s="54">
        <v>19110</v>
      </c>
      <c r="AU25" s="200">
        <f t="shared" si="4"/>
        <v>32678.1</v>
      </c>
      <c r="AV25" s="142">
        <v>22390</v>
      </c>
      <c r="AW25" s="200">
        <f t="shared" si="5"/>
        <v>38286.9</v>
      </c>
      <c r="AX25" s="142">
        <v>8200</v>
      </c>
      <c r="AY25" s="200">
        <f t="shared" si="6"/>
        <v>14022</v>
      </c>
      <c r="AZ25" s="192">
        <v>6196</v>
      </c>
      <c r="BA25" s="203">
        <f t="shared" si="7"/>
        <v>10595.16</v>
      </c>
      <c r="BB25" s="142">
        <v>11220</v>
      </c>
      <c r="BC25" s="203">
        <f t="shared" si="8"/>
        <v>19186.2</v>
      </c>
      <c r="BD25" s="142">
        <v>5480</v>
      </c>
      <c r="BE25" s="203">
        <f t="shared" si="9"/>
        <v>9370.7999999999993</v>
      </c>
      <c r="BF25" s="54">
        <v>10180</v>
      </c>
      <c r="BG25" s="206">
        <f t="shared" si="10"/>
        <v>17407.8</v>
      </c>
      <c r="BH25" s="142">
        <v>6510</v>
      </c>
      <c r="BI25" s="206">
        <f t="shared" si="11"/>
        <v>11132.1</v>
      </c>
      <c r="BJ25" s="142">
        <v>1080</v>
      </c>
      <c r="BK25" s="209">
        <f t="shared" si="12"/>
        <v>1846.8</v>
      </c>
      <c r="BM25" s="490"/>
    </row>
    <row r="26" spans="1:65" ht="15.75" customHeight="1">
      <c r="A26" s="152" t="s">
        <v>96</v>
      </c>
      <c r="B26" s="56" t="s">
        <v>169</v>
      </c>
      <c r="C26" s="33" t="s">
        <v>87</v>
      </c>
      <c r="D26" s="136" t="s">
        <v>161</v>
      </c>
      <c r="E26" s="13" t="s">
        <v>162</v>
      </c>
      <c r="F26" s="1022"/>
      <c r="G26" s="110" t="s">
        <v>176</v>
      </c>
      <c r="H26" s="145" t="s">
        <v>177</v>
      </c>
      <c r="I26" s="167" t="s">
        <v>165</v>
      </c>
      <c r="J26" s="168">
        <v>16</v>
      </c>
      <c r="K26" s="169" t="s">
        <v>172</v>
      </c>
      <c r="L26" s="169" t="s">
        <v>167</v>
      </c>
      <c r="M26" s="55" t="s">
        <v>173</v>
      </c>
      <c r="N26" s="241">
        <f>17.3-1</f>
        <v>16.3</v>
      </c>
      <c r="O26" s="55">
        <f t="shared" ref="O26:Z26" si="15">17.3-1</f>
        <v>16.3</v>
      </c>
      <c r="P26" s="55">
        <f t="shared" si="15"/>
        <v>16.3</v>
      </c>
      <c r="Q26" s="55">
        <f t="shared" si="15"/>
        <v>16.3</v>
      </c>
      <c r="R26" s="55">
        <f t="shared" si="15"/>
        <v>16.3</v>
      </c>
      <c r="S26" s="55">
        <f t="shared" si="15"/>
        <v>16.3</v>
      </c>
      <c r="T26" s="55">
        <f t="shared" si="15"/>
        <v>16.3</v>
      </c>
      <c r="U26" s="55">
        <f t="shared" si="15"/>
        <v>16.3</v>
      </c>
      <c r="V26" s="55">
        <f t="shared" si="15"/>
        <v>16.3</v>
      </c>
      <c r="W26" s="55">
        <f t="shared" si="15"/>
        <v>16.3</v>
      </c>
      <c r="X26" s="55">
        <f t="shared" si="15"/>
        <v>16.3</v>
      </c>
      <c r="Y26" s="55">
        <f t="shared" si="15"/>
        <v>16.3</v>
      </c>
      <c r="Z26" s="55">
        <f t="shared" si="15"/>
        <v>16.3</v>
      </c>
      <c r="AA26" s="147">
        <v>3.5</v>
      </c>
      <c r="AB26" s="148">
        <f>AA26</f>
        <v>3.5</v>
      </c>
      <c r="AC26" s="148">
        <f t="shared" si="13"/>
        <v>3.5</v>
      </c>
      <c r="AD26" s="148">
        <f t="shared" si="13"/>
        <v>3.5</v>
      </c>
      <c r="AE26" s="145">
        <v>4</v>
      </c>
      <c r="AF26" s="145">
        <f t="shared" si="14"/>
        <v>4</v>
      </c>
      <c r="AG26" s="145">
        <f t="shared" si="14"/>
        <v>4</v>
      </c>
      <c r="AH26" s="145">
        <f t="shared" si="14"/>
        <v>4</v>
      </c>
      <c r="AI26" s="145">
        <f t="shared" si="14"/>
        <v>4</v>
      </c>
      <c r="AJ26" s="145">
        <f t="shared" si="14"/>
        <v>4</v>
      </c>
      <c r="AK26" s="145">
        <f t="shared" si="14"/>
        <v>4</v>
      </c>
      <c r="AL26" s="226">
        <v>5</v>
      </c>
      <c r="AM26" s="226">
        <v>5</v>
      </c>
      <c r="AN26" s="149">
        <v>8520</v>
      </c>
      <c r="AO26" s="196">
        <f t="shared" si="1"/>
        <v>29820</v>
      </c>
      <c r="AP26" s="149">
        <v>11481</v>
      </c>
      <c r="AQ26" s="196">
        <f t="shared" si="2"/>
        <v>40183.5</v>
      </c>
      <c r="AR26" s="149">
        <v>17120</v>
      </c>
      <c r="AS26" s="196">
        <f t="shared" si="3"/>
        <v>59920</v>
      </c>
      <c r="AT26" s="54">
        <v>12520</v>
      </c>
      <c r="AU26" s="200">
        <f t="shared" si="4"/>
        <v>50080</v>
      </c>
      <c r="AV26" s="142">
        <v>19818</v>
      </c>
      <c r="AW26" s="200">
        <f t="shared" si="5"/>
        <v>79272</v>
      </c>
      <c r="AX26" s="142">
        <v>14130</v>
      </c>
      <c r="AY26" s="200">
        <f t="shared" si="6"/>
        <v>56520</v>
      </c>
      <c r="AZ26" s="192">
        <v>19709</v>
      </c>
      <c r="BA26" s="203">
        <f t="shared" si="7"/>
        <v>78836</v>
      </c>
      <c r="BB26" s="142">
        <v>13717</v>
      </c>
      <c r="BC26" s="203">
        <f t="shared" si="8"/>
        <v>54868</v>
      </c>
      <c r="BD26" s="142">
        <v>17237</v>
      </c>
      <c r="BE26" s="203">
        <f t="shared" si="9"/>
        <v>68948</v>
      </c>
      <c r="BF26" s="54">
        <v>8169</v>
      </c>
      <c r="BG26" s="206">
        <f t="shared" si="10"/>
        <v>32676</v>
      </c>
      <c r="BH26" s="142">
        <v>4800</v>
      </c>
      <c r="BI26" s="206">
        <f t="shared" si="11"/>
        <v>24000</v>
      </c>
      <c r="BJ26" s="142">
        <v>4560</v>
      </c>
      <c r="BK26" s="209">
        <f t="shared" si="12"/>
        <v>22800</v>
      </c>
      <c r="BM26" s="490"/>
    </row>
    <row r="27" spans="1:65" ht="15.75" customHeight="1">
      <c r="A27" s="152" t="s">
        <v>96</v>
      </c>
      <c r="B27" s="56" t="s">
        <v>169</v>
      </c>
      <c r="C27" s="33" t="s">
        <v>87</v>
      </c>
      <c r="D27" s="136" t="s">
        <v>161</v>
      </c>
      <c r="E27" s="13" t="s">
        <v>162</v>
      </c>
      <c r="F27" s="1022"/>
      <c r="G27" s="110" t="s">
        <v>176</v>
      </c>
      <c r="H27" s="145" t="s">
        <v>177</v>
      </c>
      <c r="I27" s="167" t="s">
        <v>174</v>
      </c>
      <c r="J27" s="168">
        <v>16</v>
      </c>
      <c r="K27" s="169" t="s">
        <v>172</v>
      </c>
      <c r="L27" s="169" t="s">
        <v>167</v>
      </c>
      <c r="M27" s="55" t="s">
        <v>173</v>
      </c>
      <c r="N27" s="241">
        <f>6.95-0.7</f>
        <v>6.25</v>
      </c>
      <c r="O27" s="55">
        <f t="shared" ref="O27:Z27" si="16">6.95-0.7</f>
        <v>6.25</v>
      </c>
      <c r="P27" s="55">
        <f t="shared" si="16"/>
        <v>6.25</v>
      </c>
      <c r="Q27" s="55">
        <f t="shared" si="16"/>
        <v>6.25</v>
      </c>
      <c r="R27" s="55">
        <f t="shared" si="16"/>
        <v>6.25</v>
      </c>
      <c r="S27" s="55">
        <f t="shared" si="16"/>
        <v>6.25</v>
      </c>
      <c r="T27" s="55">
        <f t="shared" si="16"/>
        <v>6.25</v>
      </c>
      <c r="U27" s="55">
        <f t="shared" si="16"/>
        <v>6.25</v>
      </c>
      <c r="V27" s="55">
        <f t="shared" si="16"/>
        <v>6.25</v>
      </c>
      <c r="W27" s="55">
        <f t="shared" si="16"/>
        <v>6.25</v>
      </c>
      <c r="X27" s="55">
        <f t="shared" si="16"/>
        <v>6.25</v>
      </c>
      <c r="Y27" s="55">
        <f t="shared" si="16"/>
        <v>6.25</v>
      </c>
      <c r="Z27" s="55">
        <f t="shared" si="16"/>
        <v>6.25</v>
      </c>
      <c r="AA27" s="147">
        <v>0.6</v>
      </c>
      <c r="AB27" s="148">
        <f>AA27</f>
        <v>0.6</v>
      </c>
      <c r="AC27" s="148">
        <f t="shared" si="13"/>
        <v>0.6</v>
      </c>
      <c r="AD27" s="148">
        <f t="shared" si="13"/>
        <v>0.6</v>
      </c>
      <c r="AE27" s="145">
        <f>AD27</f>
        <v>0.6</v>
      </c>
      <c r="AF27" s="145">
        <f t="shared" si="14"/>
        <v>0.6</v>
      </c>
      <c r="AG27" s="145">
        <f t="shared" si="14"/>
        <v>0.6</v>
      </c>
      <c r="AH27" s="145">
        <f t="shared" si="14"/>
        <v>0.6</v>
      </c>
      <c r="AI27" s="145">
        <f t="shared" si="14"/>
        <v>0.6</v>
      </c>
      <c r="AJ27" s="145">
        <f t="shared" si="14"/>
        <v>0.6</v>
      </c>
      <c r="AK27" s="145">
        <f t="shared" si="14"/>
        <v>0.6</v>
      </c>
      <c r="AL27" s="145">
        <f t="shared" si="14"/>
        <v>0.6</v>
      </c>
      <c r="AM27" s="145">
        <f t="shared" si="14"/>
        <v>0.6</v>
      </c>
      <c r="AN27" s="149">
        <v>960</v>
      </c>
      <c r="AO27" s="196">
        <f t="shared" si="1"/>
        <v>576</v>
      </c>
      <c r="AP27" s="149">
        <v>839</v>
      </c>
      <c r="AQ27" s="196">
        <f t="shared" si="2"/>
        <v>503.4</v>
      </c>
      <c r="AR27" s="149">
        <v>1080</v>
      </c>
      <c r="AS27" s="196">
        <f t="shared" si="3"/>
        <v>648</v>
      </c>
      <c r="AT27" s="54">
        <v>1080</v>
      </c>
      <c r="AU27" s="200">
        <f t="shared" si="4"/>
        <v>648</v>
      </c>
      <c r="AV27" s="142">
        <v>1719</v>
      </c>
      <c r="AW27" s="200">
        <f t="shared" si="5"/>
        <v>1031.3999999999999</v>
      </c>
      <c r="AX27" s="142">
        <v>760</v>
      </c>
      <c r="AY27" s="200">
        <f t="shared" si="6"/>
        <v>456</v>
      </c>
      <c r="AZ27" s="192">
        <v>1440</v>
      </c>
      <c r="BA27" s="203">
        <f t="shared" si="7"/>
        <v>864</v>
      </c>
      <c r="BB27" s="142">
        <v>1559</v>
      </c>
      <c r="BC27" s="203">
        <f t="shared" si="8"/>
        <v>935.4</v>
      </c>
      <c r="BD27" s="142">
        <v>674</v>
      </c>
      <c r="BE27" s="203">
        <f t="shared" si="9"/>
        <v>404.4</v>
      </c>
      <c r="BF27" s="54">
        <v>1320</v>
      </c>
      <c r="BG27" s="206">
        <f t="shared" si="10"/>
        <v>792</v>
      </c>
      <c r="BH27" s="142">
        <v>598</v>
      </c>
      <c r="BI27" s="206">
        <f t="shared" si="11"/>
        <v>358.8</v>
      </c>
      <c r="BJ27" s="142">
        <v>520</v>
      </c>
      <c r="BK27" s="209">
        <f t="shared" si="12"/>
        <v>312</v>
      </c>
      <c r="BM27" s="490"/>
    </row>
    <row r="28" spans="1:65" ht="15" customHeight="1">
      <c r="A28" s="152" t="s">
        <v>96</v>
      </c>
      <c r="B28" s="56" t="s">
        <v>169</v>
      </c>
      <c r="C28" s="33" t="s">
        <v>87</v>
      </c>
      <c r="D28" s="136" t="s">
        <v>161</v>
      </c>
      <c r="E28" s="13" t="s">
        <v>162</v>
      </c>
      <c r="F28" s="1022"/>
      <c r="G28" s="110" t="s">
        <v>176</v>
      </c>
      <c r="H28" s="145" t="s">
        <v>178</v>
      </c>
      <c r="I28" s="173" t="s">
        <v>165</v>
      </c>
      <c r="J28" s="174">
        <v>14</v>
      </c>
      <c r="K28" s="176" t="s">
        <v>172</v>
      </c>
      <c r="L28" s="176" t="s">
        <v>167</v>
      </c>
      <c r="M28" s="55" t="s">
        <v>173</v>
      </c>
      <c r="N28" s="241">
        <f>15.6-1</f>
        <v>14.6</v>
      </c>
      <c r="O28" s="55">
        <f t="shared" ref="O28:Z28" si="17">15.6-1</f>
        <v>14.6</v>
      </c>
      <c r="P28" s="55">
        <f t="shared" si="17"/>
        <v>14.6</v>
      </c>
      <c r="Q28" s="55">
        <f t="shared" si="17"/>
        <v>14.6</v>
      </c>
      <c r="R28" s="55">
        <f t="shared" si="17"/>
        <v>14.6</v>
      </c>
      <c r="S28" s="55">
        <f t="shared" si="17"/>
        <v>14.6</v>
      </c>
      <c r="T28" s="55">
        <f t="shared" si="17"/>
        <v>14.6</v>
      </c>
      <c r="U28" s="55">
        <f t="shared" si="17"/>
        <v>14.6</v>
      </c>
      <c r="V28" s="55">
        <f t="shared" si="17"/>
        <v>14.6</v>
      </c>
      <c r="W28" s="55">
        <f t="shared" si="17"/>
        <v>14.6</v>
      </c>
      <c r="X28" s="55">
        <f t="shared" si="17"/>
        <v>14.6</v>
      </c>
      <c r="Y28" s="55">
        <f t="shared" si="17"/>
        <v>14.6</v>
      </c>
      <c r="Z28" s="55">
        <f t="shared" si="17"/>
        <v>14.6</v>
      </c>
      <c r="AA28" s="147">
        <v>3</v>
      </c>
      <c r="AB28" s="148">
        <v>3.47</v>
      </c>
      <c r="AC28" s="148">
        <f t="shared" si="13"/>
        <v>3.47</v>
      </c>
      <c r="AD28" s="148">
        <f t="shared" si="13"/>
        <v>3.47</v>
      </c>
      <c r="AE28" s="145">
        <v>4.42</v>
      </c>
      <c r="AF28" s="145">
        <f t="shared" si="14"/>
        <v>4.42</v>
      </c>
      <c r="AG28" s="145">
        <f t="shared" si="14"/>
        <v>4.42</v>
      </c>
      <c r="AH28" s="145">
        <f t="shared" si="14"/>
        <v>4.42</v>
      </c>
      <c r="AI28" s="145">
        <f t="shared" si="14"/>
        <v>4.42</v>
      </c>
      <c r="AJ28" s="145">
        <f t="shared" si="14"/>
        <v>4.42</v>
      </c>
      <c r="AK28" s="145">
        <f t="shared" si="14"/>
        <v>4.42</v>
      </c>
      <c r="AL28" s="145">
        <f t="shared" si="14"/>
        <v>4.42</v>
      </c>
      <c r="AM28" s="145">
        <f t="shared" si="14"/>
        <v>4.42</v>
      </c>
      <c r="AN28" s="149">
        <v>33460</v>
      </c>
      <c r="AO28" s="196">
        <f t="shared" si="1"/>
        <v>116106.20000000001</v>
      </c>
      <c r="AP28" s="149">
        <v>28683</v>
      </c>
      <c r="AQ28" s="196">
        <f t="shared" si="2"/>
        <v>99530.010000000009</v>
      </c>
      <c r="AR28" s="149">
        <v>37660</v>
      </c>
      <c r="AS28" s="196">
        <f t="shared" si="3"/>
        <v>130680.20000000001</v>
      </c>
      <c r="AT28" s="54">
        <v>36380</v>
      </c>
      <c r="AU28" s="200">
        <f t="shared" si="4"/>
        <v>160799.6</v>
      </c>
      <c r="AV28" s="142">
        <v>54487</v>
      </c>
      <c r="AW28" s="200">
        <f t="shared" si="5"/>
        <v>240832.54</v>
      </c>
      <c r="AX28" s="142">
        <v>43873</v>
      </c>
      <c r="AY28" s="200">
        <f t="shared" si="6"/>
        <v>193918.66</v>
      </c>
      <c r="AZ28" s="192">
        <v>42034</v>
      </c>
      <c r="BA28" s="203">
        <f t="shared" si="7"/>
        <v>185790.28</v>
      </c>
      <c r="BB28" s="142">
        <v>40545</v>
      </c>
      <c r="BC28" s="203">
        <f t="shared" si="8"/>
        <v>179208.9</v>
      </c>
      <c r="BD28" s="142">
        <v>26615</v>
      </c>
      <c r="BE28" s="203">
        <f t="shared" si="9"/>
        <v>117638.3</v>
      </c>
      <c r="BF28" s="54">
        <v>24500</v>
      </c>
      <c r="BG28" s="206">
        <f t="shared" si="10"/>
        <v>108290</v>
      </c>
      <c r="BH28" s="142">
        <v>25870</v>
      </c>
      <c r="BI28" s="206">
        <f t="shared" si="11"/>
        <v>114345.4</v>
      </c>
      <c r="BJ28" s="142">
        <v>19720</v>
      </c>
      <c r="BK28" s="209">
        <f t="shared" si="12"/>
        <v>87162.4</v>
      </c>
      <c r="BM28" s="490"/>
    </row>
    <row r="29" spans="1:65" ht="15" customHeight="1">
      <c r="A29" s="152" t="s">
        <v>96</v>
      </c>
      <c r="B29" s="56" t="s">
        <v>169</v>
      </c>
      <c r="C29" s="33" t="s">
        <v>87</v>
      </c>
      <c r="D29" s="136" t="s">
        <v>161</v>
      </c>
      <c r="E29" s="13" t="s">
        <v>162</v>
      </c>
      <c r="F29" s="1022"/>
      <c r="G29" s="110" t="s">
        <v>176</v>
      </c>
      <c r="H29" s="145" t="s">
        <v>178</v>
      </c>
      <c r="I29" s="167" t="s">
        <v>174</v>
      </c>
      <c r="J29" s="168">
        <v>14</v>
      </c>
      <c r="K29" s="169" t="s">
        <v>172</v>
      </c>
      <c r="L29" s="169" t="s">
        <v>167</v>
      </c>
      <c r="M29" s="55" t="s">
        <v>173</v>
      </c>
      <c r="N29" s="241">
        <f>6.85-0.7</f>
        <v>6.1499999999999995</v>
      </c>
      <c r="O29" s="55">
        <f t="shared" ref="O29:Z29" si="18">6.85-0.7</f>
        <v>6.1499999999999995</v>
      </c>
      <c r="P29" s="55">
        <f t="shared" si="18"/>
        <v>6.1499999999999995</v>
      </c>
      <c r="Q29" s="55">
        <f t="shared" si="18"/>
        <v>6.1499999999999995</v>
      </c>
      <c r="R29" s="55">
        <f t="shared" si="18"/>
        <v>6.1499999999999995</v>
      </c>
      <c r="S29" s="55">
        <f t="shared" si="18"/>
        <v>6.1499999999999995</v>
      </c>
      <c r="T29" s="55">
        <f t="shared" si="18"/>
        <v>6.1499999999999995</v>
      </c>
      <c r="U29" s="55">
        <f t="shared" si="18"/>
        <v>6.1499999999999995</v>
      </c>
      <c r="V29" s="55">
        <f t="shared" si="18"/>
        <v>6.1499999999999995</v>
      </c>
      <c r="W29" s="55">
        <f t="shared" si="18"/>
        <v>6.1499999999999995</v>
      </c>
      <c r="X29" s="55">
        <f t="shared" si="18"/>
        <v>6.1499999999999995</v>
      </c>
      <c r="Y29" s="55">
        <f t="shared" si="18"/>
        <v>6.1499999999999995</v>
      </c>
      <c r="Z29" s="55">
        <f t="shared" si="18"/>
        <v>6.1499999999999995</v>
      </c>
      <c r="AA29" s="147">
        <v>0.8</v>
      </c>
      <c r="AB29" s="148">
        <f>AA29</f>
        <v>0.8</v>
      </c>
      <c r="AC29" s="148">
        <f t="shared" si="13"/>
        <v>0.8</v>
      </c>
      <c r="AD29" s="148">
        <f t="shared" si="13"/>
        <v>0.8</v>
      </c>
      <c r="AE29" s="145">
        <v>1.06</v>
      </c>
      <c r="AF29" s="145">
        <f t="shared" si="14"/>
        <v>1.06</v>
      </c>
      <c r="AG29" s="145">
        <f t="shared" si="14"/>
        <v>1.06</v>
      </c>
      <c r="AH29" s="145">
        <f t="shared" si="14"/>
        <v>1.06</v>
      </c>
      <c r="AI29" s="145">
        <f t="shared" si="14"/>
        <v>1.06</v>
      </c>
      <c r="AJ29" s="145">
        <f t="shared" si="14"/>
        <v>1.06</v>
      </c>
      <c r="AK29" s="145">
        <f t="shared" si="14"/>
        <v>1.06</v>
      </c>
      <c r="AL29" s="145">
        <f t="shared" si="14"/>
        <v>1.06</v>
      </c>
      <c r="AM29" s="145">
        <f t="shared" si="14"/>
        <v>1.06</v>
      </c>
      <c r="AN29" s="149">
        <v>2400</v>
      </c>
      <c r="AO29" s="196">
        <f t="shared" si="1"/>
        <v>1920</v>
      </c>
      <c r="AP29" s="149">
        <v>1356</v>
      </c>
      <c r="AQ29" s="196">
        <f t="shared" si="2"/>
        <v>1084.8</v>
      </c>
      <c r="AR29" s="149">
        <v>3032</v>
      </c>
      <c r="AS29" s="196">
        <f t="shared" si="3"/>
        <v>2425.6</v>
      </c>
      <c r="AT29" s="54">
        <v>2720</v>
      </c>
      <c r="AU29" s="200">
        <f t="shared" si="4"/>
        <v>2883.2000000000003</v>
      </c>
      <c r="AV29" s="142">
        <v>3960</v>
      </c>
      <c r="AW29" s="200">
        <f t="shared" si="5"/>
        <v>4197.6000000000004</v>
      </c>
      <c r="AX29" s="142">
        <v>2080</v>
      </c>
      <c r="AY29" s="200">
        <f t="shared" si="6"/>
        <v>2204.8000000000002</v>
      </c>
      <c r="AZ29" s="192">
        <v>3800</v>
      </c>
      <c r="BA29" s="203">
        <f t="shared" si="7"/>
        <v>4028</v>
      </c>
      <c r="BB29" s="142">
        <v>4920</v>
      </c>
      <c r="BC29" s="203">
        <f t="shared" si="8"/>
        <v>5215.2</v>
      </c>
      <c r="BD29" s="142">
        <v>3376</v>
      </c>
      <c r="BE29" s="203">
        <f t="shared" si="9"/>
        <v>3578.5600000000004</v>
      </c>
      <c r="BF29" s="54">
        <v>3500</v>
      </c>
      <c r="BG29" s="206">
        <f t="shared" si="10"/>
        <v>3710</v>
      </c>
      <c r="BH29" s="142">
        <v>4800</v>
      </c>
      <c r="BI29" s="206">
        <f t="shared" si="11"/>
        <v>5088</v>
      </c>
      <c r="BJ29" s="142">
        <v>4012</v>
      </c>
      <c r="BK29" s="209">
        <f t="shared" si="12"/>
        <v>4252.72</v>
      </c>
      <c r="BM29" s="490"/>
    </row>
    <row r="30" spans="1:65" ht="15.75" customHeight="1">
      <c r="A30" s="152" t="s">
        <v>96</v>
      </c>
      <c r="B30" s="56" t="s">
        <v>169</v>
      </c>
      <c r="C30" s="33" t="s">
        <v>87</v>
      </c>
      <c r="D30" s="136" t="s">
        <v>161</v>
      </c>
      <c r="E30" s="13" t="s">
        <v>162</v>
      </c>
      <c r="F30" s="1023"/>
      <c r="G30" s="110">
        <v>2023</v>
      </c>
      <c r="H30" s="145" t="s">
        <v>179</v>
      </c>
      <c r="I30" s="167" t="s">
        <v>165</v>
      </c>
      <c r="J30" s="168">
        <v>16</v>
      </c>
      <c r="K30" s="169" t="s">
        <v>172</v>
      </c>
      <c r="L30" s="169" t="s">
        <v>167</v>
      </c>
      <c r="M30" s="55" t="s">
        <v>173</v>
      </c>
      <c r="N30" s="241">
        <f>N26+0.26</f>
        <v>16.560000000000002</v>
      </c>
      <c r="O30" s="55">
        <f t="shared" ref="O30:Z30" si="19">O26+0.26</f>
        <v>16.560000000000002</v>
      </c>
      <c r="P30" s="55">
        <f t="shared" si="19"/>
        <v>16.560000000000002</v>
      </c>
      <c r="Q30" s="55">
        <f t="shared" si="19"/>
        <v>16.560000000000002</v>
      </c>
      <c r="R30" s="55">
        <f t="shared" si="19"/>
        <v>16.560000000000002</v>
      </c>
      <c r="S30" s="55">
        <f t="shared" si="19"/>
        <v>16.560000000000002</v>
      </c>
      <c r="T30" s="55">
        <f t="shared" si="19"/>
        <v>16.560000000000002</v>
      </c>
      <c r="U30" s="55">
        <f t="shared" si="19"/>
        <v>16.560000000000002</v>
      </c>
      <c r="V30" s="55">
        <f t="shared" si="19"/>
        <v>16.560000000000002</v>
      </c>
      <c r="W30" s="55">
        <f t="shared" si="19"/>
        <v>16.560000000000002</v>
      </c>
      <c r="X30" s="55">
        <f t="shared" si="19"/>
        <v>16.560000000000002</v>
      </c>
      <c r="Y30" s="55">
        <f t="shared" si="19"/>
        <v>16.560000000000002</v>
      </c>
      <c r="Z30" s="55">
        <f t="shared" si="19"/>
        <v>16.560000000000002</v>
      </c>
      <c r="AA30" s="147">
        <v>0</v>
      </c>
      <c r="AB30" s="237">
        <v>0</v>
      </c>
      <c r="AC30" s="237">
        <v>0</v>
      </c>
      <c r="AD30" s="237">
        <v>0</v>
      </c>
      <c r="AE30" s="237">
        <v>0</v>
      </c>
      <c r="AF30" s="237">
        <v>0</v>
      </c>
      <c r="AG30" s="237">
        <v>0</v>
      </c>
      <c r="AH30" s="145">
        <v>4</v>
      </c>
      <c r="AI30" s="145">
        <v>4</v>
      </c>
      <c r="AJ30" s="145">
        <v>4</v>
      </c>
      <c r="AK30" s="145">
        <v>4</v>
      </c>
      <c r="AL30" s="226">
        <v>5</v>
      </c>
      <c r="AM30" s="226">
        <v>5</v>
      </c>
      <c r="AN30" s="142"/>
      <c r="AO30" s="196"/>
      <c r="AP30" s="149"/>
      <c r="AQ30" s="196"/>
      <c r="AR30" s="149"/>
      <c r="AS30" s="196"/>
      <c r="AT30" s="54"/>
      <c r="AU30" s="200"/>
      <c r="AV30" s="142"/>
      <c r="AW30" s="200"/>
      <c r="AX30" s="142"/>
      <c r="AY30" s="200"/>
      <c r="AZ30" s="192">
        <v>6160</v>
      </c>
      <c r="BA30" s="203">
        <f t="shared" si="7"/>
        <v>24640</v>
      </c>
      <c r="BB30" s="142">
        <v>14546</v>
      </c>
      <c r="BC30" s="203">
        <f t="shared" si="8"/>
        <v>58184</v>
      </c>
      <c r="BD30" s="142">
        <v>13183</v>
      </c>
      <c r="BE30" s="203">
        <f t="shared" si="9"/>
        <v>52732</v>
      </c>
      <c r="BF30" s="54">
        <v>14848</v>
      </c>
      <c r="BG30" s="206">
        <f t="shared" si="10"/>
        <v>59392</v>
      </c>
      <c r="BH30" s="142">
        <v>23120</v>
      </c>
      <c r="BI30" s="206">
        <f t="shared" si="11"/>
        <v>115600</v>
      </c>
      <c r="BJ30" s="142">
        <v>18960</v>
      </c>
      <c r="BK30" s="209">
        <f t="shared" si="12"/>
        <v>94800</v>
      </c>
      <c r="BM30" s="490"/>
    </row>
    <row r="31" spans="1:65" ht="15.75" customHeight="1">
      <c r="A31" s="152" t="s">
        <v>96</v>
      </c>
      <c r="B31" s="56" t="s">
        <v>169</v>
      </c>
      <c r="C31" s="33" t="s">
        <v>87</v>
      </c>
      <c r="D31" s="136" t="s">
        <v>161</v>
      </c>
      <c r="E31" s="13" t="s">
        <v>162</v>
      </c>
      <c r="F31" s="1023"/>
      <c r="G31" s="110">
        <v>2023</v>
      </c>
      <c r="H31" s="145" t="s">
        <v>179</v>
      </c>
      <c r="I31" s="167" t="s">
        <v>174</v>
      </c>
      <c r="J31" s="168">
        <v>16</v>
      </c>
      <c r="K31" s="169" t="s">
        <v>172</v>
      </c>
      <c r="L31" s="169" t="s">
        <v>167</v>
      </c>
      <c r="M31" s="55" t="s">
        <v>173</v>
      </c>
      <c r="N31" s="241">
        <f>N27+0.17</f>
        <v>6.42</v>
      </c>
      <c r="O31" s="55">
        <f t="shared" ref="O31:Z31" si="20">O27+0.17</f>
        <v>6.42</v>
      </c>
      <c r="P31" s="55">
        <f t="shared" si="20"/>
        <v>6.42</v>
      </c>
      <c r="Q31" s="55">
        <f t="shared" si="20"/>
        <v>6.42</v>
      </c>
      <c r="R31" s="55">
        <f t="shared" si="20"/>
        <v>6.42</v>
      </c>
      <c r="S31" s="55">
        <f t="shared" si="20"/>
        <v>6.42</v>
      </c>
      <c r="T31" s="55">
        <f t="shared" si="20"/>
        <v>6.42</v>
      </c>
      <c r="U31" s="55">
        <f t="shared" si="20"/>
        <v>6.42</v>
      </c>
      <c r="V31" s="55">
        <f t="shared" si="20"/>
        <v>6.42</v>
      </c>
      <c r="W31" s="55">
        <f t="shared" si="20"/>
        <v>6.42</v>
      </c>
      <c r="X31" s="55">
        <f t="shared" si="20"/>
        <v>6.42</v>
      </c>
      <c r="Y31" s="55">
        <f t="shared" si="20"/>
        <v>6.42</v>
      </c>
      <c r="Z31" s="55">
        <f t="shared" si="20"/>
        <v>6.42</v>
      </c>
      <c r="AA31" s="147">
        <v>0</v>
      </c>
      <c r="AB31" s="237">
        <v>0</v>
      </c>
      <c r="AC31" s="237">
        <v>0</v>
      </c>
      <c r="AD31" s="237">
        <v>0</v>
      </c>
      <c r="AE31" s="237">
        <v>0</v>
      </c>
      <c r="AF31" s="237">
        <v>0</v>
      </c>
      <c r="AG31" s="237">
        <v>0</v>
      </c>
      <c r="AH31" s="145">
        <v>0.6</v>
      </c>
      <c r="AI31" s="145">
        <v>0.6</v>
      </c>
      <c r="AJ31" s="145">
        <v>0.6</v>
      </c>
      <c r="AK31" s="145">
        <v>0.6</v>
      </c>
      <c r="AL31" s="145">
        <f t="shared" ref="AL31:AM33" si="21">AK31</f>
        <v>0.6</v>
      </c>
      <c r="AM31" s="145">
        <f t="shared" si="21"/>
        <v>0.6</v>
      </c>
      <c r="AN31" s="149"/>
      <c r="AO31" s="196"/>
      <c r="AP31" s="149"/>
      <c r="AQ31" s="196"/>
      <c r="AR31" s="149"/>
      <c r="AS31" s="196"/>
      <c r="AT31" s="54"/>
      <c r="AU31" s="200"/>
      <c r="AV31" s="142"/>
      <c r="AW31" s="200"/>
      <c r="AX31" s="142"/>
      <c r="AY31" s="200"/>
      <c r="AZ31" s="192">
        <v>280</v>
      </c>
      <c r="BA31" s="203">
        <f t="shared" si="7"/>
        <v>168</v>
      </c>
      <c r="BB31" s="142">
        <v>1120</v>
      </c>
      <c r="BC31" s="203">
        <f t="shared" si="8"/>
        <v>672</v>
      </c>
      <c r="BD31" s="142">
        <v>2606</v>
      </c>
      <c r="BE31" s="203">
        <f t="shared" si="9"/>
        <v>1563.6</v>
      </c>
      <c r="BF31" s="54">
        <v>2000</v>
      </c>
      <c r="BG31" s="206">
        <f t="shared" si="10"/>
        <v>1200</v>
      </c>
      <c r="BH31" s="142">
        <v>1592</v>
      </c>
      <c r="BI31" s="206">
        <f t="shared" si="11"/>
        <v>955.19999999999993</v>
      </c>
      <c r="BJ31" s="142">
        <v>1480</v>
      </c>
      <c r="BK31" s="209">
        <f t="shared" si="12"/>
        <v>888</v>
      </c>
      <c r="BM31" s="490"/>
    </row>
    <row r="32" spans="1:65" ht="15.75" customHeight="1">
      <c r="A32" s="152" t="s">
        <v>96</v>
      </c>
      <c r="B32" s="56" t="s">
        <v>169</v>
      </c>
      <c r="C32" s="33" t="s">
        <v>87</v>
      </c>
      <c r="D32" s="136" t="s">
        <v>161</v>
      </c>
      <c r="E32" s="13" t="s">
        <v>162</v>
      </c>
      <c r="F32" s="1023"/>
      <c r="G32" s="110">
        <v>2023</v>
      </c>
      <c r="H32" s="145" t="s">
        <v>179</v>
      </c>
      <c r="I32" s="173" t="s">
        <v>165</v>
      </c>
      <c r="J32" s="174">
        <v>14</v>
      </c>
      <c r="K32" s="176" t="s">
        <v>172</v>
      </c>
      <c r="L32" s="176" t="s">
        <v>167</v>
      </c>
      <c r="M32" s="55" t="s">
        <v>173</v>
      </c>
      <c r="N32" s="241">
        <f>N28+0.26</f>
        <v>14.86</v>
      </c>
      <c r="O32" s="55">
        <f t="shared" ref="O32:Z32" si="22">O28+0.26</f>
        <v>14.86</v>
      </c>
      <c r="P32" s="55">
        <f t="shared" si="22"/>
        <v>14.86</v>
      </c>
      <c r="Q32" s="55">
        <f t="shared" si="22"/>
        <v>14.86</v>
      </c>
      <c r="R32" s="55">
        <f t="shared" si="22"/>
        <v>14.86</v>
      </c>
      <c r="S32" s="55">
        <f t="shared" si="22"/>
        <v>14.86</v>
      </c>
      <c r="T32" s="55">
        <f t="shared" si="22"/>
        <v>14.86</v>
      </c>
      <c r="U32" s="55">
        <f t="shared" si="22"/>
        <v>14.86</v>
      </c>
      <c r="V32" s="55">
        <f t="shared" si="22"/>
        <v>14.86</v>
      </c>
      <c r="W32" s="55">
        <f t="shared" si="22"/>
        <v>14.86</v>
      </c>
      <c r="X32" s="55">
        <f t="shared" si="22"/>
        <v>14.86</v>
      </c>
      <c r="Y32" s="55">
        <f t="shared" si="22"/>
        <v>14.86</v>
      </c>
      <c r="Z32" s="55">
        <f t="shared" si="22"/>
        <v>14.86</v>
      </c>
      <c r="AA32" s="147">
        <v>0</v>
      </c>
      <c r="AB32" s="237">
        <v>0</v>
      </c>
      <c r="AC32" s="237">
        <v>0</v>
      </c>
      <c r="AD32" s="237">
        <v>0</v>
      </c>
      <c r="AE32" s="237">
        <v>0</v>
      </c>
      <c r="AF32" s="237">
        <v>0</v>
      </c>
      <c r="AG32" s="237">
        <v>0</v>
      </c>
      <c r="AH32" s="145">
        <v>4.42</v>
      </c>
      <c r="AI32" s="145">
        <v>4.42</v>
      </c>
      <c r="AJ32" s="145">
        <v>4.42</v>
      </c>
      <c r="AK32" s="145">
        <v>4.42</v>
      </c>
      <c r="AL32" s="145">
        <f t="shared" si="21"/>
        <v>4.42</v>
      </c>
      <c r="AM32" s="145">
        <f t="shared" si="21"/>
        <v>4.42</v>
      </c>
      <c r="AN32" s="149"/>
      <c r="AO32" s="196"/>
      <c r="AP32" s="149"/>
      <c r="AQ32" s="196"/>
      <c r="AR32" s="149"/>
      <c r="AS32" s="196"/>
      <c r="AT32" s="54"/>
      <c r="AU32" s="200"/>
      <c r="AV32" s="142"/>
      <c r="AW32" s="200"/>
      <c r="AX32" s="142"/>
      <c r="AY32" s="200"/>
      <c r="AZ32" s="192">
        <v>7040</v>
      </c>
      <c r="BA32" s="203">
        <f t="shared" si="7"/>
        <v>31116.799999999999</v>
      </c>
      <c r="BB32" s="142">
        <v>23150</v>
      </c>
      <c r="BC32" s="203">
        <f t="shared" si="8"/>
        <v>102323</v>
      </c>
      <c r="BD32" s="54">
        <v>24315</v>
      </c>
      <c r="BE32" s="203">
        <f t="shared" si="9"/>
        <v>107472.3</v>
      </c>
      <c r="BF32" s="54">
        <v>37598</v>
      </c>
      <c r="BG32" s="206">
        <f t="shared" si="10"/>
        <v>166183.16</v>
      </c>
      <c r="BH32" s="142">
        <v>48426</v>
      </c>
      <c r="BI32" s="206">
        <f t="shared" si="11"/>
        <v>214042.91999999998</v>
      </c>
      <c r="BJ32" s="142">
        <v>62654</v>
      </c>
      <c r="BK32" s="209">
        <f t="shared" si="12"/>
        <v>276930.68</v>
      </c>
      <c r="BM32" s="490"/>
    </row>
    <row r="33" spans="1:65" ht="15.75" customHeight="1">
      <c r="A33" s="152" t="s">
        <v>96</v>
      </c>
      <c r="B33" s="56" t="s">
        <v>169</v>
      </c>
      <c r="C33" s="33" t="s">
        <v>87</v>
      </c>
      <c r="D33" s="136" t="s">
        <v>161</v>
      </c>
      <c r="E33" s="13" t="s">
        <v>162</v>
      </c>
      <c r="F33" s="1023"/>
      <c r="G33" s="110">
        <v>2023</v>
      </c>
      <c r="H33" s="145" t="s">
        <v>179</v>
      </c>
      <c r="I33" s="167" t="s">
        <v>174</v>
      </c>
      <c r="J33" s="168">
        <v>14</v>
      </c>
      <c r="K33" s="169" t="s">
        <v>172</v>
      </c>
      <c r="L33" s="169" t="s">
        <v>167</v>
      </c>
      <c r="M33" s="55" t="s">
        <v>173</v>
      </c>
      <c r="N33" s="241">
        <f>N29+0.17</f>
        <v>6.3199999999999994</v>
      </c>
      <c r="O33" s="55">
        <f t="shared" ref="O33:Z33" si="23">O29+0.17</f>
        <v>6.3199999999999994</v>
      </c>
      <c r="P33" s="55">
        <f t="shared" si="23"/>
        <v>6.3199999999999994</v>
      </c>
      <c r="Q33" s="55">
        <f t="shared" si="23"/>
        <v>6.3199999999999994</v>
      </c>
      <c r="R33" s="55">
        <f t="shared" si="23"/>
        <v>6.3199999999999994</v>
      </c>
      <c r="S33" s="55">
        <f t="shared" si="23"/>
        <v>6.3199999999999994</v>
      </c>
      <c r="T33" s="55">
        <f t="shared" si="23"/>
        <v>6.3199999999999994</v>
      </c>
      <c r="U33" s="55">
        <f t="shared" si="23"/>
        <v>6.3199999999999994</v>
      </c>
      <c r="V33" s="55">
        <f t="shared" si="23"/>
        <v>6.3199999999999994</v>
      </c>
      <c r="W33" s="55">
        <f t="shared" si="23"/>
        <v>6.3199999999999994</v>
      </c>
      <c r="X33" s="55">
        <f t="shared" si="23"/>
        <v>6.3199999999999994</v>
      </c>
      <c r="Y33" s="55">
        <f t="shared" si="23"/>
        <v>6.3199999999999994</v>
      </c>
      <c r="Z33" s="55">
        <f t="shared" si="23"/>
        <v>6.3199999999999994</v>
      </c>
      <c r="AA33" s="147">
        <v>0</v>
      </c>
      <c r="AB33" s="237">
        <v>0</v>
      </c>
      <c r="AC33" s="237">
        <v>0</v>
      </c>
      <c r="AD33" s="237">
        <v>0</v>
      </c>
      <c r="AE33" s="237">
        <v>0</v>
      </c>
      <c r="AF33" s="237">
        <v>0</v>
      </c>
      <c r="AG33" s="237">
        <v>0</v>
      </c>
      <c r="AH33" s="145">
        <v>1.06</v>
      </c>
      <c r="AI33" s="145">
        <v>1.06</v>
      </c>
      <c r="AJ33" s="145">
        <v>1.06</v>
      </c>
      <c r="AK33" s="145">
        <v>1.06</v>
      </c>
      <c r="AL33" s="145">
        <f t="shared" si="21"/>
        <v>1.06</v>
      </c>
      <c r="AM33" s="145">
        <f t="shared" si="21"/>
        <v>1.06</v>
      </c>
      <c r="AN33" s="149"/>
      <c r="AO33" s="196"/>
      <c r="AP33" s="149"/>
      <c r="AQ33" s="196"/>
      <c r="AR33" s="149"/>
      <c r="AS33" s="196"/>
      <c r="AT33" s="54"/>
      <c r="AU33" s="200"/>
      <c r="AV33" s="142"/>
      <c r="AW33" s="200"/>
      <c r="AX33" s="142"/>
      <c r="AY33" s="200"/>
      <c r="AZ33" s="192">
        <v>240</v>
      </c>
      <c r="BA33" s="203">
        <f t="shared" si="7"/>
        <v>254.4</v>
      </c>
      <c r="BB33" s="142">
        <v>1040</v>
      </c>
      <c r="BC33" s="203">
        <f t="shared" si="8"/>
        <v>1102.4000000000001</v>
      </c>
      <c r="BD33" s="142">
        <v>904</v>
      </c>
      <c r="BE33" s="203">
        <f t="shared" si="9"/>
        <v>958.24</v>
      </c>
      <c r="BF33" s="54">
        <v>1958</v>
      </c>
      <c r="BG33" s="206">
        <f t="shared" si="10"/>
        <v>2075.48</v>
      </c>
      <c r="BH33" s="142">
        <v>2039</v>
      </c>
      <c r="BI33" s="206">
        <f t="shared" si="11"/>
        <v>2161.34</v>
      </c>
      <c r="BJ33" s="142">
        <v>2318</v>
      </c>
      <c r="BK33" s="209">
        <f t="shared" si="12"/>
        <v>2457.08</v>
      </c>
      <c r="BM33" s="490"/>
    </row>
    <row r="34" spans="1:65" ht="15.75" customHeight="1" thickBot="1">
      <c r="A34" s="152" t="s">
        <v>96</v>
      </c>
      <c r="B34" s="143"/>
      <c r="C34" s="144"/>
      <c r="D34" s="136"/>
      <c r="E34" s="13"/>
      <c r="F34" s="1023"/>
      <c r="G34" s="110"/>
      <c r="H34" s="145"/>
      <c r="I34" s="167"/>
      <c r="J34" s="168"/>
      <c r="K34" s="169"/>
      <c r="L34" s="169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147"/>
      <c r="AB34" s="148"/>
      <c r="AC34" s="148">
        <f t="shared" ref="AC34:AC65" si="24">AB34</f>
        <v>0</v>
      </c>
      <c r="AD34" s="148"/>
      <c r="AE34" s="145"/>
      <c r="AF34" s="83">
        <f t="shared" ref="AF34:AM43" si="25">AE34</f>
        <v>0</v>
      </c>
      <c r="AG34" s="83">
        <f t="shared" si="25"/>
        <v>0</v>
      </c>
      <c r="AH34" s="83">
        <f t="shared" si="25"/>
        <v>0</v>
      </c>
      <c r="AI34" s="83">
        <f t="shared" si="25"/>
        <v>0</v>
      </c>
      <c r="AJ34" s="83">
        <f t="shared" si="25"/>
        <v>0</v>
      </c>
      <c r="AK34" s="83">
        <f t="shared" si="25"/>
        <v>0</v>
      </c>
      <c r="AL34" s="83">
        <f t="shared" si="25"/>
        <v>0</v>
      </c>
      <c r="AM34" s="83">
        <f t="shared" si="25"/>
        <v>0</v>
      </c>
      <c r="AN34" s="89"/>
      <c r="AO34" s="197">
        <f t="shared" si="1"/>
        <v>0</v>
      </c>
      <c r="AP34" s="89"/>
      <c r="AQ34" s="197">
        <f t="shared" si="2"/>
        <v>0</v>
      </c>
      <c r="AR34" s="89"/>
      <c r="AS34" s="197">
        <f t="shared" si="3"/>
        <v>0</v>
      </c>
      <c r="AT34" s="84"/>
      <c r="AU34" s="201">
        <f t="shared" si="4"/>
        <v>0</v>
      </c>
      <c r="AV34" s="82"/>
      <c r="AW34" s="201">
        <f t="shared" si="5"/>
        <v>0</v>
      </c>
      <c r="AX34" s="82"/>
      <c r="AY34" s="201">
        <f t="shared" si="6"/>
        <v>0</v>
      </c>
      <c r="AZ34" s="193"/>
      <c r="BA34" s="203">
        <f t="shared" si="7"/>
        <v>0</v>
      </c>
      <c r="BB34" s="142"/>
      <c r="BC34" s="203">
        <f t="shared" si="8"/>
        <v>0</v>
      </c>
      <c r="BD34" s="142"/>
      <c r="BE34" s="203">
        <f t="shared" si="9"/>
        <v>0</v>
      </c>
      <c r="BF34" s="54"/>
      <c r="BG34" s="206">
        <f t="shared" si="10"/>
        <v>0</v>
      </c>
      <c r="BH34" s="142"/>
      <c r="BI34" s="206">
        <f t="shared" si="11"/>
        <v>0</v>
      </c>
      <c r="BJ34" s="142"/>
      <c r="BK34" s="209">
        <f t="shared" si="12"/>
        <v>0</v>
      </c>
      <c r="BM34" s="490"/>
    </row>
    <row r="35" spans="1:65" ht="15.75" customHeight="1">
      <c r="A35" s="152" t="s">
        <v>96</v>
      </c>
      <c r="B35" s="67" t="s">
        <v>169</v>
      </c>
      <c r="C35" s="66" t="s">
        <v>87</v>
      </c>
      <c r="D35" s="137" t="s">
        <v>161</v>
      </c>
      <c r="E35" s="138" t="s">
        <v>162</v>
      </c>
      <c r="F35" s="1029">
        <v>1000</v>
      </c>
      <c r="G35" s="108">
        <v>2022</v>
      </c>
      <c r="H35" s="105" t="s">
        <v>180</v>
      </c>
      <c r="I35" s="107" t="s">
        <v>165</v>
      </c>
      <c r="J35" s="106">
        <v>13</v>
      </c>
      <c r="K35" s="105" t="s">
        <v>181</v>
      </c>
      <c r="L35" s="105" t="s">
        <v>167</v>
      </c>
      <c r="M35" s="63" t="s">
        <v>173</v>
      </c>
      <c r="N35" s="63">
        <v>17.3</v>
      </c>
      <c r="O35" s="63">
        <v>17.3</v>
      </c>
      <c r="P35" s="63">
        <v>17.3</v>
      </c>
      <c r="Q35" s="63">
        <v>17.3</v>
      </c>
      <c r="R35" s="63">
        <v>17.3</v>
      </c>
      <c r="S35" s="63">
        <v>17.3</v>
      </c>
      <c r="T35" s="63">
        <v>17.3</v>
      </c>
      <c r="U35" s="63">
        <v>17.3</v>
      </c>
      <c r="V35" s="63">
        <v>17.3</v>
      </c>
      <c r="W35" s="63">
        <v>17.3</v>
      </c>
      <c r="X35" s="63">
        <v>17.3</v>
      </c>
      <c r="Y35" s="63">
        <v>17.3</v>
      </c>
      <c r="Z35" s="63">
        <v>17.3</v>
      </c>
      <c r="AA35" s="61">
        <v>4</v>
      </c>
      <c r="AB35" s="60">
        <f>AA35</f>
        <v>4</v>
      </c>
      <c r="AC35" s="60">
        <f t="shared" si="24"/>
        <v>4</v>
      </c>
      <c r="AD35" s="60">
        <f>AC35</f>
        <v>4</v>
      </c>
      <c r="AE35" s="58">
        <v>4.5</v>
      </c>
      <c r="AF35" s="58">
        <f t="shared" si="25"/>
        <v>4.5</v>
      </c>
      <c r="AG35" s="58">
        <f t="shared" si="25"/>
        <v>4.5</v>
      </c>
      <c r="AH35" s="58">
        <f t="shared" si="25"/>
        <v>4.5</v>
      </c>
      <c r="AI35" s="58">
        <f t="shared" si="25"/>
        <v>4.5</v>
      </c>
      <c r="AJ35" s="58">
        <f t="shared" si="25"/>
        <v>4.5</v>
      </c>
      <c r="AK35" s="58">
        <f t="shared" si="25"/>
        <v>4.5</v>
      </c>
      <c r="AL35" s="243">
        <v>5</v>
      </c>
      <c r="AM35" s="243">
        <v>5</v>
      </c>
      <c r="AN35" s="62">
        <v>475</v>
      </c>
      <c r="AO35" s="195">
        <f t="shared" si="1"/>
        <v>1900</v>
      </c>
      <c r="AP35" s="62">
        <v>2170</v>
      </c>
      <c r="AQ35" s="195">
        <f t="shared" si="2"/>
        <v>8680</v>
      </c>
      <c r="AR35" s="99">
        <v>1170</v>
      </c>
      <c r="AS35" s="195">
        <f t="shared" si="3"/>
        <v>4680</v>
      </c>
      <c r="AT35" s="59">
        <v>440</v>
      </c>
      <c r="AU35" s="199">
        <f t="shared" si="4"/>
        <v>1980</v>
      </c>
      <c r="AV35" s="57">
        <v>240</v>
      </c>
      <c r="AW35" s="199">
        <f t="shared" si="5"/>
        <v>1080</v>
      </c>
      <c r="AX35" s="57">
        <v>160</v>
      </c>
      <c r="AY35" s="199">
        <f t="shared" si="6"/>
        <v>720</v>
      </c>
      <c r="AZ35" s="191">
        <v>120</v>
      </c>
      <c r="BA35" s="202">
        <f t="shared" si="7"/>
        <v>540</v>
      </c>
      <c r="BB35" s="57">
        <v>160</v>
      </c>
      <c r="BC35" s="202">
        <f t="shared" si="8"/>
        <v>720</v>
      </c>
      <c r="BD35" s="57">
        <v>80</v>
      </c>
      <c r="BE35" s="202">
        <f t="shared" si="9"/>
        <v>360</v>
      </c>
      <c r="BF35" s="57">
        <v>320</v>
      </c>
      <c r="BG35" s="205">
        <f t="shared" si="10"/>
        <v>1440</v>
      </c>
      <c r="BH35" s="57">
        <v>240</v>
      </c>
      <c r="BI35" s="205">
        <f t="shared" si="11"/>
        <v>1200</v>
      </c>
      <c r="BJ35" s="57">
        <v>320</v>
      </c>
      <c r="BK35" s="208">
        <f t="shared" si="12"/>
        <v>1600</v>
      </c>
      <c r="BM35" s="490"/>
    </row>
    <row r="36" spans="1:65" ht="15.75" customHeight="1">
      <c r="A36" s="152" t="s">
        <v>96</v>
      </c>
      <c r="B36" s="56" t="s">
        <v>169</v>
      </c>
      <c r="C36" s="33" t="s">
        <v>87</v>
      </c>
      <c r="D36" s="136" t="s">
        <v>161</v>
      </c>
      <c r="E36" s="13" t="s">
        <v>162</v>
      </c>
      <c r="F36" s="1023"/>
      <c r="G36" s="110">
        <v>2022</v>
      </c>
      <c r="H36" s="169" t="s">
        <v>180</v>
      </c>
      <c r="I36" s="167" t="s">
        <v>165</v>
      </c>
      <c r="J36" s="168">
        <v>13</v>
      </c>
      <c r="K36" s="169" t="s">
        <v>182</v>
      </c>
      <c r="L36" s="169" t="s">
        <v>167</v>
      </c>
      <c r="M36" s="55" t="s">
        <v>173</v>
      </c>
      <c r="N36" s="55">
        <v>18.649999999999999</v>
      </c>
      <c r="O36" s="55">
        <v>18.649999999999999</v>
      </c>
      <c r="P36" s="55">
        <v>18.649999999999999</v>
      </c>
      <c r="Q36" s="55">
        <v>18.649999999999999</v>
      </c>
      <c r="R36" s="55">
        <v>18.649999999999999</v>
      </c>
      <c r="S36" s="55">
        <v>18.649999999999999</v>
      </c>
      <c r="T36" s="55">
        <v>18.649999999999999</v>
      </c>
      <c r="U36" s="55">
        <v>18.649999999999999</v>
      </c>
      <c r="V36" s="55">
        <v>18.649999999999999</v>
      </c>
      <c r="W36" s="55">
        <v>18.649999999999999</v>
      </c>
      <c r="X36" s="55">
        <v>18.649999999999999</v>
      </c>
      <c r="Y36" s="55">
        <v>18.649999999999999</v>
      </c>
      <c r="Z36" s="55">
        <v>18.649999999999999</v>
      </c>
      <c r="AA36" s="147">
        <v>4</v>
      </c>
      <c r="AB36" s="148">
        <f>AA36</f>
        <v>4</v>
      </c>
      <c r="AC36" s="148">
        <f t="shared" si="24"/>
        <v>4</v>
      </c>
      <c r="AD36" s="148">
        <f>AC36</f>
        <v>4</v>
      </c>
      <c r="AE36" s="145">
        <v>4.5</v>
      </c>
      <c r="AF36" s="145">
        <f t="shared" si="25"/>
        <v>4.5</v>
      </c>
      <c r="AG36" s="145">
        <f t="shared" si="25"/>
        <v>4.5</v>
      </c>
      <c r="AH36" s="145">
        <f t="shared" si="25"/>
        <v>4.5</v>
      </c>
      <c r="AI36" s="145">
        <f t="shared" si="25"/>
        <v>4.5</v>
      </c>
      <c r="AJ36" s="145">
        <f t="shared" si="25"/>
        <v>4.5</v>
      </c>
      <c r="AK36" s="145">
        <f t="shared" si="25"/>
        <v>4.5</v>
      </c>
      <c r="AL36" s="226">
        <v>5.2</v>
      </c>
      <c r="AM36" s="226">
        <v>5.2</v>
      </c>
      <c r="AN36" s="149">
        <v>1000</v>
      </c>
      <c r="AO36" s="196">
        <f t="shared" si="1"/>
        <v>4000</v>
      </c>
      <c r="AP36" s="149">
        <v>3039</v>
      </c>
      <c r="AQ36" s="196">
        <f t="shared" si="2"/>
        <v>12156</v>
      </c>
      <c r="AR36" s="96">
        <v>2039</v>
      </c>
      <c r="AS36" s="196">
        <f t="shared" si="3"/>
        <v>8156</v>
      </c>
      <c r="AT36" s="54">
        <v>680</v>
      </c>
      <c r="AU36" s="200">
        <f t="shared" si="4"/>
        <v>3060</v>
      </c>
      <c r="AV36" s="142">
        <v>2600</v>
      </c>
      <c r="AW36" s="200">
        <f t="shared" si="5"/>
        <v>11700</v>
      </c>
      <c r="AX36" s="142">
        <v>1280</v>
      </c>
      <c r="AY36" s="200">
        <f t="shared" si="6"/>
        <v>5760</v>
      </c>
      <c r="AZ36" s="192">
        <v>1400</v>
      </c>
      <c r="BA36" s="203">
        <f t="shared" si="7"/>
        <v>6300</v>
      </c>
      <c r="BB36" s="142">
        <v>2595</v>
      </c>
      <c r="BC36" s="203">
        <f t="shared" si="8"/>
        <v>11677.5</v>
      </c>
      <c r="BD36" s="142">
        <v>1320</v>
      </c>
      <c r="BE36" s="203">
        <f t="shared" si="9"/>
        <v>5940</v>
      </c>
      <c r="BF36" s="142">
        <v>2400</v>
      </c>
      <c r="BG36" s="206">
        <f t="shared" si="10"/>
        <v>10800</v>
      </c>
      <c r="BH36" s="142">
        <v>6400</v>
      </c>
      <c r="BI36" s="206">
        <f t="shared" si="11"/>
        <v>33280</v>
      </c>
      <c r="BJ36" s="142">
        <v>5800</v>
      </c>
      <c r="BK36" s="209">
        <f t="shared" si="12"/>
        <v>30160</v>
      </c>
      <c r="BM36" s="490"/>
    </row>
    <row r="37" spans="1:65" ht="15.75" customHeight="1">
      <c r="A37" s="152" t="s">
        <v>96</v>
      </c>
      <c r="B37" s="56"/>
      <c r="C37" s="33"/>
      <c r="D37" s="136"/>
      <c r="E37" s="13"/>
      <c r="F37" s="1023"/>
      <c r="G37" s="110"/>
      <c r="H37" s="145"/>
      <c r="I37" s="167"/>
      <c r="J37" s="168"/>
      <c r="K37" s="169"/>
      <c r="L37" s="169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147"/>
      <c r="AB37" s="148"/>
      <c r="AC37" s="148">
        <f t="shared" si="24"/>
        <v>0</v>
      </c>
      <c r="AD37" s="148"/>
      <c r="AE37" s="145"/>
      <c r="AF37" s="145">
        <f t="shared" si="25"/>
        <v>0</v>
      </c>
      <c r="AG37" s="145">
        <f t="shared" si="25"/>
        <v>0</v>
      </c>
      <c r="AH37" s="145">
        <f t="shared" si="25"/>
        <v>0</v>
      </c>
      <c r="AI37" s="145">
        <f t="shared" si="25"/>
        <v>0</v>
      </c>
      <c r="AJ37" s="145">
        <f t="shared" si="25"/>
        <v>0</v>
      </c>
      <c r="AK37" s="145">
        <f t="shared" si="25"/>
        <v>0</v>
      </c>
      <c r="AL37" s="145">
        <f t="shared" si="25"/>
        <v>0</v>
      </c>
      <c r="AM37" s="145">
        <f t="shared" si="25"/>
        <v>0</v>
      </c>
      <c r="AN37" s="149"/>
      <c r="AO37" s="196">
        <f t="shared" si="1"/>
        <v>0</v>
      </c>
      <c r="AP37" s="95"/>
      <c r="AQ37" s="196">
        <f t="shared" si="2"/>
        <v>0</v>
      </c>
      <c r="AR37" s="98"/>
      <c r="AS37" s="196">
        <f t="shared" si="3"/>
        <v>0</v>
      </c>
      <c r="AT37" s="54"/>
      <c r="AU37" s="200">
        <f t="shared" si="4"/>
        <v>0</v>
      </c>
      <c r="AV37" s="142"/>
      <c r="AW37" s="200">
        <f t="shared" si="5"/>
        <v>0</v>
      </c>
      <c r="AX37" s="142"/>
      <c r="AY37" s="200">
        <f t="shared" si="6"/>
        <v>0</v>
      </c>
      <c r="AZ37" s="192"/>
      <c r="BA37" s="203">
        <f t="shared" si="7"/>
        <v>0</v>
      </c>
      <c r="BB37" s="142"/>
      <c r="BC37" s="203">
        <f t="shared" si="8"/>
        <v>0</v>
      </c>
      <c r="BD37" s="142"/>
      <c r="BE37" s="203">
        <f t="shared" si="9"/>
        <v>0</v>
      </c>
      <c r="BF37" s="54"/>
      <c r="BG37" s="206">
        <f t="shared" si="10"/>
        <v>0</v>
      </c>
      <c r="BH37" s="142"/>
      <c r="BI37" s="206">
        <f t="shared" si="11"/>
        <v>0</v>
      </c>
      <c r="BJ37" s="142"/>
      <c r="BK37" s="209">
        <f t="shared" si="12"/>
        <v>0</v>
      </c>
      <c r="BM37" s="490"/>
    </row>
    <row r="38" spans="1:65" ht="15.75" customHeight="1" thickBot="1">
      <c r="A38" s="152" t="s">
        <v>96</v>
      </c>
      <c r="B38" s="72"/>
      <c r="C38" s="71"/>
      <c r="D38" s="133"/>
      <c r="E38" s="14"/>
      <c r="F38" s="1030"/>
      <c r="G38" s="104"/>
      <c r="H38" s="83"/>
      <c r="I38" s="103"/>
      <c r="J38" s="102"/>
      <c r="K38" s="101"/>
      <c r="L38" s="101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86"/>
      <c r="AB38" s="85"/>
      <c r="AC38" s="85">
        <f t="shared" si="24"/>
        <v>0</v>
      </c>
      <c r="AD38" s="85"/>
      <c r="AE38" s="83"/>
      <c r="AF38" s="83">
        <f t="shared" si="25"/>
        <v>0</v>
      </c>
      <c r="AG38" s="83">
        <f t="shared" si="25"/>
        <v>0</v>
      </c>
      <c r="AH38" s="83">
        <f t="shared" si="25"/>
        <v>0</v>
      </c>
      <c r="AI38" s="83">
        <f t="shared" si="25"/>
        <v>0</v>
      </c>
      <c r="AJ38" s="83">
        <f t="shared" si="25"/>
        <v>0</v>
      </c>
      <c r="AK38" s="83">
        <f t="shared" si="25"/>
        <v>0</v>
      </c>
      <c r="AL38" s="83">
        <f t="shared" si="25"/>
        <v>0</v>
      </c>
      <c r="AM38" s="83">
        <f t="shared" si="25"/>
        <v>0</v>
      </c>
      <c r="AN38" s="89"/>
      <c r="AO38" s="197">
        <f t="shared" si="1"/>
        <v>0</v>
      </c>
      <c r="AP38" s="89"/>
      <c r="AQ38" s="197">
        <f t="shared" si="2"/>
        <v>0</v>
      </c>
      <c r="AR38" s="125"/>
      <c r="AS38" s="197">
        <f t="shared" si="3"/>
        <v>0</v>
      </c>
      <c r="AT38" s="84"/>
      <c r="AU38" s="201">
        <f t="shared" si="4"/>
        <v>0</v>
      </c>
      <c r="AV38" s="82"/>
      <c r="AW38" s="201">
        <f t="shared" si="5"/>
        <v>0</v>
      </c>
      <c r="AX38" s="82"/>
      <c r="AY38" s="201">
        <f t="shared" si="6"/>
        <v>0</v>
      </c>
      <c r="AZ38" s="193"/>
      <c r="BA38" s="204">
        <f t="shared" si="7"/>
        <v>0</v>
      </c>
      <c r="BB38" s="82"/>
      <c r="BC38" s="204">
        <f t="shared" si="8"/>
        <v>0</v>
      </c>
      <c r="BD38" s="82"/>
      <c r="BE38" s="204">
        <f t="shared" si="9"/>
        <v>0</v>
      </c>
      <c r="BF38" s="84"/>
      <c r="BG38" s="207">
        <f t="shared" si="10"/>
        <v>0</v>
      </c>
      <c r="BH38" s="82"/>
      <c r="BI38" s="207">
        <f t="shared" si="11"/>
        <v>0</v>
      </c>
      <c r="BJ38" s="82"/>
      <c r="BK38" s="210">
        <f t="shared" si="12"/>
        <v>0</v>
      </c>
      <c r="BM38" s="490"/>
    </row>
    <row r="39" spans="1:65" ht="15.75" customHeight="1">
      <c r="A39" s="152" t="s">
        <v>96</v>
      </c>
      <c r="B39" s="150"/>
      <c r="C39" s="151"/>
      <c r="D39" s="136"/>
      <c r="E39" s="13"/>
      <c r="F39" s="1024" t="s">
        <v>183</v>
      </c>
      <c r="G39" s="110"/>
      <c r="H39" s="145"/>
      <c r="I39" s="167"/>
      <c r="J39" s="168"/>
      <c r="K39" s="169"/>
      <c r="L39" s="169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147"/>
      <c r="AB39" s="148"/>
      <c r="AC39" s="148">
        <f t="shared" si="24"/>
        <v>0</v>
      </c>
      <c r="AD39" s="148"/>
      <c r="AE39" s="145"/>
      <c r="AF39" s="145">
        <f t="shared" si="25"/>
        <v>0</v>
      </c>
      <c r="AG39" s="58">
        <f t="shared" si="25"/>
        <v>0</v>
      </c>
      <c r="AH39" s="58">
        <f t="shared" si="25"/>
        <v>0</v>
      </c>
      <c r="AI39" s="58">
        <f t="shared" si="25"/>
        <v>0</v>
      </c>
      <c r="AJ39" s="58">
        <f t="shared" si="25"/>
        <v>0</v>
      </c>
      <c r="AK39" s="58">
        <f t="shared" si="25"/>
        <v>0</v>
      </c>
      <c r="AL39" s="58">
        <f t="shared" si="25"/>
        <v>0</v>
      </c>
      <c r="AM39" s="58">
        <f t="shared" si="25"/>
        <v>0</v>
      </c>
      <c r="AN39" s="62"/>
      <c r="AO39" s="195">
        <f t="shared" si="1"/>
        <v>0</v>
      </c>
      <c r="AP39" s="62"/>
      <c r="AQ39" s="195">
        <f t="shared" si="2"/>
        <v>0</v>
      </c>
      <c r="AR39" s="62"/>
      <c r="AS39" s="195">
        <f t="shared" si="3"/>
        <v>0</v>
      </c>
      <c r="AT39" s="59"/>
      <c r="AU39" s="199">
        <f t="shared" si="4"/>
        <v>0</v>
      </c>
      <c r="AV39" s="57"/>
      <c r="AW39" s="199">
        <f t="shared" si="5"/>
        <v>0</v>
      </c>
      <c r="AX39" s="57"/>
      <c r="AY39" s="199">
        <f t="shared" si="6"/>
        <v>0</v>
      </c>
      <c r="AZ39" s="57"/>
      <c r="BA39" s="202">
        <f t="shared" si="7"/>
        <v>0</v>
      </c>
      <c r="BB39" s="142"/>
      <c r="BC39" s="203">
        <f t="shared" si="8"/>
        <v>0</v>
      </c>
      <c r="BD39" s="142"/>
      <c r="BE39" s="203">
        <f t="shared" si="9"/>
        <v>0</v>
      </c>
      <c r="BF39" s="142"/>
      <c r="BG39" s="206">
        <f t="shared" si="10"/>
        <v>0</v>
      </c>
      <c r="BH39" s="142"/>
      <c r="BI39" s="206">
        <f t="shared" si="11"/>
        <v>0</v>
      </c>
      <c r="BJ39" s="142"/>
      <c r="BK39" s="209">
        <f t="shared" si="12"/>
        <v>0</v>
      </c>
      <c r="BM39" s="490"/>
    </row>
    <row r="40" spans="1:65" ht="15.75" customHeight="1" thickBot="1">
      <c r="A40" s="152" t="s">
        <v>96</v>
      </c>
      <c r="B40" s="72"/>
      <c r="C40" s="71"/>
      <c r="D40" s="133"/>
      <c r="E40" s="14"/>
      <c r="F40" s="1025"/>
      <c r="G40" s="104"/>
      <c r="H40" s="83"/>
      <c r="I40" s="103"/>
      <c r="J40" s="102"/>
      <c r="K40" s="101"/>
      <c r="L40" s="101"/>
      <c r="M40" s="90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147"/>
      <c r="AB40" s="148"/>
      <c r="AC40" s="148">
        <f t="shared" si="24"/>
        <v>0</v>
      </c>
      <c r="AD40" s="148"/>
      <c r="AE40" s="145"/>
      <c r="AF40" s="145">
        <f t="shared" si="25"/>
        <v>0</v>
      </c>
      <c r="AG40" s="83">
        <f t="shared" si="25"/>
        <v>0</v>
      </c>
      <c r="AH40" s="83">
        <f t="shared" si="25"/>
        <v>0</v>
      </c>
      <c r="AI40" s="83">
        <f t="shared" si="25"/>
        <v>0</v>
      </c>
      <c r="AJ40" s="83">
        <f t="shared" si="25"/>
        <v>0</v>
      </c>
      <c r="AK40" s="83">
        <f t="shared" si="25"/>
        <v>0</v>
      </c>
      <c r="AL40" s="83">
        <f t="shared" si="25"/>
        <v>0</v>
      </c>
      <c r="AM40" s="83">
        <f t="shared" si="25"/>
        <v>0</v>
      </c>
      <c r="AN40" s="89"/>
      <c r="AO40" s="197">
        <f t="shared" si="1"/>
        <v>0</v>
      </c>
      <c r="AP40" s="89"/>
      <c r="AQ40" s="197">
        <f t="shared" si="2"/>
        <v>0</v>
      </c>
      <c r="AR40" s="89"/>
      <c r="AS40" s="197">
        <f t="shared" si="3"/>
        <v>0</v>
      </c>
      <c r="AT40" s="84"/>
      <c r="AU40" s="201">
        <f t="shared" si="4"/>
        <v>0</v>
      </c>
      <c r="AV40" s="82"/>
      <c r="AW40" s="201">
        <f t="shared" si="5"/>
        <v>0</v>
      </c>
      <c r="AX40" s="82"/>
      <c r="AY40" s="201">
        <f t="shared" si="6"/>
        <v>0</v>
      </c>
      <c r="AZ40" s="82"/>
      <c r="BA40" s="204">
        <f t="shared" si="7"/>
        <v>0</v>
      </c>
      <c r="BB40" s="142"/>
      <c r="BC40" s="203">
        <f t="shared" si="8"/>
        <v>0</v>
      </c>
      <c r="BD40" s="142"/>
      <c r="BE40" s="203">
        <f t="shared" si="9"/>
        <v>0</v>
      </c>
      <c r="BF40" s="142"/>
      <c r="BG40" s="206">
        <f t="shared" si="10"/>
        <v>0</v>
      </c>
      <c r="BH40" s="142"/>
      <c r="BI40" s="206">
        <f t="shared" si="11"/>
        <v>0</v>
      </c>
      <c r="BJ40" s="142"/>
      <c r="BK40" s="209">
        <f t="shared" si="12"/>
        <v>0</v>
      </c>
      <c r="BM40" s="490"/>
    </row>
    <row r="41" spans="1:65" ht="15.75" customHeight="1">
      <c r="A41" s="152" t="s">
        <v>96</v>
      </c>
      <c r="B41" s="67" t="s">
        <v>169</v>
      </c>
      <c r="C41" s="66" t="s">
        <v>87</v>
      </c>
      <c r="D41" s="137" t="s">
        <v>161</v>
      </c>
      <c r="E41" s="138" t="s">
        <v>162</v>
      </c>
      <c r="F41" s="1028" t="s">
        <v>71</v>
      </c>
      <c r="G41" s="108" t="s">
        <v>170</v>
      </c>
      <c r="H41" s="58" t="s">
        <v>184</v>
      </c>
      <c r="I41" s="107" t="s">
        <v>174</v>
      </c>
      <c r="J41" s="106">
        <v>11</v>
      </c>
      <c r="K41" s="105" t="s">
        <v>185</v>
      </c>
      <c r="L41" s="105" t="s">
        <v>167</v>
      </c>
      <c r="M41" s="63" t="s">
        <v>173</v>
      </c>
      <c r="N41" s="63">
        <v>4.8499999999999996</v>
      </c>
      <c r="O41" s="63">
        <v>4.8499999999999996</v>
      </c>
      <c r="P41" s="63">
        <v>4.8499999999999996</v>
      </c>
      <c r="Q41" s="63">
        <v>4.8499999999999996</v>
      </c>
      <c r="R41" s="63">
        <v>4.8499999999999996</v>
      </c>
      <c r="S41" s="63">
        <v>4.8499999999999996</v>
      </c>
      <c r="T41" s="63">
        <v>4.8499999999999996</v>
      </c>
      <c r="U41" s="63">
        <v>4.8499999999999996</v>
      </c>
      <c r="V41" s="63">
        <v>4.8499999999999996</v>
      </c>
      <c r="W41" s="63">
        <v>4.8499999999999996</v>
      </c>
      <c r="X41" s="63">
        <v>4.8499999999999996</v>
      </c>
      <c r="Y41" s="63">
        <v>4.8499999999999996</v>
      </c>
      <c r="Z41" s="63">
        <v>4.8499999999999996</v>
      </c>
      <c r="AA41" s="61">
        <v>0.8</v>
      </c>
      <c r="AB41" s="60">
        <v>1</v>
      </c>
      <c r="AC41" s="60">
        <f t="shared" si="24"/>
        <v>1</v>
      </c>
      <c r="AD41" s="60">
        <f>AC41</f>
        <v>1</v>
      </c>
      <c r="AE41" s="58">
        <v>1.05</v>
      </c>
      <c r="AF41" s="58">
        <f t="shared" si="25"/>
        <v>1.05</v>
      </c>
      <c r="AG41" s="58">
        <f t="shared" si="25"/>
        <v>1.05</v>
      </c>
      <c r="AH41" s="58">
        <f t="shared" si="25"/>
        <v>1.05</v>
      </c>
      <c r="AI41" s="58">
        <f t="shared" si="25"/>
        <v>1.05</v>
      </c>
      <c r="AJ41" s="58">
        <f t="shared" si="25"/>
        <v>1.05</v>
      </c>
      <c r="AK41" s="58">
        <f t="shared" si="25"/>
        <v>1.05</v>
      </c>
      <c r="AL41" s="58">
        <f t="shared" si="25"/>
        <v>1.05</v>
      </c>
      <c r="AM41" s="58">
        <f t="shared" si="25"/>
        <v>1.05</v>
      </c>
      <c r="AN41" s="62">
        <v>1166</v>
      </c>
      <c r="AO41" s="195">
        <f t="shared" si="1"/>
        <v>1166</v>
      </c>
      <c r="AP41" s="62">
        <v>480</v>
      </c>
      <c r="AQ41" s="195">
        <f t="shared" si="2"/>
        <v>480</v>
      </c>
      <c r="AR41" s="62">
        <v>1200</v>
      </c>
      <c r="AS41" s="195">
        <f t="shared" si="3"/>
        <v>1200</v>
      </c>
      <c r="AT41" s="59">
        <v>600</v>
      </c>
      <c r="AU41" s="199">
        <f t="shared" si="4"/>
        <v>630</v>
      </c>
      <c r="AV41" s="57">
        <v>760</v>
      </c>
      <c r="AW41" s="199">
        <f t="shared" si="5"/>
        <v>798</v>
      </c>
      <c r="AX41" s="57">
        <v>1200</v>
      </c>
      <c r="AY41" s="199">
        <f t="shared" si="6"/>
        <v>1260</v>
      </c>
      <c r="AZ41" s="57">
        <v>9432</v>
      </c>
      <c r="BA41" s="202">
        <f t="shared" si="7"/>
        <v>9903.6</v>
      </c>
      <c r="BB41" s="57">
        <v>1995</v>
      </c>
      <c r="BC41" s="202">
        <f t="shared" si="8"/>
        <v>2094.75</v>
      </c>
      <c r="BD41" s="57">
        <v>2151</v>
      </c>
      <c r="BE41" s="202">
        <f t="shared" si="9"/>
        <v>2258.5500000000002</v>
      </c>
      <c r="BF41" s="57">
        <v>1160</v>
      </c>
      <c r="BG41" s="205">
        <f t="shared" si="10"/>
        <v>1218</v>
      </c>
      <c r="BH41" s="57">
        <v>440</v>
      </c>
      <c r="BI41" s="205">
        <f t="shared" si="11"/>
        <v>462</v>
      </c>
      <c r="BJ41" s="57">
        <v>1480</v>
      </c>
      <c r="BK41" s="208">
        <f t="shared" si="12"/>
        <v>1554</v>
      </c>
      <c r="BM41" s="490"/>
    </row>
    <row r="42" spans="1:65" ht="15.75" customHeight="1" thickBot="1">
      <c r="A42" s="152" t="s">
        <v>96</v>
      </c>
      <c r="B42" s="72"/>
      <c r="C42" s="71"/>
      <c r="D42" s="133"/>
      <c r="E42" s="14"/>
      <c r="F42" s="1025"/>
      <c r="G42" s="104"/>
      <c r="H42" s="83"/>
      <c r="I42" s="103"/>
      <c r="J42" s="102"/>
      <c r="K42" s="101"/>
      <c r="L42" s="101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86"/>
      <c r="AB42" s="85"/>
      <c r="AC42" s="85">
        <f t="shared" si="24"/>
        <v>0</v>
      </c>
      <c r="AD42" s="85"/>
      <c r="AE42" s="83"/>
      <c r="AF42" s="83">
        <f t="shared" si="25"/>
        <v>0</v>
      </c>
      <c r="AG42" s="83">
        <f t="shared" si="25"/>
        <v>0</v>
      </c>
      <c r="AH42" s="83">
        <f t="shared" si="25"/>
        <v>0</v>
      </c>
      <c r="AI42" s="83">
        <f t="shared" si="25"/>
        <v>0</v>
      </c>
      <c r="AJ42" s="83">
        <f t="shared" si="25"/>
        <v>0</v>
      </c>
      <c r="AK42" s="83">
        <f t="shared" si="25"/>
        <v>0</v>
      </c>
      <c r="AL42" s="83">
        <f t="shared" si="25"/>
        <v>0</v>
      </c>
      <c r="AM42" s="83">
        <f t="shared" si="25"/>
        <v>0</v>
      </c>
      <c r="AN42" s="89"/>
      <c r="AO42" s="197">
        <f t="shared" si="1"/>
        <v>0</v>
      </c>
      <c r="AP42" s="89"/>
      <c r="AQ42" s="197">
        <f t="shared" si="2"/>
        <v>0</v>
      </c>
      <c r="AR42" s="89"/>
      <c r="AS42" s="197">
        <f t="shared" si="3"/>
        <v>0</v>
      </c>
      <c r="AT42" s="84"/>
      <c r="AU42" s="201">
        <f t="shared" si="4"/>
        <v>0</v>
      </c>
      <c r="AV42" s="82"/>
      <c r="AW42" s="201">
        <f t="shared" si="5"/>
        <v>0</v>
      </c>
      <c r="AX42" s="82"/>
      <c r="AY42" s="201">
        <f t="shared" si="6"/>
        <v>0</v>
      </c>
      <c r="AZ42" s="82"/>
      <c r="BA42" s="204">
        <f t="shared" si="7"/>
        <v>0</v>
      </c>
      <c r="BB42" s="82"/>
      <c r="BC42" s="204">
        <f t="shared" si="8"/>
        <v>0</v>
      </c>
      <c r="BD42" s="82"/>
      <c r="BE42" s="204">
        <f t="shared" si="9"/>
        <v>0</v>
      </c>
      <c r="BF42" s="82"/>
      <c r="BG42" s="207">
        <f t="shared" si="10"/>
        <v>0</v>
      </c>
      <c r="BH42" s="82"/>
      <c r="BI42" s="207">
        <f t="shared" si="11"/>
        <v>0</v>
      </c>
      <c r="BJ42" s="82"/>
      <c r="BK42" s="210">
        <f t="shared" si="12"/>
        <v>0</v>
      </c>
      <c r="BM42" s="490"/>
    </row>
    <row r="43" spans="1:65" ht="15.75" customHeight="1">
      <c r="A43" s="152" t="s">
        <v>96</v>
      </c>
      <c r="B43" s="67" t="s">
        <v>169</v>
      </c>
      <c r="C43" s="66" t="s">
        <v>87</v>
      </c>
      <c r="D43" s="137" t="s">
        <v>161</v>
      </c>
      <c r="E43" s="138" t="s">
        <v>162</v>
      </c>
      <c r="F43" s="1026" t="s">
        <v>186</v>
      </c>
      <c r="G43" s="108">
        <v>2022</v>
      </c>
      <c r="H43" s="58" t="s">
        <v>187</v>
      </c>
      <c r="I43" s="107" t="s">
        <v>165</v>
      </c>
      <c r="J43" s="106">
        <v>16</v>
      </c>
      <c r="K43" s="105" t="s">
        <v>172</v>
      </c>
      <c r="L43" s="105" t="s">
        <v>167</v>
      </c>
      <c r="M43" s="63" t="s">
        <v>173</v>
      </c>
      <c r="N43" s="55">
        <v>17.3</v>
      </c>
      <c r="O43" s="55">
        <v>17.3</v>
      </c>
      <c r="P43" s="55">
        <v>17.3</v>
      </c>
      <c r="Q43" s="55">
        <v>17.3</v>
      </c>
      <c r="R43" s="55">
        <v>17.3</v>
      </c>
      <c r="S43" s="55">
        <v>17.3</v>
      </c>
      <c r="T43" s="55">
        <v>17.3</v>
      </c>
      <c r="U43" s="55">
        <v>17.3</v>
      </c>
      <c r="V43" s="55">
        <v>17.3</v>
      </c>
      <c r="W43" s="55">
        <v>17.3</v>
      </c>
      <c r="X43" s="55">
        <v>17.3</v>
      </c>
      <c r="Y43" s="55">
        <v>17.3</v>
      </c>
      <c r="Z43" s="55">
        <v>17.3</v>
      </c>
      <c r="AA43" s="147">
        <v>3.6</v>
      </c>
      <c r="AB43" s="148">
        <v>4</v>
      </c>
      <c r="AC43" s="148">
        <f t="shared" si="24"/>
        <v>4</v>
      </c>
      <c r="AD43" s="148">
        <f>AC43</f>
        <v>4</v>
      </c>
      <c r="AE43" s="145">
        <v>4.5</v>
      </c>
      <c r="AF43" s="145">
        <f t="shared" si="25"/>
        <v>4.5</v>
      </c>
      <c r="AG43" s="145">
        <f t="shared" si="25"/>
        <v>4.5</v>
      </c>
      <c r="AH43" s="145">
        <f t="shared" si="25"/>
        <v>4.5</v>
      </c>
      <c r="AI43" s="145">
        <f t="shared" si="25"/>
        <v>4.5</v>
      </c>
      <c r="AJ43" s="145">
        <f t="shared" si="25"/>
        <v>4.5</v>
      </c>
      <c r="AK43" s="145">
        <f t="shared" si="25"/>
        <v>4.5</v>
      </c>
      <c r="AL43" s="243">
        <v>5</v>
      </c>
      <c r="AM43" s="243">
        <v>5</v>
      </c>
      <c r="AN43" s="149">
        <v>2560</v>
      </c>
      <c r="AO43" s="195">
        <f t="shared" si="1"/>
        <v>10240</v>
      </c>
      <c r="AP43" s="62">
        <v>2560</v>
      </c>
      <c r="AQ43" s="195">
        <f t="shared" si="2"/>
        <v>10240</v>
      </c>
      <c r="AR43" s="62">
        <v>2560</v>
      </c>
      <c r="AS43" s="195">
        <f t="shared" si="3"/>
        <v>10240</v>
      </c>
      <c r="AT43" s="59">
        <v>3720</v>
      </c>
      <c r="AU43" s="199">
        <f t="shared" si="4"/>
        <v>16740</v>
      </c>
      <c r="AV43" s="57">
        <v>6159</v>
      </c>
      <c r="AW43" s="199">
        <f t="shared" si="5"/>
        <v>27715.5</v>
      </c>
      <c r="AX43" s="57">
        <v>5171</v>
      </c>
      <c r="AY43" s="199">
        <f t="shared" si="6"/>
        <v>23269.5</v>
      </c>
      <c r="AZ43" s="57">
        <v>5120</v>
      </c>
      <c r="BA43" s="202">
        <f t="shared" si="7"/>
        <v>23040</v>
      </c>
      <c r="BB43" s="57">
        <v>9476</v>
      </c>
      <c r="BC43" s="202">
        <f t="shared" si="8"/>
        <v>42642</v>
      </c>
      <c r="BD43" s="142">
        <v>10897</v>
      </c>
      <c r="BE43" s="203">
        <f t="shared" si="9"/>
        <v>49036.5</v>
      </c>
      <c r="BF43" s="142">
        <v>9940</v>
      </c>
      <c r="BG43" s="206">
        <f t="shared" si="10"/>
        <v>44730</v>
      </c>
      <c r="BH43" s="142">
        <v>10706</v>
      </c>
      <c r="BI43" s="206">
        <f t="shared" si="11"/>
        <v>53530</v>
      </c>
      <c r="BJ43" s="142">
        <v>7800</v>
      </c>
      <c r="BK43" s="209">
        <f t="shared" si="12"/>
        <v>39000</v>
      </c>
      <c r="BM43" s="490"/>
    </row>
    <row r="44" spans="1:65" ht="15.75" customHeight="1" thickBot="1">
      <c r="A44" s="152" t="s">
        <v>96</v>
      </c>
      <c r="B44" s="72"/>
      <c r="C44" s="71"/>
      <c r="D44" s="133"/>
      <c r="E44" s="13"/>
      <c r="F44" s="1027"/>
      <c r="G44" s="104"/>
      <c r="H44" s="83"/>
      <c r="I44" s="103"/>
      <c r="J44" s="102"/>
      <c r="K44" s="101"/>
      <c r="L44" s="101"/>
      <c r="M44" s="90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147"/>
      <c r="AB44" s="148"/>
      <c r="AC44" s="148">
        <f t="shared" si="24"/>
        <v>0</v>
      </c>
      <c r="AD44" s="148"/>
      <c r="AE44" s="145"/>
      <c r="AF44" s="145">
        <f t="shared" ref="AF44:AM53" si="26">AE44</f>
        <v>0</v>
      </c>
      <c r="AG44" s="145">
        <f t="shared" si="26"/>
        <v>0</v>
      </c>
      <c r="AH44" s="145">
        <f t="shared" si="26"/>
        <v>0</v>
      </c>
      <c r="AI44" s="145">
        <f t="shared" si="26"/>
        <v>0</v>
      </c>
      <c r="AJ44" s="145">
        <f t="shared" si="26"/>
        <v>0</v>
      </c>
      <c r="AK44" s="145">
        <f t="shared" si="26"/>
        <v>0</v>
      </c>
      <c r="AL44" s="145">
        <f t="shared" si="26"/>
        <v>0</v>
      </c>
      <c r="AM44" s="145">
        <f t="shared" si="26"/>
        <v>0</v>
      </c>
      <c r="AN44" s="149"/>
      <c r="AO44" s="197">
        <f t="shared" si="1"/>
        <v>0</v>
      </c>
      <c r="AP44" s="89"/>
      <c r="AQ44" s="197">
        <f t="shared" si="2"/>
        <v>0</v>
      </c>
      <c r="AR44" s="89"/>
      <c r="AS44" s="197">
        <f t="shared" si="3"/>
        <v>0</v>
      </c>
      <c r="AT44" s="84"/>
      <c r="AU44" s="201">
        <f t="shared" si="4"/>
        <v>0</v>
      </c>
      <c r="AV44" s="82"/>
      <c r="AW44" s="201">
        <f t="shared" si="5"/>
        <v>0</v>
      </c>
      <c r="AX44" s="82"/>
      <c r="AY44" s="201">
        <f t="shared" si="6"/>
        <v>0</v>
      </c>
      <c r="AZ44" s="82"/>
      <c r="BA44" s="204">
        <f t="shared" si="7"/>
        <v>0</v>
      </c>
      <c r="BB44" s="82"/>
      <c r="BC44" s="204">
        <f t="shared" si="8"/>
        <v>0</v>
      </c>
      <c r="BD44" s="142"/>
      <c r="BE44" s="203">
        <f t="shared" si="9"/>
        <v>0</v>
      </c>
      <c r="BF44" s="142"/>
      <c r="BG44" s="206">
        <f t="shared" si="10"/>
        <v>0</v>
      </c>
      <c r="BH44" s="142"/>
      <c r="BI44" s="206">
        <f t="shared" si="11"/>
        <v>0</v>
      </c>
      <c r="BJ44" s="142"/>
      <c r="BK44" s="209">
        <f t="shared" si="12"/>
        <v>0</v>
      </c>
      <c r="BM44" s="490"/>
    </row>
    <row r="45" spans="1:65" ht="15.75" customHeight="1">
      <c r="A45" s="152" t="s">
        <v>96</v>
      </c>
      <c r="B45" s="67" t="s">
        <v>169</v>
      </c>
      <c r="C45" s="66" t="s">
        <v>87</v>
      </c>
      <c r="D45" s="137" t="s">
        <v>161</v>
      </c>
      <c r="E45" s="138" t="s">
        <v>162</v>
      </c>
      <c r="F45" s="1016" t="s">
        <v>68</v>
      </c>
      <c r="G45" s="108" t="s">
        <v>163</v>
      </c>
      <c r="H45" s="58" t="s">
        <v>188</v>
      </c>
      <c r="I45" s="107" t="s">
        <v>174</v>
      </c>
      <c r="J45" s="106">
        <v>13</v>
      </c>
      <c r="K45" s="105" t="s">
        <v>189</v>
      </c>
      <c r="L45" s="105" t="s">
        <v>190</v>
      </c>
      <c r="M45" s="63" t="s">
        <v>191</v>
      </c>
      <c r="N45" s="63">
        <v>73.7</v>
      </c>
      <c r="O45" s="63">
        <v>73.7</v>
      </c>
      <c r="P45" s="63">
        <v>73.7</v>
      </c>
      <c r="Q45" s="63">
        <v>73.7</v>
      </c>
      <c r="R45" s="63">
        <v>73.7</v>
      </c>
      <c r="S45" s="63">
        <v>73.7</v>
      </c>
      <c r="T45" s="63">
        <v>73.7</v>
      </c>
      <c r="U45" s="63">
        <v>73.7</v>
      </c>
      <c r="V45" s="63">
        <v>73.7</v>
      </c>
      <c r="W45" s="63">
        <v>73.7</v>
      </c>
      <c r="X45" s="63">
        <v>73.7</v>
      </c>
      <c r="Y45" s="63">
        <v>73.7</v>
      </c>
      <c r="Z45" s="63">
        <v>73.7</v>
      </c>
      <c r="AA45" s="61">
        <v>0</v>
      </c>
      <c r="AB45" s="60">
        <f>AA45</f>
        <v>0</v>
      </c>
      <c r="AC45" s="60">
        <f t="shared" si="24"/>
        <v>0</v>
      </c>
      <c r="AD45" s="60">
        <f>AC45</f>
        <v>0</v>
      </c>
      <c r="AE45" s="58">
        <f>AD45</f>
        <v>0</v>
      </c>
      <c r="AF45" s="58">
        <f t="shared" si="26"/>
        <v>0</v>
      </c>
      <c r="AG45" s="58">
        <f t="shared" si="26"/>
        <v>0</v>
      </c>
      <c r="AH45" s="58">
        <f t="shared" si="26"/>
        <v>0</v>
      </c>
      <c r="AI45" s="58">
        <f t="shared" si="26"/>
        <v>0</v>
      </c>
      <c r="AJ45" s="58">
        <f t="shared" si="26"/>
        <v>0</v>
      </c>
      <c r="AK45" s="58">
        <f t="shared" si="26"/>
        <v>0</v>
      </c>
      <c r="AL45" s="58">
        <f t="shared" si="26"/>
        <v>0</v>
      </c>
      <c r="AM45" s="58">
        <f t="shared" si="26"/>
        <v>0</v>
      </c>
      <c r="AN45" s="62">
        <v>6359</v>
      </c>
      <c r="AO45" s="195">
        <f t="shared" si="1"/>
        <v>0</v>
      </c>
      <c r="AP45" s="62">
        <v>6800</v>
      </c>
      <c r="AQ45" s="195">
        <f t="shared" si="2"/>
        <v>0</v>
      </c>
      <c r="AR45" s="62">
        <v>5600</v>
      </c>
      <c r="AS45" s="195">
        <f t="shared" si="3"/>
        <v>0</v>
      </c>
      <c r="AT45" s="59">
        <v>6359</v>
      </c>
      <c r="AU45" s="199">
        <f t="shared" si="4"/>
        <v>0</v>
      </c>
      <c r="AV45" s="57">
        <v>6800</v>
      </c>
      <c r="AW45" s="199">
        <f t="shared" si="5"/>
        <v>0</v>
      </c>
      <c r="AX45" s="57">
        <v>5820</v>
      </c>
      <c r="AY45" s="199">
        <f t="shared" si="6"/>
        <v>0</v>
      </c>
      <c r="AZ45" s="57">
        <v>7537</v>
      </c>
      <c r="BA45" s="202">
        <f t="shared" si="7"/>
        <v>0</v>
      </c>
      <c r="BB45" s="57">
        <v>4060</v>
      </c>
      <c r="BC45" s="202">
        <f t="shared" si="8"/>
        <v>0</v>
      </c>
      <c r="BD45" s="57">
        <v>5600</v>
      </c>
      <c r="BE45" s="202">
        <f t="shared" si="9"/>
        <v>0</v>
      </c>
      <c r="BF45" s="57">
        <v>4740</v>
      </c>
      <c r="BG45" s="205">
        <f t="shared" si="10"/>
        <v>0</v>
      </c>
      <c r="BH45" s="57">
        <v>6588</v>
      </c>
      <c r="BI45" s="205">
        <f t="shared" si="11"/>
        <v>0</v>
      </c>
      <c r="BJ45" s="57">
        <v>4720</v>
      </c>
      <c r="BK45" s="208">
        <f t="shared" si="12"/>
        <v>0</v>
      </c>
      <c r="BM45" s="490"/>
    </row>
    <row r="46" spans="1:65" ht="15.75" customHeight="1">
      <c r="A46" s="152" t="s">
        <v>96</v>
      </c>
      <c r="B46" s="56"/>
      <c r="C46" s="33"/>
      <c r="D46" s="136"/>
      <c r="E46" s="13"/>
      <c r="F46" s="1017"/>
      <c r="G46" s="110"/>
      <c r="H46" s="145"/>
      <c r="I46" s="167"/>
      <c r="J46" s="168"/>
      <c r="K46" s="169"/>
      <c r="L46" s="169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147"/>
      <c r="AB46" s="148"/>
      <c r="AC46" s="148">
        <f t="shared" si="24"/>
        <v>0</v>
      </c>
      <c r="AD46" s="148"/>
      <c r="AE46" s="145"/>
      <c r="AF46" s="145">
        <f t="shared" si="26"/>
        <v>0</v>
      </c>
      <c r="AG46" s="145">
        <f t="shared" si="26"/>
        <v>0</v>
      </c>
      <c r="AH46" s="145">
        <f t="shared" si="26"/>
        <v>0</v>
      </c>
      <c r="AI46" s="145">
        <f t="shared" si="26"/>
        <v>0</v>
      </c>
      <c r="AJ46" s="145">
        <f t="shared" si="26"/>
        <v>0</v>
      </c>
      <c r="AK46" s="145">
        <f t="shared" si="26"/>
        <v>0</v>
      </c>
      <c r="AL46" s="145">
        <f t="shared" si="26"/>
        <v>0</v>
      </c>
      <c r="AM46" s="145">
        <f t="shared" si="26"/>
        <v>0</v>
      </c>
      <c r="AN46" s="149"/>
      <c r="AO46" s="196">
        <f t="shared" si="1"/>
        <v>0</v>
      </c>
      <c r="AP46" s="149"/>
      <c r="AQ46" s="196">
        <f t="shared" si="2"/>
        <v>0</v>
      </c>
      <c r="AR46" s="149"/>
      <c r="AS46" s="196">
        <f t="shared" si="3"/>
        <v>0</v>
      </c>
      <c r="AT46" s="54"/>
      <c r="AU46" s="200">
        <f t="shared" si="4"/>
        <v>0</v>
      </c>
      <c r="AV46" s="142"/>
      <c r="AW46" s="200">
        <f t="shared" si="5"/>
        <v>0</v>
      </c>
      <c r="AX46" s="142"/>
      <c r="AY46" s="200">
        <f t="shared" si="6"/>
        <v>0</v>
      </c>
      <c r="AZ46" s="142"/>
      <c r="BA46" s="203">
        <f t="shared" si="7"/>
        <v>0</v>
      </c>
      <c r="BB46" s="142"/>
      <c r="BC46" s="203">
        <f t="shared" si="8"/>
        <v>0</v>
      </c>
      <c r="BD46" s="142"/>
      <c r="BE46" s="203">
        <f t="shared" si="9"/>
        <v>0</v>
      </c>
      <c r="BF46" s="142"/>
      <c r="BG46" s="206">
        <f t="shared" si="10"/>
        <v>0</v>
      </c>
      <c r="BH46" s="142"/>
      <c r="BI46" s="206">
        <f t="shared" si="11"/>
        <v>0</v>
      </c>
      <c r="BJ46" s="142"/>
      <c r="BK46" s="209">
        <f t="shared" si="12"/>
        <v>0</v>
      </c>
      <c r="BM46" s="490"/>
    </row>
    <row r="47" spans="1:65" ht="15.75" customHeight="1">
      <c r="A47" s="152" t="s">
        <v>96</v>
      </c>
      <c r="B47" s="56"/>
      <c r="C47" s="33"/>
      <c r="D47" s="136"/>
      <c r="E47" s="13"/>
      <c r="F47" s="1017"/>
      <c r="G47" s="110"/>
      <c r="H47" s="145"/>
      <c r="I47" s="167"/>
      <c r="J47" s="168"/>
      <c r="K47" s="169"/>
      <c r="L47" s="169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147"/>
      <c r="AB47" s="148"/>
      <c r="AC47" s="148">
        <f t="shared" si="24"/>
        <v>0</v>
      </c>
      <c r="AD47" s="148"/>
      <c r="AE47" s="145"/>
      <c r="AF47" s="145">
        <f t="shared" si="26"/>
        <v>0</v>
      </c>
      <c r="AG47" s="145">
        <f t="shared" si="26"/>
        <v>0</v>
      </c>
      <c r="AH47" s="145">
        <f t="shared" si="26"/>
        <v>0</v>
      </c>
      <c r="AI47" s="145">
        <f t="shared" si="26"/>
        <v>0</v>
      </c>
      <c r="AJ47" s="145">
        <f t="shared" si="26"/>
        <v>0</v>
      </c>
      <c r="AK47" s="145">
        <f t="shared" si="26"/>
        <v>0</v>
      </c>
      <c r="AL47" s="145">
        <f t="shared" si="26"/>
        <v>0</v>
      </c>
      <c r="AM47" s="145">
        <f t="shared" si="26"/>
        <v>0</v>
      </c>
      <c r="AN47" s="149"/>
      <c r="AO47" s="196">
        <f t="shared" si="1"/>
        <v>0</v>
      </c>
      <c r="AP47" s="149"/>
      <c r="AQ47" s="196">
        <f t="shared" si="2"/>
        <v>0</v>
      </c>
      <c r="AR47" s="149"/>
      <c r="AS47" s="196">
        <f t="shared" si="3"/>
        <v>0</v>
      </c>
      <c r="AT47" s="54"/>
      <c r="AU47" s="200">
        <f t="shared" si="4"/>
        <v>0</v>
      </c>
      <c r="AV47" s="142"/>
      <c r="AW47" s="200">
        <f t="shared" si="5"/>
        <v>0</v>
      </c>
      <c r="AX47" s="142"/>
      <c r="AY47" s="200">
        <f t="shared" si="6"/>
        <v>0</v>
      </c>
      <c r="AZ47" s="142"/>
      <c r="BA47" s="203">
        <f t="shared" si="7"/>
        <v>0</v>
      </c>
      <c r="BB47" s="142"/>
      <c r="BC47" s="203">
        <f t="shared" si="8"/>
        <v>0</v>
      </c>
      <c r="BD47" s="142"/>
      <c r="BE47" s="203">
        <f t="shared" si="9"/>
        <v>0</v>
      </c>
      <c r="BF47" s="142"/>
      <c r="BG47" s="206">
        <f t="shared" si="10"/>
        <v>0</v>
      </c>
      <c r="BH47" s="142"/>
      <c r="BI47" s="206">
        <f t="shared" si="11"/>
        <v>0</v>
      </c>
      <c r="BJ47" s="142"/>
      <c r="BK47" s="209">
        <f t="shared" si="12"/>
        <v>0</v>
      </c>
      <c r="BM47" s="490"/>
    </row>
    <row r="48" spans="1:65" ht="15.75" customHeight="1" thickBot="1">
      <c r="A48" s="152" t="s">
        <v>96</v>
      </c>
      <c r="B48" s="72"/>
      <c r="C48" s="71"/>
      <c r="D48" s="133"/>
      <c r="E48" s="14"/>
      <c r="F48" s="1018"/>
      <c r="G48" s="104"/>
      <c r="H48" s="83"/>
      <c r="I48" s="103"/>
      <c r="J48" s="102"/>
      <c r="K48" s="101"/>
      <c r="L48" s="101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86"/>
      <c r="AB48" s="85"/>
      <c r="AC48" s="85">
        <f t="shared" si="24"/>
        <v>0</v>
      </c>
      <c r="AD48" s="85"/>
      <c r="AE48" s="83"/>
      <c r="AF48" s="83">
        <f t="shared" si="26"/>
        <v>0</v>
      </c>
      <c r="AG48" s="83">
        <f t="shared" si="26"/>
        <v>0</v>
      </c>
      <c r="AH48" s="83">
        <f t="shared" si="26"/>
        <v>0</v>
      </c>
      <c r="AI48" s="83">
        <f t="shared" si="26"/>
        <v>0</v>
      </c>
      <c r="AJ48" s="83">
        <f t="shared" si="26"/>
        <v>0</v>
      </c>
      <c r="AK48" s="83">
        <f t="shared" si="26"/>
        <v>0</v>
      </c>
      <c r="AL48" s="83">
        <f t="shared" si="26"/>
        <v>0</v>
      </c>
      <c r="AM48" s="83">
        <f t="shared" si="26"/>
        <v>0</v>
      </c>
      <c r="AN48" s="89"/>
      <c r="AO48" s="197">
        <f t="shared" si="1"/>
        <v>0</v>
      </c>
      <c r="AP48" s="89"/>
      <c r="AQ48" s="197">
        <f t="shared" si="2"/>
        <v>0</v>
      </c>
      <c r="AR48" s="89"/>
      <c r="AS48" s="197">
        <f t="shared" si="3"/>
        <v>0</v>
      </c>
      <c r="AT48" s="84"/>
      <c r="AU48" s="201">
        <f t="shared" si="4"/>
        <v>0</v>
      </c>
      <c r="AV48" s="82"/>
      <c r="AW48" s="201">
        <f t="shared" si="5"/>
        <v>0</v>
      </c>
      <c r="AX48" s="82"/>
      <c r="AY48" s="201">
        <f t="shared" si="6"/>
        <v>0</v>
      </c>
      <c r="AZ48" s="82"/>
      <c r="BA48" s="204">
        <f t="shared" si="7"/>
        <v>0</v>
      </c>
      <c r="BB48" s="82"/>
      <c r="BC48" s="204">
        <f t="shared" si="8"/>
        <v>0</v>
      </c>
      <c r="BD48" s="82"/>
      <c r="BE48" s="204">
        <f t="shared" si="9"/>
        <v>0</v>
      </c>
      <c r="BF48" s="82"/>
      <c r="BG48" s="207">
        <f t="shared" si="10"/>
        <v>0</v>
      </c>
      <c r="BH48" s="82"/>
      <c r="BI48" s="207">
        <f t="shared" si="11"/>
        <v>0</v>
      </c>
      <c r="BJ48" s="82"/>
      <c r="BK48" s="210">
        <f t="shared" si="12"/>
        <v>0</v>
      </c>
      <c r="BM48" s="490"/>
    </row>
    <row r="49" spans="1:64" ht="15.75" customHeight="1">
      <c r="A49" s="152" t="s">
        <v>96</v>
      </c>
      <c r="B49" s="67"/>
      <c r="C49" s="66"/>
      <c r="D49" s="137"/>
      <c r="E49" s="138"/>
      <c r="F49" s="1016" t="s">
        <v>192</v>
      </c>
      <c r="G49" s="108"/>
      <c r="H49" s="78"/>
      <c r="I49" s="107"/>
      <c r="J49" s="106"/>
      <c r="K49" s="105"/>
      <c r="L49" s="105"/>
      <c r="M49" s="63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147"/>
      <c r="AB49" s="148"/>
      <c r="AC49" s="148">
        <f t="shared" si="24"/>
        <v>0</v>
      </c>
      <c r="AD49" s="148"/>
      <c r="AE49" s="145"/>
      <c r="AF49" s="145">
        <f t="shared" si="26"/>
        <v>0</v>
      </c>
      <c r="AG49" s="145">
        <f t="shared" si="26"/>
        <v>0</v>
      </c>
      <c r="AH49" s="145">
        <f t="shared" si="26"/>
        <v>0</v>
      </c>
      <c r="AI49" s="145">
        <f t="shared" si="26"/>
        <v>0</v>
      </c>
      <c r="AJ49" s="145">
        <f t="shared" si="26"/>
        <v>0</v>
      </c>
      <c r="AK49" s="145">
        <f t="shared" si="26"/>
        <v>0</v>
      </c>
      <c r="AL49" s="145">
        <f t="shared" si="26"/>
        <v>0</v>
      </c>
      <c r="AM49" s="145">
        <f t="shared" si="26"/>
        <v>0</v>
      </c>
      <c r="AN49" s="62"/>
      <c r="AO49" s="195">
        <f t="shared" si="1"/>
        <v>0</v>
      </c>
      <c r="AP49" s="62"/>
      <c r="AQ49" s="195">
        <f t="shared" si="2"/>
        <v>0</v>
      </c>
      <c r="AR49" s="62"/>
      <c r="AS49" s="195">
        <f t="shared" si="3"/>
        <v>0</v>
      </c>
      <c r="AT49" s="59"/>
      <c r="AU49" s="199">
        <f t="shared" si="4"/>
        <v>0</v>
      </c>
      <c r="AV49" s="57"/>
      <c r="AW49" s="199">
        <f t="shared" si="5"/>
        <v>0</v>
      </c>
      <c r="AX49" s="57"/>
      <c r="AY49" s="199">
        <f t="shared" si="6"/>
        <v>0</v>
      </c>
      <c r="AZ49" s="57"/>
      <c r="BA49" s="202">
        <f t="shared" si="7"/>
        <v>0</v>
      </c>
      <c r="BB49" s="57"/>
      <c r="BC49" s="202">
        <f t="shared" si="8"/>
        <v>0</v>
      </c>
      <c r="BD49" s="57"/>
      <c r="BE49" s="202">
        <f t="shared" si="9"/>
        <v>0</v>
      </c>
      <c r="BF49" s="142"/>
      <c r="BG49" s="206">
        <f t="shared" si="10"/>
        <v>0</v>
      </c>
      <c r="BH49" s="142"/>
      <c r="BI49" s="206">
        <f t="shared" si="11"/>
        <v>0</v>
      </c>
      <c r="BJ49" s="142"/>
      <c r="BK49" s="209">
        <f t="shared" si="12"/>
        <v>0</v>
      </c>
    </row>
    <row r="50" spans="1:64" ht="15.75" customHeight="1">
      <c r="A50" s="152" t="s">
        <v>96</v>
      </c>
      <c r="B50" s="56"/>
      <c r="C50" s="33"/>
      <c r="D50" s="136"/>
      <c r="E50" s="13"/>
      <c r="F50" s="1017"/>
      <c r="G50" s="110"/>
      <c r="H50" s="77"/>
      <c r="I50" s="167"/>
      <c r="J50" s="168"/>
      <c r="K50" s="169"/>
      <c r="L50" s="169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147"/>
      <c r="AB50" s="148"/>
      <c r="AC50" s="148">
        <f t="shared" si="24"/>
        <v>0</v>
      </c>
      <c r="AD50" s="148"/>
      <c r="AE50" s="145"/>
      <c r="AF50" s="145">
        <f t="shared" si="26"/>
        <v>0</v>
      </c>
      <c r="AG50" s="145">
        <f t="shared" si="26"/>
        <v>0</v>
      </c>
      <c r="AH50" s="145">
        <f t="shared" si="26"/>
        <v>0</v>
      </c>
      <c r="AI50" s="145">
        <f t="shared" si="26"/>
        <v>0</v>
      </c>
      <c r="AJ50" s="145">
        <f t="shared" si="26"/>
        <v>0</v>
      </c>
      <c r="AK50" s="145">
        <f t="shared" si="26"/>
        <v>0</v>
      </c>
      <c r="AL50" s="145">
        <f t="shared" si="26"/>
        <v>0</v>
      </c>
      <c r="AM50" s="145">
        <f t="shared" si="26"/>
        <v>0</v>
      </c>
      <c r="AN50" s="149"/>
      <c r="AO50" s="196">
        <f t="shared" si="1"/>
        <v>0</v>
      </c>
      <c r="AP50" s="149"/>
      <c r="AQ50" s="196">
        <f t="shared" si="2"/>
        <v>0</v>
      </c>
      <c r="AR50" s="149"/>
      <c r="AS50" s="196">
        <f t="shared" si="3"/>
        <v>0</v>
      </c>
      <c r="AT50" s="54"/>
      <c r="AU50" s="200">
        <f t="shared" si="4"/>
        <v>0</v>
      </c>
      <c r="AV50" s="142"/>
      <c r="AW50" s="200">
        <f t="shared" si="5"/>
        <v>0</v>
      </c>
      <c r="AX50" s="142"/>
      <c r="AY50" s="200">
        <f t="shared" si="6"/>
        <v>0</v>
      </c>
      <c r="AZ50" s="142"/>
      <c r="BA50" s="203">
        <f t="shared" si="7"/>
        <v>0</v>
      </c>
      <c r="BB50" s="142"/>
      <c r="BC50" s="203">
        <f t="shared" si="8"/>
        <v>0</v>
      </c>
      <c r="BD50" s="142"/>
      <c r="BE50" s="203">
        <f t="shared" si="9"/>
        <v>0</v>
      </c>
      <c r="BF50" s="142"/>
      <c r="BG50" s="206">
        <f t="shared" si="10"/>
        <v>0</v>
      </c>
      <c r="BH50" s="142"/>
      <c r="BI50" s="206">
        <f t="shared" si="11"/>
        <v>0</v>
      </c>
      <c r="BJ50" s="142"/>
      <c r="BK50" s="209">
        <f t="shared" si="12"/>
        <v>0</v>
      </c>
    </row>
    <row r="51" spans="1:64" ht="15.75" customHeight="1" thickBot="1">
      <c r="A51" s="152" t="s">
        <v>96</v>
      </c>
      <c r="B51" s="72"/>
      <c r="C51" s="71"/>
      <c r="D51" s="133"/>
      <c r="E51" s="14"/>
      <c r="F51" s="1018"/>
      <c r="G51" s="104"/>
      <c r="H51" s="115"/>
      <c r="I51" s="103"/>
      <c r="J51" s="102"/>
      <c r="K51" s="101"/>
      <c r="L51" s="101"/>
      <c r="M51" s="90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147"/>
      <c r="AB51" s="148"/>
      <c r="AC51" s="148">
        <f t="shared" si="24"/>
        <v>0</v>
      </c>
      <c r="AD51" s="148"/>
      <c r="AE51" s="145"/>
      <c r="AF51" s="145">
        <f t="shared" si="26"/>
        <v>0</v>
      </c>
      <c r="AG51" s="145">
        <f t="shared" si="26"/>
        <v>0</v>
      </c>
      <c r="AH51" s="145">
        <f t="shared" si="26"/>
        <v>0</v>
      </c>
      <c r="AI51" s="145">
        <f t="shared" si="26"/>
        <v>0</v>
      </c>
      <c r="AJ51" s="145">
        <f t="shared" si="26"/>
        <v>0</v>
      </c>
      <c r="AK51" s="145">
        <f t="shared" si="26"/>
        <v>0</v>
      </c>
      <c r="AL51" s="145">
        <f t="shared" si="26"/>
        <v>0</v>
      </c>
      <c r="AM51" s="145">
        <f t="shared" si="26"/>
        <v>0</v>
      </c>
      <c r="AN51" s="89"/>
      <c r="AO51" s="197">
        <f t="shared" si="1"/>
        <v>0</v>
      </c>
      <c r="AP51" s="89"/>
      <c r="AQ51" s="197">
        <f t="shared" si="2"/>
        <v>0</v>
      </c>
      <c r="AR51" s="89"/>
      <c r="AS51" s="197">
        <f t="shared" si="3"/>
        <v>0</v>
      </c>
      <c r="AT51" s="84"/>
      <c r="AU51" s="201">
        <f t="shared" si="4"/>
        <v>0</v>
      </c>
      <c r="AV51" s="82"/>
      <c r="AW51" s="201">
        <f t="shared" si="5"/>
        <v>0</v>
      </c>
      <c r="AX51" s="82"/>
      <c r="AY51" s="201">
        <f t="shared" si="6"/>
        <v>0</v>
      </c>
      <c r="AZ51" s="82"/>
      <c r="BA51" s="204">
        <f t="shared" si="7"/>
        <v>0</v>
      </c>
      <c r="BB51" s="82"/>
      <c r="BC51" s="204">
        <f t="shared" si="8"/>
        <v>0</v>
      </c>
      <c r="BD51" s="82"/>
      <c r="BE51" s="204">
        <f t="shared" si="9"/>
        <v>0</v>
      </c>
      <c r="BF51" s="142"/>
      <c r="BG51" s="206">
        <f t="shared" si="10"/>
        <v>0</v>
      </c>
      <c r="BH51" s="142"/>
      <c r="BI51" s="206">
        <f t="shared" si="11"/>
        <v>0</v>
      </c>
      <c r="BJ51" s="142"/>
      <c r="BK51" s="209">
        <f t="shared" si="12"/>
        <v>0</v>
      </c>
    </row>
    <row r="52" spans="1:64" ht="15.75" customHeight="1">
      <c r="A52" s="152" t="s">
        <v>96</v>
      </c>
      <c r="B52" s="67" t="s">
        <v>193</v>
      </c>
      <c r="C52" s="66" t="s">
        <v>87</v>
      </c>
      <c r="D52" s="137" t="s">
        <v>161</v>
      </c>
      <c r="E52" s="13" t="s">
        <v>194</v>
      </c>
      <c r="F52" s="1034" t="s">
        <v>194</v>
      </c>
      <c r="G52" s="110">
        <v>2015</v>
      </c>
      <c r="H52" s="77" t="s">
        <v>195</v>
      </c>
      <c r="I52" s="167" t="s">
        <v>174</v>
      </c>
      <c r="J52" s="168" t="s">
        <v>196</v>
      </c>
      <c r="K52" s="169" t="s">
        <v>196</v>
      </c>
      <c r="L52" s="169" t="s">
        <v>167</v>
      </c>
      <c r="M52" s="55" t="s">
        <v>197</v>
      </c>
      <c r="N52" s="63">
        <v>5.55</v>
      </c>
      <c r="O52" s="63">
        <v>5.55</v>
      </c>
      <c r="P52" s="63">
        <v>5.55</v>
      </c>
      <c r="Q52" s="63">
        <v>5.55</v>
      </c>
      <c r="R52" s="63">
        <v>5.55</v>
      </c>
      <c r="S52" s="63">
        <v>5.55</v>
      </c>
      <c r="T52" s="63">
        <v>5.55</v>
      </c>
      <c r="U52" s="63">
        <v>5.55</v>
      </c>
      <c r="V52" s="63">
        <v>5.55</v>
      </c>
      <c r="W52" s="63">
        <v>5.55</v>
      </c>
      <c r="X52" s="63">
        <v>5.55</v>
      </c>
      <c r="Y52" s="63">
        <v>5.55</v>
      </c>
      <c r="Z52" s="63">
        <v>5.55</v>
      </c>
      <c r="AA52" s="61">
        <v>0.21</v>
      </c>
      <c r="AB52" s="60">
        <f t="shared" ref="AB52:AB62" si="27">AA52</f>
        <v>0.21</v>
      </c>
      <c r="AC52" s="60">
        <f t="shared" si="24"/>
        <v>0.21</v>
      </c>
      <c r="AD52" s="60">
        <f t="shared" ref="AD52:AE62" si="28">AC52</f>
        <v>0.21</v>
      </c>
      <c r="AE52" s="58">
        <f t="shared" si="28"/>
        <v>0.21</v>
      </c>
      <c r="AF52" s="58">
        <f t="shared" si="26"/>
        <v>0.21</v>
      </c>
      <c r="AG52" s="58">
        <f t="shared" si="26"/>
        <v>0.21</v>
      </c>
      <c r="AH52" s="58">
        <f t="shared" si="26"/>
        <v>0.21</v>
      </c>
      <c r="AI52" s="58">
        <f t="shared" si="26"/>
        <v>0.21</v>
      </c>
      <c r="AJ52" s="58">
        <f t="shared" si="26"/>
        <v>0.21</v>
      </c>
      <c r="AK52" s="58">
        <f t="shared" si="26"/>
        <v>0.21</v>
      </c>
      <c r="AL52" s="58">
        <f t="shared" si="26"/>
        <v>0.21</v>
      </c>
      <c r="AM52" s="58">
        <f t="shared" si="26"/>
        <v>0.21</v>
      </c>
      <c r="AN52" s="62">
        <v>21810</v>
      </c>
      <c r="AO52" s="195">
        <f t="shared" si="1"/>
        <v>4580.0999999999995</v>
      </c>
      <c r="AP52" s="62">
        <v>7590</v>
      </c>
      <c r="AQ52" s="195">
        <f t="shared" si="2"/>
        <v>1593.8999999999999</v>
      </c>
      <c r="AR52" s="62">
        <v>25940</v>
      </c>
      <c r="AS52" s="195">
        <f t="shared" si="3"/>
        <v>5447.4</v>
      </c>
      <c r="AT52" s="59">
        <v>14700</v>
      </c>
      <c r="AU52" s="199">
        <f t="shared" si="4"/>
        <v>3087</v>
      </c>
      <c r="AV52" s="57">
        <v>7560</v>
      </c>
      <c r="AW52" s="199">
        <f t="shared" si="5"/>
        <v>1587.6</v>
      </c>
      <c r="AX52" s="57">
        <v>13020</v>
      </c>
      <c r="AY52" s="199">
        <f t="shared" si="6"/>
        <v>2734.2</v>
      </c>
      <c r="AZ52" s="57">
        <v>10610</v>
      </c>
      <c r="BA52" s="219">
        <f t="shared" si="7"/>
        <v>2228.1</v>
      </c>
      <c r="BB52" s="57">
        <v>18910</v>
      </c>
      <c r="BC52" s="202">
        <f t="shared" si="8"/>
        <v>3971.1</v>
      </c>
      <c r="BD52" s="57">
        <v>22020</v>
      </c>
      <c r="BE52" s="202">
        <f t="shared" si="9"/>
        <v>4624.2</v>
      </c>
      <c r="BF52" s="57">
        <v>14270</v>
      </c>
      <c r="BG52" s="205">
        <f>AK52*BF52</f>
        <v>2996.7</v>
      </c>
      <c r="BH52" s="57">
        <v>3790</v>
      </c>
      <c r="BI52" s="205">
        <f>AL52*BH52</f>
        <v>795.9</v>
      </c>
      <c r="BJ52" s="57">
        <v>4479</v>
      </c>
      <c r="BK52" s="208">
        <f t="shared" si="12"/>
        <v>940.58999999999992</v>
      </c>
      <c r="BL52" s="245" t="s">
        <v>198</v>
      </c>
    </row>
    <row r="53" spans="1:64" ht="15.75" customHeight="1">
      <c r="A53" s="152" t="s">
        <v>96</v>
      </c>
      <c r="B53" s="56" t="s">
        <v>193</v>
      </c>
      <c r="C53" s="33" t="s">
        <v>87</v>
      </c>
      <c r="D53" s="136" t="s">
        <v>161</v>
      </c>
      <c r="E53" s="13" t="s">
        <v>194</v>
      </c>
      <c r="F53" s="1034"/>
      <c r="G53" s="110" t="s">
        <v>199</v>
      </c>
      <c r="H53" s="77" t="s">
        <v>200</v>
      </c>
      <c r="I53" s="167" t="s">
        <v>174</v>
      </c>
      <c r="J53" s="168" t="s">
        <v>196</v>
      </c>
      <c r="K53" s="169" t="s">
        <v>196</v>
      </c>
      <c r="L53" s="169" t="s">
        <v>167</v>
      </c>
      <c r="M53" s="55" t="s">
        <v>197</v>
      </c>
      <c r="N53" s="55">
        <v>6.05</v>
      </c>
      <c r="O53" s="55">
        <v>6.05</v>
      </c>
      <c r="P53" s="55">
        <v>6.05</v>
      </c>
      <c r="Q53" s="55">
        <v>6.05</v>
      </c>
      <c r="R53" s="55">
        <v>6.05</v>
      </c>
      <c r="S53" s="55">
        <v>6.05</v>
      </c>
      <c r="T53" s="55">
        <v>6.05</v>
      </c>
      <c r="U53" s="55">
        <v>6.05</v>
      </c>
      <c r="V53" s="55">
        <v>6.05</v>
      </c>
      <c r="W53" s="55">
        <v>6.05</v>
      </c>
      <c r="X53" s="55">
        <v>6.05</v>
      </c>
      <c r="Y53" s="55">
        <v>6.05</v>
      </c>
      <c r="Z53" s="55">
        <v>6.05</v>
      </c>
      <c r="AA53" s="147">
        <v>0.5</v>
      </c>
      <c r="AB53" s="148">
        <f t="shared" si="27"/>
        <v>0.5</v>
      </c>
      <c r="AC53" s="148">
        <f t="shared" si="24"/>
        <v>0.5</v>
      </c>
      <c r="AD53" s="148">
        <f t="shared" si="28"/>
        <v>0.5</v>
      </c>
      <c r="AE53" s="145">
        <f t="shared" si="28"/>
        <v>0.5</v>
      </c>
      <c r="AF53" s="145">
        <f t="shared" si="26"/>
        <v>0.5</v>
      </c>
      <c r="AG53" s="145">
        <f t="shared" si="26"/>
        <v>0.5</v>
      </c>
      <c r="AH53" s="145">
        <f t="shared" si="26"/>
        <v>0.5</v>
      </c>
      <c r="AI53" s="145">
        <f t="shared" si="26"/>
        <v>0.5</v>
      </c>
      <c r="AJ53" s="145">
        <f t="shared" si="26"/>
        <v>0.5</v>
      </c>
      <c r="AK53" s="145">
        <f t="shared" si="26"/>
        <v>0.5</v>
      </c>
      <c r="AL53" s="145">
        <f t="shared" si="26"/>
        <v>0.5</v>
      </c>
      <c r="AM53" s="145">
        <f t="shared" si="26"/>
        <v>0.5</v>
      </c>
      <c r="AN53" s="149">
        <v>250</v>
      </c>
      <c r="AO53" s="196">
        <f t="shared" si="1"/>
        <v>125</v>
      </c>
      <c r="AP53" s="149">
        <v>2290</v>
      </c>
      <c r="AQ53" s="196">
        <f t="shared" si="2"/>
        <v>1145</v>
      </c>
      <c r="AR53" s="149">
        <v>560</v>
      </c>
      <c r="AS53" s="196">
        <f t="shared" si="3"/>
        <v>280</v>
      </c>
      <c r="AT53" s="54">
        <v>130</v>
      </c>
      <c r="AU53" s="200">
        <f t="shared" si="4"/>
        <v>65</v>
      </c>
      <c r="AV53" s="142">
        <v>0</v>
      </c>
      <c r="AW53" s="200">
        <f t="shared" si="5"/>
        <v>0</v>
      </c>
      <c r="AX53" s="142">
        <v>2400</v>
      </c>
      <c r="AY53" s="200">
        <f t="shared" si="6"/>
        <v>1200</v>
      </c>
      <c r="AZ53" s="142">
        <v>0</v>
      </c>
      <c r="BA53" s="218">
        <f t="shared" si="7"/>
        <v>0</v>
      </c>
      <c r="BB53" s="142">
        <v>0</v>
      </c>
      <c r="BC53" s="203">
        <f t="shared" si="8"/>
        <v>0</v>
      </c>
      <c r="BD53" s="142">
        <v>0</v>
      </c>
      <c r="BE53" s="203">
        <f t="shared" si="9"/>
        <v>0</v>
      </c>
      <c r="BF53" s="142">
        <v>0</v>
      </c>
      <c r="BG53" s="206">
        <f t="shared" ref="BG53:BG62" si="29">AK53*BF53</f>
        <v>0</v>
      </c>
      <c r="BH53" s="142">
        <v>330</v>
      </c>
      <c r="BI53" s="206">
        <f t="shared" si="11"/>
        <v>165</v>
      </c>
      <c r="BJ53" s="142">
        <v>10</v>
      </c>
      <c r="BK53" s="209">
        <f t="shared" si="12"/>
        <v>5</v>
      </c>
      <c r="BL53" s="245" t="s">
        <v>201</v>
      </c>
    </row>
    <row r="54" spans="1:64" ht="15.75" customHeight="1">
      <c r="A54" s="152" t="s">
        <v>96</v>
      </c>
      <c r="B54" s="56" t="s">
        <v>193</v>
      </c>
      <c r="C54" s="33" t="s">
        <v>87</v>
      </c>
      <c r="D54" s="136" t="s">
        <v>161</v>
      </c>
      <c r="E54" s="13" t="s">
        <v>194</v>
      </c>
      <c r="F54" s="1034"/>
      <c r="G54" s="110" t="s">
        <v>202</v>
      </c>
      <c r="H54" s="77" t="s">
        <v>203</v>
      </c>
      <c r="I54" s="167" t="s">
        <v>204</v>
      </c>
      <c r="J54" s="168" t="s">
        <v>196</v>
      </c>
      <c r="K54" s="169" t="s">
        <v>196</v>
      </c>
      <c r="L54" s="169" t="s">
        <v>167</v>
      </c>
      <c r="M54" s="55" t="s">
        <v>197</v>
      </c>
      <c r="N54" s="55">
        <v>2.3199999999999998</v>
      </c>
      <c r="O54" s="55">
        <v>2.3199999999999998</v>
      </c>
      <c r="P54" s="55">
        <v>2.3199999999999998</v>
      </c>
      <c r="Q54" s="55">
        <v>2.3199999999999998</v>
      </c>
      <c r="R54" s="55">
        <v>2.3199999999999998</v>
      </c>
      <c r="S54" s="55">
        <v>2.3199999999999998</v>
      </c>
      <c r="T54" s="55">
        <v>2.3199999999999998</v>
      </c>
      <c r="U54" s="55">
        <v>2.3199999999999998</v>
      </c>
      <c r="V54" s="55">
        <v>2.3199999999999998</v>
      </c>
      <c r="W54" s="55">
        <v>2.3199999999999998</v>
      </c>
      <c r="X54" s="55">
        <v>2.3199999999999998</v>
      </c>
      <c r="Y54" s="55">
        <v>2.3199999999999998</v>
      </c>
      <c r="Z54" s="55">
        <v>2.3199999999999998</v>
      </c>
      <c r="AA54" s="147">
        <v>0.11999999999999966</v>
      </c>
      <c r="AB54" s="148">
        <f t="shared" si="27"/>
        <v>0.11999999999999966</v>
      </c>
      <c r="AC54" s="148">
        <f t="shared" si="24"/>
        <v>0.11999999999999966</v>
      </c>
      <c r="AD54" s="148">
        <f t="shared" si="28"/>
        <v>0.11999999999999966</v>
      </c>
      <c r="AE54" s="145">
        <f t="shared" si="28"/>
        <v>0.11999999999999966</v>
      </c>
      <c r="AF54" s="145">
        <f t="shared" ref="AF54:AM63" si="30">AE54</f>
        <v>0.11999999999999966</v>
      </c>
      <c r="AG54" s="145">
        <f t="shared" si="30"/>
        <v>0.11999999999999966</v>
      </c>
      <c r="AH54" s="145">
        <f t="shared" si="30"/>
        <v>0.11999999999999966</v>
      </c>
      <c r="AI54" s="145">
        <f t="shared" si="30"/>
        <v>0.11999999999999966</v>
      </c>
      <c r="AJ54" s="145">
        <f t="shared" si="30"/>
        <v>0.11999999999999966</v>
      </c>
      <c r="AK54" s="145">
        <f t="shared" si="30"/>
        <v>0.11999999999999966</v>
      </c>
      <c r="AL54" s="145">
        <f t="shared" si="30"/>
        <v>0.11999999999999966</v>
      </c>
      <c r="AM54" s="145">
        <f t="shared" si="30"/>
        <v>0.11999999999999966</v>
      </c>
      <c r="AN54" s="149">
        <v>14000</v>
      </c>
      <c r="AO54" s="196">
        <f t="shared" si="1"/>
        <v>1679.9999999999952</v>
      </c>
      <c r="AP54" s="149">
        <v>3400</v>
      </c>
      <c r="AQ54" s="196">
        <f t="shared" si="2"/>
        <v>407.99999999999886</v>
      </c>
      <c r="AR54" s="149">
        <v>15500</v>
      </c>
      <c r="AS54" s="196">
        <f t="shared" si="3"/>
        <v>1859.9999999999948</v>
      </c>
      <c r="AT54" s="54">
        <v>16200</v>
      </c>
      <c r="AU54" s="200">
        <f t="shared" si="4"/>
        <v>1943.9999999999945</v>
      </c>
      <c r="AV54" s="142">
        <v>29200</v>
      </c>
      <c r="AW54" s="200">
        <f t="shared" si="5"/>
        <v>3503.99999999999</v>
      </c>
      <c r="AX54" s="142">
        <v>7000</v>
      </c>
      <c r="AY54" s="200">
        <f t="shared" si="6"/>
        <v>839.99999999999761</v>
      </c>
      <c r="AZ54" s="142">
        <v>6100</v>
      </c>
      <c r="BA54" s="218">
        <f t="shared" si="7"/>
        <v>731.99999999999795</v>
      </c>
      <c r="BB54" s="142">
        <v>4300</v>
      </c>
      <c r="BC54" s="203">
        <f t="shared" si="8"/>
        <v>515.99999999999852</v>
      </c>
      <c r="BD54" s="142">
        <v>6400</v>
      </c>
      <c r="BE54" s="203">
        <f t="shared" si="9"/>
        <v>767.99999999999784</v>
      </c>
      <c r="BF54" s="142">
        <v>1300</v>
      </c>
      <c r="BG54" s="206">
        <f t="shared" si="29"/>
        <v>155.99999999999957</v>
      </c>
      <c r="BH54" s="142">
        <v>1700</v>
      </c>
      <c r="BI54" s="206">
        <f t="shared" si="11"/>
        <v>203.99999999999943</v>
      </c>
      <c r="BJ54" s="142">
        <v>1700</v>
      </c>
      <c r="BK54" s="209">
        <f t="shared" si="12"/>
        <v>203.99999999999943</v>
      </c>
      <c r="BL54" s="245" t="s">
        <v>205</v>
      </c>
    </row>
    <row r="55" spans="1:64" ht="15.75" customHeight="1">
      <c r="A55" s="152" t="s">
        <v>96</v>
      </c>
      <c r="B55" s="56" t="s">
        <v>193</v>
      </c>
      <c r="C55" s="33" t="s">
        <v>87</v>
      </c>
      <c r="D55" s="136" t="s">
        <v>161</v>
      </c>
      <c r="E55" s="13" t="s">
        <v>194</v>
      </c>
      <c r="F55" s="1034"/>
      <c r="G55" s="110">
        <v>2020</v>
      </c>
      <c r="H55" s="77" t="s">
        <v>206</v>
      </c>
      <c r="I55" s="167" t="s">
        <v>174</v>
      </c>
      <c r="J55" s="168" t="s">
        <v>196</v>
      </c>
      <c r="K55" s="169" t="s">
        <v>196</v>
      </c>
      <c r="L55" s="169" t="s">
        <v>167</v>
      </c>
      <c r="M55" s="55" t="s">
        <v>197</v>
      </c>
      <c r="N55" s="55">
        <v>5.26</v>
      </c>
      <c r="O55" s="55">
        <v>5.26</v>
      </c>
      <c r="P55" s="55">
        <v>5.26</v>
      </c>
      <c r="Q55" s="55">
        <v>5.26</v>
      </c>
      <c r="R55" s="55">
        <v>5.26</v>
      </c>
      <c r="S55" s="55">
        <v>5.26</v>
      </c>
      <c r="T55" s="55">
        <v>5.26</v>
      </c>
      <c r="U55" s="55">
        <v>5.26</v>
      </c>
      <c r="V55" s="55">
        <v>5.26</v>
      </c>
      <c r="W55" s="55">
        <v>5.26</v>
      </c>
      <c r="X55" s="55">
        <v>5.26</v>
      </c>
      <c r="Y55" s="55">
        <v>5.26</v>
      </c>
      <c r="Z55" s="55">
        <v>5.26</v>
      </c>
      <c r="AA55" s="147">
        <v>0.26</v>
      </c>
      <c r="AB55" s="148">
        <f t="shared" si="27"/>
        <v>0.26</v>
      </c>
      <c r="AC55" s="148">
        <f t="shared" si="24"/>
        <v>0.26</v>
      </c>
      <c r="AD55" s="148">
        <f t="shared" si="28"/>
        <v>0.26</v>
      </c>
      <c r="AE55" s="145">
        <f t="shared" si="28"/>
        <v>0.26</v>
      </c>
      <c r="AF55" s="145">
        <f t="shared" si="30"/>
        <v>0.26</v>
      </c>
      <c r="AG55" s="145">
        <f t="shared" si="30"/>
        <v>0.26</v>
      </c>
      <c r="AH55" s="145">
        <f t="shared" si="30"/>
        <v>0.26</v>
      </c>
      <c r="AI55" s="145">
        <f t="shared" si="30"/>
        <v>0.26</v>
      </c>
      <c r="AJ55" s="145">
        <f t="shared" si="30"/>
        <v>0.26</v>
      </c>
      <c r="AK55" s="145">
        <f t="shared" si="30"/>
        <v>0.26</v>
      </c>
      <c r="AL55" s="145">
        <f t="shared" si="30"/>
        <v>0.26</v>
      </c>
      <c r="AM55" s="145">
        <f t="shared" si="30"/>
        <v>0.26</v>
      </c>
      <c r="AN55" s="149">
        <v>78120</v>
      </c>
      <c r="AO55" s="196">
        <f t="shared" si="1"/>
        <v>20311.2</v>
      </c>
      <c r="AP55" s="149">
        <v>186459</v>
      </c>
      <c r="AQ55" s="196">
        <f t="shared" si="2"/>
        <v>48479.340000000004</v>
      </c>
      <c r="AR55" s="149">
        <v>117600</v>
      </c>
      <c r="AS55" s="196">
        <f t="shared" si="3"/>
        <v>30576</v>
      </c>
      <c r="AT55" s="54">
        <v>105120</v>
      </c>
      <c r="AU55" s="200">
        <f t="shared" si="4"/>
        <v>27331.200000000001</v>
      </c>
      <c r="AV55" s="142">
        <v>128979</v>
      </c>
      <c r="AW55" s="200">
        <f t="shared" si="5"/>
        <v>33534.54</v>
      </c>
      <c r="AX55" s="142">
        <v>74196</v>
      </c>
      <c r="AY55" s="200">
        <f t="shared" si="6"/>
        <v>19290.96</v>
      </c>
      <c r="AZ55" s="142">
        <v>44410</v>
      </c>
      <c r="BA55" s="218">
        <f t="shared" si="7"/>
        <v>11546.6</v>
      </c>
      <c r="BB55" s="142">
        <v>117804</v>
      </c>
      <c r="BC55" s="203">
        <f t="shared" si="8"/>
        <v>30629.040000000001</v>
      </c>
      <c r="BD55" s="142">
        <v>65024</v>
      </c>
      <c r="BE55" s="203">
        <f t="shared" si="9"/>
        <v>16906.240000000002</v>
      </c>
      <c r="BF55" s="142">
        <v>86520</v>
      </c>
      <c r="BG55" s="206">
        <f t="shared" si="29"/>
        <v>22495.200000000001</v>
      </c>
      <c r="BH55" s="142">
        <v>88723</v>
      </c>
      <c r="BI55" s="206">
        <f t="shared" si="11"/>
        <v>23067.98</v>
      </c>
      <c r="BJ55" s="142">
        <v>142440</v>
      </c>
      <c r="BK55" s="209">
        <f t="shared" si="12"/>
        <v>37034.400000000001</v>
      </c>
      <c r="BL55" s="468" t="s">
        <v>207</v>
      </c>
    </row>
    <row r="56" spans="1:64" ht="15.75" customHeight="1">
      <c r="A56" s="152" t="s">
        <v>96</v>
      </c>
      <c r="B56" s="56" t="s">
        <v>193</v>
      </c>
      <c r="C56" s="33" t="s">
        <v>87</v>
      </c>
      <c r="D56" s="136" t="s">
        <v>161</v>
      </c>
      <c r="E56" s="13" t="s">
        <v>194</v>
      </c>
      <c r="F56" s="1034"/>
      <c r="G56" s="110">
        <v>2020</v>
      </c>
      <c r="H56" s="77" t="s">
        <v>208</v>
      </c>
      <c r="I56" s="167" t="s">
        <v>204</v>
      </c>
      <c r="J56" s="168" t="s">
        <v>196</v>
      </c>
      <c r="K56" s="169" t="s">
        <v>196</v>
      </c>
      <c r="L56" s="169" t="s">
        <v>167</v>
      </c>
      <c r="M56" s="55" t="s">
        <v>197</v>
      </c>
      <c r="N56" s="55">
        <v>2.15</v>
      </c>
      <c r="O56" s="55">
        <v>2.15</v>
      </c>
      <c r="P56" s="55">
        <v>2.15</v>
      </c>
      <c r="Q56" s="55">
        <v>2.15</v>
      </c>
      <c r="R56" s="55">
        <v>2.15</v>
      </c>
      <c r="S56" s="55">
        <v>2.15</v>
      </c>
      <c r="T56" s="55">
        <v>2.15</v>
      </c>
      <c r="U56" s="55">
        <v>2.15</v>
      </c>
      <c r="V56" s="55">
        <v>2.15</v>
      </c>
      <c r="W56" s="55">
        <v>2.15</v>
      </c>
      <c r="X56" s="55">
        <v>2.15</v>
      </c>
      <c r="Y56" s="55">
        <v>2.15</v>
      </c>
      <c r="Z56" s="55">
        <v>2.15</v>
      </c>
      <c r="AA56" s="147">
        <v>0.1</v>
      </c>
      <c r="AB56" s="148">
        <f t="shared" si="27"/>
        <v>0.1</v>
      </c>
      <c r="AC56" s="148">
        <f t="shared" si="24"/>
        <v>0.1</v>
      </c>
      <c r="AD56" s="148">
        <f t="shared" si="28"/>
        <v>0.1</v>
      </c>
      <c r="AE56" s="145">
        <f t="shared" si="28"/>
        <v>0.1</v>
      </c>
      <c r="AF56" s="145">
        <f t="shared" si="30"/>
        <v>0.1</v>
      </c>
      <c r="AG56" s="145">
        <f t="shared" si="30"/>
        <v>0.1</v>
      </c>
      <c r="AH56" s="145">
        <f t="shared" si="30"/>
        <v>0.1</v>
      </c>
      <c r="AI56" s="145">
        <f t="shared" si="30"/>
        <v>0.1</v>
      </c>
      <c r="AJ56" s="145">
        <f t="shared" si="30"/>
        <v>0.1</v>
      </c>
      <c r="AK56" s="145">
        <f t="shared" si="30"/>
        <v>0.1</v>
      </c>
      <c r="AL56" s="145">
        <f t="shared" si="30"/>
        <v>0.1</v>
      </c>
      <c r="AM56" s="145">
        <f t="shared" si="30"/>
        <v>0.1</v>
      </c>
      <c r="AN56" s="149">
        <v>111840</v>
      </c>
      <c r="AO56" s="196">
        <f t="shared" si="1"/>
        <v>11184</v>
      </c>
      <c r="AP56" s="149">
        <v>158396</v>
      </c>
      <c r="AQ56" s="196">
        <f t="shared" si="2"/>
        <v>15839.6</v>
      </c>
      <c r="AR56" s="149">
        <v>185760</v>
      </c>
      <c r="AS56" s="196">
        <f t="shared" si="3"/>
        <v>18576</v>
      </c>
      <c r="AT56" s="54">
        <v>125280</v>
      </c>
      <c r="AU56" s="200">
        <f t="shared" si="4"/>
        <v>12528</v>
      </c>
      <c r="AV56" s="142">
        <v>73560</v>
      </c>
      <c r="AW56" s="200">
        <f t="shared" si="5"/>
        <v>7356</v>
      </c>
      <c r="AX56" s="142">
        <v>87360</v>
      </c>
      <c r="AY56" s="200">
        <f t="shared" si="6"/>
        <v>8736</v>
      </c>
      <c r="AZ56" s="142">
        <v>72600</v>
      </c>
      <c r="BA56" s="218">
        <f t="shared" si="7"/>
        <v>7260</v>
      </c>
      <c r="BB56" s="142">
        <v>113040</v>
      </c>
      <c r="BC56" s="203">
        <f t="shared" si="8"/>
        <v>11304</v>
      </c>
      <c r="BD56" s="142">
        <v>159515</v>
      </c>
      <c r="BE56" s="203">
        <f t="shared" si="9"/>
        <v>15951.5</v>
      </c>
      <c r="BF56" s="142">
        <v>147360</v>
      </c>
      <c r="BG56" s="206">
        <f t="shared" si="29"/>
        <v>14736</v>
      </c>
      <c r="BH56" s="142">
        <v>130920</v>
      </c>
      <c r="BI56" s="206">
        <f t="shared" si="11"/>
        <v>13092</v>
      </c>
      <c r="BJ56" s="142">
        <v>97520</v>
      </c>
      <c r="BK56" s="209">
        <f t="shared" si="12"/>
        <v>9752</v>
      </c>
      <c r="BL56" s="468" t="s">
        <v>209</v>
      </c>
    </row>
    <row r="57" spans="1:64" ht="15.75" customHeight="1">
      <c r="A57" s="152" t="s">
        <v>96</v>
      </c>
      <c r="B57" s="56" t="s">
        <v>193</v>
      </c>
      <c r="C57" s="33" t="s">
        <v>87</v>
      </c>
      <c r="D57" s="136" t="s">
        <v>161</v>
      </c>
      <c r="E57" s="13" t="s">
        <v>194</v>
      </c>
      <c r="F57" s="1034"/>
      <c r="G57" s="110">
        <v>2021</v>
      </c>
      <c r="H57" s="77" t="s">
        <v>210</v>
      </c>
      <c r="I57" s="167" t="s">
        <v>174</v>
      </c>
      <c r="J57" s="168" t="s">
        <v>196</v>
      </c>
      <c r="K57" s="169" t="s">
        <v>196</v>
      </c>
      <c r="L57" s="169" t="s">
        <v>167</v>
      </c>
      <c r="M57" s="55" t="s">
        <v>197</v>
      </c>
      <c r="N57" s="55">
        <v>4.03</v>
      </c>
      <c r="O57" s="55">
        <v>4.03</v>
      </c>
      <c r="P57" s="55">
        <v>4.03</v>
      </c>
      <c r="Q57" s="55">
        <v>4.03</v>
      </c>
      <c r="R57" s="55">
        <v>4.03</v>
      </c>
      <c r="S57" s="55">
        <v>4.03</v>
      </c>
      <c r="T57" s="55">
        <v>4.03</v>
      </c>
      <c r="U57" s="55">
        <v>4.03</v>
      </c>
      <c r="V57" s="55">
        <v>4.03</v>
      </c>
      <c r="W57" s="55">
        <v>4.03</v>
      </c>
      <c r="X57" s="55">
        <v>4.03</v>
      </c>
      <c r="Y57" s="55">
        <v>4.03</v>
      </c>
      <c r="Z57" s="55">
        <v>4.03</v>
      </c>
      <c r="AA57" s="147">
        <v>0.17</v>
      </c>
      <c r="AB57" s="148">
        <f t="shared" si="27"/>
        <v>0.17</v>
      </c>
      <c r="AC57" s="148">
        <f t="shared" si="24"/>
        <v>0.17</v>
      </c>
      <c r="AD57" s="148">
        <f t="shared" si="28"/>
        <v>0.17</v>
      </c>
      <c r="AE57" s="145">
        <f t="shared" si="28"/>
        <v>0.17</v>
      </c>
      <c r="AF57" s="145">
        <f t="shared" si="30"/>
        <v>0.17</v>
      </c>
      <c r="AG57" s="145">
        <f t="shared" si="30"/>
        <v>0.17</v>
      </c>
      <c r="AH57" s="145">
        <f t="shared" si="30"/>
        <v>0.17</v>
      </c>
      <c r="AI57" s="145">
        <f t="shared" si="30"/>
        <v>0.17</v>
      </c>
      <c r="AJ57" s="145">
        <f t="shared" si="30"/>
        <v>0.17</v>
      </c>
      <c r="AK57" s="145">
        <f t="shared" si="30"/>
        <v>0.17</v>
      </c>
      <c r="AL57" s="145">
        <f t="shared" si="30"/>
        <v>0.17</v>
      </c>
      <c r="AM57" s="145">
        <f t="shared" si="30"/>
        <v>0.17</v>
      </c>
      <c r="AN57" s="149">
        <v>74652</v>
      </c>
      <c r="AO57" s="196">
        <f t="shared" si="1"/>
        <v>12690.84</v>
      </c>
      <c r="AP57" s="149">
        <v>51984</v>
      </c>
      <c r="AQ57" s="196">
        <f t="shared" si="2"/>
        <v>8837.2800000000007</v>
      </c>
      <c r="AR57" s="149">
        <v>130296</v>
      </c>
      <c r="AS57" s="196">
        <f t="shared" si="3"/>
        <v>22150.320000000003</v>
      </c>
      <c r="AT57" s="54">
        <v>42384</v>
      </c>
      <c r="AU57" s="200">
        <f t="shared" si="4"/>
        <v>7205.2800000000007</v>
      </c>
      <c r="AV57" s="142">
        <v>93888</v>
      </c>
      <c r="AW57" s="200">
        <f t="shared" si="5"/>
        <v>15960.960000000001</v>
      </c>
      <c r="AX57" s="142">
        <v>99204</v>
      </c>
      <c r="AY57" s="200">
        <f t="shared" si="6"/>
        <v>16864.68</v>
      </c>
      <c r="AZ57" s="142">
        <v>68004</v>
      </c>
      <c r="BA57" s="218">
        <f t="shared" si="7"/>
        <v>11560.68</v>
      </c>
      <c r="BB57" s="142">
        <v>112632</v>
      </c>
      <c r="BC57" s="203">
        <f t="shared" si="8"/>
        <v>19147.440000000002</v>
      </c>
      <c r="BD57" s="142">
        <v>83016</v>
      </c>
      <c r="BE57" s="203">
        <f t="shared" si="9"/>
        <v>14112.720000000001</v>
      </c>
      <c r="BF57" s="142">
        <v>136284</v>
      </c>
      <c r="BG57" s="206">
        <f t="shared" si="29"/>
        <v>23168.280000000002</v>
      </c>
      <c r="BH57" s="142">
        <v>95388</v>
      </c>
      <c r="BI57" s="206">
        <f t="shared" si="11"/>
        <v>16215.960000000001</v>
      </c>
      <c r="BJ57" s="142">
        <v>106236</v>
      </c>
      <c r="BK57" s="209">
        <f t="shared" si="12"/>
        <v>18060.120000000003</v>
      </c>
      <c r="BL57" s="468" t="s">
        <v>211</v>
      </c>
    </row>
    <row r="58" spans="1:64" ht="15.75" customHeight="1">
      <c r="A58" s="152" t="s">
        <v>96</v>
      </c>
      <c r="B58" s="130" t="s">
        <v>193</v>
      </c>
      <c r="C58" s="129" t="s">
        <v>87</v>
      </c>
      <c r="D58" s="136" t="s">
        <v>161</v>
      </c>
      <c r="E58" s="13" t="s">
        <v>194</v>
      </c>
      <c r="F58" s="1034"/>
      <c r="G58" s="110">
        <v>2021</v>
      </c>
      <c r="H58" s="77" t="s">
        <v>212</v>
      </c>
      <c r="I58" s="167" t="s">
        <v>204</v>
      </c>
      <c r="J58" s="168" t="s">
        <v>196</v>
      </c>
      <c r="K58" s="169" t="s">
        <v>196</v>
      </c>
      <c r="L58" s="169" t="s">
        <v>167</v>
      </c>
      <c r="M58" s="55" t="s">
        <v>197</v>
      </c>
      <c r="N58" s="55">
        <v>1.73</v>
      </c>
      <c r="O58" s="55">
        <v>1.73</v>
      </c>
      <c r="P58" s="55">
        <v>1.73</v>
      </c>
      <c r="Q58" s="55">
        <v>1.73</v>
      </c>
      <c r="R58" s="55">
        <v>1.73</v>
      </c>
      <c r="S58" s="55">
        <v>1.73</v>
      </c>
      <c r="T58" s="55">
        <v>1.73</v>
      </c>
      <c r="U58" s="55">
        <v>1.73</v>
      </c>
      <c r="V58" s="55">
        <v>1.73</v>
      </c>
      <c r="W58" s="55">
        <v>1.73</v>
      </c>
      <c r="X58" s="55">
        <v>1.73</v>
      </c>
      <c r="Y58" s="55">
        <v>1.73</v>
      </c>
      <c r="Z58" s="55">
        <v>1.73</v>
      </c>
      <c r="AA58" s="147">
        <v>0.03</v>
      </c>
      <c r="AB58" s="148">
        <f t="shared" si="27"/>
        <v>0.03</v>
      </c>
      <c r="AC58" s="148">
        <f t="shared" si="24"/>
        <v>0.03</v>
      </c>
      <c r="AD58" s="148">
        <f t="shared" si="28"/>
        <v>0.03</v>
      </c>
      <c r="AE58" s="145">
        <f t="shared" si="28"/>
        <v>0.03</v>
      </c>
      <c r="AF58" s="145">
        <f t="shared" si="30"/>
        <v>0.03</v>
      </c>
      <c r="AG58" s="145">
        <f t="shared" si="30"/>
        <v>0.03</v>
      </c>
      <c r="AH58" s="145">
        <f t="shared" si="30"/>
        <v>0.03</v>
      </c>
      <c r="AI58" s="145">
        <f t="shared" si="30"/>
        <v>0.03</v>
      </c>
      <c r="AJ58" s="145">
        <f t="shared" si="30"/>
        <v>0.03</v>
      </c>
      <c r="AK58" s="145">
        <f t="shared" si="30"/>
        <v>0.03</v>
      </c>
      <c r="AL58" s="145">
        <f t="shared" si="30"/>
        <v>0.03</v>
      </c>
      <c r="AM58" s="145">
        <f t="shared" si="30"/>
        <v>0.03</v>
      </c>
      <c r="AN58" s="149">
        <v>253560</v>
      </c>
      <c r="AO58" s="196">
        <f t="shared" si="1"/>
        <v>7606.7999999999993</v>
      </c>
      <c r="AP58" s="149">
        <v>288840</v>
      </c>
      <c r="AQ58" s="196">
        <f t="shared" si="2"/>
        <v>8665.1999999999989</v>
      </c>
      <c r="AR58" s="149">
        <v>260520</v>
      </c>
      <c r="AS58" s="196">
        <f t="shared" si="3"/>
        <v>7815.5999999999995</v>
      </c>
      <c r="AT58" s="54">
        <v>340440</v>
      </c>
      <c r="AU58" s="200">
        <f t="shared" si="4"/>
        <v>10213.199999999999</v>
      </c>
      <c r="AV58" s="142">
        <v>439800</v>
      </c>
      <c r="AW58" s="200">
        <f t="shared" si="5"/>
        <v>13194</v>
      </c>
      <c r="AX58" s="142">
        <v>240480</v>
      </c>
      <c r="AY58" s="200">
        <f t="shared" si="6"/>
        <v>7214.4</v>
      </c>
      <c r="AZ58" s="142">
        <v>316560</v>
      </c>
      <c r="BA58" s="218">
        <f t="shared" si="7"/>
        <v>9496.7999999999993</v>
      </c>
      <c r="BB58" s="142">
        <v>366120</v>
      </c>
      <c r="BC58" s="203">
        <f t="shared" si="8"/>
        <v>10983.6</v>
      </c>
      <c r="BD58" s="142">
        <v>243360</v>
      </c>
      <c r="BE58" s="203">
        <f t="shared" si="9"/>
        <v>7300.8</v>
      </c>
      <c r="BF58" s="142">
        <v>411235</v>
      </c>
      <c r="BG58" s="206">
        <f t="shared" si="29"/>
        <v>12337.05</v>
      </c>
      <c r="BH58" s="142">
        <v>230640</v>
      </c>
      <c r="BI58" s="206">
        <f t="shared" si="11"/>
        <v>6919.2</v>
      </c>
      <c r="BJ58" s="142">
        <v>268245</v>
      </c>
      <c r="BK58" s="209">
        <f t="shared" si="12"/>
        <v>8047.3499999999995</v>
      </c>
      <c r="BL58" s="468" t="s">
        <v>213</v>
      </c>
    </row>
    <row r="59" spans="1:64" ht="15.75" customHeight="1">
      <c r="A59" s="152" t="s">
        <v>96</v>
      </c>
      <c r="B59" s="130" t="s">
        <v>193</v>
      </c>
      <c r="C59" s="129" t="s">
        <v>87</v>
      </c>
      <c r="D59" s="136" t="s">
        <v>161</v>
      </c>
      <c r="E59" s="13" t="s">
        <v>194</v>
      </c>
      <c r="F59" s="1034"/>
      <c r="G59" s="110">
        <v>2021</v>
      </c>
      <c r="H59" s="77" t="s">
        <v>214</v>
      </c>
      <c r="I59" s="167" t="s">
        <v>204</v>
      </c>
      <c r="J59" s="168" t="s">
        <v>196</v>
      </c>
      <c r="K59" s="169" t="s">
        <v>196</v>
      </c>
      <c r="L59" s="169" t="s">
        <v>167</v>
      </c>
      <c r="M59" s="55" t="s">
        <v>197</v>
      </c>
      <c r="N59" s="55">
        <v>3.53</v>
      </c>
      <c r="O59" s="55">
        <v>3.53</v>
      </c>
      <c r="P59" s="55">
        <v>3.53</v>
      </c>
      <c r="Q59" s="55">
        <v>3.53</v>
      </c>
      <c r="R59" s="55">
        <v>3.53</v>
      </c>
      <c r="S59" s="55">
        <v>3.53</v>
      </c>
      <c r="T59" s="55">
        <v>3.53</v>
      </c>
      <c r="U59" s="55">
        <v>3.53</v>
      </c>
      <c r="V59" s="55">
        <v>3.53</v>
      </c>
      <c r="W59" s="55">
        <v>3.53</v>
      </c>
      <c r="X59" s="55">
        <v>3.53</v>
      </c>
      <c r="Y59" s="55">
        <v>3.53</v>
      </c>
      <c r="Z59" s="55">
        <v>3.53</v>
      </c>
      <c r="AA59" s="147">
        <v>0.03</v>
      </c>
      <c r="AB59" s="148">
        <f t="shared" si="27"/>
        <v>0.03</v>
      </c>
      <c r="AC59" s="148">
        <f t="shared" si="24"/>
        <v>0.03</v>
      </c>
      <c r="AD59" s="148">
        <f t="shared" si="28"/>
        <v>0.03</v>
      </c>
      <c r="AE59" s="145">
        <f t="shared" si="28"/>
        <v>0.03</v>
      </c>
      <c r="AF59" s="145">
        <f t="shared" si="30"/>
        <v>0.03</v>
      </c>
      <c r="AG59" s="145">
        <f t="shared" si="30"/>
        <v>0.03</v>
      </c>
      <c r="AH59" s="145">
        <f t="shared" si="30"/>
        <v>0.03</v>
      </c>
      <c r="AI59" s="145">
        <f t="shared" si="30"/>
        <v>0.03</v>
      </c>
      <c r="AJ59" s="145">
        <f t="shared" si="30"/>
        <v>0.03</v>
      </c>
      <c r="AK59" s="145">
        <f t="shared" si="30"/>
        <v>0.03</v>
      </c>
      <c r="AL59" s="145">
        <f t="shared" si="30"/>
        <v>0.03</v>
      </c>
      <c r="AM59" s="145">
        <f t="shared" si="30"/>
        <v>0.03</v>
      </c>
      <c r="AN59" s="149">
        <v>40080</v>
      </c>
      <c r="AO59" s="196">
        <f t="shared" si="1"/>
        <v>1202.3999999999999</v>
      </c>
      <c r="AP59" s="149">
        <v>38400</v>
      </c>
      <c r="AQ59" s="196">
        <f t="shared" si="2"/>
        <v>1152</v>
      </c>
      <c r="AR59" s="149">
        <v>37440</v>
      </c>
      <c r="AS59" s="196">
        <f t="shared" si="3"/>
        <v>1123.2</v>
      </c>
      <c r="AT59" s="54">
        <v>38160</v>
      </c>
      <c r="AU59" s="200">
        <f t="shared" si="4"/>
        <v>1144.8</v>
      </c>
      <c r="AV59" s="142">
        <v>25920</v>
      </c>
      <c r="AW59" s="200">
        <f t="shared" si="5"/>
        <v>777.6</v>
      </c>
      <c r="AX59" s="142">
        <v>37920</v>
      </c>
      <c r="AY59" s="200">
        <f t="shared" si="6"/>
        <v>1137.5999999999999</v>
      </c>
      <c r="AZ59" s="142">
        <v>42000</v>
      </c>
      <c r="BA59" s="218">
        <f t="shared" si="7"/>
        <v>1260</v>
      </c>
      <c r="BB59" s="142">
        <v>39143</v>
      </c>
      <c r="BC59" s="203">
        <f t="shared" si="8"/>
        <v>1174.29</v>
      </c>
      <c r="BD59" s="142">
        <v>38520</v>
      </c>
      <c r="BE59" s="203">
        <f t="shared" si="9"/>
        <v>1155.5999999999999</v>
      </c>
      <c r="BF59" s="142">
        <v>34680</v>
      </c>
      <c r="BG59" s="206">
        <f t="shared" si="29"/>
        <v>1040.3999999999999</v>
      </c>
      <c r="BH59" s="142">
        <v>47280</v>
      </c>
      <c r="BI59" s="206">
        <f t="shared" si="11"/>
        <v>1418.3999999999999</v>
      </c>
      <c r="BJ59" s="142">
        <v>57120</v>
      </c>
      <c r="BK59" s="209">
        <f t="shared" si="12"/>
        <v>1713.6</v>
      </c>
      <c r="BL59" s="468" t="s">
        <v>215</v>
      </c>
    </row>
    <row r="60" spans="1:64" ht="16.350000000000001" customHeight="1">
      <c r="A60" s="152" t="s">
        <v>96</v>
      </c>
      <c r="B60" s="130" t="s">
        <v>193</v>
      </c>
      <c r="C60" s="129" t="s">
        <v>87</v>
      </c>
      <c r="D60" s="136" t="s">
        <v>161</v>
      </c>
      <c r="E60" s="13" t="s">
        <v>194</v>
      </c>
      <c r="F60" s="1034"/>
      <c r="G60" s="110">
        <v>2022</v>
      </c>
      <c r="H60" s="77" t="s">
        <v>216</v>
      </c>
      <c r="I60" s="167" t="s">
        <v>217</v>
      </c>
      <c r="J60" s="168" t="s">
        <v>196</v>
      </c>
      <c r="K60" s="169" t="s">
        <v>218</v>
      </c>
      <c r="L60" s="169" t="s">
        <v>167</v>
      </c>
      <c r="M60" s="55" t="s">
        <v>197</v>
      </c>
      <c r="N60" s="55">
        <v>12.44</v>
      </c>
      <c r="O60" s="55">
        <v>12.44</v>
      </c>
      <c r="P60" s="55">
        <v>12.44</v>
      </c>
      <c r="Q60" s="55">
        <v>12.44</v>
      </c>
      <c r="R60" s="55">
        <v>12.44</v>
      </c>
      <c r="S60" s="55">
        <v>12.44</v>
      </c>
      <c r="T60" s="55">
        <v>12.44</v>
      </c>
      <c r="U60" s="55">
        <v>12.44</v>
      </c>
      <c r="V60" s="55">
        <v>12.44</v>
      </c>
      <c r="W60" s="55">
        <v>12.44</v>
      </c>
      <c r="X60" s="55">
        <v>12.44</v>
      </c>
      <c r="Y60" s="55">
        <v>12.44</v>
      </c>
      <c r="Z60" s="55">
        <v>12.44</v>
      </c>
      <c r="AA60" s="147">
        <v>1.22</v>
      </c>
      <c r="AB60" s="148">
        <f t="shared" si="27"/>
        <v>1.22</v>
      </c>
      <c r="AC60" s="148">
        <f t="shared" si="24"/>
        <v>1.22</v>
      </c>
      <c r="AD60" s="148">
        <f t="shared" si="28"/>
        <v>1.22</v>
      </c>
      <c r="AE60" s="145">
        <f t="shared" si="28"/>
        <v>1.22</v>
      </c>
      <c r="AF60" s="145">
        <f t="shared" si="30"/>
        <v>1.22</v>
      </c>
      <c r="AG60" s="145">
        <f t="shared" si="30"/>
        <v>1.22</v>
      </c>
      <c r="AH60" s="145">
        <f t="shared" si="30"/>
        <v>1.22</v>
      </c>
      <c r="AI60" s="145">
        <f t="shared" si="30"/>
        <v>1.22</v>
      </c>
      <c r="AJ60" s="145">
        <f t="shared" si="30"/>
        <v>1.22</v>
      </c>
      <c r="AK60" s="145">
        <f t="shared" si="30"/>
        <v>1.22</v>
      </c>
      <c r="AL60" s="145">
        <f t="shared" si="30"/>
        <v>1.22</v>
      </c>
      <c r="AM60" s="145">
        <f t="shared" si="30"/>
        <v>1.22</v>
      </c>
      <c r="AN60" s="149">
        <v>2568</v>
      </c>
      <c r="AO60" s="196">
        <f t="shared" si="1"/>
        <v>3132.96</v>
      </c>
      <c r="AP60" s="149">
        <v>4248</v>
      </c>
      <c r="AQ60" s="196">
        <f t="shared" si="2"/>
        <v>5182.5599999999995</v>
      </c>
      <c r="AR60" s="149">
        <v>4528</v>
      </c>
      <c r="AS60" s="196">
        <f t="shared" si="3"/>
        <v>5524.16</v>
      </c>
      <c r="AT60" s="54">
        <v>3372</v>
      </c>
      <c r="AU60" s="200">
        <f t="shared" si="4"/>
        <v>4113.84</v>
      </c>
      <c r="AV60" s="142">
        <v>4740</v>
      </c>
      <c r="AW60" s="200">
        <f t="shared" si="5"/>
        <v>5782.8</v>
      </c>
      <c r="AX60" s="142">
        <v>912</v>
      </c>
      <c r="AY60" s="200">
        <f t="shared" si="6"/>
        <v>1112.6399999999999</v>
      </c>
      <c r="AZ60" s="142">
        <v>28380</v>
      </c>
      <c r="BA60" s="218">
        <f t="shared" si="7"/>
        <v>34623.599999999999</v>
      </c>
      <c r="BB60" s="142">
        <v>30348</v>
      </c>
      <c r="BC60" s="203">
        <f t="shared" si="8"/>
        <v>37024.559999999998</v>
      </c>
      <c r="BD60" s="142">
        <f>6012+5040</f>
        <v>11052</v>
      </c>
      <c r="BE60" s="203">
        <f t="shared" si="9"/>
        <v>13483.44</v>
      </c>
      <c r="BF60" s="142">
        <v>9666</v>
      </c>
      <c r="BG60" s="206">
        <f t="shared" si="29"/>
        <v>11792.52</v>
      </c>
      <c r="BH60" s="142">
        <v>16977</v>
      </c>
      <c r="BI60" s="206">
        <f t="shared" si="11"/>
        <v>20711.939999999999</v>
      </c>
      <c r="BJ60" s="142">
        <v>5904</v>
      </c>
      <c r="BK60" s="209">
        <f t="shared" si="12"/>
        <v>7202.88</v>
      </c>
      <c r="BL60" s="468" t="s">
        <v>219</v>
      </c>
    </row>
    <row r="61" spans="1:64" s="7" customFormat="1" ht="15.75" customHeight="1">
      <c r="A61" s="152" t="s">
        <v>96</v>
      </c>
      <c r="B61" s="130" t="s">
        <v>193</v>
      </c>
      <c r="C61" s="129" t="s">
        <v>87</v>
      </c>
      <c r="D61" s="136" t="s">
        <v>161</v>
      </c>
      <c r="E61" s="13" t="s">
        <v>194</v>
      </c>
      <c r="F61" s="1034"/>
      <c r="G61" s="110">
        <v>2022</v>
      </c>
      <c r="H61" s="77" t="s">
        <v>220</v>
      </c>
      <c r="I61" s="167" t="s">
        <v>217</v>
      </c>
      <c r="J61" s="168" t="s">
        <v>196</v>
      </c>
      <c r="K61" s="169" t="s">
        <v>221</v>
      </c>
      <c r="L61" s="169" t="s">
        <v>167</v>
      </c>
      <c r="M61" s="55" t="s">
        <v>197</v>
      </c>
      <c r="N61" s="55">
        <v>12.64</v>
      </c>
      <c r="O61" s="55">
        <v>12.64</v>
      </c>
      <c r="P61" s="55">
        <v>12.64</v>
      </c>
      <c r="Q61" s="55">
        <v>12.64</v>
      </c>
      <c r="R61" s="55">
        <v>12.64</v>
      </c>
      <c r="S61" s="55">
        <v>12.64</v>
      </c>
      <c r="T61" s="55">
        <v>12.64</v>
      </c>
      <c r="U61" s="55">
        <v>12.64</v>
      </c>
      <c r="V61" s="55">
        <v>12.64</v>
      </c>
      <c r="W61" s="55">
        <v>12.64</v>
      </c>
      <c r="X61" s="55">
        <v>12.64</v>
      </c>
      <c r="Y61" s="55">
        <v>12.64</v>
      </c>
      <c r="Z61" s="55">
        <v>12.64</v>
      </c>
      <c r="AA61" s="147">
        <v>1.24</v>
      </c>
      <c r="AB61" s="148">
        <f t="shared" si="27"/>
        <v>1.24</v>
      </c>
      <c r="AC61" s="148">
        <f t="shared" si="24"/>
        <v>1.24</v>
      </c>
      <c r="AD61" s="148">
        <f t="shared" si="28"/>
        <v>1.24</v>
      </c>
      <c r="AE61" s="145">
        <f t="shared" si="28"/>
        <v>1.24</v>
      </c>
      <c r="AF61" s="145">
        <f t="shared" si="30"/>
        <v>1.24</v>
      </c>
      <c r="AG61" s="145">
        <f t="shared" si="30"/>
        <v>1.24</v>
      </c>
      <c r="AH61" s="145">
        <f t="shared" si="30"/>
        <v>1.24</v>
      </c>
      <c r="AI61" s="145">
        <f t="shared" si="30"/>
        <v>1.24</v>
      </c>
      <c r="AJ61" s="145">
        <f t="shared" si="30"/>
        <v>1.24</v>
      </c>
      <c r="AK61" s="145">
        <f t="shared" si="30"/>
        <v>1.24</v>
      </c>
      <c r="AL61" s="145">
        <f t="shared" si="30"/>
        <v>1.24</v>
      </c>
      <c r="AM61" s="145">
        <f t="shared" si="30"/>
        <v>1.24</v>
      </c>
      <c r="AN61" s="149">
        <v>2004</v>
      </c>
      <c r="AO61" s="196">
        <f t="shared" si="1"/>
        <v>2484.96</v>
      </c>
      <c r="AP61" s="149">
        <v>2892</v>
      </c>
      <c r="AQ61" s="196">
        <f t="shared" si="2"/>
        <v>3586.08</v>
      </c>
      <c r="AR61" s="149">
        <v>8472</v>
      </c>
      <c r="AS61" s="196">
        <f t="shared" si="3"/>
        <v>10505.28</v>
      </c>
      <c r="AT61" s="54">
        <v>7992</v>
      </c>
      <c r="AU61" s="200">
        <f t="shared" si="4"/>
        <v>9910.08</v>
      </c>
      <c r="AV61" s="142">
        <v>2832</v>
      </c>
      <c r="AW61" s="200">
        <f t="shared" si="5"/>
        <v>3511.68</v>
      </c>
      <c r="AX61" s="142">
        <v>1356</v>
      </c>
      <c r="AY61" s="200">
        <f t="shared" si="6"/>
        <v>1681.44</v>
      </c>
      <c r="AZ61" s="142">
        <v>32880</v>
      </c>
      <c r="BA61" s="218">
        <f t="shared" si="7"/>
        <v>40771.199999999997</v>
      </c>
      <c r="BB61" s="142">
        <v>16070</v>
      </c>
      <c r="BC61" s="203">
        <f t="shared" si="8"/>
        <v>19926.8</v>
      </c>
      <c r="BD61" s="142">
        <f>3588</f>
        <v>3588</v>
      </c>
      <c r="BE61" s="203">
        <f t="shared" si="9"/>
        <v>4449.12</v>
      </c>
      <c r="BF61" s="142">
        <v>9756</v>
      </c>
      <c r="BG61" s="206">
        <f t="shared" si="29"/>
        <v>12097.44</v>
      </c>
      <c r="BH61" s="142">
        <v>17412</v>
      </c>
      <c r="BI61" s="206">
        <f t="shared" si="11"/>
        <v>21590.880000000001</v>
      </c>
      <c r="BJ61" s="142">
        <v>16116</v>
      </c>
      <c r="BK61" s="209">
        <f t="shared" si="12"/>
        <v>19983.84</v>
      </c>
      <c r="BL61" s="468" t="s">
        <v>222</v>
      </c>
    </row>
    <row r="62" spans="1:64" s="7" customFormat="1" ht="15.75" customHeight="1">
      <c r="A62" s="152" t="s">
        <v>96</v>
      </c>
      <c r="B62" s="130" t="s">
        <v>193</v>
      </c>
      <c r="C62" s="129" t="s">
        <v>87</v>
      </c>
      <c r="D62" s="136" t="s">
        <v>161</v>
      </c>
      <c r="E62" s="13" t="s">
        <v>194</v>
      </c>
      <c r="F62" s="1034"/>
      <c r="G62" s="110">
        <v>2022</v>
      </c>
      <c r="H62" s="77" t="s">
        <v>223</v>
      </c>
      <c r="I62" s="167" t="s">
        <v>217</v>
      </c>
      <c r="J62" s="168" t="s">
        <v>196</v>
      </c>
      <c r="K62" s="169" t="s">
        <v>196</v>
      </c>
      <c r="L62" s="169" t="s">
        <v>167</v>
      </c>
      <c r="M62" s="55" t="s">
        <v>197</v>
      </c>
      <c r="N62" s="55">
        <v>18.809999999999999</v>
      </c>
      <c r="O62" s="55">
        <v>18.809999999999999</v>
      </c>
      <c r="P62" s="55">
        <v>18.809999999999999</v>
      </c>
      <c r="Q62" s="55">
        <v>18.809999999999999</v>
      </c>
      <c r="R62" s="55">
        <v>18.809999999999999</v>
      </c>
      <c r="S62" s="55">
        <v>18.809999999999999</v>
      </c>
      <c r="T62" s="55">
        <v>18.809999999999999</v>
      </c>
      <c r="U62" s="55">
        <v>18.809999999999999</v>
      </c>
      <c r="V62" s="55">
        <v>18.809999999999999</v>
      </c>
      <c r="W62" s="55">
        <v>18.809999999999999</v>
      </c>
      <c r="X62" s="55">
        <v>18.809999999999999</v>
      </c>
      <c r="Y62" s="55">
        <v>18.809999999999999</v>
      </c>
      <c r="Z62" s="55">
        <v>18.809999999999999</v>
      </c>
      <c r="AA62" s="147">
        <v>1.25</v>
      </c>
      <c r="AB62" s="148">
        <f t="shared" si="27"/>
        <v>1.25</v>
      </c>
      <c r="AC62" s="148">
        <f t="shared" si="24"/>
        <v>1.25</v>
      </c>
      <c r="AD62" s="148">
        <f t="shared" si="28"/>
        <v>1.25</v>
      </c>
      <c r="AE62" s="145">
        <f t="shared" si="28"/>
        <v>1.25</v>
      </c>
      <c r="AF62" s="145">
        <f t="shared" si="30"/>
        <v>1.25</v>
      </c>
      <c r="AG62" s="145">
        <f t="shared" si="30"/>
        <v>1.25</v>
      </c>
      <c r="AH62" s="145">
        <f t="shared" si="30"/>
        <v>1.25</v>
      </c>
      <c r="AI62" s="145">
        <f t="shared" si="30"/>
        <v>1.25</v>
      </c>
      <c r="AJ62" s="145">
        <f t="shared" si="30"/>
        <v>1.25</v>
      </c>
      <c r="AK62" s="145">
        <f t="shared" si="30"/>
        <v>1.25</v>
      </c>
      <c r="AL62" s="145">
        <f t="shared" si="30"/>
        <v>1.25</v>
      </c>
      <c r="AM62" s="145">
        <f t="shared" si="30"/>
        <v>1.25</v>
      </c>
      <c r="AN62" s="149">
        <v>8456</v>
      </c>
      <c r="AO62" s="196">
        <f t="shared" si="1"/>
        <v>10570</v>
      </c>
      <c r="AP62" s="149">
        <v>12330</v>
      </c>
      <c r="AQ62" s="196">
        <f t="shared" si="2"/>
        <v>15412.5</v>
      </c>
      <c r="AR62" s="149">
        <v>12331</v>
      </c>
      <c r="AS62" s="196">
        <f t="shared" si="3"/>
        <v>15413.75</v>
      </c>
      <c r="AT62" s="54">
        <v>11470</v>
      </c>
      <c r="AU62" s="200">
        <f t="shared" si="4"/>
        <v>14337.5</v>
      </c>
      <c r="AV62" s="142">
        <v>18800</v>
      </c>
      <c r="AW62" s="200">
        <f t="shared" si="5"/>
        <v>23500</v>
      </c>
      <c r="AX62" s="142">
        <v>8190</v>
      </c>
      <c r="AY62" s="200">
        <f t="shared" si="6"/>
        <v>10237.5</v>
      </c>
      <c r="AZ62" s="142">
        <v>7890</v>
      </c>
      <c r="BA62" s="218">
        <f t="shared" si="7"/>
        <v>9862.5</v>
      </c>
      <c r="BB62" s="142">
        <v>11640</v>
      </c>
      <c r="BC62" s="203">
        <f t="shared" si="8"/>
        <v>14550</v>
      </c>
      <c r="BD62" s="142">
        <v>8884</v>
      </c>
      <c r="BE62" s="203">
        <f t="shared" si="9"/>
        <v>11105</v>
      </c>
      <c r="BF62" s="142">
        <v>17560</v>
      </c>
      <c r="BG62" s="206">
        <f t="shared" si="29"/>
        <v>21950</v>
      </c>
      <c r="BH62" s="142">
        <v>12144</v>
      </c>
      <c r="BI62" s="206">
        <f t="shared" si="11"/>
        <v>15180</v>
      </c>
      <c r="BJ62" s="142">
        <v>20833</v>
      </c>
      <c r="BK62" s="209">
        <f t="shared" si="12"/>
        <v>26041.25</v>
      </c>
      <c r="BL62" s="468" t="s">
        <v>224</v>
      </c>
    </row>
    <row r="63" spans="1:64" s="7" customFormat="1" ht="15.75" customHeight="1" thickBot="1">
      <c r="A63" s="152" t="s">
        <v>96</v>
      </c>
      <c r="B63" s="135"/>
      <c r="C63" s="134"/>
      <c r="D63" s="133"/>
      <c r="E63" s="14"/>
      <c r="F63" s="1035"/>
      <c r="G63" s="104"/>
      <c r="H63" s="115"/>
      <c r="I63" s="103"/>
      <c r="J63" s="102"/>
      <c r="K63" s="101"/>
      <c r="L63" s="101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86"/>
      <c r="AB63" s="85"/>
      <c r="AC63" s="85">
        <f t="shared" si="24"/>
        <v>0</v>
      </c>
      <c r="AD63" s="85"/>
      <c r="AE63" s="83"/>
      <c r="AF63" s="83">
        <f t="shared" si="30"/>
        <v>0</v>
      </c>
      <c r="AG63" s="83">
        <f t="shared" si="30"/>
        <v>0</v>
      </c>
      <c r="AH63" s="83">
        <f t="shared" si="30"/>
        <v>0</v>
      </c>
      <c r="AI63" s="83">
        <f t="shared" si="30"/>
        <v>0</v>
      </c>
      <c r="AJ63" s="83">
        <f t="shared" si="30"/>
        <v>0</v>
      </c>
      <c r="AK63" s="83">
        <f t="shared" si="30"/>
        <v>0</v>
      </c>
      <c r="AL63" s="83">
        <f t="shared" si="30"/>
        <v>0</v>
      </c>
      <c r="AM63" s="83">
        <f t="shared" si="30"/>
        <v>0</v>
      </c>
      <c r="AN63" s="89"/>
      <c r="AO63" s="197">
        <f t="shared" si="1"/>
        <v>0</v>
      </c>
      <c r="AP63" s="89"/>
      <c r="AQ63" s="197">
        <f t="shared" si="2"/>
        <v>0</v>
      </c>
      <c r="AR63" s="89"/>
      <c r="AS63" s="197">
        <f t="shared" si="3"/>
        <v>0</v>
      </c>
      <c r="AT63" s="84"/>
      <c r="AU63" s="201">
        <f t="shared" si="4"/>
        <v>0</v>
      </c>
      <c r="AV63" s="82"/>
      <c r="AW63" s="201">
        <f t="shared" si="5"/>
        <v>0</v>
      </c>
      <c r="AX63" s="82"/>
      <c r="AY63" s="201">
        <f t="shared" si="6"/>
        <v>0</v>
      </c>
      <c r="AZ63" s="82"/>
      <c r="BA63" s="204">
        <f t="shared" si="7"/>
        <v>0</v>
      </c>
      <c r="BB63" s="82"/>
      <c r="BC63" s="204">
        <f t="shared" si="8"/>
        <v>0</v>
      </c>
      <c r="BD63" s="82"/>
      <c r="BE63" s="204">
        <f t="shared" si="9"/>
        <v>0</v>
      </c>
      <c r="BF63" s="82"/>
      <c r="BG63" s="207">
        <f t="shared" si="10"/>
        <v>0</v>
      </c>
      <c r="BH63" s="82"/>
      <c r="BI63" s="207">
        <f t="shared" si="11"/>
        <v>0</v>
      </c>
      <c r="BJ63" s="82"/>
      <c r="BK63" s="210">
        <f t="shared" si="12"/>
        <v>0</v>
      </c>
    </row>
    <row r="64" spans="1:64" ht="15.75" customHeight="1">
      <c r="A64" s="152" t="s">
        <v>96</v>
      </c>
      <c r="B64" s="132" t="s">
        <v>160</v>
      </c>
      <c r="C64" s="131" t="s">
        <v>87</v>
      </c>
      <c r="D64" s="39" t="s">
        <v>225</v>
      </c>
      <c r="E64" s="100" t="s">
        <v>162</v>
      </c>
      <c r="F64" s="1036" t="s">
        <v>75</v>
      </c>
      <c r="G64" s="108" t="s">
        <v>226</v>
      </c>
      <c r="H64" s="78" t="s">
        <v>227</v>
      </c>
      <c r="I64" s="107" t="s">
        <v>174</v>
      </c>
      <c r="J64" s="106" t="s">
        <v>228</v>
      </c>
      <c r="K64" s="105" t="s">
        <v>229</v>
      </c>
      <c r="L64" s="105" t="s">
        <v>167</v>
      </c>
      <c r="M64" s="63" t="s">
        <v>173</v>
      </c>
      <c r="N64" s="55">
        <v>4.2</v>
      </c>
      <c r="O64" s="55">
        <v>4.2</v>
      </c>
      <c r="P64" s="55">
        <v>4.2</v>
      </c>
      <c r="Q64" s="55">
        <v>4.2</v>
      </c>
      <c r="R64" s="55">
        <v>4.2</v>
      </c>
      <c r="S64" s="55">
        <v>4.2</v>
      </c>
      <c r="T64" s="55">
        <v>4.2</v>
      </c>
      <c r="U64" s="55">
        <v>4.2</v>
      </c>
      <c r="V64" s="55">
        <v>4.2</v>
      </c>
      <c r="W64" s="55">
        <v>4.2</v>
      </c>
      <c r="X64" s="55">
        <v>4.2</v>
      </c>
      <c r="Y64" s="55">
        <v>4.2</v>
      </c>
      <c r="Z64" s="55">
        <v>4.2</v>
      </c>
      <c r="AA64" s="147">
        <v>0.70000000000000018</v>
      </c>
      <c r="AB64" s="148">
        <f t="shared" ref="AB64:AB90" si="31">AA64</f>
        <v>0.70000000000000018</v>
      </c>
      <c r="AC64" s="148">
        <f t="shared" si="24"/>
        <v>0.70000000000000018</v>
      </c>
      <c r="AD64" s="148">
        <f t="shared" ref="AD64:AE81" si="32">AC64</f>
        <v>0.70000000000000018</v>
      </c>
      <c r="AE64" s="145">
        <f t="shared" si="32"/>
        <v>0.70000000000000018</v>
      </c>
      <c r="AF64" s="145">
        <f t="shared" ref="AF64:AM73" si="33">AE64</f>
        <v>0.70000000000000018</v>
      </c>
      <c r="AG64" s="145">
        <f t="shared" si="33"/>
        <v>0.70000000000000018</v>
      </c>
      <c r="AH64" s="145">
        <f t="shared" si="33"/>
        <v>0.70000000000000018</v>
      </c>
      <c r="AI64" s="145">
        <f t="shared" si="33"/>
        <v>0.70000000000000018</v>
      </c>
      <c r="AJ64" s="145">
        <f t="shared" si="33"/>
        <v>0.70000000000000018</v>
      </c>
      <c r="AK64" s="145">
        <f t="shared" si="33"/>
        <v>0.70000000000000018</v>
      </c>
      <c r="AL64" s="145">
        <f t="shared" si="33"/>
        <v>0.70000000000000018</v>
      </c>
      <c r="AM64" s="145">
        <f t="shared" si="33"/>
        <v>0.70000000000000018</v>
      </c>
      <c r="AN64" s="149">
        <v>240</v>
      </c>
      <c r="AO64" s="195">
        <f t="shared" si="1"/>
        <v>168.00000000000006</v>
      </c>
      <c r="AP64" s="62">
        <v>160</v>
      </c>
      <c r="AQ64" s="195">
        <f t="shared" si="2"/>
        <v>112.00000000000003</v>
      </c>
      <c r="AR64" s="99">
        <v>112</v>
      </c>
      <c r="AS64" s="195">
        <f t="shared" si="3"/>
        <v>78.40000000000002</v>
      </c>
      <c r="AT64" s="59">
        <v>200</v>
      </c>
      <c r="AU64" s="199">
        <f t="shared" si="4"/>
        <v>140.00000000000003</v>
      </c>
      <c r="AV64" s="57">
        <v>0</v>
      </c>
      <c r="AW64" s="199">
        <f t="shared" si="5"/>
        <v>0</v>
      </c>
      <c r="AX64" s="57">
        <v>240</v>
      </c>
      <c r="AY64" s="199">
        <f t="shared" si="6"/>
        <v>168.00000000000006</v>
      </c>
      <c r="AZ64" s="57">
        <v>120</v>
      </c>
      <c r="BA64" s="202">
        <f t="shared" si="7"/>
        <v>84.000000000000028</v>
      </c>
      <c r="BB64" s="57">
        <v>120</v>
      </c>
      <c r="BC64" s="202">
        <f t="shared" si="8"/>
        <v>84.000000000000028</v>
      </c>
      <c r="BD64" s="57">
        <v>120</v>
      </c>
      <c r="BE64" s="202">
        <f t="shared" si="9"/>
        <v>84.000000000000028</v>
      </c>
      <c r="BF64" s="142">
        <v>200</v>
      </c>
      <c r="BG64" s="206">
        <f t="shared" si="10"/>
        <v>140.00000000000003</v>
      </c>
      <c r="BH64" s="142">
        <v>360</v>
      </c>
      <c r="BI64" s="206">
        <f t="shared" si="11"/>
        <v>252.00000000000006</v>
      </c>
      <c r="BJ64" s="142">
        <v>0</v>
      </c>
      <c r="BK64" s="209">
        <f t="shared" si="12"/>
        <v>0</v>
      </c>
    </row>
    <row r="65" spans="1:63" ht="15.75" customHeight="1">
      <c r="A65" s="152" t="s">
        <v>96</v>
      </c>
      <c r="B65" s="130" t="s">
        <v>160</v>
      </c>
      <c r="C65" s="129" t="s">
        <v>87</v>
      </c>
      <c r="D65" s="40" t="s">
        <v>225</v>
      </c>
      <c r="E65" s="15" t="s">
        <v>162</v>
      </c>
      <c r="F65" s="1037"/>
      <c r="G65" s="110" t="s">
        <v>226</v>
      </c>
      <c r="H65" s="97" t="s">
        <v>227</v>
      </c>
      <c r="I65" s="119" t="s">
        <v>165</v>
      </c>
      <c r="J65" s="177" t="s">
        <v>228</v>
      </c>
      <c r="K65" s="178" t="s">
        <v>229</v>
      </c>
      <c r="L65" s="178" t="s">
        <v>167</v>
      </c>
      <c r="M65" s="55" t="s">
        <v>173</v>
      </c>
      <c r="N65" s="55">
        <v>13.2</v>
      </c>
      <c r="O65" s="55">
        <v>13.2</v>
      </c>
      <c r="P65" s="55">
        <v>13.2</v>
      </c>
      <c r="Q65" s="55">
        <v>13.2</v>
      </c>
      <c r="R65" s="55">
        <v>13.2</v>
      </c>
      <c r="S65" s="55">
        <v>13.2</v>
      </c>
      <c r="T65" s="55">
        <v>13.2</v>
      </c>
      <c r="U65" s="55">
        <v>13.2</v>
      </c>
      <c r="V65" s="55">
        <v>13.2</v>
      </c>
      <c r="W65" s="55">
        <v>13.2</v>
      </c>
      <c r="X65" s="55">
        <v>13.2</v>
      </c>
      <c r="Y65" s="55">
        <v>13.2</v>
      </c>
      <c r="Z65" s="55">
        <v>13.2</v>
      </c>
      <c r="AA65" s="147">
        <v>3.879999999999999</v>
      </c>
      <c r="AB65" s="148">
        <f t="shared" si="31"/>
        <v>3.879999999999999</v>
      </c>
      <c r="AC65" s="148">
        <f t="shared" si="24"/>
        <v>3.879999999999999</v>
      </c>
      <c r="AD65" s="148">
        <f t="shared" si="32"/>
        <v>3.879999999999999</v>
      </c>
      <c r="AE65" s="145">
        <f t="shared" si="32"/>
        <v>3.879999999999999</v>
      </c>
      <c r="AF65" s="145">
        <f t="shared" si="33"/>
        <v>3.879999999999999</v>
      </c>
      <c r="AG65" s="145">
        <f t="shared" si="33"/>
        <v>3.879999999999999</v>
      </c>
      <c r="AH65" s="145">
        <f t="shared" si="33"/>
        <v>3.879999999999999</v>
      </c>
      <c r="AI65" s="145">
        <f t="shared" si="33"/>
        <v>3.879999999999999</v>
      </c>
      <c r="AJ65" s="145">
        <f t="shared" si="33"/>
        <v>3.879999999999999</v>
      </c>
      <c r="AK65" s="145">
        <f t="shared" si="33"/>
        <v>3.879999999999999</v>
      </c>
      <c r="AL65" s="145">
        <f t="shared" si="33"/>
        <v>3.879999999999999</v>
      </c>
      <c r="AM65" s="145">
        <f t="shared" si="33"/>
        <v>3.879999999999999</v>
      </c>
      <c r="AN65" s="127">
        <v>80</v>
      </c>
      <c r="AO65" s="196">
        <f t="shared" si="1"/>
        <v>310.39999999999992</v>
      </c>
      <c r="AP65" s="154">
        <v>0</v>
      </c>
      <c r="AQ65" s="196">
        <f t="shared" si="2"/>
        <v>0</v>
      </c>
      <c r="AR65" s="154">
        <v>0</v>
      </c>
      <c r="AS65" s="196">
        <f t="shared" si="3"/>
        <v>0</v>
      </c>
      <c r="AT65" s="154">
        <v>0</v>
      </c>
      <c r="AU65" s="200">
        <f t="shared" si="4"/>
        <v>0</v>
      </c>
      <c r="AV65" s="154">
        <v>0</v>
      </c>
      <c r="AW65" s="200">
        <f t="shared" si="5"/>
        <v>0</v>
      </c>
      <c r="AX65" s="142">
        <v>0</v>
      </c>
      <c r="AY65" s="200">
        <f t="shared" si="6"/>
        <v>0</v>
      </c>
      <c r="AZ65" s="142">
        <v>0</v>
      </c>
      <c r="BA65" s="203">
        <f t="shared" si="7"/>
        <v>0</v>
      </c>
      <c r="BB65" s="142">
        <v>0</v>
      </c>
      <c r="BC65" s="203">
        <f t="shared" si="8"/>
        <v>0</v>
      </c>
      <c r="BD65" s="142">
        <v>0</v>
      </c>
      <c r="BE65" s="203">
        <f t="shared" si="9"/>
        <v>0</v>
      </c>
      <c r="BF65" s="142">
        <v>80</v>
      </c>
      <c r="BG65" s="206">
        <f t="shared" si="10"/>
        <v>310.39999999999992</v>
      </c>
      <c r="BH65" s="142">
        <v>80</v>
      </c>
      <c r="BI65" s="206">
        <f t="shared" si="11"/>
        <v>310.39999999999992</v>
      </c>
      <c r="BJ65" s="142">
        <v>0</v>
      </c>
      <c r="BK65" s="209">
        <f t="shared" si="12"/>
        <v>0</v>
      </c>
    </row>
    <row r="66" spans="1:63" ht="15.75" customHeight="1">
      <c r="A66" s="152" t="s">
        <v>96</v>
      </c>
      <c r="B66" s="56" t="s">
        <v>160</v>
      </c>
      <c r="C66" s="33" t="s">
        <v>87</v>
      </c>
      <c r="D66" s="40" t="s">
        <v>225</v>
      </c>
      <c r="E66" s="15" t="s">
        <v>162</v>
      </c>
      <c r="F66" s="1037"/>
      <c r="G66" s="110" t="s">
        <v>163</v>
      </c>
      <c r="H66" s="97" t="s">
        <v>230</v>
      </c>
      <c r="I66" s="119" t="s">
        <v>174</v>
      </c>
      <c r="J66" s="177">
        <v>14</v>
      </c>
      <c r="K66" s="178" t="s">
        <v>231</v>
      </c>
      <c r="L66" s="178" t="s">
        <v>167</v>
      </c>
      <c r="M66" s="55" t="s">
        <v>173</v>
      </c>
      <c r="N66" s="55">
        <v>4</v>
      </c>
      <c r="O66" s="55">
        <v>4</v>
      </c>
      <c r="P66" s="55">
        <v>4</v>
      </c>
      <c r="Q66" s="55">
        <v>4</v>
      </c>
      <c r="R66" s="55">
        <v>4</v>
      </c>
      <c r="S66" s="55">
        <v>4</v>
      </c>
      <c r="T66" s="55">
        <v>4</v>
      </c>
      <c r="U66" s="55">
        <v>4</v>
      </c>
      <c r="V66" s="55">
        <v>4</v>
      </c>
      <c r="W66" s="55">
        <v>4</v>
      </c>
      <c r="X66" s="55">
        <v>4</v>
      </c>
      <c r="Y66" s="55">
        <v>4</v>
      </c>
      <c r="Z66" s="55">
        <v>4</v>
      </c>
      <c r="AA66" s="147">
        <v>0.6</v>
      </c>
      <c r="AB66" s="148">
        <f t="shared" si="31"/>
        <v>0.6</v>
      </c>
      <c r="AC66" s="148">
        <f t="shared" ref="AC66:AC98" si="34">AB66</f>
        <v>0.6</v>
      </c>
      <c r="AD66" s="148">
        <f t="shared" si="32"/>
        <v>0.6</v>
      </c>
      <c r="AE66" s="145">
        <f t="shared" si="32"/>
        <v>0.6</v>
      </c>
      <c r="AF66" s="145">
        <f t="shared" si="33"/>
        <v>0.6</v>
      </c>
      <c r="AG66" s="145">
        <f t="shared" si="33"/>
        <v>0.6</v>
      </c>
      <c r="AH66" s="145">
        <f t="shared" si="33"/>
        <v>0.6</v>
      </c>
      <c r="AI66" s="145">
        <f t="shared" si="33"/>
        <v>0.6</v>
      </c>
      <c r="AJ66" s="145">
        <f t="shared" si="33"/>
        <v>0.6</v>
      </c>
      <c r="AK66" s="145">
        <f t="shared" si="33"/>
        <v>0.6</v>
      </c>
      <c r="AL66" s="145">
        <f t="shared" si="33"/>
        <v>0.6</v>
      </c>
      <c r="AM66" s="145">
        <f t="shared" si="33"/>
        <v>0.6</v>
      </c>
      <c r="AN66" s="127">
        <v>400</v>
      </c>
      <c r="AO66" s="196">
        <f t="shared" si="1"/>
        <v>240</v>
      </c>
      <c r="AP66" s="127">
        <v>4600</v>
      </c>
      <c r="AQ66" s="196">
        <f t="shared" si="2"/>
        <v>2760</v>
      </c>
      <c r="AR66" s="98">
        <v>350</v>
      </c>
      <c r="AS66" s="196">
        <f t="shared" si="3"/>
        <v>210</v>
      </c>
      <c r="AT66" s="54">
        <v>4400</v>
      </c>
      <c r="AU66" s="200">
        <f t="shared" si="4"/>
        <v>2640</v>
      </c>
      <c r="AV66" s="142">
        <v>13000</v>
      </c>
      <c r="AW66" s="200">
        <f t="shared" si="5"/>
        <v>7800</v>
      </c>
      <c r="AX66" s="142">
        <v>600</v>
      </c>
      <c r="AY66" s="200">
        <f t="shared" si="6"/>
        <v>360</v>
      </c>
      <c r="AZ66" s="142">
        <v>3638</v>
      </c>
      <c r="BA66" s="203">
        <f t="shared" si="7"/>
        <v>2182.7999999999997</v>
      </c>
      <c r="BB66" s="142">
        <v>18720</v>
      </c>
      <c r="BC66" s="203">
        <f t="shared" si="8"/>
        <v>11232</v>
      </c>
      <c r="BD66" s="142">
        <v>2360</v>
      </c>
      <c r="BE66" s="203">
        <f t="shared" si="9"/>
        <v>1416</v>
      </c>
      <c r="BF66" s="142">
        <v>12000</v>
      </c>
      <c r="BG66" s="206">
        <f t="shared" si="10"/>
        <v>7200</v>
      </c>
      <c r="BH66" s="142">
        <v>8878</v>
      </c>
      <c r="BI66" s="206">
        <f t="shared" si="11"/>
        <v>5326.8</v>
      </c>
      <c r="BJ66" s="142">
        <v>1520</v>
      </c>
      <c r="BK66" s="209">
        <f t="shared" si="12"/>
        <v>912</v>
      </c>
    </row>
    <row r="67" spans="1:63" ht="15.75" customHeight="1">
      <c r="A67" s="152" t="s">
        <v>96</v>
      </c>
      <c r="B67" s="56" t="s">
        <v>160</v>
      </c>
      <c r="C67" s="33" t="s">
        <v>87</v>
      </c>
      <c r="D67" s="40" t="s">
        <v>225</v>
      </c>
      <c r="E67" s="15" t="s">
        <v>162</v>
      </c>
      <c r="F67" s="1037"/>
      <c r="G67" s="110" t="s">
        <v>163</v>
      </c>
      <c r="H67" s="97" t="s">
        <v>230</v>
      </c>
      <c r="I67" s="119" t="s">
        <v>174</v>
      </c>
      <c r="J67" s="177">
        <v>14</v>
      </c>
      <c r="K67" s="178" t="s">
        <v>232</v>
      </c>
      <c r="L67" s="178" t="s">
        <v>167</v>
      </c>
      <c r="M67" s="55" t="s">
        <v>173</v>
      </c>
      <c r="N67" s="55">
        <v>5.8</v>
      </c>
      <c r="O67" s="55">
        <v>5.8</v>
      </c>
      <c r="P67" s="55">
        <v>5.8</v>
      </c>
      <c r="Q67" s="55">
        <v>5.8</v>
      </c>
      <c r="R67" s="55">
        <v>5.8</v>
      </c>
      <c r="S67" s="55">
        <v>5.8</v>
      </c>
      <c r="T67" s="55">
        <v>5.8</v>
      </c>
      <c r="U67" s="55">
        <v>5.8</v>
      </c>
      <c r="V67" s="55">
        <v>5.8</v>
      </c>
      <c r="W67" s="55">
        <v>5.8</v>
      </c>
      <c r="X67" s="55">
        <v>5.8</v>
      </c>
      <c r="Y67" s="55">
        <v>5.8</v>
      </c>
      <c r="Z67" s="55">
        <v>5.8</v>
      </c>
      <c r="AA67" s="147">
        <v>0.54999999999999982</v>
      </c>
      <c r="AB67" s="148">
        <f t="shared" si="31"/>
        <v>0.54999999999999982</v>
      </c>
      <c r="AC67" s="148">
        <f t="shared" si="34"/>
        <v>0.54999999999999982</v>
      </c>
      <c r="AD67" s="148">
        <f t="shared" si="32"/>
        <v>0.54999999999999982</v>
      </c>
      <c r="AE67" s="145">
        <f t="shared" si="32"/>
        <v>0.54999999999999982</v>
      </c>
      <c r="AF67" s="145">
        <f t="shared" si="33"/>
        <v>0.54999999999999982</v>
      </c>
      <c r="AG67" s="145">
        <f t="shared" si="33"/>
        <v>0.54999999999999982</v>
      </c>
      <c r="AH67" s="145">
        <f t="shared" si="33"/>
        <v>0.54999999999999982</v>
      </c>
      <c r="AI67" s="145">
        <f t="shared" si="33"/>
        <v>0.54999999999999982</v>
      </c>
      <c r="AJ67" s="145">
        <f t="shared" si="33"/>
        <v>0.54999999999999982</v>
      </c>
      <c r="AK67" s="145">
        <f t="shared" si="33"/>
        <v>0.54999999999999982</v>
      </c>
      <c r="AL67" s="145">
        <f t="shared" si="33"/>
        <v>0.54999999999999982</v>
      </c>
      <c r="AM67" s="145">
        <f t="shared" si="33"/>
        <v>0.54999999999999982</v>
      </c>
      <c r="AN67" s="127">
        <v>3160</v>
      </c>
      <c r="AO67" s="196">
        <f t="shared" si="1"/>
        <v>1737.9999999999995</v>
      </c>
      <c r="AP67" s="127">
        <v>17240</v>
      </c>
      <c r="AQ67" s="196">
        <f t="shared" si="2"/>
        <v>9481.9999999999964</v>
      </c>
      <c r="AR67" s="98">
        <v>3035</v>
      </c>
      <c r="AS67" s="196">
        <f t="shared" si="3"/>
        <v>1669.2499999999995</v>
      </c>
      <c r="AT67" s="54">
        <v>15800</v>
      </c>
      <c r="AU67" s="200">
        <f t="shared" si="4"/>
        <v>8689.9999999999964</v>
      </c>
      <c r="AV67" s="142">
        <v>5440</v>
      </c>
      <c r="AW67" s="200">
        <f t="shared" si="5"/>
        <v>2991.9999999999991</v>
      </c>
      <c r="AX67" s="142">
        <v>22080</v>
      </c>
      <c r="AY67" s="200">
        <f t="shared" si="6"/>
        <v>12143.999999999996</v>
      </c>
      <c r="AZ67" s="142">
        <v>82078</v>
      </c>
      <c r="BA67" s="203">
        <f t="shared" si="7"/>
        <v>45142.899999999987</v>
      </c>
      <c r="BB67" s="142">
        <v>59622</v>
      </c>
      <c r="BC67" s="203">
        <f t="shared" si="8"/>
        <v>32792.099999999991</v>
      </c>
      <c r="BD67" s="142">
        <v>1720</v>
      </c>
      <c r="BE67" s="203">
        <f t="shared" si="9"/>
        <v>945.99999999999966</v>
      </c>
      <c r="BF67" s="142">
        <v>15880</v>
      </c>
      <c r="BG67" s="206">
        <f t="shared" si="10"/>
        <v>8733.9999999999964</v>
      </c>
      <c r="BH67" s="142">
        <v>96680</v>
      </c>
      <c r="BI67" s="206">
        <f t="shared" si="11"/>
        <v>53173.999999999985</v>
      </c>
      <c r="BJ67" s="142">
        <v>24920</v>
      </c>
      <c r="BK67" s="209">
        <f t="shared" si="12"/>
        <v>13705.999999999996</v>
      </c>
    </row>
    <row r="68" spans="1:63" ht="15.75" customHeight="1">
      <c r="A68" s="152" t="s">
        <v>96</v>
      </c>
      <c r="B68" s="56" t="s">
        <v>160</v>
      </c>
      <c r="C68" s="33" t="s">
        <v>87</v>
      </c>
      <c r="D68" s="40" t="s">
        <v>225</v>
      </c>
      <c r="E68" s="15" t="s">
        <v>162</v>
      </c>
      <c r="F68" s="1037"/>
      <c r="G68" s="110" t="s">
        <v>163</v>
      </c>
      <c r="H68" s="97" t="s">
        <v>230</v>
      </c>
      <c r="I68" s="119" t="s">
        <v>165</v>
      </c>
      <c r="J68" s="177">
        <v>14</v>
      </c>
      <c r="K68" s="178" t="s">
        <v>166</v>
      </c>
      <c r="L68" s="178" t="s">
        <v>167</v>
      </c>
      <c r="M68" s="55" t="s">
        <v>173</v>
      </c>
      <c r="N68" s="55">
        <v>11.9</v>
      </c>
      <c r="O68" s="55">
        <v>11.9</v>
      </c>
      <c r="P68" s="55">
        <v>11.9</v>
      </c>
      <c r="Q68" s="55">
        <v>11.9</v>
      </c>
      <c r="R68" s="55">
        <v>11.9</v>
      </c>
      <c r="S68" s="55">
        <v>11.9</v>
      </c>
      <c r="T68" s="55">
        <v>11.9</v>
      </c>
      <c r="U68" s="55">
        <v>11.9</v>
      </c>
      <c r="V68" s="55">
        <v>11.9</v>
      </c>
      <c r="W68" s="55">
        <v>11.9</v>
      </c>
      <c r="X68" s="55">
        <v>11.9</v>
      </c>
      <c r="Y68" s="55">
        <v>11.9</v>
      </c>
      <c r="Z68" s="55">
        <v>11.9</v>
      </c>
      <c r="AA68" s="147">
        <v>2.2200000000000002</v>
      </c>
      <c r="AB68" s="148">
        <f t="shared" si="31"/>
        <v>2.2200000000000002</v>
      </c>
      <c r="AC68" s="148">
        <f t="shared" si="34"/>
        <v>2.2200000000000002</v>
      </c>
      <c r="AD68" s="148">
        <f t="shared" si="32"/>
        <v>2.2200000000000002</v>
      </c>
      <c r="AE68" s="145">
        <f t="shared" si="32"/>
        <v>2.2200000000000002</v>
      </c>
      <c r="AF68" s="145">
        <f t="shared" si="33"/>
        <v>2.2200000000000002</v>
      </c>
      <c r="AG68" s="145">
        <f t="shared" si="33"/>
        <v>2.2200000000000002</v>
      </c>
      <c r="AH68" s="145">
        <f t="shared" si="33"/>
        <v>2.2200000000000002</v>
      </c>
      <c r="AI68" s="145">
        <f t="shared" si="33"/>
        <v>2.2200000000000002</v>
      </c>
      <c r="AJ68" s="145">
        <f t="shared" si="33"/>
        <v>2.2200000000000002</v>
      </c>
      <c r="AK68" s="145">
        <f t="shared" si="33"/>
        <v>2.2200000000000002</v>
      </c>
      <c r="AL68" s="145">
        <f t="shared" si="33"/>
        <v>2.2200000000000002</v>
      </c>
      <c r="AM68" s="145">
        <f t="shared" si="33"/>
        <v>2.2200000000000002</v>
      </c>
      <c r="AN68" s="127">
        <v>39</v>
      </c>
      <c r="AO68" s="196">
        <f t="shared" si="1"/>
        <v>86.580000000000013</v>
      </c>
      <c r="AP68" s="127">
        <v>400</v>
      </c>
      <c r="AQ68" s="196">
        <f t="shared" si="2"/>
        <v>888.00000000000011</v>
      </c>
      <c r="AR68" s="98">
        <v>5120</v>
      </c>
      <c r="AS68" s="196">
        <f t="shared" si="3"/>
        <v>11366.400000000001</v>
      </c>
      <c r="AT68" s="54">
        <v>1360</v>
      </c>
      <c r="AU68" s="200">
        <f t="shared" si="4"/>
        <v>3019.2000000000003</v>
      </c>
      <c r="AV68" s="142">
        <v>440</v>
      </c>
      <c r="AW68" s="200">
        <f t="shared" si="5"/>
        <v>976.80000000000007</v>
      </c>
      <c r="AX68" s="142">
        <v>720</v>
      </c>
      <c r="AY68" s="200">
        <f t="shared" si="6"/>
        <v>1598.4</v>
      </c>
      <c r="AZ68" s="142">
        <v>510</v>
      </c>
      <c r="BA68" s="203">
        <f t="shared" si="7"/>
        <v>1132.2</v>
      </c>
      <c r="BB68" s="142">
        <v>1438</v>
      </c>
      <c r="BC68" s="203">
        <f t="shared" si="8"/>
        <v>3192.36</v>
      </c>
      <c r="BD68" s="142">
        <v>4080</v>
      </c>
      <c r="BE68" s="203">
        <f t="shared" si="9"/>
        <v>9057.6</v>
      </c>
      <c r="BF68" s="142">
        <v>3040</v>
      </c>
      <c r="BG68" s="206">
        <f t="shared" si="10"/>
        <v>6748.8</v>
      </c>
      <c r="BH68" s="142">
        <v>1280</v>
      </c>
      <c r="BI68" s="206">
        <f t="shared" si="11"/>
        <v>2841.6000000000004</v>
      </c>
      <c r="BJ68" s="142">
        <v>400</v>
      </c>
      <c r="BK68" s="209">
        <f t="shared" si="12"/>
        <v>888.00000000000011</v>
      </c>
    </row>
    <row r="69" spans="1:63" ht="15.75" customHeight="1">
      <c r="A69" s="152" t="s">
        <v>96</v>
      </c>
      <c r="B69" s="56" t="s">
        <v>160</v>
      </c>
      <c r="C69" s="33" t="s">
        <v>87</v>
      </c>
      <c r="D69" s="40" t="s">
        <v>225</v>
      </c>
      <c r="E69" s="15" t="s">
        <v>162</v>
      </c>
      <c r="F69" s="1037"/>
      <c r="G69" s="110" t="s">
        <v>163</v>
      </c>
      <c r="H69" s="97" t="s">
        <v>233</v>
      </c>
      <c r="I69" s="119" t="s">
        <v>174</v>
      </c>
      <c r="J69" s="177">
        <v>14</v>
      </c>
      <c r="K69" s="178" t="s">
        <v>234</v>
      </c>
      <c r="L69" s="169" t="s">
        <v>167</v>
      </c>
      <c r="M69" s="55" t="s">
        <v>173</v>
      </c>
      <c r="N69" s="55">
        <v>4.2</v>
      </c>
      <c r="O69" s="55">
        <v>4.2</v>
      </c>
      <c r="P69" s="55">
        <v>4.2</v>
      </c>
      <c r="Q69" s="55">
        <v>4.2</v>
      </c>
      <c r="R69" s="55">
        <v>4.2</v>
      </c>
      <c r="S69" s="55">
        <v>4.2</v>
      </c>
      <c r="T69" s="55">
        <v>4.2</v>
      </c>
      <c r="U69" s="55">
        <v>4.2</v>
      </c>
      <c r="V69" s="55">
        <v>4.2</v>
      </c>
      <c r="W69" s="55">
        <v>4.2</v>
      </c>
      <c r="X69" s="55">
        <v>4.2</v>
      </c>
      <c r="Y69" s="55">
        <v>4.2</v>
      </c>
      <c r="Z69" s="55">
        <v>4.2</v>
      </c>
      <c r="AA69" s="147">
        <v>0.40000000000000036</v>
      </c>
      <c r="AB69" s="148">
        <f t="shared" si="31"/>
        <v>0.40000000000000036</v>
      </c>
      <c r="AC69" s="148">
        <f t="shared" si="34"/>
        <v>0.40000000000000036</v>
      </c>
      <c r="AD69" s="148">
        <f t="shared" si="32"/>
        <v>0.40000000000000036</v>
      </c>
      <c r="AE69" s="145">
        <f t="shared" si="32"/>
        <v>0.40000000000000036</v>
      </c>
      <c r="AF69" s="145">
        <f t="shared" si="33"/>
        <v>0.40000000000000036</v>
      </c>
      <c r="AG69" s="145">
        <f t="shared" si="33"/>
        <v>0.40000000000000036</v>
      </c>
      <c r="AH69" s="145">
        <f t="shared" si="33"/>
        <v>0.40000000000000036</v>
      </c>
      <c r="AI69" s="145">
        <f t="shared" si="33"/>
        <v>0.40000000000000036</v>
      </c>
      <c r="AJ69" s="145">
        <f t="shared" si="33"/>
        <v>0.40000000000000036</v>
      </c>
      <c r="AK69" s="145">
        <f t="shared" si="33"/>
        <v>0.40000000000000036</v>
      </c>
      <c r="AL69" s="145">
        <f t="shared" si="33"/>
        <v>0.40000000000000036</v>
      </c>
      <c r="AM69" s="145">
        <f t="shared" si="33"/>
        <v>0.40000000000000036</v>
      </c>
      <c r="AN69" s="127">
        <v>5419</v>
      </c>
      <c r="AO69" s="196">
        <f t="shared" si="1"/>
        <v>2167.6000000000017</v>
      </c>
      <c r="AP69" s="128">
        <v>18674</v>
      </c>
      <c r="AQ69" s="196">
        <f t="shared" si="2"/>
        <v>7469.6000000000067</v>
      </c>
      <c r="AR69" s="98">
        <v>18737</v>
      </c>
      <c r="AS69" s="196">
        <f t="shared" si="3"/>
        <v>7494.8000000000065</v>
      </c>
      <c r="AT69" s="54">
        <v>8982</v>
      </c>
      <c r="AU69" s="200">
        <f t="shared" si="4"/>
        <v>3592.8000000000034</v>
      </c>
      <c r="AV69" s="142">
        <v>22038</v>
      </c>
      <c r="AW69" s="200">
        <f t="shared" si="5"/>
        <v>8815.200000000008</v>
      </c>
      <c r="AX69" s="142">
        <v>23625</v>
      </c>
      <c r="AY69" s="200">
        <f t="shared" si="6"/>
        <v>9450.0000000000091</v>
      </c>
      <c r="AZ69" s="142">
        <v>22631</v>
      </c>
      <c r="BA69" s="203">
        <f t="shared" si="7"/>
        <v>9052.4000000000087</v>
      </c>
      <c r="BB69" s="142">
        <v>12466</v>
      </c>
      <c r="BC69" s="203">
        <f t="shared" si="8"/>
        <v>4986.4000000000042</v>
      </c>
      <c r="BD69" s="142">
        <v>17349</v>
      </c>
      <c r="BE69" s="203">
        <f t="shared" si="9"/>
        <v>6939.6000000000058</v>
      </c>
      <c r="BF69" s="142">
        <v>17360</v>
      </c>
      <c r="BG69" s="206">
        <f t="shared" si="10"/>
        <v>6944.0000000000064</v>
      </c>
      <c r="BH69" s="142">
        <v>7745</v>
      </c>
      <c r="BI69" s="206">
        <f t="shared" si="11"/>
        <v>3098.0000000000027</v>
      </c>
      <c r="BJ69" s="142">
        <v>6800</v>
      </c>
      <c r="BK69" s="209">
        <f t="shared" si="12"/>
        <v>2720.0000000000023</v>
      </c>
    </row>
    <row r="70" spans="1:63" ht="15.75" customHeight="1">
      <c r="A70" s="152" t="s">
        <v>96</v>
      </c>
      <c r="B70" s="56" t="s">
        <v>160</v>
      </c>
      <c r="C70" s="33" t="s">
        <v>87</v>
      </c>
      <c r="D70" s="40" t="s">
        <v>225</v>
      </c>
      <c r="E70" s="15" t="s">
        <v>162</v>
      </c>
      <c r="F70" s="1037"/>
      <c r="G70" s="110" t="s">
        <v>163</v>
      </c>
      <c r="H70" s="97" t="s">
        <v>233</v>
      </c>
      <c r="I70" s="119" t="s">
        <v>174</v>
      </c>
      <c r="J70" s="177">
        <v>14</v>
      </c>
      <c r="K70" s="178" t="s">
        <v>166</v>
      </c>
      <c r="L70" s="178" t="s">
        <v>167</v>
      </c>
      <c r="M70" s="55" t="s">
        <v>168</v>
      </c>
      <c r="N70" s="55">
        <v>6</v>
      </c>
      <c r="O70" s="55">
        <v>6</v>
      </c>
      <c r="P70" s="55">
        <v>6</v>
      </c>
      <c r="Q70" s="55">
        <v>6</v>
      </c>
      <c r="R70" s="55">
        <v>6</v>
      </c>
      <c r="S70" s="55">
        <v>6</v>
      </c>
      <c r="T70" s="55">
        <v>6</v>
      </c>
      <c r="U70" s="55">
        <v>6</v>
      </c>
      <c r="V70" s="55">
        <v>6</v>
      </c>
      <c r="W70" s="55">
        <v>6</v>
      </c>
      <c r="X70" s="55">
        <v>6</v>
      </c>
      <c r="Y70" s="55">
        <v>6</v>
      </c>
      <c r="Z70" s="55">
        <v>6</v>
      </c>
      <c r="AA70" s="147">
        <v>0.35</v>
      </c>
      <c r="AB70" s="148">
        <f t="shared" si="31"/>
        <v>0.35</v>
      </c>
      <c r="AC70" s="148">
        <f t="shared" si="34"/>
        <v>0.35</v>
      </c>
      <c r="AD70" s="148">
        <f t="shared" si="32"/>
        <v>0.35</v>
      </c>
      <c r="AE70" s="145">
        <f t="shared" si="32"/>
        <v>0.35</v>
      </c>
      <c r="AF70" s="145">
        <f t="shared" si="33"/>
        <v>0.35</v>
      </c>
      <c r="AG70" s="145">
        <f t="shared" si="33"/>
        <v>0.35</v>
      </c>
      <c r="AH70" s="145">
        <f t="shared" si="33"/>
        <v>0.35</v>
      </c>
      <c r="AI70" s="145">
        <f t="shared" si="33"/>
        <v>0.35</v>
      </c>
      <c r="AJ70" s="145">
        <f t="shared" si="33"/>
        <v>0.35</v>
      </c>
      <c r="AK70" s="145">
        <f t="shared" si="33"/>
        <v>0.35</v>
      </c>
      <c r="AL70" s="145">
        <f t="shared" si="33"/>
        <v>0.35</v>
      </c>
      <c r="AM70" s="145">
        <f t="shared" si="33"/>
        <v>0.35</v>
      </c>
      <c r="AN70" s="127">
        <v>22457</v>
      </c>
      <c r="AO70" s="196">
        <f t="shared" si="1"/>
        <v>7859.95</v>
      </c>
      <c r="AP70" s="128">
        <v>15636</v>
      </c>
      <c r="AQ70" s="196">
        <f t="shared" si="2"/>
        <v>5472.5999999999995</v>
      </c>
      <c r="AR70" s="98">
        <v>34435</v>
      </c>
      <c r="AS70" s="196">
        <f t="shared" si="3"/>
        <v>12052.25</v>
      </c>
      <c r="AT70" s="54">
        <v>17820</v>
      </c>
      <c r="AU70" s="200">
        <f t="shared" si="4"/>
        <v>6237</v>
      </c>
      <c r="AV70" s="142">
        <v>19280</v>
      </c>
      <c r="AW70" s="200">
        <f t="shared" si="5"/>
        <v>6748</v>
      </c>
      <c r="AX70" s="142">
        <v>25949</v>
      </c>
      <c r="AY70" s="200">
        <f t="shared" si="6"/>
        <v>9082.15</v>
      </c>
      <c r="AZ70" s="142">
        <v>49014</v>
      </c>
      <c r="BA70" s="203">
        <f t="shared" si="7"/>
        <v>17154.899999999998</v>
      </c>
      <c r="BB70" s="142">
        <v>37474</v>
      </c>
      <c r="BC70" s="203">
        <f t="shared" si="8"/>
        <v>13115.9</v>
      </c>
      <c r="BD70" s="142">
        <v>22133</v>
      </c>
      <c r="BE70" s="203">
        <f t="shared" si="9"/>
        <v>7746.5499999999993</v>
      </c>
      <c r="BF70" s="142">
        <v>42240</v>
      </c>
      <c r="BG70" s="206">
        <f t="shared" si="10"/>
        <v>14783.999999999998</v>
      </c>
      <c r="BH70" s="142">
        <v>21817</v>
      </c>
      <c r="BI70" s="206">
        <f t="shared" si="11"/>
        <v>7635.95</v>
      </c>
      <c r="BJ70" s="142">
        <v>9200</v>
      </c>
      <c r="BK70" s="209">
        <f t="shared" si="12"/>
        <v>3220</v>
      </c>
    </row>
    <row r="71" spans="1:63" ht="15.75" customHeight="1">
      <c r="A71" s="152" t="s">
        <v>96</v>
      </c>
      <c r="B71" s="56" t="s">
        <v>160</v>
      </c>
      <c r="C71" s="33" t="s">
        <v>87</v>
      </c>
      <c r="D71" s="40" t="s">
        <v>225</v>
      </c>
      <c r="E71" s="15" t="s">
        <v>162</v>
      </c>
      <c r="F71" s="1037"/>
      <c r="G71" s="110" t="s">
        <v>163</v>
      </c>
      <c r="H71" s="97" t="s">
        <v>233</v>
      </c>
      <c r="I71" s="119" t="s">
        <v>165</v>
      </c>
      <c r="J71" s="177">
        <v>14</v>
      </c>
      <c r="K71" s="178" t="s">
        <v>166</v>
      </c>
      <c r="L71" s="178" t="s">
        <v>167</v>
      </c>
      <c r="M71" s="55" t="s">
        <v>168</v>
      </c>
      <c r="N71" s="55">
        <v>11.9</v>
      </c>
      <c r="O71" s="55">
        <v>11.9</v>
      </c>
      <c r="P71" s="55">
        <v>11.9</v>
      </c>
      <c r="Q71" s="55">
        <v>11.9</v>
      </c>
      <c r="R71" s="55">
        <v>11.9</v>
      </c>
      <c r="S71" s="55">
        <v>11.9</v>
      </c>
      <c r="T71" s="55">
        <v>11.9</v>
      </c>
      <c r="U71" s="55">
        <v>11.9</v>
      </c>
      <c r="V71" s="55">
        <v>11.9</v>
      </c>
      <c r="W71" s="55">
        <v>11.9</v>
      </c>
      <c r="X71" s="55">
        <v>11.9</v>
      </c>
      <c r="Y71" s="55">
        <v>11.9</v>
      </c>
      <c r="Z71" s="55">
        <v>11.9</v>
      </c>
      <c r="AA71" s="147">
        <v>2.2200000000000002</v>
      </c>
      <c r="AB71" s="148">
        <f t="shared" si="31"/>
        <v>2.2200000000000002</v>
      </c>
      <c r="AC71" s="148">
        <f t="shared" si="34"/>
        <v>2.2200000000000002</v>
      </c>
      <c r="AD71" s="148">
        <f t="shared" si="32"/>
        <v>2.2200000000000002</v>
      </c>
      <c r="AE71" s="145">
        <f t="shared" si="32"/>
        <v>2.2200000000000002</v>
      </c>
      <c r="AF71" s="145">
        <f t="shared" si="33"/>
        <v>2.2200000000000002</v>
      </c>
      <c r="AG71" s="145">
        <f t="shared" si="33"/>
        <v>2.2200000000000002</v>
      </c>
      <c r="AH71" s="145">
        <f t="shared" si="33"/>
        <v>2.2200000000000002</v>
      </c>
      <c r="AI71" s="145">
        <f t="shared" si="33"/>
        <v>2.2200000000000002</v>
      </c>
      <c r="AJ71" s="145">
        <f t="shared" si="33"/>
        <v>2.2200000000000002</v>
      </c>
      <c r="AK71" s="145">
        <f t="shared" si="33"/>
        <v>2.2200000000000002</v>
      </c>
      <c r="AL71" s="145">
        <f t="shared" si="33"/>
        <v>2.2200000000000002</v>
      </c>
      <c r="AM71" s="145">
        <f t="shared" si="33"/>
        <v>2.2200000000000002</v>
      </c>
      <c r="AN71" s="127">
        <v>20874</v>
      </c>
      <c r="AO71" s="196">
        <f t="shared" ref="AO71:AO135" si="35">AB71*AN71</f>
        <v>46340.280000000006</v>
      </c>
      <c r="AP71" s="127">
        <v>35113</v>
      </c>
      <c r="AQ71" s="196">
        <f t="shared" ref="AQ71:AQ135" si="36">AC71*AP71</f>
        <v>77950.86</v>
      </c>
      <c r="AR71" s="98">
        <v>25767</v>
      </c>
      <c r="AS71" s="196">
        <f t="shared" ref="AS71:AS135" si="37">AD71*AR71</f>
        <v>57202.740000000005</v>
      </c>
      <c r="AT71" s="54">
        <v>8300</v>
      </c>
      <c r="AU71" s="200">
        <f t="shared" ref="AU71:AU135" si="38">AE71*AT71</f>
        <v>18426</v>
      </c>
      <c r="AV71" s="142">
        <v>18280</v>
      </c>
      <c r="AW71" s="200">
        <f t="shared" ref="AW71:AW135" si="39">AF71*AV71</f>
        <v>40581.600000000006</v>
      </c>
      <c r="AX71" s="142">
        <v>16703</v>
      </c>
      <c r="AY71" s="200">
        <f t="shared" ref="AY71:AY135" si="40">AG71*AX71</f>
        <v>37080.660000000003</v>
      </c>
      <c r="AZ71" s="142">
        <v>23569</v>
      </c>
      <c r="BA71" s="203">
        <f t="shared" ref="BA71:BA135" si="41">AH71*AZ71</f>
        <v>52323.180000000008</v>
      </c>
      <c r="BB71" s="142">
        <v>15193</v>
      </c>
      <c r="BC71" s="203">
        <f t="shared" ref="BC71:BC135" si="42">AI71*BB71</f>
        <v>33728.460000000006</v>
      </c>
      <c r="BD71" s="142">
        <v>14087</v>
      </c>
      <c r="BE71" s="203">
        <f t="shared" ref="BE71:BE135" si="43">AJ71*BD71</f>
        <v>31273.140000000003</v>
      </c>
      <c r="BF71" s="142">
        <v>9678</v>
      </c>
      <c r="BG71" s="206">
        <f t="shared" ref="BG71:BG135" si="44">AK71*BF71</f>
        <v>21485.160000000003</v>
      </c>
      <c r="BH71" s="142">
        <v>10978</v>
      </c>
      <c r="BI71" s="206">
        <f t="shared" ref="BI71:BI135" si="45">AL71*BH71</f>
        <v>24371.160000000003</v>
      </c>
      <c r="BJ71" s="142">
        <v>10120</v>
      </c>
      <c r="BK71" s="209">
        <f t="shared" ref="BK71:BK135" si="46">AM71*BJ71</f>
        <v>22466.400000000001</v>
      </c>
    </row>
    <row r="72" spans="1:63" ht="15.75" customHeight="1">
      <c r="A72" s="152" t="s">
        <v>96</v>
      </c>
      <c r="B72" s="56" t="s">
        <v>160</v>
      </c>
      <c r="C72" s="33" t="s">
        <v>87</v>
      </c>
      <c r="D72" s="40" t="s">
        <v>225</v>
      </c>
      <c r="E72" s="15" t="s">
        <v>162</v>
      </c>
      <c r="F72" s="1037"/>
      <c r="G72" s="110" t="s">
        <v>163</v>
      </c>
      <c r="H72" s="97" t="s">
        <v>233</v>
      </c>
      <c r="I72" s="119" t="s">
        <v>165</v>
      </c>
      <c r="J72" s="177">
        <v>14</v>
      </c>
      <c r="K72" s="178" t="s">
        <v>235</v>
      </c>
      <c r="L72" s="178" t="s">
        <v>167</v>
      </c>
      <c r="M72" s="55" t="s">
        <v>168</v>
      </c>
      <c r="N72" s="55">
        <v>13.4</v>
      </c>
      <c r="O72" s="55">
        <v>13.4</v>
      </c>
      <c r="P72" s="55">
        <v>13.4</v>
      </c>
      <c r="Q72" s="55">
        <v>13.4</v>
      </c>
      <c r="R72" s="55">
        <v>13.4</v>
      </c>
      <c r="S72" s="55">
        <v>13.4</v>
      </c>
      <c r="T72" s="55">
        <v>13.4</v>
      </c>
      <c r="U72" s="55">
        <v>13.4</v>
      </c>
      <c r="V72" s="55">
        <v>13.4</v>
      </c>
      <c r="W72" s="55">
        <v>13.4</v>
      </c>
      <c r="X72" s="55">
        <v>13.4</v>
      </c>
      <c r="Y72" s="55">
        <v>13.4</v>
      </c>
      <c r="Z72" s="55">
        <v>13.4</v>
      </c>
      <c r="AA72" s="147">
        <v>3.28</v>
      </c>
      <c r="AB72" s="148">
        <f t="shared" si="31"/>
        <v>3.28</v>
      </c>
      <c r="AC72" s="148">
        <f t="shared" si="34"/>
        <v>3.28</v>
      </c>
      <c r="AD72" s="148">
        <f t="shared" si="32"/>
        <v>3.28</v>
      </c>
      <c r="AE72" s="145">
        <f t="shared" si="32"/>
        <v>3.28</v>
      </c>
      <c r="AF72" s="145">
        <f t="shared" si="33"/>
        <v>3.28</v>
      </c>
      <c r="AG72" s="145">
        <f t="shared" si="33"/>
        <v>3.28</v>
      </c>
      <c r="AH72" s="145">
        <f t="shared" si="33"/>
        <v>3.28</v>
      </c>
      <c r="AI72" s="145">
        <f t="shared" si="33"/>
        <v>3.28</v>
      </c>
      <c r="AJ72" s="145">
        <f t="shared" si="33"/>
        <v>3.28</v>
      </c>
      <c r="AK72" s="145">
        <f t="shared" si="33"/>
        <v>3.28</v>
      </c>
      <c r="AL72" s="145">
        <f t="shared" si="33"/>
        <v>3.28</v>
      </c>
      <c r="AM72" s="145">
        <f t="shared" si="33"/>
        <v>3.28</v>
      </c>
      <c r="AN72" s="127">
        <v>0</v>
      </c>
      <c r="AO72" s="196">
        <f t="shared" si="35"/>
        <v>0</v>
      </c>
      <c r="AP72" s="127">
        <v>0</v>
      </c>
      <c r="AQ72" s="196">
        <f t="shared" si="36"/>
        <v>0</v>
      </c>
      <c r="AR72" s="154">
        <v>0</v>
      </c>
      <c r="AS72" s="196">
        <f t="shared" si="37"/>
        <v>0</v>
      </c>
      <c r="AT72" s="154">
        <v>0</v>
      </c>
      <c r="AU72" s="200">
        <f t="shared" si="38"/>
        <v>0</v>
      </c>
      <c r="AV72" s="154">
        <v>0</v>
      </c>
      <c r="AW72" s="200">
        <f t="shared" si="39"/>
        <v>0</v>
      </c>
      <c r="AX72" s="142"/>
      <c r="AY72" s="200">
        <f t="shared" si="40"/>
        <v>0</v>
      </c>
      <c r="AZ72" s="142">
        <v>0</v>
      </c>
      <c r="BA72" s="203">
        <f t="shared" si="41"/>
        <v>0</v>
      </c>
      <c r="BB72" s="142"/>
      <c r="BC72" s="203">
        <f t="shared" si="42"/>
        <v>0</v>
      </c>
      <c r="BD72" s="142">
        <v>0</v>
      </c>
      <c r="BE72" s="203">
        <f t="shared" si="43"/>
        <v>0</v>
      </c>
      <c r="BF72" s="142">
        <v>0</v>
      </c>
      <c r="BG72" s="206">
        <f t="shared" si="44"/>
        <v>0</v>
      </c>
      <c r="BH72" s="142">
        <v>0</v>
      </c>
      <c r="BI72" s="206">
        <f t="shared" si="45"/>
        <v>0</v>
      </c>
      <c r="BJ72" s="142">
        <v>0</v>
      </c>
      <c r="BK72" s="209">
        <f t="shared" si="46"/>
        <v>0</v>
      </c>
    </row>
    <row r="73" spans="1:63" ht="15.75" customHeight="1">
      <c r="A73" s="152" t="s">
        <v>96</v>
      </c>
      <c r="B73" s="56" t="s">
        <v>160</v>
      </c>
      <c r="C73" s="33" t="s">
        <v>87</v>
      </c>
      <c r="D73" s="40" t="s">
        <v>225</v>
      </c>
      <c r="E73" s="15" t="s">
        <v>162</v>
      </c>
      <c r="F73" s="1037"/>
      <c r="G73" s="110" t="s">
        <v>163</v>
      </c>
      <c r="H73" s="97" t="s">
        <v>236</v>
      </c>
      <c r="I73" s="119" t="s">
        <v>174</v>
      </c>
      <c r="J73" s="177">
        <v>15</v>
      </c>
      <c r="K73" s="178" t="s">
        <v>237</v>
      </c>
      <c r="L73" s="178" t="s">
        <v>167</v>
      </c>
      <c r="M73" s="55" t="s">
        <v>168</v>
      </c>
      <c r="N73" s="55">
        <v>4.2</v>
      </c>
      <c r="O73" s="55">
        <v>4.2</v>
      </c>
      <c r="P73" s="55">
        <v>4.2</v>
      </c>
      <c r="Q73" s="55">
        <v>4.2</v>
      </c>
      <c r="R73" s="55">
        <v>4.2</v>
      </c>
      <c r="S73" s="55">
        <v>4.2</v>
      </c>
      <c r="T73" s="55">
        <v>4.2</v>
      </c>
      <c r="U73" s="55">
        <v>4.2</v>
      </c>
      <c r="V73" s="55">
        <v>4.2</v>
      </c>
      <c r="W73" s="55">
        <v>4.2</v>
      </c>
      <c r="X73" s="55">
        <v>4.2</v>
      </c>
      <c r="Y73" s="55">
        <v>4.2</v>
      </c>
      <c r="Z73" s="55">
        <v>4.2</v>
      </c>
      <c r="AA73" s="147">
        <v>0.7</v>
      </c>
      <c r="AB73" s="148">
        <f t="shared" si="31"/>
        <v>0.7</v>
      </c>
      <c r="AC73" s="148">
        <f t="shared" si="34"/>
        <v>0.7</v>
      </c>
      <c r="AD73" s="148">
        <f t="shared" si="32"/>
        <v>0.7</v>
      </c>
      <c r="AE73" s="145">
        <f t="shared" si="32"/>
        <v>0.7</v>
      </c>
      <c r="AF73" s="145">
        <f t="shared" si="33"/>
        <v>0.7</v>
      </c>
      <c r="AG73" s="145">
        <f t="shared" si="33"/>
        <v>0.7</v>
      </c>
      <c r="AH73" s="145">
        <f t="shared" si="33"/>
        <v>0.7</v>
      </c>
      <c r="AI73" s="145">
        <f t="shared" si="33"/>
        <v>0.7</v>
      </c>
      <c r="AJ73" s="145">
        <f t="shared" si="33"/>
        <v>0.7</v>
      </c>
      <c r="AK73" s="145">
        <f t="shared" si="33"/>
        <v>0.7</v>
      </c>
      <c r="AL73" s="145">
        <f t="shared" si="33"/>
        <v>0.7</v>
      </c>
      <c r="AM73" s="145">
        <f t="shared" si="33"/>
        <v>0.7</v>
      </c>
      <c r="AN73" s="127">
        <v>46187</v>
      </c>
      <c r="AO73" s="196">
        <f t="shared" si="35"/>
        <v>32330.899999999998</v>
      </c>
      <c r="AP73" s="127">
        <v>44885</v>
      </c>
      <c r="AQ73" s="196">
        <f t="shared" si="36"/>
        <v>31419.499999999996</v>
      </c>
      <c r="AR73" s="98">
        <v>50364</v>
      </c>
      <c r="AS73" s="196">
        <f t="shared" si="37"/>
        <v>35254.799999999996</v>
      </c>
      <c r="AT73" s="54">
        <v>63080</v>
      </c>
      <c r="AU73" s="200">
        <f t="shared" si="38"/>
        <v>44156</v>
      </c>
      <c r="AV73" s="142">
        <v>81727</v>
      </c>
      <c r="AW73" s="200">
        <f t="shared" si="39"/>
        <v>57208.899999999994</v>
      </c>
      <c r="AX73" s="142">
        <v>87920</v>
      </c>
      <c r="AY73" s="200">
        <f t="shared" si="40"/>
        <v>61543.999999999993</v>
      </c>
      <c r="AZ73" s="142">
        <v>98002</v>
      </c>
      <c r="BA73" s="203">
        <f t="shared" si="41"/>
        <v>68601.399999999994</v>
      </c>
      <c r="BB73" s="142">
        <v>150616</v>
      </c>
      <c r="BC73" s="203">
        <f t="shared" si="42"/>
        <v>105431.2</v>
      </c>
      <c r="BD73" s="142">
        <v>95573</v>
      </c>
      <c r="BE73" s="203">
        <f t="shared" si="43"/>
        <v>66901.099999999991</v>
      </c>
      <c r="BF73" s="142">
        <v>68560</v>
      </c>
      <c r="BG73" s="206">
        <f t="shared" si="44"/>
        <v>47992</v>
      </c>
      <c r="BH73" s="142">
        <v>87720</v>
      </c>
      <c r="BI73" s="206">
        <f t="shared" si="45"/>
        <v>61403.999999999993</v>
      </c>
      <c r="BJ73" s="142">
        <v>43227</v>
      </c>
      <c r="BK73" s="209">
        <f t="shared" si="46"/>
        <v>30258.899999999998</v>
      </c>
    </row>
    <row r="74" spans="1:63" ht="15.75" customHeight="1">
      <c r="A74" s="152" t="s">
        <v>96</v>
      </c>
      <c r="B74" s="56" t="s">
        <v>160</v>
      </c>
      <c r="C74" s="33" t="s">
        <v>87</v>
      </c>
      <c r="D74" s="40" t="s">
        <v>225</v>
      </c>
      <c r="E74" s="15" t="s">
        <v>162</v>
      </c>
      <c r="F74" s="1037"/>
      <c r="G74" s="110" t="s">
        <v>163</v>
      </c>
      <c r="H74" s="97" t="s">
        <v>236</v>
      </c>
      <c r="I74" s="119" t="s">
        <v>174</v>
      </c>
      <c r="J74" s="177">
        <v>15</v>
      </c>
      <c r="K74" s="178" t="s">
        <v>166</v>
      </c>
      <c r="L74" s="178" t="s">
        <v>190</v>
      </c>
      <c r="M74" s="55" t="s">
        <v>191</v>
      </c>
      <c r="N74" s="55">
        <v>6.2</v>
      </c>
      <c r="O74" s="55">
        <v>6.2</v>
      </c>
      <c r="P74" s="55">
        <v>6.2</v>
      </c>
      <c r="Q74" s="55">
        <v>6.2</v>
      </c>
      <c r="R74" s="55">
        <v>6.2</v>
      </c>
      <c r="S74" s="55">
        <v>6.2</v>
      </c>
      <c r="T74" s="55">
        <v>6.2</v>
      </c>
      <c r="U74" s="55">
        <v>6.2</v>
      </c>
      <c r="V74" s="55">
        <v>6.2</v>
      </c>
      <c r="W74" s="55">
        <v>6.2</v>
      </c>
      <c r="X74" s="55">
        <v>6.2</v>
      </c>
      <c r="Y74" s="55">
        <v>6.2</v>
      </c>
      <c r="Z74" s="55">
        <v>6.2</v>
      </c>
      <c r="AA74" s="147">
        <v>0.73</v>
      </c>
      <c r="AB74" s="148">
        <f t="shared" si="31"/>
        <v>0.73</v>
      </c>
      <c r="AC74" s="148">
        <f t="shared" si="34"/>
        <v>0.73</v>
      </c>
      <c r="AD74" s="148">
        <f t="shared" si="32"/>
        <v>0.73</v>
      </c>
      <c r="AE74" s="145">
        <f t="shared" si="32"/>
        <v>0.73</v>
      </c>
      <c r="AF74" s="145">
        <f t="shared" ref="AF74:AM82" si="47">AE74</f>
        <v>0.73</v>
      </c>
      <c r="AG74" s="145">
        <f t="shared" si="47"/>
        <v>0.73</v>
      </c>
      <c r="AH74" s="145">
        <f t="shared" si="47"/>
        <v>0.73</v>
      </c>
      <c r="AI74" s="145">
        <f t="shared" si="47"/>
        <v>0.73</v>
      </c>
      <c r="AJ74" s="145">
        <f t="shared" si="47"/>
        <v>0.73</v>
      </c>
      <c r="AK74" s="145">
        <f t="shared" si="47"/>
        <v>0.73</v>
      </c>
      <c r="AL74" s="145">
        <f t="shared" si="47"/>
        <v>0.73</v>
      </c>
      <c r="AM74" s="145">
        <f t="shared" si="47"/>
        <v>0.73</v>
      </c>
      <c r="AN74" s="127">
        <v>17634</v>
      </c>
      <c r="AO74" s="196">
        <f t="shared" si="35"/>
        <v>12872.82</v>
      </c>
      <c r="AP74" s="128">
        <v>7983</v>
      </c>
      <c r="AQ74" s="196">
        <f t="shared" si="36"/>
        <v>5827.59</v>
      </c>
      <c r="AR74" s="98">
        <v>6730</v>
      </c>
      <c r="AS74" s="196">
        <f t="shared" si="37"/>
        <v>4912.8999999999996</v>
      </c>
      <c r="AT74" s="54">
        <v>7600</v>
      </c>
      <c r="AU74" s="200">
        <f t="shared" si="38"/>
        <v>5548</v>
      </c>
      <c r="AV74" s="142">
        <v>22433</v>
      </c>
      <c r="AW74" s="200">
        <f t="shared" si="39"/>
        <v>16376.09</v>
      </c>
      <c r="AX74" s="142">
        <v>15520</v>
      </c>
      <c r="AY74" s="200">
        <f t="shared" si="40"/>
        <v>11329.6</v>
      </c>
      <c r="AZ74" s="142">
        <v>484</v>
      </c>
      <c r="BA74" s="203">
        <f t="shared" si="41"/>
        <v>353.32</v>
      </c>
      <c r="BB74" s="142">
        <v>376</v>
      </c>
      <c r="BC74" s="203">
        <f t="shared" si="42"/>
        <v>274.48</v>
      </c>
      <c r="BD74" s="142">
        <v>351</v>
      </c>
      <c r="BE74" s="203">
        <f t="shared" si="43"/>
        <v>256.23</v>
      </c>
      <c r="BF74" s="142">
        <v>0</v>
      </c>
      <c r="BG74" s="206">
        <f t="shared" si="44"/>
        <v>0</v>
      </c>
      <c r="BH74" s="142">
        <v>40</v>
      </c>
      <c r="BI74" s="206">
        <f t="shared" si="45"/>
        <v>29.2</v>
      </c>
      <c r="BJ74" s="142">
        <v>0</v>
      </c>
      <c r="BK74" s="209">
        <f t="shared" si="46"/>
        <v>0</v>
      </c>
    </row>
    <row r="75" spans="1:63" ht="15.75" customHeight="1">
      <c r="A75" s="152" t="s">
        <v>96</v>
      </c>
      <c r="B75" s="56" t="s">
        <v>160</v>
      </c>
      <c r="C75" s="33" t="s">
        <v>87</v>
      </c>
      <c r="D75" s="40" t="s">
        <v>225</v>
      </c>
      <c r="E75" s="15" t="s">
        <v>162</v>
      </c>
      <c r="F75" s="1037"/>
      <c r="G75" s="110" t="s">
        <v>163</v>
      </c>
      <c r="H75" s="97" t="s">
        <v>236</v>
      </c>
      <c r="I75" s="119" t="s">
        <v>165</v>
      </c>
      <c r="J75" s="177">
        <v>15</v>
      </c>
      <c r="K75" s="178" t="s">
        <v>237</v>
      </c>
      <c r="L75" s="178" t="s">
        <v>190</v>
      </c>
      <c r="M75" s="55" t="s">
        <v>191</v>
      </c>
      <c r="N75" s="55">
        <v>13.2</v>
      </c>
      <c r="O75" s="55">
        <v>13.2</v>
      </c>
      <c r="P75" s="55">
        <v>13.2</v>
      </c>
      <c r="Q75" s="55">
        <v>13.2</v>
      </c>
      <c r="R75" s="55">
        <v>13.2</v>
      </c>
      <c r="S75" s="55">
        <v>13.2</v>
      </c>
      <c r="T75" s="55">
        <v>13.2</v>
      </c>
      <c r="U75" s="55">
        <v>13.2</v>
      </c>
      <c r="V75" s="55">
        <v>13.2</v>
      </c>
      <c r="W75" s="55">
        <v>13.2</v>
      </c>
      <c r="X75" s="55">
        <v>13.2</v>
      </c>
      <c r="Y75" s="55">
        <v>13.2</v>
      </c>
      <c r="Z75" s="55">
        <v>13.2</v>
      </c>
      <c r="AA75" s="147">
        <v>3.88</v>
      </c>
      <c r="AB75" s="148">
        <f t="shared" si="31"/>
        <v>3.88</v>
      </c>
      <c r="AC75" s="148">
        <f t="shared" si="34"/>
        <v>3.88</v>
      </c>
      <c r="AD75" s="148">
        <f t="shared" si="32"/>
        <v>3.88</v>
      </c>
      <c r="AE75" s="145">
        <f t="shared" si="32"/>
        <v>3.88</v>
      </c>
      <c r="AF75" s="145">
        <f t="shared" si="47"/>
        <v>3.88</v>
      </c>
      <c r="AG75" s="145">
        <f t="shared" si="47"/>
        <v>3.88</v>
      </c>
      <c r="AH75" s="145">
        <f t="shared" si="47"/>
        <v>3.88</v>
      </c>
      <c r="AI75" s="145">
        <f t="shared" si="47"/>
        <v>3.88</v>
      </c>
      <c r="AJ75" s="145">
        <f t="shared" si="47"/>
        <v>3.88</v>
      </c>
      <c r="AK75" s="145">
        <f t="shared" si="47"/>
        <v>3.88</v>
      </c>
      <c r="AL75" s="145">
        <f t="shared" si="47"/>
        <v>3.88</v>
      </c>
      <c r="AM75" s="145">
        <f t="shared" si="47"/>
        <v>3.88</v>
      </c>
      <c r="AN75" s="127">
        <v>11740</v>
      </c>
      <c r="AO75" s="196">
        <f t="shared" si="35"/>
        <v>45551.199999999997</v>
      </c>
      <c r="AP75" s="128">
        <v>10922</v>
      </c>
      <c r="AQ75" s="196">
        <f t="shared" si="36"/>
        <v>42377.36</v>
      </c>
      <c r="AR75" s="98">
        <v>15182</v>
      </c>
      <c r="AS75" s="196">
        <f t="shared" si="37"/>
        <v>58906.159999999996</v>
      </c>
      <c r="AT75" s="98">
        <v>640</v>
      </c>
      <c r="AU75" s="200">
        <f t="shared" si="38"/>
        <v>2483.1999999999998</v>
      </c>
      <c r="AV75" s="142">
        <v>14446</v>
      </c>
      <c r="AW75" s="200">
        <f t="shared" si="39"/>
        <v>56050.479999999996</v>
      </c>
      <c r="AX75" s="142">
        <v>7720</v>
      </c>
      <c r="AY75" s="200">
        <f t="shared" si="40"/>
        <v>29953.599999999999</v>
      </c>
      <c r="AZ75" s="142">
        <v>4517</v>
      </c>
      <c r="BA75" s="203">
        <f t="shared" si="41"/>
        <v>17525.96</v>
      </c>
      <c r="BB75" s="142">
        <v>7476</v>
      </c>
      <c r="BC75" s="203">
        <f t="shared" si="42"/>
        <v>29006.880000000001</v>
      </c>
      <c r="BD75" s="142">
        <v>9510</v>
      </c>
      <c r="BE75" s="203">
        <f t="shared" si="43"/>
        <v>36898.799999999996</v>
      </c>
      <c r="BF75" s="142">
        <v>10120</v>
      </c>
      <c r="BG75" s="206">
        <f t="shared" si="44"/>
        <v>39265.599999999999</v>
      </c>
      <c r="BH75" s="142">
        <v>13280</v>
      </c>
      <c r="BI75" s="206">
        <f t="shared" si="45"/>
        <v>51526.400000000001</v>
      </c>
      <c r="BJ75" s="142">
        <v>10264</v>
      </c>
      <c r="BK75" s="209">
        <f t="shared" si="46"/>
        <v>39824.32</v>
      </c>
    </row>
    <row r="76" spans="1:63" ht="15.75" customHeight="1">
      <c r="A76" s="152" t="s">
        <v>96</v>
      </c>
      <c r="B76" s="56" t="s">
        <v>160</v>
      </c>
      <c r="C76" s="33" t="s">
        <v>87</v>
      </c>
      <c r="D76" s="40" t="s">
        <v>225</v>
      </c>
      <c r="E76" s="15" t="s">
        <v>162</v>
      </c>
      <c r="F76" s="1037"/>
      <c r="G76" s="110" t="s">
        <v>163</v>
      </c>
      <c r="H76" s="97" t="s">
        <v>236</v>
      </c>
      <c r="I76" s="119" t="s">
        <v>165</v>
      </c>
      <c r="J76" s="177">
        <v>15</v>
      </c>
      <c r="K76" s="178" t="s">
        <v>166</v>
      </c>
      <c r="L76" s="178" t="s">
        <v>190</v>
      </c>
      <c r="M76" s="55" t="s">
        <v>191</v>
      </c>
      <c r="N76" s="55">
        <v>13.2</v>
      </c>
      <c r="O76" s="55">
        <v>13.2</v>
      </c>
      <c r="P76" s="55">
        <v>13.2</v>
      </c>
      <c r="Q76" s="55">
        <v>13.2</v>
      </c>
      <c r="R76" s="55">
        <v>13.2</v>
      </c>
      <c r="S76" s="55">
        <v>13.2</v>
      </c>
      <c r="T76" s="55">
        <v>13.2</v>
      </c>
      <c r="U76" s="55">
        <v>13.2</v>
      </c>
      <c r="V76" s="55">
        <v>13.2</v>
      </c>
      <c r="W76" s="55">
        <v>13.2</v>
      </c>
      <c r="X76" s="55">
        <v>13.2</v>
      </c>
      <c r="Y76" s="55">
        <v>13.2</v>
      </c>
      <c r="Z76" s="55">
        <v>13.2</v>
      </c>
      <c r="AA76" s="147">
        <v>3.44</v>
      </c>
      <c r="AB76" s="148">
        <f t="shared" si="31"/>
        <v>3.44</v>
      </c>
      <c r="AC76" s="148">
        <f t="shared" si="34"/>
        <v>3.44</v>
      </c>
      <c r="AD76" s="148">
        <f t="shared" si="32"/>
        <v>3.44</v>
      </c>
      <c r="AE76" s="145">
        <f t="shared" si="32"/>
        <v>3.44</v>
      </c>
      <c r="AF76" s="145">
        <f t="shared" si="47"/>
        <v>3.44</v>
      </c>
      <c r="AG76" s="145">
        <f t="shared" si="47"/>
        <v>3.44</v>
      </c>
      <c r="AH76" s="145">
        <f t="shared" si="47"/>
        <v>3.44</v>
      </c>
      <c r="AI76" s="145">
        <f t="shared" si="47"/>
        <v>3.44</v>
      </c>
      <c r="AJ76" s="145">
        <f t="shared" si="47"/>
        <v>3.44</v>
      </c>
      <c r="AK76" s="145">
        <f t="shared" si="47"/>
        <v>3.44</v>
      </c>
      <c r="AL76" s="145">
        <f t="shared" si="47"/>
        <v>3.44</v>
      </c>
      <c r="AM76" s="145">
        <f t="shared" si="47"/>
        <v>3.44</v>
      </c>
      <c r="AN76" s="127">
        <v>2806</v>
      </c>
      <c r="AO76" s="196">
        <f t="shared" si="35"/>
        <v>9652.64</v>
      </c>
      <c r="AP76" s="128">
        <v>1435</v>
      </c>
      <c r="AQ76" s="196">
        <f t="shared" si="36"/>
        <v>4936.3999999999996</v>
      </c>
      <c r="AR76" s="154">
        <v>0</v>
      </c>
      <c r="AS76" s="196">
        <f t="shared" si="37"/>
        <v>0</v>
      </c>
      <c r="AT76" s="98">
        <v>12000</v>
      </c>
      <c r="AU76" s="200">
        <f t="shared" si="38"/>
        <v>41280</v>
      </c>
      <c r="AV76" s="142">
        <v>2760</v>
      </c>
      <c r="AW76" s="200">
        <f t="shared" si="39"/>
        <v>9494.4</v>
      </c>
      <c r="AX76" s="142">
        <v>3480</v>
      </c>
      <c r="AY76" s="200">
        <f t="shared" si="40"/>
        <v>11971.199999999999</v>
      </c>
      <c r="AZ76" s="142">
        <v>5040</v>
      </c>
      <c r="BA76" s="203">
        <f t="shared" si="41"/>
        <v>17337.599999999999</v>
      </c>
      <c r="BB76" s="142">
        <v>40</v>
      </c>
      <c r="BC76" s="203">
        <f t="shared" si="42"/>
        <v>137.6</v>
      </c>
      <c r="BD76" s="142">
        <v>40</v>
      </c>
      <c r="BE76" s="203">
        <f t="shared" si="43"/>
        <v>137.6</v>
      </c>
      <c r="BF76" s="142">
        <v>0</v>
      </c>
      <c r="BG76" s="206">
        <f t="shared" si="44"/>
        <v>0</v>
      </c>
      <c r="BH76" s="142">
        <v>0</v>
      </c>
      <c r="BI76" s="206">
        <f t="shared" si="45"/>
        <v>0</v>
      </c>
      <c r="BJ76" s="142">
        <v>40</v>
      </c>
      <c r="BK76" s="209">
        <f t="shared" si="46"/>
        <v>137.6</v>
      </c>
    </row>
    <row r="77" spans="1:63" ht="15.75" customHeight="1">
      <c r="A77" s="152" t="s">
        <v>96</v>
      </c>
      <c r="B77" s="56" t="s">
        <v>160</v>
      </c>
      <c r="C77" s="33" t="s">
        <v>87</v>
      </c>
      <c r="D77" s="40" t="s">
        <v>225</v>
      </c>
      <c r="E77" s="15" t="s">
        <v>162</v>
      </c>
      <c r="F77" s="1039"/>
      <c r="G77" s="110" t="s">
        <v>163</v>
      </c>
      <c r="H77" s="97" t="s">
        <v>238</v>
      </c>
      <c r="I77" s="119" t="s">
        <v>174</v>
      </c>
      <c r="J77" s="177">
        <v>15</v>
      </c>
      <c r="K77" s="178" t="s">
        <v>239</v>
      </c>
      <c r="L77" s="178" t="s">
        <v>190</v>
      </c>
      <c r="M77" s="55" t="s">
        <v>191</v>
      </c>
      <c r="N77" s="55">
        <v>4.3499999999999996</v>
      </c>
      <c r="O77" s="55">
        <v>4.3499999999999996</v>
      </c>
      <c r="P77" s="55">
        <v>4.3499999999999996</v>
      </c>
      <c r="Q77" s="55">
        <v>4.3499999999999996</v>
      </c>
      <c r="R77" s="55">
        <v>4.3499999999999996</v>
      </c>
      <c r="S77" s="55">
        <v>4.3499999999999996</v>
      </c>
      <c r="T77" s="55">
        <v>4.3499999999999996</v>
      </c>
      <c r="U77" s="55">
        <v>4.3499999999999996</v>
      </c>
      <c r="V77" s="55">
        <v>4.3499999999999996</v>
      </c>
      <c r="W77" s="55">
        <v>4.3499999999999996</v>
      </c>
      <c r="X77" s="55">
        <v>4.3499999999999996</v>
      </c>
      <c r="Y77" s="55">
        <v>4.3499999999999996</v>
      </c>
      <c r="Z77" s="55">
        <v>4.3499999999999996</v>
      </c>
      <c r="AA77" s="147">
        <v>0.25999999999999979</v>
      </c>
      <c r="AB77" s="148">
        <f t="shared" si="31"/>
        <v>0.25999999999999979</v>
      </c>
      <c r="AC77" s="148">
        <f t="shared" si="34"/>
        <v>0.25999999999999979</v>
      </c>
      <c r="AD77" s="148">
        <f t="shared" si="32"/>
        <v>0.25999999999999979</v>
      </c>
      <c r="AE77" s="145">
        <f t="shared" si="32"/>
        <v>0.25999999999999979</v>
      </c>
      <c r="AF77" s="145">
        <f t="shared" si="47"/>
        <v>0.25999999999999979</v>
      </c>
      <c r="AG77" s="145">
        <f t="shared" si="47"/>
        <v>0.25999999999999979</v>
      </c>
      <c r="AH77" s="145">
        <f t="shared" si="47"/>
        <v>0.25999999999999979</v>
      </c>
      <c r="AI77" s="145">
        <f t="shared" si="47"/>
        <v>0.25999999999999979</v>
      </c>
      <c r="AJ77" s="145">
        <f t="shared" si="47"/>
        <v>0.25999999999999979</v>
      </c>
      <c r="AK77" s="145">
        <f t="shared" si="47"/>
        <v>0.25999999999999979</v>
      </c>
      <c r="AL77" s="145">
        <f t="shared" si="47"/>
        <v>0.25999999999999979</v>
      </c>
      <c r="AM77" s="145">
        <f t="shared" si="47"/>
        <v>0.25999999999999979</v>
      </c>
      <c r="AN77" s="127">
        <v>6107</v>
      </c>
      <c r="AO77" s="196">
        <f t="shared" si="35"/>
        <v>1587.8199999999988</v>
      </c>
      <c r="AP77" s="128">
        <v>6710</v>
      </c>
      <c r="AQ77" s="196">
        <f t="shared" si="36"/>
        <v>1744.5999999999985</v>
      </c>
      <c r="AR77" s="98">
        <v>3748</v>
      </c>
      <c r="AS77" s="196">
        <f t="shared" si="37"/>
        <v>974.47999999999922</v>
      </c>
      <c r="AT77" s="54">
        <v>1800</v>
      </c>
      <c r="AU77" s="200">
        <f t="shared" si="38"/>
        <v>467.9999999999996</v>
      </c>
      <c r="AV77" s="142">
        <v>37000</v>
      </c>
      <c r="AW77" s="200">
        <f t="shared" si="39"/>
        <v>9619.9999999999927</v>
      </c>
      <c r="AX77" s="154">
        <v>0</v>
      </c>
      <c r="AY77" s="200">
        <f t="shared" si="40"/>
        <v>0</v>
      </c>
      <c r="AZ77" s="142">
        <v>0</v>
      </c>
      <c r="BA77" s="203">
        <f t="shared" si="41"/>
        <v>0</v>
      </c>
      <c r="BB77" s="142">
        <v>0</v>
      </c>
      <c r="BC77" s="203">
        <f t="shared" si="42"/>
        <v>0</v>
      </c>
      <c r="BD77" s="142">
        <v>8474</v>
      </c>
      <c r="BE77" s="203">
        <f t="shared" si="43"/>
        <v>2203.2399999999984</v>
      </c>
      <c r="BF77" s="142">
        <v>9840</v>
      </c>
      <c r="BG77" s="206">
        <f t="shared" si="44"/>
        <v>2558.3999999999978</v>
      </c>
      <c r="BH77" s="142">
        <v>7872</v>
      </c>
      <c r="BI77" s="206">
        <f t="shared" si="45"/>
        <v>2046.7199999999984</v>
      </c>
      <c r="BJ77" s="245">
        <v>4800</v>
      </c>
      <c r="BK77" s="209">
        <f t="shared" si="46"/>
        <v>1247.9999999999991</v>
      </c>
    </row>
    <row r="78" spans="1:63" ht="15.75" customHeight="1">
      <c r="A78" s="152" t="s">
        <v>96</v>
      </c>
      <c r="B78" s="56" t="s">
        <v>160</v>
      </c>
      <c r="C78" s="33" t="s">
        <v>87</v>
      </c>
      <c r="D78" s="40" t="s">
        <v>225</v>
      </c>
      <c r="E78" s="15" t="s">
        <v>162</v>
      </c>
      <c r="F78" s="1039"/>
      <c r="G78" s="110" t="s">
        <v>163</v>
      </c>
      <c r="H78" s="97" t="s">
        <v>238</v>
      </c>
      <c r="I78" s="119" t="s">
        <v>174</v>
      </c>
      <c r="J78" s="177">
        <v>15</v>
      </c>
      <c r="K78" s="178" t="s">
        <v>166</v>
      </c>
      <c r="L78" s="178" t="s">
        <v>167</v>
      </c>
      <c r="M78" s="55" t="s">
        <v>168</v>
      </c>
      <c r="N78" s="55">
        <v>6.35</v>
      </c>
      <c r="O78" s="55">
        <v>6.35</v>
      </c>
      <c r="P78" s="55">
        <v>6.35</v>
      </c>
      <c r="Q78" s="55">
        <v>6.35</v>
      </c>
      <c r="R78" s="55">
        <v>6.35</v>
      </c>
      <c r="S78" s="55">
        <v>6.35</v>
      </c>
      <c r="T78" s="55">
        <v>6.35</v>
      </c>
      <c r="U78" s="55">
        <v>6.35</v>
      </c>
      <c r="V78" s="55">
        <v>6.35</v>
      </c>
      <c r="W78" s="55">
        <v>6.35</v>
      </c>
      <c r="X78" s="55">
        <v>6.35</v>
      </c>
      <c r="Y78" s="55">
        <v>6.35</v>
      </c>
      <c r="Z78" s="55">
        <v>6.35</v>
      </c>
      <c r="AA78" s="147">
        <v>0.40999999999999925</v>
      </c>
      <c r="AB78" s="148">
        <f t="shared" si="31"/>
        <v>0.40999999999999925</v>
      </c>
      <c r="AC78" s="148">
        <f t="shared" si="34"/>
        <v>0.40999999999999925</v>
      </c>
      <c r="AD78" s="148">
        <f t="shared" si="32"/>
        <v>0.40999999999999925</v>
      </c>
      <c r="AE78" s="145">
        <f t="shared" si="32"/>
        <v>0.40999999999999925</v>
      </c>
      <c r="AF78" s="145">
        <f t="shared" si="47"/>
        <v>0.40999999999999925</v>
      </c>
      <c r="AG78" s="145">
        <f t="shared" si="47"/>
        <v>0.40999999999999925</v>
      </c>
      <c r="AH78" s="145">
        <f t="shared" si="47"/>
        <v>0.40999999999999925</v>
      </c>
      <c r="AI78" s="145">
        <f t="shared" si="47"/>
        <v>0.40999999999999925</v>
      </c>
      <c r="AJ78" s="145">
        <f t="shared" si="47"/>
        <v>0.40999999999999925</v>
      </c>
      <c r="AK78" s="145">
        <f t="shared" si="47"/>
        <v>0.40999999999999925</v>
      </c>
      <c r="AL78" s="145">
        <f t="shared" si="47"/>
        <v>0.40999999999999925</v>
      </c>
      <c r="AM78" s="145">
        <f t="shared" si="47"/>
        <v>0.40999999999999925</v>
      </c>
      <c r="AN78" s="127">
        <v>72605</v>
      </c>
      <c r="AO78" s="196">
        <f t="shared" si="35"/>
        <v>29768.049999999945</v>
      </c>
      <c r="AP78" s="128">
        <v>60221</v>
      </c>
      <c r="AQ78" s="196">
        <f t="shared" si="36"/>
        <v>24690.609999999953</v>
      </c>
      <c r="AR78" s="98">
        <v>57517</v>
      </c>
      <c r="AS78" s="196">
        <f t="shared" si="37"/>
        <v>23581.969999999958</v>
      </c>
      <c r="AT78" s="54">
        <v>10819</v>
      </c>
      <c r="AU78" s="200">
        <f t="shared" si="38"/>
        <v>4435.7899999999918</v>
      </c>
      <c r="AV78" s="142">
        <v>62240</v>
      </c>
      <c r="AW78" s="200">
        <f t="shared" si="39"/>
        <v>25518.399999999954</v>
      </c>
      <c r="AX78" s="154">
        <v>0</v>
      </c>
      <c r="AY78" s="200">
        <f t="shared" si="40"/>
        <v>0</v>
      </c>
      <c r="AZ78" s="142">
        <v>0</v>
      </c>
      <c r="BA78" s="203">
        <f t="shared" si="41"/>
        <v>0</v>
      </c>
      <c r="BB78" s="142">
        <v>0</v>
      </c>
      <c r="BC78" s="203">
        <f t="shared" si="42"/>
        <v>0</v>
      </c>
      <c r="BD78" s="142">
        <v>21604</v>
      </c>
      <c r="BE78" s="203">
        <f t="shared" si="43"/>
        <v>8857.639999999983</v>
      </c>
      <c r="BF78" s="142">
        <v>32198</v>
      </c>
      <c r="BG78" s="206">
        <f t="shared" si="44"/>
        <v>13201.179999999977</v>
      </c>
      <c r="BH78" s="142">
        <v>22632</v>
      </c>
      <c r="BI78" s="206">
        <f t="shared" si="45"/>
        <v>9279.1199999999826</v>
      </c>
      <c r="BJ78" s="245">
        <v>0</v>
      </c>
      <c r="BK78" s="209">
        <f t="shared" si="46"/>
        <v>0</v>
      </c>
    </row>
    <row r="79" spans="1:63" ht="15.75" customHeight="1">
      <c r="A79" s="152" t="s">
        <v>96</v>
      </c>
      <c r="B79" s="56" t="s">
        <v>160</v>
      </c>
      <c r="C79" s="33" t="s">
        <v>87</v>
      </c>
      <c r="D79" s="40" t="s">
        <v>225</v>
      </c>
      <c r="E79" s="15" t="s">
        <v>162</v>
      </c>
      <c r="F79" s="1039"/>
      <c r="G79" s="110" t="s">
        <v>163</v>
      </c>
      <c r="H79" s="97" t="s">
        <v>238</v>
      </c>
      <c r="I79" s="119" t="s">
        <v>165</v>
      </c>
      <c r="J79" s="177">
        <v>15</v>
      </c>
      <c r="K79" s="178" t="s">
        <v>166</v>
      </c>
      <c r="L79" s="178" t="s">
        <v>167</v>
      </c>
      <c r="M79" s="55" t="s">
        <v>168</v>
      </c>
      <c r="N79" s="55">
        <v>13.2</v>
      </c>
      <c r="O79" s="55">
        <v>13.2</v>
      </c>
      <c r="P79" s="55">
        <v>13.2</v>
      </c>
      <c r="Q79" s="55">
        <v>13.2</v>
      </c>
      <c r="R79" s="55">
        <v>13.2</v>
      </c>
      <c r="S79" s="55">
        <v>13.2</v>
      </c>
      <c r="T79" s="55">
        <v>13.2</v>
      </c>
      <c r="U79" s="55">
        <v>13.2</v>
      </c>
      <c r="V79" s="55">
        <v>13.2</v>
      </c>
      <c r="W79" s="55">
        <v>13.2</v>
      </c>
      <c r="X79" s="55">
        <v>13.2</v>
      </c>
      <c r="Y79" s="55">
        <v>13.2</v>
      </c>
      <c r="Z79" s="55">
        <v>13.2</v>
      </c>
      <c r="AA79" s="147">
        <v>3.4399999999999995</v>
      </c>
      <c r="AB79" s="148">
        <f t="shared" si="31"/>
        <v>3.4399999999999995</v>
      </c>
      <c r="AC79" s="148">
        <f t="shared" si="34"/>
        <v>3.4399999999999995</v>
      </c>
      <c r="AD79" s="148">
        <f t="shared" si="32"/>
        <v>3.4399999999999995</v>
      </c>
      <c r="AE79" s="145">
        <f t="shared" si="32"/>
        <v>3.4399999999999995</v>
      </c>
      <c r="AF79" s="145">
        <f t="shared" si="47"/>
        <v>3.4399999999999995</v>
      </c>
      <c r="AG79" s="145">
        <f t="shared" si="47"/>
        <v>3.4399999999999995</v>
      </c>
      <c r="AH79" s="145">
        <f t="shared" si="47"/>
        <v>3.4399999999999995</v>
      </c>
      <c r="AI79" s="145">
        <f t="shared" si="47"/>
        <v>3.4399999999999995</v>
      </c>
      <c r="AJ79" s="145">
        <f t="shared" si="47"/>
        <v>3.4399999999999995</v>
      </c>
      <c r="AK79" s="145">
        <f t="shared" si="47"/>
        <v>3.4399999999999995</v>
      </c>
      <c r="AL79" s="145">
        <f t="shared" si="47"/>
        <v>3.4399999999999995</v>
      </c>
      <c r="AM79" s="145">
        <f t="shared" si="47"/>
        <v>3.4399999999999995</v>
      </c>
      <c r="AN79" s="127">
        <v>27414</v>
      </c>
      <c r="AO79" s="196">
        <f t="shared" si="35"/>
        <v>94304.159999999989</v>
      </c>
      <c r="AP79" s="127">
        <v>33040</v>
      </c>
      <c r="AQ79" s="196">
        <f t="shared" si="36"/>
        <v>113657.59999999998</v>
      </c>
      <c r="AR79" s="154">
        <v>0</v>
      </c>
      <c r="AS79" s="196">
        <f t="shared" si="37"/>
        <v>0</v>
      </c>
      <c r="AT79" s="154">
        <v>0</v>
      </c>
      <c r="AU79" s="200">
        <f t="shared" si="38"/>
        <v>0</v>
      </c>
      <c r="AV79" s="154">
        <v>0</v>
      </c>
      <c r="AW79" s="200">
        <f t="shared" si="39"/>
        <v>0</v>
      </c>
      <c r="AX79" s="154">
        <v>0</v>
      </c>
      <c r="AY79" s="200">
        <f t="shared" si="40"/>
        <v>0</v>
      </c>
      <c r="AZ79" s="242">
        <f>28967-AZ3</f>
        <v>0</v>
      </c>
      <c r="BA79" s="203">
        <f t="shared" si="41"/>
        <v>0</v>
      </c>
      <c r="BB79" s="227">
        <f>40850-BB3</f>
        <v>0</v>
      </c>
      <c r="BC79" s="203">
        <f t="shared" si="42"/>
        <v>0</v>
      </c>
      <c r="BD79" s="227">
        <f>20373-BD3</f>
        <v>0</v>
      </c>
      <c r="BE79" s="203">
        <f t="shared" si="43"/>
        <v>0</v>
      </c>
      <c r="BF79" s="142">
        <v>37640</v>
      </c>
      <c r="BG79" s="206">
        <f t="shared" si="44"/>
        <v>129481.59999999998</v>
      </c>
      <c r="BH79" s="142">
        <v>29757</v>
      </c>
      <c r="BI79" s="206">
        <f t="shared" si="45"/>
        <v>102364.07999999999</v>
      </c>
      <c r="BJ79" s="142">
        <v>25359</v>
      </c>
      <c r="BK79" s="209">
        <f t="shared" si="46"/>
        <v>87234.959999999992</v>
      </c>
    </row>
    <row r="80" spans="1:63" ht="15.75" customHeight="1">
      <c r="A80" s="152" t="s">
        <v>96</v>
      </c>
      <c r="B80" s="56" t="s">
        <v>160</v>
      </c>
      <c r="C80" s="33" t="s">
        <v>87</v>
      </c>
      <c r="D80" s="40" t="s">
        <v>225</v>
      </c>
      <c r="E80" s="15" t="s">
        <v>162</v>
      </c>
      <c r="F80" s="1039"/>
      <c r="G80" s="110" t="s">
        <v>163</v>
      </c>
      <c r="H80" s="97" t="s">
        <v>238</v>
      </c>
      <c r="I80" s="119" t="s">
        <v>165</v>
      </c>
      <c r="J80" s="177">
        <v>15</v>
      </c>
      <c r="K80" s="178" t="s">
        <v>240</v>
      </c>
      <c r="L80" s="178" t="s">
        <v>167</v>
      </c>
      <c r="M80" s="55" t="s">
        <v>168</v>
      </c>
      <c r="N80" s="55">
        <v>14.8</v>
      </c>
      <c r="O80" s="55">
        <v>14.8</v>
      </c>
      <c r="P80" s="55">
        <v>14.8</v>
      </c>
      <c r="Q80" s="55">
        <v>14.8</v>
      </c>
      <c r="R80" s="55">
        <v>14.8</v>
      </c>
      <c r="S80" s="55">
        <v>14.8</v>
      </c>
      <c r="T80" s="55">
        <v>14.8</v>
      </c>
      <c r="U80" s="55">
        <v>14.8</v>
      </c>
      <c r="V80" s="55">
        <v>14.8</v>
      </c>
      <c r="W80" s="55">
        <v>14.8</v>
      </c>
      <c r="X80" s="55">
        <v>14.8</v>
      </c>
      <c r="Y80" s="55">
        <v>14.8</v>
      </c>
      <c r="Z80" s="55">
        <v>14.8</v>
      </c>
      <c r="AA80" s="147">
        <v>3.4399999999999995</v>
      </c>
      <c r="AB80" s="148">
        <f t="shared" si="31"/>
        <v>3.4399999999999995</v>
      </c>
      <c r="AC80" s="148">
        <f t="shared" si="34"/>
        <v>3.4399999999999995</v>
      </c>
      <c r="AD80" s="148">
        <f t="shared" si="32"/>
        <v>3.4399999999999995</v>
      </c>
      <c r="AE80" s="145">
        <f t="shared" si="32"/>
        <v>3.4399999999999995</v>
      </c>
      <c r="AF80" s="145">
        <f t="shared" si="47"/>
        <v>3.4399999999999995</v>
      </c>
      <c r="AG80" s="145">
        <f t="shared" si="47"/>
        <v>3.4399999999999995</v>
      </c>
      <c r="AH80" s="145">
        <f t="shared" si="47"/>
        <v>3.4399999999999995</v>
      </c>
      <c r="AI80" s="145">
        <f t="shared" si="47"/>
        <v>3.4399999999999995</v>
      </c>
      <c r="AJ80" s="145">
        <f t="shared" si="47"/>
        <v>3.4399999999999995</v>
      </c>
      <c r="AK80" s="145">
        <f t="shared" si="47"/>
        <v>3.4399999999999995</v>
      </c>
      <c r="AL80" s="145">
        <f t="shared" si="47"/>
        <v>3.4399999999999995</v>
      </c>
      <c r="AM80" s="145">
        <f t="shared" si="47"/>
        <v>3.4399999999999995</v>
      </c>
      <c r="AN80" s="127">
        <v>120</v>
      </c>
      <c r="AO80" s="196">
        <f t="shared" si="35"/>
        <v>412.79999999999995</v>
      </c>
      <c r="AP80" s="127">
        <v>39</v>
      </c>
      <c r="AQ80" s="196">
        <f t="shared" si="36"/>
        <v>134.15999999999997</v>
      </c>
      <c r="AR80" s="154">
        <v>0</v>
      </c>
      <c r="AS80" s="196">
        <f t="shared" si="37"/>
        <v>0</v>
      </c>
      <c r="AT80" s="54">
        <v>2797</v>
      </c>
      <c r="AU80" s="200">
        <f t="shared" si="38"/>
        <v>9621.6799999999985</v>
      </c>
      <c r="AV80" s="154">
        <v>0</v>
      </c>
      <c r="AW80" s="200">
        <f t="shared" si="39"/>
        <v>0</v>
      </c>
      <c r="AX80" s="154">
        <v>0</v>
      </c>
      <c r="AY80" s="200">
        <f t="shared" si="40"/>
        <v>0</v>
      </c>
      <c r="AZ80" s="142">
        <v>0</v>
      </c>
      <c r="BA80" s="203">
        <f t="shared" si="41"/>
        <v>0</v>
      </c>
      <c r="BB80" s="142">
        <v>0</v>
      </c>
      <c r="BC80" s="203">
        <f t="shared" si="42"/>
        <v>0</v>
      </c>
      <c r="BD80" s="142"/>
      <c r="BE80" s="203">
        <f t="shared" si="43"/>
        <v>0</v>
      </c>
      <c r="BF80" s="142">
        <v>160</v>
      </c>
      <c r="BG80" s="206">
        <f t="shared" si="44"/>
        <v>550.39999999999986</v>
      </c>
      <c r="BH80" s="142">
        <v>80</v>
      </c>
      <c r="BI80" s="206">
        <f t="shared" si="45"/>
        <v>275.19999999999993</v>
      </c>
      <c r="BJ80" s="142">
        <v>0</v>
      </c>
      <c r="BK80" s="209">
        <f t="shared" si="46"/>
        <v>0</v>
      </c>
    </row>
    <row r="81" spans="1:63" ht="15.75" customHeight="1">
      <c r="A81" s="152" t="s">
        <v>96</v>
      </c>
      <c r="B81" s="56" t="s">
        <v>160</v>
      </c>
      <c r="C81" s="33" t="s">
        <v>87</v>
      </c>
      <c r="D81" s="40" t="s">
        <v>225</v>
      </c>
      <c r="E81" s="15" t="s">
        <v>162</v>
      </c>
      <c r="F81" s="1037"/>
      <c r="G81" s="110" t="s">
        <v>241</v>
      </c>
      <c r="H81" s="97" t="s">
        <v>242</v>
      </c>
      <c r="I81" s="119" t="s">
        <v>174</v>
      </c>
      <c r="J81" s="177">
        <v>17</v>
      </c>
      <c r="K81" s="178" t="s">
        <v>243</v>
      </c>
      <c r="L81" s="178" t="s">
        <v>167</v>
      </c>
      <c r="M81" s="55" t="s">
        <v>168</v>
      </c>
      <c r="N81" s="55">
        <v>4.4000000000000004</v>
      </c>
      <c r="O81" s="55">
        <v>4.4000000000000004</v>
      </c>
      <c r="P81" s="55">
        <v>4.4000000000000004</v>
      </c>
      <c r="Q81" s="55">
        <v>4.4000000000000004</v>
      </c>
      <c r="R81" s="55">
        <v>4.4000000000000004</v>
      </c>
      <c r="S81" s="55">
        <v>4.4000000000000004</v>
      </c>
      <c r="T81" s="55">
        <v>4.4000000000000004</v>
      </c>
      <c r="U81" s="55">
        <v>4.4000000000000004</v>
      </c>
      <c r="V81" s="55">
        <v>4.4000000000000004</v>
      </c>
      <c r="W81" s="55">
        <v>4.4000000000000004</v>
      </c>
      <c r="X81" s="55">
        <v>4.4000000000000004</v>
      </c>
      <c r="Y81" s="55">
        <v>4.4000000000000004</v>
      </c>
      <c r="Z81" s="55">
        <v>4.4000000000000004</v>
      </c>
      <c r="AA81" s="147">
        <v>0.7</v>
      </c>
      <c r="AB81" s="148">
        <f t="shared" si="31"/>
        <v>0.7</v>
      </c>
      <c r="AC81" s="148">
        <f t="shared" si="34"/>
        <v>0.7</v>
      </c>
      <c r="AD81" s="148">
        <f t="shared" si="32"/>
        <v>0.7</v>
      </c>
      <c r="AE81" s="145">
        <f t="shared" si="32"/>
        <v>0.7</v>
      </c>
      <c r="AF81" s="145">
        <f t="shared" si="47"/>
        <v>0.7</v>
      </c>
      <c r="AG81" s="145">
        <f t="shared" si="47"/>
        <v>0.7</v>
      </c>
      <c r="AH81" s="145">
        <f t="shared" si="47"/>
        <v>0.7</v>
      </c>
      <c r="AI81" s="145">
        <f t="shared" si="47"/>
        <v>0.7</v>
      </c>
      <c r="AJ81" s="145">
        <f t="shared" si="47"/>
        <v>0.7</v>
      </c>
      <c r="AK81" s="145">
        <f t="shared" si="47"/>
        <v>0.7</v>
      </c>
      <c r="AL81" s="145">
        <f t="shared" si="47"/>
        <v>0.7</v>
      </c>
      <c r="AM81" s="145">
        <f t="shared" si="47"/>
        <v>0.7</v>
      </c>
      <c r="AN81" s="127">
        <v>4000</v>
      </c>
      <c r="AO81" s="196">
        <f t="shared" si="35"/>
        <v>2800</v>
      </c>
      <c r="AP81" s="127">
        <v>4000</v>
      </c>
      <c r="AQ81" s="196">
        <f t="shared" si="36"/>
        <v>2800</v>
      </c>
      <c r="AR81" s="98">
        <v>5720</v>
      </c>
      <c r="AS81" s="196">
        <f t="shared" si="37"/>
        <v>4003.9999999999995</v>
      </c>
      <c r="AT81" s="54">
        <v>4760</v>
      </c>
      <c r="AU81" s="200">
        <f t="shared" si="38"/>
        <v>3332</v>
      </c>
      <c r="AV81" s="142">
        <v>18076</v>
      </c>
      <c r="AW81" s="200">
        <f t="shared" si="39"/>
        <v>12653.199999999999</v>
      </c>
      <c r="AX81" s="142">
        <v>6160</v>
      </c>
      <c r="AY81" s="200">
        <f t="shared" si="40"/>
        <v>4312</v>
      </c>
      <c r="AZ81" s="142">
        <v>11800</v>
      </c>
      <c r="BA81" s="203">
        <f t="shared" si="41"/>
        <v>8260</v>
      </c>
      <c r="BB81" s="142">
        <v>13017</v>
      </c>
      <c r="BC81" s="203">
        <f t="shared" si="42"/>
        <v>9111.9</v>
      </c>
      <c r="BD81" s="142">
        <v>14360</v>
      </c>
      <c r="BE81" s="203">
        <f t="shared" si="43"/>
        <v>10052</v>
      </c>
      <c r="BF81" s="142">
        <v>13888</v>
      </c>
      <c r="BG81" s="206">
        <f t="shared" si="44"/>
        <v>9721.5999999999985</v>
      </c>
      <c r="BH81" s="142">
        <v>20520</v>
      </c>
      <c r="BI81" s="206">
        <f t="shared" si="45"/>
        <v>14363.999999999998</v>
      </c>
      <c r="BJ81" s="142">
        <v>9560</v>
      </c>
      <c r="BK81" s="209">
        <f t="shared" si="46"/>
        <v>6692</v>
      </c>
    </row>
    <row r="82" spans="1:63" ht="15.75" customHeight="1">
      <c r="A82" s="152" t="s">
        <v>96</v>
      </c>
      <c r="B82" s="56" t="s">
        <v>160</v>
      </c>
      <c r="C82" s="33" t="s">
        <v>87</v>
      </c>
      <c r="D82" s="40" t="s">
        <v>225</v>
      </c>
      <c r="E82" s="15" t="s">
        <v>162</v>
      </c>
      <c r="F82" s="1037"/>
      <c r="G82" s="110" t="s">
        <v>241</v>
      </c>
      <c r="H82" s="97" t="s">
        <v>242</v>
      </c>
      <c r="I82" s="119" t="s">
        <v>174</v>
      </c>
      <c r="J82" s="177">
        <v>17</v>
      </c>
      <c r="K82" s="178" t="s">
        <v>166</v>
      </c>
      <c r="L82" s="178" t="s">
        <v>167</v>
      </c>
      <c r="M82" s="55" t="s">
        <v>173</v>
      </c>
      <c r="N82" s="55">
        <v>6.4</v>
      </c>
      <c r="O82" s="55">
        <v>6.4</v>
      </c>
      <c r="P82" s="55">
        <v>6.4</v>
      </c>
      <c r="Q82" s="55">
        <v>6.4</v>
      </c>
      <c r="R82" s="55">
        <v>6.4</v>
      </c>
      <c r="S82" s="55">
        <v>6.4</v>
      </c>
      <c r="T82" s="55">
        <v>6.4</v>
      </c>
      <c r="U82" s="55">
        <v>6.4</v>
      </c>
      <c r="V82" s="55">
        <v>6.4</v>
      </c>
      <c r="W82" s="55">
        <v>6.4</v>
      </c>
      <c r="X82" s="55">
        <v>6.4</v>
      </c>
      <c r="Y82" s="55">
        <v>6.4</v>
      </c>
      <c r="Z82" s="55">
        <v>6.4</v>
      </c>
      <c r="AA82" s="147">
        <v>1</v>
      </c>
      <c r="AB82" s="148">
        <f t="shared" si="31"/>
        <v>1</v>
      </c>
      <c r="AC82" s="148">
        <f t="shared" si="34"/>
        <v>1</v>
      </c>
      <c r="AD82" s="148">
        <v>1.4</v>
      </c>
      <c r="AE82" s="145">
        <f>AD82</f>
        <v>1.4</v>
      </c>
      <c r="AF82" s="145">
        <f t="shared" si="47"/>
        <v>1.4</v>
      </c>
      <c r="AG82" s="145">
        <f t="shared" si="47"/>
        <v>1.4</v>
      </c>
      <c r="AH82" s="145">
        <f t="shared" si="47"/>
        <v>1.4</v>
      </c>
      <c r="AI82" s="145">
        <f t="shared" si="47"/>
        <v>1.4</v>
      </c>
      <c r="AJ82" s="145">
        <f t="shared" si="47"/>
        <v>1.4</v>
      </c>
      <c r="AK82" s="145">
        <f t="shared" si="47"/>
        <v>1.4</v>
      </c>
      <c r="AL82" s="145">
        <f t="shared" si="47"/>
        <v>1.4</v>
      </c>
      <c r="AM82" s="145">
        <f t="shared" si="47"/>
        <v>1.4</v>
      </c>
      <c r="AN82" s="127">
        <v>4440</v>
      </c>
      <c r="AO82" s="196">
        <f t="shared" si="35"/>
        <v>4440</v>
      </c>
      <c r="AP82" s="127">
        <v>4840</v>
      </c>
      <c r="AQ82" s="196">
        <f t="shared" si="36"/>
        <v>4840</v>
      </c>
      <c r="AR82" s="98">
        <v>1560</v>
      </c>
      <c r="AS82" s="196">
        <f t="shared" si="37"/>
        <v>2184</v>
      </c>
      <c r="AT82" s="54">
        <v>3040</v>
      </c>
      <c r="AU82" s="200">
        <f t="shared" si="38"/>
        <v>4256</v>
      </c>
      <c r="AV82" s="142">
        <v>3880</v>
      </c>
      <c r="AW82" s="200">
        <f t="shared" si="39"/>
        <v>5432</v>
      </c>
      <c r="AX82" s="142">
        <v>4040</v>
      </c>
      <c r="AY82" s="200">
        <f t="shared" si="40"/>
        <v>5656</v>
      </c>
      <c r="AZ82" s="142">
        <v>7596</v>
      </c>
      <c r="BA82" s="203">
        <f t="shared" si="41"/>
        <v>10634.4</v>
      </c>
      <c r="BB82" s="142">
        <v>1920</v>
      </c>
      <c r="BC82" s="203">
        <f t="shared" si="42"/>
        <v>2688</v>
      </c>
      <c r="BD82" s="142">
        <v>1480</v>
      </c>
      <c r="BE82" s="203">
        <f t="shared" si="43"/>
        <v>2072</v>
      </c>
      <c r="BF82" s="142">
        <v>3000</v>
      </c>
      <c r="BG82" s="206">
        <f t="shared" si="44"/>
        <v>4200</v>
      </c>
      <c r="BH82" s="142">
        <v>3000</v>
      </c>
      <c r="BI82" s="206">
        <f t="shared" si="45"/>
        <v>4200</v>
      </c>
      <c r="BJ82" s="142">
        <v>880</v>
      </c>
      <c r="BK82" s="209">
        <f t="shared" si="46"/>
        <v>1232</v>
      </c>
    </row>
    <row r="83" spans="1:63" ht="15.75" customHeight="1">
      <c r="A83" s="152" t="s">
        <v>96</v>
      </c>
      <c r="B83" s="56" t="s">
        <v>160</v>
      </c>
      <c r="C83" s="33" t="s">
        <v>87</v>
      </c>
      <c r="D83" s="40" t="s">
        <v>225</v>
      </c>
      <c r="E83" s="15" t="s">
        <v>162</v>
      </c>
      <c r="F83" s="1037"/>
      <c r="G83" s="110" t="s">
        <v>241</v>
      </c>
      <c r="H83" s="97" t="s">
        <v>242</v>
      </c>
      <c r="I83" s="119" t="s">
        <v>165</v>
      </c>
      <c r="J83" s="177">
        <v>17</v>
      </c>
      <c r="K83" s="178" t="s">
        <v>244</v>
      </c>
      <c r="L83" s="178" t="s">
        <v>167</v>
      </c>
      <c r="M83" s="55" t="s">
        <v>173</v>
      </c>
      <c r="N83" s="55">
        <v>13.6</v>
      </c>
      <c r="O83" s="55">
        <v>13.6</v>
      </c>
      <c r="P83" s="55">
        <v>13.6</v>
      </c>
      <c r="Q83" s="55">
        <v>13.6</v>
      </c>
      <c r="R83" s="55">
        <v>13.6</v>
      </c>
      <c r="S83" s="55">
        <v>13.6</v>
      </c>
      <c r="T83" s="55">
        <v>13.6</v>
      </c>
      <c r="U83" s="55">
        <v>13.6</v>
      </c>
      <c r="V83" s="55">
        <v>13.6</v>
      </c>
      <c r="W83" s="55">
        <v>13.6</v>
      </c>
      <c r="X83" s="55">
        <v>13.6</v>
      </c>
      <c r="Y83" s="55">
        <v>13.6</v>
      </c>
      <c r="Z83" s="55">
        <v>13.6</v>
      </c>
      <c r="AA83" s="147">
        <v>2.5</v>
      </c>
      <c r="AB83" s="148">
        <f t="shared" si="31"/>
        <v>2.5</v>
      </c>
      <c r="AC83" s="148">
        <f t="shared" si="34"/>
        <v>2.5</v>
      </c>
      <c r="AD83" s="148">
        <v>3.5</v>
      </c>
      <c r="AE83" s="145">
        <f>AD83</f>
        <v>3.5</v>
      </c>
      <c r="AF83" s="145">
        <f t="shared" ref="AF83:AG102" si="48">AE83</f>
        <v>3.5</v>
      </c>
      <c r="AG83" s="145">
        <f t="shared" si="48"/>
        <v>3.5</v>
      </c>
      <c r="AH83" s="145">
        <v>4</v>
      </c>
      <c r="AI83" s="145">
        <f t="shared" ref="AI83:AM93" si="49">AH83</f>
        <v>4</v>
      </c>
      <c r="AJ83" s="145">
        <f t="shared" si="49"/>
        <v>4</v>
      </c>
      <c r="AK83" s="145">
        <f t="shared" si="49"/>
        <v>4</v>
      </c>
      <c r="AL83" s="145">
        <f t="shared" si="49"/>
        <v>4</v>
      </c>
      <c r="AM83" s="145">
        <f t="shared" si="49"/>
        <v>4</v>
      </c>
      <c r="AN83" s="127">
        <v>2916</v>
      </c>
      <c r="AO83" s="196">
        <f t="shared" si="35"/>
        <v>7290</v>
      </c>
      <c r="AP83" s="127">
        <v>6440</v>
      </c>
      <c r="AQ83" s="196">
        <f t="shared" si="36"/>
        <v>16100</v>
      </c>
      <c r="AR83" s="98">
        <v>6440</v>
      </c>
      <c r="AS83" s="196">
        <f t="shared" si="37"/>
        <v>22540</v>
      </c>
      <c r="AT83" s="54">
        <v>10040</v>
      </c>
      <c r="AU83" s="200">
        <f t="shared" si="38"/>
        <v>35140</v>
      </c>
      <c r="AV83" s="142">
        <v>10400</v>
      </c>
      <c r="AW83" s="200">
        <f t="shared" si="39"/>
        <v>36400</v>
      </c>
      <c r="AX83" s="142">
        <v>4440</v>
      </c>
      <c r="AY83" s="200">
        <f t="shared" si="40"/>
        <v>15540</v>
      </c>
      <c r="AZ83" s="142">
        <v>4992</v>
      </c>
      <c r="BA83" s="203">
        <f t="shared" si="41"/>
        <v>19968</v>
      </c>
      <c r="BB83" s="142">
        <v>8760</v>
      </c>
      <c r="BC83" s="203">
        <f t="shared" si="42"/>
        <v>35040</v>
      </c>
      <c r="BD83" s="142">
        <v>2560</v>
      </c>
      <c r="BE83" s="203">
        <f t="shared" si="43"/>
        <v>10240</v>
      </c>
      <c r="BF83" s="142">
        <v>5800</v>
      </c>
      <c r="BG83" s="206">
        <f t="shared" si="44"/>
        <v>23200</v>
      </c>
      <c r="BH83" s="142">
        <v>3840</v>
      </c>
      <c r="BI83" s="206">
        <f t="shared" si="45"/>
        <v>15360</v>
      </c>
      <c r="BJ83" s="142">
        <v>2440</v>
      </c>
      <c r="BK83" s="209">
        <f t="shared" si="46"/>
        <v>9760</v>
      </c>
    </row>
    <row r="84" spans="1:63" ht="15.75" customHeight="1">
      <c r="A84" s="152" t="s">
        <v>96</v>
      </c>
      <c r="B84" s="56" t="s">
        <v>160</v>
      </c>
      <c r="C84" s="33" t="s">
        <v>87</v>
      </c>
      <c r="D84" s="40" t="s">
        <v>225</v>
      </c>
      <c r="E84" s="15" t="s">
        <v>162</v>
      </c>
      <c r="F84" s="1037"/>
      <c r="G84" s="110" t="s">
        <v>241</v>
      </c>
      <c r="H84" s="97" t="s">
        <v>242</v>
      </c>
      <c r="I84" s="119" t="s">
        <v>165</v>
      </c>
      <c r="J84" s="177">
        <v>17</v>
      </c>
      <c r="K84" s="178" t="s">
        <v>245</v>
      </c>
      <c r="L84" s="178" t="s">
        <v>167</v>
      </c>
      <c r="M84" s="55" t="s">
        <v>173</v>
      </c>
      <c r="N84" s="55">
        <v>15.2</v>
      </c>
      <c r="O84" s="55">
        <v>15.2</v>
      </c>
      <c r="P84" s="55">
        <v>15.2</v>
      </c>
      <c r="Q84" s="55">
        <v>15.2</v>
      </c>
      <c r="R84" s="55">
        <v>15.2</v>
      </c>
      <c r="S84" s="55">
        <v>15.2</v>
      </c>
      <c r="T84" s="55">
        <v>15.2</v>
      </c>
      <c r="U84" s="55">
        <v>15.2</v>
      </c>
      <c r="V84" s="55">
        <v>15.2</v>
      </c>
      <c r="W84" s="55">
        <v>15.2</v>
      </c>
      <c r="X84" s="55">
        <v>15.2</v>
      </c>
      <c r="Y84" s="55">
        <v>15.2</v>
      </c>
      <c r="Z84" s="55">
        <v>15.2</v>
      </c>
      <c r="AA84" s="147">
        <v>2.5</v>
      </c>
      <c r="AB84" s="148">
        <f t="shared" si="31"/>
        <v>2.5</v>
      </c>
      <c r="AC84" s="148">
        <f t="shared" si="34"/>
        <v>2.5</v>
      </c>
      <c r="AD84" s="148">
        <v>3.5</v>
      </c>
      <c r="AE84" s="145">
        <f>AD84</f>
        <v>3.5</v>
      </c>
      <c r="AF84" s="145">
        <f t="shared" si="48"/>
        <v>3.5</v>
      </c>
      <c r="AG84" s="145">
        <f t="shared" si="48"/>
        <v>3.5</v>
      </c>
      <c r="AH84" s="145">
        <v>4</v>
      </c>
      <c r="AI84" s="145">
        <f t="shared" si="49"/>
        <v>4</v>
      </c>
      <c r="AJ84" s="145">
        <f t="shared" si="49"/>
        <v>4</v>
      </c>
      <c r="AK84" s="145">
        <f t="shared" si="49"/>
        <v>4</v>
      </c>
      <c r="AL84" s="145">
        <f t="shared" si="49"/>
        <v>4</v>
      </c>
      <c r="AM84" s="145">
        <f t="shared" si="49"/>
        <v>4</v>
      </c>
      <c r="AN84" s="127">
        <v>0</v>
      </c>
      <c r="AO84" s="196">
        <f t="shared" si="35"/>
        <v>0</v>
      </c>
      <c r="AP84" s="127">
        <v>0</v>
      </c>
      <c r="AQ84" s="196">
        <f t="shared" si="36"/>
        <v>0</v>
      </c>
      <c r="AR84" s="98">
        <v>2040</v>
      </c>
      <c r="AS84" s="196">
        <f t="shared" si="37"/>
        <v>7140</v>
      </c>
      <c r="AT84" s="154">
        <v>0</v>
      </c>
      <c r="AU84" s="200">
        <f t="shared" si="38"/>
        <v>0</v>
      </c>
      <c r="AV84" s="142">
        <v>880</v>
      </c>
      <c r="AW84" s="200">
        <f t="shared" si="39"/>
        <v>3080</v>
      </c>
      <c r="AX84" s="154">
        <v>0</v>
      </c>
      <c r="AY84" s="200">
        <f t="shared" si="40"/>
        <v>0</v>
      </c>
      <c r="AZ84" s="142">
        <v>0</v>
      </c>
      <c r="BA84" s="203">
        <f t="shared" si="41"/>
        <v>0</v>
      </c>
      <c r="BB84" s="142">
        <v>0</v>
      </c>
      <c r="BC84" s="203">
        <f t="shared" si="42"/>
        <v>0</v>
      </c>
      <c r="BD84" s="142">
        <v>0</v>
      </c>
      <c r="BE84" s="203">
        <f t="shared" si="43"/>
        <v>0</v>
      </c>
      <c r="BF84" s="142">
        <v>40</v>
      </c>
      <c r="BG84" s="206">
        <f t="shared" si="44"/>
        <v>160</v>
      </c>
      <c r="BH84" s="142">
        <v>0</v>
      </c>
      <c r="BI84" s="206">
        <f t="shared" si="45"/>
        <v>0</v>
      </c>
      <c r="BJ84" s="142">
        <v>0</v>
      </c>
      <c r="BK84" s="209">
        <f t="shared" si="46"/>
        <v>0</v>
      </c>
    </row>
    <row r="85" spans="1:63" ht="15.75" customHeight="1">
      <c r="A85" s="152" t="s">
        <v>96</v>
      </c>
      <c r="B85" s="56" t="s">
        <v>160</v>
      </c>
      <c r="C85" s="33" t="s">
        <v>87</v>
      </c>
      <c r="D85" s="40" t="s">
        <v>225</v>
      </c>
      <c r="E85" s="15" t="s">
        <v>162</v>
      </c>
      <c r="F85" s="1037"/>
      <c r="G85" s="110">
        <v>2023</v>
      </c>
      <c r="H85" s="97" t="s">
        <v>246</v>
      </c>
      <c r="I85" s="119" t="s">
        <v>174</v>
      </c>
      <c r="J85" s="177">
        <v>15</v>
      </c>
      <c r="K85" s="178" t="s">
        <v>247</v>
      </c>
      <c r="L85" s="178" t="s">
        <v>167</v>
      </c>
      <c r="M85" s="55" t="s">
        <v>168</v>
      </c>
      <c r="N85" s="55">
        <v>4.6500000000000004</v>
      </c>
      <c r="O85" s="55">
        <v>4.6500000000000004</v>
      </c>
      <c r="P85" s="55">
        <v>4.6500000000000004</v>
      </c>
      <c r="Q85" s="55">
        <v>4.6500000000000004</v>
      </c>
      <c r="R85" s="55">
        <v>4.6500000000000004</v>
      </c>
      <c r="S85" s="55">
        <v>4.6500000000000004</v>
      </c>
      <c r="T85" s="55">
        <v>4.6500000000000004</v>
      </c>
      <c r="U85" s="55">
        <v>4.6500000000000004</v>
      </c>
      <c r="V85" s="55">
        <v>4.6500000000000004</v>
      </c>
      <c r="W85" s="55">
        <v>4.6500000000000004</v>
      </c>
      <c r="X85" s="55">
        <v>4.6500000000000004</v>
      </c>
      <c r="Y85" s="55">
        <v>4.6500000000000004</v>
      </c>
      <c r="Z85" s="55">
        <v>4.6500000000000004</v>
      </c>
      <c r="AA85" s="148">
        <v>0</v>
      </c>
      <c r="AB85" s="148">
        <f t="shared" si="31"/>
        <v>0</v>
      </c>
      <c r="AC85" s="148">
        <f t="shared" si="34"/>
        <v>0</v>
      </c>
      <c r="AD85" s="148">
        <f t="shared" ref="AD85:AD91" si="50">AC85</f>
        <v>0</v>
      </c>
      <c r="AE85" s="145">
        <v>0.5</v>
      </c>
      <c r="AF85" s="145">
        <f t="shared" si="48"/>
        <v>0.5</v>
      </c>
      <c r="AG85" s="145">
        <f t="shared" si="48"/>
        <v>0.5</v>
      </c>
      <c r="AH85" s="145">
        <f t="shared" ref="AH85:AH117" si="51">AG85</f>
        <v>0.5</v>
      </c>
      <c r="AI85" s="145">
        <f t="shared" si="49"/>
        <v>0.5</v>
      </c>
      <c r="AJ85" s="145">
        <f t="shared" si="49"/>
        <v>0.5</v>
      </c>
      <c r="AK85" s="145">
        <f t="shared" si="49"/>
        <v>0.5</v>
      </c>
      <c r="AL85" s="145">
        <f t="shared" si="49"/>
        <v>0.5</v>
      </c>
      <c r="AM85" s="145">
        <f t="shared" si="49"/>
        <v>0.5</v>
      </c>
      <c r="AN85" s="154">
        <v>0</v>
      </c>
      <c r="AO85" s="196">
        <f t="shared" si="35"/>
        <v>0</v>
      </c>
      <c r="AP85" s="154">
        <v>0</v>
      </c>
      <c r="AQ85" s="196">
        <f t="shared" si="36"/>
        <v>0</v>
      </c>
      <c r="AR85" s="154">
        <v>0</v>
      </c>
      <c r="AS85" s="196">
        <f t="shared" si="37"/>
        <v>0</v>
      </c>
      <c r="AT85" s="54">
        <v>6386</v>
      </c>
      <c r="AU85" s="200">
        <f t="shared" si="38"/>
        <v>3193</v>
      </c>
      <c r="AV85" s="142">
        <v>26750</v>
      </c>
      <c r="AW85" s="200">
        <f t="shared" si="39"/>
        <v>13375</v>
      </c>
      <c r="AX85" s="142">
        <v>36043</v>
      </c>
      <c r="AY85" s="200">
        <f t="shared" si="40"/>
        <v>18021.5</v>
      </c>
      <c r="AZ85" s="142">
        <v>47676</v>
      </c>
      <c r="BA85" s="203">
        <f t="shared" si="41"/>
        <v>23838</v>
      </c>
      <c r="BB85" s="142">
        <v>50287</v>
      </c>
      <c r="BC85" s="203">
        <f t="shared" si="42"/>
        <v>25143.5</v>
      </c>
      <c r="BD85" s="142">
        <v>22058</v>
      </c>
      <c r="BE85" s="203">
        <f t="shared" si="43"/>
        <v>11029</v>
      </c>
      <c r="BF85" s="142">
        <v>25680</v>
      </c>
      <c r="BG85" s="206">
        <f t="shared" si="44"/>
        <v>12840</v>
      </c>
      <c r="BH85" s="142">
        <v>51017</v>
      </c>
      <c r="BI85" s="206">
        <f t="shared" si="45"/>
        <v>25508.5</v>
      </c>
      <c r="BJ85" s="142">
        <v>17600</v>
      </c>
      <c r="BK85" s="209">
        <f t="shared" si="46"/>
        <v>8800</v>
      </c>
    </row>
    <row r="86" spans="1:63" ht="15.75" customHeight="1">
      <c r="A86" s="152" t="s">
        <v>96</v>
      </c>
      <c r="B86" s="56" t="s">
        <v>160</v>
      </c>
      <c r="C86" s="33" t="s">
        <v>87</v>
      </c>
      <c r="D86" s="40" t="s">
        <v>225</v>
      </c>
      <c r="E86" s="15" t="s">
        <v>162</v>
      </c>
      <c r="F86" s="1037"/>
      <c r="G86" s="110">
        <v>2023</v>
      </c>
      <c r="H86" s="97" t="s">
        <v>246</v>
      </c>
      <c r="I86" s="119" t="s">
        <v>174</v>
      </c>
      <c r="J86" s="177">
        <v>15</v>
      </c>
      <c r="K86" s="178" t="s">
        <v>172</v>
      </c>
      <c r="L86" s="178" t="s">
        <v>167</v>
      </c>
      <c r="M86" s="55" t="s">
        <v>168</v>
      </c>
      <c r="N86" s="55">
        <v>6.65</v>
      </c>
      <c r="O86" s="55">
        <v>6.65</v>
      </c>
      <c r="P86" s="55">
        <v>6.65</v>
      </c>
      <c r="Q86" s="55">
        <v>6.65</v>
      </c>
      <c r="R86" s="55">
        <v>6.65</v>
      </c>
      <c r="S86" s="55">
        <v>6.65</v>
      </c>
      <c r="T86" s="55">
        <v>6.65</v>
      </c>
      <c r="U86" s="55">
        <v>6.65</v>
      </c>
      <c r="V86" s="55">
        <v>6.65</v>
      </c>
      <c r="W86" s="55">
        <v>6.65</v>
      </c>
      <c r="X86" s="55">
        <v>6.65</v>
      </c>
      <c r="Y86" s="55">
        <v>6.65</v>
      </c>
      <c r="Z86" s="55">
        <v>6.65</v>
      </c>
      <c r="AA86" s="148">
        <v>0</v>
      </c>
      <c r="AB86" s="148">
        <f t="shared" si="31"/>
        <v>0</v>
      </c>
      <c r="AC86" s="148">
        <f t="shared" si="34"/>
        <v>0</v>
      </c>
      <c r="AD86" s="148">
        <f t="shared" si="50"/>
        <v>0</v>
      </c>
      <c r="AE86" s="145">
        <v>0.7</v>
      </c>
      <c r="AF86" s="145">
        <f t="shared" si="48"/>
        <v>0.7</v>
      </c>
      <c r="AG86" s="145">
        <f t="shared" si="48"/>
        <v>0.7</v>
      </c>
      <c r="AH86" s="145">
        <f t="shared" si="51"/>
        <v>0.7</v>
      </c>
      <c r="AI86" s="145">
        <f t="shared" si="49"/>
        <v>0.7</v>
      </c>
      <c r="AJ86" s="145">
        <f t="shared" si="49"/>
        <v>0.7</v>
      </c>
      <c r="AK86" s="145">
        <f t="shared" si="49"/>
        <v>0.7</v>
      </c>
      <c r="AL86" s="145">
        <f t="shared" si="49"/>
        <v>0.7</v>
      </c>
      <c r="AM86" s="145">
        <f t="shared" si="49"/>
        <v>0.7</v>
      </c>
      <c r="AN86" s="154">
        <v>0</v>
      </c>
      <c r="AO86" s="196">
        <f t="shared" si="35"/>
        <v>0</v>
      </c>
      <c r="AP86" s="154">
        <v>0</v>
      </c>
      <c r="AQ86" s="196">
        <f t="shared" si="36"/>
        <v>0</v>
      </c>
      <c r="AR86" s="154">
        <v>0</v>
      </c>
      <c r="AS86" s="196">
        <f t="shared" si="37"/>
        <v>0</v>
      </c>
      <c r="AT86" s="54">
        <v>80</v>
      </c>
      <c r="AU86" s="200">
        <f t="shared" si="38"/>
        <v>56</v>
      </c>
      <c r="AV86" s="154">
        <v>0</v>
      </c>
      <c r="AW86" s="200">
        <f t="shared" si="39"/>
        <v>0</v>
      </c>
      <c r="AX86" s="142">
        <v>1080</v>
      </c>
      <c r="AY86" s="200">
        <f t="shared" si="40"/>
        <v>756</v>
      </c>
      <c r="AZ86" s="142">
        <v>1319</v>
      </c>
      <c r="BA86" s="203">
        <f t="shared" si="41"/>
        <v>923.3</v>
      </c>
      <c r="BB86" s="142">
        <v>2399</v>
      </c>
      <c r="BC86" s="203">
        <f t="shared" si="42"/>
        <v>1679.3</v>
      </c>
      <c r="BD86" s="142">
        <v>1760</v>
      </c>
      <c r="BE86" s="203">
        <f t="shared" si="43"/>
        <v>1232</v>
      </c>
      <c r="BF86" s="142">
        <v>640</v>
      </c>
      <c r="BG86" s="206">
        <f t="shared" si="44"/>
        <v>448</v>
      </c>
      <c r="BH86" s="142">
        <v>158</v>
      </c>
      <c r="BI86" s="206">
        <f t="shared" si="45"/>
        <v>110.6</v>
      </c>
      <c r="BJ86" s="142">
        <v>560</v>
      </c>
      <c r="BK86" s="209">
        <f t="shared" si="46"/>
        <v>392</v>
      </c>
    </row>
    <row r="87" spans="1:63" ht="15.75" customHeight="1">
      <c r="A87" s="152" t="s">
        <v>96</v>
      </c>
      <c r="B87" s="56" t="s">
        <v>160</v>
      </c>
      <c r="C87" s="33" t="s">
        <v>87</v>
      </c>
      <c r="D87" s="40" t="s">
        <v>225</v>
      </c>
      <c r="E87" s="15" t="s">
        <v>162</v>
      </c>
      <c r="F87" s="1037"/>
      <c r="G87" s="110">
        <v>2023</v>
      </c>
      <c r="H87" s="97" t="s">
        <v>246</v>
      </c>
      <c r="I87" s="119" t="s">
        <v>165</v>
      </c>
      <c r="J87" s="177">
        <v>15</v>
      </c>
      <c r="K87" s="178" t="s">
        <v>248</v>
      </c>
      <c r="L87" s="178" t="s">
        <v>167</v>
      </c>
      <c r="M87" s="55" t="s">
        <v>168</v>
      </c>
      <c r="N87" s="234">
        <v>14.3</v>
      </c>
      <c r="O87" s="244">
        <v>14.3</v>
      </c>
      <c r="P87" s="244">
        <v>14.3</v>
      </c>
      <c r="Q87" s="244">
        <v>14.3</v>
      </c>
      <c r="R87" s="244">
        <v>14.3</v>
      </c>
      <c r="S87" s="244">
        <v>14.3</v>
      </c>
      <c r="T87" s="244">
        <v>14.3</v>
      </c>
      <c r="U87" s="244">
        <v>14.3</v>
      </c>
      <c r="V87" s="244">
        <v>14.3</v>
      </c>
      <c r="W87" s="244">
        <v>14.3</v>
      </c>
      <c r="X87" s="244">
        <v>14.3</v>
      </c>
      <c r="Y87" s="244">
        <v>14.3</v>
      </c>
      <c r="Z87" s="244">
        <v>14.3</v>
      </c>
      <c r="AA87" s="148">
        <v>0</v>
      </c>
      <c r="AB87" s="148">
        <f t="shared" si="31"/>
        <v>0</v>
      </c>
      <c r="AC87" s="148">
        <f t="shared" si="34"/>
        <v>0</v>
      </c>
      <c r="AD87" s="148">
        <f t="shared" si="50"/>
        <v>0</v>
      </c>
      <c r="AE87" s="145">
        <v>1.5</v>
      </c>
      <c r="AF87" s="145">
        <f t="shared" si="48"/>
        <v>1.5</v>
      </c>
      <c r="AG87" s="145">
        <f t="shared" si="48"/>
        <v>1.5</v>
      </c>
      <c r="AH87" s="145">
        <f t="shared" si="51"/>
        <v>1.5</v>
      </c>
      <c r="AI87" s="145">
        <f t="shared" si="49"/>
        <v>1.5</v>
      </c>
      <c r="AJ87" s="145">
        <f t="shared" si="49"/>
        <v>1.5</v>
      </c>
      <c r="AK87" s="145">
        <f t="shared" si="49"/>
        <v>1.5</v>
      </c>
      <c r="AL87" s="145">
        <f t="shared" si="49"/>
        <v>1.5</v>
      </c>
      <c r="AM87" s="145">
        <f t="shared" si="49"/>
        <v>1.5</v>
      </c>
      <c r="AN87" s="154">
        <v>0</v>
      </c>
      <c r="AO87" s="196">
        <f t="shared" si="35"/>
        <v>0</v>
      </c>
      <c r="AP87" s="154">
        <v>0</v>
      </c>
      <c r="AQ87" s="196">
        <f t="shared" si="36"/>
        <v>0</v>
      </c>
      <c r="AR87" s="154">
        <v>0</v>
      </c>
      <c r="AS87" s="196">
        <f t="shared" si="37"/>
        <v>0</v>
      </c>
      <c r="AT87" s="54">
        <v>1960</v>
      </c>
      <c r="AU87" s="200">
        <f t="shared" si="38"/>
        <v>2940</v>
      </c>
      <c r="AV87" s="142">
        <v>15020</v>
      </c>
      <c r="AW87" s="200">
        <f t="shared" si="39"/>
        <v>22530</v>
      </c>
      <c r="AX87" s="142">
        <v>8930</v>
      </c>
      <c r="AY87" s="200">
        <f t="shared" si="40"/>
        <v>13395</v>
      </c>
      <c r="AZ87" s="142">
        <v>17502</v>
      </c>
      <c r="BA87" s="203">
        <f t="shared" si="41"/>
        <v>26253</v>
      </c>
      <c r="BB87" s="142">
        <v>13929</v>
      </c>
      <c r="BC87" s="203">
        <f t="shared" si="42"/>
        <v>20893.5</v>
      </c>
      <c r="BD87" s="142">
        <v>7426</v>
      </c>
      <c r="BE87" s="203">
        <f t="shared" si="43"/>
        <v>11139</v>
      </c>
      <c r="BF87" s="142">
        <v>7000</v>
      </c>
      <c r="BG87" s="206">
        <f t="shared" si="44"/>
        <v>10500</v>
      </c>
      <c r="BH87" s="142">
        <v>11181</v>
      </c>
      <c r="BI87" s="206">
        <f t="shared" si="45"/>
        <v>16771.5</v>
      </c>
      <c r="BJ87" s="142">
        <v>7398</v>
      </c>
      <c r="BK87" s="209">
        <f t="shared" si="46"/>
        <v>11097</v>
      </c>
    </row>
    <row r="88" spans="1:63" ht="15.75" customHeight="1">
      <c r="A88" s="152" t="s">
        <v>96</v>
      </c>
      <c r="B88" s="56" t="s">
        <v>160</v>
      </c>
      <c r="C88" s="33" t="s">
        <v>87</v>
      </c>
      <c r="D88" s="40" t="s">
        <v>225</v>
      </c>
      <c r="E88" s="15" t="s">
        <v>162</v>
      </c>
      <c r="F88" s="1037"/>
      <c r="G88" s="110">
        <v>2023</v>
      </c>
      <c r="H88" s="97" t="s">
        <v>246</v>
      </c>
      <c r="I88" s="119" t="s">
        <v>165</v>
      </c>
      <c r="J88" s="177">
        <v>15</v>
      </c>
      <c r="K88" s="178" t="s">
        <v>249</v>
      </c>
      <c r="L88" s="178" t="s">
        <v>167</v>
      </c>
      <c r="M88" s="55" t="s">
        <v>168</v>
      </c>
      <c r="N88" s="55">
        <v>15.2</v>
      </c>
      <c r="O88" s="55">
        <v>15.2</v>
      </c>
      <c r="P88" s="55">
        <v>15.2</v>
      </c>
      <c r="Q88" s="55">
        <v>15.2</v>
      </c>
      <c r="R88" s="55">
        <v>15.2</v>
      </c>
      <c r="S88" s="55">
        <v>15.2</v>
      </c>
      <c r="T88" s="55">
        <v>15.2</v>
      </c>
      <c r="U88" s="55">
        <v>15.2</v>
      </c>
      <c r="V88" s="55">
        <v>15.2</v>
      </c>
      <c r="W88" s="55">
        <v>15.2</v>
      </c>
      <c r="X88" s="55">
        <v>15.2</v>
      </c>
      <c r="Y88" s="55">
        <v>15.2</v>
      </c>
      <c r="Z88" s="55">
        <v>15.2</v>
      </c>
      <c r="AA88" s="148">
        <v>0</v>
      </c>
      <c r="AB88" s="148">
        <f t="shared" si="31"/>
        <v>0</v>
      </c>
      <c r="AC88" s="148">
        <f>AB88</f>
        <v>0</v>
      </c>
      <c r="AD88" s="148">
        <f t="shared" si="50"/>
        <v>0</v>
      </c>
      <c r="AE88" s="145">
        <v>1.5</v>
      </c>
      <c r="AF88" s="145">
        <f t="shared" ref="AF88:AM88" si="52">AE88</f>
        <v>1.5</v>
      </c>
      <c r="AG88" s="145">
        <f t="shared" si="52"/>
        <v>1.5</v>
      </c>
      <c r="AH88" s="145">
        <f t="shared" si="52"/>
        <v>1.5</v>
      </c>
      <c r="AI88" s="145">
        <f t="shared" si="52"/>
        <v>1.5</v>
      </c>
      <c r="AJ88" s="145">
        <f t="shared" si="52"/>
        <v>1.5</v>
      </c>
      <c r="AK88" s="145">
        <f t="shared" si="52"/>
        <v>1.5</v>
      </c>
      <c r="AL88" s="145">
        <f t="shared" si="52"/>
        <v>1.5</v>
      </c>
      <c r="AM88" s="145">
        <f t="shared" si="52"/>
        <v>1.5</v>
      </c>
      <c r="AN88" s="154">
        <v>0</v>
      </c>
      <c r="AO88" s="196">
        <f t="shared" si="35"/>
        <v>0</v>
      </c>
      <c r="AP88" s="154">
        <v>0</v>
      </c>
      <c r="AQ88" s="196">
        <f t="shared" si="36"/>
        <v>0</v>
      </c>
      <c r="AR88" s="154">
        <v>0</v>
      </c>
      <c r="AS88" s="196">
        <f t="shared" si="37"/>
        <v>0</v>
      </c>
      <c r="AT88" s="154">
        <v>0</v>
      </c>
      <c r="AU88" s="200">
        <f t="shared" si="38"/>
        <v>0</v>
      </c>
      <c r="AV88" s="142">
        <v>720</v>
      </c>
      <c r="AW88" s="200">
        <f t="shared" si="39"/>
        <v>1080</v>
      </c>
      <c r="AX88" s="142">
        <v>80</v>
      </c>
      <c r="AY88" s="200">
        <f t="shared" si="40"/>
        <v>120</v>
      </c>
      <c r="AZ88" s="142">
        <v>1515</v>
      </c>
      <c r="BA88" s="203">
        <f t="shared" si="41"/>
        <v>2272.5</v>
      </c>
      <c r="BB88" s="142">
        <v>440</v>
      </c>
      <c r="BC88" s="203">
        <f t="shared" si="42"/>
        <v>660</v>
      </c>
      <c r="BD88" s="142">
        <v>1200</v>
      </c>
      <c r="BE88" s="203">
        <f t="shared" si="43"/>
        <v>1800</v>
      </c>
      <c r="BF88" s="142">
        <v>3399</v>
      </c>
      <c r="BG88" s="206">
        <f t="shared" si="44"/>
        <v>5098.5</v>
      </c>
      <c r="BH88" s="142">
        <v>1760</v>
      </c>
      <c r="BI88" s="206">
        <f t="shared" si="45"/>
        <v>2640</v>
      </c>
      <c r="BJ88" s="142">
        <v>200</v>
      </c>
      <c r="BK88" s="209">
        <f t="shared" si="46"/>
        <v>300</v>
      </c>
    </row>
    <row r="89" spans="1:63" ht="15.75" customHeight="1">
      <c r="A89" s="152" t="s">
        <v>96</v>
      </c>
      <c r="B89" s="56" t="s">
        <v>160</v>
      </c>
      <c r="C89" s="33" t="s">
        <v>87</v>
      </c>
      <c r="D89" s="40" t="s">
        <v>225</v>
      </c>
      <c r="E89" s="15" t="s">
        <v>162</v>
      </c>
      <c r="F89" s="1037"/>
      <c r="G89" s="110">
        <v>2023</v>
      </c>
      <c r="H89" s="97" t="s">
        <v>250</v>
      </c>
      <c r="I89" s="119" t="s">
        <v>174</v>
      </c>
      <c r="J89" s="177">
        <v>14</v>
      </c>
      <c r="K89" s="178" t="s">
        <v>251</v>
      </c>
      <c r="L89" s="178" t="s">
        <v>167</v>
      </c>
      <c r="M89" s="55" t="s">
        <v>173</v>
      </c>
      <c r="N89" s="55">
        <v>4.9000000000000004</v>
      </c>
      <c r="O89" s="55">
        <v>4.9000000000000004</v>
      </c>
      <c r="P89" s="55">
        <v>4.9000000000000004</v>
      </c>
      <c r="Q89" s="55">
        <v>4.9000000000000004</v>
      </c>
      <c r="R89" s="55">
        <v>4.9000000000000004</v>
      </c>
      <c r="S89" s="55">
        <v>4.9000000000000004</v>
      </c>
      <c r="T89" s="55">
        <v>4.9000000000000004</v>
      </c>
      <c r="U89" s="55">
        <v>4.9000000000000004</v>
      </c>
      <c r="V89" s="55">
        <v>4.9000000000000004</v>
      </c>
      <c r="W89" s="55">
        <v>4.9000000000000004</v>
      </c>
      <c r="X89" s="55">
        <v>4.9000000000000004</v>
      </c>
      <c r="Y89" s="55">
        <v>4.9000000000000004</v>
      </c>
      <c r="Z89" s="55">
        <v>4.9000000000000004</v>
      </c>
      <c r="AA89" s="148">
        <v>0</v>
      </c>
      <c r="AB89" s="148">
        <f t="shared" si="31"/>
        <v>0</v>
      </c>
      <c r="AC89" s="148">
        <f t="shared" si="34"/>
        <v>0</v>
      </c>
      <c r="AD89" s="148">
        <f t="shared" si="50"/>
        <v>0</v>
      </c>
      <c r="AE89" s="145">
        <v>0.5</v>
      </c>
      <c r="AF89" s="145">
        <f t="shared" si="48"/>
        <v>0.5</v>
      </c>
      <c r="AG89" s="145">
        <f t="shared" si="48"/>
        <v>0.5</v>
      </c>
      <c r="AH89" s="145">
        <f t="shared" si="51"/>
        <v>0.5</v>
      </c>
      <c r="AI89" s="145">
        <f t="shared" si="49"/>
        <v>0.5</v>
      </c>
      <c r="AJ89" s="145">
        <f t="shared" si="49"/>
        <v>0.5</v>
      </c>
      <c r="AK89" s="145">
        <f t="shared" si="49"/>
        <v>0.5</v>
      </c>
      <c r="AL89" s="145">
        <f t="shared" si="49"/>
        <v>0.5</v>
      </c>
      <c r="AM89" s="145">
        <f t="shared" si="49"/>
        <v>0.5</v>
      </c>
      <c r="AN89" s="154">
        <v>0</v>
      </c>
      <c r="AO89" s="196">
        <f t="shared" si="35"/>
        <v>0</v>
      </c>
      <c r="AP89" s="154">
        <v>0</v>
      </c>
      <c r="AQ89" s="196">
        <f t="shared" si="36"/>
        <v>0</v>
      </c>
      <c r="AR89" s="154">
        <v>0</v>
      </c>
      <c r="AS89" s="196">
        <f t="shared" si="37"/>
        <v>0</v>
      </c>
      <c r="AT89" s="54">
        <v>1040</v>
      </c>
      <c r="AU89" s="200">
        <f t="shared" si="38"/>
        <v>520</v>
      </c>
      <c r="AV89" s="142">
        <v>6680</v>
      </c>
      <c r="AW89" s="200">
        <f t="shared" si="39"/>
        <v>3340</v>
      </c>
      <c r="AX89" s="142">
        <v>8080</v>
      </c>
      <c r="AY89" s="200">
        <f t="shared" si="40"/>
        <v>4040</v>
      </c>
      <c r="AZ89" s="142">
        <v>6520</v>
      </c>
      <c r="BA89" s="203">
        <f t="shared" si="41"/>
        <v>3260</v>
      </c>
      <c r="BB89" s="142">
        <v>6797</v>
      </c>
      <c r="BC89" s="203">
        <f t="shared" si="42"/>
        <v>3398.5</v>
      </c>
      <c r="BD89" s="142">
        <v>11270</v>
      </c>
      <c r="BE89" s="203">
        <f t="shared" si="43"/>
        <v>5635</v>
      </c>
      <c r="BF89" s="142">
        <v>4284</v>
      </c>
      <c r="BG89" s="206">
        <f t="shared" si="44"/>
        <v>2142</v>
      </c>
      <c r="BH89" s="142">
        <v>7480</v>
      </c>
      <c r="BI89" s="206">
        <f t="shared" si="45"/>
        <v>3740</v>
      </c>
      <c r="BJ89" s="142">
        <v>3555</v>
      </c>
      <c r="BK89" s="209">
        <f t="shared" si="46"/>
        <v>1777.5</v>
      </c>
    </row>
    <row r="90" spans="1:63" ht="15.75" customHeight="1">
      <c r="A90" s="152" t="s">
        <v>96</v>
      </c>
      <c r="B90" s="56" t="s">
        <v>160</v>
      </c>
      <c r="C90" s="33" t="s">
        <v>87</v>
      </c>
      <c r="D90" s="40" t="s">
        <v>225</v>
      </c>
      <c r="E90" s="15" t="s">
        <v>162</v>
      </c>
      <c r="F90" s="1037"/>
      <c r="G90" s="110">
        <v>2023</v>
      </c>
      <c r="H90" s="97" t="s">
        <v>250</v>
      </c>
      <c r="I90" s="119" t="s">
        <v>165</v>
      </c>
      <c r="J90" s="177">
        <v>14</v>
      </c>
      <c r="K90" s="178" t="s">
        <v>248</v>
      </c>
      <c r="L90" s="178" t="s">
        <v>167</v>
      </c>
      <c r="M90" s="55" t="s">
        <v>173</v>
      </c>
      <c r="N90" s="234">
        <v>15.1</v>
      </c>
      <c r="O90" s="244">
        <v>15.1</v>
      </c>
      <c r="P90" s="244">
        <v>15.1</v>
      </c>
      <c r="Q90" s="244">
        <v>15.1</v>
      </c>
      <c r="R90" s="244">
        <v>15.1</v>
      </c>
      <c r="S90" s="244">
        <v>15.1</v>
      </c>
      <c r="T90" s="244">
        <v>15.1</v>
      </c>
      <c r="U90" s="244">
        <v>15.1</v>
      </c>
      <c r="V90" s="244">
        <v>15.1</v>
      </c>
      <c r="W90" s="244">
        <v>15.1</v>
      </c>
      <c r="X90" s="244">
        <v>15.1</v>
      </c>
      <c r="Y90" s="244">
        <v>15.1</v>
      </c>
      <c r="Z90" s="244">
        <v>15.1</v>
      </c>
      <c r="AA90" s="148">
        <v>0</v>
      </c>
      <c r="AB90" s="148">
        <f t="shared" si="31"/>
        <v>0</v>
      </c>
      <c r="AC90" s="148">
        <f t="shared" si="34"/>
        <v>0</v>
      </c>
      <c r="AD90" s="148">
        <f t="shared" si="50"/>
        <v>0</v>
      </c>
      <c r="AE90" s="145">
        <v>1.5</v>
      </c>
      <c r="AF90" s="145">
        <f t="shared" si="48"/>
        <v>1.5</v>
      </c>
      <c r="AG90" s="145">
        <f t="shared" si="48"/>
        <v>1.5</v>
      </c>
      <c r="AH90" s="145">
        <f t="shared" si="51"/>
        <v>1.5</v>
      </c>
      <c r="AI90" s="145">
        <f t="shared" si="49"/>
        <v>1.5</v>
      </c>
      <c r="AJ90" s="145">
        <f t="shared" si="49"/>
        <v>1.5</v>
      </c>
      <c r="AK90" s="145">
        <f t="shared" si="49"/>
        <v>1.5</v>
      </c>
      <c r="AL90" s="145">
        <f t="shared" si="49"/>
        <v>1.5</v>
      </c>
      <c r="AM90" s="145">
        <f t="shared" si="49"/>
        <v>1.5</v>
      </c>
      <c r="AN90" s="154">
        <v>0</v>
      </c>
      <c r="AO90" s="196">
        <f t="shared" si="35"/>
        <v>0</v>
      </c>
      <c r="AP90" s="154">
        <v>0</v>
      </c>
      <c r="AQ90" s="196">
        <f t="shared" si="36"/>
        <v>0</v>
      </c>
      <c r="AR90" s="154">
        <v>0</v>
      </c>
      <c r="AS90" s="196">
        <f t="shared" si="37"/>
        <v>0</v>
      </c>
      <c r="AT90" s="54">
        <v>1000</v>
      </c>
      <c r="AU90" s="200">
        <f t="shared" si="38"/>
        <v>1500</v>
      </c>
      <c r="AV90" s="142">
        <v>360</v>
      </c>
      <c r="AW90" s="200">
        <f t="shared" si="39"/>
        <v>540</v>
      </c>
      <c r="AX90" s="142">
        <v>230</v>
      </c>
      <c r="AY90" s="200">
        <f t="shared" si="40"/>
        <v>345</v>
      </c>
      <c r="AZ90" s="142">
        <v>278</v>
      </c>
      <c r="BA90" s="203">
        <f t="shared" si="41"/>
        <v>417</v>
      </c>
      <c r="BB90" s="142">
        <v>120</v>
      </c>
      <c r="BC90" s="203">
        <f t="shared" si="42"/>
        <v>180</v>
      </c>
      <c r="BD90" s="142">
        <v>0</v>
      </c>
      <c r="BE90" s="203">
        <f t="shared" si="43"/>
        <v>0</v>
      </c>
      <c r="BF90" s="142">
        <v>0</v>
      </c>
      <c r="BG90" s="206">
        <f t="shared" si="44"/>
        <v>0</v>
      </c>
      <c r="BH90" s="142">
        <v>0</v>
      </c>
      <c r="BI90" s="206">
        <f t="shared" si="45"/>
        <v>0</v>
      </c>
      <c r="BJ90" s="142">
        <v>0</v>
      </c>
      <c r="BK90" s="209">
        <f t="shared" si="46"/>
        <v>0</v>
      </c>
    </row>
    <row r="91" spans="1:63" ht="15.75" customHeight="1">
      <c r="A91" s="152" t="s">
        <v>96</v>
      </c>
      <c r="B91" s="56" t="s">
        <v>160</v>
      </c>
      <c r="C91" s="33" t="s">
        <v>87</v>
      </c>
      <c r="D91" s="40" t="s">
        <v>225</v>
      </c>
      <c r="E91" s="15" t="s">
        <v>162</v>
      </c>
      <c r="F91" s="1037"/>
      <c r="G91" s="110">
        <v>2023</v>
      </c>
      <c r="H91" s="97" t="s">
        <v>250</v>
      </c>
      <c r="I91" s="119" t="s">
        <v>165</v>
      </c>
      <c r="J91" s="177">
        <v>14</v>
      </c>
      <c r="K91" s="178" t="s">
        <v>249</v>
      </c>
      <c r="L91" s="178" t="s">
        <v>167</v>
      </c>
      <c r="M91" s="55" t="s">
        <v>173</v>
      </c>
      <c r="N91" s="55">
        <v>16.100000000000001</v>
      </c>
      <c r="O91" s="55">
        <v>16.100000000000001</v>
      </c>
      <c r="P91" s="55">
        <v>16.100000000000001</v>
      </c>
      <c r="Q91" s="55">
        <v>16.100000000000001</v>
      </c>
      <c r="R91" s="55">
        <v>16.100000000000001</v>
      </c>
      <c r="S91" s="55">
        <v>16.100000000000001</v>
      </c>
      <c r="T91" s="55">
        <v>16.100000000000001</v>
      </c>
      <c r="U91" s="55">
        <v>16.100000000000001</v>
      </c>
      <c r="V91" s="55">
        <v>16.100000000000001</v>
      </c>
      <c r="W91" s="55">
        <v>16.100000000000001</v>
      </c>
      <c r="X91" s="55">
        <v>16.100000000000001</v>
      </c>
      <c r="Y91" s="55">
        <v>16.100000000000001</v>
      </c>
      <c r="Z91" s="55">
        <v>16.100000000000001</v>
      </c>
      <c r="AA91" s="148">
        <v>0</v>
      </c>
      <c r="AB91" s="148">
        <f>AA91</f>
        <v>0</v>
      </c>
      <c r="AC91" s="148">
        <f>AB91</f>
        <v>0</v>
      </c>
      <c r="AD91" s="148">
        <f t="shared" si="50"/>
        <v>0</v>
      </c>
      <c r="AE91" s="145">
        <v>1.5</v>
      </c>
      <c r="AF91" s="145">
        <f t="shared" ref="AF91:AM91" si="53">AE91</f>
        <v>1.5</v>
      </c>
      <c r="AG91" s="145">
        <f t="shared" si="53"/>
        <v>1.5</v>
      </c>
      <c r="AH91" s="145">
        <f t="shared" si="53"/>
        <v>1.5</v>
      </c>
      <c r="AI91" s="145">
        <f t="shared" si="53"/>
        <v>1.5</v>
      </c>
      <c r="AJ91" s="145">
        <f t="shared" si="53"/>
        <v>1.5</v>
      </c>
      <c r="AK91" s="145">
        <f t="shared" si="53"/>
        <v>1.5</v>
      </c>
      <c r="AL91" s="145">
        <f t="shared" si="53"/>
        <v>1.5</v>
      </c>
      <c r="AM91" s="145">
        <f t="shared" si="53"/>
        <v>1.5</v>
      </c>
      <c r="AN91" s="154">
        <v>0</v>
      </c>
      <c r="AO91" s="196">
        <f>AB91*AN91</f>
        <v>0</v>
      </c>
      <c r="AP91" s="154">
        <v>0</v>
      </c>
      <c r="AQ91" s="196">
        <f>AC91*AP91</f>
        <v>0</v>
      </c>
      <c r="AR91" s="154">
        <v>0</v>
      </c>
      <c r="AS91" s="196">
        <f>AD91*AR91</f>
        <v>0</v>
      </c>
      <c r="AT91" s="54">
        <v>0</v>
      </c>
      <c r="AU91" s="200">
        <f>AE91*AT91</f>
        <v>0</v>
      </c>
      <c r="AV91" s="142">
        <v>0</v>
      </c>
      <c r="AW91" s="200">
        <f>AF91*AV91</f>
        <v>0</v>
      </c>
      <c r="AX91" s="142">
        <v>0</v>
      </c>
      <c r="AY91" s="200">
        <f>AG91*AX91</f>
        <v>0</v>
      </c>
      <c r="AZ91" s="142">
        <v>80</v>
      </c>
      <c r="BA91" s="203">
        <f>AH91*AZ91</f>
        <v>120</v>
      </c>
      <c r="BB91" s="142">
        <v>360</v>
      </c>
      <c r="BC91" s="203">
        <f>AI91*BB91</f>
        <v>540</v>
      </c>
      <c r="BD91" s="142">
        <v>240</v>
      </c>
      <c r="BE91" s="203">
        <f>AJ91*BD91</f>
        <v>360</v>
      </c>
      <c r="BF91" s="142">
        <v>360</v>
      </c>
      <c r="BG91" s="206">
        <f>AK91*BF91</f>
        <v>540</v>
      </c>
      <c r="BH91" s="142">
        <v>400</v>
      </c>
      <c r="BI91" s="206">
        <f>AL91*BH91</f>
        <v>600</v>
      </c>
      <c r="BJ91" s="142">
        <v>1080</v>
      </c>
      <c r="BK91" s="209">
        <f>AM91*BJ91</f>
        <v>1620</v>
      </c>
    </row>
    <row r="92" spans="1:63" ht="15.75" customHeight="1">
      <c r="A92" s="152" t="s">
        <v>96</v>
      </c>
      <c r="B92" s="56"/>
      <c r="C92" s="33"/>
      <c r="D92" s="40"/>
      <c r="E92" s="15"/>
      <c r="F92" s="1037"/>
      <c r="G92" s="110"/>
      <c r="H92" s="97"/>
      <c r="I92" s="119"/>
      <c r="J92" s="179"/>
      <c r="K92" s="180"/>
      <c r="L92" s="180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147"/>
      <c r="AB92" s="148"/>
      <c r="AC92" s="148">
        <f t="shared" si="34"/>
        <v>0</v>
      </c>
      <c r="AD92" s="148"/>
      <c r="AE92" s="145"/>
      <c r="AF92" s="145">
        <f t="shared" si="48"/>
        <v>0</v>
      </c>
      <c r="AG92" s="145">
        <f t="shared" si="48"/>
        <v>0</v>
      </c>
      <c r="AH92" s="145">
        <f t="shared" si="51"/>
        <v>0</v>
      </c>
      <c r="AI92" s="145">
        <f t="shared" si="49"/>
        <v>0</v>
      </c>
      <c r="AJ92" s="145">
        <f t="shared" si="49"/>
        <v>0</v>
      </c>
      <c r="AK92" s="145">
        <f t="shared" si="49"/>
        <v>0</v>
      </c>
      <c r="AL92" s="145">
        <f t="shared" si="49"/>
        <v>0</v>
      </c>
      <c r="AM92" s="145">
        <f t="shared" si="49"/>
        <v>0</v>
      </c>
      <c r="AN92" s="127"/>
      <c r="AO92" s="196">
        <f t="shared" si="35"/>
        <v>0</v>
      </c>
      <c r="AP92" s="127"/>
      <c r="AQ92" s="196">
        <f t="shared" si="36"/>
        <v>0</v>
      </c>
      <c r="AR92" s="98"/>
      <c r="AS92" s="196">
        <f t="shared" si="37"/>
        <v>0</v>
      </c>
      <c r="AT92" s="54"/>
      <c r="AU92" s="200">
        <f t="shared" si="38"/>
        <v>0</v>
      </c>
      <c r="AV92" s="142"/>
      <c r="AW92" s="200">
        <f t="shared" si="39"/>
        <v>0</v>
      </c>
      <c r="AX92" s="142"/>
      <c r="AY92" s="200">
        <f t="shared" si="40"/>
        <v>0</v>
      </c>
      <c r="AZ92" s="142"/>
      <c r="BA92" s="203">
        <f t="shared" si="41"/>
        <v>0</v>
      </c>
      <c r="BB92" s="142"/>
      <c r="BC92" s="203">
        <f t="shared" si="42"/>
        <v>0</v>
      </c>
      <c r="BD92" s="142"/>
      <c r="BE92" s="203">
        <f t="shared" si="43"/>
        <v>0</v>
      </c>
      <c r="BF92" s="142"/>
      <c r="BG92" s="206">
        <f t="shared" si="44"/>
        <v>0</v>
      </c>
      <c r="BH92" s="142"/>
      <c r="BI92" s="206">
        <f t="shared" si="45"/>
        <v>0</v>
      </c>
      <c r="BJ92" s="142"/>
      <c r="BK92" s="209">
        <f t="shared" si="46"/>
        <v>0</v>
      </c>
    </row>
    <row r="93" spans="1:63" ht="15.75" customHeight="1">
      <c r="A93" s="152" t="s">
        <v>96</v>
      </c>
      <c r="B93" s="56"/>
      <c r="C93" s="33"/>
      <c r="D93" s="40"/>
      <c r="E93" s="15"/>
      <c r="F93" s="1037"/>
      <c r="G93" s="110"/>
      <c r="H93" s="97"/>
      <c r="I93" s="119"/>
      <c r="J93" s="179"/>
      <c r="K93" s="180"/>
      <c r="L93" s="180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147"/>
      <c r="AB93" s="148"/>
      <c r="AC93" s="148">
        <f t="shared" si="34"/>
        <v>0</v>
      </c>
      <c r="AD93" s="148"/>
      <c r="AE93" s="145"/>
      <c r="AF93" s="145">
        <f t="shared" si="48"/>
        <v>0</v>
      </c>
      <c r="AG93" s="145">
        <f t="shared" si="48"/>
        <v>0</v>
      </c>
      <c r="AH93" s="145">
        <f t="shared" si="51"/>
        <v>0</v>
      </c>
      <c r="AI93" s="145">
        <f t="shared" si="49"/>
        <v>0</v>
      </c>
      <c r="AJ93" s="145">
        <f t="shared" si="49"/>
        <v>0</v>
      </c>
      <c r="AK93" s="145">
        <f t="shared" si="49"/>
        <v>0</v>
      </c>
      <c r="AL93" s="145">
        <f t="shared" si="49"/>
        <v>0</v>
      </c>
      <c r="AM93" s="145">
        <f t="shared" si="49"/>
        <v>0</v>
      </c>
      <c r="AN93" s="127"/>
      <c r="AO93" s="196">
        <f t="shared" si="35"/>
        <v>0</v>
      </c>
      <c r="AP93" s="127"/>
      <c r="AQ93" s="196">
        <f t="shared" si="36"/>
        <v>0</v>
      </c>
      <c r="AR93" s="98"/>
      <c r="AS93" s="196">
        <f t="shared" si="37"/>
        <v>0</v>
      </c>
      <c r="AT93" s="54"/>
      <c r="AU93" s="200">
        <f t="shared" si="38"/>
        <v>0</v>
      </c>
      <c r="AV93" s="142"/>
      <c r="AW93" s="200">
        <f t="shared" si="39"/>
        <v>0</v>
      </c>
      <c r="AX93" s="142"/>
      <c r="AY93" s="200">
        <f t="shared" si="40"/>
        <v>0</v>
      </c>
      <c r="AZ93" s="142"/>
      <c r="BA93" s="203">
        <f t="shared" si="41"/>
        <v>0</v>
      </c>
      <c r="BB93" s="142"/>
      <c r="BC93" s="203">
        <f t="shared" si="42"/>
        <v>0</v>
      </c>
      <c r="BD93" s="142"/>
      <c r="BE93" s="203">
        <f t="shared" si="43"/>
        <v>0</v>
      </c>
      <c r="BF93" s="142"/>
      <c r="BG93" s="206">
        <f t="shared" si="44"/>
        <v>0</v>
      </c>
      <c r="BH93" s="142"/>
      <c r="BI93" s="206">
        <f t="shared" si="45"/>
        <v>0</v>
      </c>
      <c r="BJ93" s="142"/>
      <c r="BK93" s="209">
        <f t="shared" si="46"/>
        <v>0</v>
      </c>
    </row>
    <row r="94" spans="1:63" ht="15.75" customHeight="1">
      <c r="A94" s="152" t="s">
        <v>96</v>
      </c>
      <c r="B94" s="56"/>
      <c r="C94" s="33"/>
      <c r="D94" s="40"/>
      <c r="E94" s="15"/>
      <c r="F94" s="1037"/>
      <c r="G94" s="110"/>
      <c r="H94" s="97"/>
      <c r="I94" s="119"/>
      <c r="J94" s="179"/>
      <c r="K94" s="180"/>
      <c r="L94" s="180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147"/>
      <c r="AB94" s="148"/>
      <c r="AC94" s="148">
        <f t="shared" si="34"/>
        <v>0</v>
      </c>
      <c r="AD94" s="148"/>
      <c r="AE94" s="145"/>
      <c r="AF94" s="145">
        <f t="shared" si="48"/>
        <v>0</v>
      </c>
      <c r="AG94" s="145">
        <f t="shared" si="48"/>
        <v>0</v>
      </c>
      <c r="AH94" s="145">
        <f t="shared" si="51"/>
        <v>0</v>
      </c>
      <c r="AI94" s="145">
        <f t="shared" ref="AI94:AM103" si="54">AH94</f>
        <v>0</v>
      </c>
      <c r="AJ94" s="145">
        <f t="shared" si="54"/>
        <v>0</v>
      </c>
      <c r="AK94" s="145">
        <f t="shared" si="54"/>
        <v>0</v>
      </c>
      <c r="AL94" s="145">
        <f t="shared" si="54"/>
        <v>0</v>
      </c>
      <c r="AM94" s="145">
        <f t="shared" si="54"/>
        <v>0</v>
      </c>
      <c r="AN94" s="127"/>
      <c r="AO94" s="196">
        <f t="shared" si="35"/>
        <v>0</v>
      </c>
      <c r="AP94" s="127"/>
      <c r="AQ94" s="196">
        <f t="shared" si="36"/>
        <v>0</v>
      </c>
      <c r="AR94" s="98"/>
      <c r="AS94" s="196">
        <f t="shared" si="37"/>
        <v>0</v>
      </c>
      <c r="AT94" s="54"/>
      <c r="AU94" s="200">
        <f t="shared" si="38"/>
        <v>0</v>
      </c>
      <c r="AV94" s="142"/>
      <c r="AW94" s="200">
        <f t="shared" si="39"/>
        <v>0</v>
      </c>
      <c r="AX94" s="142"/>
      <c r="AY94" s="200">
        <f t="shared" si="40"/>
        <v>0</v>
      </c>
      <c r="AZ94" s="142"/>
      <c r="BA94" s="203">
        <f t="shared" si="41"/>
        <v>0</v>
      </c>
      <c r="BB94" s="142"/>
      <c r="BC94" s="203">
        <f t="shared" si="42"/>
        <v>0</v>
      </c>
      <c r="BD94" s="142"/>
      <c r="BE94" s="203">
        <f t="shared" si="43"/>
        <v>0</v>
      </c>
      <c r="BF94" s="142"/>
      <c r="BG94" s="206">
        <f t="shared" si="44"/>
        <v>0</v>
      </c>
      <c r="BH94" s="142"/>
      <c r="BI94" s="206">
        <f t="shared" si="45"/>
        <v>0</v>
      </c>
      <c r="BJ94" s="142"/>
      <c r="BK94" s="209">
        <f t="shared" si="46"/>
        <v>0</v>
      </c>
    </row>
    <row r="95" spans="1:63" ht="15.75" customHeight="1">
      <c r="A95" s="152" t="s">
        <v>96</v>
      </c>
      <c r="B95" s="56"/>
      <c r="C95" s="33"/>
      <c r="D95" s="40"/>
      <c r="E95" s="15"/>
      <c r="F95" s="1037"/>
      <c r="G95" s="110"/>
      <c r="H95" s="97"/>
      <c r="I95" s="119"/>
      <c r="J95" s="179"/>
      <c r="K95" s="180"/>
      <c r="L95" s="180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147"/>
      <c r="AB95" s="148"/>
      <c r="AC95" s="148">
        <f t="shared" si="34"/>
        <v>0</v>
      </c>
      <c r="AD95" s="148"/>
      <c r="AE95" s="145"/>
      <c r="AF95" s="145">
        <f t="shared" si="48"/>
        <v>0</v>
      </c>
      <c r="AG95" s="145">
        <f t="shared" si="48"/>
        <v>0</v>
      </c>
      <c r="AH95" s="145">
        <f t="shared" si="51"/>
        <v>0</v>
      </c>
      <c r="AI95" s="145">
        <f t="shared" si="54"/>
        <v>0</v>
      </c>
      <c r="AJ95" s="145">
        <f t="shared" si="54"/>
        <v>0</v>
      </c>
      <c r="AK95" s="145">
        <f t="shared" si="54"/>
        <v>0</v>
      </c>
      <c r="AL95" s="145">
        <f t="shared" si="54"/>
        <v>0</v>
      </c>
      <c r="AM95" s="145">
        <f t="shared" si="54"/>
        <v>0</v>
      </c>
      <c r="AN95" s="127"/>
      <c r="AO95" s="196">
        <f t="shared" si="35"/>
        <v>0</v>
      </c>
      <c r="AP95" s="127"/>
      <c r="AQ95" s="196">
        <f t="shared" si="36"/>
        <v>0</v>
      </c>
      <c r="AR95" s="98"/>
      <c r="AS95" s="196">
        <f t="shared" si="37"/>
        <v>0</v>
      </c>
      <c r="AT95" s="54"/>
      <c r="AU95" s="200">
        <f t="shared" si="38"/>
        <v>0</v>
      </c>
      <c r="AV95" s="142"/>
      <c r="AW95" s="200">
        <f t="shared" si="39"/>
        <v>0</v>
      </c>
      <c r="AX95" s="142"/>
      <c r="AY95" s="200">
        <f t="shared" si="40"/>
        <v>0</v>
      </c>
      <c r="AZ95" s="142"/>
      <c r="BA95" s="203">
        <f t="shared" si="41"/>
        <v>0</v>
      </c>
      <c r="BB95" s="142"/>
      <c r="BC95" s="203">
        <f t="shared" si="42"/>
        <v>0</v>
      </c>
      <c r="BD95" s="142"/>
      <c r="BE95" s="203">
        <f t="shared" si="43"/>
        <v>0</v>
      </c>
      <c r="BF95" s="142"/>
      <c r="BG95" s="206">
        <f t="shared" si="44"/>
        <v>0</v>
      </c>
      <c r="BH95" s="142"/>
      <c r="BI95" s="206">
        <f t="shared" si="45"/>
        <v>0</v>
      </c>
      <c r="BJ95" s="142"/>
      <c r="BK95" s="209">
        <f t="shared" si="46"/>
        <v>0</v>
      </c>
    </row>
    <row r="96" spans="1:63" ht="15.75" customHeight="1">
      <c r="A96" s="152" t="s">
        <v>96</v>
      </c>
      <c r="B96" s="56"/>
      <c r="C96" s="33"/>
      <c r="D96" s="40"/>
      <c r="E96" s="15"/>
      <c r="F96" s="1037"/>
      <c r="G96" s="110"/>
      <c r="H96" s="97"/>
      <c r="I96" s="119"/>
      <c r="J96" s="179"/>
      <c r="K96" s="180"/>
      <c r="L96" s="180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147"/>
      <c r="AB96" s="148"/>
      <c r="AC96" s="148">
        <f t="shared" si="34"/>
        <v>0</v>
      </c>
      <c r="AD96" s="148"/>
      <c r="AE96" s="145"/>
      <c r="AF96" s="145">
        <f t="shared" si="48"/>
        <v>0</v>
      </c>
      <c r="AG96" s="145">
        <f t="shared" si="48"/>
        <v>0</v>
      </c>
      <c r="AH96" s="145">
        <f t="shared" si="51"/>
        <v>0</v>
      </c>
      <c r="AI96" s="145">
        <f t="shared" si="54"/>
        <v>0</v>
      </c>
      <c r="AJ96" s="145">
        <f t="shared" si="54"/>
        <v>0</v>
      </c>
      <c r="AK96" s="145">
        <f t="shared" si="54"/>
        <v>0</v>
      </c>
      <c r="AL96" s="145">
        <f t="shared" si="54"/>
        <v>0</v>
      </c>
      <c r="AM96" s="145">
        <f t="shared" si="54"/>
        <v>0</v>
      </c>
      <c r="AN96" s="127"/>
      <c r="AO96" s="196">
        <f t="shared" si="35"/>
        <v>0</v>
      </c>
      <c r="AP96" s="127"/>
      <c r="AQ96" s="196">
        <f t="shared" si="36"/>
        <v>0</v>
      </c>
      <c r="AR96" s="98"/>
      <c r="AS96" s="196">
        <f t="shared" si="37"/>
        <v>0</v>
      </c>
      <c r="AT96" s="54"/>
      <c r="AU96" s="200">
        <f t="shared" si="38"/>
        <v>0</v>
      </c>
      <c r="AV96" s="142"/>
      <c r="AW96" s="200">
        <f t="shared" si="39"/>
        <v>0</v>
      </c>
      <c r="AX96" s="142"/>
      <c r="AY96" s="200">
        <f t="shared" si="40"/>
        <v>0</v>
      </c>
      <c r="AZ96" s="142"/>
      <c r="BA96" s="203">
        <f t="shared" si="41"/>
        <v>0</v>
      </c>
      <c r="BB96" s="142"/>
      <c r="BC96" s="203">
        <f t="shared" si="42"/>
        <v>0</v>
      </c>
      <c r="BD96" s="142"/>
      <c r="BE96" s="203">
        <f t="shared" si="43"/>
        <v>0</v>
      </c>
      <c r="BF96" s="142"/>
      <c r="BG96" s="206">
        <f t="shared" si="44"/>
        <v>0</v>
      </c>
      <c r="BH96" s="142"/>
      <c r="BI96" s="206">
        <f t="shared" si="45"/>
        <v>0</v>
      </c>
      <c r="BJ96" s="142"/>
      <c r="BK96" s="209">
        <f t="shared" si="46"/>
        <v>0</v>
      </c>
    </row>
    <row r="97" spans="1:63" ht="15.75" customHeight="1" thickBot="1">
      <c r="A97" s="152" t="s">
        <v>96</v>
      </c>
      <c r="B97" s="72"/>
      <c r="C97" s="71"/>
      <c r="D97" s="94"/>
      <c r="E97" s="93"/>
      <c r="F97" s="1038"/>
      <c r="G97" s="104"/>
      <c r="H97" s="91"/>
      <c r="I97" s="114"/>
      <c r="J97" s="181"/>
      <c r="K97" s="182"/>
      <c r="L97" s="182"/>
      <c r="M97" s="90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147"/>
      <c r="AB97" s="148"/>
      <c r="AC97" s="148">
        <f t="shared" si="34"/>
        <v>0</v>
      </c>
      <c r="AD97" s="148"/>
      <c r="AE97" s="145"/>
      <c r="AF97" s="145">
        <f t="shared" si="48"/>
        <v>0</v>
      </c>
      <c r="AG97" s="145">
        <f t="shared" si="48"/>
        <v>0</v>
      </c>
      <c r="AH97" s="145">
        <f t="shared" si="51"/>
        <v>0</v>
      </c>
      <c r="AI97" s="145">
        <f t="shared" si="54"/>
        <v>0</v>
      </c>
      <c r="AJ97" s="145">
        <f t="shared" si="54"/>
        <v>0</v>
      </c>
      <c r="AK97" s="145">
        <f t="shared" si="54"/>
        <v>0</v>
      </c>
      <c r="AL97" s="145">
        <f t="shared" si="54"/>
        <v>0</v>
      </c>
      <c r="AM97" s="145">
        <f t="shared" si="54"/>
        <v>0</v>
      </c>
      <c r="AN97" s="127"/>
      <c r="AO97" s="197">
        <f t="shared" si="35"/>
        <v>0</v>
      </c>
      <c r="AP97" s="126"/>
      <c r="AQ97" s="197">
        <f t="shared" si="36"/>
        <v>0</v>
      </c>
      <c r="AR97" s="125"/>
      <c r="AS97" s="197">
        <f t="shared" si="37"/>
        <v>0</v>
      </c>
      <c r="AT97" s="84"/>
      <c r="AU97" s="201">
        <f t="shared" si="38"/>
        <v>0</v>
      </c>
      <c r="AV97" s="82"/>
      <c r="AW97" s="201">
        <f t="shared" si="39"/>
        <v>0</v>
      </c>
      <c r="AX97" s="82"/>
      <c r="AY97" s="201">
        <f t="shared" si="40"/>
        <v>0</v>
      </c>
      <c r="AZ97" s="82"/>
      <c r="BA97" s="204">
        <f t="shared" si="41"/>
        <v>0</v>
      </c>
      <c r="BB97" s="82"/>
      <c r="BC97" s="204">
        <f t="shared" si="42"/>
        <v>0</v>
      </c>
      <c r="BD97" s="82"/>
      <c r="BE97" s="204">
        <f t="shared" si="43"/>
        <v>0</v>
      </c>
      <c r="BF97" s="142"/>
      <c r="BG97" s="206">
        <f t="shared" si="44"/>
        <v>0</v>
      </c>
      <c r="BH97" s="142"/>
      <c r="BI97" s="206">
        <f t="shared" si="45"/>
        <v>0</v>
      </c>
      <c r="BJ97" s="142"/>
      <c r="BK97" s="209">
        <f t="shared" si="46"/>
        <v>0</v>
      </c>
    </row>
    <row r="98" spans="1:63" ht="15.75" customHeight="1">
      <c r="A98" s="152" t="s">
        <v>96</v>
      </c>
      <c r="B98" s="67" t="s">
        <v>169</v>
      </c>
      <c r="C98" s="66" t="s">
        <v>87</v>
      </c>
      <c r="D98" s="39" t="s">
        <v>225</v>
      </c>
      <c r="E98" s="100" t="s">
        <v>162</v>
      </c>
      <c r="F98" s="1036" t="s">
        <v>192</v>
      </c>
      <c r="G98" s="108" t="s">
        <v>241</v>
      </c>
      <c r="H98" s="78" t="s">
        <v>252</v>
      </c>
      <c r="I98" s="107" t="s">
        <v>174</v>
      </c>
      <c r="J98" s="106">
        <v>14</v>
      </c>
      <c r="K98" s="105" t="s">
        <v>253</v>
      </c>
      <c r="L98" s="105" t="s">
        <v>167</v>
      </c>
      <c r="M98" s="63" t="s">
        <v>168</v>
      </c>
      <c r="N98" s="63">
        <v>3.5</v>
      </c>
      <c r="O98" s="63">
        <v>3.5</v>
      </c>
      <c r="P98" s="63">
        <v>3.5</v>
      </c>
      <c r="Q98" s="63">
        <v>3.5</v>
      </c>
      <c r="R98" s="63">
        <v>3.5</v>
      </c>
      <c r="S98" s="63">
        <v>3.5</v>
      </c>
      <c r="T98" s="63">
        <v>3.5</v>
      </c>
      <c r="U98" s="63">
        <v>3.5</v>
      </c>
      <c r="V98" s="63">
        <v>3.5</v>
      </c>
      <c r="W98" s="63">
        <v>3.5</v>
      </c>
      <c r="X98" s="63">
        <v>3.5</v>
      </c>
      <c r="Y98" s="63">
        <v>3.5</v>
      </c>
      <c r="Z98" s="63">
        <v>3.5</v>
      </c>
      <c r="AA98" s="61">
        <v>0.3</v>
      </c>
      <c r="AB98" s="60">
        <v>0.71</v>
      </c>
      <c r="AC98" s="60">
        <f t="shared" si="34"/>
        <v>0.71</v>
      </c>
      <c r="AD98" s="60">
        <f t="shared" ref="AD98:AE102" si="55">AC98</f>
        <v>0.71</v>
      </c>
      <c r="AE98" s="58">
        <f t="shared" si="55"/>
        <v>0.71</v>
      </c>
      <c r="AF98" s="58">
        <f t="shared" si="48"/>
        <v>0.71</v>
      </c>
      <c r="AG98" s="58">
        <f>AF98</f>
        <v>0.71</v>
      </c>
      <c r="AH98" s="58">
        <f t="shared" si="51"/>
        <v>0.71</v>
      </c>
      <c r="AI98" s="58">
        <f t="shared" si="54"/>
        <v>0.71</v>
      </c>
      <c r="AJ98" s="58">
        <f t="shared" si="54"/>
        <v>0.71</v>
      </c>
      <c r="AK98" s="58">
        <f>AJ98</f>
        <v>0.71</v>
      </c>
      <c r="AL98" s="58">
        <f>AK98</f>
        <v>0.71</v>
      </c>
      <c r="AM98" s="58">
        <f>AL98</f>
        <v>0.71</v>
      </c>
      <c r="AN98" s="62">
        <v>160</v>
      </c>
      <c r="AO98" s="195">
        <f t="shared" si="35"/>
        <v>113.6</v>
      </c>
      <c r="AP98" s="62">
        <v>0</v>
      </c>
      <c r="AQ98" s="195">
        <f t="shared" si="36"/>
        <v>0</v>
      </c>
      <c r="AR98" s="99">
        <v>120</v>
      </c>
      <c r="AS98" s="195">
        <f t="shared" si="37"/>
        <v>85.199999999999989</v>
      </c>
      <c r="AT98" s="57">
        <v>0</v>
      </c>
      <c r="AU98" s="199">
        <f t="shared" si="38"/>
        <v>0</v>
      </c>
      <c r="AV98" s="57">
        <v>0</v>
      </c>
      <c r="AW98" s="199">
        <f t="shared" si="39"/>
        <v>0</v>
      </c>
      <c r="AX98" s="57">
        <v>520</v>
      </c>
      <c r="AY98" s="199">
        <f t="shared" si="40"/>
        <v>369.2</v>
      </c>
      <c r="AZ98" s="57">
        <v>199</v>
      </c>
      <c r="BA98" s="202">
        <f t="shared" si="41"/>
        <v>141.29</v>
      </c>
      <c r="BB98" s="57">
        <v>320</v>
      </c>
      <c r="BC98" s="202">
        <f t="shared" si="42"/>
        <v>227.2</v>
      </c>
      <c r="BD98" s="57">
        <v>200</v>
      </c>
      <c r="BE98" s="202">
        <f t="shared" si="43"/>
        <v>142</v>
      </c>
      <c r="BF98" s="57">
        <v>280</v>
      </c>
      <c r="BG98" s="205">
        <f t="shared" si="44"/>
        <v>198.79999999999998</v>
      </c>
      <c r="BH98" s="57">
        <v>0</v>
      </c>
      <c r="BI98" s="205">
        <f t="shared" si="45"/>
        <v>0</v>
      </c>
      <c r="BJ98" s="57">
        <v>1560</v>
      </c>
      <c r="BK98" s="208">
        <f t="shared" si="46"/>
        <v>1107.5999999999999</v>
      </c>
    </row>
    <row r="99" spans="1:63" ht="15.75" customHeight="1">
      <c r="A99" s="152" t="s">
        <v>96</v>
      </c>
      <c r="B99" s="56" t="s">
        <v>169</v>
      </c>
      <c r="C99" s="33" t="s">
        <v>87</v>
      </c>
      <c r="D99" s="40" t="s">
        <v>225</v>
      </c>
      <c r="E99" s="15" t="s">
        <v>162</v>
      </c>
      <c r="F99" s="1037"/>
      <c r="G99" s="110" t="s">
        <v>241</v>
      </c>
      <c r="H99" s="77" t="s">
        <v>252</v>
      </c>
      <c r="I99" s="167" t="s">
        <v>174</v>
      </c>
      <c r="J99" s="168">
        <v>14</v>
      </c>
      <c r="K99" s="169" t="s">
        <v>166</v>
      </c>
      <c r="L99" s="169" t="s">
        <v>167</v>
      </c>
      <c r="M99" s="55" t="s">
        <v>168</v>
      </c>
      <c r="N99" s="55">
        <v>5.7</v>
      </c>
      <c r="O99" s="55">
        <v>5.7</v>
      </c>
      <c r="P99" s="55">
        <v>5.7</v>
      </c>
      <c r="Q99" s="55">
        <v>5.7</v>
      </c>
      <c r="R99" s="55">
        <v>5.7</v>
      </c>
      <c r="S99" s="55">
        <v>5.7</v>
      </c>
      <c r="T99" s="55">
        <v>5.7</v>
      </c>
      <c r="U99" s="55">
        <v>5.7</v>
      </c>
      <c r="V99" s="55">
        <v>5.7</v>
      </c>
      <c r="W99" s="55">
        <v>5.7</v>
      </c>
      <c r="X99" s="55">
        <v>5.7</v>
      </c>
      <c r="Y99" s="55">
        <v>5.7</v>
      </c>
      <c r="Z99" s="55">
        <v>5.7</v>
      </c>
      <c r="AA99" s="147">
        <v>0.5</v>
      </c>
      <c r="AB99" s="148">
        <v>1.2</v>
      </c>
      <c r="AC99" s="148">
        <f t="shared" ref="AC99:AC126" si="56">AB99</f>
        <v>1.2</v>
      </c>
      <c r="AD99" s="148">
        <f t="shared" si="55"/>
        <v>1.2</v>
      </c>
      <c r="AE99" s="145">
        <f t="shared" si="55"/>
        <v>1.2</v>
      </c>
      <c r="AF99" s="145">
        <f t="shared" si="48"/>
        <v>1.2</v>
      </c>
      <c r="AG99" s="145">
        <f t="shared" si="48"/>
        <v>1.2</v>
      </c>
      <c r="AH99" s="145">
        <f t="shared" si="51"/>
        <v>1.2</v>
      </c>
      <c r="AI99" s="145">
        <f t="shared" si="54"/>
        <v>1.2</v>
      </c>
      <c r="AJ99" s="145">
        <f t="shared" si="54"/>
        <v>1.2</v>
      </c>
      <c r="AK99" s="226">
        <v>2.1</v>
      </c>
      <c r="AL99" s="226">
        <f>AK99</f>
        <v>2.1</v>
      </c>
      <c r="AM99" s="226">
        <f>AK99</f>
        <v>2.1</v>
      </c>
      <c r="AN99" s="149">
        <v>0</v>
      </c>
      <c r="AO99" s="196">
        <f t="shared" si="35"/>
        <v>0</v>
      </c>
      <c r="AP99" s="149">
        <v>114</v>
      </c>
      <c r="AQ99" s="196">
        <f t="shared" si="36"/>
        <v>136.79999999999998</v>
      </c>
      <c r="AR99" s="96">
        <v>200</v>
      </c>
      <c r="AS99" s="196">
        <f t="shared" si="37"/>
        <v>240</v>
      </c>
      <c r="AT99" s="54">
        <v>80</v>
      </c>
      <c r="AU99" s="200">
        <f t="shared" si="38"/>
        <v>96</v>
      </c>
      <c r="AV99" s="142">
        <v>200</v>
      </c>
      <c r="AW99" s="200">
        <f t="shared" si="39"/>
        <v>240</v>
      </c>
      <c r="AX99" s="142">
        <v>240</v>
      </c>
      <c r="AY99" s="200">
        <f t="shared" si="40"/>
        <v>288</v>
      </c>
      <c r="AZ99" s="142">
        <v>38</v>
      </c>
      <c r="BA99" s="203">
        <f t="shared" si="41"/>
        <v>45.6</v>
      </c>
      <c r="BB99" s="154">
        <v>0</v>
      </c>
      <c r="BC99" s="203">
        <f t="shared" si="42"/>
        <v>0</v>
      </c>
      <c r="BD99" s="142">
        <v>240</v>
      </c>
      <c r="BE99" s="203">
        <f t="shared" si="43"/>
        <v>288</v>
      </c>
      <c r="BF99" s="142">
        <v>1000</v>
      </c>
      <c r="BG99" s="206">
        <f t="shared" si="44"/>
        <v>2100</v>
      </c>
      <c r="BH99" s="142">
        <v>0</v>
      </c>
      <c r="BI99" s="206">
        <f t="shared" si="45"/>
        <v>0</v>
      </c>
      <c r="BJ99" s="142">
        <v>0</v>
      </c>
      <c r="BK99" s="209">
        <f t="shared" si="46"/>
        <v>0</v>
      </c>
    </row>
    <row r="100" spans="1:63" ht="15.75" customHeight="1">
      <c r="A100" s="152" t="s">
        <v>96</v>
      </c>
      <c r="B100" s="56" t="s">
        <v>169</v>
      </c>
      <c r="C100" s="33" t="s">
        <v>87</v>
      </c>
      <c r="D100" s="40" t="s">
        <v>225</v>
      </c>
      <c r="E100" s="15" t="s">
        <v>162</v>
      </c>
      <c r="F100" s="1037"/>
      <c r="G100" s="110" t="s">
        <v>241</v>
      </c>
      <c r="H100" s="77" t="s">
        <v>252</v>
      </c>
      <c r="I100" s="167" t="s">
        <v>165</v>
      </c>
      <c r="J100" s="168">
        <v>14</v>
      </c>
      <c r="K100" s="169" t="s">
        <v>254</v>
      </c>
      <c r="L100" s="169" t="s">
        <v>167</v>
      </c>
      <c r="M100" s="55" t="s">
        <v>168</v>
      </c>
      <c r="N100" s="55">
        <v>11.45</v>
      </c>
      <c r="O100" s="55">
        <v>11.45</v>
      </c>
      <c r="P100" s="55">
        <v>11.45</v>
      </c>
      <c r="Q100" s="55">
        <v>11.45</v>
      </c>
      <c r="R100" s="55">
        <v>11.45</v>
      </c>
      <c r="S100" s="55">
        <v>11.45</v>
      </c>
      <c r="T100" s="55">
        <v>11.45</v>
      </c>
      <c r="U100" s="55">
        <v>11.45</v>
      </c>
      <c r="V100" s="55">
        <v>11.45</v>
      </c>
      <c r="W100" s="55">
        <v>11.45</v>
      </c>
      <c r="X100" s="55">
        <v>11.45</v>
      </c>
      <c r="Y100" s="55">
        <v>11.45</v>
      </c>
      <c r="Z100" s="55">
        <v>11.45</v>
      </c>
      <c r="AA100" s="147">
        <v>1</v>
      </c>
      <c r="AB100" s="148">
        <v>2</v>
      </c>
      <c r="AC100" s="148">
        <f t="shared" si="56"/>
        <v>2</v>
      </c>
      <c r="AD100" s="148">
        <f t="shared" si="55"/>
        <v>2</v>
      </c>
      <c r="AE100" s="145">
        <f t="shared" si="55"/>
        <v>2</v>
      </c>
      <c r="AF100" s="145">
        <f t="shared" si="48"/>
        <v>2</v>
      </c>
      <c r="AG100" s="145">
        <f t="shared" si="48"/>
        <v>2</v>
      </c>
      <c r="AH100" s="145">
        <f t="shared" si="51"/>
        <v>2</v>
      </c>
      <c r="AI100" s="145">
        <f t="shared" si="54"/>
        <v>2</v>
      </c>
      <c r="AJ100" s="145">
        <f t="shared" si="54"/>
        <v>2</v>
      </c>
      <c r="AK100" s="226">
        <v>3.65</v>
      </c>
      <c r="AL100" s="226">
        <f>AK100</f>
        <v>3.65</v>
      </c>
      <c r="AM100" s="226">
        <f>AK100</f>
        <v>3.65</v>
      </c>
      <c r="AN100" s="149">
        <v>2794</v>
      </c>
      <c r="AO100" s="196">
        <f t="shared" si="35"/>
        <v>5588</v>
      </c>
      <c r="AP100" s="149">
        <v>0</v>
      </c>
      <c r="AQ100" s="196">
        <f t="shared" si="36"/>
        <v>0</v>
      </c>
      <c r="AR100" s="96">
        <v>2198</v>
      </c>
      <c r="AS100" s="196">
        <f t="shared" si="37"/>
        <v>4396</v>
      </c>
      <c r="AT100" s="54">
        <v>1000</v>
      </c>
      <c r="AU100" s="200">
        <f t="shared" si="38"/>
        <v>2000</v>
      </c>
      <c r="AV100" s="142">
        <v>600</v>
      </c>
      <c r="AW100" s="200">
        <f t="shared" si="39"/>
        <v>1200</v>
      </c>
      <c r="AX100" s="142">
        <v>1200</v>
      </c>
      <c r="AY100" s="200">
        <f t="shared" si="40"/>
        <v>2400</v>
      </c>
      <c r="AZ100" s="142">
        <v>240</v>
      </c>
      <c r="BA100" s="203">
        <f t="shared" si="41"/>
        <v>480</v>
      </c>
      <c r="BB100" s="142">
        <v>400</v>
      </c>
      <c r="BC100" s="203">
        <f t="shared" si="42"/>
        <v>800</v>
      </c>
      <c r="BD100" s="142">
        <v>2960</v>
      </c>
      <c r="BE100" s="203">
        <f t="shared" si="43"/>
        <v>5920</v>
      </c>
      <c r="BF100" s="142">
        <v>720</v>
      </c>
      <c r="BG100" s="206">
        <f t="shared" si="44"/>
        <v>2628</v>
      </c>
      <c r="BH100" s="142">
        <v>1838</v>
      </c>
      <c r="BI100" s="206">
        <f t="shared" si="45"/>
        <v>6708.7</v>
      </c>
      <c r="BJ100" s="142">
        <v>1960</v>
      </c>
      <c r="BK100" s="209">
        <f t="shared" si="46"/>
        <v>7154</v>
      </c>
    </row>
    <row r="101" spans="1:63" ht="15.75" customHeight="1">
      <c r="A101" s="152" t="s">
        <v>96</v>
      </c>
      <c r="B101" s="56" t="s">
        <v>169</v>
      </c>
      <c r="C101" s="33" t="s">
        <v>87</v>
      </c>
      <c r="D101" s="40" t="s">
        <v>161</v>
      </c>
      <c r="E101" s="15" t="s">
        <v>162</v>
      </c>
      <c r="F101" s="1037"/>
      <c r="G101" s="110" t="s">
        <v>176</v>
      </c>
      <c r="H101" s="77" t="s">
        <v>255</v>
      </c>
      <c r="I101" s="167" t="s">
        <v>174</v>
      </c>
      <c r="J101" s="168">
        <v>14</v>
      </c>
      <c r="K101" s="169" t="s">
        <v>256</v>
      </c>
      <c r="L101" s="169" t="s">
        <v>167</v>
      </c>
      <c r="M101" s="55" t="s">
        <v>168</v>
      </c>
      <c r="N101" s="55">
        <v>5.83</v>
      </c>
      <c r="O101" s="55">
        <v>5.83</v>
      </c>
      <c r="P101" s="55">
        <v>5.83</v>
      </c>
      <c r="Q101" s="55">
        <v>5.83</v>
      </c>
      <c r="R101" s="55">
        <v>5.83</v>
      </c>
      <c r="S101" s="55">
        <v>5.83</v>
      </c>
      <c r="T101" s="55">
        <v>5.83</v>
      </c>
      <c r="U101" s="55">
        <v>5.83</v>
      </c>
      <c r="V101" s="55">
        <v>5.83</v>
      </c>
      <c r="W101" s="55">
        <v>5.83</v>
      </c>
      <c r="X101" s="55">
        <v>5.83</v>
      </c>
      <c r="Y101" s="55">
        <v>5.83</v>
      </c>
      <c r="Z101" s="55">
        <v>5.83</v>
      </c>
      <c r="AA101" s="147">
        <v>0.2</v>
      </c>
      <c r="AB101" s="148">
        <f>AA101</f>
        <v>0.2</v>
      </c>
      <c r="AC101" s="148">
        <f t="shared" si="56"/>
        <v>0.2</v>
      </c>
      <c r="AD101" s="148">
        <f t="shared" si="55"/>
        <v>0.2</v>
      </c>
      <c r="AE101" s="145">
        <f t="shared" si="55"/>
        <v>0.2</v>
      </c>
      <c r="AF101" s="145">
        <f t="shared" si="48"/>
        <v>0.2</v>
      </c>
      <c r="AG101" s="145">
        <f t="shared" si="48"/>
        <v>0.2</v>
      </c>
      <c r="AH101" s="145">
        <f t="shared" si="51"/>
        <v>0.2</v>
      </c>
      <c r="AI101" s="145">
        <f t="shared" si="54"/>
        <v>0.2</v>
      </c>
      <c r="AJ101" s="145">
        <f t="shared" si="54"/>
        <v>0.2</v>
      </c>
      <c r="AK101" s="226">
        <v>0.25</v>
      </c>
      <c r="AL101" s="226">
        <f t="shared" ref="AL101:AM103" si="57">AK101</f>
        <v>0.25</v>
      </c>
      <c r="AM101" s="226">
        <f t="shared" si="57"/>
        <v>0.25</v>
      </c>
      <c r="AN101" s="149">
        <v>0</v>
      </c>
      <c r="AO101" s="196">
        <f t="shared" si="35"/>
        <v>0</v>
      </c>
      <c r="AP101" s="149">
        <v>0</v>
      </c>
      <c r="AQ101" s="196">
        <f t="shared" si="36"/>
        <v>0</v>
      </c>
      <c r="AR101" s="96">
        <v>0</v>
      </c>
      <c r="AS101" s="196">
        <f t="shared" si="37"/>
        <v>0</v>
      </c>
      <c r="AT101" s="54">
        <v>80</v>
      </c>
      <c r="AU101" s="200">
        <f t="shared" si="38"/>
        <v>16</v>
      </c>
      <c r="AV101" s="154">
        <v>0</v>
      </c>
      <c r="AW101" s="200">
        <f t="shared" si="39"/>
        <v>0</v>
      </c>
      <c r="AX101" s="154">
        <v>0</v>
      </c>
      <c r="AY101" s="200">
        <f t="shared" si="40"/>
        <v>0</v>
      </c>
      <c r="AZ101" s="142">
        <v>240</v>
      </c>
      <c r="BA101" s="203">
        <f t="shared" si="41"/>
        <v>48</v>
      </c>
      <c r="BB101" s="142">
        <v>400</v>
      </c>
      <c r="BC101" s="203">
        <f t="shared" si="42"/>
        <v>80</v>
      </c>
      <c r="BD101" s="142">
        <v>4800</v>
      </c>
      <c r="BE101" s="203">
        <f t="shared" si="43"/>
        <v>960</v>
      </c>
      <c r="BF101" s="142">
        <v>40</v>
      </c>
      <c r="BG101" s="206">
        <f t="shared" si="44"/>
        <v>10</v>
      </c>
      <c r="BH101" s="142">
        <v>40</v>
      </c>
      <c r="BI101" s="206">
        <f t="shared" si="45"/>
        <v>10</v>
      </c>
      <c r="BJ101" s="142">
        <v>1400</v>
      </c>
      <c r="BK101" s="209">
        <f t="shared" si="46"/>
        <v>350</v>
      </c>
    </row>
    <row r="102" spans="1:63" ht="15.75" customHeight="1">
      <c r="A102" s="152" t="s">
        <v>96</v>
      </c>
      <c r="B102" s="56" t="s">
        <v>169</v>
      </c>
      <c r="C102" s="33" t="s">
        <v>87</v>
      </c>
      <c r="D102" s="40" t="s">
        <v>161</v>
      </c>
      <c r="E102" s="15" t="s">
        <v>162</v>
      </c>
      <c r="F102" s="1037"/>
      <c r="G102" s="110" t="s">
        <v>176</v>
      </c>
      <c r="H102" s="77" t="s">
        <v>255</v>
      </c>
      <c r="I102" s="167" t="s">
        <v>165</v>
      </c>
      <c r="J102" s="168">
        <v>14</v>
      </c>
      <c r="K102" s="169" t="s">
        <v>256</v>
      </c>
      <c r="L102" s="169" t="s">
        <v>167</v>
      </c>
      <c r="M102" s="55" t="s">
        <v>168</v>
      </c>
      <c r="N102" s="55">
        <v>12.45</v>
      </c>
      <c r="O102" s="55">
        <v>12.45</v>
      </c>
      <c r="P102" s="55">
        <v>12.45</v>
      </c>
      <c r="Q102" s="55">
        <v>12.45</v>
      </c>
      <c r="R102" s="55">
        <v>12.45</v>
      </c>
      <c r="S102" s="55">
        <v>12.45</v>
      </c>
      <c r="T102" s="55">
        <v>12.45</v>
      </c>
      <c r="U102" s="55">
        <v>12.45</v>
      </c>
      <c r="V102" s="55">
        <v>12.45</v>
      </c>
      <c r="W102" s="55">
        <v>12.45</v>
      </c>
      <c r="X102" s="55">
        <v>12.45</v>
      </c>
      <c r="Y102" s="55">
        <v>12.45</v>
      </c>
      <c r="Z102" s="55">
        <v>12.45</v>
      </c>
      <c r="AA102" s="147">
        <v>1</v>
      </c>
      <c r="AB102" s="148">
        <f>AA102</f>
        <v>1</v>
      </c>
      <c r="AC102" s="148">
        <f t="shared" si="56"/>
        <v>1</v>
      </c>
      <c r="AD102" s="148">
        <f t="shared" si="55"/>
        <v>1</v>
      </c>
      <c r="AE102" s="145">
        <f t="shared" si="55"/>
        <v>1</v>
      </c>
      <c r="AF102" s="145">
        <f t="shared" si="48"/>
        <v>1</v>
      </c>
      <c r="AG102" s="145">
        <f t="shared" si="48"/>
        <v>1</v>
      </c>
      <c r="AH102" s="145">
        <f t="shared" si="51"/>
        <v>1</v>
      </c>
      <c r="AI102" s="145">
        <f t="shared" si="54"/>
        <v>1</v>
      </c>
      <c r="AJ102" s="145">
        <f t="shared" si="54"/>
        <v>1</v>
      </c>
      <c r="AK102" s="226">
        <v>1.5</v>
      </c>
      <c r="AL102" s="226">
        <f t="shared" si="57"/>
        <v>1.5</v>
      </c>
      <c r="AM102" s="226">
        <f t="shared" si="57"/>
        <v>1.5</v>
      </c>
      <c r="AN102" s="149">
        <v>4433</v>
      </c>
      <c r="AO102" s="196">
        <f t="shared" si="35"/>
        <v>4433</v>
      </c>
      <c r="AP102" s="149">
        <v>2432</v>
      </c>
      <c r="AQ102" s="196">
        <f t="shared" si="36"/>
        <v>2432</v>
      </c>
      <c r="AR102" s="96">
        <v>1194</v>
      </c>
      <c r="AS102" s="196">
        <f t="shared" si="37"/>
        <v>1194</v>
      </c>
      <c r="AT102" s="54">
        <v>3360</v>
      </c>
      <c r="AU102" s="200">
        <f t="shared" si="38"/>
        <v>3360</v>
      </c>
      <c r="AV102" s="154">
        <v>0</v>
      </c>
      <c r="AW102" s="200">
        <f t="shared" si="39"/>
        <v>0</v>
      </c>
      <c r="AX102" s="142">
        <v>160</v>
      </c>
      <c r="AY102" s="200">
        <f t="shared" si="40"/>
        <v>160</v>
      </c>
      <c r="AZ102" s="142">
        <v>320</v>
      </c>
      <c r="BA102" s="203">
        <f t="shared" si="41"/>
        <v>320</v>
      </c>
      <c r="BB102" s="142">
        <v>1436</v>
      </c>
      <c r="BC102" s="203">
        <f t="shared" si="42"/>
        <v>1436</v>
      </c>
      <c r="BD102" s="142">
        <v>1599</v>
      </c>
      <c r="BE102" s="203">
        <f t="shared" si="43"/>
        <v>1599</v>
      </c>
      <c r="BF102" s="142">
        <v>600</v>
      </c>
      <c r="BG102" s="206">
        <f t="shared" si="44"/>
        <v>900</v>
      </c>
      <c r="BH102" s="142">
        <v>0</v>
      </c>
      <c r="BI102" s="206">
        <f t="shared" si="45"/>
        <v>0</v>
      </c>
      <c r="BJ102" s="142">
        <v>460</v>
      </c>
      <c r="BK102" s="209">
        <f t="shared" si="46"/>
        <v>690</v>
      </c>
    </row>
    <row r="103" spans="1:63" ht="15.75" customHeight="1">
      <c r="A103" s="152" t="s">
        <v>96</v>
      </c>
      <c r="B103" s="56" t="s">
        <v>169</v>
      </c>
      <c r="C103" s="33" t="s">
        <v>87</v>
      </c>
      <c r="D103" s="40" t="s">
        <v>161</v>
      </c>
      <c r="E103" s="15" t="s">
        <v>162</v>
      </c>
      <c r="F103" s="1037"/>
      <c r="G103" s="110" t="s">
        <v>257</v>
      </c>
      <c r="H103" s="77" t="s">
        <v>258</v>
      </c>
      <c r="I103" s="167" t="s">
        <v>165</v>
      </c>
      <c r="J103" s="168">
        <v>14</v>
      </c>
      <c r="K103" s="169" t="s">
        <v>259</v>
      </c>
      <c r="L103" s="169" t="s">
        <v>260</v>
      </c>
      <c r="M103" s="55" t="s">
        <v>261</v>
      </c>
      <c r="N103" s="55">
        <v>12.45</v>
      </c>
      <c r="O103" s="55">
        <v>12.45</v>
      </c>
      <c r="P103" s="55">
        <v>12.45</v>
      </c>
      <c r="Q103" s="55">
        <v>12.45</v>
      </c>
      <c r="R103" s="55">
        <v>12.45</v>
      </c>
      <c r="S103" s="55">
        <v>12.45</v>
      </c>
      <c r="T103" s="55">
        <v>12.45</v>
      </c>
      <c r="U103" s="55">
        <v>12.45</v>
      </c>
      <c r="V103" s="55">
        <v>12.45</v>
      </c>
      <c r="W103" s="55">
        <v>12.45</v>
      </c>
      <c r="X103" s="55">
        <v>12.45</v>
      </c>
      <c r="Y103" s="55">
        <v>12.45</v>
      </c>
      <c r="Z103" s="55">
        <v>12.45</v>
      </c>
      <c r="AA103" s="147">
        <v>0</v>
      </c>
      <c r="AB103" s="148">
        <v>0</v>
      </c>
      <c r="AC103" s="148">
        <f t="shared" si="56"/>
        <v>0</v>
      </c>
      <c r="AD103" s="148">
        <v>0</v>
      </c>
      <c r="AE103" s="145">
        <v>0</v>
      </c>
      <c r="AF103" s="145">
        <f t="shared" ref="AF103:AF128" si="58">AE103</f>
        <v>0</v>
      </c>
      <c r="AG103" s="145">
        <v>1</v>
      </c>
      <c r="AH103" s="145">
        <f t="shared" si="51"/>
        <v>1</v>
      </c>
      <c r="AI103" s="145">
        <f t="shared" si="54"/>
        <v>1</v>
      </c>
      <c r="AJ103" s="145">
        <f t="shared" si="54"/>
        <v>1</v>
      </c>
      <c r="AK103" s="226">
        <v>1.5</v>
      </c>
      <c r="AL103" s="226">
        <f t="shared" si="57"/>
        <v>1.5</v>
      </c>
      <c r="AM103" s="226">
        <f t="shared" si="57"/>
        <v>1.5</v>
      </c>
      <c r="AN103" s="154">
        <v>0</v>
      </c>
      <c r="AO103" s="196">
        <f t="shared" si="35"/>
        <v>0</v>
      </c>
      <c r="AP103" s="154">
        <v>0</v>
      </c>
      <c r="AQ103" s="196">
        <f t="shared" si="36"/>
        <v>0</v>
      </c>
      <c r="AR103" s="154">
        <v>0</v>
      </c>
      <c r="AS103" s="196">
        <f t="shared" si="37"/>
        <v>0</v>
      </c>
      <c r="AT103" s="154">
        <v>0</v>
      </c>
      <c r="AU103" s="200">
        <f t="shared" si="38"/>
        <v>0</v>
      </c>
      <c r="AV103" s="154">
        <v>0</v>
      </c>
      <c r="AW103" s="200">
        <f t="shared" si="39"/>
        <v>0</v>
      </c>
      <c r="AX103" s="154">
        <v>0</v>
      </c>
      <c r="AY103" s="200">
        <f t="shared" si="40"/>
        <v>0</v>
      </c>
      <c r="AZ103" s="142">
        <v>920</v>
      </c>
      <c r="BA103" s="203">
        <f t="shared" si="41"/>
        <v>920</v>
      </c>
      <c r="BB103" s="142">
        <v>240</v>
      </c>
      <c r="BC103" s="203">
        <f t="shared" si="42"/>
        <v>240</v>
      </c>
      <c r="BD103" s="142">
        <v>516</v>
      </c>
      <c r="BE103" s="203">
        <f t="shared" si="43"/>
        <v>516</v>
      </c>
      <c r="BF103" s="142">
        <v>120</v>
      </c>
      <c r="BG103" s="206">
        <f t="shared" si="44"/>
        <v>180</v>
      </c>
      <c r="BH103" s="142">
        <v>3600</v>
      </c>
      <c r="BI103" s="206">
        <f t="shared" si="45"/>
        <v>5400</v>
      </c>
      <c r="BJ103" s="142">
        <v>1680</v>
      </c>
      <c r="BK103" s="209">
        <f t="shared" si="46"/>
        <v>2520</v>
      </c>
    </row>
    <row r="104" spans="1:63" ht="15.75" customHeight="1">
      <c r="A104" s="152" t="s">
        <v>96</v>
      </c>
      <c r="B104" s="56"/>
      <c r="C104" s="33"/>
      <c r="D104" s="40"/>
      <c r="E104" s="15"/>
      <c r="F104" s="1037"/>
      <c r="G104" s="110"/>
      <c r="H104" s="77"/>
      <c r="I104" s="167"/>
      <c r="J104" s="168"/>
      <c r="K104" s="169"/>
      <c r="L104" s="169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147"/>
      <c r="AB104" s="148"/>
      <c r="AC104" s="148">
        <f t="shared" si="56"/>
        <v>0</v>
      </c>
      <c r="AD104" s="148"/>
      <c r="AE104" s="145"/>
      <c r="AF104" s="145">
        <f t="shared" si="58"/>
        <v>0</v>
      </c>
      <c r="AG104" s="145">
        <f t="shared" ref="AG104:AG126" si="59">AF104</f>
        <v>0</v>
      </c>
      <c r="AH104" s="145">
        <f t="shared" si="51"/>
        <v>0</v>
      </c>
      <c r="AI104" s="145">
        <f t="shared" ref="AI104:AM113" si="60">AH104</f>
        <v>0</v>
      </c>
      <c r="AJ104" s="145">
        <f t="shared" si="60"/>
        <v>0</v>
      </c>
      <c r="AK104" s="145">
        <f t="shared" si="60"/>
        <v>0</v>
      </c>
      <c r="AL104" s="145">
        <f t="shared" si="60"/>
        <v>0</v>
      </c>
      <c r="AM104" s="145">
        <f t="shared" si="60"/>
        <v>0</v>
      </c>
      <c r="AN104" s="149"/>
      <c r="AO104" s="196">
        <f t="shared" si="35"/>
        <v>0</v>
      </c>
      <c r="AP104" s="149"/>
      <c r="AQ104" s="196">
        <f t="shared" si="36"/>
        <v>0</v>
      </c>
      <c r="AR104" s="96"/>
      <c r="AS104" s="196">
        <f t="shared" si="37"/>
        <v>0</v>
      </c>
      <c r="AT104" s="54"/>
      <c r="AU104" s="200">
        <f t="shared" si="38"/>
        <v>0</v>
      </c>
      <c r="AV104" s="142"/>
      <c r="AW104" s="200">
        <f t="shared" si="39"/>
        <v>0</v>
      </c>
      <c r="AX104" s="142"/>
      <c r="AY104" s="200">
        <f t="shared" si="40"/>
        <v>0</v>
      </c>
      <c r="AZ104" s="142"/>
      <c r="BA104" s="203">
        <f t="shared" si="41"/>
        <v>0</v>
      </c>
      <c r="BB104" s="142"/>
      <c r="BC104" s="203">
        <f t="shared" si="42"/>
        <v>0</v>
      </c>
      <c r="BD104" s="142"/>
      <c r="BE104" s="203">
        <f t="shared" si="43"/>
        <v>0</v>
      </c>
      <c r="BF104" s="142"/>
      <c r="BG104" s="206">
        <f t="shared" si="44"/>
        <v>0</v>
      </c>
      <c r="BH104" s="142"/>
      <c r="BI104" s="206">
        <f t="shared" si="45"/>
        <v>0</v>
      </c>
      <c r="BJ104" s="142"/>
      <c r="BK104" s="209">
        <f t="shared" si="46"/>
        <v>0</v>
      </c>
    </row>
    <row r="105" spans="1:63" ht="15.75" customHeight="1">
      <c r="A105" s="152" t="s">
        <v>96</v>
      </c>
      <c r="B105" s="56"/>
      <c r="C105" s="33"/>
      <c r="D105" s="40"/>
      <c r="E105" s="15"/>
      <c r="F105" s="1037"/>
      <c r="G105" s="110"/>
      <c r="H105" s="77"/>
      <c r="I105" s="167"/>
      <c r="J105" s="168"/>
      <c r="K105" s="169"/>
      <c r="L105" s="169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147"/>
      <c r="AB105" s="148"/>
      <c r="AC105" s="148">
        <f t="shared" si="56"/>
        <v>0</v>
      </c>
      <c r="AD105" s="148"/>
      <c r="AE105" s="145"/>
      <c r="AF105" s="145">
        <f t="shared" si="58"/>
        <v>0</v>
      </c>
      <c r="AG105" s="145">
        <f t="shared" si="59"/>
        <v>0</v>
      </c>
      <c r="AH105" s="145">
        <f t="shared" si="51"/>
        <v>0</v>
      </c>
      <c r="AI105" s="145">
        <f t="shared" si="60"/>
        <v>0</v>
      </c>
      <c r="AJ105" s="145">
        <f t="shared" si="60"/>
        <v>0</v>
      </c>
      <c r="AK105" s="145">
        <f t="shared" si="60"/>
        <v>0</v>
      </c>
      <c r="AL105" s="145">
        <f t="shared" si="60"/>
        <v>0</v>
      </c>
      <c r="AM105" s="145">
        <f t="shared" si="60"/>
        <v>0</v>
      </c>
      <c r="AN105" s="149"/>
      <c r="AO105" s="196">
        <f t="shared" si="35"/>
        <v>0</v>
      </c>
      <c r="AP105" s="149"/>
      <c r="AQ105" s="196">
        <f t="shared" si="36"/>
        <v>0</v>
      </c>
      <c r="AR105" s="96"/>
      <c r="AS105" s="196">
        <f t="shared" si="37"/>
        <v>0</v>
      </c>
      <c r="AT105" s="54"/>
      <c r="AU105" s="200">
        <f t="shared" si="38"/>
        <v>0</v>
      </c>
      <c r="AV105" s="142"/>
      <c r="AW105" s="200">
        <f t="shared" si="39"/>
        <v>0</v>
      </c>
      <c r="AX105" s="142"/>
      <c r="AY105" s="200">
        <f t="shared" si="40"/>
        <v>0</v>
      </c>
      <c r="AZ105" s="142"/>
      <c r="BA105" s="203">
        <f t="shared" si="41"/>
        <v>0</v>
      </c>
      <c r="BB105" s="142"/>
      <c r="BC105" s="203">
        <f t="shared" si="42"/>
        <v>0</v>
      </c>
      <c r="BD105" s="142"/>
      <c r="BE105" s="203">
        <f t="shared" si="43"/>
        <v>0</v>
      </c>
      <c r="BF105" s="142"/>
      <c r="BG105" s="206">
        <f t="shared" si="44"/>
        <v>0</v>
      </c>
      <c r="BH105" s="142"/>
      <c r="BI105" s="206">
        <f t="shared" si="45"/>
        <v>0</v>
      </c>
      <c r="BJ105" s="142"/>
      <c r="BK105" s="209">
        <f t="shared" si="46"/>
        <v>0</v>
      </c>
    </row>
    <row r="106" spans="1:63" ht="15.75" customHeight="1" thickBot="1">
      <c r="A106" s="152" t="s">
        <v>96</v>
      </c>
      <c r="B106" s="72"/>
      <c r="C106" s="71"/>
      <c r="D106" s="94"/>
      <c r="E106" s="93"/>
      <c r="F106" s="1038"/>
      <c r="G106" s="104"/>
      <c r="H106" s="115"/>
      <c r="I106" s="103"/>
      <c r="J106" s="102"/>
      <c r="K106" s="101"/>
      <c r="L106" s="101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86"/>
      <c r="AB106" s="85"/>
      <c r="AC106" s="85">
        <f t="shared" si="56"/>
        <v>0</v>
      </c>
      <c r="AD106" s="85"/>
      <c r="AE106" s="83"/>
      <c r="AF106" s="83">
        <f t="shared" si="58"/>
        <v>0</v>
      </c>
      <c r="AG106" s="83">
        <f t="shared" si="59"/>
        <v>0</v>
      </c>
      <c r="AH106" s="83">
        <f t="shared" si="51"/>
        <v>0</v>
      </c>
      <c r="AI106" s="83">
        <f t="shared" si="60"/>
        <v>0</v>
      </c>
      <c r="AJ106" s="83">
        <f t="shared" si="60"/>
        <v>0</v>
      </c>
      <c r="AK106" s="83">
        <f t="shared" si="60"/>
        <v>0</v>
      </c>
      <c r="AL106" s="83">
        <f t="shared" si="60"/>
        <v>0</v>
      </c>
      <c r="AM106" s="83">
        <f t="shared" si="60"/>
        <v>0</v>
      </c>
      <c r="AN106" s="89"/>
      <c r="AO106" s="197">
        <f t="shared" si="35"/>
        <v>0</v>
      </c>
      <c r="AP106" s="89"/>
      <c r="AQ106" s="197">
        <f t="shared" si="36"/>
        <v>0</v>
      </c>
      <c r="AR106" s="88"/>
      <c r="AS106" s="197">
        <f t="shared" si="37"/>
        <v>0</v>
      </c>
      <c r="AT106" s="84"/>
      <c r="AU106" s="201">
        <f t="shared" si="38"/>
        <v>0</v>
      </c>
      <c r="AV106" s="82"/>
      <c r="AW106" s="201">
        <f t="shared" si="39"/>
        <v>0</v>
      </c>
      <c r="AX106" s="82"/>
      <c r="AY106" s="201">
        <f t="shared" si="40"/>
        <v>0</v>
      </c>
      <c r="AZ106" s="82"/>
      <c r="BA106" s="204">
        <f t="shared" si="41"/>
        <v>0</v>
      </c>
      <c r="BB106" s="82"/>
      <c r="BC106" s="204">
        <f t="shared" si="42"/>
        <v>0</v>
      </c>
      <c r="BD106" s="82"/>
      <c r="BE106" s="204">
        <f t="shared" si="43"/>
        <v>0</v>
      </c>
      <c r="BF106" s="82"/>
      <c r="BG106" s="207">
        <f t="shared" si="44"/>
        <v>0</v>
      </c>
      <c r="BH106" s="82"/>
      <c r="BI106" s="207">
        <f t="shared" si="45"/>
        <v>0</v>
      </c>
      <c r="BJ106" s="82"/>
      <c r="BK106" s="210">
        <f t="shared" si="46"/>
        <v>0</v>
      </c>
    </row>
    <row r="107" spans="1:63" ht="15.75" customHeight="1">
      <c r="A107" s="152" t="s">
        <v>96</v>
      </c>
      <c r="B107" s="67" t="s">
        <v>160</v>
      </c>
      <c r="C107" s="66" t="s">
        <v>87</v>
      </c>
      <c r="D107" s="39" t="s">
        <v>225</v>
      </c>
      <c r="E107" s="100" t="s">
        <v>162</v>
      </c>
      <c r="F107" s="1036" t="s">
        <v>262</v>
      </c>
      <c r="G107" s="108" t="s">
        <v>263</v>
      </c>
      <c r="H107" s="78" t="s">
        <v>264</v>
      </c>
      <c r="I107" s="107" t="s">
        <v>174</v>
      </c>
      <c r="J107" s="106">
        <v>11</v>
      </c>
      <c r="K107" s="105" t="s">
        <v>166</v>
      </c>
      <c r="L107" s="105" t="s">
        <v>167</v>
      </c>
      <c r="M107" s="63" t="s">
        <v>168</v>
      </c>
      <c r="N107" s="55">
        <v>5.8</v>
      </c>
      <c r="O107" s="55">
        <v>5.8</v>
      </c>
      <c r="P107" s="55">
        <v>5.8</v>
      </c>
      <c r="Q107" s="55">
        <v>5.8</v>
      </c>
      <c r="R107" s="55">
        <v>5.8</v>
      </c>
      <c r="S107" s="55">
        <v>5.8</v>
      </c>
      <c r="T107" s="55">
        <v>5.8</v>
      </c>
      <c r="U107" s="55">
        <v>5.8</v>
      </c>
      <c r="V107" s="55">
        <v>5.8</v>
      </c>
      <c r="W107" s="55">
        <v>5.8</v>
      </c>
      <c r="X107" s="55">
        <v>5.8</v>
      </c>
      <c r="Y107" s="55">
        <v>5.8</v>
      </c>
      <c r="Z107" s="55">
        <v>5.8</v>
      </c>
      <c r="AA107" s="147">
        <v>0.5</v>
      </c>
      <c r="AB107" s="148">
        <f t="shared" ref="AB107:AB126" si="61">AA107</f>
        <v>0.5</v>
      </c>
      <c r="AC107" s="148">
        <f t="shared" si="56"/>
        <v>0.5</v>
      </c>
      <c r="AD107" s="148">
        <f t="shared" ref="AD107:AE111" si="62">AC107</f>
        <v>0.5</v>
      </c>
      <c r="AE107" s="145">
        <f t="shared" si="62"/>
        <v>0.5</v>
      </c>
      <c r="AF107" s="145">
        <f t="shared" si="58"/>
        <v>0.5</v>
      </c>
      <c r="AG107" s="145">
        <f t="shared" si="59"/>
        <v>0.5</v>
      </c>
      <c r="AH107" s="145">
        <f t="shared" si="51"/>
        <v>0.5</v>
      </c>
      <c r="AI107" s="145">
        <f t="shared" si="60"/>
        <v>0.5</v>
      </c>
      <c r="AJ107" s="145">
        <f t="shared" si="60"/>
        <v>0.5</v>
      </c>
      <c r="AK107" s="145">
        <f t="shared" si="60"/>
        <v>0.5</v>
      </c>
      <c r="AL107" s="145">
        <f t="shared" si="60"/>
        <v>0.5</v>
      </c>
      <c r="AM107" s="145">
        <f t="shared" si="60"/>
        <v>0.5</v>
      </c>
      <c r="AN107" s="149">
        <v>2039</v>
      </c>
      <c r="AO107" s="195">
        <f t="shared" si="35"/>
        <v>1019.5</v>
      </c>
      <c r="AP107" s="99">
        <v>2996</v>
      </c>
      <c r="AQ107" s="195">
        <f t="shared" si="36"/>
        <v>1498</v>
      </c>
      <c r="AR107" s="62">
        <v>757</v>
      </c>
      <c r="AS107" s="195">
        <f t="shared" si="37"/>
        <v>378.5</v>
      </c>
      <c r="AT107" s="59">
        <v>399</v>
      </c>
      <c r="AU107" s="199">
        <f t="shared" si="38"/>
        <v>199.5</v>
      </c>
      <c r="AV107" s="57"/>
      <c r="AW107" s="199">
        <f t="shared" si="39"/>
        <v>0</v>
      </c>
      <c r="AX107" s="57"/>
      <c r="AY107" s="199">
        <f t="shared" si="40"/>
        <v>0</v>
      </c>
      <c r="AZ107" s="57">
        <v>0</v>
      </c>
      <c r="BA107" s="202">
        <f t="shared" si="41"/>
        <v>0</v>
      </c>
      <c r="BB107" s="57">
        <v>0</v>
      </c>
      <c r="BC107" s="202">
        <f t="shared" si="42"/>
        <v>0</v>
      </c>
      <c r="BD107" s="57">
        <v>0</v>
      </c>
      <c r="BE107" s="202">
        <f t="shared" si="43"/>
        <v>0</v>
      </c>
      <c r="BF107" s="57">
        <v>0</v>
      </c>
      <c r="BG107" s="206">
        <f t="shared" si="44"/>
        <v>0</v>
      </c>
      <c r="BH107" s="142">
        <v>0</v>
      </c>
      <c r="BI107" s="206">
        <f t="shared" si="45"/>
        <v>0</v>
      </c>
      <c r="BJ107" s="142"/>
      <c r="BK107" s="209">
        <f t="shared" si="46"/>
        <v>0</v>
      </c>
    </row>
    <row r="108" spans="1:63" ht="15.75" customHeight="1">
      <c r="A108" s="152" t="s">
        <v>96</v>
      </c>
      <c r="B108" s="56" t="s">
        <v>160</v>
      </c>
      <c r="C108" s="33" t="s">
        <v>87</v>
      </c>
      <c r="D108" s="40" t="s">
        <v>225</v>
      </c>
      <c r="E108" s="15" t="s">
        <v>162</v>
      </c>
      <c r="F108" s="1037"/>
      <c r="G108" s="110" t="s">
        <v>226</v>
      </c>
      <c r="H108" s="97" t="s">
        <v>265</v>
      </c>
      <c r="I108" s="119" t="s">
        <v>165</v>
      </c>
      <c r="J108" s="177">
        <v>15</v>
      </c>
      <c r="K108" s="178" t="s">
        <v>266</v>
      </c>
      <c r="L108" s="178" t="s">
        <v>190</v>
      </c>
      <c r="M108" s="55" t="s">
        <v>168</v>
      </c>
      <c r="N108" s="55">
        <v>16</v>
      </c>
      <c r="O108" s="55">
        <v>16</v>
      </c>
      <c r="P108" s="55">
        <v>16</v>
      </c>
      <c r="Q108" s="55">
        <v>16</v>
      </c>
      <c r="R108" s="55">
        <v>16</v>
      </c>
      <c r="S108" s="55">
        <v>16</v>
      </c>
      <c r="T108" s="55">
        <v>16</v>
      </c>
      <c r="U108" s="55">
        <v>16</v>
      </c>
      <c r="V108" s="55">
        <v>16</v>
      </c>
      <c r="W108" s="55">
        <v>16</v>
      </c>
      <c r="X108" s="55">
        <v>16</v>
      </c>
      <c r="Y108" s="55">
        <v>16</v>
      </c>
      <c r="Z108" s="55">
        <v>16</v>
      </c>
      <c r="AA108" s="147">
        <v>6.07</v>
      </c>
      <c r="AB108" s="148">
        <f t="shared" si="61"/>
        <v>6.07</v>
      </c>
      <c r="AC108" s="148">
        <f t="shared" si="56"/>
        <v>6.07</v>
      </c>
      <c r="AD108" s="148">
        <f t="shared" si="62"/>
        <v>6.07</v>
      </c>
      <c r="AE108" s="145">
        <f t="shared" si="62"/>
        <v>6.07</v>
      </c>
      <c r="AF108" s="145">
        <f t="shared" si="58"/>
        <v>6.07</v>
      </c>
      <c r="AG108" s="145">
        <f t="shared" si="59"/>
        <v>6.07</v>
      </c>
      <c r="AH108" s="145">
        <f t="shared" si="51"/>
        <v>6.07</v>
      </c>
      <c r="AI108" s="145">
        <f t="shared" si="60"/>
        <v>6.07</v>
      </c>
      <c r="AJ108" s="145">
        <f t="shared" si="60"/>
        <v>6.07</v>
      </c>
      <c r="AK108" s="145">
        <f t="shared" si="60"/>
        <v>6.07</v>
      </c>
      <c r="AL108" s="145">
        <f t="shared" si="60"/>
        <v>6.07</v>
      </c>
      <c r="AM108" s="145">
        <f t="shared" si="60"/>
        <v>6.07</v>
      </c>
      <c r="AN108" s="154">
        <v>0</v>
      </c>
      <c r="AO108" s="196">
        <f t="shared" si="35"/>
        <v>0</v>
      </c>
      <c r="AP108" s="124"/>
      <c r="AQ108" s="196">
        <f t="shared" si="36"/>
        <v>0</v>
      </c>
      <c r="AR108" s="95">
        <v>7</v>
      </c>
      <c r="AS108" s="196">
        <f t="shared" si="37"/>
        <v>42.49</v>
      </c>
      <c r="AT108" s="54">
        <v>40</v>
      </c>
      <c r="AU108" s="200">
        <f t="shared" si="38"/>
        <v>242.8</v>
      </c>
      <c r="AV108" s="142"/>
      <c r="AW108" s="200">
        <f t="shared" si="39"/>
        <v>0</v>
      </c>
      <c r="AX108" s="142"/>
      <c r="AY108" s="200">
        <f t="shared" si="40"/>
        <v>0</v>
      </c>
      <c r="AZ108" s="142">
        <v>0</v>
      </c>
      <c r="BA108" s="203">
        <f t="shared" si="41"/>
        <v>0</v>
      </c>
      <c r="BB108" s="142">
        <v>0</v>
      </c>
      <c r="BC108" s="203">
        <f t="shared" si="42"/>
        <v>0</v>
      </c>
      <c r="BD108" s="154">
        <v>0</v>
      </c>
      <c r="BE108" s="203">
        <f t="shared" si="43"/>
        <v>0</v>
      </c>
      <c r="BF108" s="142">
        <v>0</v>
      </c>
      <c r="BG108" s="206">
        <f t="shared" si="44"/>
        <v>0</v>
      </c>
      <c r="BH108" s="142">
        <v>0</v>
      </c>
      <c r="BI108" s="206">
        <f t="shared" si="45"/>
        <v>0</v>
      </c>
      <c r="BJ108" s="142">
        <v>0</v>
      </c>
      <c r="BK108" s="209">
        <f t="shared" si="46"/>
        <v>0</v>
      </c>
    </row>
    <row r="109" spans="1:63" ht="15.75" customHeight="1">
      <c r="A109" s="152" t="s">
        <v>96</v>
      </c>
      <c r="B109" s="56" t="s">
        <v>160</v>
      </c>
      <c r="C109" s="33" t="s">
        <v>87</v>
      </c>
      <c r="D109" s="40" t="s">
        <v>225</v>
      </c>
      <c r="E109" s="15" t="s">
        <v>162</v>
      </c>
      <c r="F109" s="1037"/>
      <c r="G109" s="110" t="s">
        <v>163</v>
      </c>
      <c r="H109" s="97" t="s">
        <v>267</v>
      </c>
      <c r="I109" s="119" t="s">
        <v>165</v>
      </c>
      <c r="J109" s="177">
        <v>15</v>
      </c>
      <c r="K109" s="178" t="s">
        <v>268</v>
      </c>
      <c r="L109" s="178" t="s">
        <v>167</v>
      </c>
      <c r="M109" s="55" t="s">
        <v>168</v>
      </c>
      <c r="N109" s="55">
        <v>16</v>
      </c>
      <c r="O109" s="55">
        <v>16</v>
      </c>
      <c r="P109" s="55">
        <v>16</v>
      </c>
      <c r="Q109" s="55">
        <v>16</v>
      </c>
      <c r="R109" s="55">
        <v>16</v>
      </c>
      <c r="S109" s="55">
        <v>16</v>
      </c>
      <c r="T109" s="55">
        <v>16</v>
      </c>
      <c r="U109" s="55">
        <v>16</v>
      </c>
      <c r="V109" s="55">
        <v>16</v>
      </c>
      <c r="W109" s="55">
        <v>16</v>
      </c>
      <c r="X109" s="55">
        <v>16</v>
      </c>
      <c r="Y109" s="55">
        <v>16</v>
      </c>
      <c r="Z109" s="55">
        <v>16</v>
      </c>
      <c r="AA109" s="147">
        <v>4.5999999999999996</v>
      </c>
      <c r="AB109" s="148">
        <f t="shared" si="61"/>
        <v>4.5999999999999996</v>
      </c>
      <c r="AC109" s="148">
        <f t="shared" si="56"/>
        <v>4.5999999999999996</v>
      </c>
      <c r="AD109" s="148">
        <f t="shared" si="62"/>
        <v>4.5999999999999996</v>
      </c>
      <c r="AE109" s="145">
        <f t="shared" si="62"/>
        <v>4.5999999999999996</v>
      </c>
      <c r="AF109" s="145">
        <f t="shared" si="58"/>
        <v>4.5999999999999996</v>
      </c>
      <c r="AG109" s="145">
        <f t="shared" si="59"/>
        <v>4.5999999999999996</v>
      </c>
      <c r="AH109" s="145">
        <f t="shared" si="51"/>
        <v>4.5999999999999996</v>
      </c>
      <c r="AI109" s="145">
        <f t="shared" si="60"/>
        <v>4.5999999999999996</v>
      </c>
      <c r="AJ109" s="145">
        <f t="shared" si="60"/>
        <v>4.5999999999999996</v>
      </c>
      <c r="AK109" s="145">
        <f t="shared" si="60"/>
        <v>4.5999999999999996</v>
      </c>
      <c r="AL109" s="145">
        <f t="shared" si="60"/>
        <v>4.5999999999999996</v>
      </c>
      <c r="AM109" s="145">
        <f t="shared" si="60"/>
        <v>4.5999999999999996</v>
      </c>
      <c r="AN109" s="154">
        <v>3231</v>
      </c>
      <c r="AO109" s="196">
        <f t="shared" si="35"/>
        <v>14862.599999999999</v>
      </c>
      <c r="AP109" s="124">
        <v>1885</v>
      </c>
      <c r="AQ109" s="196">
        <f t="shared" si="36"/>
        <v>8671</v>
      </c>
      <c r="AR109" s="95">
        <v>1777</v>
      </c>
      <c r="AS109" s="196">
        <f t="shared" si="37"/>
        <v>8174.2</v>
      </c>
      <c r="AT109" s="54">
        <v>40</v>
      </c>
      <c r="AU109" s="200">
        <f t="shared" si="38"/>
        <v>184</v>
      </c>
      <c r="AV109" s="142">
        <v>120</v>
      </c>
      <c r="AW109" s="200">
        <f t="shared" si="39"/>
        <v>552</v>
      </c>
      <c r="AX109" s="142"/>
      <c r="AY109" s="200">
        <f t="shared" si="40"/>
        <v>0</v>
      </c>
      <c r="AZ109" s="142">
        <v>0</v>
      </c>
      <c r="BA109" s="203">
        <f t="shared" si="41"/>
        <v>0</v>
      </c>
      <c r="BB109" s="142">
        <v>0</v>
      </c>
      <c r="BC109" s="203">
        <f t="shared" si="42"/>
        <v>0</v>
      </c>
      <c r="BD109" s="154">
        <v>0</v>
      </c>
      <c r="BE109" s="203">
        <f t="shared" si="43"/>
        <v>0</v>
      </c>
      <c r="BF109" s="142">
        <v>520</v>
      </c>
      <c r="BG109" s="206">
        <f t="shared" si="44"/>
        <v>2392</v>
      </c>
      <c r="BH109" s="142">
        <v>0</v>
      </c>
      <c r="BI109" s="206">
        <f t="shared" si="45"/>
        <v>0</v>
      </c>
      <c r="BJ109" s="142">
        <v>40</v>
      </c>
      <c r="BK109" s="209">
        <f t="shared" si="46"/>
        <v>184</v>
      </c>
    </row>
    <row r="110" spans="1:63" ht="15.75" customHeight="1">
      <c r="A110" s="152" t="s">
        <v>96</v>
      </c>
      <c r="B110" s="56" t="s">
        <v>160</v>
      </c>
      <c r="C110" s="33" t="s">
        <v>87</v>
      </c>
      <c r="D110" s="40" t="s">
        <v>225</v>
      </c>
      <c r="E110" s="15" t="s">
        <v>162</v>
      </c>
      <c r="F110" s="1037"/>
      <c r="G110" s="110" t="s">
        <v>170</v>
      </c>
      <c r="H110" s="97" t="s">
        <v>269</v>
      </c>
      <c r="I110" s="119" t="s">
        <v>174</v>
      </c>
      <c r="J110" s="177">
        <v>15</v>
      </c>
      <c r="K110" s="178" t="s">
        <v>166</v>
      </c>
      <c r="L110" s="178" t="s">
        <v>167</v>
      </c>
      <c r="M110" s="55" t="s">
        <v>168</v>
      </c>
      <c r="N110" s="55">
        <v>6.4</v>
      </c>
      <c r="O110" s="55">
        <v>6.4</v>
      </c>
      <c r="P110" s="55">
        <v>6.4</v>
      </c>
      <c r="Q110" s="55">
        <v>6.4</v>
      </c>
      <c r="R110" s="55">
        <v>6.4</v>
      </c>
      <c r="S110" s="55">
        <v>6.4</v>
      </c>
      <c r="T110" s="55">
        <v>6.4</v>
      </c>
      <c r="U110" s="55">
        <v>6.4</v>
      </c>
      <c r="V110" s="55">
        <v>6.4</v>
      </c>
      <c r="W110" s="55">
        <v>6.4</v>
      </c>
      <c r="X110" s="55">
        <v>6.4</v>
      </c>
      <c r="Y110" s="55">
        <v>6.4</v>
      </c>
      <c r="Z110" s="55">
        <v>6.4</v>
      </c>
      <c r="AA110" s="147">
        <v>1.5</v>
      </c>
      <c r="AB110" s="148">
        <f t="shared" si="61"/>
        <v>1.5</v>
      </c>
      <c r="AC110" s="148">
        <f t="shared" si="56"/>
        <v>1.5</v>
      </c>
      <c r="AD110" s="148">
        <f t="shared" si="62"/>
        <v>1.5</v>
      </c>
      <c r="AE110" s="145">
        <f t="shared" si="62"/>
        <v>1.5</v>
      </c>
      <c r="AF110" s="145">
        <f t="shared" si="58"/>
        <v>1.5</v>
      </c>
      <c r="AG110" s="145">
        <f t="shared" si="59"/>
        <v>1.5</v>
      </c>
      <c r="AH110" s="145">
        <f t="shared" si="51"/>
        <v>1.5</v>
      </c>
      <c r="AI110" s="145">
        <f t="shared" si="60"/>
        <v>1.5</v>
      </c>
      <c r="AJ110" s="145">
        <f t="shared" si="60"/>
        <v>1.5</v>
      </c>
      <c r="AK110" s="145">
        <f t="shared" si="60"/>
        <v>1.5</v>
      </c>
      <c r="AL110" s="145">
        <f t="shared" si="60"/>
        <v>1.5</v>
      </c>
      <c r="AM110" s="145">
        <f t="shared" si="60"/>
        <v>1.5</v>
      </c>
      <c r="AN110" s="149">
        <v>15570</v>
      </c>
      <c r="AO110" s="196">
        <f t="shared" si="35"/>
        <v>23355</v>
      </c>
      <c r="AP110" s="96">
        <v>27524</v>
      </c>
      <c r="AQ110" s="196">
        <f t="shared" si="36"/>
        <v>41286</v>
      </c>
      <c r="AR110" s="149">
        <v>11571</v>
      </c>
      <c r="AS110" s="196">
        <f t="shared" si="37"/>
        <v>17356.5</v>
      </c>
      <c r="AT110" s="54">
        <v>14153</v>
      </c>
      <c r="AU110" s="200">
        <f t="shared" si="38"/>
        <v>21229.5</v>
      </c>
      <c r="AV110" s="142">
        <v>16360</v>
      </c>
      <c r="AW110" s="200">
        <f t="shared" si="39"/>
        <v>24540</v>
      </c>
      <c r="AX110" s="142">
        <v>7359</v>
      </c>
      <c r="AY110" s="200">
        <f t="shared" si="40"/>
        <v>11038.5</v>
      </c>
      <c r="AZ110" s="142">
        <v>15272</v>
      </c>
      <c r="BA110" s="203">
        <f t="shared" si="41"/>
        <v>22908</v>
      </c>
      <c r="BB110" s="142">
        <v>9349</v>
      </c>
      <c r="BC110" s="203">
        <f t="shared" si="42"/>
        <v>14023.5</v>
      </c>
      <c r="BD110" s="142">
        <v>7498</v>
      </c>
      <c r="BE110" s="203">
        <f t="shared" si="43"/>
        <v>11247</v>
      </c>
      <c r="BF110" s="142">
        <v>13280</v>
      </c>
      <c r="BG110" s="206">
        <f t="shared" si="44"/>
        <v>19920</v>
      </c>
      <c r="BH110" s="142">
        <v>19989</v>
      </c>
      <c r="BI110" s="206">
        <f t="shared" si="45"/>
        <v>29983.5</v>
      </c>
      <c r="BJ110" s="142">
        <v>11440</v>
      </c>
      <c r="BK110" s="209">
        <f t="shared" si="46"/>
        <v>17160</v>
      </c>
    </row>
    <row r="111" spans="1:63" ht="15.75" customHeight="1">
      <c r="A111" s="152" t="s">
        <v>96</v>
      </c>
      <c r="B111" s="56" t="s">
        <v>160</v>
      </c>
      <c r="C111" s="33" t="s">
        <v>87</v>
      </c>
      <c r="D111" s="40" t="s">
        <v>225</v>
      </c>
      <c r="E111" s="15" t="s">
        <v>162</v>
      </c>
      <c r="F111" s="1037"/>
      <c r="G111" s="110" t="s">
        <v>170</v>
      </c>
      <c r="H111" s="97" t="s">
        <v>269</v>
      </c>
      <c r="I111" s="119" t="s">
        <v>165</v>
      </c>
      <c r="J111" s="177">
        <v>15</v>
      </c>
      <c r="K111" s="178" t="s">
        <v>166</v>
      </c>
      <c r="L111" s="178" t="s">
        <v>167</v>
      </c>
      <c r="M111" s="55" t="s">
        <v>168</v>
      </c>
      <c r="N111" s="55">
        <v>13.6</v>
      </c>
      <c r="O111" s="55">
        <v>13.6</v>
      </c>
      <c r="P111" s="55">
        <v>13.6</v>
      </c>
      <c r="Q111" s="55">
        <v>13.6</v>
      </c>
      <c r="R111" s="55">
        <v>13.6</v>
      </c>
      <c r="S111" s="55">
        <v>13.6</v>
      </c>
      <c r="T111" s="55">
        <v>13.6</v>
      </c>
      <c r="U111" s="55">
        <v>13.6</v>
      </c>
      <c r="V111" s="55">
        <v>13.6</v>
      </c>
      <c r="W111" s="55">
        <v>13.6</v>
      </c>
      <c r="X111" s="55">
        <v>13.6</v>
      </c>
      <c r="Y111" s="55">
        <v>13.6</v>
      </c>
      <c r="Z111" s="55">
        <v>13.6</v>
      </c>
      <c r="AA111" s="147">
        <v>5</v>
      </c>
      <c r="AB111" s="148">
        <f t="shared" si="61"/>
        <v>5</v>
      </c>
      <c r="AC111" s="148">
        <f t="shared" si="56"/>
        <v>5</v>
      </c>
      <c r="AD111" s="148">
        <f t="shared" si="62"/>
        <v>5</v>
      </c>
      <c r="AE111" s="145">
        <f t="shared" si="62"/>
        <v>5</v>
      </c>
      <c r="AF111" s="145">
        <f t="shared" si="58"/>
        <v>5</v>
      </c>
      <c r="AG111" s="145">
        <f t="shared" si="59"/>
        <v>5</v>
      </c>
      <c r="AH111" s="145">
        <f t="shared" si="51"/>
        <v>5</v>
      </c>
      <c r="AI111" s="145">
        <f t="shared" si="60"/>
        <v>5</v>
      </c>
      <c r="AJ111" s="145">
        <f t="shared" si="60"/>
        <v>5</v>
      </c>
      <c r="AK111" s="145">
        <f t="shared" si="60"/>
        <v>5</v>
      </c>
      <c r="AL111" s="145">
        <f t="shared" si="60"/>
        <v>5</v>
      </c>
      <c r="AM111" s="145">
        <f t="shared" si="60"/>
        <v>5</v>
      </c>
      <c r="AN111" s="149">
        <v>35518</v>
      </c>
      <c r="AO111" s="196">
        <f t="shared" si="35"/>
        <v>177590</v>
      </c>
      <c r="AP111" s="96">
        <v>47570</v>
      </c>
      <c r="AQ111" s="196">
        <f t="shared" si="36"/>
        <v>237850</v>
      </c>
      <c r="AR111" s="149">
        <v>23221</v>
      </c>
      <c r="AS111" s="196">
        <f t="shared" si="37"/>
        <v>116105</v>
      </c>
      <c r="AT111" s="54">
        <v>6972</v>
      </c>
      <c r="AU111" s="200">
        <f t="shared" si="38"/>
        <v>34860</v>
      </c>
      <c r="AV111" s="142">
        <v>45840</v>
      </c>
      <c r="AW111" s="200">
        <f t="shared" si="39"/>
        <v>229200</v>
      </c>
      <c r="AX111" s="142">
        <v>38900</v>
      </c>
      <c r="AY111" s="200">
        <f t="shared" si="40"/>
        <v>194500</v>
      </c>
      <c r="AZ111" s="142">
        <v>32146</v>
      </c>
      <c r="BA111" s="203">
        <f t="shared" si="41"/>
        <v>160730</v>
      </c>
      <c r="BB111" s="142">
        <v>30648</v>
      </c>
      <c r="BC111" s="203">
        <f t="shared" si="42"/>
        <v>153240</v>
      </c>
      <c r="BD111" s="142">
        <v>34115</v>
      </c>
      <c r="BE111" s="203">
        <f t="shared" si="43"/>
        <v>170575</v>
      </c>
      <c r="BF111" s="142">
        <v>41080</v>
      </c>
      <c r="BG111" s="206">
        <f t="shared" si="44"/>
        <v>205400</v>
      </c>
      <c r="BH111" s="142">
        <v>42640</v>
      </c>
      <c r="BI111" s="206">
        <f t="shared" si="45"/>
        <v>213200</v>
      </c>
      <c r="BJ111" s="142">
        <v>40720</v>
      </c>
      <c r="BK111" s="209">
        <f t="shared" si="46"/>
        <v>203600</v>
      </c>
    </row>
    <row r="112" spans="1:63" ht="15.75" customHeight="1">
      <c r="A112" s="152" t="s">
        <v>96</v>
      </c>
      <c r="B112" s="56" t="s">
        <v>160</v>
      </c>
      <c r="C112" s="33" t="s">
        <v>87</v>
      </c>
      <c r="D112" s="40" t="s">
        <v>225</v>
      </c>
      <c r="E112" s="15" t="s">
        <v>162</v>
      </c>
      <c r="F112" s="1037"/>
      <c r="G112" s="110" t="s">
        <v>170</v>
      </c>
      <c r="H112" s="97" t="s">
        <v>270</v>
      </c>
      <c r="I112" s="119" t="s">
        <v>174</v>
      </c>
      <c r="J112" s="177">
        <v>14</v>
      </c>
      <c r="K112" s="178" t="s">
        <v>166</v>
      </c>
      <c r="L112" s="178" t="s">
        <v>167</v>
      </c>
      <c r="M112" s="55" t="s">
        <v>271</v>
      </c>
      <c r="N112" s="55">
        <v>6.65</v>
      </c>
      <c r="O112" s="55">
        <v>6.65</v>
      </c>
      <c r="P112" s="55">
        <v>6.65</v>
      </c>
      <c r="Q112" s="55">
        <v>6.65</v>
      </c>
      <c r="R112" s="55">
        <v>6.65</v>
      </c>
      <c r="S112" s="55">
        <v>6.65</v>
      </c>
      <c r="T112" s="55">
        <v>6.65</v>
      </c>
      <c r="U112" s="55">
        <v>6.65</v>
      </c>
      <c r="V112" s="55">
        <v>6.65</v>
      </c>
      <c r="W112" s="55">
        <v>6.65</v>
      </c>
      <c r="X112" s="55">
        <v>6.65</v>
      </c>
      <c r="Y112" s="55">
        <v>6.65</v>
      </c>
      <c r="Z112" s="55">
        <v>6.65</v>
      </c>
      <c r="AA112" s="147">
        <v>0.8</v>
      </c>
      <c r="AB112" s="148">
        <f t="shared" si="61"/>
        <v>0.8</v>
      </c>
      <c r="AC112" s="148">
        <f t="shared" si="56"/>
        <v>0.8</v>
      </c>
      <c r="AD112" s="148">
        <v>1.32</v>
      </c>
      <c r="AE112" s="145">
        <f t="shared" ref="AE112:AE126" si="63">AD112</f>
        <v>1.32</v>
      </c>
      <c r="AF112" s="145">
        <f t="shared" si="58"/>
        <v>1.32</v>
      </c>
      <c r="AG112" s="145">
        <f t="shared" si="59"/>
        <v>1.32</v>
      </c>
      <c r="AH112" s="145">
        <f t="shared" si="51"/>
        <v>1.32</v>
      </c>
      <c r="AI112" s="145">
        <f t="shared" si="60"/>
        <v>1.32</v>
      </c>
      <c r="AJ112" s="145">
        <f t="shared" si="60"/>
        <v>1.32</v>
      </c>
      <c r="AK112" s="145">
        <f t="shared" si="60"/>
        <v>1.32</v>
      </c>
      <c r="AL112" s="145">
        <f t="shared" si="60"/>
        <v>1.32</v>
      </c>
      <c r="AM112" s="145">
        <f t="shared" si="60"/>
        <v>1.32</v>
      </c>
      <c r="AN112" s="149">
        <v>10355</v>
      </c>
      <c r="AO112" s="196">
        <f t="shared" si="35"/>
        <v>8284</v>
      </c>
      <c r="AP112" s="123">
        <v>3423</v>
      </c>
      <c r="AQ112" s="196">
        <f t="shared" si="36"/>
        <v>2738.4</v>
      </c>
      <c r="AR112" s="95">
        <v>4759</v>
      </c>
      <c r="AS112" s="196">
        <f t="shared" si="37"/>
        <v>6281.88</v>
      </c>
      <c r="AT112" s="54">
        <v>4195</v>
      </c>
      <c r="AU112" s="200">
        <f t="shared" si="38"/>
        <v>5537.4000000000005</v>
      </c>
      <c r="AV112" s="142">
        <v>4000</v>
      </c>
      <c r="AW112" s="200">
        <f t="shared" si="39"/>
        <v>5280</v>
      </c>
      <c r="AX112" s="142">
        <v>3080</v>
      </c>
      <c r="AY112" s="200">
        <f t="shared" si="40"/>
        <v>4065.6000000000004</v>
      </c>
      <c r="AZ112" s="142">
        <v>6480</v>
      </c>
      <c r="BA112" s="203">
        <f t="shared" si="41"/>
        <v>8553.6</v>
      </c>
      <c r="BB112" s="142">
        <v>2160</v>
      </c>
      <c r="BC112" s="203">
        <f t="shared" si="42"/>
        <v>2851.2000000000003</v>
      </c>
      <c r="BD112" s="142">
        <v>303</v>
      </c>
      <c r="BE112" s="203">
        <f t="shared" si="43"/>
        <v>399.96000000000004</v>
      </c>
      <c r="BF112" s="142">
        <v>14200</v>
      </c>
      <c r="BG112" s="206">
        <f t="shared" si="44"/>
        <v>18744</v>
      </c>
      <c r="BH112" s="142">
        <v>240</v>
      </c>
      <c r="BI112" s="206">
        <f t="shared" si="45"/>
        <v>316.8</v>
      </c>
      <c r="BJ112" s="142">
        <v>40</v>
      </c>
      <c r="BK112" s="209">
        <f t="shared" si="46"/>
        <v>52.800000000000004</v>
      </c>
    </row>
    <row r="113" spans="1:63" ht="15.75" customHeight="1">
      <c r="A113" s="152" t="s">
        <v>96</v>
      </c>
      <c r="B113" s="56" t="s">
        <v>160</v>
      </c>
      <c r="C113" s="33" t="s">
        <v>87</v>
      </c>
      <c r="D113" s="40" t="s">
        <v>225</v>
      </c>
      <c r="E113" s="15" t="s">
        <v>162</v>
      </c>
      <c r="F113" s="1037"/>
      <c r="G113" s="110" t="s">
        <v>170</v>
      </c>
      <c r="H113" s="97" t="s">
        <v>270</v>
      </c>
      <c r="I113" s="119" t="s">
        <v>165</v>
      </c>
      <c r="J113" s="177">
        <v>14</v>
      </c>
      <c r="K113" s="178" t="s">
        <v>166</v>
      </c>
      <c r="L113" s="178" t="s">
        <v>167</v>
      </c>
      <c r="M113" s="55" t="s">
        <v>271</v>
      </c>
      <c r="N113" s="55">
        <v>14.9</v>
      </c>
      <c r="O113" s="55">
        <v>14.9</v>
      </c>
      <c r="P113" s="55">
        <v>14.9</v>
      </c>
      <c r="Q113" s="55">
        <v>14.9</v>
      </c>
      <c r="R113" s="55">
        <v>14.9</v>
      </c>
      <c r="S113" s="55">
        <v>14.9</v>
      </c>
      <c r="T113" s="55">
        <v>14.9</v>
      </c>
      <c r="U113" s="55">
        <v>14.9</v>
      </c>
      <c r="V113" s="55">
        <v>14.9</v>
      </c>
      <c r="W113" s="55">
        <v>14.9</v>
      </c>
      <c r="X113" s="55">
        <v>14.9</v>
      </c>
      <c r="Y113" s="55">
        <v>14.9</v>
      </c>
      <c r="Z113" s="55">
        <v>14.9</v>
      </c>
      <c r="AA113" s="147">
        <v>3</v>
      </c>
      <c r="AB113" s="148">
        <f t="shared" si="61"/>
        <v>3</v>
      </c>
      <c r="AC113" s="148">
        <f t="shared" si="56"/>
        <v>3</v>
      </c>
      <c r="AD113" s="148">
        <v>5</v>
      </c>
      <c r="AE113" s="145">
        <f t="shared" si="63"/>
        <v>5</v>
      </c>
      <c r="AF113" s="145">
        <f t="shared" si="58"/>
        <v>5</v>
      </c>
      <c r="AG113" s="145">
        <f t="shared" si="59"/>
        <v>5</v>
      </c>
      <c r="AH113" s="145">
        <f t="shared" si="51"/>
        <v>5</v>
      </c>
      <c r="AI113" s="145">
        <f t="shared" si="60"/>
        <v>5</v>
      </c>
      <c r="AJ113" s="145">
        <f t="shared" si="60"/>
        <v>5</v>
      </c>
      <c r="AK113" s="145">
        <f t="shared" si="60"/>
        <v>5</v>
      </c>
      <c r="AL113" s="145">
        <f t="shared" si="60"/>
        <v>5</v>
      </c>
      <c r="AM113" s="145">
        <f t="shared" si="60"/>
        <v>5</v>
      </c>
      <c r="AN113" s="149">
        <v>4079</v>
      </c>
      <c r="AO113" s="196">
        <f t="shared" si="35"/>
        <v>12237</v>
      </c>
      <c r="AP113" s="123">
        <v>3389</v>
      </c>
      <c r="AQ113" s="196">
        <f t="shared" si="36"/>
        <v>10167</v>
      </c>
      <c r="AR113" s="95">
        <v>3520</v>
      </c>
      <c r="AS113" s="196">
        <f t="shared" si="37"/>
        <v>17600</v>
      </c>
      <c r="AT113" s="54">
        <v>2673</v>
      </c>
      <c r="AU113" s="200">
        <f t="shared" si="38"/>
        <v>13365</v>
      </c>
      <c r="AV113" s="142">
        <v>4640</v>
      </c>
      <c r="AW113" s="200">
        <f t="shared" si="39"/>
        <v>23200</v>
      </c>
      <c r="AX113" s="142">
        <v>2120</v>
      </c>
      <c r="AY113" s="200">
        <f t="shared" si="40"/>
        <v>10600</v>
      </c>
      <c r="AZ113" s="142">
        <v>3360</v>
      </c>
      <c r="BA113" s="203">
        <f t="shared" si="41"/>
        <v>16800</v>
      </c>
      <c r="BB113" s="142">
        <v>1840</v>
      </c>
      <c r="BC113" s="203">
        <f t="shared" si="42"/>
        <v>9200</v>
      </c>
      <c r="BD113" s="142">
        <v>3302</v>
      </c>
      <c r="BE113" s="203">
        <f t="shared" si="43"/>
        <v>16510</v>
      </c>
      <c r="BF113" s="142">
        <v>1640</v>
      </c>
      <c r="BG113" s="206">
        <f t="shared" si="44"/>
        <v>8200</v>
      </c>
      <c r="BH113" s="142">
        <v>5680</v>
      </c>
      <c r="BI113" s="206">
        <f t="shared" si="45"/>
        <v>28400</v>
      </c>
      <c r="BJ113" s="142">
        <v>120</v>
      </c>
      <c r="BK113" s="209">
        <f t="shared" si="46"/>
        <v>600</v>
      </c>
    </row>
    <row r="114" spans="1:63" ht="15.75" customHeight="1">
      <c r="A114" s="152" t="s">
        <v>96</v>
      </c>
      <c r="B114" s="56" t="s">
        <v>160</v>
      </c>
      <c r="C114" s="33" t="s">
        <v>87</v>
      </c>
      <c r="D114" s="40" t="s">
        <v>225</v>
      </c>
      <c r="E114" s="15" t="s">
        <v>162</v>
      </c>
      <c r="F114" s="1037"/>
      <c r="G114" s="110" t="s">
        <v>170</v>
      </c>
      <c r="H114" s="97" t="s">
        <v>270</v>
      </c>
      <c r="I114" s="119" t="s">
        <v>165</v>
      </c>
      <c r="J114" s="177">
        <v>14</v>
      </c>
      <c r="K114" s="178" t="s">
        <v>272</v>
      </c>
      <c r="L114" s="178" t="s">
        <v>167</v>
      </c>
      <c r="M114" s="55" t="s">
        <v>271</v>
      </c>
      <c r="N114" s="55">
        <v>15.6</v>
      </c>
      <c r="O114" s="55">
        <v>15.6</v>
      </c>
      <c r="P114" s="55">
        <v>15.6</v>
      </c>
      <c r="Q114" s="55">
        <v>15.6</v>
      </c>
      <c r="R114" s="55">
        <v>15.6</v>
      </c>
      <c r="S114" s="55">
        <v>15.6</v>
      </c>
      <c r="T114" s="55">
        <v>15.6</v>
      </c>
      <c r="U114" s="55">
        <v>15.6</v>
      </c>
      <c r="V114" s="55">
        <v>15.6</v>
      </c>
      <c r="W114" s="55">
        <v>15.6</v>
      </c>
      <c r="X114" s="55">
        <v>15.6</v>
      </c>
      <c r="Y114" s="55">
        <v>15.6</v>
      </c>
      <c r="Z114" s="55">
        <v>15.6</v>
      </c>
      <c r="AA114" s="147">
        <v>3</v>
      </c>
      <c r="AB114" s="148">
        <f t="shared" si="61"/>
        <v>3</v>
      </c>
      <c r="AC114" s="148">
        <f t="shared" si="56"/>
        <v>3</v>
      </c>
      <c r="AD114" s="148">
        <v>5.7</v>
      </c>
      <c r="AE114" s="145">
        <f t="shared" si="63"/>
        <v>5.7</v>
      </c>
      <c r="AF114" s="145">
        <f t="shared" si="58"/>
        <v>5.7</v>
      </c>
      <c r="AG114" s="145">
        <f t="shared" si="59"/>
        <v>5.7</v>
      </c>
      <c r="AH114" s="145">
        <f t="shared" si="51"/>
        <v>5.7</v>
      </c>
      <c r="AI114" s="145">
        <f t="shared" ref="AI114:AM123" si="64">AH114</f>
        <v>5.7</v>
      </c>
      <c r="AJ114" s="145">
        <f t="shared" si="64"/>
        <v>5.7</v>
      </c>
      <c r="AK114" s="145">
        <f t="shared" si="64"/>
        <v>5.7</v>
      </c>
      <c r="AL114" s="145">
        <f t="shared" si="64"/>
        <v>5.7</v>
      </c>
      <c r="AM114" s="145">
        <f t="shared" si="64"/>
        <v>5.7</v>
      </c>
      <c r="AN114" s="149"/>
      <c r="AO114" s="196">
        <f t="shared" si="35"/>
        <v>0</v>
      </c>
      <c r="AP114" s="123"/>
      <c r="AQ114" s="196">
        <f t="shared" si="36"/>
        <v>0</v>
      </c>
      <c r="AR114" s="95">
        <v>77</v>
      </c>
      <c r="AS114" s="196">
        <f t="shared" si="37"/>
        <v>438.90000000000003</v>
      </c>
      <c r="AT114" s="54">
        <v>78</v>
      </c>
      <c r="AU114" s="200">
        <f t="shared" si="38"/>
        <v>444.6</v>
      </c>
      <c r="AV114" s="142">
        <v>2640</v>
      </c>
      <c r="AW114" s="200">
        <f t="shared" si="39"/>
        <v>15048</v>
      </c>
      <c r="AX114" s="142">
        <v>880</v>
      </c>
      <c r="AY114" s="200">
        <f t="shared" si="40"/>
        <v>5016</v>
      </c>
      <c r="AZ114" s="142">
        <v>760</v>
      </c>
      <c r="BA114" s="203">
        <f t="shared" si="41"/>
        <v>4332</v>
      </c>
      <c r="BB114" s="142">
        <v>1480</v>
      </c>
      <c r="BC114" s="203">
        <f t="shared" si="42"/>
        <v>8436</v>
      </c>
      <c r="BD114" s="142">
        <v>1237</v>
      </c>
      <c r="BE114" s="203">
        <f t="shared" si="43"/>
        <v>7050.9000000000005</v>
      </c>
      <c r="BF114" s="154">
        <v>0</v>
      </c>
      <c r="BG114" s="206">
        <f t="shared" si="44"/>
        <v>0</v>
      </c>
      <c r="BH114" s="142">
        <v>0</v>
      </c>
      <c r="BI114" s="206">
        <f t="shared" si="45"/>
        <v>0</v>
      </c>
      <c r="BJ114" s="142">
        <v>0</v>
      </c>
      <c r="BK114" s="209">
        <f t="shared" si="46"/>
        <v>0</v>
      </c>
    </row>
    <row r="115" spans="1:63" ht="15.75" customHeight="1">
      <c r="A115" s="152" t="s">
        <v>96</v>
      </c>
      <c r="B115" s="56" t="s">
        <v>160</v>
      </c>
      <c r="C115" s="33" t="s">
        <v>87</v>
      </c>
      <c r="D115" s="40" t="s">
        <v>225</v>
      </c>
      <c r="E115" s="15" t="s">
        <v>162</v>
      </c>
      <c r="F115" s="1037"/>
      <c r="G115" s="110" t="s">
        <v>170</v>
      </c>
      <c r="H115" s="97" t="s">
        <v>270</v>
      </c>
      <c r="I115" s="119" t="s">
        <v>165</v>
      </c>
      <c r="J115" s="177">
        <v>14</v>
      </c>
      <c r="K115" s="178" t="s">
        <v>273</v>
      </c>
      <c r="L115" s="178" t="s">
        <v>167</v>
      </c>
      <c r="M115" s="55" t="s">
        <v>271</v>
      </c>
      <c r="N115" s="55">
        <v>16.600000000000001</v>
      </c>
      <c r="O115" s="55">
        <v>16.600000000000001</v>
      </c>
      <c r="P115" s="55">
        <v>16.600000000000001</v>
      </c>
      <c r="Q115" s="55">
        <v>16.600000000000001</v>
      </c>
      <c r="R115" s="55">
        <v>16.600000000000001</v>
      </c>
      <c r="S115" s="55">
        <v>16.600000000000001</v>
      </c>
      <c r="T115" s="55">
        <v>16.600000000000001</v>
      </c>
      <c r="U115" s="55">
        <v>16.600000000000001</v>
      </c>
      <c r="V115" s="55">
        <v>16.600000000000001</v>
      </c>
      <c r="W115" s="55">
        <v>16.600000000000001</v>
      </c>
      <c r="X115" s="55">
        <v>16.600000000000001</v>
      </c>
      <c r="Y115" s="55">
        <v>16.600000000000001</v>
      </c>
      <c r="Z115" s="55">
        <v>16.600000000000001</v>
      </c>
      <c r="AA115" s="147">
        <v>3</v>
      </c>
      <c r="AB115" s="148">
        <f t="shared" si="61"/>
        <v>3</v>
      </c>
      <c r="AC115" s="148">
        <f t="shared" si="56"/>
        <v>3</v>
      </c>
      <c r="AD115" s="148">
        <v>6.3</v>
      </c>
      <c r="AE115" s="145">
        <f t="shared" si="63"/>
        <v>6.3</v>
      </c>
      <c r="AF115" s="145">
        <f t="shared" si="58"/>
        <v>6.3</v>
      </c>
      <c r="AG115" s="145">
        <f t="shared" si="59"/>
        <v>6.3</v>
      </c>
      <c r="AH115" s="145">
        <f t="shared" si="51"/>
        <v>6.3</v>
      </c>
      <c r="AI115" s="145">
        <f t="shared" si="64"/>
        <v>6.3</v>
      </c>
      <c r="AJ115" s="145">
        <f t="shared" si="64"/>
        <v>6.3</v>
      </c>
      <c r="AK115" s="145">
        <f t="shared" si="64"/>
        <v>6.3</v>
      </c>
      <c r="AL115" s="145">
        <f t="shared" si="64"/>
        <v>6.3</v>
      </c>
      <c r="AM115" s="145">
        <f t="shared" si="64"/>
        <v>6.3</v>
      </c>
      <c r="AN115" s="149">
        <v>3280</v>
      </c>
      <c r="AO115" s="196">
        <f t="shared" si="35"/>
        <v>9840</v>
      </c>
      <c r="AP115" s="96">
        <v>797</v>
      </c>
      <c r="AQ115" s="196">
        <f t="shared" si="36"/>
        <v>2391</v>
      </c>
      <c r="AR115" s="149">
        <v>1633</v>
      </c>
      <c r="AS115" s="196">
        <f t="shared" si="37"/>
        <v>10287.9</v>
      </c>
      <c r="AT115" s="54">
        <v>1000</v>
      </c>
      <c r="AU115" s="200">
        <f t="shared" si="38"/>
        <v>6300</v>
      </c>
      <c r="AV115" s="142">
        <v>400</v>
      </c>
      <c r="AW115" s="200">
        <f t="shared" si="39"/>
        <v>2520</v>
      </c>
      <c r="AX115" s="142">
        <v>40</v>
      </c>
      <c r="AY115" s="200">
        <f t="shared" si="40"/>
        <v>252</v>
      </c>
      <c r="AZ115" s="142">
        <v>40</v>
      </c>
      <c r="BA115" s="203">
        <f t="shared" si="41"/>
        <v>252</v>
      </c>
      <c r="BB115" s="142">
        <v>320</v>
      </c>
      <c r="BC115" s="203">
        <f t="shared" si="42"/>
        <v>2016</v>
      </c>
      <c r="BD115" s="142">
        <v>639</v>
      </c>
      <c r="BE115" s="203">
        <f t="shared" si="43"/>
        <v>4025.7</v>
      </c>
      <c r="BF115" s="154">
        <v>0</v>
      </c>
      <c r="BG115" s="206">
        <f t="shared" si="44"/>
        <v>0</v>
      </c>
      <c r="BH115" s="142">
        <v>0</v>
      </c>
      <c r="BI115" s="206">
        <f t="shared" si="45"/>
        <v>0</v>
      </c>
      <c r="BJ115" s="142">
        <v>0</v>
      </c>
      <c r="BK115" s="209">
        <f t="shared" si="46"/>
        <v>0</v>
      </c>
    </row>
    <row r="116" spans="1:63" ht="15.75" customHeight="1">
      <c r="A116" s="152" t="s">
        <v>96</v>
      </c>
      <c r="B116" s="56" t="s">
        <v>160</v>
      </c>
      <c r="C116" s="33" t="s">
        <v>87</v>
      </c>
      <c r="D116" s="40" t="s">
        <v>225</v>
      </c>
      <c r="E116" s="15" t="s">
        <v>162</v>
      </c>
      <c r="F116" s="1037"/>
      <c r="G116" s="110" t="s">
        <v>241</v>
      </c>
      <c r="H116" s="97" t="s">
        <v>274</v>
      </c>
      <c r="I116" s="119" t="s">
        <v>174</v>
      </c>
      <c r="J116" s="177">
        <v>15</v>
      </c>
      <c r="K116" s="178" t="s">
        <v>166</v>
      </c>
      <c r="L116" s="178" t="s">
        <v>167</v>
      </c>
      <c r="M116" s="55" t="s">
        <v>271</v>
      </c>
      <c r="N116" s="55">
        <v>6.4</v>
      </c>
      <c r="O116" s="55">
        <v>6.4</v>
      </c>
      <c r="P116" s="55">
        <v>6.4</v>
      </c>
      <c r="Q116" s="55">
        <v>6.4</v>
      </c>
      <c r="R116" s="55">
        <v>6.4</v>
      </c>
      <c r="S116" s="55">
        <v>6.4</v>
      </c>
      <c r="T116" s="55">
        <v>6.4</v>
      </c>
      <c r="U116" s="55">
        <v>6.4</v>
      </c>
      <c r="V116" s="55">
        <v>6.4</v>
      </c>
      <c r="W116" s="55">
        <v>6.4</v>
      </c>
      <c r="X116" s="55">
        <v>6.4</v>
      </c>
      <c r="Y116" s="55">
        <v>6.4</v>
      </c>
      <c r="Z116" s="55">
        <v>6.4</v>
      </c>
      <c r="AA116" s="147">
        <v>1</v>
      </c>
      <c r="AB116" s="148">
        <f t="shared" si="61"/>
        <v>1</v>
      </c>
      <c r="AC116" s="148">
        <f t="shared" si="56"/>
        <v>1</v>
      </c>
      <c r="AD116" s="148">
        <v>2.65</v>
      </c>
      <c r="AE116" s="145">
        <f t="shared" si="63"/>
        <v>2.65</v>
      </c>
      <c r="AF116" s="145">
        <f t="shared" si="58"/>
        <v>2.65</v>
      </c>
      <c r="AG116" s="145">
        <f t="shared" si="59"/>
        <v>2.65</v>
      </c>
      <c r="AH116" s="145">
        <f t="shared" si="51"/>
        <v>2.65</v>
      </c>
      <c r="AI116" s="145">
        <f t="shared" si="64"/>
        <v>2.65</v>
      </c>
      <c r="AJ116" s="145">
        <f t="shared" si="64"/>
        <v>2.65</v>
      </c>
      <c r="AK116" s="145">
        <f t="shared" si="64"/>
        <v>2.65</v>
      </c>
      <c r="AL116" s="145">
        <f t="shared" si="64"/>
        <v>2.65</v>
      </c>
      <c r="AM116" s="145">
        <f t="shared" si="64"/>
        <v>2.65</v>
      </c>
      <c r="AN116" s="154">
        <v>718</v>
      </c>
      <c r="AO116" s="196">
        <f t="shared" si="35"/>
        <v>718</v>
      </c>
      <c r="AP116" s="124">
        <v>1996</v>
      </c>
      <c r="AQ116" s="196">
        <f t="shared" si="36"/>
        <v>1996</v>
      </c>
      <c r="AR116" s="95">
        <v>879</v>
      </c>
      <c r="AS116" s="196">
        <f t="shared" si="37"/>
        <v>2329.35</v>
      </c>
      <c r="AT116" s="54">
        <v>1596</v>
      </c>
      <c r="AU116" s="200">
        <f t="shared" si="38"/>
        <v>4229.3999999999996</v>
      </c>
      <c r="AV116" s="142">
        <v>440</v>
      </c>
      <c r="AW116" s="200">
        <f t="shared" si="39"/>
        <v>1166</v>
      </c>
      <c r="AX116" s="142">
        <v>1440</v>
      </c>
      <c r="AY116" s="200">
        <f t="shared" si="40"/>
        <v>3816</v>
      </c>
      <c r="AZ116" s="142">
        <v>1880</v>
      </c>
      <c r="BA116" s="203">
        <f t="shared" si="41"/>
        <v>4982</v>
      </c>
      <c r="BB116" s="142">
        <v>1160</v>
      </c>
      <c r="BC116" s="203">
        <f t="shared" si="42"/>
        <v>3074</v>
      </c>
      <c r="BD116" s="142">
        <v>1359</v>
      </c>
      <c r="BE116" s="203">
        <f t="shared" si="43"/>
        <v>3601.35</v>
      </c>
      <c r="BF116" s="142">
        <v>640</v>
      </c>
      <c r="BG116" s="206">
        <f t="shared" si="44"/>
        <v>1696</v>
      </c>
      <c r="BH116" s="142">
        <v>840</v>
      </c>
      <c r="BI116" s="206">
        <f t="shared" si="45"/>
        <v>2226</v>
      </c>
      <c r="BJ116" s="142">
        <v>1040</v>
      </c>
      <c r="BK116" s="209">
        <f t="shared" si="46"/>
        <v>2756</v>
      </c>
    </row>
    <row r="117" spans="1:63" ht="15.75" customHeight="1">
      <c r="A117" s="152" t="s">
        <v>96</v>
      </c>
      <c r="B117" s="56" t="s">
        <v>160</v>
      </c>
      <c r="C117" s="33" t="s">
        <v>87</v>
      </c>
      <c r="D117" s="40" t="s">
        <v>225</v>
      </c>
      <c r="E117" s="15" t="s">
        <v>162</v>
      </c>
      <c r="F117" s="1037"/>
      <c r="G117" s="110" t="s">
        <v>241</v>
      </c>
      <c r="H117" s="97" t="s">
        <v>274</v>
      </c>
      <c r="I117" s="119" t="s">
        <v>165</v>
      </c>
      <c r="J117" s="177">
        <v>15</v>
      </c>
      <c r="K117" s="178" t="s">
        <v>166</v>
      </c>
      <c r="L117" s="178" t="s">
        <v>167</v>
      </c>
      <c r="M117" s="55" t="s">
        <v>271</v>
      </c>
      <c r="N117" s="55">
        <v>13.6</v>
      </c>
      <c r="O117" s="55">
        <v>13.6</v>
      </c>
      <c r="P117" s="55">
        <v>13.6</v>
      </c>
      <c r="Q117" s="55">
        <v>13.6</v>
      </c>
      <c r="R117" s="55">
        <v>13.6</v>
      </c>
      <c r="S117" s="55">
        <v>13.6</v>
      </c>
      <c r="T117" s="55">
        <v>13.6</v>
      </c>
      <c r="U117" s="55">
        <v>13.6</v>
      </c>
      <c r="V117" s="55">
        <v>13.6</v>
      </c>
      <c r="W117" s="55">
        <v>13.6</v>
      </c>
      <c r="X117" s="55">
        <v>13.6</v>
      </c>
      <c r="Y117" s="55">
        <v>13.6</v>
      </c>
      <c r="Z117" s="55">
        <v>13.6</v>
      </c>
      <c r="AA117" s="147">
        <v>3</v>
      </c>
      <c r="AB117" s="148">
        <f t="shared" si="61"/>
        <v>3</v>
      </c>
      <c r="AC117" s="148">
        <f t="shared" si="56"/>
        <v>3</v>
      </c>
      <c r="AD117" s="148">
        <v>5.35</v>
      </c>
      <c r="AE117" s="145">
        <f t="shared" si="63"/>
        <v>5.35</v>
      </c>
      <c r="AF117" s="145">
        <f t="shared" si="58"/>
        <v>5.35</v>
      </c>
      <c r="AG117" s="145">
        <f t="shared" si="59"/>
        <v>5.35</v>
      </c>
      <c r="AH117" s="145">
        <f t="shared" si="51"/>
        <v>5.35</v>
      </c>
      <c r="AI117" s="145">
        <f t="shared" si="64"/>
        <v>5.35</v>
      </c>
      <c r="AJ117" s="145">
        <f t="shared" si="64"/>
        <v>5.35</v>
      </c>
      <c r="AK117" s="145">
        <f t="shared" si="64"/>
        <v>5.35</v>
      </c>
      <c r="AL117" s="145">
        <f t="shared" si="64"/>
        <v>5.35</v>
      </c>
      <c r="AM117" s="145">
        <f t="shared" si="64"/>
        <v>5.35</v>
      </c>
      <c r="AN117" s="154">
        <v>6785</v>
      </c>
      <c r="AO117" s="196">
        <f t="shared" si="35"/>
        <v>20355</v>
      </c>
      <c r="AP117" s="124">
        <v>6509</v>
      </c>
      <c r="AQ117" s="196">
        <f t="shared" si="36"/>
        <v>19527</v>
      </c>
      <c r="AR117" s="95">
        <v>3919</v>
      </c>
      <c r="AS117" s="196">
        <f t="shared" si="37"/>
        <v>20966.649999999998</v>
      </c>
      <c r="AT117" s="54">
        <v>5353</v>
      </c>
      <c r="AU117" s="200">
        <f t="shared" si="38"/>
        <v>28638.55</v>
      </c>
      <c r="AV117" s="142">
        <v>4560</v>
      </c>
      <c r="AW117" s="200">
        <f t="shared" si="39"/>
        <v>24396</v>
      </c>
      <c r="AX117" s="142">
        <v>3520</v>
      </c>
      <c r="AY117" s="200">
        <f t="shared" si="40"/>
        <v>18832</v>
      </c>
      <c r="AZ117" s="142">
        <v>7000</v>
      </c>
      <c r="BA117" s="203">
        <f t="shared" si="41"/>
        <v>37450</v>
      </c>
      <c r="BB117" s="142">
        <v>7600</v>
      </c>
      <c r="BC117" s="203">
        <f t="shared" si="42"/>
        <v>40660</v>
      </c>
      <c r="BD117" s="142">
        <v>5105</v>
      </c>
      <c r="BE117" s="203">
        <f t="shared" si="43"/>
        <v>27311.75</v>
      </c>
      <c r="BF117" s="142">
        <v>6279</v>
      </c>
      <c r="BG117" s="206">
        <f t="shared" si="44"/>
        <v>33592.649999999994</v>
      </c>
      <c r="BH117" s="142">
        <v>13040</v>
      </c>
      <c r="BI117" s="206">
        <f t="shared" si="45"/>
        <v>69764</v>
      </c>
      <c r="BJ117" s="142">
        <v>8280</v>
      </c>
      <c r="BK117" s="209">
        <f t="shared" si="46"/>
        <v>44298</v>
      </c>
    </row>
    <row r="118" spans="1:63" ht="15.75" customHeight="1">
      <c r="A118" s="152" t="s">
        <v>96</v>
      </c>
      <c r="B118" s="56" t="s">
        <v>160</v>
      </c>
      <c r="C118" s="33" t="s">
        <v>87</v>
      </c>
      <c r="D118" s="40" t="s">
        <v>225</v>
      </c>
      <c r="E118" s="15" t="s">
        <v>162</v>
      </c>
      <c r="F118" s="1037"/>
      <c r="G118" s="110" t="s">
        <v>176</v>
      </c>
      <c r="H118" s="97" t="s">
        <v>275</v>
      </c>
      <c r="I118" s="119" t="s">
        <v>174</v>
      </c>
      <c r="J118" s="177">
        <v>14</v>
      </c>
      <c r="K118" s="178" t="s">
        <v>166</v>
      </c>
      <c r="L118" s="178" t="s">
        <v>167</v>
      </c>
      <c r="M118" s="55" t="s">
        <v>271</v>
      </c>
      <c r="N118" s="55">
        <v>6.5</v>
      </c>
      <c r="O118" s="55">
        <v>6.5</v>
      </c>
      <c r="P118" s="55">
        <v>6.5</v>
      </c>
      <c r="Q118" s="55">
        <v>6.5</v>
      </c>
      <c r="R118" s="55">
        <v>6.5</v>
      </c>
      <c r="S118" s="55">
        <v>6.5</v>
      </c>
      <c r="T118" s="55">
        <v>6.5</v>
      </c>
      <c r="U118" s="55">
        <v>6.5</v>
      </c>
      <c r="V118" s="55">
        <v>6.5</v>
      </c>
      <c r="W118" s="55">
        <v>6.5</v>
      </c>
      <c r="X118" s="55">
        <v>6.5</v>
      </c>
      <c r="Y118" s="55">
        <v>6.5</v>
      </c>
      <c r="Z118" s="55">
        <v>6.5</v>
      </c>
      <c r="AA118" s="147">
        <v>0.6</v>
      </c>
      <c r="AB118" s="148">
        <f t="shared" si="61"/>
        <v>0.6</v>
      </c>
      <c r="AC118" s="148">
        <f t="shared" si="56"/>
        <v>0.6</v>
      </c>
      <c r="AD118" s="148">
        <v>1.4</v>
      </c>
      <c r="AE118" s="145">
        <f t="shared" si="63"/>
        <v>1.4</v>
      </c>
      <c r="AF118" s="145">
        <f t="shared" si="58"/>
        <v>1.4</v>
      </c>
      <c r="AG118" s="145">
        <f t="shared" si="59"/>
        <v>1.4</v>
      </c>
      <c r="AH118" s="145">
        <v>1.55</v>
      </c>
      <c r="AI118" s="145">
        <f t="shared" si="64"/>
        <v>1.55</v>
      </c>
      <c r="AJ118" s="145">
        <f t="shared" si="64"/>
        <v>1.55</v>
      </c>
      <c r="AK118" s="145">
        <f t="shared" si="64"/>
        <v>1.55</v>
      </c>
      <c r="AL118" s="145">
        <f t="shared" si="64"/>
        <v>1.55</v>
      </c>
      <c r="AM118" s="145">
        <f t="shared" si="64"/>
        <v>1.55</v>
      </c>
      <c r="AN118" s="154">
        <v>2119</v>
      </c>
      <c r="AO118" s="196">
        <f t="shared" si="35"/>
        <v>1271.3999999999999</v>
      </c>
      <c r="AP118" s="124">
        <v>3397</v>
      </c>
      <c r="AQ118" s="196">
        <f t="shared" si="36"/>
        <v>2038.1999999999998</v>
      </c>
      <c r="AR118" s="95">
        <v>1039</v>
      </c>
      <c r="AS118" s="196">
        <f t="shared" si="37"/>
        <v>1454.6</v>
      </c>
      <c r="AT118" s="54">
        <v>399</v>
      </c>
      <c r="AU118" s="200">
        <f t="shared" si="38"/>
        <v>558.59999999999991</v>
      </c>
      <c r="AV118" s="142">
        <v>2520</v>
      </c>
      <c r="AW118" s="200">
        <f t="shared" si="39"/>
        <v>3528</v>
      </c>
      <c r="AX118" s="142">
        <v>4280</v>
      </c>
      <c r="AY118" s="200">
        <f t="shared" si="40"/>
        <v>5992</v>
      </c>
      <c r="AZ118" s="142">
        <v>1840</v>
      </c>
      <c r="BA118" s="203">
        <f t="shared" si="41"/>
        <v>2852</v>
      </c>
      <c r="BB118" s="142">
        <v>3840</v>
      </c>
      <c r="BC118" s="203">
        <f t="shared" si="42"/>
        <v>5952</v>
      </c>
      <c r="BD118" s="142">
        <v>6035</v>
      </c>
      <c r="BE118" s="203">
        <f t="shared" si="43"/>
        <v>9354.25</v>
      </c>
      <c r="BF118" s="142">
        <v>2280</v>
      </c>
      <c r="BG118" s="206">
        <f t="shared" si="44"/>
        <v>3534</v>
      </c>
      <c r="BH118" s="142">
        <v>8240</v>
      </c>
      <c r="BI118" s="206">
        <f t="shared" si="45"/>
        <v>12772</v>
      </c>
      <c r="BJ118" s="142">
        <v>3760</v>
      </c>
      <c r="BK118" s="209">
        <f t="shared" si="46"/>
        <v>5828</v>
      </c>
    </row>
    <row r="119" spans="1:63" ht="15.75" customHeight="1">
      <c r="A119" s="152" t="s">
        <v>96</v>
      </c>
      <c r="B119" s="56" t="s">
        <v>160</v>
      </c>
      <c r="C119" s="33" t="s">
        <v>87</v>
      </c>
      <c r="D119" s="40" t="s">
        <v>225</v>
      </c>
      <c r="E119" s="15" t="s">
        <v>162</v>
      </c>
      <c r="F119" s="1037"/>
      <c r="G119" s="110" t="s">
        <v>176</v>
      </c>
      <c r="H119" s="97" t="s">
        <v>275</v>
      </c>
      <c r="I119" s="119" t="s">
        <v>174</v>
      </c>
      <c r="J119" s="177">
        <v>14</v>
      </c>
      <c r="K119" s="178" t="s">
        <v>276</v>
      </c>
      <c r="L119" s="178" t="s">
        <v>167</v>
      </c>
      <c r="M119" s="55" t="s">
        <v>271</v>
      </c>
      <c r="N119" s="55">
        <v>7.5</v>
      </c>
      <c r="O119" s="55">
        <v>7.5</v>
      </c>
      <c r="P119" s="55">
        <v>7.5</v>
      </c>
      <c r="Q119" s="55">
        <v>7.5</v>
      </c>
      <c r="R119" s="55">
        <v>7.5</v>
      </c>
      <c r="S119" s="55">
        <v>7.5</v>
      </c>
      <c r="T119" s="55">
        <v>7.5</v>
      </c>
      <c r="U119" s="55">
        <v>7.5</v>
      </c>
      <c r="V119" s="55">
        <v>7.5</v>
      </c>
      <c r="W119" s="55">
        <v>7.5</v>
      </c>
      <c r="X119" s="55">
        <v>7.5</v>
      </c>
      <c r="Y119" s="55">
        <v>7.5</v>
      </c>
      <c r="Z119" s="55">
        <v>7.5</v>
      </c>
      <c r="AA119" s="147">
        <v>0.6</v>
      </c>
      <c r="AB119" s="148">
        <f t="shared" si="61"/>
        <v>0.6</v>
      </c>
      <c r="AC119" s="148">
        <f t="shared" si="56"/>
        <v>0.6</v>
      </c>
      <c r="AD119" s="148">
        <v>1.4</v>
      </c>
      <c r="AE119" s="145">
        <f t="shared" si="63"/>
        <v>1.4</v>
      </c>
      <c r="AF119" s="145">
        <f t="shared" si="58"/>
        <v>1.4</v>
      </c>
      <c r="AG119" s="145">
        <f t="shared" si="59"/>
        <v>1.4</v>
      </c>
      <c r="AH119" s="145">
        <v>1.55</v>
      </c>
      <c r="AI119" s="145">
        <f t="shared" si="64"/>
        <v>1.55</v>
      </c>
      <c r="AJ119" s="145">
        <f t="shared" si="64"/>
        <v>1.55</v>
      </c>
      <c r="AK119" s="145">
        <f t="shared" si="64"/>
        <v>1.55</v>
      </c>
      <c r="AL119" s="145">
        <f t="shared" si="64"/>
        <v>1.55</v>
      </c>
      <c r="AM119" s="145">
        <f t="shared" si="64"/>
        <v>1.55</v>
      </c>
      <c r="AN119" s="154">
        <v>320</v>
      </c>
      <c r="AO119" s="196">
        <f t="shared" si="35"/>
        <v>192</v>
      </c>
      <c r="AP119" s="124">
        <v>359</v>
      </c>
      <c r="AQ119" s="196">
        <f t="shared" si="36"/>
        <v>215.4</v>
      </c>
      <c r="AR119" s="95">
        <v>759</v>
      </c>
      <c r="AS119" s="196">
        <f t="shared" si="37"/>
        <v>1062.5999999999999</v>
      </c>
      <c r="AT119" s="54">
        <v>440</v>
      </c>
      <c r="AU119" s="200">
        <f t="shared" si="38"/>
        <v>616</v>
      </c>
      <c r="AV119" s="142">
        <v>4680</v>
      </c>
      <c r="AW119" s="200">
        <f t="shared" si="39"/>
        <v>6552</v>
      </c>
      <c r="AX119" s="142">
        <v>2640</v>
      </c>
      <c r="AY119" s="200">
        <f t="shared" si="40"/>
        <v>3695.9999999999995</v>
      </c>
      <c r="AZ119" s="142">
        <v>3360</v>
      </c>
      <c r="BA119" s="203">
        <f t="shared" si="41"/>
        <v>5208</v>
      </c>
      <c r="BB119" s="142">
        <v>4400</v>
      </c>
      <c r="BC119" s="203">
        <f t="shared" si="42"/>
        <v>6820</v>
      </c>
      <c r="BD119" s="142">
        <v>9635</v>
      </c>
      <c r="BE119" s="203">
        <f t="shared" si="43"/>
        <v>14934.25</v>
      </c>
      <c r="BF119" s="142">
        <v>120</v>
      </c>
      <c r="BG119" s="206">
        <f t="shared" si="44"/>
        <v>186</v>
      </c>
      <c r="BH119" s="142">
        <v>960</v>
      </c>
      <c r="BI119" s="206">
        <f t="shared" si="45"/>
        <v>1488</v>
      </c>
      <c r="BJ119" s="142">
        <v>600</v>
      </c>
      <c r="BK119" s="209">
        <f t="shared" si="46"/>
        <v>930</v>
      </c>
    </row>
    <row r="120" spans="1:63" ht="15.75" customHeight="1">
      <c r="A120" s="152" t="s">
        <v>96</v>
      </c>
      <c r="B120" s="56" t="s">
        <v>160</v>
      </c>
      <c r="C120" s="33" t="s">
        <v>87</v>
      </c>
      <c r="D120" s="40" t="s">
        <v>225</v>
      </c>
      <c r="E120" s="15" t="s">
        <v>162</v>
      </c>
      <c r="F120" s="1037"/>
      <c r="G120" s="110" t="s">
        <v>176</v>
      </c>
      <c r="H120" s="97" t="s">
        <v>275</v>
      </c>
      <c r="I120" s="119" t="s">
        <v>165</v>
      </c>
      <c r="J120" s="177">
        <v>14</v>
      </c>
      <c r="K120" s="178" t="s">
        <v>276</v>
      </c>
      <c r="L120" s="178" t="s">
        <v>167</v>
      </c>
      <c r="M120" s="55" t="s">
        <v>271</v>
      </c>
      <c r="N120" s="55">
        <v>16.100000000000001</v>
      </c>
      <c r="O120" s="55">
        <v>16.100000000000001</v>
      </c>
      <c r="P120" s="55">
        <v>16.100000000000001</v>
      </c>
      <c r="Q120" s="55">
        <v>16.100000000000001</v>
      </c>
      <c r="R120" s="55">
        <v>16.100000000000001</v>
      </c>
      <c r="S120" s="55">
        <v>16.100000000000001</v>
      </c>
      <c r="T120" s="55">
        <v>16.100000000000001</v>
      </c>
      <c r="U120" s="55">
        <v>16.100000000000001</v>
      </c>
      <c r="V120" s="55">
        <v>16.100000000000001</v>
      </c>
      <c r="W120" s="55">
        <v>16.100000000000001</v>
      </c>
      <c r="X120" s="55">
        <v>16.100000000000001</v>
      </c>
      <c r="Y120" s="55">
        <v>16.100000000000001</v>
      </c>
      <c r="Z120" s="55">
        <v>16.100000000000001</v>
      </c>
      <c r="AA120" s="147">
        <v>2.2000000000000002</v>
      </c>
      <c r="AB120" s="148">
        <f t="shared" si="61"/>
        <v>2.2000000000000002</v>
      </c>
      <c r="AC120" s="148">
        <f t="shared" si="56"/>
        <v>2.2000000000000002</v>
      </c>
      <c r="AD120" s="148">
        <v>3.5</v>
      </c>
      <c r="AE120" s="145">
        <f t="shared" si="63"/>
        <v>3.5</v>
      </c>
      <c r="AF120" s="145">
        <f t="shared" si="58"/>
        <v>3.5</v>
      </c>
      <c r="AG120" s="145">
        <f t="shared" si="59"/>
        <v>3.5</v>
      </c>
      <c r="AH120" s="145">
        <v>4</v>
      </c>
      <c r="AI120" s="145">
        <f t="shared" si="64"/>
        <v>4</v>
      </c>
      <c r="AJ120" s="145">
        <f t="shared" si="64"/>
        <v>4</v>
      </c>
      <c r="AK120" s="145">
        <f t="shared" si="64"/>
        <v>4</v>
      </c>
      <c r="AL120" s="145">
        <f t="shared" si="64"/>
        <v>4</v>
      </c>
      <c r="AM120" s="145">
        <f t="shared" si="64"/>
        <v>4</v>
      </c>
      <c r="AN120" s="154">
        <v>0</v>
      </c>
      <c r="AO120" s="196">
        <f t="shared" si="35"/>
        <v>0</v>
      </c>
      <c r="AP120" s="124">
        <v>3239</v>
      </c>
      <c r="AQ120" s="196">
        <f t="shared" si="36"/>
        <v>7125.8</v>
      </c>
      <c r="AR120" s="95">
        <v>320</v>
      </c>
      <c r="AS120" s="196">
        <f t="shared" si="37"/>
        <v>1120</v>
      </c>
      <c r="AT120" s="54">
        <v>120</v>
      </c>
      <c r="AU120" s="200">
        <f t="shared" si="38"/>
        <v>420</v>
      </c>
      <c r="AV120" s="142">
        <v>1040</v>
      </c>
      <c r="AW120" s="200">
        <f t="shared" si="39"/>
        <v>3640</v>
      </c>
      <c r="AX120" s="142">
        <v>600</v>
      </c>
      <c r="AY120" s="200">
        <f t="shared" si="40"/>
        <v>2100</v>
      </c>
      <c r="AZ120" s="142">
        <v>1440</v>
      </c>
      <c r="BA120" s="203">
        <f t="shared" si="41"/>
        <v>5760</v>
      </c>
      <c r="BB120" s="142">
        <v>1240</v>
      </c>
      <c r="BC120" s="203">
        <f t="shared" si="42"/>
        <v>4960</v>
      </c>
      <c r="BD120" s="142">
        <v>716</v>
      </c>
      <c r="BE120" s="203">
        <f t="shared" si="43"/>
        <v>2864</v>
      </c>
      <c r="BF120" s="142">
        <v>800</v>
      </c>
      <c r="BG120" s="206">
        <f t="shared" si="44"/>
        <v>3200</v>
      </c>
      <c r="BH120" s="142">
        <v>1160</v>
      </c>
      <c r="BI120" s="206">
        <f t="shared" si="45"/>
        <v>4640</v>
      </c>
      <c r="BJ120" s="142">
        <v>800</v>
      </c>
      <c r="BK120" s="209">
        <f t="shared" si="46"/>
        <v>3200</v>
      </c>
    </row>
    <row r="121" spans="1:63" ht="15.75" customHeight="1">
      <c r="A121" s="152" t="s">
        <v>96</v>
      </c>
      <c r="B121" s="56" t="s">
        <v>160</v>
      </c>
      <c r="C121" s="33" t="s">
        <v>87</v>
      </c>
      <c r="D121" s="40" t="s">
        <v>225</v>
      </c>
      <c r="E121" s="15" t="s">
        <v>162</v>
      </c>
      <c r="F121" s="1037"/>
      <c r="G121" s="110" t="s">
        <v>176</v>
      </c>
      <c r="H121" s="97" t="s">
        <v>275</v>
      </c>
      <c r="I121" s="119" t="s">
        <v>165</v>
      </c>
      <c r="J121" s="177">
        <v>14</v>
      </c>
      <c r="K121" s="178" t="s">
        <v>166</v>
      </c>
      <c r="L121" s="178" t="s">
        <v>167</v>
      </c>
      <c r="M121" s="55" t="s">
        <v>271</v>
      </c>
      <c r="N121" s="55">
        <v>14.5</v>
      </c>
      <c r="O121" s="55">
        <v>14.5</v>
      </c>
      <c r="P121" s="55">
        <v>14.5</v>
      </c>
      <c r="Q121" s="55">
        <v>14.5</v>
      </c>
      <c r="R121" s="55">
        <v>14.5</v>
      </c>
      <c r="S121" s="55">
        <v>14.5</v>
      </c>
      <c r="T121" s="55">
        <v>14.5</v>
      </c>
      <c r="U121" s="55">
        <v>14.5</v>
      </c>
      <c r="V121" s="55">
        <v>14.5</v>
      </c>
      <c r="W121" s="55">
        <v>14.5</v>
      </c>
      <c r="X121" s="55">
        <v>14.5</v>
      </c>
      <c r="Y121" s="55">
        <v>14.5</v>
      </c>
      <c r="Z121" s="55">
        <v>14.5</v>
      </c>
      <c r="AA121" s="147">
        <v>2.2000000000000002</v>
      </c>
      <c r="AB121" s="148">
        <f t="shared" si="61"/>
        <v>2.2000000000000002</v>
      </c>
      <c r="AC121" s="148">
        <f t="shared" si="56"/>
        <v>2.2000000000000002</v>
      </c>
      <c r="AD121" s="148">
        <v>3.5</v>
      </c>
      <c r="AE121" s="145">
        <f t="shared" si="63"/>
        <v>3.5</v>
      </c>
      <c r="AF121" s="145">
        <f t="shared" si="58"/>
        <v>3.5</v>
      </c>
      <c r="AG121" s="145">
        <f t="shared" si="59"/>
        <v>3.5</v>
      </c>
      <c r="AH121" s="145">
        <v>4</v>
      </c>
      <c r="AI121" s="145">
        <f t="shared" si="64"/>
        <v>4</v>
      </c>
      <c r="AJ121" s="145">
        <f t="shared" si="64"/>
        <v>4</v>
      </c>
      <c r="AK121" s="145">
        <f t="shared" si="64"/>
        <v>4</v>
      </c>
      <c r="AL121" s="145">
        <f t="shared" si="64"/>
        <v>4</v>
      </c>
      <c r="AM121" s="145">
        <f t="shared" si="64"/>
        <v>4</v>
      </c>
      <c r="AN121" s="154">
        <v>4672</v>
      </c>
      <c r="AO121" s="196">
        <f t="shared" si="35"/>
        <v>10278.400000000001</v>
      </c>
      <c r="AP121" s="124">
        <v>6549</v>
      </c>
      <c r="AQ121" s="196">
        <f t="shared" si="36"/>
        <v>14407.800000000001</v>
      </c>
      <c r="AR121" s="95">
        <v>1518</v>
      </c>
      <c r="AS121" s="196">
        <f t="shared" si="37"/>
        <v>5313</v>
      </c>
      <c r="AT121" s="54">
        <v>3116</v>
      </c>
      <c r="AU121" s="200">
        <f t="shared" si="38"/>
        <v>10906</v>
      </c>
      <c r="AV121" s="142">
        <v>3360</v>
      </c>
      <c r="AW121" s="200">
        <f t="shared" si="39"/>
        <v>11760</v>
      </c>
      <c r="AX121" s="142">
        <v>1480</v>
      </c>
      <c r="AY121" s="200">
        <f t="shared" si="40"/>
        <v>5180</v>
      </c>
      <c r="AZ121" s="142">
        <v>2640</v>
      </c>
      <c r="BA121" s="203">
        <f t="shared" si="41"/>
        <v>10560</v>
      </c>
      <c r="BB121" s="142">
        <v>2600</v>
      </c>
      <c r="BC121" s="203">
        <f t="shared" si="42"/>
        <v>10400</v>
      </c>
      <c r="BD121" s="142">
        <v>35</v>
      </c>
      <c r="BE121" s="203">
        <f t="shared" si="43"/>
        <v>140</v>
      </c>
      <c r="BF121" s="142">
        <v>160</v>
      </c>
      <c r="BG121" s="206">
        <f t="shared" si="44"/>
        <v>640</v>
      </c>
      <c r="BH121" s="142">
        <v>520</v>
      </c>
      <c r="BI121" s="206">
        <f t="shared" si="45"/>
        <v>2080</v>
      </c>
      <c r="BJ121" s="142">
        <v>0</v>
      </c>
      <c r="BK121" s="209">
        <f t="shared" si="46"/>
        <v>0</v>
      </c>
    </row>
    <row r="122" spans="1:63" ht="15.75" customHeight="1">
      <c r="A122" s="152" t="s">
        <v>96</v>
      </c>
      <c r="B122" s="56" t="s">
        <v>160</v>
      </c>
      <c r="C122" s="33" t="s">
        <v>87</v>
      </c>
      <c r="D122" s="40" t="s">
        <v>225</v>
      </c>
      <c r="E122" s="15" t="s">
        <v>162</v>
      </c>
      <c r="F122" s="1037"/>
      <c r="G122" s="110" t="s">
        <v>176</v>
      </c>
      <c r="H122" s="97" t="s">
        <v>275</v>
      </c>
      <c r="I122" s="119" t="s">
        <v>165</v>
      </c>
      <c r="J122" s="177">
        <v>14</v>
      </c>
      <c r="K122" s="178" t="s">
        <v>277</v>
      </c>
      <c r="L122" s="178" t="s">
        <v>167</v>
      </c>
      <c r="M122" s="55" t="s">
        <v>168</v>
      </c>
      <c r="N122" s="55">
        <v>15.1</v>
      </c>
      <c r="O122" s="55">
        <v>15.1</v>
      </c>
      <c r="P122" s="55">
        <v>15.1</v>
      </c>
      <c r="Q122" s="55">
        <v>15.1</v>
      </c>
      <c r="R122" s="55">
        <v>15.1</v>
      </c>
      <c r="S122" s="55">
        <v>15.1</v>
      </c>
      <c r="T122" s="55">
        <v>15.1</v>
      </c>
      <c r="U122" s="55">
        <v>15.1</v>
      </c>
      <c r="V122" s="55">
        <v>15.1</v>
      </c>
      <c r="W122" s="55">
        <v>15.1</v>
      </c>
      <c r="X122" s="55">
        <v>15.1</v>
      </c>
      <c r="Y122" s="55">
        <v>15.1</v>
      </c>
      <c r="Z122" s="55">
        <v>15.1</v>
      </c>
      <c r="AA122" s="147">
        <v>2.2000000000000002</v>
      </c>
      <c r="AB122" s="148">
        <f t="shared" si="61"/>
        <v>2.2000000000000002</v>
      </c>
      <c r="AC122" s="148">
        <f t="shared" si="56"/>
        <v>2.2000000000000002</v>
      </c>
      <c r="AD122" s="148">
        <v>3.5</v>
      </c>
      <c r="AE122" s="145">
        <f t="shared" si="63"/>
        <v>3.5</v>
      </c>
      <c r="AF122" s="145">
        <f t="shared" si="58"/>
        <v>3.5</v>
      </c>
      <c r="AG122" s="145">
        <f t="shared" si="59"/>
        <v>3.5</v>
      </c>
      <c r="AH122" s="145">
        <v>4</v>
      </c>
      <c r="AI122" s="145">
        <f t="shared" si="64"/>
        <v>4</v>
      </c>
      <c r="AJ122" s="145">
        <f t="shared" si="64"/>
        <v>4</v>
      </c>
      <c r="AK122" s="145">
        <f t="shared" si="64"/>
        <v>4</v>
      </c>
      <c r="AL122" s="145">
        <f t="shared" si="64"/>
        <v>4</v>
      </c>
      <c r="AM122" s="145">
        <f t="shared" si="64"/>
        <v>4</v>
      </c>
      <c r="AN122" s="154">
        <v>5318</v>
      </c>
      <c r="AO122" s="196">
        <f t="shared" si="35"/>
        <v>11699.6</v>
      </c>
      <c r="AP122" s="124">
        <v>1635</v>
      </c>
      <c r="AQ122" s="196">
        <f t="shared" si="36"/>
        <v>3597.0000000000005</v>
      </c>
      <c r="AR122" s="95">
        <v>279</v>
      </c>
      <c r="AS122" s="196">
        <f t="shared" si="37"/>
        <v>976.5</v>
      </c>
      <c r="AT122" s="54">
        <v>599</v>
      </c>
      <c r="AU122" s="200">
        <f t="shared" si="38"/>
        <v>2096.5</v>
      </c>
      <c r="AV122" s="142">
        <v>1720</v>
      </c>
      <c r="AW122" s="200">
        <f t="shared" si="39"/>
        <v>6020</v>
      </c>
      <c r="AX122" s="142">
        <v>1240</v>
      </c>
      <c r="AY122" s="200">
        <f t="shared" si="40"/>
        <v>4340</v>
      </c>
      <c r="AZ122" s="142">
        <v>1720</v>
      </c>
      <c r="BA122" s="203">
        <f t="shared" si="41"/>
        <v>6880</v>
      </c>
      <c r="BB122" s="142">
        <v>2480</v>
      </c>
      <c r="BC122" s="203">
        <f t="shared" si="42"/>
        <v>9920</v>
      </c>
      <c r="BD122" s="142">
        <v>758</v>
      </c>
      <c r="BE122" s="203">
        <f t="shared" si="43"/>
        <v>3032</v>
      </c>
      <c r="BF122" s="142">
        <v>1920</v>
      </c>
      <c r="BG122" s="206">
        <f t="shared" si="44"/>
        <v>7680</v>
      </c>
      <c r="BH122" s="142">
        <v>640</v>
      </c>
      <c r="BI122" s="206">
        <f t="shared" si="45"/>
        <v>2560</v>
      </c>
      <c r="BJ122" s="142">
        <v>800</v>
      </c>
      <c r="BK122" s="209">
        <f t="shared" si="46"/>
        <v>3200</v>
      </c>
    </row>
    <row r="123" spans="1:63" ht="15.75" customHeight="1">
      <c r="A123" s="152" t="s">
        <v>96</v>
      </c>
      <c r="B123" s="56" t="s">
        <v>160</v>
      </c>
      <c r="C123" s="33" t="s">
        <v>87</v>
      </c>
      <c r="D123" s="40" t="s">
        <v>225</v>
      </c>
      <c r="E123" s="15" t="s">
        <v>162</v>
      </c>
      <c r="F123" s="1037"/>
      <c r="G123" s="110" t="s">
        <v>241</v>
      </c>
      <c r="H123" s="97" t="s">
        <v>278</v>
      </c>
      <c r="I123" s="119" t="s">
        <v>165</v>
      </c>
      <c r="J123" s="177">
        <v>16</v>
      </c>
      <c r="K123" s="178" t="s">
        <v>279</v>
      </c>
      <c r="L123" s="178" t="s">
        <v>167</v>
      </c>
      <c r="M123" s="55" t="s">
        <v>168</v>
      </c>
      <c r="N123" s="55">
        <v>17</v>
      </c>
      <c r="O123" s="55">
        <v>17</v>
      </c>
      <c r="P123" s="55">
        <v>17</v>
      </c>
      <c r="Q123" s="55">
        <v>17</v>
      </c>
      <c r="R123" s="55">
        <v>17</v>
      </c>
      <c r="S123" s="55">
        <v>17</v>
      </c>
      <c r="T123" s="55">
        <v>17</v>
      </c>
      <c r="U123" s="55">
        <v>17</v>
      </c>
      <c r="V123" s="55">
        <v>17</v>
      </c>
      <c r="W123" s="55">
        <v>17</v>
      </c>
      <c r="X123" s="55">
        <v>17</v>
      </c>
      <c r="Y123" s="55">
        <v>17</v>
      </c>
      <c r="Z123" s="55">
        <v>17</v>
      </c>
      <c r="AA123" s="147">
        <v>4</v>
      </c>
      <c r="AB123" s="148">
        <f t="shared" si="61"/>
        <v>4</v>
      </c>
      <c r="AC123" s="148">
        <f t="shared" si="56"/>
        <v>4</v>
      </c>
      <c r="AD123" s="148">
        <v>4.91</v>
      </c>
      <c r="AE123" s="145">
        <f t="shared" si="63"/>
        <v>4.91</v>
      </c>
      <c r="AF123" s="145">
        <f t="shared" si="58"/>
        <v>4.91</v>
      </c>
      <c r="AG123" s="145">
        <f t="shared" si="59"/>
        <v>4.91</v>
      </c>
      <c r="AH123" s="145">
        <f>AG123</f>
        <v>4.91</v>
      </c>
      <c r="AI123" s="145">
        <f t="shared" si="64"/>
        <v>4.91</v>
      </c>
      <c r="AJ123" s="145">
        <f t="shared" si="64"/>
        <v>4.91</v>
      </c>
      <c r="AK123" s="145">
        <f t="shared" si="64"/>
        <v>4.91</v>
      </c>
      <c r="AL123" s="145">
        <f t="shared" si="64"/>
        <v>4.91</v>
      </c>
      <c r="AM123" s="145">
        <f t="shared" si="64"/>
        <v>4.91</v>
      </c>
      <c r="AN123" s="154">
        <v>5410</v>
      </c>
      <c r="AO123" s="196">
        <f t="shared" si="35"/>
        <v>21640</v>
      </c>
      <c r="AP123" s="124">
        <v>15536</v>
      </c>
      <c r="AQ123" s="196">
        <f t="shared" si="36"/>
        <v>62144</v>
      </c>
      <c r="AR123" s="95">
        <v>10636</v>
      </c>
      <c r="AS123" s="196">
        <f t="shared" si="37"/>
        <v>52222.76</v>
      </c>
      <c r="AT123" s="54">
        <v>4794</v>
      </c>
      <c r="AU123" s="200">
        <f t="shared" si="38"/>
        <v>23538.54</v>
      </c>
      <c r="AV123" s="142">
        <v>8799</v>
      </c>
      <c r="AW123" s="200">
        <f t="shared" si="39"/>
        <v>43203.090000000004</v>
      </c>
      <c r="AX123" s="142">
        <v>8600</v>
      </c>
      <c r="AY123" s="200">
        <f t="shared" si="40"/>
        <v>42226</v>
      </c>
      <c r="AZ123" s="142">
        <v>8389</v>
      </c>
      <c r="BA123" s="203">
        <f t="shared" si="41"/>
        <v>41189.99</v>
      </c>
      <c r="BB123" s="142">
        <v>10204</v>
      </c>
      <c r="BC123" s="203">
        <f t="shared" si="42"/>
        <v>50101.64</v>
      </c>
      <c r="BD123" s="142">
        <v>1128</v>
      </c>
      <c r="BE123" s="203">
        <f t="shared" si="43"/>
        <v>5538.4800000000005</v>
      </c>
      <c r="BF123" s="142">
        <v>4880</v>
      </c>
      <c r="BG123" s="206">
        <f t="shared" si="44"/>
        <v>23960.799999999999</v>
      </c>
      <c r="BH123" s="142">
        <v>277</v>
      </c>
      <c r="BI123" s="206">
        <f t="shared" si="45"/>
        <v>1360.07</v>
      </c>
      <c r="BJ123" s="142">
        <v>2920</v>
      </c>
      <c r="BK123" s="209">
        <f t="shared" si="46"/>
        <v>14337.2</v>
      </c>
    </row>
    <row r="124" spans="1:63" ht="15.75" customHeight="1">
      <c r="A124" s="152" t="s">
        <v>96</v>
      </c>
      <c r="B124" s="56" t="s">
        <v>160</v>
      </c>
      <c r="C124" s="33" t="s">
        <v>87</v>
      </c>
      <c r="D124" s="40" t="s">
        <v>225</v>
      </c>
      <c r="E124" s="15" t="s">
        <v>162</v>
      </c>
      <c r="F124" s="1037"/>
      <c r="G124" s="110" t="s">
        <v>241</v>
      </c>
      <c r="H124" s="97" t="s">
        <v>278</v>
      </c>
      <c r="I124" s="119" t="s">
        <v>165</v>
      </c>
      <c r="J124" s="177">
        <v>16</v>
      </c>
      <c r="K124" s="178" t="s">
        <v>280</v>
      </c>
      <c r="L124" s="178" t="s">
        <v>167</v>
      </c>
      <c r="M124" s="55" t="s">
        <v>168</v>
      </c>
      <c r="N124" s="55">
        <v>16</v>
      </c>
      <c r="O124" s="55">
        <v>16</v>
      </c>
      <c r="P124" s="55">
        <v>16</v>
      </c>
      <c r="Q124" s="55">
        <v>16</v>
      </c>
      <c r="R124" s="55">
        <v>16</v>
      </c>
      <c r="S124" s="55">
        <v>16</v>
      </c>
      <c r="T124" s="55">
        <v>16</v>
      </c>
      <c r="U124" s="55">
        <v>16</v>
      </c>
      <c r="V124" s="55">
        <v>16</v>
      </c>
      <c r="W124" s="55">
        <v>16</v>
      </c>
      <c r="X124" s="55">
        <v>16</v>
      </c>
      <c r="Y124" s="55">
        <v>16</v>
      </c>
      <c r="Z124" s="55">
        <v>16</v>
      </c>
      <c r="AA124" s="147">
        <v>4</v>
      </c>
      <c r="AB124" s="148">
        <f t="shared" si="61"/>
        <v>4</v>
      </c>
      <c r="AC124" s="148">
        <f t="shared" si="56"/>
        <v>4</v>
      </c>
      <c r="AD124" s="148">
        <v>4.45</v>
      </c>
      <c r="AE124" s="145">
        <f t="shared" si="63"/>
        <v>4.45</v>
      </c>
      <c r="AF124" s="145">
        <f t="shared" si="58"/>
        <v>4.45</v>
      </c>
      <c r="AG124" s="145">
        <f t="shared" si="59"/>
        <v>4.45</v>
      </c>
      <c r="AH124" s="145">
        <f>AG124</f>
        <v>4.45</v>
      </c>
      <c r="AI124" s="145">
        <f t="shared" ref="AI124:AM128" si="65">AH124</f>
        <v>4.45</v>
      </c>
      <c r="AJ124" s="145">
        <f t="shared" si="65"/>
        <v>4.45</v>
      </c>
      <c r="AK124" s="145">
        <f t="shared" si="65"/>
        <v>4.45</v>
      </c>
      <c r="AL124" s="145">
        <f t="shared" si="65"/>
        <v>4.45</v>
      </c>
      <c r="AM124" s="145">
        <f t="shared" si="65"/>
        <v>4.45</v>
      </c>
      <c r="AN124" s="154">
        <v>17200</v>
      </c>
      <c r="AO124" s="196">
        <f t="shared" si="35"/>
        <v>68800</v>
      </c>
      <c r="AP124" s="124">
        <v>16188</v>
      </c>
      <c r="AQ124" s="196">
        <f t="shared" si="36"/>
        <v>64752</v>
      </c>
      <c r="AR124" s="95">
        <v>25096</v>
      </c>
      <c r="AS124" s="196">
        <f t="shared" si="37"/>
        <v>111677.20000000001</v>
      </c>
      <c r="AT124" s="54">
        <v>3853</v>
      </c>
      <c r="AU124" s="200">
        <f t="shared" si="38"/>
        <v>17145.850000000002</v>
      </c>
      <c r="AV124" s="142">
        <v>12360</v>
      </c>
      <c r="AW124" s="200">
        <f t="shared" si="39"/>
        <v>55002</v>
      </c>
      <c r="AX124" s="142">
        <v>7270</v>
      </c>
      <c r="AY124" s="200">
        <f t="shared" si="40"/>
        <v>32351.5</v>
      </c>
      <c r="AZ124" s="142">
        <v>2673</v>
      </c>
      <c r="BA124" s="203">
        <f t="shared" si="41"/>
        <v>11894.85</v>
      </c>
      <c r="BB124" s="142">
        <v>6993</v>
      </c>
      <c r="BC124" s="203">
        <f t="shared" si="42"/>
        <v>31118.850000000002</v>
      </c>
      <c r="BD124" s="142">
        <v>915</v>
      </c>
      <c r="BE124" s="203">
        <f t="shared" si="43"/>
        <v>4071.75</v>
      </c>
      <c r="BF124" s="142">
        <v>3240</v>
      </c>
      <c r="BG124" s="206">
        <f t="shared" si="44"/>
        <v>14418</v>
      </c>
      <c r="BH124" s="142">
        <v>754</v>
      </c>
      <c r="BI124" s="206">
        <f t="shared" si="45"/>
        <v>3355.3</v>
      </c>
      <c r="BJ124" s="142">
        <v>320</v>
      </c>
      <c r="BK124" s="209">
        <f t="shared" si="46"/>
        <v>1424</v>
      </c>
    </row>
    <row r="125" spans="1:63" ht="15.75" customHeight="1">
      <c r="A125" s="152" t="s">
        <v>96</v>
      </c>
      <c r="B125" s="56" t="s">
        <v>160</v>
      </c>
      <c r="C125" s="33" t="s">
        <v>87</v>
      </c>
      <c r="D125" s="40" t="s">
        <v>225</v>
      </c>
      <c r="E125" s="15" t="s">
        <v>162</v>
      </c>
      <c r="F125" s="1037"/>
      <c r="G125" s="110" t="s">
        <v>176</v>
      </c>
      <c r="H125" s="97" t="s">
        <v>281</v>
      </c>
      <c r="I125" s="119" t="s">
        <v>165</v>
      </c>
      <c r="J125" s="177">
        <v>16</v>
      </c>
      <c r="K125" s="178" t="s">
        <v>279</v>
      </c>
      <c r="L125" s="178" t="s">
        <v>167</v>
      </c>
      <c r="M125" s="55" t="s">
        <v>168</v>
      </c>
      <c r="N125" s="55">
        <v>16.399999999999999</v>
      </c>
      <c r="O125" s="55">
        <v>16.399999999999999</v>
      </c>
      <c r="P125" s="55">
        <v>16.399999999999999</v>
      </c>
      <c r="Q125" s="55">
        <v>16.399999999999999</v>
      </c>
      <c r="R125" s="55">
        <v>16.399999999999999</v>
      </c>
      <c r="S125" s="55">
        <v>16.399999999999999</v>
      </c>
      <c r="T125" s="55">
        <v>16.399999999999999</v>
      </c>
      <c r="U125" s="55">
        <v>16.399999999999999</v>
      </c>
      <c r="V125" s="55">
        <v>16.399999999999999</v>
      </c>
      <c r="W125" s="55">
        <v>16.399999999999999</v>
      </c>
      <c r="X125" s="55">
        <v>16.399999999999999</v>
      </c>
      <c r="Y125" s="55">
        <v>16.399999999999999</v>
      </c>
      <c r="Z125" s="55">
        <v>16.399999999999999</v>
      </c>
      <c r="AA125" s="147">
        <v>1.85</v>
      </c>
      <c r="AB125" s="148">
        <f t="shared" si="61"/>
        <v>1.85</v>
      </c>
      <c r="AC125" s="148">
        <f t="shared" si="56"/>
        <v>1.85</v>
      </c>
      <c r="AD125" s="148">
        <v>3.5</v>
      </c>
      <c r="AE125" s="145">
        <f t="shared" si="63"/>
        <v>3.5</v>
      </c>
      <c r="AF125" s="145">
        <f t="shared" si="58"/>
        <v>3.5</v>
      </c>
      <c r="AG125" s="145">
        <f t="shared" si="59"/>
        <v>3.5</v>
      </c>
      <c r="AH125" s="145">
        <v>4.5</v>
      </c>
      <c r="AI125" s="145">
        <f t="shared" si="65"/>
        <v>4.5</v>
      </c>
      <c r="AJ125" s="145">
        <f t="shared" si="65"/>
        <v>4.5</v>
      </c>
      <c r="AK125" s="145">
        <f t="shared" si="65"/>
        <v>4.5</v>
      </c>
      <c r="AL125" s="145">
        <f t="shared" si="65"/>
        <v>4.5</v>
      </c>
      <c r="AM125" s="145">
        <f t="shared" si="65"/>
        <v>4.5</v>
      </c>
      <c r="AN125" s="154">
        <v>2861</v>
      </c>
      <c r="AO125" s="196">
        <f t="shared" si="35"/>
        <v>5292.85</v>
      </c>
      <c r="AP125" s="124">
        <v>1930</v>
      </c>
      <c r="AQ125" s="196">
        <f t="shared" si="36"/>
        <v>3570.5</v>
      </c>
      <c r="AR125" s="95">
        <v>1358</v>
      </c>
      <c r="AS125" s="196">
        <f t="shared" si="37"/>
        <v>4753</v>
      </c>
      <c r="AT125" s="54">
        <v>1116</v>
      </c>
      <c r="AU125" s="200">
        <f t="shared" si="38"/>
        <v>3906</v>
      </c>
      <c r="AV125" s="142">
        <v>6160</v>
      </c>
      <c r="AW125" s="200">
        <f t="shared" si="39"/>
        <v>21560</v>
      </c>
      <c r="AX125" s="142">
        <v>2022</v>
      </c>
      <c r="AY125" s="200">
        <f t="shared" si="40"/>
        <v>7077</v>
      </c>
      <c r="AZ125" s="142">
        <v>12433</v>
      </c>
      <c r="BA125" s="203">
        <f t="shared" si="41"/>
        <v>55948.5</v>
      </c>
      <c r="BB125" s="142">
        <v>13533</v>
      </c>
      <c r="BC125" s="203">
        <f t="shared" si="42"/>
        <v>60898.5</v>
      </c>
      <c r="BD125" s="142">
        <v>11965</v>
      </c>
      <c r="BE125" s="203">
        <f t="shared" si="43"/>
        <v>53842.5</v>
      </c>
      <c r="BF125" s="142">
        <v>6718</v>
      </c>
      <c r="BG125" s="206">
        <f t="shared" si="44"/>
        <v>30231</v>
      </c>
      <c r="BH125" s="142">
        <v>7071</v>
      </c>
      <c r="BI125" s="206">
        <f t="shared" si="45"/>
        <v>31819.5</v>
      </c>
      <c r="BJ125" s="142">
        <v>4040</v>
      </c>
      <c r="BK125" s="209">
        <f t="shared" si="46"/>
        <v>18180</v>
      </c>
    </row>
    <row r="126" spans="1:63" ht="15.75" customHeight="1">
      <c r="A126" s="152" t="s">
        <v>96</v>
      </c>
      <c r="B126" s="56" t="s">
        <v>160</v>
      </c>
      <c r="C126" s="33" t="s">
        <v>87</v>
      </c>
      <c r="D126" s="40" t="s">
        <v>225</v>
      </c>
      <c r="E126" s="15" t="s">
        <v>162</v>
      </c>
      <c r="F126" s="1037"/>
      <c r="G126" s="110" t="s">
        <v>176</v>
      </c>
      <c r="H126" s="97" t="s">
        <v>281</v>
      </c>
      <c r="I126" s="119" t="s">
        <v>165</v>
      </c>
      <c r="J126" s="177">
        <v>16</v>
      </c>
      <c r="K126" s="178" t="s">
        <v>282</v>
      </c>
      <c r="L126" s="178" t="s">
        <v>167</v>
      </c>
      <c r="M126" s="55" t="s">
        <v>168</v>
      </c>
      <c r="N126" s="55">
        <v>15.4</v>
      </c>
      <c r="O126" s="55">
        <v>15.4</v>
      </c>
      <c r="P126" s="55">
        <v>15.4</v>
      </c>
      <c r="Q126" s="55">
        <v>15.4</v>
      </c>
      <c r="R126" s="55">
        <v>15.4</v>
      </c>
      <c r="S126" s="55">
        <v>15.4</v>
      </c>
      <c r="T126" s="55">
        <v>15.4</v>
      </c>
      <c r="U126" s="55">
        <v>15.4</v>
      </c>
      <c r="V126" s="55">
        <v>15.4</v>
      </c>
      <c r="W126" s="55">
        <v>15.4</v>
      </c>
      <c r="X126" s="55">
        <v>15.4</v>
      </c>
      <c r="Y126" s="55">
        <v>15.4</v>
      </c>
      <c r="Z126" s="55">
        <v>15.4</v>
      </c>
      <c r="AA126" s="147">
        <v>1.85</v>
      </c>
      <c r="AB126" s="148">
        <f t="shared" si="61"/>
        <v>1.85</v>
      </c>
      <c r="AC126" s="148">
        <f t="shared" si="56"/>
        <v>1.85</v>
      </c>
      <c r="AD126" s="148">
        <v>3.5</v>
      </c>
      <c r="AE126" s="145">
        <f t="shared" si="63"/>
        <v>3.5</v>
      </c>
      <c r="AF126" s="145">
        <f t="shared" si="58"/>
        <v>3.5</v>
      </c>
      <c r="AG126" s="145">
        <f t="shared" si="59"/>
        <v>3.5</v>
      </c>
      <c r="AH126" s="145">
        <v>4.5</v>
      </c>
      <c r="AI126" s="145">
        <f t="shared" si="65"/>
        <v>4.5</v>
      </c>
      <c r="AJ126" s="145">
        <f t="shared" si="65"/>
        <v>4.5</v>
      </c>
      <c r="AK126" s="145">
        <f t="shared" si="65"/>
        <v>4.5</v>
      </c>
      <c r="AL126" s="145">
        <f t="shared" si="65"/>
        <v>4.5</v>
      </c>
      <c r="AM126" s="145">
        <f t="shared" si="65"/>
        <v>4.5</v>
      </c>
      <c r="AN126" s="154">
        <v>5542</v>
      </c>
      <c r="AO126" s="196">
        <f t="shared" si="35"/>
        <v>10252.700000000001</v>
      </c>
      <c r="AP126" s="124">
        <v>2934</v>
      </c>
      <c r="AQ126" s="196">
        <f t="shared" si="36"/>
        <v>5427.9000000000005</v>
      </c>
      <c r="AR126" s="95">
        <v>5587</v>
      </c>
      <c r="AS126" s="196">
        <f t="shared" si="37"/>
        <v>19554.5</v>
      </c>
      <c r="AT126" s="54">
        <v>786</v>
      </c>
      <c r="AU126" s="200">
        <f t="shared" si="38"/>
        <v>2751</v>
      </c>
      <c r="AV126" s="142">
        <v>7760</v>
      </c>
      <c r="AW126" s="200">
        <f t="shared" si="39"/>
        <v>27160</v>
      </c>
      <c r="AX126" s="142">
        <v>3438</v>
      </c>
      <c r="AY126" s="200">
        <f t="shared" si="40"/>
        <v>12033</v>
      </c>
      <c r="AZ126" s="142">
        <v>3504</v>
      </c>
      <c r="BA126" s="203">
        <f t="shared" si="41"/>
        <v>15768</v>
      </c>
      <c r="BB126" s="142">
        <v>30</v>
      </c>
      <c r="BC126" s="203">
        <f t="shared" si="42"/>
        <v>135</v>
      </c>
      <c r="BD126" s="142">
        <v>1797</v>
      </c>
      <c r="BE126" s="203">
        <f t="shared" si="43"/>
        <v>8086.5</v>
      </c>
      <c r="BF126" s="154">
        <v>0</v>
      </c>
      <c r="BG126" s="206">
        <f t="shared" si="44"/>
        <v>0</v>
      </c>
      <c r="BH126" s="142">
        <v>0</v>
      </c>
      <c r="BI126" s="206">
        <f t="shared" si="45"/>
        <v>0</v>
      </c>
      <c r="BJ126" s="142">
        <v>0</v>
      </c>
      <c r="BK126" s="209">
        <f t="shared" si="46"/>
        <v>0</v>
      </c>
    </row>
    <row r="127" spans="1:63" ht="14.25" customHeight="1">
      <c r="A127" s="152" t="s">
        <v>96</v>
      </c>
      <c r="B127" s="56" t="s">
        <v>160</v>
      </c>
      <c r="C127" s="33" t="s">
        <v>87</v>
      </c>
      <c r="D127" s="40" t="s">
        <v>225</v>
      </c>
      <c r="E127" s="15" t="s">
        <v>162</v>
      </c>
      <c r="F127" s="1037"/>
      <c r="G127" s="110" t="s">
        <v>257</v>
      </c>
      <c r="H127" s="97" t="s">
        <v>283</v>
      </c>
      <c r="I127" s="119" t="s">
        <v>165</v>
      </c>
      <c r="J127" s="177">
        <v>16</v>
      </c>
      <c r="K127" s="178" t="s">
        <v>284</v>
      </c>
      <c r="L127" s="178" t="s">
        <v>285</v>
      </c>
      <c r="M127" s="55" t="s">
        <v>286</v>
      </c>
      <c r="N127" s="55">
        <v>15.4</v>
      </c>
      <c r="O127" s="55">
        <v>15.4</v>
      </c>
      <c r="P127" s="55">
        <v>15.4</v>
      </c>
      <c r="Q127" s="55">
        <v>15.4</v>
      </c>
      <c r="R127" s="55">
        <v>15.4</v>
      </c>
      <c r="S127" s="55">
        <v>15.4</v>
      </c>
      <c r="T127" s="55">
        <v>15.4</v>
      </c>
      <c r="U127" s="55">
        <v>15.4</v>
      </c>
      <c r="V127" s="55">
        <v>15.4</v>
      </c>
      <c r="W127" s="55">
        <v>15.4</v>
      </c>
      <c r="X127" s="55">
        <v>15.4</v>
      </c>
      <c r="Y127" s="55">
        <v>15.4</v>
      </c>
      <c r="Z127" s="55">
        <v>15.4</v>
      </c>
      <c r="AA127" s="147">
        <v>0</v>
      </c>
      <c r="AB127" s="148">
        <v>0</v>
      </c>
      <c r="AC127" s="148">
        <v>0</v>
      </c>
      <c r="AD127" s="148">
        <v>0</v>
      </c>
      <c r="AE127" s="145">
        <v>0</v>
      </c>
      <c r="AF127" s="145">
        <f t="shared" si="58"/>
        <v>0</v>
      </c>
      <c r="AG127" s="145">
        <v>0</v>
      </c>
      <c r="AH127" s="145">
        <v>3.5</v>
      </c>
      <c r="AI127" s="145">
        <f t="shared" si="65"/>
        <v>3.5</v>
      </c>
      <c r="AJ127" s="145">
        <f t="shared" si="65"/>
        <v>3.5</v>
      </c>
      <c r="AK127" s="145">
        <f t="shared" si="65"/>
        <v>3.5</v>
      </c>
      <c r="AL127" s="145">
        <f t="shared" si="65"/>
        <v>3.5</v>
      </c>
      <c r="AM127" s="145">
        <f t="shared" si="65"/>
        <v>3.5</v>
      </c>
      <c r="AN127" s="154">
        <v>0</v>
      </c>
      <c r="AO127" s="196">
        <f t="shared" si="35"/>
        <v>0</v>
      </c>
      <c r="AP127" s="154">
        <v>0</v>
      </c>
      <c r="AQ127" s="196">
        <f t="shared" si="36"/>
        <v>0</v>
      </c>
      <c r="AR127" s="154">
        <v>0</v>
      </c>
      <c r="AS127" s="196">
        <f t="shared" si="37"/>
        <v>0</v>
      </c>
      <c r="AT127" s="154">
        <v>0</v>
      </c>
      <c r="AU127" s="200">
        <f t="shared" si="38"/>
        <v>0</v>
      </c>
      <c r="AV127" s="154">
        <v>0</v>
      </c>
      <c r="AW127" s="200">
        <f t="shared" si="39"/>
        <v>0</v>
      </c>
      <c r="AX127" s="154">
        <v>0</v>
      </c>
      <c r="AY127" s="200">
        <f t="shared" si="40"/>
        <v>0</v>
      </c>
      <c r="AZ127" s="142">
        <v>1880</v>
      </c>
      <c r="BA127" s="203">
        <f t="shared" si="41"/>
        <v>6580</v>
      </c>
      <c r="BB127" s="142">
        <v>0</v>
      </c>
      <c r="BC127" s="203">
        <f t="shared" si="42"/>
        <v>0</v>
      </c>
      <c r="BD127" s="154">
        <v>0</v>
      </c>
      <c r="BE127" s="203">
        <f t="shared" si="43"/>
        <v>0</v>
      </c>
      <c r="BF127" s="142">
        <v>4800</v>
      </c>
      <c r="BG127" s="206">
        <f t="shared" si="44"/>
        <v>16800</v>
      </c>
      <c r="BH127" s="142">
        <v>440</v>
      </c>
      <c r="BI127" s="206">
        <f t="shared" si="45"/>
        <v>1540</v>
      </c>
      <c r="BJ127" s="142">
        <v>280</v>
      </c>
      <c r="BK127" s="209">
        <f t="shared" si="46"/>
        <v>980</v>
      </c>
    </row>
    <row r="128" spans="1:63" ht="15.75" customHeight="1">
      <c r="A128" s="152" t="s">
        <v>96</v>
      </c>
      <c r="B128" s="56" t="s">
        <v>160</v>
      </c>
      <c r="C128" s="33" t="s">
        <v>87</v>
      </c>
      <c r="D128" s="40" t="s">
        <v>225</v>
      </c>
      <c r="E128" s="15" t="s">
        <v>162</v>
      </c>
      <c r="F128" s="1037"/>
      <c r="G128" s="110" t="s">
        <v>257</v>
      </c>
      <c r="H128" s="97" t="s">
        <v>283</v>
      </c>
      <c r="I128" s="119" t="s">
        <v>165</v>
      </c>
      <c r="J128" s="177">
        <v>16</v>
      </c>
      <c r="K128" s="178" t="s">
        <v>287</v>
      </c>
      <c r="L128" s="178" t="s">
        <v>285</v>
      </c>
      <c r="M128" s="55" t="s">
        <v>286</v>
      </c>
      <c r="N128" s="55">
        <v>15.4</v>
      </c>
      <c r="O128" s="55">
        <v>15.4</v>
      </c>
      <c r="P128" s="55">
        <v>15.4</v>
      </c>
      <c r="Q128" s="55">
        <v>15.4</v>
      </c>
      <c r="R128" s="55">
        <v>15.4</v>
      </c>
      <c r="S128" s="55">
        <v>15.4</v>
      </c>
      <c r="T128" s="55">
        <v>15.4</v>
      </c>
      <c r="U128" s="55">
        <v>15.4</v>
      </c>
      <c r="V128" s="55">
        <v>15.4</v>
      </c>
      <c r="W128" s="55">
        <v>15.4</v>
      </c>
      <c r="X128" s="55">
        <v>15.4</v>
      </c>
      <c r="Y128" s="55">
        <v>15.4</v>
      </c>
      <c r="Z128" s="55">
        <v>15.4</v>
      </c>
      <c r="AA128" s="147">
        <v>0</v>
      </c>
      <c r="AB128" s="148">
        <v>0</v>
      </c>
      <c r="AC128" s="148">
        <v>0</v>
      </c>
      <c r="AD128" s="148">
        <v>0</v>
      </c>
      <c r="AE128" s="145">
        <v>0</v>
      </c>
      <c r="AF128" s="145">
        <f t="shared" si="58"/>
        <v>0</v>
      </c>
      <c r="AG128" s="145">
        <v>0</v>
      </c>
      <c r="AH128" s="145">
        <v>3.5</v>
      </c>
      <c r="AI128" s="145">
        <f t="shared" si="65"/>
        <v>3.5</v>
      </c>
      <c r="AJ128" s="145">
        <f t="shared" si="65"/>
        <v>3.5</v>
      </c>
      <c r="AK128" s="145">
        <f t="shared" si="65"/>
        <v>3.5</v>
      </c>
      <c r="AL128" s="145">
        <f t="shared" si="65"/>
        <v>3.5</v>
      </c>
      <c r="AM128" s="145">
        <f t="shared" si="65"/>
        <v>3.5</v>
      </c>
      <c r="AN128" s="154">
        <v>0</v>
      </c>
      <c r="AO128" s="196">
        <f t="shared" si="35"/>
        <v>0</v>
      </c>
      <c r="AP128" s="154">
        <v>0</v>
      </c>
      <c r="AQ128" s="196">
        <f t="shared" si="36"/>
        <v>0</v>
      </c>
      <c r="AR128" s="154">
        <v>0</v>
      </c>
      <c r="AS128" s="196">
        <f t="shared" si="37"/>
        <v>0</v>
      </c>
      <c r="AT128" s="154">
        <v>0</v>
      </c>
      <c r="AU128" s="200">
        <f t="shared" si="38"/>
        <v>0</v>
      </c>
      <c r="AV128" s="154">
        <v>0</v>
      </c>
      <c r="AW128" s="200">
        <f t="shared" si="39"/>
        <v>0</v>
      </c>
      <c r="AX128" s="154">
        <v>0</v>
      </c>
      <c r="AY128" s="200">
        <f t="shared" si="40"/>
        <v>0</v>
      </c>
      <c r="AZ128" s="142">
        <v>680</v>
      </c>
      <c r="BA128" s="203">
        <f t="shared" si="41"/>
        <v>2380</v>
      </c>
      <c r="BB128" s="142">
        <v>4360</v>
      </c>
      <c r="BC128" s="203">
        <f t="shared" si="42"/>
        <v>15260</v>
      </c>
      <c r="BD128" s="142">
        <v>1400</v>
      </c>
      <c r="BE128" s="203">
        <f t="shared" si="43"/>
        <v>4900</v>
      </c>
      <c r="BF128" s="142">
        <v>920</v>
      </c>
      <c r="BG128" s="206">
        <f t="shared" si="44"/>
        <v>3220</v>
      </c>
      <c r="BH128" s="142">
        <v>1520</v>
      </c>
      <c r="BI128" s="206">
        <f t="shared" si="45"/>
        <v>5320</v>
      </c>
      <c r="BJ128" s="142">
        <v>360</v>
      </c>
      <c r="BK128" s="209">
        <f t="shared" si="46"/>
        <v>1260</v>
      </c>
    </row>
    <row r="129" spans="1:63" ht="15.75" customHeight="1">
      <c r="A129" s="152" t="s">
        <v>96</v>
      </c>
      <c r="B129" s="56"/>
      <c r="C129" s="33"/>
      <c r="D129" s="40"/>
      <c r="E129" s="15"/>
      <c r="F129" s="1037"/>
      <c r="G129" s="110"/>
      <c r="H129" s="97"/>
      <c r="I129" s="119"/>
      <c r="J129" s="179"/>
      <c r="K129" s="180"/>
      <c r="L129" s="180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147"/>
      <c r="AB129" s="148"/>
      <c r="AC129" s="148"/>
      <c r="AD129" s="148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54"/>
      <c r="AO129" s="196">
        <f t="shared" si="35"/>
        <v>0</v>
      </c>
      <c r="AP129" s="124"/>
      <c r="AQ129" s="196">
        <f t="shared" si="36"/>
        <v>0</v>
      </c>
      <c r="AR129" s="95"/>
      <c r="AS129" s="196">
        <f t="shared" si="37"/>
        <v>0</v>
      </c>
      <c r="AT129" s="54"/>
      <c r="AU129" s="200">
        <f t="shared" si="38"/>
        <v>0</v>
      </c>
      <c r="AV129" s="142"/>
      <c r="AW129" s="200">
        <f t="shared" si="39"/>
        <v>0</v>
      </c>
      <c r="AX129" s="142"/>
      <c r="AY129" s="200">
        <f t="shared" si="40"/>
        <v>0</v>
      </c>
      <c r="AZ129" s="142"/>
      <c r="BA129" s="203">
        <f t="shared" si="41"/>
        <v>0</v>
      </c>
      <c r="BB129" s="142"/>
      <c r="BC129" s="203">
        <f t="shared" si="42"/>
        <v>0</v>
      </c>
      <c r="BD129" s="142"/>
      <c r="BE129" s="203">
        <f t="shared" si="43"/>
        <v>0</v>
      </c>
      <c r="BF129" s="142"/>
      <c r="BG129" s="206">
        <f t="shared" si="44"/>
        <v>0</v>
      </c>
      <c r="BH129" s="232"/>
      <c r="BI129" s="206">
        <f t="shared" si="45"/>
        <v>0</v>
      </c>
      <c r="BJ129" s="142"/>
      <c r="BK129" s="209">
        <f t="shared" si="46"/>
        <v>0</v>
      </c>
    </row>
    <row r="130" spans="1:63" ht="15.75" customHeight="1">
      <c r="A130" s="152" t="s">
        <v>96</v>
      </c>
      <c r="B130" s="56"/>
      <c r="C130" s="33"/>
      <c r="D130" s="40"/>
      <c r="E130" s="15"/>
      <c r="F130" s="1037"/>
      <c r="G130" s="110"/>
      <c r="H130" s="97"/>
      <c r="I130" s="119"/>
      <c r="J130" s="179"/>
      <c r="K130" s="180"/>
      <c r="L130" s="180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147"/>
      <c r="AB130" s="148"/>
      <c r="AC130" s="148"/>
      <c r="AD130" s="148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54"/>
      <c r="AO130" s="196">
        <f t="shared" si="35"/>
        <v>0</v>
      </c>
      <c r="AP130" s="124"/>
      <c r="AQ130" s="196">
        <f t="shared" si="36"/>
        <v>0</v>
      </c>
      <c r="AR130" s="95"/>
      <c r="AS130" s="196">
        <f t="shared" si="37"/>
        <v>0</v>
      </c>
      <c r="AT130" s="54"/>
      <c r="AU130" s="200">
        <f t="shared" si="38"/>
        <v>0</v>
      </c>
      <c r="AV130" s="142"/>
      <c r="AW130" s="200">
        <f t="shared" si="39"/>
        <v>0</v>
      </c>
      <c r="AX130" s="142"/>
      <c r="AY130" s="200">
        <f t="shared" si="40"/>
        <v>0</v>
      </c>
      <c r="AZ130" s="142"/>
      <c r="BA130" s="203">
        <f t="shared" si="41"/>
        <v>0</v>
      </c>
      <c r="BB130" s="142"/>
      <c r="BC130" s="203">
        <f t="shared" si="42"/>
        <v>0</v>
      </c>
      <c r="BD130" s="142"/>
      <c r="BE130" s="203">
        <f t="shared" si="43"/>
        <v>0</v>
      </c>
      <c r="BF130" s="142"/>
      <c r="BG130" s="206">
        <f t="shared" si="44"/>
        <v>0</v>
      </c>
      <c r="BH130" s="232"/>
      <c r="BI130" s="206">
        <f>AL130*BH129</f>
        <v>0</v>
      </c>
      <c r="BJ130" s="142"/>
      <c r="BK130" s="209">
        <f t="shared" si="46"/>
        <v>0</v>
      </c>
    </row>
    <row r="131" spans="1:63" ht="15.75" customHeight="1">
      <c r="A131" s="152" t="s">
        <v>96</v>
      </c>
      <c r="B131" s="56"/>
      <c r="C131" s="33"/>
      <c r="D131" s="40"/>
      <c r="E131" s="15"/>
      <c r="F131" s="1037"/>
      <c r="G131" s="110"/>
      <c r="H131" s="97"/>
      <c r="I131" s="119"/>
      <c r="J131" s="179"/>
      <c r="K131" s="180"/>
      <c r="L131" s="180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147"/>
      <c r="AB131" s="148"/>
      <c r="AC131" s="148"/>
      <c r="AD131" s="148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54"/>
      <c r="AO131" s="196">
        <f t="shared" si="35"/>
        <v>0</v>
      </c>
      <c r="AP131" s="124"/>
      <c r="AQ131" s="196">
        <f t="shared" si="36"/>
        <v>0</v>
      </c>
      <c r="AR131" s="95"/>
      <c r="AS131" s="196">
        <f t="shared" si="37"/>
        <v>0</v>
      </c>
      <c r="AT131" s="54"/>
      <c r="AU131" s="200">
        <f t="shared" si="38"/>
        <v>0</v>
      </c>
      <c r="AV131" s="142"/>
      <c r="AW131" s="200">
        <f t="shared" si="39"/>
        <v>0</v>
      </c>
      <c r="AX131" s="142"/>
      <c r="AY131" s="200">
        <f t="shared" si="40"/>
        <v>0</v>
      </c>
      <c r="AZ131" s="142"/>
      <c r="BA131" s="203">
        <f t="shared" si="41"/>
        <v>0</v>
      </c>
      <c r="BB131" s="142"/>
      <c r="BC131" s="203">
        <f t="shared" si="42"/>
        <v>0</v>
      </c>
      <c r="BD131" s="142"/>
      <c r="BE131" s="203">
        <f t="shared" si="43"/>
        <v>0</v>
      </c>
      <c r="BF131" s="142"/>
      <c r="BG131" s="206">
        <f t="shared" si="44"/>
        <v>0</v>
      </c>
      <c r="BH131" s="142"/>
      <c r="BI131" s="206">
        <f t="shared" si="45"/>
        <v>0</v>
      </c>
      <c r="BJ131" s="142"/>
      <c r="BK131" s="209">
        <f t="shared" si="46"/>
        <v>0</v>
      </c>
    </row>
    <row r="132" spans="1:63" ht="15.75" customHeight="1">
      <c r="A132" s="152" t="s">
        <v>96</v>
      </c>
      <c r="B132" s="56"/>
      <c r="C132" s="33"/>
      <c r="D132" s="40"/>
      <c r="E132" s="15"/>
      <c r="F132" s="1037"/>
      <c r="G132" s="110"/>
      <c r="H132" s="97"/>
      <c r="I132" s="119"/>
      <c r="J132" s="179"/>
      <c r="K132" s="180"/>
      <c r="L132" s="180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147"/>
      <c r="AB132" s="148"/>
      <c r="AC132" s="148"/>
      <c r="AD132" s="148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54"/>
      <c r="AO132" s="196">
        <f t="shared" si="35"/>
        <v>0</v>
      </c>
      <c r="AP132" s="124"/>
      <c r="AQ132" s="196">
        <f t="shared" si="36"/>
        <v>0</v>
      </c>
      <c r="AR132" s="95"/>
      <c r="AS132" s="196">
        <f t="shared" si="37"/>
        <v>0</v>
      </c>
      <c r="AT132" s="54"/>
      <c r="AU132" s="200">
        <f t="shared" si="38"/>
        <v>0</v>
      </c>
      <c r="AV132" s="142"/>
      <c r="AW132" s="200">
        <f t="shared" si="39"/>
        <v>0</v>
      </c>
      <c r="AX132" s="142"/>
      <c r="AY132" s="200">
        <f t="shared" si="40"/>
        <v>0</v>
      </c>
      <c r="AZ132" s="142"/>
      <c r="BA132" s="203">
        <f t="shared" si="41"/>
        <v>0</v>
      </c>
      <c r="BB132" s="142"/>
      <c r="BC132" s="203">
        <f t="shared" si="42"/>
        <v>0</v>
      </c>
      <c r="BD132" s="142"/>
      <c r="BE132" s="203">
        <f t="shared" si="43"/>
        <v>0</v>
      </c>
      <c r="BF132" s="142"/>
      <c r="BG132" s="206">
        <f t="shared" si="44"/>
        <v>0</v>
      </c>
      <c r="BH132" s="142"/>
      <c r="BI132" s="206">
        <f t="shared" si="45"/>
        <v>0</v>
      </c>
      <c r="BJ132" s="142"/>
      <c r="BK132" s="209">
        <f t="shared" si="46"/>
        <v>0</v>
      </c>
    </row>
    <row r="133" spans="1:63" ht="15.75" customHeight="1">
      <c r="A133" s="152" t="s">
        <v>96</v>
      </c>
      <c r="B133" s="56"/>
      <c r="C133" s="33"/>
      <c r="D133" s="40"/>
      <c r="E133" s="15"/>
      <c r="F133" s="1037"/>
      <c r="G133" s="110"/>
      <c r="H133" s="97"/>
      <c r="I133" s="119"/>
      <c r="J133" s="179"/>
      <c r="K133" s="180"/>
      <c r="L133" s="180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147"/>
      <c r="AB133" s="148"/>
      <c r="AC133" s="148"/>
      <c r="AD133" s="148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54"/>
      <c r="AO133" s="196">
        <f t="shared" si="35"/>
        <v>0</v>
      </c>
      <c r="AP133" s="124"/>
      <c r="AQ133" s="196">
        <f t="shared" si="36"/>
        <v>0</v>
      </c>
      <c r="AR133" s="95"/>
      <c r="AS133" s="196">
        <f t="shared" si="37"/>
        <v>0</v>
      </c>
      <c r="AT133" s="54"/>
      <c r="AU133" s="200">
        <f t="shared" si="38"/>
        <v>0</v>
      </c>
      <c r="AV133" s="142"/>
      <c r="AW133" s="200">
        <f t="shared" si="39"/>
        <v>0</v>
      </c>
      <c r="AX133" s="142"/>
      <c r="AY133" s="200">
        <f t="shared" si="40"/>
        <v>0</v>
      </c>
      <c r="AZ133" s="142"/>
      <c r="BA133" s="203">
        <f t="shared" si="41"/>
        <v>0</v>
      </c>
      <c r="BB133" s="142"/>
      <c r="BC133" s="203">
        <f t="shared" si="42"/>
        <v>0</v>
      </c>
      <c r="BD133" s="142"/>
      <c r="BE133" s="203">
        <f t="shared" si="43"/>
        <v>0</v>
      </c>
      <c r="BF133" s="142"/>
      <c r="BG133" s="206">
        <f t="shared" si="44"/>
        <v>0</v>
      </c>
      <c r="BH133" s="142"/>
      <c r="BI133" s="206">
        <f t="shared" si="45"/>
        <v>0</v>
      </c>
      <c r="BJ133" s="142"/>
      <c r="BK133" s="209">
        <f t="shared" si="46"/>
        <v>0</v>
      </c>
    </row>
    <row r="134" spans="1:63" ht="15.75" customHeight="1">
      <c r="A134" s="152" t="s">
        <v>96</v>
      </c>
      <c r="B134" s="56"/>
      <c r="C134" s="33"/>
      <c r="D134" s="40"/>
      <c r="E134" s="15"/>
      <c r="F134" s="1037"/>
      <c r="G134" s="110"/>
      <c r="H134" s="97"/>
      <c r="I134" s="119"/>
      <c r="J134" s="179"/>
      <c r="K134" s="180"/>
      <c r="L134" s="180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147"/>
      <c r="AB134" s="148"/>
      <c r="AC134" s="148"/>
      <c r="AD134" s="148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54"/>
      <c r="AO134" s="196">
        <f t="shared" si="35"/>
        <v>0</v>
      </c>
      <c r="AP134" s="124"/>
      <c r="AQ134" s="196">
        <f t="shared" si="36"/>
        <v>0</v>
      </c>
      <c r="AR134" s="95"/>
      <c r="AS134" s="196">
        <f t="shared" si="37"/>
        <v>0</v>
      </c>
      <c r="AT134" s="54"/>
      <c r="AU134" s="200">
        <f t="shared" si="38"/>
        <v>0</v>
      </c>
      <c r="AV134" s="142"/>
      <c r="AW134" s="200">
        <f t="shared" si="39"/>
        <v>0</v>
      </c>
      <c r="AX134" s="142"/>
      <c r="AY134" s="200">
        <f t="shared" si="40"/>
        <v>0</v>
      </c>
      <c r="AZ134" s="142"/>
      <c r="BA134" s="203">
        <f t="shared" si="41"/>
        <v>0</v>
      </c>
      <c r="BB134" s="142"/>
      <c r="BC134" s="203">
        <f t="shared" si="42"/>
        <v>0</v>
      </c>
      <c r="BD134" s="142"/>
      <c r="BE134" s="203">
        <f t="shared" si="43"/>
        <v>0</v>
      </c>
      <c r="BF134" s="142"/>
      <c r="BG134" s="206">
        <f t="shared" si="44"/>
        <v>0</v>
      </c>
      <c r="BH134" s="142"/>
      <c r="BI134" s="206">
        <f t="shared" si="45"/>
        <v>0</v>
      </c>
      <c r="BJ134" s="142"/>
      <c r="BK134" s="209">
        <f t="shared" si="46"/>
        <v>0</v>
      </c>
    </row>
    <row r="135" spans="1:63" ht="15.75" customHeight="1">
      <c r="A135" s="152" t="s">
        <v>96</v>
      </c>
      <c r="B135" s="56"/>
      <c r="C135" s="33"/>
      <c r="D135" s="40"/>
      <c r="E135" s="15"/>
      <c r="F135" s="1037"/>
      <c r="G135" s="110"/>
      <c r="H135" s="97"/>
      <c r="I135" s="119"/>
      <c r="J135" s="179"/>
      <c r="K135" s="180"/>
      <c r="L135" s="180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147"/>
      <c r="AB135" s="148"/>
      <c r="AC135" s="148"/>
      <c r="AD135" s="148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54"/>
      <c r="AO135" s="196">
        <f t="shared" si="35"/>
        <v>0</v>
      </c>
      <c r="AP135" s="124"/>
      <c r="AQ135" s="196">
        <f t="shared" si="36"/>
        <v>0</v>
      </c>
      <c r="AR135" s="95"/>
      <c r="AS135" s="196">
        <f t="shared" si="37"/>
        <v>0</v>
      </c>
      <c r="AT135" s="54"/>
      <c r="AU135" s="200">
        <f t="shared" si="38"/>
        <v>0</v>
      </c>
      <c r="AV135" s="142"/>
      <c r="AW135" s="200">
        <f t="shared" si="39"/>
        <v>0</v>
      </c>
      <c r="AX135" s="142"/>
      <c r="AY135" s="200">
        <f t="shared" si="40"/>
        <v>0</v>
      </c>
      <c r="AZ135" s="142"/>
      <c r="BA135" s="203">
        <f t="shared" si="41"/>
        <v>0</v>
      </c>
      <c r="BB135" s="142"/>
      <c r="BC135" s="203">
        <f t="shared" si="42"/>
        <v>0</v>
      </c>
      <c r="BD135" s="142"/>
      <c r="BE135" s="203">
        <f t="shared" si="43"/>
        <v>0</v>
      </c>
      <c r="BF135" s="142"/>
      <c r="BG135" s="206">
        <f t="shared" si="44"/>
        <v>0</v>
      </c>
      <c r="BH135" s="142"/>
      <c r="BI135" s="206">
        <f t="shared" si="45"/>
        <v>0</v>
      </c>
      <c r="BJ135" s="142"/>
      <c r="BK135" s="209">
        <f t="shared" si="46"/>
        <v>0</v>
      </c>
    </row>
    <row r="136" spans="1:63" ht="15.75" customHeight="1">
      <c r="A136" s="152" t="s">
        <v>96</v>
      </c>
      <c r="B136" s="56"/>
      <c r="C136" s="33"/>
      <c r="D136" s="40"/>
      <c r="E136" s="15"/>
      <c r="F136" s="1037"/>
      <c r="G136" s="110"/>
      <c r="H136" s="97"/>
      <c r="I136" s="119"/>
      <c r="J136" s="179"/>
      <c r="K136" s="180"/>
      <c r="L136" s="180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147"/>
      <c r="AB136" s="148"/>
      <c r="AC136" s="148"/>
      <c r="AD136" s="148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9"/>
      <c r="AO136" s="196">
        <f t="shared" ref="AO136:AO199" si="66">AB136*AN136</f>
        <v>0</v>
      </c>
      <c r="AP136" s="123"/>
      <c r="AQ136" s="196">
        <f t="shared" ref="AQ136:AQ199" si="67">AC136*AP136</f>
        <v>0</v>
      </c>
      <c r="AR136" s="95"/>
      <c r="AS136" s="196">
        <f t="shared" ref="AS136:AS199" si="68">AD136*AR136</f>
        <v>0</v>
      </c>
      <c r="AT136" s="54"/>
      <c r="AU136" s="200">
        <f t="shared" ref="AU136:AU199" si="69">AE136*AT136</f>
        <v>0</v>
      </c>
      <c r="AV136" s="142"/>
      <c r="AW136" s="200">
        <f t="shared" ref="AW136:AW199" si="70">AF136*AV136</f>
        <v>0</v>
      </c>
      <c r="AX136" s="142"/>
      <c r="AY136" s="200">
        <f t="shared" ref="AY136:AY199" si="71">AG136*AX136</f>
        <v>0</v>
      </c>
      <c r="AZ136" s="142"/>
      <c r="BA136" s="203">
        <f t="shared" ref="BA136:BA199" si="72">AH136*AZ136</f>
        <v>0</v>
      </c>
      <c r="BB136" s="142"/>
      <c r="BC136" s="203">
        <f t="shared" ref="BC136:BC199" si="73">AI136*BB136</f>
        <v>0</v>
      </c>
      <c r="BD136" s="142"/>
      <c r="BE136" s="203">
        <f t="shared" ref="BE136:BE199" si="74">AJ136*BD136</f>
        <v>0</v>
      </c>
      <c r="BF136" s="142"/>
      <c r="BG136" s="206">
        <f t="shared" ref="BG136:BG199" si="75">AK136*BF136</f>
        <v>0</v>
      </c>
      <c r="BH136" s="142"/>
      <c r="BI136" s="206">
        <f t="shared" ref="BI136:BI199" si="76">AL136*BH136</f>
        <v>0</v>
      </c>
      <c r="BJ136" s="142"/>
      <c r="BK136" s="209">
        <f t="shared" ref="BK136:BK199" si="77">AM136*BJ136</f>
        <v>0</v>
      </c>
    </row>
    <row r="137" spans="1:63" ht="15.75" customHeight="1">
      <c r="A137" s="152" t="s">
        <v>96</v>
      </c>
      <c r="B137" s="56"/>
      <c r="C137" s="33"/>
      <c r="D137" s="40"/>
      <c r="E137" s="15"/>
      <c r="F137" s="1037"/>
      <c r="G137" s="110"/>
      <c r="H137" s="97"/>
      <c r="I137" s="119"/>
      <c r="J137" s="179"/>
      <c r="K137" s="180"/>
      <c r="L137" s="180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147"/>
      <c r="AB137" s="148"/>
      <c r="AC137" s="148"/>
      <c r="AD137" s="148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9"/>
      <c r="AO137" s="196">
        <f t="shared" si="66"/>
        <v>0</v>
      </c>
      <c r="AP137" s="123"/>
      <c r="AQ137" s="196">
        <f t="shared" si="67"/>
        <v>0</v>
      </c>
      <c r="AR137" s="95"/>
      <c r="AS137" s="196">
        <f t="shared" si="68"/>
        <v>0</v>
      </c>
      <c r="AT137" s="54"/>
      <c r="AU137" s="200">
        <f t="shared" si="69"/>
        <v>0</v>
      </c>
      <c r="AV137" s="142"/>
      <c r="AW137" s="200">
        <f t="shared" si="70"/>
        <v>0</v>
      </c>
      <c r="AX137" s="142"/>
      <c r="AY137" s="200">
        <f t="shared" si="71"/>
        <v>0</v>
      </c>
      <c r="AZ137" s="142"/>
      <c r="BA137" s="203">
        <f t="shared" si="72"/>
        <v>0</v>
      </c>
      <c r="BB137" s="142"/>
      <c r="BC137" s="203">
        <f t="shared" si="73"/>
        <v>0</v>
      </c>
      <c r="BD137" s="142"/>
      <c r="BE137" s="203">
        <f t="shared" si="74"/>
        <v>0</v>
      </c>
      <c r="BF137" s="142"/>
      <c r="BG137" s="206">
        <f t="shared" si="75"/>
        <v>0</v>
      </c>
      <c r="BH137" s="142"/>
      <c r="BI137" s="206">
        <f t="shared" si="76"/>
        <v>0</v>
      </c>
      <c r="BJ137" s="142"/>
      <c r="BK137" s="209">
        <f t="shared" si="77"/>
        <v>0</v>
      </c>
    </row>
    <row r="138" spans="1:63" ht="15.75" customHeight="1">
      <c r="A138" s="152" t="s">
        <v>96</v>
      </c>
      <c r="B138" s="56"/>
      <c r="C138" s="33"/>
      <c r="D138" s="40"/>
      <c r="E138" s="15"/>
      <c r="F138" s="1037"/>
      <c r="G138" s="110"/>
      <c r="H138" s="97"/>
      <c r="I138" s="119"/>
      <c r="J138" s="179"/>
      <c r="K138" s="180"/>
      <c r="L138" s="180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147"/>
      <c r="AB138" s="148"/>
      <c r="AC138" s="148"/>
      <c r="AD138" s="148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9"/>
      <c r="AO138" s="196">
        <f t="shared" si="66"/>
        <v>0</v>
      </c>
      <c r="AP138" s="123"/>
      <c r="AQ138" s="196">
        <f t="shared" si="67"/>
        <v>0</v>
      </c>
      <c r="AR138" s="95"/>
      <c r="AS138" s="196">
        <f t="shared" si="68"/>
        <v>0</v>
      </c>
      <c r="AT138" s="54"/>
      <c r="AU138" s="200">
        <f t="shared" si="69"/>
        <v>0</v>
      </c>
      <c r="AV138" s="142"/>
      <c r="AW138" s="200">
        <f t="shared" si="70"/>
        <v>0</v>
      </c>
      <c r="AX138" s="142"/>
      <c r="AY138" s="200">
        <f t="shared" si="71"/>
        <v>0</v>
      </c>
      <c r="AZ138" s="142"/>
      <c r="BA138" s="203">
        <f t="shared" si="72"/>
        <v>0</v>
      </c>
      <c r="BB138" s="142"/>
      <c r="BC138" s="203">
        <f t="shared" si="73"/>
        <v>0</v>
      </c>
      <c r="BD138" s="142"/>
      <c r="BE138" s="203">
        <f t="shared" si="74"/>
        <v>0</v>
      </c>
      <c r="BF138" s="142"/>
      <c r="BG138" s="206">
        <f t="shared" si="75"/>
        <v>0</v>
      </c>
      <c r="BH138" s="142"/>
      <c r="BI138" s="206">
        <f t="shared" si="76"/>
        <v>0</v>
      </c>
      <c r="BJ138" s="142"/>
      <c r="BK138" s="209">
        <f t="shared" si="77"/>
        <v>0</v>
      </c>
    </row>
    <row r="139" spans="1:63" ht="15.75" customHeight="1">
      <c r="A139" s="152" t="s">
        <v>96</v>
      </c>
      <c r="B139" s="56"/>
      <c r="C139" s="33"/>
      <c r="D139" s="40"/>
      <c r="E139" s="15"/>
      <c r="F139" s="1037"/>
      <c r="G139" s="110"/>
      <c r="H139" s="97"/>
      <c r="I139" s="119"/>
      <c r="J139" s="179"/>
      <c r="K139" s="180"/>
      <c r="L139" s="180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147"/>
      <c r="AB139" s="148"/>
      <c r="AC139" s="148"/>
      <c r="AD139" s="148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9"/>
      <c r="AO139" s="196">
        <f t="shared" si="66"/>
        <v>0</v>
      </c>
      <c r="AP139" s="123"/>
      <c r="AQ139" s="196">
        <f t="shared" si="67"/>
        <v>0</v>
      </c>
      <c r="AR139" s="95"/>
      <c r="AS139" s="196">
        <f t="shared" si="68"/>
        <v>0</v>
      </c>
      <c r="AT139" s="54"/>
      <c r="AU139" s="200">
        <f t="shared" si="69"/>
        <v>0</v>
      </c>
      <c r="AV139" s="142"/>
      <c r="AW139" s="200">
        <f t="shared" si="70"/>
        <v>0</v>
      </c>
      <c r="AX139" s="142"/>
      <c r="AY139" s="200">
        <f t="shared" si="71"/>
        <v>0</v>
      </c>
      <c r="AZ139" s="142"/>
      <c r="BA139" s="203">
        <f t="shared" si="72"/>
        <v>0</v>
      </c>
      <c r="BB139" s="142"/>
      <c r="BC139" s="203">
        <f t="shared" si="73"/>
        <v>0</v>
      </c>
      <c r="BD139" s="142"/>
      <c r="BE139" s="203">
        <f t="shared" si="74"/>
        <v>0</v>
      </c>
      <c r="BF139" s="142"/>
      <c r="BG139" s="206">
        <f t="shared" si="75"/>
        <v>0</v>
      </c>
      <c r="BH139" s="142"/>
      <c r="BI139" s="206">
        <f t="shared" si="76"/>
        <v>0</v>
      </c>
      <c r="BJ139" s="142"/>
      <c r="BK139" s="209">
        <f t="shared" si="77"/>
        <v>0</v>
      </c>
    </row>
    <row r="140" spans="1:63" ht="15.75" customHeight="1">
      <c r="A140" s="152" t="s">
        <v>96</v>
      </c>
      <c r="B140" s="56"/>
      <c r="C140" s="33"/>
      <c r="D140" s="40"/>
      <c r="E140" s="15"/>
      <c r="F140" s="1037"/>
      <c r="G140" s="110"/>
      <c r="H140" s="97"/>
      <c r="I140" s="119"/>
      <c r="J140" s="179"/>
      <c r="K140" s="180"/>
      <c r="L140" s="180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147"/>
      <c r="AB140" s="148"/>
      <c r="AC140" s="148"/>
      <c r="AD140" s="148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54"/>
      <c r="AO140" s="196">
        <f t="shared" si="66"/>
        <v>0</v>
      </c>
      <c r="AP140" s="124"/>
      <c r="AQ140" s="196">
        <f t="shared" si="67"/>
        <v>0</v>
      </c>
      <c r="AR140" s="95"/>
      <c r="AS140" s="196">
        <f t="shared" si="68"/>
        <v>0</v>
      </c>
      <c r="AT140" s="54"/>
      <c r="AU140" s="200">
        <f t="shared" si="69"/>
        <v>0</v>
      </c>
      <c r="AV140" s="142"/>
      <c r="AW140" s="200">
        <f t="shared" si="70"/>
        <v>0</v>
      </c>
      <c r="AX140" s="142"/>
      <c r="AY140" s="200">
        <f t="shared" si="71"/>
        <v>0</v>
      </c>
      <c r="AZ140" s="142"/>
      <c r="BA140" s="203">
        <f t="shared" si="72"/>
        <v>0</v>
      </c>
      <c r="BB140" s="142"/>
      <c r="BC140" s="203">
        <f t="shared" si="73"/>
        <v>0</v>
      </c>
      <c r="BD140" s="142"/>
      <c r="BE140" s="203">
        <f t="shared" si="74"/>
        <v>0</v>
      </c>
      <c r="BF140" s="142"/>
      <c r="BG140" s="206">
        <f t="shared" si="75"/>
        <v>0</v>
      </c>
      <c r="BH140" s="142"/>
      <c r="BI140" s="206">
        <f t="shared" si="76"/>
        <v>0</v>
      </c>
      <c r="BJ140" s="142"/>
      <c r="BK140" s="209">
        <f t="shared" si="77"/>
        <v>0</v>
      </c>
    </row>
    <row r="141" spans="1:63" ht="15.75" customHeight="1">
      <c r="A141" s="152" t="s">
        <v>96</v>
      </c>
      <c r="B141" s="56"/>
      <c r="C141" s="33"/>
      <c r="D141" s="40"/>
      <c r="E141" s="15"/>
      <c r="F141" s="1037"/>
      <c r="G141" s="110"/>
      <c r="H141" s="97"/>
      <c r="I141" s="119"/>
      <c r="J141" s="179"/>
      <c r="K141" s="180"/>
      <c r="L141" s="180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147"/>
      <c r="AB141" s="148"/>
      <c r="AC141" s="148"/>
      <c r="AD141" s="148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54"/>
      <c r="AO141" s="196">
        <f t="shared" si="66"/>
        <v>0</v>
      </c>
      <c r="AP141" s="124"/>
      <c r="AQ141" s="196">
        <f t="shared" si="67"/>
        <v>0</v>
      </c>
      <c r="AR141" s="95"/>
      <c r="AS141" s="196">
        <f t="shared" si="68"/>
        <v>0</v>
      </c>
      <c r="AT141" s="54"/>
      <c r="AU141" s="200">
        <f t="shared" si="69"/>
        <v>0</v>
      </c>
      <c r="AV141" s="142"/>
      <c r="AW141" s="200">
        <f t="shared" si="70"/>
        <v>0</v>
      </c>
      <c r="AX141" s="142"/>
      <c r="AY141" s="200">
        <f t="shared" si="71"/>
        <v>0</v>
      </c>
      <c r="AZ141" s="142"/>
      <c r="BA141" s="203">
        <f t="shared" si="72"/>
        <v>0</v>
      </c>
      <c r="BB141" s="142"/>
      <c r="BC141" s="203">
        <f t="shared" si="73"/>
        <v>0</v>
      </c>
      <c r="BD141" s="142"/>
      <c r="BE141" s="203">
        <f t="shared" si="74"/>
        <v>0</v>
      </c>
      <c r="BF141" s="142"/>
      <c r="BG141" s="206">
        <f t="shared" si="75"/>
        <v>0</v>
      </c>
      <c r="BH141" s="142"/>
      <c r="BI141" s="206">
        <f t="shared" si="76"/>
        <v>0</v>
      </c>
      <c r="BJ141" s="142"/>
      <c r="BK141" s="209">
        <f t="shared" si="77"/>
        <v>0</v>
      </c>
    </row>
    <row r="142" spans="1:63" ht="15.75" customHeight="1">
      <c r="A142" s="152" t="s">
        <v>96</v>
      </c>
      <c r="B142" s="56"/>
      <c r="C142" s="33"/>
      <c r="D142" s="40"/>
      <c r="E142" s="15"/>
      <c r="F142" s="1037"/>
      <c r="G142" s="110"/>
      <c r="H142" s="97"/>
      <c r="I142" s="119"/>
      <c r="J142" s="179"/>
      <c r="K142" s="180"/>
      <c r="L142" s="180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147"/>
      <c r="AB142" s="148"/>
      <c r="AC142" s="148"/>
      <c r="AD142" s="148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54"/>
      <c r="AO142" s="196">
        <f t="shared" si="66"/>
        <v>0</v>
      </c>
      <c r="AP142" s="124"/>
      <c r="AQ142" s="196">
        <f t="shared" si="67"/>
        <v>0</v>
      </c>
      <c r="AR142" s="95"/>
      <c r="AS142" s="196">
        <f t="shared" si="68"/>
        <v>0</v>
      </c>
      <c r="AT142" s="54"/>
      <c r="AU142" s="200">
        <f t="shared" si="69"/>
        <v>0</v>
      </c>
      <c r="AV142" s="142"/>
      <c r="AW142" s="200">
        <f t="shared" si="70"/>
        <v>0</v>
      </c>
      <c r="AX142" s="142"/>
      <c r="AY142" s="200">
        <f t="shared" si="71"/>
        <v>0</v>
      </c>
      <c r="AZ142" s="142"/>
      <c r="BA142" s="203">
        <f t="shared" si="72"/>
        <v>0</v>
      </c>
      <c r="BB142" s="142"/>
      <c r="BC142" s="203">
        <f t="shared" si="73"/>
        <v>0</v>
      </c>
      <c r="BD142" s="142"/>
      <c r="BE142" s="203">
        <f t="shared" si="74"/>
        <v>0</v>
      </c>
      <c r="BF142" s="142"/>
      <c r="BG142" s="206">
        <f t="shared" si="75"/>
        <v>0</v>
      </c>
      <c r="BH142" s="142"/>
      <c r="BI142" s="206">
        <f t="shared" si="76"/>
        <v>0</v>
      </c>
      <c r="BJ142" s="142"/>
      <c r="BK142" s="209">
        <f t="shared" si="77"/>
        <v>0</v>
      </c>
    </row>
    <row r="143" spans="1:63" ht="15.75" customHeight="1">
      <c r="A143" s="152" t="s">
        <v>96</v>
      </c>
      <c r="B143" s="56"/>
      <c r="C143" s="33"/>
      <c r="D143" s="40"/>
      <c r="E143" s="15"/>
      <c r="F143" s="1037"/>
      <c r="G143" s="110"/>
      <c r="H143" s="97"/>
      <c r="I143" s="119"/>
      <c r="J143" s="179"/>
      <c r="K143" s="180"/>
      <c r="L143" s="180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147"/>
      <c r="AB143" s="148"/>
      <c r="AC143" s="148"/>
      <c r="AD143" s="148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54"/>
      <c r="AO143" s="196">
        <f t="shared" si="66"/>
        <v>0</v>
      </c>
      <c r="AP143" s="124"/>
      <c r="AQ143" s="196">
        <f t="shared" si="67"/>
        <v>0</v>
      </c>
      <c r="AR143" s="95"/>
      <c r="AS143" s="196">
        <f t="shared" si="68"/>
        <v>0</v>
      </c>
      <c r="AT143" s="54"/>
      <c r="AU143" s="200">
        <f t="shared" si="69"/>
        <v>0</v>
      </c>
      <c r="AV143" s="142"/>
      <c r="AW143" s="200">
        <f t="shared" si="70"/>
        <v>0</v>
      </c>
      <c r="AX143" s="142"/>
      <c r="AY143" s="200">
        <f t="shared" si="71"/>
        <v>0</v>
      </c>
      <c r="AZ143" s="142"/>
      <c r="BA143" s="203">
        <f t="shared" si="72"/>
        <v>0</v>
      </c>
      <c r="BB143" s="142"/>
      <c r="BC143" s="203">
        <f t="shared" si="73"/>
        <v>0</v>
      </c>
      <c r="BD143" s="142"/>
      <c r="BE143" s="203">
        <f t="shared" si="74"/>
        <v>0</v>
      </c>
      <c r="BF143" s="142"/>
      <c r="BG143" s="206">
        <f t="shared" si="75"/>
        <v>0</v>
      </c>
      <c r="BH143" s="142"/>
      <c r="BI143" s="206">
        <f t="shared" si="76"/>
        <v>0</v>
      </c>
      <c r="BJ143" s="142"/>
      <c r="BK143" s="209">
        <f t="shared" si="77"/>
        <v>0</v>
      </c>
    </row>
    <row r="144" spans="1:63" ht="15.75" customHeight="1">
      <c r="A144" s="152" t="s">
        <v>96</v>
      </c>
      <c r="B144" s="56"/>
      <c r="C144" s="33"/>
      <c r="D144" s="40"/>
      <c r="E144" s="15"/>
      <c r="F144" s="1037"/>
      <c r="G144" s="110"/>
      <c r="H144" s="97"/>
      <c r="I144" s="119"/>
      <c r="J144" s="179"/>
      <c r="K144" s="180"/>
      <c r="L144" s="180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147"/>
      <c r="AB144" s="148"/>
      <c r="AC144" s="148"/>
      <c r="AD144" s="148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54"/>
      <c r="AO144" s="196">
        <f t="shared" si="66"/>
        <v>0</v>
      </c>
      <c r="AP144" s="124"/>
      <c r="AQ144" s="196">
        <f t="shared" si="67"/>
        <v>0</v>
      </c>
      <c r="AR144" s="95"/>
      <c r="AS144" s="196">
        <f t="shared" si="68"/>
        <v>0</v>
      </c>
      <c r="AT144" s="54"/>
      <c r="AU144" s="200">
        <f t="shared" si="69"/>
        <v>0</v>
      </c>
      <c r="AV144" s="142"/>
      <c r="AW144" s="200">
        <f t="shared" si="70"/>
        <v>0</v>
      </c>
      <c r="AX144" s="142"/>
      <c r="AY144" s="200">
        <f t="shared" si="71"/>
        <v>0</v>
      </c>
      <c r="AZ144" s="142"/>
      <c r="BA144" s="203">
        <f t="shared" si="72"/>
        <v>0</v>
      </c>
      <c r="BB144" s="142"/>
      <c r="BC144" s="203">
        <f t="shared" si="73"/>
        <v>0</v>
      </c>
      <c r="BD144" s="142"/>
      <c r="BE144" s="203">
        <f t="shared" si="74"/>
        <v>0</v>
      </c>
      <c r="BF144" s="142"/>
      <c r="BG144" s="206">
        <f t="shared" si="75"/>
        <v>0</v>
      </c>
      <c r="BH144" s="142"/>
      <c r="BI144" s="206">
        <f t="shared" si="76"/>
        <v>0</v>
      </c>
      <c r="BJ144" s="142"/>
      <c r="BK144" s="209">
        <f t="shared" si="77"/>
        <v>0</v>
      </c>
    </row>
    <row r="145" spans="1:63" ht="15.75" customHeight="1">
      <c r="A145" s="152" t="s">
        <v>96</v>
      </c>
      <c r="B145" s="56"/>
      <c r="C145" s="33"/>
      <c r="D145" s="40"/>
      <c r="E145" s="15"/>
      <c r="F145" s="1037"/>
      <c r="G145" s="110"/>
      <c r="H145" s="97"/>
      <c r="I145" s="119"/>
      <c r="J145" s="179"/>
      <c r="K145" s="180"/>
      <c r="L145" s="180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147"/>
      <c r="AB145" s="148"/>
      <c r="AC145" s="148"/>
      <c r="AD145" s="148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54"/>
      <c r="AO145" s="196">
        <f t="shared" si="66"/>
        <v>0</v>
      </c>
      <c r="AP145" s="124"/>
      <c r="AQ145" s="196">
        <f t="shared" si="67"/>
        <v>0</v>
      </c>
      <c r="AR145" s="95"/>
      <c r="AS145" s="196">
        <f t="shared" si="68"/>
        <v>0</v>
      </c>
      <c r="AT145" s="54"/>
      <c r="AU145" s="200">
        <f t="shared" si="69"/>
        <v>0</v>
      </c>
      <c r="AV145" s="142"/>
      <c r="AW145" s="200">
        <f t="shared" si="70"/>
        <v>0</v>
      </c>
      <c r="AX145" s="142"/>
      <c r="AY145" s="200">
        <f t="shared" si="71"/>
        <v>0</v>
      </c>
      <c r="AZ145" s="142"/>
      <c r="BA145" s="203">
        <f t="shared" si="72"/>
        <v>0</v>
      </c>
      <c r="BB145" s="142"/>
      <c r="BC145" s="203">
        <f t="shared" si="73"/>
        <v>0</v>
      </c>
      <c r="BD145" s="142"/>
      <c r="BE145" s="203">
        <f t="shared" si="74"/>
        <v>0</v>
      </c>
      <c r="BF145" s="142"/>
      <c r="BG145" s="206">
        <f t="shared" si="75"/>
        <v>0</v>
      </c>
      <c r="BH145" s="142"/>
      <c r="BI145" s="206">
        <f t="shared" si="76"/>
        <v>0</v>
      </c>
      <c r="BJ145" s="142"/>
      <c r="BK145" s="209">
        <f t="shared" si="77"/>
        <v>0</v>
      </c>
    </row>
    <row r="146" spans="1:63" ht="15.75" customHeight="1">
      <c r="A146" s="152" t="s">
        <v>96</v>
      </c>
      <c r="B146" s="56"/>
      <c r="C146" s="33"/>
      <c r="D146" s="40"/>
      <c r="E146" s="15"/>
      <c r="F146" s="1037"/>
      <c r="G146" s="110"/>
      <c r="H146" s="97"/>
      <c r="I146" s="119"/>
      <c r="J146" s="179"/>
      <c r="K146" s="180"/>
      <c r="L146" s="180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147"/>
      <c r="AB146" s="148"/>
      <c r="AC146" s="148"/>
      <c r="AD146" s="148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54"/>
      <c r="AO146" s="196">
        <f t="shared" si="66"/>
        <v>0</v>
      </c>
      <c r="AP146" s="124"/>
      <c r="AQ146" s="196">
        <f t="shared" si="67"/>
        <v>0</v>
      </c>
      <c r="AR146" s="95"/>
      <c r="AS146" s="196">
        <f t="shared" si="68"/>
        <v>0</v>
      </c>
      <c r="AT146" s="54"/>
      <c r="AU146" s="200">
        <f t="shared" si="69"/>
        <v>0</v>
      </c>
      <c r="AV146" s="142"/>
      <c r="AW146" s="200">
        <f t="shared" si="70"/>
        <v>0</v>
      </c>
      <c r="AX146" s="142"/>
      <c r="AY146" s="200">
        <f t="shared" si="71"/>
        <v>0</v>
      </c>
      <c r="AZ146" s="142"/>
      <c r="BA146" s="203">
        <f t="shared" si="72"/>
        <v>0</v>
      </c>
      <c r="BB146" s="142"/>
      <c r="BC146" s="203">
        <f t="shared" si="73"/>
        <v>0</v>
      </c>
      <c r="BD146" s="142"/>
      <c r="BE146" s="203">
        <f t="shared" si="74"/>
        <v>0</v>
      </c>
      <c r="BF146" s="142"/>
      <c r="BG146" s="206">
        <f t="shared" si="75"/>
        <v>0</v>
      </c>
      <c r="BH146" s="142"/>
      <c r="BI146" s="206">
        <f t="shared" si="76"/>
        <v>0</v>
      </c>
      <c r="BJ146" s="142"/>
      <c r="BK146" s="209">
        <f t="shared" si="77"/>
        <v>0</v>
      </c>
    </row>
    <row r="147" spans="1:63" ht="15.75" customHeight="1">
      <c r="A147" s="152" t="s">
        <v>96</v>
      </c>
      <c r="B147" s="56"/>
      <c r="C147" s="33"/>
      <c r="D147" s="40"/>
      <c r="E147" s="15"/>
      <c r="F147" s="1037"/>
      <c r="G147" s="110"/>
      <c r="H147" s="97"/>
      <c r="I147" s="119"/>
      <c r="J147" s="179"/>
      <c r="K147" s="180"/>
      <c r="L147" s="180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147"/>
      <c r="AB147" s="148"/>
      <c r="AC147" s="148"/>
      <c r="AD147" s="148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54"/>
      <c r="AO147" s="196">
        <f t="shared" si="66"/>
        <v>0</v>
      </c>
      <c r="AP147" s="124"/>
      <c r="AQ147" s="196">
        <f t="shared" si="67"/>
        <v>0</v>
      </c>
      <c r="AR147" s="95"/>
      <c r="AS147" s="196">
        <f t="shared" si="68"/>
        <v>0</v>
      </c>
      <c r="AT147" s="54"/>
      <c r="AU147" s="200">
        <f t="shared" si="69"/>
        <v>0</v>
      </c>
      <c r="AV147" s="142"/>
      <c r="AW147" s="200">
        <f t="shared" si="70"/>
        <v>0</v>
      </c>
      <c r="AX147" s="142"/>
      <c r="AY147" s="200">
        <f t="shared" si="71"/>
        <v>0</v>
      </c>
      <c r="AZ147" s="142"/>
      <c r="BA147" s="203">
        <f t="shared" si="72"/>
        <v>0</v>
      </c>
      <c r="BB147" s="142"/>
      <c r="BC147" s="203">
        <f t="shared" si="73"/>
        <v>0</v>
      </c>
      <c r="BD147" s="142"/>
      <c r="BE147" s="203">
        <f t="shared" si="74"/>
        <v>0</v>
      </c>
      <c r="BF147" s="142"/>
      <c r="BG147" s="206">
        <f t="shared" si="75"/>
        <v>0</v>
      </c>
      <c r="BH147" s="142"/>
      <c r="BI147" s="206">
        <f t="shared" si="76"/>
        <v>0</v>
      </c>
      <c r="BJ147" s="142"/>
      <c r="BK147" s="209">
        <f t="shared" si="77"/>
        <v>0</v>
      </c>
    </row>
    <row r="148" spans="1:63" ht="15.75" customHeight="1">
      <c r="A148" s="152" t="s">
        <v>96</v>
      </c>
      <c r="B148" s="56"/>
      <c r="C148" s="33"/>
      <c r="D148" s="40"/>
      <c r="E148" s="15"/>
      <c r="F148" s="1037"/>
      <c r="G148" s="110"/>
      <c r="H148" s="97"/>
      <c r="I148" s="119"/>
      <c r="J148" s="179"/>
      <c r="K148" s="180"/>
      <c r="L148" s="180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147"/>
      <c r="AB148" s="148"/>
      <c r="AC148" s="148"/>
      <c r="AD148" s="148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9"/>
      <c r="AO148" s="196">
        <f t="shared" si="66"/>
        <v>0</v>
      </c>
      <c r="AP148" s="123"/>
      <c r="AQ148" s="196">
        <f t="shared" si="67"/>
        <v>0</v>
      </c>
      <c r="AR148" s="95"/>
      <c r="AS148" s="196">
        <f t="shared" si="68"/>
        <v>0</v>
      </c>
      <c r="AT148" s="54"/>
      <c r="AU148" s="200">
        <f t="shared" si="69"/>
        <v>0</v>
      </c>
      <c r="AV148" s="142"/>
      <c r="AW148" s="200">
        <f t="shared" si="70"/>
        <v>0</v>
      </c>
      <c r="AX148" s="142"/>
      <c r="AY148" s="200">
        <f t="shared" si="71"/>
        <v>0</v>
      </c>
      <c r="AZ148" s="142"/>
      <c r="BA148" s="203">
        <f t="shared" si="72"/>
        <v>0</v>
      </c>
      <c r="BB148" s="142"/>
      <c r="BC148" s="203">
        <f t="shared" si="73"/>
        <v>0</v>
      </c>
      <c r="BD148" s="142"/>
      <c r="BE148" s="203">
        <f t="shared" si="74"/>
        <v>0</v>
      </c>
      <c r="BF148" s="142"/>
      <c r="BG148" s="206">
        <f t="shared" si="75"/>
        <v>0</v>
      </c>
      <c r="BH148" s="142"/>
      <c r="BI148" s="206">
        <f t="shared" si="76"/>
        <v>0</v>
      </c>
      <c r="BJ148" s="142"/>
      <c r="BK148" s="209">
        <f t="shared" si="77"/>
        <v>0</v>
      </c>
    </row>
    <row r="149" spans="1:63" ht="15.75" customHeight="1" thickBot="1">
      <c r="A149" s="152" t="s">
        <v>96</v>
      </c>
      <c r="B149" s="72"/>
      <c r="C149" s="71"/>
      <c r="D149" s="94"/>
      <c r="E149" s="93"/>
      <c r="F149" s="1038"/>
      <c r="G149" s="104"/>
      <c r="H149" s="91"/>
      <c r="I149" s="114"/>
      <c r="J149" s="181"/>
      <c r="K149" s="182"/>
      <c r="L149" s="182"/>
      <c r="M149" s="90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147"/>
      <c r="AB149" s="148"/>
      <c r="AC149" s="148"/>
      <c r="AD149" s="148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9"/>
      <c r="AO149" s="197">
        <f t="shared" si="66"/>
        <v>0</v>
      </c>
      <c r="AP149" s="122"/>
      <c r="AQ149" s="197">
        <f t="shared" si="67"/>
        <v>0</v>
      </c>
      <c r="AR149" s="87"/>
      <c r="AS149" s="197">
        <f t="shared" si="68"/>
        <v>0</v>
      </c>
      <c r="AT149" s="84"/>
      <c r="AU149" s="201">
        <f t="shared" si="69"/>
        <v>0</v>
      </c>
      <c r="AV149" s="82"/>
      <c r="AW149" s="201">
        <f t="shared" si="70"/>
        <v>0</v>
      </c>
      <c r="AX149" s="82"/>
      <c r="AY149" s="201">
        <f t="shared" si="71"/>
        <v>0</v>
      </c>
      <c r="AZ149" s="82"/>
      <c r="BA149" s="204">
        <f t="shared" si="72"/>
        <v>0</v>
      </c>
      <c r="BB149" s="82"/>
      <c r="BC149" s="204">
        <f t="shared" si="73"/>
        <v>0</v>
      </c>
      <c r="BD149" s="82"/>
      <c r="BE149" s="204">
        <f t="shared" si="74"/>
        <v>0</v>
      </c>
      <c r="BF149" s="142"/>
      <c r="BG149" s="206">
        <f t="shared" si="75"/>
        <v>0</v>
      </c>
      <c r="BH149" s="142"/>
      <c r="BI149" s="206">
        <f t="shared" si="76"/>
        <v>0</v>
      </c>
      <c r="BJ149" s="142"/>
      <c r="BK149" s="209">
        <f t="shared" si="77"/>
        <v>0</v>
      </c>
    </row>
    <row r="150" spans="1:63" ht="15.75" customHeight="1">
      <c r="A150" s="152" t="s">
        <v>96</v>
      </c>
      <c r="B150" s="67"/>
      <c r="C150" s="66"/>
      <c r="D150" s="39"/>
      <c r="E150" s="100"/>
      <c r="F150" s="1044" t="s">
        <v>77</v>
      </c>
      <c r="G150" s="108"/>
      <c r="H150" s="78"/>
      <c r="I150" s="121"/>
      <c r="J150" s="106"/>
      <c r="K150" s="105"/>
      <c r="L150" s="105"/>
      <c r="M150" s="120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1"/>
      <c r="AB150" s="60"/>
      <c r="AC150" s="60"/>
      <c r="AD150" s="60"/>
      <c r="AE150" s="58"/>
      <c r="AF150" s="58"/>
      <c r="AG150" s="58"/>
      <c r="AH150" s="58"/>
      <c r="AI150" s="58"/>
      <c r="AJ150" s="58"/>
      <c r="AK150" s="58"/>
      <c r="AL150" s="58"/>
      <c r="AM150" s="58"/>
      <c r="AN150" s="62"/>
      <c r="AO150" s="195">
        <f t="shared" si="66"/>
        <v>0</v>
      </c>
      <c r="AP150" s="99"/>
      <c r="AQ150" s="195">
        <f t="shared" si="67"/>
        <v>0</v>
      </c>
      <c r="AR150" s="62"/>
      <c r="AS150" s="195">
        <f t="shared" si="68"/>
        <v>0</v>
      </c>
      <c r="AT150" s="59"/>
      <c r="AU150" s="199">
        <f t="shared" si="69"/>
        <v>0</v>
      </c>
      <c r="AV150" s="57"/>
      <c r="AW150" s="199">
        <f t="shared" si="70"/>
        <v>0</v>
      </c>
      <c r="AX150" s="57"/>
      <c r="AY150" s="199">
        <f t="shared" si="71"/>
        <v>0</v>
      </c>
      <c r="AZ150" s="57"/>
      <c r="BA150" s="202">
        <f t="shared" si="72"/>
        <v>0</v>
      </c>
      <c r="BB150" s="57"/>
      <c r="BC150" s="202">
        <f t="shared" si="73"/>
        <v>0</v>
      </c>
      <c r="BD150" s="57"/>
      <c r="BE150" s="202">
        <f t="shared" si="74"/>
        <v>0</v>
      </c>
      <c r="BF150" s="57"/>
      <c r="BG150" s="205">
        <f t="shared" si="75"/>
        <v>0</v>
      </c>
      <c r="BH150" s="229"/>
      <c r="BI150" s="205">
        <f t="shared" si="76"/>
        <v>0</v>
      </c>
      <c r="BJ150" s="57"/>
      <c r="BK150" s="208">
        <f t="shared" si="77"/>
        <v>0</v>
      </c>
    </row>
    <row r="151" spans="1:63" ht="15.75" customHeight="1">
      <c r="A151" s="152" t="s">
        <v>96</v>
      </c>
      <c r="B151" s="56"/>
      <c r="C151" s="33"/>
      <c r="D151" s="40"/>
      <c r="E151" s="15"/>
      <c r="F151" s="1034"/>
      <c r="G151" s="110"/>
      <c r="H151" s="77"/>
      <c r="I151" s="119"/>
      <c r="J151" s="118"/>
      <c r="K151" s="117"/>
      <c r="L151" s="117"/>
      <c r="M151" s="116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147"/>
      <c r="AB151" s="148"/>
      <c r="AC151" s="148"/>
      <c r="AD151" s="148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9"/>
      <c r="AO151" s="196">
        <f t="shared" si="66"/>
        <v>0</v>
      </c>
      <c r="AP151" s="96"/>
      <c r="AQ151" s="196">
        <f t="shared" si="67"/>
        <v>0</v>
      </c>
      <c r="AR151" s="95"/>
      <c r="AS151" s="196">
        <f t="shared" si="68"/>
        <v>0</v>
      </c>
      <c r="AT151" s="54"/>
      <c r="AU151" s="200">
        <f t="shared" si="69"/>
        <v>0</v>
      </c>
      <c r="AV151" s="142"/>
      <c r="AW151" s="200">
        <f t="shared" si="70"/>
        <v>0</v>
      </c>
      <c r="AX151" s="142"/>
      <c r="AY151" s="200">
        <f t="shared" si="71"/>
        <v>0</v>
      </c>
      <c r="AZ151" s="142"/>
      <c r="BA151" s="203">
        <f t="shared" si="72"/>
        <v>0</v>
      </c>
      <c r="BB151" s="142"/>
      <c r="BC151" s="203">
        <f t="shared" si="73"/>
        <v>0</v>
      </c>
      <c r="BD151" s="142"/>
      <c r="BE151" s="203">
        <f t="shared" si="74"/>
        <v>0</v>
      </c>
      <c r="BF151" s="142"/>
      <c r="BG151" s="206">
        <f t="shared" si="75"/>
        <v>0</v>
      </c>
      <c r="BH151" s="230"/>
      <c r="BI151" s="206">
        <f t="shared" si="76"/>
        <v>0</v>
      </c>
      <c r="BJ151" s="142"/>
      <c r="BK151" s="209">
        <f t="shared" si="77"/>
        <v>0</v>
      </c>
    </row>
    <row r="152" spans="1:63" ht="15.75" customHeight="1" thickBot="1">
      <c r="A152" s="152" t="s">
        <v>96</v>
      </c>
      <c r="B152" s="72"/>
      <c r="C152" s="71"/>
      <c r="D152" s="94"/>
      <c r="E152" s="93"/>
      <c r="F152" s="1035"/>
      <c r="G152" s="104"/>
      <c r="H152" s="115"/>
      <c r="I152" s="114"/>
      <c r="J152" s="113"/>
      <c r="K152" s="112"/>
      <c r="L152" s="112"/>
      <c r="M152" s="111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86"/>
      <c r="AB152" s="85"/>
      <c r="AC152" s="85"/>
      <c r="AD152" s="85"/>
      <c r="AE152" s="83"/>
      <c r="AF152" s="83"/>
      <c r="AG152" s="83"/>
      <c r="AH152" s="83"/>
      <c r="AI152" s="83"/>
      <c r="AJ152" s="83"/>
      <c r="AK152" s="83"/>
      <c r="AL152" s="83"/>
      <c r="AM152" s="83"/>
      <c r="AN152" s="89"/>
      <c r="AO152" s="197">
        <f t="shared" si="66"/>
        <v>0</v>
      </c>
      <c r="AP152" s="88"/>
      <c r="AQ152" s="197">
        <f t="shared" si="67"/>
        <v>0</v>
      </c>
      <c r="AR152" s="87"/>
      <c r="AS152" s="197">
        <f t="shared" si="68"/>
        <v>0</v>
      </c>
      <c r="AT152" s="84"/>
      <c r="AU152" s="201">
        <f t="shared" si="69"/>
        <v>0</v>
      </c>
      <c r="AV152" s="82"/>
      <c r="AW152" s="201">
        <f t="shared" si="70"/>
        <v>0</v>
      </c>
      <c r="AX152" s="82"/>
      <c r="AY152" s="201">
        <f t="shared" si="71"/>
        <v>0</v>
      </c>
      <c r="AZ152" s="82"/>
      <c r="BA152" s="204">
        <f t="shared" si="72"/>
        <v>0</v>
      </c>
      <c r="BB152" s="82"/>
      <c r="BC152" s="204">
        <f t="shared" si="73"/>
        <v>0</v>
      </c>
      <c r="BD152" s="82"/>
      <c r="BE152" s="204">
        <f t="shared" si="74"/>
        <v>0</v>
      </c>
      <c r="BF152" s="82"/>
      <c r="BG152" s="207">
        <f t="shared" si="75"/>
        <v>0</v>
      </c>
      <c r="BH152" s="231"/>
      <c r="BI152" s="207">
        <f t="shared" si="76"/>
        <v>0</v>
      </c>
      <c r="BJ152" s="82"/>
      <c r="BK152" s="210">
        <f t="shared" si="77"/>
        <v>0</v>
      </c>
    </row>
    <row r="153" spans="1:63" ht="15.75" customHeight="1">
      <c r="A153" s="152" t="s">
        <v>96</v>
      </c>
      <c r="B153" s="67" t="s">
        <v>160</v>
      </c>
      <c r="C153" s="66" t="s">
        <v>87</v>
      </c>
      <c r="D153" s="39" t="s">
        <v>225</v>
      </c>
      <c r="E153" s="100" t="s">
        <v>162</v>
      </c>
      <c r="F153" s="1028" t="s">
        <v>288</v>
      </c>
      <c r="G153" s="108" t="s">
        <v>176</v>
      </c>
      <c r="H153" s="78" t="s">
        <v>289</v>
      </c>
      <c r="I153" s="107" t="s">
        <v>165</v>
      </c>
      <c r="J153" s="106">
        <v>15</v>
      </c>
      <c r="K153" s="105" t="s">
        <v>290</v>
      </c>
      <c r="L153" s="105" t="s">
        <v>190</v>
      </c>
      <c r="M153" s="63" t="s">
        <v>191</v>
      </c>
      <c r="N153" s="55">
        <v>14.4</v>
      </c>
      <c r="O153" s="55">
        <v>14.4</v>
      </c>
      <c r="P153" s="55">
        <v>14.4</v>
      </c>
      <c r="Q153" s="55">
        <v>14.4</v>
      </c>
      <c r="R153" s="55">
        <v>14.4</v>
      </c>
      <c r="S153" s="55">
        <v>14.4</v>
      </c>
      <c r="T153" s="55">
        <v>14.4</v>
      </c>
      <c r="U153" s="55">
        <v>14.4</v>
      </c>
      <c r="V153" s="55">
        <v>14.4</v>
      </c>
      <c r="W153" s="55">
        <v>14.4</v>
      </c>
      <c r="X153" s="55">
        <v>14.4</v>
      </c>
      <c r="Y153" s="55">
        <v>14.4</v>
      </c>
      <c r="Z153" s="55">
        <v>14.4</v>
      </c>
      <c r="AA153" s="147">
        <v>2.2200000000000002</v>
      </c>
      <c r="AB153" s="148">
        <f>AA153</f>
        <v>2.2200000000000002</v>
      </c>
      <c r="AC153" s="148">
        <f t="shared" ref="AC153:AC162" si="78">AB153</f>
        <v>2.2200000000000002</v>
      </c>
      <c r="AD153" s="148">
        <v>3.5</v>
      </c>
      <c r="AE153" s="145">
        <f>AD153</f>
        <v>3.5</v>
      </c>
      <c r="AF153" s="145">
        <f t="shared" ref="AF153:AF166" si="79">AE153</f>
        <v>3.5</v>
      </c>
      <c r="AG153" s="145">
        <f>AF153</f>
        <v>3.5</v>
      </c>
      <c r="AH153" s="145">
        <v>3.5</v>
      </c>
      <c r="AI153" s="145">
        <f>AH153</f>
        <v>3.5</v>
      </c>
      <c r="AJ153" s="145">
        <f>AI153</f>
        <v>3.5</v>
      </c>
      <c r="AK153" s="145">
        <f>AJ153</f>
        <v>3.5</v>
      </c>
      <c r="AL153" s="145">
        <f>AK153</f>
        <v>3.5</v>
      </c>
      <c r="AM153" s="145">
        <f>AL153</f>
        <v>3.5</v>
      </c>
      <c r="AN153" s="62">
        <v>8909</v>
      </c>
      <c r="AO153" s="195">
        <f t="shared" si="66"/>
        <v>19777.980000000003</v>
      </c>
      <c r="AP153" s="62">
        <v>2529</v>
      </c>
      <c r="AQ153" s="195">
        <f t="shared" si="67"/>
        <v>5614.38</v>
      </c>
      <c r="AR153" s="62">
        <v>4026</v>
      </c>
      <c r="AS153" s="195">
        <f t="shared" si="68"/>
        <v>14091</v>
      </c>
      <c r="AT153" s="59">
        <v>3960</v>
      </c>
      <c r="AU153" s="199">
        <f t="shared" si="69"/>
        <v>13860</v>
      </c>
      <c r="AV153" s="57">
        <v>6917</v>
      </c>
      <c r="AW153" s="199">
        <f t="shared" si="70"/>
        <v>24209.5</v>
      </c>
      <c r="AX153" s="57">
        <v>280</v>
      </c>
      <c r="AY153" s="199">
        <f t="shared" si="71"/>
        <v>980</v>
      </c>
      <c r="AZ153" s="57">
        <v>0</v>
      </c>
      <c r="BA153" s="202">
        <f t="shared" si="72"/>
        <v>0</v>
      </c>
      <c r="BB153" s="57">
        <v>31</v>
      </c>
      <c r="BC153" s="202">
        <f t="shared" si="73"/>
        <v>108.5</v>
      </c>
      <c r="BD153" s="57">
        <v>40</v>
      </c>
      <c r="BE153" s="202">
        <f t="shared" si="74"/>
        <v>140</v>
      </c>
      <c r="BF153" s="57">
        <v>800</v>
      </c>
      <c r="BG153" s="205">
        <f t="shared" si="75"/>
        <v>2800</v>
      </c>
      <c r="BH153" s="57">
        <v>0</v>
      </c>
      <c r="BI153" s="205">
        <f t="shared" si="76"/>
        <v>0</v>
      </c>
      <c r="BJ153" s="57">
        <v>0</v>
      </c>
      <c r="BK153" s="208">
        <f t="shared" si="77"/>
        <v>0</v>
      </c>
    </row>
    <row r="154" spans="1:63" ht="15.75" customHeight="1">
      <c r="A154" s="152" t="s">
        <v>96</v>
      </c>
      <c r="B154" s="56" t="s">
        <v>160</v>
      </c>
      <c r="C154" s="33" t="s">
        <v>87</v>
      </c>
      <c r="D154" s="40" t="s">
        <v>225</v>
      </c>
      <c r="E154" s="15" t="s">
        <v>162</v>
      </c>
      <c r="F154" s="1040"/>
      <c r="G154" s="110" t="s">
        <v>176</v>
      </c>
      <c r="H154" s="97" t="s">
        <v>289</v>
      </c>
      <c r="I154" s="119" t="s">
        <v>165</v>
      </c>
      <c r="J154" s="177">
        <v>15</v>
      </c>
      <c r="K154" s="178" t="s">
        <v>291</v>
      </c>
      <c r="L154" s="178" t="s">
        <v>190</v>
      </c>
      <c r="M154" s="55" t="s">
        <v>191</v>
      </c>
      <c r="N154" s="55">
        <v>15.1</v>
      </c>
      <c r="O154" s="55">
        <v>15.1</v>
      </c>
      <c r="P154" s="55">
        <v>15.1</v>
      </c>
      <c r="Q154" s="55">
        <v>15.1</v>
      </c>
      <c r="R154" s="55">
        <v>15.1</v>
      </c>
      <c r="S154" s="55">
        <v>15.1</v>
      </c>
      <c r="T154" s="55">
        <v>15.1</v>
      </c>
      <c r="U154" s="55">
        <v>15.1</v>
      </c>
      <c r="V154" s="55">
        <v>15.1</v>
      </c>
      <c r="W154" s="55">
        <v>15.1</v>
      </c>
      <c r="X154" s="55">
        <v>15.1</v>
      </c>
      <c r="Y154" s="55">
        <v>15.1</v>
      </c>
      <c r="Z154" s="55">
        <v>15.1</v>
      </c>
      <c r="AA154" s="147">
        <v>2.2200000000000002</v>
      </c>
      <c r="AB154" s="148">
        <f>AA154</f>
        <v>2.2200000000000002</v>
      </c>
      <c r="AC154" s="148">
        <f t="shared" si="78"/>
        <v>2.2200000000000002</v>
      </c>
      <c r="AD154" s="148">
        <v>3.5</v>
      </c>
      <c r="AE154" s="145">
        <f>AD154</f>
        <v>3.5</v>
      </c>
      <c r="AF154" s="145">
        <f t="shared" si="79"/>
        <v>3.5</v>
      </c>
      <c r="AG154" s="145">
        <f>AF154</f>
        <v>3.5</v>
      </c>
      <c r="AH154" s="145">
        <v>3.5</v>
      </c>
      <c r="AI154" s="145">
        <f t="shared" ref="AI154:AM163" si="80">AH154</f>
        <v>3.5</v>
      </c>
      <c r="AJ154" s="145">
        <f t="shared" si="80"/>
        <v>3.5</v>
      </c>
      <c r="AK154" s="145">
        <f t="shared" si="80"/>
        <v>3.5</v>
      </c>
      <c r="AL154" s="145">
        <f t="shared" si="80"/>
        <v>3.5</v>
      </c>
      <c r="AM154" s="145">
        <f t="shared" si="80"/>
        <v>3.5</v>
      </c>
      <c r="AN154" s="154">
        <v>4825</v>
      </c>
      <c r="AO154" s="196">
        <f t="shared" si="66"/>
        <v>10711.500000000002</v>
      </c>
      <c r="AP154" s="154">
        <v>4711</v>
      </c>
      <c r="AQ154" s="196">
        <f t="shared" si="67"/>
        <v>10458.42</v>
      </c>
      <c r="AR154" s="142">
        <v>0</v>
      </c>
      <c r="AS154" s="196">
        <f t="shared" si="68"/>
        <v>0</v>
      </c>
      <c r="AT154" s="54">
        <v>2680</v>
      </c>
      <c r="AU154" s="200">
        <f t="shared" si="69"/>
        <v>9380</v>
      </c>
      <c r="AV154" s="142">
        <v>5707</v>
      </c>
      <c r="AW154" s="200">
        <f t="shared" si="70"/>
        <v>19974.5</v>
      </c>
      <c r="AX154" s="142">
        <v>120</v>
      </c>
      <c r="AY154" s="200">
        <f t="shared" si="71"/>
        <v>420</v>
      </c>
      <c r="AZ154" s="142">
        <v>262</v>
      </c>
      <c r="BA154" s="203">
        <f t="shared" si="72"/>
        <v>917</v>
      </c>
      <c r="BB154" s="142">
        <v>395</v>
      </c>
      <c r="BC154" s="203">
        <f t="shared" si="73"/>
        <v>1382.5</v>
      </c>
      <c r="BD154" s="142">
        <v>120</v>
      </c>
      <c r="BE154" s="203">
        <f t="shared" si="74"/>
        <v>420</v>
      </c>
      <c r="BF154" s="142">
        <v>2080</v>
      </c>
      <c r="BG154" s="206">
        <f t="shared" si="75"/>
        <v>7280</v>
      </c>
      <c r="BH154" s="142">
        <v>40</v>
      </c>
      <c r="BI154" s="206">
        <f t="shared" si="76"/>
        <v>140</v>
      </c>
      <c r="BJ154" s="142">
        <v>0</v>
      </c>
      <c r="BK154" s="209">
        <f t="shared" si="77"/>
        <v>0</v>
      </c>
    </row>
    <row r="155" spans="1:63" ht="15.75" customHeight="1">
      <c r="A155" s="152" t="s">
        <v>96</v>
      </c>
      <c r="B155" s="56" t="s">
        <v>160</v>
      </c>
      <c r="C155" s="33" t="s">
        <v>87</v>
      </c>
      <c r="D155" s="40" t="s">
        <v>225</v>
      </c>
      <c r="E155" s="15" t="s">
        <v>162</v>
      </c>
      <c r="F155" s="1040"/>
      <c r="G155" s="110" t="s">
        <v>176</v>
      </c>
      <c r="H155" s="97" t="s">
        <v>292</v>
      </c>
      <c r="I155" s="119" t="s">
        <v>165</v>
      </c>
      <c r="J155" s="177">
        <v>17</v>
      </c>
      <c r="K155" s="178" t="s">
        <v>166</v>
      </c>
      <c r="L155" s="178" t="s">
        <v>190</v>
      </c>
      <c r="M155" s="55" t="s">
        <v>191</v>
      </c>
      <c r="N155" s="55">
        <v>14</v>
      </c>
      <c r="O155" s="55">
        <v>14</v>
      </c>
      <c r="P155" s="55">
        <v>14</v>
      </c>
      <c r="Q155" s="55">
        <v>14</v>
      </c>
      <c r="R155" s="55">
        <v>14</v>
      </c>
      <c r="S155" s="55">
        <v>14</v>
      </c>
      <c r="T155" s="55">
        <v>14</v>
      </c>
      <c r="U155" s="55">
        <v>14</v>
      </c>
      <c r="V155" s="55">
        <v>14</v>
      </c>
      <c r="W155" s="55">
        <v>14</v>
      </c>
      <c r="X155" s="55">
        <v>14</v>
      </c>
      <c r="Y155" s="55">
        <v>14</v>
      </c>
      <c r="Z155" s="55">
        <v>14</v>
      </c>
      <c r="AA155" s="147">
        <v>2.2200000000000002</v>
      </c>
      <c r="AB155" s="148">
        <f>AA155</f>
        <v>2.2200000000000002</v>
      </c>
      <c r="AC155" s="148">
        <f t="shared" si="78"/>
        <v>2.2200000000000002</v>
      </c>
      <c r="AD155" s="148">
        <v>3.5</v>
      </c>
      <c r="AE155" s="145">
        <f>AD155</f>
        <v>3.5</v>
      </c>
      <c r="AF155" s="145">
        <f t="shared" si="79"/>
        <v>3.5</v>
      </c>
      <c r="AG155" s="145">
        <f>AF155</f>
        <v>3.5</v>
      </c>
      <c r="AH155" s="145">
        <v>3.5</v>
      </c>
      <c r="AI155" s="145">
        <f t="shared" si="80"/>
        <v>3.5</v>
      </c>
      <c r="AJ155" s="145">
        <f t="shared" si="80"/>
        <v>3.5</v>
      </c>
      <c r="AK155" s="145">
        <f t="shared" si="80"/>
        <v>3.5</v>
      </c>
      <c r="AL155" s="145">
        <f t="shared" si="80"/>
        <v>3.5</v>
      </c>
      <c r="AM155" s="145">
        <f t="shared" si="80"/>
        <v>3.5</v>
      </c>
      <c r="AN155" s="154">
        <v>15322</v>
      </c>
      <c r="AO155" s="196">
        <f t="shared" si="66"/>
        <v>34014.840000000004</v>
      </c>
      <c r="AP155" s="154">
        <v>8856</v>
      </c>
      <c r="AQ155" s="196">
        <f t="shared" si="67"/>
        <v>19660.320000000003</v>
      </c>
      <c r="AR155" s="154">
        <v>16501</v>
      </c>
      <c r="AS155" s="196">
        <f t="shared" si="68"/>
        <v>57753.5</v>
      </c>
      <c r="AT155" s="54">
        <v>13040</v>
      </c>
      <c r="AU155" s="200">
        <f t="shared" si="69"/>
        <v>45640</v>
      </c>
      <c r="AV155" s="142">
        <v>9837</v>
      </c>
      <c r="AW155" s="200">
        <f t="shared" si="70"/>
        <v>34429.5</v>
      </c>
      <c r="AX155" s="142">
        <v>10080</v>
      </c>
      <c r="AY155" s="200">
        <f t="shared" si="71"/>
        <v>35280</v>
      </c>
      <c r="AZ155" s="142">
        <v>3089</v>
      </c>
      <c r="BA155" s="203">
        <f t="shared" si="72"/>
        <v>10811.5</v>
      </c>
      <c r="BB155" s="142">
        <v>2426</v>
      </c>
      <c r="BC155" s="203">
        <f t="shared" si="73"/>
        <v>8491</v>
      </c>
      <c r="BD155" s="142">
        <v>3234</v>
      </c>
      <c r="BE155" s="203">
        <f t="shared" si="74"/>
        <v>11319</v>
      </c>
      <c r="BF155" s="142">
        <v>3320</v>
      </c>
      <c r="BG155" s="206">
        <f t="shared" si="75"/>
        <v>11620</v>
      </c>
      <c r="BH155" s="142">
        <v>120</v>
      </c>
      <c r="BI155" s="206">
        <f t="shared" si="76"/>
        <v>420</v>
      </c>
      <c r="BJ155" s="142">
        <v>0</v>
      </c>
      <c r="BK155" s="209">
        <f t="shared" si="77"/>
        <v>0</v>
      </c>
    </row>
    <row r="156" spans="1:63" ht="15.75" customHeight="1">
      <c r="A156" s="152" t="s">
        <v>96</v>
      </c>
      <c r="B156" s="56" t="s">
        <v>160</v>
      </c>
      <c r="C156" s="33" t="s">
        <v>87</v>
      </c>
      <c r="D156" s="40" t="s">
        <v>225</v>
      </c>
      <c r="E156" s="15" t="s">
        <v>162</v>
      </c>
      <c r="F156" s="1040"/>
      <c r="G156" s="110">
        <v>2023</v>
      </c>
      <c r="H156" s="97" t="s">
        <v>292</v>
      </c>
      <c r="I156" s="119" t="s">
        <v>165</v>
      </c>
      <c r="J156" s="177">
        <v>17</v>
      </c>
      <c r="K156" s="178" t="s">
        <v>293</v>
      </c>
      <c r="L156" s="178" t="s">
        <v>285</v>
      </c>
      <c r="M156" s="55" t="s">
        <v>191</v>
      </c>
      <c r="N156" s="55">
        <v>14.7</v>
      </c>
      <c r="O156" s="55">
        <v>14.7</v>
      </c>
      <c r="P156" s="55">
        <v>14.7</v>
      </c>
      <c r="Q156" s="55">
        <v>14.7</v>
      </c>
      <c r="R156" s="55">
        <v>14.7</v>
      </c>
      <c r="S156" s="55">
        <v>14.7</v>
      </c>
      <c r="T156" s="55">
        <v>14.7</v>
      </c>
      <c r="U156" s="55">
        <v>14.7</v>
      </c>
      <c r="V156" s="55">
        <v>14.7</v>
      </c>
      <c r="W156" s="55">
        <v>14.7</v>
      </c>
      <c r="X156" s="55">
        <v>14.7</v>
      </c>
      <c r="Y156" s="55">
        <v>14.7</v>
      </c>
      <c r="Z156" s="55">
        <v>14.7</v>
      </c>
      <c r="AA156" s="147">
        <v>0</v>
      </c>
      <c r="AB156" s="148">
        <v>0</v>
      </c>
      <c r="AC156" s="148">
        <v>0</v>
      </c>
      <c r="AD156" s="148">
        <v>0</v>
      </c>
      <c r="AE156" s="145">
        <v>0</v>
      </c>
      <c r="AF156" s="145">
        <f>AE156</f>
        <v>0</v>
      </c>
      <c r="AG156" s="145">
        <v>0</v>
      </c>
      <c r="AH156" s="145">
        <v>4</v>
      </c>
      <c r="AI156" s="145">
        <f>AH156</f>
        <v>4</v>
      </c>
      <c r="AJ156" s="145">
        <f>AI156</f>
        <v>4</v>
      </c>
      <c r="AK156" s="145">
        <f>AJ156</f>
        <v>4</v>
      </c>
      <c r="AL156" s="145">
        <f>AK156</f>
        <v>4</v>
      </c>
      <c r="AM156" s="145">
        <f>AL156</f>
        <v>4</v>
      </c>
      <c r="AN156" s="142">
        <v>0</v>
      </c>
      <c r="AO156" s="196">
        <f>AB156*AN156</f>
        <v>0</v>
      </c>
      <c r="AP156" s="142">
        <v>0</v>
      </c>
      <c r="AQ156" s="196">
        <f>AC156*AP156</f>
        <v>0</v>
      </c>
      <c r="AR156" s="142">
        <v>0</v>
      </c>
      <c r="AS156" s="196">
        <f>AD156*AR156</f>
        <v>0</v>
      </c>
      <c r="AT156" s="142">
        <v>0</v>
      </c>
      <c r="AU156" s="200">
        <f>AE156*AT156</f>
        <v>0</v>
      </c>
      <c r="AV156" s="142">
        <v>0</v>
      </c>
      <c r="AW156" s="200">
        <f>AF156*AV156</f>
        <v>0</v>
      </c>
      <c r="AX156" s="142">
        <v>0</v>
      </c>
      <c r="AY156" s="200">
        <f>AG156*AX156</f>
        <v>0</v>
      </c>
      <c r="AZ156" s="142">
        <v>1840</v>
      </c>
      <c r="BA156" s="203">
        <f>AH156*AZ156</f>
        <v>7360</v>
      </c>
      <c r="BB156" s="142">
        <v>6920</v>
      </c>
      <c r="BC156" s="203">
        <f>AI156*BB156</f>
        <v>27680</v>
      </c>
      <c r="BD156" s="142">
        <v>4718</v>
      </c>
      <c r="BE156" s="203">
        <f>AJ156*BD156</f>
        <v>18872</v>
      </c>
      <c r="BF156" s="142">
        <v>6160</v>
      </c>
      <c r="BG156" s="206">
        <f>AK156*BF156</f>
        <v>24640</v>
      </c>
      <c r="BH156" s="142">
        <v>13200</v>
      </c>
      <c r="BI156" s="206">
        <f>AL156*BH156</f>
        <v>52800</v>
      </c>
      <c r="BJ156" s="142">
        <v>6740</v>
      </c>
      <c r="BK156" s="209">
        <f>AM156*BJ156</f>
        <v>26960</v>
      </c>
    </row>
    <row r="157" spans="1:63" ht="15.75" customHeight="1">
      <c r="A157" s="152" t="s">
        <v>96</v>
      </c>
      <c r="B157" s="56" t="s">
        <v>160</v>
      </c>
      <c r="C157" s="33" t="s">
        <v>87</v>
      </c>
      <c r="D157" s="40" t="s">
        <v>225</v>
      </c>
      <c r="E157" s="15" t="s">
        <v>162</v>
      </c>
      <c r="F157" s="1040"/>
      <c r="G157" s="110" t="s">
        <v>257</v>
      </c>
      <c r="H157" s="97" t="s">
        <v>294</v>
      </c>
      <c r="I157" s="119" t="s">
        <v>165</v>
      </c>
      <c r="J157" s="177">
        <v>15</v>
      </c>
      <c r="K157" s="178" t="s">
        <v>295</v>
      </c>
      <c r="L157" s="178" t="s">
        <v>285</v>
      </c>
      <c r="M157" s="55" t="s">
        <v>191</v>
      </c>
      <c r="N157" s="234">
        <v>15.1</v>
      </c>
      <c r="O157" s="244">
        <v>15.1</v>
      </c>
      <c r="P157" s="244">
        <v>15.1</v>
      </c>
      <c r="Q157" s="244">
        <v>15.1</v>
      </c>
      <c r="R157" s="244">
        <v>15.1</v>
      </c>
      <c r="S157" s="244">
        <v>15.1</v>
      </c>
      <c r="T157" s="244">
        <v>15.1</v>
      </c>
      <c r="U157" s="244">
        <v>15.1</v>
      </c>
      <c r="V157" s="244">
        <v>15.1</v>
      </c>
      <c r="W157" s="244">
        <v>15.1</v>
      </c>
      <c r="X157" s="244">
        <v>15.1</v>
      </c>
      <c r="Y157" s="244">
        <v>15.1</v>
      </c>
      <c r="Z157" s="244">
        <v>15.1</v>
      </c>
      <c r="AA157" s="147">
        <v>0</v>
      </c>
      <c r="AB157" s="148">
        <v>0</v>
      </c>
      <c r="AC157" s="148">
        <v>0</v>
      </c>
      <c r="AD157" s="148">
        <v>0</v>
      </c>
      <c r="AE157" s="145">
        <v>0</v>
      </c>
      <c r="AF157" s="145">
        <f t="shared" si="79"/>
        <v>0</v>
      </c>
      <c r="AG157" s="145">
        <v>0</v>
      </c>
      <c r="AH157" s="145">
        <v>1.5</v>
      </c>
      <c r="AI157" s="145">
        <f t="shared" si="80"/>
        <v>1.5</v>
      </c>
      <c r="AJ157" s="145">
        <f t="shared" si="80"/>
        <v>1.5</v>
      </c>
      <c r="AK157" s="145">
        <f t="shared" si="80"/>
        <v>1.5</v>
      </c>
      <c r="AL157" s="145">
        <f t="shared" si="80"/>
        <v>1.5</v>
      </c>
      <c r="AM157" s="145">
        <f t="shared" si="80"/>
        <v>1.5</v>
      </c>
      <c r="AN157" s="142">
        <v>0</v>
      </c>
      <c r="AO157" s="196">
        <f t="shared" si="66"/>
        <v>0</v>
      </c>
      <c r="AP157" s="142">
        <v>0</v>
      </c>
      <c r="AQ157" s="196">
        <f t="shared" si="67"/>
        <v>0</v>
      </c>
      <c r="AR157" s="142">
        <v>0</v>
      </c>
      <c r="AS157" s="196">
        <f t="shared" si="68"/>
        <v>0</v>
      </c>
      <c r="AT157" s="142">
        <v>0</v>
      </c>
      <c r="AU157" s="200">
        <f t="shared" si="69"/>
        <v>0</v>
      </c>
      <c r="AV157" s="142">
        <v>0</v>
      </c>
      <c r="AW157" s="200">
        <f t="shared" si="70"/>
        <v>0</v>
      </c>
      <c r="AX157" s="142">
        <v>4000</v>
      </c>
      <c r="AY157" s="200">
        <f t="shared" si="71"/>
        <v>0</v>
      </c>
      <c r="AZ157" s="142">
        <v>12320</v>
      </c>
      <c r="BA157" s="203">
        <f t="shared" si="72"/>
        <v>18480</v>
      </c>
      <c r="BB157" s="142">
        <v>6490</v>
      </c>
      <c r="BC157" s="203">
        <f t="shared" si="73"/>
        <v>9735</v>
      </c>
      <c r="BD157" s="142">
        <v>5290</v>
      </c>
      <c r="BE157" s="203">
        <f t="shared" si="74"/>
        <v>7935</v>
      </c>
      <c r="BF157" s="142">
        <v>7320</v>
      </c>
      <c r="BG157" s="206">
        <f t="shared" si="75"/>
        <v>10980</v>
      </c>
      <c r="BH157" s="142">
        <v>7360</v>
      </c>
      <c r="BI157" s="206">
        <f t="shared" si="76"/>
        <v>11040</v>
      </c>
      <c r="BJ157" s="142">
        <v>2947</v>
      </c>
      <c r="BK157" s="209">
        <f t="shared" si="77"/>
        <v>4420.5</v>
      </c>
    </row>
    <row r="158" spans="1:63" ht="15.75" customHeight="1">
      <c r="A158" s="152" t="s">
        <v>96</v>
      </c>
      <c r="B158" s="56" t="s">
        <v>160</v>
      </c>
      <c r="C158" s="33" t="s">
        <v>87</v>
      </c>
      <c r="D158" s="40" t="s">
        <v>225</v>
      </c>
      <c r="E158" s="15" t="s">
        <v>162</v>
      </c>
      <c r="F158" s="1040"/>
      <c r="G158" s="110" t="s">
        <v>257</v>
      </c>
      <c r="H158" s="97" t="s">
        <v>296</v>
      </c>
      <c r="I158" s="119" t="s">
        <v>165</v>
      </c>
      <c r="J158" s="177">
        <v>17</v>
      </c>
      <c r="K158" s="178" t="s">
        <v>295</v>
      </c>
      <c r="L158" s="178" t="s">
        <v>285</v>
      </c>
      <c r="M158" s="55" t="s">
        <v>191</v>
      </c>
      <c r="N158" s="234">
        <v>14.7</v>
      </c>
      <c r="O158" s="244">
        <v>14.7</v>
      </c>
      <c r="P158" s="244">
        <v>14.7</v>
      </c>
      <c r="Q158" s="244">
        <v>14.7</v>
      </c>
      <c r="R158" s="244">
        <v>14.7</v>
      </c>
      <c r="S158" s="244">
        <v>14.7</v>
      </c>
      <c r="T158" s="244">
        <v>14.7</v>
      </c>
      <c r="U158" s="244">
        <v>14.7</v>
      </c>
      <c r="V158" s="244">
        <v>14.7</v>
      </c>
      <c r="W158" s="244">
        <v>14.7</v>
      </c>
      <c r="X158" s="244">
        <v>14.7</v>
      </c>
      <c r="Y158" s="244">
        <v>14.7</v>
      </c>
      <c r="Z158" s="244">
        <v>14.7</v>
      </c>
      <c r="AA158" s="147">
        <v>0</v>
      </c>
      <c r="AB158" s="148">
        <v>0</v>
      </c>
      <c r="AC158" s="148">
        <v>0</v>
      </c>
      <c r="AD158" s="148">
        <v>0</v>
      </c>
      <c r="AE158" s="145">
        <v>0</v>
      </c>
      <c r="AF158" s="145">
        <f t="shared" si="79"/>
        <v>0</v>
      </c>
      <c r="AG158" s="145">
        <v>0</v>
      </c>
      <c r="AH158" s="145">
        <v>1.5</v>
      </c>
      <c r="AI158" s="145">
        <f t="shared" si="80"/>
        <v>1.5</v>
      </c>
      <c r="AJ158" s="145">
        <f t="shared" si="80"/>
        <v>1.5</v>
      </c>
      <c r="AK158" s="145">
        <f t="shared" si="80"/>
        <v>1.5</v>
      </c>
      <c r="AL158" s="145">
        <f t="shared" si="80"/>
        <v>1.5</v>
      </c>
      <c r="AM158" s="145">
        <f t="shared" si="80"/>
        <v>1.5</v>
      </c>
      <c r="AN158" s="142">
        <v>0</v>
      </c>
      <c r="AO158" s="196">
        <f t="shared" si="66"/>
        <v>0</v>
      </c>
      <c r="AP158" s="142">
        <v>0</v>
      </c>
      <c r="AQ158" s="196">
        <f t="shared" si="67"/>
        <v>0</v>
      </c>
      <c r="AR158" s="142">
        <v>0</v>
      </c>
      <c r="AS158" s="196">
        <f t="shared" si="68"/>
        <v>0</v>
      </c>
      <c r="AT158" s="142">
        <v>0</v>
      </c>
      <c r="AU158" s="200">
        <f t="shared" si="69"/>
        <v>0</v>
      </c>
      <c r="AV158" s="142">
        <v>0</v>
      </c>
      <c r="AW158" s="200">
        <f t="shared" si="70"/>
        <v>0</v>
      </c>
      <c r="AX158" s="142">
        <v>11400</v>
      </c>
      <c r="AY158" s="200">
        <f t="shared" si="71"/>
        <v>0</v>
      </c>
      <c r="AZ158" s="142">
        <v>19120</v>
      </c>
      <c r="BA158" s="203">
        <f t="shared" si="72"/>
        <v>28680</v>
      </c>
      <c r="BB158" s="142">
        <v>14326</v>
      </c>
      <c r="BC158" s="203">
        <f t="shared" si="73"/>
        <v>21489</v>
      </c>
      <c r="BD158" s="142">
        <v>6042</v>
      </c>
      <c r="BE158" s="203">
        <f t="shared" si="74"/>
        <v>9063</v>
      </c>
      <c r="BF158" s="142">
        <v>10800</v>
      </c>
      <c r="BG158" s="206">
        <f t="shared" si="75"/>
        <v>16200</v>
      </c>
      <c r="BH158" s="142">
        <v>7280</v>
      </c>
      <c r="BI158" s="206">
        <f t="shared" si="76"/>
        <v>10920</v>
      </c>
      <c r="BJ158" s="142">
        <v>13351</v>
      </c>
      <c r="BK158" s="209">
        <f t="shared" si="77"/>
        <v>20026.5</v>
      </c>
    </row>
    <row r="159" spans="1:63" ht="15.75" customHeight="1">
      <c r="A159" s="152" t="s">
        <v>96</v>
      </c>
      <c r="B159" s="56"/>
      <c r="C159" s="33"/>
      <c r="D159" s="40"/>
      <c r="E159" s="15"/>
      <c r="F159" s="1040"/>
      <c r="G159" s="110"/>
      <c r="H159" s="97"/>
      <c r="I159" s="119"/>
      <c r="J159" s="177"/>
      <c r="K159" s="178"/>
      <c r="L159" s="178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147"/>
      <c r="AB159" s="148"/>
      <c r="AC159" s="148"/>
      <c r="AD159" s="148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54"/>
      <c r="AO159" s="196">
        <f t="shared" si="66"/>
        <v>0</v>
      </c>
      <c r="AP159" s="154"/>
      <c r="AQ159" s="196">
        <f t="shared" si="67"/>
        <v>0</v>
      </c>
      <c r="AR159" s="154"/>
      <c r="AS159" s="196">
        <f t="shared" si="68"/>
        <v>0</v>
      </c>
      <c r="AT159" s="54"/>
      <c r="AU159" s="200">
        <f t="shared" si="69"/>
        <v>0</v>
      </c>
      <c r="AV159" s="142"/>
      <c r="AW159" s="200">
        <f t="shared" si="70"/>
        <v>0</v>
      </c>
      <c r="AX159" s="142"/>
      <c r="AY159" s="200">
        <f t="shared" si="71"/>
        <v>0</v>
      </c>
      <c r="AZ159" s="142"/>
      <c r="BA159" s="203">
        <f t="shared" si="72"/>
        <v>0</v>
      </c>
      <c r="BB159" s="142"/>
      <c r="BC159" s="203">
        <f t="shared" si="73"/>
        <v>0</v>
      </c>
      <c r="BD159" s="142"/>
      <c r="BE159" s="203">
        <f t="shared" si="74"/>
        <v>0</v>
      </c>
      <c r="BF159" s="142"/>
      <c r="BG159" s="206">
        <f t="shared" si="75"/>
        <v>0</v>
      </c>
      <c r="BH159" s="142"/>
      <c r="BI159" s="206">
        <f t="shared" si="76"/>
        <v>0</v>
      </c>
      <c r="BJ159" s="142"/>
      <c r="BK159" s="209">
        <f t="shared" si="77"/>
        <v>0</v>
      </c>
    </row>
    <row r="160" spans="1:63" ht="15.75" customHeight="1" thickBot="1">
      <c r="A160" s="152" t="s">
        <v>96</v>
      </c>
      <c r="B160" s="72"/>
      <c r="C160" s="71"/>
      <c r="D160" s="94"/>
      <c r="E160" s="93"/>
      <c r="F160" s="1025"/>
      <c r="G160" s="104"/>
      <c r="H160" s="91"/>
      <c r="I160" s="114"/>
      <c r="J160" s="183"/>
      <c r="K160" s="184"/>
      <c r="L160" s="184"/>
      <c r="M160" s="90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147"/>
      <c r="AB160" s="148"/>
      <c r="AC160" s="148"/>
      <c r="AD160" s="148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09"/>
      <c r="AO160" s="197">
        <f t="shared" si="66"/>
        <v>0</v>
      </c>
      <c r="AP160" s="109"/>
      <c r="AQ160" s="197">
        <f t="shared" si="67"/>
        <v>0</v>
      </c>
      <c r="AR160" s="109"/>
      <c r="AS160" s="197">
        <f t="shared" si="68"/>
        <v>0</v>
      </c>
      <c r="AT160" s="84"/>
      <c r="AU160" s="201">
        <f t="shared" si="69"/>
        <v>0</v>
      </c>
      <c r="AV160" s="82"/>
      <c r="AW160" s="201">
        <f t="shared" si="70"/>
        <v>0</v>
      </c>
      <c r="AX160" s="82"/>
      <c r="AY160" s="201">
        <f t="shared" si="71"/>
        <v>0</v>
      </c>
      <c r="AZ160" s="82"/>
      <c r="BA160" s="204">
        <f t="shared" si="72"/>
        <v>0</v>
      </c>
      <c r="BB160" s="82"/>
      <c r="BC160" s="204">
        <f t="shared" si="73"/>
        <v>0</v>
      </c>
      <c r="BD160" s="82"/>
      <c r="BE160" s="204">
        <f t="shared" si="74"/>
        <v>0</v>
      </c>
      <c r="BF160" s="82"/>
      <c r="BG160" s="207">
        <f t="shared" si="75"/>
        <v>0</v>
      </c>
      <c r="BH160" s="82"/>
      <c r="BI160" s="207">
        <f t="shared" si="76"/>
        <v>0</v>
      </c>
      <c r="BJ160" s="82"/>
      <c r="BK160" s="210">
        <f t="shared" si="77"/>
        <v>0</v>
      </c>
    </row>
    <row r="161" spans="1:63" ht="15.75" customHeight="1">
      <c r="A161" s="152" t="s">
        <v>96</v>
      </c>
      <c r="B161" s="67"/>
      <c r="C161" s="66"/>
      <c r="D161" s="39"/>
      <c r="E161" s="100"/>
      <c r="F161" s="1044" t="s">
        <v>79</v>
      </c>
      <c r="G161" s="108"/>
      <c r="H161" s="78"/>
      <c r="I161" s="107"/>
      <c r="J161" s="106"/>
      <c r="K161" s="105"/>
      <c r="L161" s="105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1"/>
      <c r="AB161" s="60"/>
      <c r="AC161" s="60">
        <f t="shared" si="78"/>
        <v>0</v>
      </c>
      <c r="AD161" s="60"/>
      <c r="AE161" s="58"/>
      <c r="AF161" s="58">
        <f t="shared" si="79"/>
        <v>0</v>
      </c>
      <c r="AG161" s="58">
        <f t="shared" ref="AG161:AH169" si="81">AF161</f>
        <v>0</v>
      </c>
      <c r="AH161" s="58">
        <f t="shared" si="81"/>
        <v>0</v>
      </c>
      <c r="AI161" s="58">
        <f t="shared" si="80"/>
        <v>0</v>
      </c>
      <c r="AJ161" s="58">
        <f t="shared" si="80"/>
        <v>0</v>
      </c>
      <c r="AK161" s="58">
        <f t="shared" si="80"/>
        <v>0</v>
      </c>
      <c r="AL161" s="58">
        <f t="shared" si="80"/>
        <v>0</v>
      </c>
      <c r="AM161" s="58">
        <f t="shared" si="80"/>
        <v>0</v>
      </c>
      <c r="AN161" s="62"/>
      <c r="AO161" s="195">
        <f t="shared" si="66"/>
        <v>0</v>
      </c>
      <c r="AP161" s="62"/>
      <c r="AQ161" s="195">
        <f t="shared" si="67"/>
        <v>0</v>
      </c>
      <c r="AR161" s="62"/>
      <c r="AS161" s="195">
        <f t="shared" si="68"/>
        <v>0</v>
      </c>
      <c r="AT161" s="59"/>
      <c r="AU161" s="199">
        <f t="shared" si="69"/>
        <v>0</v>
      </c>
      <c r="AV161" s="57"/>
      <c r="AW161" s="199">
        <f t="shared" si="70"/>
        <v>0</v>
      </c>
      <c r="AX161" s="57"/>
      <c r="AY161" s="199">
        <f t="shared" si="71"/>
        <v>0</v>
      </c>
      <c r="AZ161" s="57"/>
      <c r="BA161" s="202">
        <f t="shared" si="72"/>
        <v>0</v>
      </c>
      <c r="BB161" s="57"/>
      <c r="BC161" s="202">
        <f t="shared" si="73"/>
        <v>0</v>
      </c>
      <c r="BD161" s="57"/>
      <c r="BE161" s="202">
        <f t="shared" si="74"/>
        <v>0</v>
      </c>
      <c r="BF161" s="57"/>
      <c r="BG161" s="205">
        <f t="shared" si="75"/>
        <v>0</v>
      </c>
      <c r="BH161" s="57"/>
      <c r="BI161" s="205">
        <f t="shared" si="76"/>
        <v>0</v>
      </c>
      <c r="BJ161" s="57"/>
      <c r="BK161" s="208">
        <f t="shared" si="77"/>
        <v>0</v>
      </c>
    </row>
    <row r="162" spans="1:63" ht="15.75" customHeight="1" thickBot="1">
      <c r="A162" s="152" t="s">
        <v>96</v>
      </c>
      <c r="B162" s="72"/>
      <c r="C162" s="71"/>
      <c r="D162" s="94"/>
      <c r="E162" s="93"/>
      <c r="F162" s="1035"/>
      <c r="G162" s="104"/>
      <c r="H162" s="115"/>
      <c r="I162" s="103"/>
      <c r="J162" s="102"/>
      <c r="K162" s="101"/>
      <c r="L162" s="101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86"/>
      <c r="AB162" s="85"/>
      <c r="AC162" s="85">
        <f t="shared" si="78"/>
        <v>0</v>
      </c>
      <c r="AD162" s="85"/>
      <c r="AE162" s="83"/>
      <c r="AF162" s="83">
        <f t="shared" si="79"/>
        <v>0</v>
      </c>
      <c r="AG162" s="83">
        <f t="shared" si="81"/>
        <v>0</v>
      </c>
      <c r="AH162" s="83">
        <f t="shared" si="81"/>
        <v>0</v>
      </c>
      <c r="AI162" s="83">
        <f t="shared" si="80"/>
        <v>0</v>
      </c>
      <c r="AJ162" s="83">
        <f t="shared" si="80"/>
        <v>0</v>
      </c>
      <c r="AK162" s="83">
        <f t="shared" si="80"/>
        <v>0</v>
      </c>
      <c r="AL162" s="83">
        <f t="shared" si="80"/>
        <v>0</v>
      </c>
      <c r="AM162" s="83">
        <f t="shared" si="80"/>
        <v>0</v>
      </c>
      <c r="AN162" s="89"/>
      <c r="AO162" s="197">
        <f t="shared" si="66"/>
        <v>0</v>
      </c>
      <c r="AP162" s="89"/>
      <c r="AQ162" s="197">
        <f t="shared" si="67"/>
        <v>0</v>
      </c>
      <c r="AR162" s="89"/>
      <c r="AS162" s="197">
        <f t="shared" si="68"/>
        <v>0</v>
      </c>
      <c r="AT162" s="84"/>
      <c r="AU162" s="201">
        <f t="shared" si="69"/>
        <v>0</v>
      </c>
      <c r="AV162" s="82"/>
      <c r="AW162" s="201">
        <f t="shared" si="70"/>
        <v>0</v>
      </c>
      <c r="AX162" s="82"/>
      <c r="AY162" s="201">
        <f t="shared" si="71"/>
        <v>0</v>
      </c>
      <c r="AZ162" s="82"/>
      <c r="BA162" s="204">
        <f t="shared" si="72"/>
        <v>0</v>
      </c>
      <c r="BB162" s="82"/>
      <c r="BC162" s="204">
        <f t="shared" si="73"/>
        <v>0</v>
      </c>
      <c r="BD162" s="82"/>
      <c r="BE162" s="204">
        <f t="shared" si="74"/>
        <v>0</v>
      </c>
      <c r="BF162" s="82"/>
      <c r="BG162" s="207">
        <f t="shared" si="75"/>
        <v>0</v>
      </c>
      <c r="BH162" s="82"/>
      <c r="BI162" s="207">
        <f t="shared" si="76"/>
        <v>0</v>
      </c>
      <c r="BJ162" s="82"/>
      <c r="BK162" s="210">
        <f t="shared" si="77"/>
        <v>0</v>
      </c>
    </row>
    <row r="163" spans="1:63" ht="15.75" customHeight="1">
      <c r="A163" s="152" t="s">
        <v>96</v>
      </c>
      <c r="B163" s="67" t="s">
        <v>160</v>
      </c>
      <c r="C163" s="66" t="s">
        <v>87</v>
      </c>
      <c r="D163" s="39" t="s">
        <v>225</v>
      </c>
      <c r="E163" s="100" t="s">
        <v>162</v>
      </c>
      <c r="F163" s="1041" t="s">
        <v>297</v>
      </c>
      <c r="G163" s="79" t="s">
        <v>241</v>
      </c>
      <c r="H163" s="78" t="s">
        <v>298</v>
      </c>
      <c r="I163" s="107" t="s">
        <v>165</v>
      </c>
      <c r="J163" s="106">
        <v>16</v>
      </c>
      <c r="K163" s="105" t="s">
        <v>299</v>
      </c>
      <c r="L163" s="105" t="s">
        <v>167</v>
      </c>
      <c r="M163" s="63" t="s">
        <v>168</v>
      </c>
      <c r="N163" s="55">
        <v>17.8</v>
      </c>
      <c r="O163" s="55">
        <v>17.8</v>
      </c>
      <c r="P163" s="55">
        <v>17.8</v>
      </c>
      <c r="Q163" s="55">
        <v>17.8</v>
      </c>
      <c r="R163" s="55">
        <v>17.8</v>
      </c>
      <c r="S163" s="55">
        <v>17.8</v>
      </c>
      <c r="T163" s="55">
        <v>17.8</v>
      </c>
      <c r="U163" s="55">
        <v>17.8</v>
      </c>
      <c r="V163" s="55">
        <v>17.8</v>
      </c>
      <c r="W163" s="55">
        <v>17.8</v>
      </c>
      <c r="X163" s="55">
        <v>17.8</v>
      </c>
      <c r="Y163" s="55">
        <v>17.8</v>
      </c>
      <c r="Z163" s="55">
        <v>17.8</v>
      </c>
      <c r="AA163" s="147">
        <v>5</v>
      </c>
      <c r="AB163" s="148">
        <f>AA163</f>
        <v>5</v>
      </c>
      <c r="AC163" s="148">
        <f>AB163</f>
        <v>5</v>
      </c>
      <c r="AD163" s="148">
        <f>AC163</f>
        <v>5</v>
      </c>
      <c r="AE163" s="145">
        <f>AD163</f>
        <v>5</v>
      </c>
      <c r="AF163" s="58">
        <f t="shared" si="79"/>
        <v>5</v>
      </c>
      <c r="AG163" s="58">
        <f t="shared" si="81"/>
        <v>5</v>
      </c>
      <c r="AH163" s="58">
        <f t="shared" si="81"/>
        <v>5</v>
      </c>
      <c r="AI163" s="58">
        <f t="shared" si="80"/>
        <v>5</v>
      </c>
      <c r="AJ163" s="58">
        <f t="shared" si="80"/>
        <v>5</v>
      </c>
      <c r="AK163" s="58">
        <f t="shared" si="80"/>
        <v>5</v>
      </c>
      <c r="AL163" s="58">
        <f t="shared" si="80"/>
        <v>5</v>
      </c>
      <c r="AM163" s="58">
        <f t="shared" si="80"/>
        <v>5</v>
      </c>
      <c r="AN163" s="62">
        <v>0</v>
      </c>
      <c r="AO163" s="195">
        <f t="shared" si="66"/>
        <v>0</v>
      </c>
      <c r="AP163" s="99">
        <v>0</v>
      </c>
      <c r="AQ163" s="195">
        <f t="shared" si="67"/>
        <v>0</v>
      </c>
      <c r="AR163" s="62">
        <v>0</v>
      </c>
      <c r="AS163" s="195">
        <f t="shared" si="68"/>
        <v>0</v>
      </c>
      <c r="AT163" s="62">
        <v>0</v>
      </c>
      <c r="AU163" s="199">
        <f t="shared" si="69"/>
        <v>0</v>
      </c>
      <c r="AV163" s="62">
        <v>0</v>
      </c>
      <c r="AW163" s="199">
        <f t="shared" si="70"/>
        <v>0</v>
      </c>
      <c r="AX163" s="62">
        <v>0</v>
      </c>
      <c r="AY163" s="199">
        <f t="shared" si="71"/>
        <v>0</v>
      </c>
      <c r="AZ163" s="57">
        <v>0</v>
      </c>
      <c r="BA163" s="202">
        <f t="shared" si="72"/>
        <v>0</v>
      </c>
      <c r="BB163" s="57">
        <v>0</v>
      </c>
      <c r="BC163" s="202">
        <f t="shared" si="73"/>
        <v>0</v>
      </c>
      <c r="BD163" s="57">
        <v>40</v>
      </c>
      <c r="BE163" s="202">
        <f t="shared" si="74"/>
        <v>200</v>
      </c>
      <c r="BF163" s="62">
        <v>0</v>
      </c>
      <c r="BG163" s="205">
        <f t="shared" si="75"/>
        <v>0</v>
      </c>
      <c r="BH163" s="142">
        <v>40</v>
      </c>
      <c r="BI163" s="206">
        <f t="shared" si="76"/>
        <v>200</v>
      </c>
      <c r="BJ163" s="142">
        <v>0</v>
      </c>
      <c r="BK163" s="209">
        <f t="shared" si="77"/>
        <v>0</v>
      </c>
    </row>
    <row r="164" spans="1:63" ht="15.75" customHeight="1">
      <c r="A164" s="152" t="s">
        <v>96</v>
      </c>
      <c r="B164" s="56" t="s">
        <v>160</v>
      </c>
      <c r="C164" s="33" t="s">
        <v>87</v>
      </c>
      <c r="D164" s="40" t="s">
        <v>225</v>
      </c>
      <c r="E164" s="15" t="s">
        <v>162</v>
      </c>
      <c r="F164" s="1042"/>
      <c r="G164" s="68" t="s">
        <v>241</v>
      </c>
      <c r="H164" s="97" t="s">
        <v>298</v>
      </c>
      <c r="I164" s="119" t="s">
        <v>165</v>
      </c>
      <c r="J164" s="177">
        <v>16</v>
      </c>
      <c r="K164" s="178" t="s">
        <v>300</v>
      </c>
      <c r="L164" s="178" t="s">
        <v>167</v>
      </c>
      <c r="M164" s="55" t="s">
        <v>168</v>
      </c>
      <c r="N164" s="55">
        <v>17.8</v>
      </c>
      <c r="O164" s="55">
        <v>17.8</v>
      </c>
      <c r="P164" s="55">
        <v>17.8</v>
      </c>
      <c r="Q164" s="55">
        <v>17.8</v>
      </c>
      <c r="R164" s="55">
        <v>17.8</v>
      </c>
      <c r="S164" s="55">
        <v>17.8</v>
      </c>
      <c r="T164" s="55">
        <v>17.8</v>
      </c>
      <c r="U164" s="55">
        <v>17.8</v>
      </c>
      <c r="V164" s="55">
        <v>17.8</v>
      </c>
      <c r="W164" s="55">
        <v>17.8</v>
      </c>
      <c r="X164" s="55">
        <v>17.8</v>
      </c>
      <c r="Y164" s="55">
        <v>17.8</v>
      </c>
      <c r="Z164" s="55">
        <v>17.8</v>
      </c>
      <c r="AA164" s="147">
        <v>5</v>
      </c>
      <c r="AB164" s="148">
        <f t="shared" ref="AB164:AC166" si="82">AA164</f>
        <v>5</v>
      </c>
      <c r="AC164" s="148">
        <f t="shared" si="82"/>
        <v>5</v>
      </c>
      <c r="AD164" s="148">
        <v>5.22</v>
      </c>
      <c r="AE164" s="145">
        <f t="shared" ref="AE164:AE180" si="83">AD164</f>
        <v>5.22</v>
      </c>
      <c r="AF164" s="145">
        <f t="shared" si="79"/>
        <v>5.22</v>
      </c>
      <c r="AG164" s="145">
        <f t="shared" si="81"/>
        <v>5.22</v>
      </c>
      <c r="AH164" s="145">
        <f t="shared" si="81"/>
        <v>5.22</v>
      </c>
      <c r="AI164" s="145">
        <f t="shared" ref="AI164:AM173" si="84">AH164</f>
        <v>5.22</v>
      </c>
      <c r="AJ164" s="145">
        <f t="shared" si="84"/>
        <v>5.22</v>
      </c>
      <c r="AK164" s="145">
        <f t="shared" si="84"/>
        <v>5.22</v>
      </c>
      <c r="AL164" s="145">
        <f t="shared" si="84"/>
        <v>5.22</v>
      </c>
      <c r="AM164" s="145">
        <f t="shared" si="84"/>
        <v>5.22</v>
      </c>
      <c r="AN164" s="149">
        <v>119</v>
      </c>
      <c r="AO164" s="196">
        <f t="shared" si="66"/>
        <v>595</v>
      </c>
      <c r="AP164" s="96">
        <v>318</v>
      </c>
      <c r="AQ164" s="196">
        <f t="shared" si="67"/>
        <v>1590</v>
      </c>
      <c r="AR164" s="96">
        <v>0</v>
      </c>
      <c r="AS164" s="196">
        <f t="shared" si="68"/>
        <v>0</v>
      </c>
      <c r="AT164" s="54">
        <v>120</v>
      </c>
      <c r="AU164" s="200">
        <f t="shared" si="69"/>
        <v>626.4</v>
      </c>
      <c r="AV164" s="142">
        <v>80</v>
      </c>
      <c r="AW164" s="200">
        <f t="shared" si="70"/>
        <v>417.59999999999997</v>
      </c>
      <c r="AX164" s="142">
        <v>7</v>
      </c>
      <c r="AY164" s="200">
        <f t="shared" si="71"/>
        <v>36.54</v>
      </c>
      <c r="AZ164" s="142">
        <v>40</v>
      </c>
      <c r="BA164" s="203">
        <f t="shared" si="72"/>
        <v>208.79999999999998</v>
      </c>
      <c r="BB164" s="142">
        <v>0</v>
      </c>
      <c r="BC164" s="203">
        <f t="shared" si="73"/>
        <v>0</v>
      </c>
      <c r="BD164" s="142">
        <v>40</v>
      </c>
      <c r="BE164" s="203">
        <f t="shared" si="74"/>
        <v>208.79999999999998</v>
      </c>
      <c r="BF164" s="142">
        <v>0</v>
      </c>
      <c r="BG164" s="206">
        <f t="shared" si="75"/>
        <v>0</v>
      </c>
      <c r="BH164" s="142">
        <v>0</v>
      </c>
      <c r="BI164" s="206">
        <f t="shared" si="76"/>
        <v>0</v>
      </c>
      <c r="BJ164" s="142">
        <v>0</v>
      </c>
      <c r="BK164" s="209">
        <f t="shared" si="77"/>
        <v>0</v>
      </c>
    </row>
    <row r="165" spans="1:63" ht="15.75" customHeight="1">
      <c r="A165" s="152" t="s">
        <v>96</v>
      </c>
      <c r="B165" s="56" t="s">
        <v>160</v>
      </c>
      <c r="C165" s="33" t="s">
        <v>87</v>
      </c>
      <c r="D165" s="40" t="s">
        <v>225</v>
      </c>
      <c r="E165" s="15" t="s">
        <v>162</v>
      </c>
      <c r="F165" s="1042"/>
      <c r="G165" s="68" t="s">
        <v>241</v>
      </c>
      <c r="H165" s="77" t="s">
        <v>298</v>
      </c>
      <c r="I165" s="167" t="s">
        <v>165</v>
      </c>
      <c r="J165" s="168">
        <v>16</v>
      </c>
      <c r="K165" s="169" t="s">
        <v>301</v>
      </c>
      <c r="L165" s="169" t="s">
        <v>167</v>
      </c>
      <c r="M165" s="55" t="s">
        <v>168</v>
      </c>
      <c r="N165" s="55">
        <v>26.2</v>
      </c>
      <c r="O165" s="55">
        <v>26.2</v>
      </c>
      <c r="P165" s="55">
        <v>26.2</v>
      </c>
      <c r="Q165" s="55">
        <v>26.2</v>
      </c>
      <c r="R165" s="55">
        <v>26.2</v>
      </c>
      <c r="S165" s="55">
        <v>26.2</v>
      </c>
      <c r="T165" s="55">
        <v>26.2</v>
      </c>
      <c r="U165" s="55">
        <v>26.2</v>
      </c>
      <c r="V165" s="55">
        <v>26.2</v>
      </c>
      <c r="W165" s="55">
        <v>26.2</v>
      </c>
      <c r="X165" s="55">
        <v>26.2</v>
      </c>
      <c r="Y165" s="55">
        <v>26.2</v>
      </c>
      <c r="Z165" s="55">
        <v>26.2</v>
      </c>
      <c r="AA165" s="147">
        <v>6</v>
      </c>
      <c r="AB165" s="148">
        <f t="shared" si="82"/>
        <v>6</v>
      </c>
      <c r="AC165" s="148">
        <f t="shared" si="82"/>
        <v>6</v>
      </c>
      <c r="AD165" s="148">
        <v>7.56</v>
      </c>
      <c r="AE165" s="145">
        <f t="shared" si="83"/>
        <v>7.56</v>
      </c>
      <c r="AF165" s="145">
        <f t="shared" si="79"/>
        <v>7.56</v>
      </c>
      <c r="AG165" s="145">
        <f t="shared" si="81"/>
        <v>7.56</v>
      </c>
      <c r="AH165" s="145">
        <f t="shared" si="81"/>
        <v>7.56</v>
      </c>
      <c r="AI165" s="145">
        <f t="shared" si="84"/>
        <v>7.56</v>
      </c>
      <c r="AJ165" s="145">
        <f t="shared" si="84"/>
        <v>7.56</v>
      </c>
      <c r="AK165" s="145">
        <f t="shared" si="84"/>
        <v>7.56</v>
      </c>
      <c r="AL165" s="145">
        <f t="shared" si="84"/>
        <v>7.56</v>
      </c>
      <c r="AM165" s="145">
        <f t="shared" si="84"/>
        <v>7.56</v>
      </c>
      <c r="AN165" s="149">
        <v>360</v>
      </c>
      <c r="AO165" s="196">
        <f t="shared" si="66"/>
        <v>2160</v>
      </c>
      <c r="AP165" s="96">
        <v>240</v>
      </c>
      <c r="AQ165" s="196">
        <f t="shared" si="67"/>
        <v>1440</v>
      </c>
      <c r="AR165" s="149">
        <v>36</v>
      </c>
      <c r="AS165" s="196">
        <f t="shared" si="68"/>
        <v>272.15999999999997</v>
      </c>
      <c r="AT165" s="54">
        <v>40</v>
      </c>
      <c r="AU165" s="200">
        <f t="shared" si="69"/>
        <v>302.39999999999998</v>
      </c>
      <c r="AV165" s="142"/>
      <c r="AW165" s="200">
        <f t="shared" si="70"/>
        <v>0</v>
      </c>
      <c r="AX165" s="142">
        <v>40</v>
      </c>
      <c r="AY165" s="200">
        <f t="shared" si="71"/>
        <v>302.39999999999998</v>
      </c>
      <c r="AZ165" s="142">
        <v>40</v>
      </c>
      <c r="BA165" s="203">
        <f t="shared" si="72"/>
        <v>302.39999999999998</v>
      </c>
      <c r="BB165" s="142">
        <v>0</v>
      </c>
      <c r="BC165" s="203">
        <f t="shared" si="73"/>
        <v>0</v>
      </c>
      <c r="BD165" s="142">
        <v>40</v>
      </c>
      <c r="BE165" s="203">
        <f t="shared" si="74"/>
        <v>302.39999999999998</v>
      </c>
      <c r="BF165" s="142">
        <v>0</v>
      </c>
      <c r="BG165" s="206">
        <f t="shared" si="75"/>
        <v>0</v>
      </c>
      <c r="BH165" s="142">
        <v>40</v>
      </c>
      <c r="BI165" s="206">
        <f t="shared" si="76"/>
        <v>302.39999999999998</v>
      </c>
      <c r="BJ165" s="142">
        <v>0</v>
      </c>
      <c r="BK165" s="209">
        <f t="shared" si="77"/>
        <v>0</v>
      </c>
    </row>
    <row r="166" spans="1:63" ht="15.75" customHeight="1">
      <c r="A166" s="152" t="s">
        <v>96</v>
      </c>
      <c r="B166" s="56" t="s">
        <v>160</v>
      </c>
      <c r="C166" s="33" t="s">
        <v>87</v>
      </c>
      <c r="D166" s="40" t="s">
        <v>225</v>
      </c>
      <c r="E166" s="15" t="s">
        <v>162</v>
      </c>
      <c r="F166" s="1042"/>
      <c r="G166" s="68" t="s">
        <v>241</v>
      </c>
      <c r="H166" s="97" t="s">
        <v>298</v>
      </c>
      <c r="I166" s="119" t="s">
        <v>165</v>
      </c>
      <c r="J166" s="177">
        <v>16</v>
      </c>
      <c r="K166" s="178" t="s">
        <v>302</v>
      </c>
      <c r="L166" s="178" t="s">
        <v>167</v>
      </c>
      <c r="M166" s="55" t="s">
        <v>168</v>
      </c>
      <c r="N166" s="55">
        <v>26.2</v>
      </c>
      <c r="O166" s="55">
        <v>26.2</v>
      </c>
      <c r="P166" s="55">
        <v>26.2</v>
      </c>
      <c r="Q166" s="55">
        <v>26.2</v>
      </c>
      <c r="R166" s="55">
        <v>26.2</v>
      </c>
      <c r="S166" s="55">
        <v>26.2</v>
      </c>
      <c r="T166" s="55">
        <v>26.2</v>
      </c>
      <c r="U166" s="55">
        <v>26.2</v>
      </c>
      <c r="V166" s="55">
        <v>26.2</v>
      </c>
      <c r="W166" s="55">
        <v>26.2</v>
      </c>
      <c r="X166" s="55">
        <v>26.2</v>
      </c>
      <c r="Y166" s="55">
        <v>26.2</v>
      </c>
      <c r="Z166" s="55">
        <v>26.2</v>
      </c>
      <c r="AA166" s="147">
        <v>6</v>
      </c>
      <c r="AB166" s="148">
        <f t="shared" si="82"/>
        <v>6</v>
      </c>
      <c r="AC166" s="148">
        <f t="shared" si="82"/>
        <v>6</v>
      </c>
      <c r="AD166" s="148">
        <v>7.83</v>
      </c>
      <c r="AE166" s="145">
        <f t="shared" si="83"/>
        <v>7.83</v>
      </c>
      <c r="AF166" s="145">
        <f t="shared" si="79"/>
        <v>7.83</v>
      </c>
      <c r="AG166" s="145">
        <f t="shared" si="81"/>
        <v>7.83</v>
      </c>
      <c r="AH166" s="145">
        <f t="shared" si="81"/>
        <v>7.83</v>
      </c>
      <c r="AI166" s="145">
        <f t="shared" si="84"/>
        <v>7.83</v>
      </c>
      <c r="AJ166" s="145">
        <f t="shared" si="84"/>
        <v>7.83</v>
      </c>
      <c r="AK166" s="145">
        <f t="shared" si="84"/>
        <v>7.83</v>
      </c>
      <c r="AL166" s="145">
        <f t="shared" si="84"/>
        <v>7.83</v>
      </c>
      <c r="AM166" s="145">
        <f t="shared" si="84"/>
        <v>7.83</v>
      </c>
      <c r="AN166" s="149">
        <v>479</v>
      </c>
      <c r="AO166" s="196">
        <f t="shared" si="66"/>
        <v>2874</v>
      </c>
      <c r="AP166" s="96">
        <v>640</v>
      </c>
      <c r="AQ166" s="196">
        <f t="shared" si="67"/>
        <v>3840</v>
      </c>
      <c r="AR166" s="95">
        <v>40</v>
      </c>
      <c r="AS166" s="196">
        <f t="shared" si="68"/>
        <v>313.2</v>
      </c>
      <c r="AT166" s="54">
        <v>80</v>
      </c>
      <c r="AU166" s="200">
        <f t="shared" si="69"/>
        <v>626.4</v>
      </c>
      <c r="AV166" s="142"/>
      <c r="AW166" s="200">
        <f t="shared" si="70"/>
        <v>0</v>
      </c>
      <c r="AX166" s="142">
        <v>8</v>
      </c>
      <c r="AY166" s="200">
        <f t="shared" si="71"/>
        <v>62.64</v>
      </c>
      <c r="AZ166" s="142">
        <v>35</v>
      </c>
      <c r="BA166" s="203">
        <f t="shared" si="72"/>
        <v>274.05</v>
      </c>
      <c r="BB166" s="142">
        <v>0</v>
      </c>
      <c r="BC166" s="203">
        <f t="shared" si="73"/>
        <v>0</v>
      </c>
      <c r="BD166" s="142">
        <v>0</v>
      </c>
      <c r="BE166" s="203">
        <f t="shared" si="74"/>
        <v>0</v>
      </c>
      <c r="BF166" s="142">
        <v>0</v>
      </c>
      <c r="BG166" s="206">
        <f t="shared" si="75"/>
        <v>0</v>
      </c>
      <c r="BH166" s="142">
        <v>40</v>
      </c>
      <c r="BI166" s="206">
        <f t="shared" si="76"/>
        <v>313.2</v>
      </c>
      <c r="BJ166" s="142">
        <v>0</v>
      </c>
      <c r="BK166" s="209">
        <f t="shared" si="77"/>
        <v>0</v>
      </c>
    </row>
    <row r="167" spans="1:63" ht="15.75" customHeight="1">
      <c r="A167" s="152" t="s">
        <v>96</v>
      </c>
      <c r="B167" s="56" t="s">
        <v>160</v>
      </c>
      <c r="C167" s="33" t="s">
        <v>87</v>
      </c>
      <c r="D167" s="40" t="s">
        <v>225</v>
      </c>
      <c r="E167" s="15" t="s">
        <v>162</v>
      </c>
      <c r="F167" s="1042"/>
      <c r="G167" s="68" t="s">
        <v>241</v>
      </c>
      <c r="H167" s="97" t="s">
        <v>298</v>
      </c>
      <c r="I167" s="119" t="s">
        <v>165</v>
      </c>
      <c r="J167" s="177">
        <v>16</v>
      </c>
      <c r="K167" s="178" t="s">
        <v>303</v>
      </c>
      <c r="L167" s="178" t="s">
        <v>167</v>
      </c>
      <c r="M167" s="55" t="s">
        <v>168</v>
      </c>
      <c r="N167" s="55">
        <v>61</v>
      </c>
      <c r="O167" s="55">
        <v>61</v>
      </c>
      <c r="P167" s="55">
        <v>61</v>
      </c>
      <c r="Q167" s="55">
        <v>61</v>
      </c>
      <c r="R167" s="55">
        <v>61</v>
      </c>
      <c r="S167" s="55">
        <v>61</v>
      </c>
      <c r="T167" s="55">
        <v>61</v>
      </c>
      <c r="U167" s="55">
        <v>61</v>
      </c>
      <c r="V167" s="55">
        <v>61</v>
      </c>
      <c r="W167" s="55">
        <v>61</v>
      </c>
      <c r="X167" s="55">
        <v>61</v>
      </c>
      <c r="Y167" s="55">
        <v>61</v>
      </c>
      <c r="Z167" s="55">
        <v>61</v>
      </c>
      <c r="AA167" s="147">
        <v>4.95</v>
      </c>
      <c r="AB167" s="148">
        <v>4.95</v>
      </c>
      <c r="AC167" s="148">
        <v>4.95</v>
      </c>
      <c r="AD167" s="148">
        <v>4.95</v>
      </c>
      <c r="AE167" s="145">
        <f t="shared" si="83"/>
        <v>4.95</v>
      </c>
      <c r="AF167" s="145">
        <f t="shared" ref="AF167:AF180" si="85">AE167</f>
        <v>4.95</v>
      </c>
      <c r="AG167" s="145">
        <f t="shared" si="81"/>
        <v>4.95</v>
      </c>
      <c r="AH167" s="145">
        <f t="shared" si="81"/>
        <v>4.95</v>
      </c>
      <c r="AI167" s="145">
        <f t="shared" si="84"/>
        <v>4.95</v>
      </c>
      <c r="AJ167" s="145">
        <f t="shared" si="84"/>
        <v>4.95</v>
      </c>
      <c r="AK167" s="145">
        <f t="shared" si="84"/>
        <v>4.95</v>
      </c>
      <c r="AL167" s="145">
        <f t="shared" si="84"/>
        <v>4.95</v>
      </c>
      <c r="AM167" s="145">
        <f t="shared" si="84"/>
        <v>4.95</v>
      </c>
      <c r="AN167" s="149">
        <v>80</v>
      </c>
      <c r="AO167" s="196">
        <f t="shared" si="66"/>
        <v>396</v>
      </c>
      <c r="AP167" s="96">
        <v>40</v>
      </c>
      <c r="AQ167" s="196">
        <f t="shared" si="67"/>
        <v>198</v>
      </c>
      <c r="AR167" s="96">
        <v>0</v>
      </c>
      <c r="AS167" s="196">
        <f t="shared" si="68"/>
        <v>0</v>
      </c>
      <c r="AT167" s="54">
        <v>200</v>
      </c>
      <c r="AU167" s="200">
        <f t="shared" si="69"/>
        <v>990</v>
      </c>
      <c r="AV167" s="142"/>
      <c r="AW167" s="200">
        <f t="shared" si="70"/>
        <v>0</v>
      </c>
      <c r="AX167" s="142"/>
      <c r="AY167" s="200">
        <f t="shared" si="71"/>
        <v>0</v>
      </c>
      <c r="AZ167" s="142">
        <v>80</v>
      </c>
      <c r="BA167" s="203">
        <f t="shared" si="72"/>
        <v>396</v>
      </c>
      <c r="BB167" s="142">
        <v>40</v>
      </c>
      <c r="BC167" s="203">
        <f t="shared" si="73"/>
        <v>198</v>
      </c>
      <c r="BD167" s="142">
        <v>40</v>
      </c>
      <c r="BE167" s="203">
        <f t="shared" si="74"/>
        <v>198</v>
      </c>
      <c r="BF167" s="142">
        <v>0</v>
      </c>
      <c r="BG167" s="206">
        <f t="shared" si="75"/>
        <v>0</v>
      </c>
      <c r="BH167" s="142">
        <v>0</v>
      </c>
      <c r="BI167" s="206">
        <f t="shared" si="76"/>
        <v>0</v>
      </c>
      <c r="BJ167" s="142">
        <v>0</v>
      </c>
      <c r="BK167" s="209">
        <f t="shared" si="77"/>
        <v>0</v>
      </c>
    </row>
    <row r="168" spans="1:63" ht="15.75" customHeight="1">
      <c r="A168" s="152" t="s">
        <v>96</v>
      </c>
      <c r="B168" s="56" t="s">
        <v>160</v>
      </c>
      <c r="C168" s="33" t="s">
        <v>87</v>
      </c>
      <c r="D168" s="40" t="s">
        <v>225</v>
      </c>
      <c r="E168" s="15" t="s">
        <v>162</v>
      </c>
      <c r="F168" s="1042"/>
      <c r="G168" s="68" t="s">
        <v>241</v>
      </c>
      <c r="H168" s="97" t="s">
        <v>304</v>
      </c>
      <c r="I168" s="119" t="s">
        <v>165</v>
      </c>
      <c r="J168" s="177">
        <v>17</v>
      </c>
      <c r="K168" s="178" t="s">
        <v>305</v>
      </c>
      <c r="L168" s="178" t="s">
        <v>167</v>
      </c>
      <c r="M168" s="55" t="s">
        <v>168</v>
      </c>
      <c r="N168" s="55">
        <v>25.8</v>
      </c>
      <c r="O168" s="55">
        <v>25.8</v>
      </c>
      <c r="P168" s="55">
        <v>25.8</v>
      </c>
      <c r="Q168" s="55">
        <v>25.8</v>
      </c>
      <c r="R168" s="55">
        <v>25.8</v>
      </c>
      <c r="S168" s="55">
        <v>25.8</v>
      </c>
      <c r="T168" s="55">
        <v>25.8</v>
      </c>
      <c r="U168" s="55">
        <v>25.8</v>
      </c>
      <c r="V168" s="55">
        <v>25.8</v>
      </c>
      <c r="W168" s="55">
        <v>25.8</v>
      </c>
      <c r="X168" s="55">
        <v>25.8</v>
      </c>
      <c r="Y168" s="55">
        <v>25.8</v>
      </c>
      <c r="Z168" s="55">
        <v>25.8</v>
      </c>
      <c r="AA168" s="147">
        <v>3.5</v>
      </c>
      <c r="AB168" s="148">
        <f t="shared" ref="AB168:AC180" si="86">AA168</f>
        <v>3.5</v>
      </c>
      <c r="AC168" s="148">
        <f t="shared" si="86"/>
        <v>3.5</v>
      </c>
      <c r="AD168" s="148">
        <v>4.05</v>
      </c>
      <c r="AE168" s="145">
        <f t="shared" si="83"/>
        <v>4.05</v>
      </c>
      <c r="AF168" s="145">
        <f t="shared" si="85"/>
        <v>4.05</v>
      </c>
      <c r="AG168" s="145">
        <f t="shared" si="81"/>
        <v>4.05</v>
      </c>
      <c r="AH168" s="145">
        <f t="shared" si="81"/>
        <v>4.05</v>
      </c>
      <c r="AI168" s="145">
        <f t="shared" si="84"/>
        <v>4.05</v>
      </c>
      <c r="AJ168" s="145">
        <f t="shared" si="84"/>
        <v>4.05</v>
      </c>
      <c r="AK168" s="145">
        <f t="shared" si="84"/>
        <v>4.05</v>
      </c>
      <c r="AL168" s="145">
        <f t="shared" si="84"/>
        <v>4.05</v>
      </c>
      <c r="AM168" s="145">
        <f t="shared" si="84"/>
        <v>4.05</v>
      </c>
      <c r="AN168" s="149">
        <v>1909</v>
      </c>
      <c r="AO168" s="196">
        <f t="shared" si="66"/>
        <v>6681.5</v>
      </c>
      <c r="AP168" s="96">
        <v>1429</v>
      </c>
      <c r="AQ168" s="196">
        <f t="shared" si="67"/>
        <v>5001.5</v>
      </c>
      <c r="AR168" s="95">
        <v>2146</v>
      </c>
      <c r="AS168" s="196">
        <f t="shared" si="68"/>
        <v>8691.2999999999993</v>
      </c>
      <c r="AT168" s="54">
        <v>6193</v>
      </c>
      <c r="AU168" s="200">
        <f t="shared" si="69"/>
        <v>25081.649999999998</v>
      </c>
      <c r="AV168" s="142">
        <v>1760</v>
      </c>
      <c r="AW168" s="200">
        <f t="shared" si="70"/>
        <v>7128</v>
      </c>
      <c r="AX168" s="142">
        <v>2341</v>
      </c>
      <c r="AY168" s="200">
        <f t="shared" si="71"/>
        <v>9481.0499999999993</v>
      </c>
      <c r="AZ168" s="142">
        <v>2354</v>
      </c>
      <c r="BA168" s="203">
        <f t="shared" si="72"/>
        <v>9533.6999999999989</v>
      </c>
      <c r="BB168" s="142">
        <v>1069</v>
      </c>
      <c r="BC168" s="203">
        <f t="shared" si="73"/>
        <v>4329.45</v>
      </c>
      <c r="BD168" s="142">
        <v>1399</v>
      </c>
      <c r="BE168" s="203">
        <f t="shared" si="74"/>
        <v>5665.95</v>
      </c>
      <c r="BF168" s="142">
        <v>2400</v>
      </c>
      <c r="BG168" s="206">
        <f t="shared" si="75"/>
        <v>9720</v>
      </c>
      <c r="BH168" s="142">
        <v>1606</v>
      </c>
      <c r="BI168" s="206">
        <f t="shared" si="76"/>
        <v>6504.2999999999993</v>
      </c>
      <c r="BJ168" s="142">
        <v>2679</v>
      </c>
      <c r="BK168" s="209">
        <f t="shared" si="77"/>
        <v>10849.949999999999</v>
      </c>
    </row>
    <row r="169" spans="1:63" ht="15.75" customHeight="1">
      <c r="A169" s="152" t="s">
        <v>96</v>
      </c>
      <c r="B169" s="56" t="s">
        <v>160</v>
      </c>
      <c r="C169" s="33" t="s">
        <v>87</v>
      </c>
      <c r="D169" s="40" t="s">
        <v>225</v>
      </c>
      <c r="E169" s="15" t="s">
        <v>162</v>
      </c>
      <c r="F169" s="1042"/>
      <c r="G169" s="68" t="s">
        <v>241</v>
      </c>
      <c r="H169" s="97" t="s">
        <v>304</v>
      </c>
      <c r="I169" s="119" t="s">
        <v>165</v>
      </c>
      <c r="J169" s="177">
        <v>17</v>
      </c>
      <c r="K169" s="178" t="s">
        <v>306</v>
      </c>
      <c r="L169" s="178" t="s">
        <v>167</v>
      </c>
      <c r="M169" s="55" t="s">
        <v>168</v>
      </c>
      <c r="N169" s="55">
        <v>61</v>
      </c>
      <c r="O169" s="55">
        <v>61</v>
      </c>
      <c r="P169" s="55">
        <v>61</v>
      </c>
      <c r="Q169" s="55">
        <v>61</v>
      </c>
      <c r="R169" s="55">
        <v>61</v>
      </c>
      <c r="S169" s="55">
        <v>61</v>
      </c>
      <c r="T169" s="55">
        <v>61</v>
      </c>
      <c r="U169" s="55">
        <v>61</v>
      </c>
      <c r="V169" s="55">
        <v>61</v>
      </c>
      <c r="W169" s="55">
        <v>61</v>
      </c>
      <c r="X169" s="55">
        <v>61</v>
      </c>
      <c r="Y169" s="55">
        <v>61</v>
      </c>
      <c r="Z169" s="55">
        <v>61</v>
      </c>
      <c r="AA169" s="147">
        <v>2.2000000000000002</v>
      </c>
      <c r="AB169" s="148">
        <f t="shared" si="86"/>
        <v>2.2000000000000002</v>
      </c>
      <c r="AC169" s="148">
        <f t="shared" si="86"/>
        <v>2.2000000000000002</v>
      </c>
      <c r="AD169" s="148">
        <f>AC169</f>
        <v>2.2000000000000002</v>
      </c>
      <c r="AE169" s="145">
        <f t="shared" si="83"/>
        <v>2.2000000000000002</v>
      </c>
      <c r="AF169" s="145">
        <f t="shared" si="85"/>
        <v>2.2000000000000002</v>
      </c>
      <c r="AG169" s="145">
        <f t="shared" si="81"/>
        <v>2.2000000000000002</v>
      </c>
      <c r="AH169" s="145">
        <f t="shared" si="81"/>
        <v>2.2000000000000002</v>
      </c>
      <c r="AI169" s="145">
        <f t="shared" si="84"/>
        <v>2.2000000000000002</v>
      </c>
      <c r="AJ169" s="145">
        <f t="shared" si="84"/>
        <v>2.2000000000000002</v>
      </c>
      <c r="AK169" s="145">
        <f t="shared" si="84"/>
        <v>2.2000000000000002</v>
      </c>
      <c r="AL169" s="145">
        <f t="shared" si="84"/>
        <v>2.2000000000000002</v>
      </c>
      <c r="AM169" s="145">
        <f t="shared" si="84"/>
        <v>2.2000000000000002</v>
      </c>
      <c r="AN169" s="149">
        <v>196</v>
      </c>
      <c r="AO169" s="196">
        <f t="shared" si="66"/>
        <v>431.20000000000005</v>
      </c>
      <c r="AP169" s="96">
        <v>517</v>
      </c>
      <c r="AQ169" s="196">
        <f t="shared" si="67"/>
        <v>1137.4000000000001</v>
      </c>
      <c r="AR169" s="95">
        <v>1268</v>
      </c>
      <c r="AS169" s="196">
        <f t="shared" si="68"/>
        <v>2789.6000000000004</v>
      </c>
      <c r="AT169" s="54">
        <v>5931</v>
      </c>
      <c r="AU169" s="200">
        <f t="shared" si="69"/>
        <v>13048.2</v>
      </c>
      <c r="AV169" s="142">
        <v>3998</v>
      </c>
      <c r="AW169" s="200">
        <f t="shared" si="70"/>
        <v>8795.6</v>
      </c>
      <c r="AX169" s="142">
        <v>3041</v>
      </c>
      <c r="AY169" s="200">
        <f t="shared" si="71"/>
        <v>6690.2000000000007</v>
      </c>
      <c r="AZ169" s="142">
        <v>3319</v>
      </c>
      <c r="BA169" s="203">
        <f t="shared" si="72"/>
        <v>7301.8</v>
      </c>
      <c r="BB169" s="142">
        <v>1719</v>
      </c>
      <c r="BC169" s="203">
        <f t="shared" si="73"/>
        <v>3781.8</v>
      </c>
      <c r="BD169" s="142">
        <v>1351</v>
      </c>
      <c r="BE169" s="203">
        <f t="shared" si="74"/>
        <v>2972.2000000000003</v>
      </c>
      <c r="BF169" s="142">
        <v>1644</v>
      </c>
      <c r="BG169" s="206">
        <f t="shared" si="75"/>
        <v>3616.8</v>
      </c>
      <c r="BH169" s="142">
        <v>906</v>
      </c>
      <c r="BI169" s="206">
        <f t="shared" si="76"/>
        <v>1993.2000000000003</v>
      </c>
      <c r="BJ169" s="142">
        <v>2360</v>
      </c>
      <c r="BK169" s="209">
        <f t="shared" si="77"/>
        <v>5192</v>
      </c>
    </row>
    <row r="170" spans="1:63" ht="15.75" customHeight="1">
      <c r="A170" s="152" t="s">
        <v>96</v>
      </c>
      <c r="B170" s="56" t="s">
        <v>160</v>
      </c>
      <c r="C170" s="33" t="s">
        <v>87</v>
      </c>
      <c r="D170" s="40" t="s">
        <v>225</v>
      </c>
      <c r="E170" s="15" t="s">
        <v>162</v>
      </c>
      <c r="F170" s="1042"/>
      <c r="G170" s="68" t="s">
        <v>176</v>
      </c>
      <c r="H170" s="77" t="s">
        <v>307</v>
      </c>
      <c r="I170" s="167" t="s">
        <v>165</v>
      </c>
      <c r="J170" s="168">
        <v>16</v>
      </c>
      <c r="K170" s="169" t="s">
        <v>308</v>
      </c>
      <c r="L170" s="169" t="s">
        <v>167</v>
      </c>
      <c r="M170" s="55" t="s">
        <v>168</v>
      </c>
      <c r="N170" s="55">
        <v>17.2</v>
      </c>
      <c r="O170" s="55">
        <v>17.2</v>
      </c>
      <c r="P170" s="55">
        <v>17.2</v>
      </c>
      <c r="Q170" s="55">
        <v>17.2</v>
      </c>
      <c r="R170" s="55">
        <v>17.2</v>
      </c>
      <c r="S170" s="55">
        <v>17.2</v>
      </c>
      <c r="T170" s="55">
        <v>17.2</v>
      </c>
      <c r="U170" s="55">
        <v>17.2</v>
      </c>
      <c r="V170" s="55">
        <v>17.2</v>
      </c>
      <c r="W170" s="55">
        <v>17.2</v>
      </c>
      <c r="X170" s="55">
        <v>17.2</v>
      </c>
      <c r="Y170" s="55">
        <v>17.2</v>
      </c>
      <c r="Z170" s="55">
        <v>17.2</v>
      </c>
      <c r="AA170" s="147">
        <v>2.5</v>
      </c>
      <c r="AB170" s="148">
        <f t="shared" si="86"/>
        <v>2.5</v>
      </c>
      <c r="AC170" s="148">
        <f t="shared" si="86"/>
        <v>2.5</v>
      </c>
      <c r="AD170" s="148">
        <v>4</v>
      </c>
      <c r="AE170" s="145">
        <f t="shared" si="83"/>
        <v>4</v>
      </c>
      <c r="AF170" s="145">
        <f t="shared" si="85"/>
        <v>4</v>
      </c>
      <c r="AG170" s="145">
        <f t="shared" ref="AG170:AG180" si="87">AF170</f>
        <v>4</v>
      </c>
      <c r="AH170" s="145">
        <v>6.75</v>
      </c>
      <c r="AI170" s="145">
        <f t="shared" si="84"/>
        <v>6.75</v>
      </c>
      <c r="AJ170" s="145">
        <f t="shared" si="84"/>
        <v>6.75</v>
      </c>
      <c r="AK170" s="145">
        <f t="shared" si="84"/>
        <v>6.75</v>
      </c>
      <c r="AL170" s="145">
        <f t="shared" si="84"/>
        <v>6.75</v>
      </c>
      <c r="AM170" s="145">
        <f t="shared" si="84"/>
        <v>6.75</v>
      </c>
      <c r="AN170" s="149">
        <v>1934</v>
      </c>
      <c r="AO170" s="196">
        <f t="shared" si="66"/>
        <v>4835</v>
      </c>
      <c r="AP170" s="96">
        <v>0</v>
      </c>
      <c r="AQ170" s="196">
        <f t="shared" si="67"/>
        <v>0</v>
      </c>
      <c r="AR170" s="149">
        <v>0</v>
      </c>
      <c r="AS170" s="196">
        <f t="shared" si="68"/>
        <v>0</v>
      </c>
      <c r="AT170" s="96">
        <v>0</v>
      </c>
      <c r="AU170" s="200">
        <f t="shared" si="69"/>
        <v>0</v>
      </c>
      <c r="AV170" s="142"/>
      <c r="AW170" s="200">
        <f t="shared" si="70"/>
        <v>0</v>
      </c>
      <c r="AX170" s="142"/>
      <c r="AY170" s="200">
        <f t="shared" si="71"/>
        <v>0</v>
      </c>
      <c r="AZ170" s="142">
        <v>0</v>
      </c>
      <c r="BA170" s="203">
        <f t="shared" si="72"/>
        <v>0</v>
      </c>
      <c r="BB170" s="142">
        <v>80</v>
      </c>
      <c r="BC170" s="203">
        <f t="shared" si="73"/>
        <v>540</v>
      </c>
      <c r="BD170" s="142">
        <v>0</v>
      </c>
      <c r="BE170" s="203">
        <f t="shared" si="74"/>
        <v>0</v>
      </c>
      <c r="BF170" s="142">
        <v>0</v>
      </c>
      <c r="BG170" s="206">
        <f t="shared" si="75"/>
        <v>0</v>
      </c>
      <c r="BH170" s="142">
        <v>0</v>
      </c>
      <c r="BI170" s="206">
        <f t="shared" si="76"/>
        <v>0</v>
      </c>
      <c r="BJ170" s="142">
        <v>0</v>
      </c>
      <c r="BK170" s="209">
        <f t="shared" si="77"/>
        <v>0</v>
      </c>
    </row>
    <row r="171" spans="1:63" ht="15.75" customHeight="1" thickBot="1">
      <c r="A171" s="152" t="s">
        <v>96</v>
      </c>
      <c r="B171" s="56" t="s">
        <v>160</v>
      </c>
      <c r="C171" s="33" t="s">
        <v>87</v>
      </c>
      <c r="D171" s="40" t="s">
        <v>225</v>
      </c>
      <c r="E171" s="15" t="s">
        <v>162</v>
      </c>
      <c r="F171" s="1042"/>
      <c r="G171" s="68" t="s">
        <v>176</v>
      </c>
      <c r="H171" s="97" t="s">
        <v>307</v>
      </c>
      <c r="I171" s="119" t="s">
        <v>165</v>
      </c>
      <c r="J171" s="177">
        <v>16</v>
      </c>
      <c r="K171" s="178" t="s">
        <v>309</v>
      </c>
      <c r="L171" s="178" t="s">
        <v>167</v>
      </c>
      <c r="M171" s="55" t="s">
        <v>168</v>
      </c>
      <c r="N171" s="55">
        <v>25.35</v>
      </c>
      <c r="O171" s="55">
        <v>25.35</v>
      </c>
      <c r="P171" s="55">
        <v>25.35</v>
      </c>
      <c r="Q171" s="55">
        <v>25.35</v>
      </c>
      <c r="R171" s="55">
        <v>25.35</v>
      </c>
      <c r="S171" s="55">
        <v>25.35</v>
      </c>
      <c r="T171" s="55">
        <v>25.35</v>
      </c>
      <c r="U171" s="55">
        <v>25.35</v>
      </c>
      <c r="V171" s="55">
        <v>25.35</v>
      </c>
      <c r="W171" s="55">
        <v>25.35</v>
      </c>
      <c r="X171" s="55">
        <v>25.35</v>
      </c>
      <c r="Y171" s="55">
        <v>25.35</v>
      </c>
      <c r="Z171" s="55">
        <v>25.35</v>
      </c>
      <c r="AA171" s="147">
        <v>3.5</v>
      </c>
      <c r="AB171" s="148">
        <f t="shared" si="86"/>
        <v>3.5</v>
      </c>
      <c r="AC171" s="148">
        <f t="shared" si="86"/>
        <v>3.5</v>
      </c>
      <c r="AD171" s="148">
        <v>5.5</v>
      </c>
      <c r="AE171" s="145">
        <f t="shared" si="83"/>
        <v>5.5</v>
      </c>
      <c r="AF171" s="145">
        <f t="shared" si="85"/>
        <v>5.5</v>
      </c>
      <c r="AG171" s="145">
        <f t="shared" si="87"/>
        <v>5.5</v>
      </c>
      <c r="AH171" s="145">
        <v>9.0500000000000007</v>
      </c>
      <c r="AI171" s="145">
        <f t="shared" si="84"/>
        <v>9.0500000000000007</v>
      </c>
      <c r="AJ171" s="145">
        <f t="shared" si="84"/>
        <v>9.0500000000000007</v>
      </c>
      <c r="AK171" s="145">
        <f t="shared" si="84"/>
        <v>9.0500000000000007</v>
      </c>
      <c r="AL171" s="145">
        <f t="shared" si="84"/>
        <v>9.0500000000000007</v>
      </c>
      <c r="AM171" s="145">
        <f t="shared" si="84"/>
        <v>9.0500000000000007</v>
      </c>
      <c r="AN171" s="149">
        <v>40</v>
      </c>
      <c r="AO171" s="196">
        <f t="shared" si="66"/>
        <v>140</v>
      </c>
      <c r="AP171" s="96">
        <v>0</v>
      </c>
      <c r="AQ171" s="196">
        <f t="shared" si="67"/>
        <v>0</v>
      </c>
      <c r="AR171" s="95">
        <v>400</v>
      </c>
      <c r="AS171" s="196">
        <f t="shared" si="68"/>
        <v>2200</v>
      </c>
      <c r="AT171" s="54">
        <v>1279</v>
      </c>
      <c r="AU171" s="200">
        <f t="shared" si="69"/>
        <v>7034.5</v>
      </c>
      <c r="AV171" s="142">
        <v>400</v>
      </c>
      <c r="AW171" s="200">
        <f t="shared" si="70"/>
        <v>2200</v>
      </c>
      <c r="AX171" s="142">
        <v>436</v>
      </c>
      <c r="AY171" s="200">
        <f t="shared" si="71"/>
        <v>2398</v>
      </c>
      <c r="AZ171" s="142">
        <v>298</v>
      </c>
      <c r="BA171" s="203">
        <f t="shared" si="72"/>
        <v>2696.9</v>
      </c>
      <c r="BB171" s="142">
        <v>0</v>
      </c>
      <c r="BC171" s="203">
        <f t="shared" si="73"/>
        <v>0</v>
      </c>
      <c r="BD171" s="142">
        <v>4000</v>
      </c>
      <c r="BE171" s="203">
        <f t="shared" si="74"/>
        <v>36200</v>
      </c>
      <c r="BF171" s="142">
        <v>480</v>
      </c>
      <c r="BG171" s="206">
        <f t="shared" si="75"/>
        <v>4344</v>
      </c>
      <c r="BH171" s="142">
        <v>0</v>
      </c>
      <c r="BI171" s="206">
        <f t="shared" si="76"/>
        <v>0</v>
      </c>
      <c r="BJ171" s="142">
        <v>0</v>
      </c>
      <c r="BK171" s="209">
        <f t="shared" si="77"/>
        <v>0</v>
      </c>
    </row>
    <row r="172" spans="1:63" ht="15.75" customHeight="1">
      <c r="A172" s="152" t="s">
        <v>96</v>
      </c>
      <c r="B172" s="56" t="s">
        <v>160</v>
      </c>
      <c r="C172" s="33" t="s">
        <v>87</v>
      </c>
      <c r="D172" s="40" t="s">
        <v>225</v>
      </c>
      <c r="E172" s="15" t="s">
        <v>162</v>
      </c>
      <c r="F172" s="1042"/>
      <c r="G172" s="68" t="s">
        <v>176</v>
      </c>
      <c r="H172" s="77" t="s">
        <v>310</v>
      </c>
      <c r="I172" s="167" t="s">
        <v>165</v>
      </c>
      <c r="J172" s="168">
        <v>16</v>
      </c>
      <c r="K172" s="169" t="s">
        <v>299</v>
      </c>
      <c r="L172" s="169" t="s">
        <v>167</v>
      </c>
      <c r="M172" s="55" t="s">
        <v>168</v>
      </c>
      <c r="N172" s="55">
        <v>17.2</v>
      </c>
      <c r="O172" s="55">
        <v>17.2</v>
      </c>
      <c r="P172" s="55">
        <v>17.2</v>
      </c>
      <c r="Q172" s="55">
        <v>17.2</v>
      </c>
      <c r="R172" s="55">
        <v>17.2</v>
      </c>
      <c r="S172" s="55">
        <v>17.2</v>
      </c>
      <c r="T172" s="55">
        <v>17.2</v>
      </c>
      <c r="U172" s="55">
        <v>17.2</v>
      </c>
      <c r="V172" s="55">
        <v>17.2</v>
      </c>
      <c r="W172" s="55">
        <v>17.2</v>
      </c>
      <c r="X172" s="55">
        <v>17.2</v>
      </c>
      <c r="Y172" s="55">
        <v>17.2</v>
      </c>
      <c r="Z172" s="55">
        <v>17.2</v>
      </c>
      <c r="AA172" s="147">
        <v>2.5</v>
      </c>
      <c r="AB172" s="148">
        <f t="shared" si="86"/>
        <v>2.5</v>
      </c>
      <c r="AC172" s="148">
        <f t="shared" si="86"/>
        <v>2.5</v>
      </c>
      <c r="AD172" s="148">
        <v>4</v>
      </c>
      <c r="AE172" s="145">
        <f t="shared" si="83"/>
        <v>4</v>
      </c>
      <c r="AF172" s="145">
        <f t="shared" si="85"/>
        <v>4</v>
      </c>
      <c r="AG172" s="145">
        <f t="shared" si="87"/>
        <v>4</v>
      </c>
      <c r="AH172" s="145">
        <v>6.75</v>
      </c>
      <c r="AI172" s="145">
        <f t="shared" si="84"/>
        <v>6.75</v>
      </c>
      <c r="AJ172" s="145">
        <f t="shared" si="84"/>
        <v>6.75</v>
      </c>
      <c r="AK172" s="145">
        <f t="shared" si="84"/>
        <v>6.75</v>
      </c>
      <c r="AL172" s="145">
        <f t="shared" si="84"/>
        <v>6.75</v>
      </c>
      <c r="AM172" s="145">
        <f t="shared" si="84"/>
        <v>6.75</v>
      </c>
      <c r="AN172" s="149">
        <v>3163</v>
      </c>
      <c r="AO172" s="196">
        <f t="shared" si="66"/>
        <v>7907.5</v>
      </c>
      <c r="AP172" s="96">
        <v>3179</v>
      </c>
      <c r="AQ172" s="196">
        <f t="shared" si="67"/>
        <v>7947.5</v>
      </c>
      <c r="AR172" s="149">
        <v>6374</v>
      </c>
      <c r="AS172" s="196">
        <f t="shared" si="68"/>
        <v>25496</v>
      </c>
      <c r="AT172" s="62">
        <v>0</v>
      </c>
      <c r="AU172" s="200">
        <f t="shared" si="69"/>
        <v>0</v>
      </c>
      <c r="AV172" s="142">
        <v>40</v>
      </c>
      <c r="AW172" s="200">
        <f t="shared" si="70"/>
        <v>160</v>
      </c>
      <c r="AX172" s="142"/>
      <c r="AY172" s="200">
        <f t="shared" si="71"/>
        <v>0</v>
      </c>
      <c r="AZ172" s="142">
        <v>0</v>
      </c>
      <c r="BA172" s="203">
        <f t="shared" si="72"/>
        <v>0</v>
      </c>
      <c r="BB172" s="142">
        <v>120</v>
      </c>
      <c r="BC172" s="203">
        <f t="shared" si="73"/>
        <v>810</v>
      </c>
      <c r="BD172" s="142">
        <v>0</v>
      </c>
      <c r="BE172" s="203">
        <f t="shared" si="74"/>
        <v>0</v>
      </c>
      <c r="BF172" s="142">
        <v>0</v>
      </c>
      <c r="BG172" s="206">
        <f t="shared" si="75"/>
        <v>0</v>
      </c>
      <c r="BH172" s="142">
        <v>0</v>
      </c>
      <c r="BI172" s="206">
        <f t="shared" si="76"/>
        <v>0</v>
      </c>
      <c r="BJ172" s="142">
        <v>0</v>
      </c>
      <c r="BK172" s="209">
        <f t="shared" si="77"/>
        <v>0</v>
      </c>
    </row>
    <row r="173" spans="1:63" ht="15.75" customHeight="1">
      <c r="A173" s="152" t="s">
        <v>96</v>
      </c>
      <c r="B173" s="56" t="s">
        <v>160</v>
      </c>
      <c r="C173" s="33" t="s">
        <v>87</v>
      </c>
      <c r="D173" s="40" t="s">
        <v>225</v>
      </c>
      <c r="E173" s="15" t="s">
        <v>162</v>
      </c>
      <c r="F173" s="1042"/>
      <c r="G173" s="68" t="s">
        <v>176</v>
      </c>
      <c r="H173" s="97" t="s">
        <v>311</v>
      </c>
      <c r="I173" s="119" t="s">
        <v>165</v>
      </c>
      <c r="J173" s="177">
        <v>16</v>
      </c>
      <c r="K173" s="178" t="s">
        <v>300</v>
      </c>
      <c r="L173" s="178" t="s">
        <v>167</v>
      </c>
      <c r="M173" s="55" t="s">
        <v>168</v>
      </c>
      <c r="N173" s="55">
        <v>17.2</v>
      </c>
      <c r="O173" s="55">
        <v>17.2</v>
      </c>
      <c r="P173" s="55">
        <v>17.2</v>
      </c>
      <c r="Q173" s="55">
        <v>17.2</v>
      </c>
      <c r="R173" s="55">
        <v>17.2</v>
      </c>
      <c r="S173" s="55">
        <v>17.2</v>
      </c>
      <c r="T173" s="55">
        <v>17.2</v>
      </c>
      <c r="U173" s="55">
        <v>17.2</v>
      </c>
      <c r="V173" s="55">
        <v>17.2</v>
      </c>
      <c r="W173" s="55">
        <v>17.2</v>
      </c>
      <c r="X173" s="55">
        <v>17.2</v>
      </c>
      <c r="Y173" s="55">
        <v>17.2</v>
      </c>
      <c r="Z173" s="55">
        <v>17.2</v>
      </c>
      <c r="AA173" s="147">
        <v>2.5</v>
      </c>
      <c r="AB173" s="148">
        <f t="shared" si="86"/>
        <v>2.5</v>
      </c>
      <c r="AC173" s="148">
        <f t="shared" si="86"/>
        <v>2.5</v>
      </c>
      <c r="AD173" s="148">
        <v>4</v>
      </c>
      <c r="AE173" s="145">
        <f t="shared" si="83"/>
        <v>4</v>
      </c>
      <c r="AF173" s="145">
        <f t="shared" si="85"/>
        <v>4</v>
      </c>
      <c r="AG173" s="145">
        <f t="shared" si="87"/>
        <v>4</v>
      </c>
      <c r="AH173" s="145">
        <v>6.75</v>
      </c>
      <c r="AI173" s="145">
        <f t="shared" si="84"/>
        <v>6.75</v>
      </c>
      <c r="AJ173" s="145">
        <f t="shared" si="84"/>
        <v>6.75</v>
      </c>
      <c r="AK173" s="145">
        <f t="shared" si="84"/>
        <v>6.75</v>
      </c>
      <c r="AL173" s="145">
        <f t="shared" si="84"/>
        <v>6.75</v>
      </c>
      <c r="AM173" s="145">
        <f t="shared" si="84"/>
        <v>6.75</v>
      </c>
      <c r="AN173" s="149">
        <v>0</v>
      </c>
      <c r="AO173" s="196">
        <f t="shared" si="66"/>
        <v>0</v>
      </c>
      <c r="AP173" s="96">
        <v>134</v>
      </c>
      <c r="AQ173" s="196">
        <f t="shared" si="67"/>
        <v>335</v>
      </c>
      <c r="AR173" s="95">
        <v>160</v>
      </c>
      <c r="AS173" s="196">
        <f t="shared" si="68"/>
        <v>640</v>
      </c>
      <c r="AT173" s="54">
        <v>80</v>
      </c>
      <c r="AU173" s="200">
        <f t="shared" si="69"/>
        <v>320</v>
      </c>
      <c r="AV173" s="142">
        <v>200</v>
      </c>
      <c r="AW173" s="200">
        <f t="shared" si="70"/>
        <v>800</v>
      </c>
      <c r="AX173" s="142">
        <v>40</v>
      </c>
      <c r="AY173" s="200">
        <f t="shared" si="71"/>
        <v>160</v>
      </c>
      <c r="AZ173" s="142">
        <v>0</v>
      </c>
      <c r="BA173" s="203">
        <f t="shared" si="72"/>
        <v>0</v>
      </c>
      <c r="BB173" s="142">
        <v>0</v>
      </c>
      <c r="BC173" s="203">
        <f t="shared" si="73"/>
        <v>0</v>
      </c>
      <c r="BD173" s="142">
        <v>0</v>
      </c>
      <c r="BE173" s="203">
        <f t="shared" si="74"/>
        <v>0</v>
      </c>
      <c r="BF173" s="142">
        <v>0</v>
      </c>
      <c r="BG173" s="206">
        <f t="shared" si="75"/>
        <v>0</v>
      </c>
      <c r="BH173" s="142">
        <v>0</v>
      </c>
      <c r="BI173" s="206">
        <f t="shared" si="76"/>
        <v>0</v>
      </c>
      <c r="BJ173" s="142">
        <v>0</v>
      </c>
      <c r="BK173" s="209">
        <f t="shared" si="77"/>
        <v>0</v>
      </c>
    </row>
    <row r="174" spans="1:63" ht="15.75" customHeight="1">
      <c r="A174" s="152" t="s">
        <v>96</v>
      </c>
      <c r="B174" s="56" t="s">
        <v>160</v>
      </c>
      <c r="C174" s="33" t="s">
        <v>87</v>
      </c>
      <c r="D174" s="40" t="s">
        <v>225</v>
      </c>
      <c r="E174" s="15" t="s">
        <v>162</v>
      </c>
      <c r="F174" s="1042"/>
      <c r="G174" s="68" t="s">
        <v>176</v>
      </c>
      <c r="H174" s="77" t="s">
        <v>310</v>
      </c>
      <c r="I174" s="167" t="s">
        <v>165</v>
      </c>
      <c r="J174" s="168">
        <v>16</v>
      </c>
      <c r="K174" s="169" t="s">
        <v>312</v>
      </c>
      <c r="L174" s="169" t="s">
        <v>167</v>
      </c>
      <c r="M174" s="55" t="s">
        <v>168</v>
      </c>
      <c r="N174" s="55">
        <v>25.35</v>
      </c>
      <c r="O174" s="55">
        <v>25.35</v>
      </c>
      <c r="P174" s="55">
        <v>25.35</v>
      </c>
      <c r="Q174" s="55">
        <v>25.35</v>
      </c>
      <c r="R174" s="55">
        <v>25.35</v>
      </c>
      <c r="S174" s="55">
        <v>25.35</v>
      </c>
      <c r="T174" s="55">
        <v>25.35</v>
      </c>
      <c r="U174" s="55">
        <v>25.35</v>
      </c>
      <c r="V174" s="55">
        <v>25.35</v>
      </c>
      <c r="W174" s="55">
        <v>25.35</v>
      </c>
      <c r="X174" s="55">
        <v>25.35</v>
      </c>
      <c r="Y174" s="55">
        <v>25.35</v>
      </c>
      <c r="Z174" s="55">
        <v>25.35</v>
      </c>
      <c r="AA174" s="147">
        <v>3.5</v>
      </c>
      <c r="AB174" s="148">
        <f t="shared" si="86"/>
        <v>3.5</v>
      </c>
      <c r="AC174" s="148">
        <f t="shared" si="86"/>
        <v>3.5</v>
      </c>
      <c r="AD174" s="148">
        <v>5.5</v>
      </c>
      <c r="AE174" s="145">
        <f t="shared" si="83"/>
        <v>5.5</v>
      </c>
      <c r="AF174" s="145">
        <f t="shared" si="85"/>
        <v>5.5</v>
      </c>
      <c r="AG174" s="145">
        <f t="shared" si="87"/>
        <v>5.5</v>
      </c>
      <c r="AH174" s="145">
        <v>9.0500000000000007</v>
      </c>
      <c r="AI174" s="145">
        <f t="shared" ref="AI174:AM183" si="88">AH174</f>
        <v>9.0500000000000007</v>
      </c>
      <c r="AJ174" s="145">
        <f t="shared" si="88"/>
        <v>9.0500000000000007</v>
      </c>
      <c r="AK174" s="145">
        <f t="shared" si="88"/>
        <v>9.0500000000000007</v>
      </c>
      <c r="AL174" s="145">
        <f t="shared" si="88"/>
        <v>9.0500000000000007</v>
      </c>
      <c r="AM174" s="145">
        <f t="shared" si="88"/>
        <v>9.0500000000000007</v>
      </c>
      <c r="AN174" s="149">
        <v>0</v>
      </c>
      <c r="AO174" s="196">
        <f t="shared" si="66"/>
        <v>0</v>
      </c>
      <c r="AP174" s="96">
        <v>1357</v>
      </c>
      <c r="AQ174" s="196">
        <f t="shared" si="67"/>
        <v>4749.5</v>
      </c>
      <c r="AR174" s="149">
        <v>38</v>
      </c>
      <c r="AS174" s="196">
        <f t="shared" si="68"/>
        <v>209</v>
      </c>
      <c r="AT174" s="54">
        <v>76</v>
      </c>
      <c r="AU174" s="200">
        <f t="shared" si="69"/>
        <v>418</v>
      </c>
      <c r="AV174" s="142">
        <v>0</v>
      </c>
      <c r="AW174" s="200">
        <f t="shared" si="70"/>
        <v>0</v>
      </c>
      <c r="AX174" s="142">
        <v>1080</v>
      </c>
      <c r="AY174" s="200">
        <f t="shared" si="71"/>
        <v>5940</v>
      </c>
      <c r="AZ174" s="142">
        <v>0</v>
      </c>
      <c r="BA174" s="203">
        <f t="shared" si="72"/>
        <v>0</v>
      </c>
      <c r="BB174" s="142">
        <v>40</v>
      </c>
      <c r="BC174" s="203">
        <f t="shared" si="73"/>
        <v>362</v>
      </c>
      <c r="BD174" s="142">
        <v>0</v>
      </c>
      <c r="BE174" s="203">
        <f t="shared" si="74"/>
        <v>0</v>
      </c>
      <c r="BF174" s="142">
        <v>480</v>
      </c>
      <c r="BG174" s="206">
        <f t="shared" si="75"/>
        <v>4344</v>
      </c>
      <c r="BH174" s="142">
        <v>0</v>
      </c>
      <c r="BI174" s="206">
        <f t="shared" si="76"/>
        <v>0</v>
      </c>
      <c r="BJ174" s="142">
        <v>0</v>
      </c>
      <c r="BK174" s="209">
        <f t="shared" si="77"/>
        <v>0</v>
      </c>
    </row>
    <row r="175" spans="1:63" ht="15.75" customHeight="1">
      <c r="A175" s="152" t="s">
        <v>96</v>
      </c>
      <c r="B175" s="56" t="s">
        <v>160</v>
      </c>
      <c r="C175" s="33" t="s">
        <v>87</v>
      </c>
      <c r="D175" s="40" t="s">
        <v>225</v>
      </c>
      <c r="E175" s="15" t="s">
        <v>162</v>
      </c>
      <c r="F175" s="1042"/>
      <c r="G175" s="68" t="s">
        <v>176</v>
      </c>
      <c r="H175" s="97" t="s">
        <v>311</v>
      </c>
      <c r="I175" s="119" t="s">
        <v>165</v>
      </c>
      <c r="J175" s="177">
        <v>16</v>
      </c>
      <c r="K175" s="178" t="s">
        <v>302</v>
      </c>
      <c r="L175" s="178" t="s">
        <v>167</v>
      </c>
      <c r="M175" s="55" t="s">
        <v>168</v>
      </c>
      <c r="N175" s="55">
        <v>25.35</v>
      </c>
      <c r="O175" s="55">
        <v>25.35</v>
      </c>
      <c r="P175" s="55">
        <v>25.35</v>
      </c>
      <c r="Q175" s="55">
        <v>25.35</v>
      </c>
      <c r="R175" s="55">
        <v>25.35</v>
      </c>
      <c r="S175" s="55">
        <v>25.35</v>
      </c>
      <c r="T175" s="55">
        <v>25.35</v>
      </c>
      <c r="U175" s="55">
        <v>25.35</v>
      </c>
      <c r="V175" s="55">
        <v>25.35</v>
      </c>
      <c r="W175" s="55">
        <v>25.35</v>
      </c>
      <c r="X175" s="55">
        <v>25.35</v>
      </c>
      <c r="Y175" s="55">
        <v>25.35</v>
      </c>
      <c r="Z175" s="55">
        <v>25.35</v>
      </c>
      <c r="AA175" s="147">
        <v>3.5</v>
      </c>
      <c r="AB175" s="148">
        <f t="shared" si="86"/>
        <v>3.5</v>
      </c>
      <c r="AC175" s="148">
        <f t="shared" si="86"/>
        <v>3.5</v>
      </c>
      <c r="AD175" s="148">
        <v>5.5</v>
      </c>
      <c r="AE175" s="145">
        <f t="shared" si="83"/>
        <v>5.5</v>
      </c>
      <c r="AF175" s="145">
        <f t="shared" si="85"/>
        <v>5.5</v>
      </c>
      <c r="AG175" s="145">
        <f t="shared" si="87"/>
        <v>5.5</v>
      </c>
      <c r="AH175" s="145">
        <v>9.0500000000000007</v>
      </c>
      <c r="AI175" s="145">
        <f t="shared" si="88"/>
        <v>9.0500000000000007</v>
      </c>
      <c r="AJ175" s="145">
        <f t="shared" si="88"/>
        <v>9.0500000000000007</v>
      </c>
      <c r="AK175" s="145">
        <f t="shared" si="88"/>
        <v>9.0500000000000007</v>
      </c>
      <c r="AL175" s="145">
        <f t="shared" si="88"/>
        <v>9.0500000000000007</v>
      </c>
      <c r="AM175" s="145">
        <f t="shared" si="88"/>
        <v>9.0500000000000007</v>
      </c>
      <c r="AN175" s="149">
        <v>78</v>
      </c>
      <c r="AO175" s="196">
        <f t="shared" si="66"/>
        <v>273</v>
      </c>
      <c r="AP175" s="96">
        <v>0</v>
      </c>
      <c r="AQ175" s="196">
        <f t="shared" si="67"/>
        <v>0</v>
      </c>
      <c r="AR175" s="96">
        <v>0</v>
      </c>
      <c r="AS175" s="196">
        <f t="shared" si="68"/>
        <v>0</v>
      </c>
      <c r="AT175" s="96">
        <v>0</v>
      </c>
      <c r="AU175" s="200">
        <f t="shared" si="69"/>
        <v>0</v>
      </c>
      <c r="AV175" s="142">
        <v>0</v>
      </c>
      <c r="AW175" s="200">
        <f t="shared" si="70"/>
        <v>0</v>
      </c>
      <c r="AX175" s="142"/>
      <c r="AY175" s="200">
        <f t="shared" si="71"/>
        <v>0</v>
      </c>
      <c r="AZ175" s="142">
        <v>0</v>
      </c>
      <c r="BA175" s="203">
        <f t="shared" si="72"/>
        <v>0</v>
      </c>
      <c r="BB175" s="142">
        <v>0</v>
      </c>
      <c r="BC175" s="203">
        <f t="shared" si="73"/>
        <v>0</v>
      </c>
      <c r="BD175" s="142">
        <v>0</v>
      </c>
      <c r="BE175" s="203">
        <f t="shared" si="74"/>
        <v>0</v>
      </c>
      <c r="BF175" s="142">
        <v>0</v>
      </c>
      <c r="BG175" s="206">
        <f t="shared" si="75"/>
        <v>0</v>
      </c>
      <c r="BH175" s="142">
        <v>0</v>
      </c>
      <c r="BI175" s="206">
        <f t="shared" si="76"/>
        <v>0</v>
      </c>
      <c r="BJ175" s="142">
        <v>0</v>
      </c>
      <c r="BK175" s="209">
        <f t="shared" si="77"/>
        <v>0</v>
      </c>
    </row>
    <row r="176" spans="1:63" ht="15.75" customHeight="1">
      <c r="A176" s="152" t="s">
        <v>96</v>
      </c>
      <c r="B176" s="56" t="s">
        <v>160</v>
      </c>
      <c r="C176" s="33" t="s">
        <v>87</v>
      </c>
      <c r="D176" s="40" t="s">
        <v>225</v>
      </c>
      <c r="E176" s="15" t="s">
        <v>162</v>
      </c>
      <c r="F176" s="1042"/>
      <c r="G176" s="68" t="s">
        <v>176</v>
      </c>
      <c r="H176" s="97" t="s">
        <v>311</v>
      </c>
      <c r="I176" s="119" t="s">
        <v>165</v>
      </c>
      <c r="J176" s="177">
        <v>16</v>
      </c>
      <c r="K176" s="178" t="s">
        <v>313</v>
      </c>
      <c r="L176" s="178" t="s">
        <v>167</v>
      </c>
      <c r="M176" s="55" t="s">
        <v>168</v>
      </c>
      <c r="N176" s="55">
        <v>25.35</v>
      </c>
      <c r="O176" s="55">
        <v>25.35</v>
      </c>
      <c r="P176" s="55">
        <v>25.35</v>
      </c>
      <c r="Q176" s="55">
        <v>25.35</v>
      </c>
      <c r="R176" s="55">
        <v>25.35</v>
      </c>
      <c r="S176" s="55">
        <v>25.35</v>
      </c>
      <c r="T176" s="55">
        <v>25.35</v>
      </c>
      <c r="U176" s="55">
        <v>25.35</v>
      </c>
      <c r="V176" s="55">
        <v>25.35</v>
      </c>
      <c r="W176" s="55">
        <v>25.35</v>
      </c>
      <c r="X176" s="55">
        <v>25.35</v>
      </c>
      <c r="Y176" s="55">
        <v>25.35</v>
      </c>
      <c r="Z176" s="55">
        <v>25.35</v>
      </c>
      <c r="AA176" s="147">
        <v>3.5</v>
      </c>
      <c r="AB176" s="148">
        <f t="shared" si="86"/>
        <v>3.5</v>
      </c>
      <c r="AC176" s="148">
        <f t="shared" si="86"/>
        <v>3.5</v>
      </c>
      <c r="AD176" s="148">
        <v>5.5</v>
      </c>
      <c r="AE176" s="145">
        <f t="shared" si="83"/>
        <v>5.5</v>
      </c>
      <c r="AF176" s="145">
        <f t="shared" si="85"/>
        <v>5.5</v>
      </c>
      <c r="AG176" s="145">
        <f t="shared" si="87"/>
        <v>5.5</v>
      </c>
      <c r="AH176" s="145">
        <v>9.0500000000000007</v>
      </c>
      <c r="AI176" s="145">
        <f t="shared" si="88"/>
        <v>9.0500000000000007</v>
      </c>
      <c r="AJ176" s="145">
        <f t="shared" si="88"/>
        <v>9.0500000000000007</v>
      </c>
      <c r="AK176" s="145">
        <f t="shared" si="88"/>
        <v>9.0500000000000007</v>
      </c>
      <c r="AL176" s="145">
        <f t="shared" si="88"/>
        <v>9.0500000000000007</v>
      </c>
      <c r="AM176" s="145">
        <f t="shared" si="88"/>
        <v>9.0500000000000007</v>
      </c>
      <c r="AN176" s="149">
        <v>0</v>
      </c>
      <c r="AO176" s="196">
        <f t="shared" si="66"/>
        <v>0</v>
      </c>
      <c r="AP176" s="96">
        <v>0</v>
      </c>
      <c r="AQ176" s="196">
        <f t="shared" si="67"/>
        <v>0</v>
      </c>
      <c r="AR176" s="96">
        <v>0</v>
      </c>
      <c r="AS176" s="196">
        <f t="shared" si="68"/>
        <v>0</v>
      </c>
      <c r="AT176" s="96">
        <v>0</v>
      </c>
      <c r="AU176" s="200">
        <f t="shared" si="69"/>
        <v>0</v>
      </c>
      <c r="AV176" s="142">
        <v>0</v>
      </c>
      <c r="AW176" s="200">
        <f t="shared" si="70"/>
        <v>0</v>
      </c>
      <c r="AX176" s="142"/>
      <c r="AY176" s="200">
        <f t="shared" si="71"/>
        <v>0</v>
      </c>
      <c r="AZ176" s="142">
        <v>0</v>
      </c>
      <c r="BA176" s="203">
        <f t="shared" si="72"/>
        <v>0</v>
      </c>
      <c r="BB176" s="142">
        <v>0</v>
      </c>
      <c r="BC176" s="203">
        <f t="shared" si="73"/>
        <v>0</v>
      </c>
      <c r="BD176" s="142">
        <v>0</v>
      </c>
      <c r="BE176" s="203">
        <f t="shared" si="74"/>
        <v>0</v>
      </c>
      <c r="BF176" s="142">
        <v>0</v>
      </c>
      <c r="BG176" s="206">
        <f t="shared" si="75"/>
        <v>0</v>
      </c>
      <c r="BH176" s="142">
        <v>0</v>
      </c>
      <c r="BI176" s="206">
        <f t="shared" si="76"/>
        <v>0</v>
      </c>
      <c r="BJ176" s="142">
        <v>0</v>
      </c>
      <c r="BK176" s="209">
        <f t="shared" si="77"/>
        <v>0</v>
      </c>
    </row>
    <row r="177" spans="1:64" ht="15.75" customHeight="1">
      <c r="A177" s="152" t="s">
        <v>96</v>
      </c>
      <c r="B177" s="56" t="s">
        <v>160</v>
      </c>
      <c r="C177" s="33" t="s">
        <v>87</v>
      </c>
      <c r="D177" s="40" t="s">
        <v>225</v>
      </c>
      <c r="E177" s="15" t="s">
        <v>162</v>
      </c>
      <c r="F177" s="1042"/>
      <c r="G177" s="68" t="s">
        <v>176</v>
      </c>
      <c r="H177" s="97" t="s">
        <v>311</v>
      </c>
      <c r="I177" s="119" t="s">
        <v>165</v>
      </c>
      <c r="J177" s="177">
        <v>16</v>
      </c>
      <c r="K177" s="178" t="s">
        <v>309</v>
      </c>
      <c r="L177" s="178" t="s">
        <v>167</v>
      </c>
      <c r="M177" s="55" t="s">
        <v>168</v>
      </c>
      <c r="N177" s="55">
        <v>25.35</v>
      </c>
      <c r="O177" s="55">
        <v>25.35</v>
      </c>
      <c r="P177" s="55">
        <v>25.35</v>
      </c>
      <c r="Q177" s="55">
        <v>25.35</v>
      </c>
      <c r="R177" s="55">
        <v>25.35</v>
      </c>
      <c r="S177" s="55">
        <v>25.35</v>
      </c>
      <c r="T177" s="55">
        <v>25.35</v>
      </c>
      <c r="U177" s="55">
        <v>25.35</v>
      </c>
      <c r="V177" s="55">
        <v>25.35</v>
      </c>
      <c r="W177" s="55">
        <v>25.35</v>
      </c>
      <c r="X177" s="55">
        <v>25.35</v>
      </c>
      <c r="Y177" s="55">
        <v>25.35</v>
      </c>
      <c r="Z177" s="55">
        <v>25.35</v>
      </c>
      <c r="AA177" s="147">
        <v>3.5</v>
      </c>
      <c r="AB177" s="148">
        <f t="shared" si="86"/>
        <v>3.5</v>
      </c>
      <c r="AC177" s="148">
        <f t="shared" si="86"/>
        <v>3.5</v>
      </c>
      <c r="AD177" s="148">
        <v>5.5</v>
      </c>
      <c r="AE177" s="145">
        <f t="shared" si="83"/>
        <v>5.5</v>
      </c>
      <c r="AF177" s="145">
        <f t="shared" si="85"/>
        <v>5.5</v>
      </c>
      <c r="AG177" s="145">
        <f t="shared" si="87"/>
        <v>5.5</v>
      </c>
      <c r="AH177" s="145">
        <v>9.0500000000000007</v>
      </c>
      <c r="AI177" s="145">
        <f t="shared" si="88"/>
        <v>9.0500000000000007</v>
      </c>
      <c r="AJ177" s="145">
        <f t="shared" si="88"/>
        <v>9.0500000000000007</v>
      </c>
      <c r="AK177" s="145">
        <f t="shared" si="88"/>
        <v>9.0500000000000007</v>
      </c>
      <c r="AL177" s="145">
        <f t="shared" si="88"/>
        <v>9.0500000000000007</v>
      </c>
      <c r="AM177" s="145">
        <f t="shared" si="88"/>
        <v>9.0500000000000007</v>
      </c>
      <c r="AN177" s="149">
        <v>0</v>
      </c>
      <c r="AO177" s="196">
        <f t="shared" si="66"/>
        <v>0</v>
      </c>
      <c r="AP177" s="96">
        <v>0</v>
      </c>
      <c r="AQ177" s="196">
        <f t="shared" si="67"/>
        <v>0</v>
      </c>
      <c r="AR177" s="96">
        <v>0</v>
      </c>
      <c r="AS177" s="196">
        <f t="shared" si="68"/>
        <v>0</v>
      </c>
      <c r="AT177" s="96">
        <v>0</v>
      </c>
      <c r="AU177" s="200">
        <f t="shared" si="69"/>
        <v>0</v>
      </c>
      <c r="AV177" s="142">
        <v>0</v>
      </c>
      <c r="AW177" s="200">
        <f t="shared" si="70"/>
        <v>0</v>
      </c>
      <c r="AX177" s="142"/>
      <c r="AY177" s="200">
        <f t="shared" si="71"/>
        <v>0</v>
      </c>
      <c r="AZ177" s="142">
        <v>0</v>
      </c>
      <c r="BA177" s="203">
        <f t="shared" si="72"/>
        <v>0</v>
      </c>
      <c r="BB177" s="142">
        <v>1345</v>
      </c>
      <c r="BC177" s="203">
        <f t="shared" si="73"/>
        <v>12172.250000000002</v>
      </c>
      <c r="BD177" s="142">
        <v>0</v>
      </c>
      <c r="BE177" s="203">
        <f t="shared" si="74"/>
        <v>0</v>
      </c>
      <c r="BF177" s="142">
        <v>0</v>
      </c>
      <c r="BG177" s="206">
        <f t="shared" si="75"/>
        <v>0</v>
      </c>
      <c r="BH177" s="142">
        <v>0</v>
      </c>
      <c r="BI177" s="206">
        <f t="shared" si="76"/>
        <v>0</v>
      </c>
      <c r="BJ177" s="142">
        <v>0</v>
      </c>
      <c r="BK177" s="209">
        <f t="shared" si="77"/>
        <v>0</v>
      </c>
    </row>
    <row r="178" spans="1:64" ht="15.75" customHeight="1">
      <c r="A178" s="152" t="s">
        <v>96</v>
      </c>
      <c r="B178" s="56" t="s">
        <v>160</v>
      </c>
      <c r="C178" s="33" t="s">
        <v>87</v>
      </c>
      <c r="D178" s="40" t="s">
        <v>225</v>
      </c>
      <c r="E178" s="15" t="s">
        <v>162</v>
      </c>
      <c r="F178" s="1042"/>
      <c r="G178" s="68" t="s">
        <v>176</v>
      </c>
      <c r="H178" s="97" t="s">
        <v>310</v>
      </c>
      <c r="I178" s="119" t="s">
        <v>165</v>
      </c>
      <c r="J178" s="177">
        <v>16</v>
      </c>
      <c r="K178" s="178" t="s">
        <v>314</v>
      </c>
      <c r="L178" s="178" t="s">
        <v>167</v>
      </c>
      <c r="M178" s="55" t="s">
        <v>168</v>
      </c>
      <c r="N178" s="55">
        <v>25.35</v>
      </c>
      <c r="O178" s="55">
        <v>25.35</v>
      </c>
      <c r="P178" s="55">
        <v>25.35</v>
      </c>
      <c r="Q178" s="55">
        <v>25.35</v>
      </c>
      <c r="R178" s="55">
        <v>25.35</v>
      </c>
      <c r="S178" s="55">
        <v>25.35</v>
      </c>
      <c r="T178" s="55">
        <v>25.35</v>
      </c>
      <c r="U178" s="55">
        <v>25.35</v>
      </c>
      <c r="V178" s="55">
        <v>25.35</v>
      </c>
      <c r="W178" s="55">
        <v>25.35</v>
      </c>
      <c r="X178" s="55">
        <v>25.35</v>
      </c>
      <c r="Y178" s="55">
        <v>25.35</v>
      </c>
      <c r="Z178" s="55">
        <v>25.35</v>
      </c>
      <c r="AA178" s="147">
        <v>3.5</v>
      </c>
      <c r="AB178" s="148">
        <f t="shared" si="86"/>
        <v>3.5</v>
      </c>
      <c r="AC178" s="148">
        <f t="shared" si="86"/>
        <v>3.5</v>
      </c>
      <c r="AD178" s="148">
        <v>5.5</v>
      </c>
      <c r="AE178" s="145">
        <f t="shared" si="83"/>
        <v>5.5</v>
      </c>
      <c r="AF178" s="145">
        <f t="shared" si="85"/>
        <v>5.5</v>
      </c>
      <c r="AG178" s="145">
        <f t="shared" si="87"/>
        <v>5.5</v>
      </c>
      <c r="AH178" s="145">
        <v>9.0500000000000007</v>
      </c>
      <c r="AI178" s="145">
        <f t="shared" si="88"/>
        <v>9.0500000000000007</v>
      </c>
      <c r="AJ178" s="145">
        <f t="shared" si="88"/>
        <v>9.0500000000000007</v>
      </c>
      <c r="AK178" s="145">
        <f t="shared" si="88"/>
        <v>9.0500000000000007</v>
      </c>
      <c r="AL178" s="145">
        <f t="shared" si="88"/>
        <v>9.0500000000000007</v>
      </c>
      <c r="AM178" s="145">
        <f t="shared" si="88"/>
        <v>9.0500000000000007</v>
      </c>
      <c r="AN178" s="149">
        <v>0</v>
      </c>
      <c r="AO178" s="196">
        <f t="shared" si="66"/>
        <v>0</v>
      </c>
      <c r="AP178" s="96">
        <v>0</v>
      </c>
      <c r="AQ178" s="196">
        <f t="shared" si="67"/>
        <v>0</v>
      </c>
      <c r="AR178" s="96">
        <v>0</v>
      </c>
      <c r="AS178" s="196">
        <f t="shared" si="68"/>
        <v>0</v>
      </c>
      <c r="AT178" s="54">
        <v>40</v>
      </c>
      <c r="AU178" s="200">
        <f t="shared" si="69"/>
        <v>220</v>
      </c>
      <c r="AV178" s="142">
        <v>0</v>
      </c>
      <c r="AW178" s="200">
        <f t="shared" si="70"/>
        <v>0</v>
      </c>
      <c r="AX178" s="142">
        <v>1800</v>
      </c>
      <c r="AY178" s="200">
        <f t="shared" si="71"/>
        <v>9900</v>
      </c>
      <c r="AZ178" s="142">
        <v>80</v>
      </c>
      <c r="BA178" s="203">
        <f t="shared" si="72"/>
        <v>724</v>
      </c>
      <c r="BB178" s="142">
        <v>2080</v>
      </c>
      <c r="BC178" s="203">
        <f t="shared" si="73"/>
        <v>18824</v>
      </c>
      <c r="BD178" s="142">
        <v>214</v>
      </c>
      <c r="BE178" s="203">
        <f t="shared" si="74"/>
        <v>1936.7</v>
      </c>
      <c r="BF178" s="142">
        <v>0</v>
      </c>
      <c r="BG178" s="206">
        <f t="shared" si="75"/>
        <v>0</v>
      </c>
      <c r="BH178" s="142">
        <v>0</v>
      </c>
      <c r="BI178" s="206">
        <f t="shared" si="76"/>
        <v>0</v>
      </c>
      <c r="BJ178" s="142">
        <v>0</v>
      </c>
      <c r="BK178" s="209">
        <f t="shared" si="77"/>
        <v>0</v>
      </c>
    </row>
    <row r="179" spans="1:64" ht="15.75" customHeight="1">
      <c r="A179" s="152" t="s">
        <v>96</v>
      </c>
      <c r="B179" s="56" t="s">
        <v>160</v>
      </c>
      <c r="C179" s="33" t="s">
        <v>87</v>
      </c>
      <c r="D179" s="40" t="s">
        <v>225</v>
      </c>
      <c r="E179" s="15" t="s">
        <v>162</v>
      </c>
      <c r="F179" s="1042"/>
      <c r="G179" s="68" t="s">
        <v>176</v>
      </c>
      <c r="H179" s="77" t="s">
        <v>311</v>
      </c>
      <c r="I179" s="167" t="s">
        <v>165</v>
      </c>
      <c r="J179" s="168">
        <v>16</v>
      </c>
      <c r="K179" s="169" t="s">
        <v>315</v>
      </c>
      <c r="L179" s="169" t="s">
        <v>167</v>
      </c>
      <c r="M179" s="55" t="s">
        <v>168</v>
      </c>
      <c r="N179" s="55">
        <v>58.5</v>
      </c>
      <c r="O179" s="55">
        <v>58.5</v>
      </c>
      <c r="P179" s="55">
        <v>58.5</v>
      </c>
      <c r="Q179" s="55">
        <v>58.5</v>
      </c>
      <c r="R179" s="55">
        <v>58.5</v>
      </c>
      <c r="S179" s="55">
        <v>58.5</v>
      </c>
      <c r="T179" s="55">
        <v>58.5</v>
      </c>
      <c r="U179" s="55">
        <v>58.5</v>
      </c>
      <c r="V179" s="55">
        <v>58.5</v>
      </c>
      <c r="W179" s="55">
        <v>58.5</v>
      </c>
      <c r="X179" s="55">
        <v>58.5</v>
      </c>
      <c r="Y179" s="55">
        <v>58.5</v>
      </c>
      <c r="Z179" s="55">
        <v>58.5</v>
      </c>
      <c r="AA179" s="147">
        <v>4.68</v>
      </c>
      <c r="AB179" s="148">
        <f t="shared" si="86"/>
        <v>4.68</v>
      </c>
      <c r="AC179" s="148">
        <f t="shared" si="86"/>
        <v>4.68</v>
      </c>
      <c r="AD179" s="148">
        <f>AC179</f>
        <v>4.68</v>
      </c>
      <c r="AE179" s="145">
        <f t="shared" si="83"/>
        <v>4.68</v>
      </c>
      <c r="AF179" s="145">
        <f t="shared" si="85"/>
        <v>4.68</v>
      </c>
      <c r="AG179" s="145">
        <f t="shared" si="87"/>
        <v>4.68</v>
      </c>
      <c r="AH179" s="145">
        <v>4.88</v>
      </c>
      <c r="AI179" s="145">
        <f t="shared" si="88"/>
        <v>4.88</v>
      </c>
      <c r="AJ179" s="145">
        <f t="shared" si="88"/>
        <v>4.88</v>
      </c>
      <c r="AK179" s="145">
        <f t="shared" si="88"/>
        <v>4.88</v>
      </c>
      <c r="AL179" s="145">
        <f t="shared" si="88"/>
        <v>4.88</v>
      </c>
      <c r="AM179" s="145">
        <f t="shared" si="88"/>
        <v>4.88</v>
      </c>
      <c r="AN179" s="149">
        <v>0</v>
      </c>
      <c r="AO179" s="196">
        <f t="shared" si="66"/>
        <v>0</v>
      </c>
      <c r="AP179" s="96">
        <v>0</v>
      </c>
      <c r="AQ179" s="196">
        <f t="shared" si="67"/>
        <v>0</v>
      </c>
      <c r="AR179" s="96">
        <v>0</v>
      </c>
      <c r="AS179" s="196">
        <f t="shared" si="68"/>
        <v>0</v>
      </c>
      <c r="AT179" s="96">
        <v>0</v>
      </c>
      <c r="AU179" s="200">
        <f t="shared" si="69"/>
        <v>0</v>
      </c>
      <c r="AV179" s="142">
        <v>0</v>
      </c>
      <c r="AW179" s="200">
        <f t="shared" si="70"/>
        <v>0</v>
      </c>
      <c r="AX179" s="142">
        <v>19</v>
      </c>
      <c r="AY179" s="200">
        <f t="shared" si="71"/>
        <v>88.919999999999987</v>
      </c>
      <c r="AZ179" s="142">
        <v>0</v>
      </c>
      <c r="BA179" s="203">
        <f t="shared" si="72"/>
        <v>0</v>
      </c>
      <c r="BB179" s="142">
        <v>0</v>
      </c>
      <c r="BC179" s="203">
        <f t="shared" si="73"/>
        <v>0</v>
      </c>
      <c r="BD179" s="142">
        <v>0</v>
      </c>
      <c r="BE179" s="203">
        <f t="shared" si="74"/>
        <v>0</v>
      </c>
      <c r="BF179" s="142">
        <v>0</v>
      </c>
      <c r="BG179" s="206">
        <f t="shared" si="75"/>
        <v>0</v>
      </c>
      <c r="BH179" s="142">
        <v>0</v>
      </c>
      <c r="BI179" s="206">
        <f t="shared" si="76"/>
        <v>0</v>
      </c>
      <c r="BJ179" s="142">
        <v>0</v>
      </c>
      <c r="BK179" s="209">
        <f t="shared" si="77"/>
        <v>0</v>
      </c>
    </row>
    <row r="180" spans="1:64" ht="15.75" customHeight="1">
      <c r="A180" s="152" t="s">
        <v>96</v>
      </c>
      <c r="B180" s="56" t="s">
        <v>160</v>
      </c>
      <c r="C180" s="33" t="s">
        <v>87</v>
      </c>
      <c r="D180" s="40" t="s">
        <v>225</v>
      </c>
      <c r="E180" s="15" t="s">
        <v>162</v>
      </c>
      <c r="F180" s="1042"/>
      <c r="G180" s="68" t="s">
        <v>176</v>
      </c>
      <c r="H180" s="97" t="s">
        <v>311</v>
      </c>
      <c r="I180" s="119" t="s">
        <v>165</v>
      </c>
      <c r="J180" s="177">
        <v>16</v>
      </c>
      <c r="K180" s="178" t="s">
        <v>316</v>
      </c>
      <c r="L180" s="178" t="s">
        <v>167</v>
      </c>
      <c r="M180" s="55" t="s">
        <v>168</v>
      </c>
      <c r="N180" s="55">
        <v>58.5</v>
      </c>
      <c r="O180" s="55">
        <v>58.5</v>
      </c>
      <c r="P180" s="55">
        <v>58.5</v>
      </c>
      <c r="Q180" s="55">
        <v>58.5</v>
      </c>
      <c r="R180" s="55">
        <v>58.5</v>
      </c>
      <c r="S180" s="55">
        <v>58.5</v>
      </c>
      <c r="T180" s="55">
        <v>58.5</v>
      </c>
      <c r="U180" s="55">
        <v>58.5</v>
      </c>
      <c r="V180" s="55">
        <v>58.5</v>
      </c>
      <c r="W180" s="55">
        <v>58.5</v>
      </c>
      <c r="X180" s="55">
        <v>58.5</v>
      </c>
      <c r="Y180" s="55">
        <v>58.5</v>
      </c>
      <c r="Z180" s="55">
        <v>58.5</v>
      </c>
      <c r="AA180" s="147">
        <v>4.68</v>
      </c>
      <c r="AB180" s="148">
        <f t="shared" si="86"/>
        <v>4.68</v>
      </c>
      <c r="AC180" s="148">
        <f t="shared" si="86"/>
        <v>4.68</v>
      </c>
      <c r="AD180" s="148">
        <f>AC180</f>
        <v>4.68</v>
      </c>
      <c r="AE180" s="145">
        <f t="shared" si="83"/>
        <v>4.68</v>
      </c>
      <c r="AF180" s="145">
        <f t="shared" si="85"/>
        <v>4.68</v>
      </c>
      <c r="AG180" s="145">
        <f t="shared" si="87"/>
        <v>4.68</v>
      </c>
      <c r="AH180" s="145">
        <v>4.88</v>
      </c>
      <c r="AI180" s="145">
        <f t="shared" si="88"/>
        <v>4.88</v>
      </c>
      <c r="AJ180" s="145">
        <f t="shared" si="88"/>
        <v>4.88</v>
      </c>
      <c r="AK180" s="145">
        <f t="shared" si="88"/>
        <v>4.88</v>
      </c>
      <c r="AL180" s="145">
        <f t="shared" si="88"/>
        <v>4.88</v>
      </c>
      <c r="AM180" s="145">
        <f t="shared" si="88"/>
        <v>4.88</v>
      </c>
      <c r="AN180" s="149">
        <v>235</v>
      </c>
      <c r="AO180" s="196">
        <f t="shared" si="66"/>
        <v>1099.8</v>
      </c>
      <c r="AP180" s="96">
        <v>156</v>
      </c>
      <c r="AQ180" s="196">
        <f t="shared" si="67"/>
        <v>730.07999999999993</v>
      </c>
      <c r="AR180" s="95">
        <v>160</v>
      </c>
      <c r="AS180" s="196">
        <f t="shared" si="68"/>
        <v>748.8</v>
      </c>
      <c r="AT180" s="98">
        <v>118</v>
      </c>
      <c r="AU180" s="200">
        <f t="shared" si="69"/>
        <v>552.24</v>
      </c>
      <c r="AV180" s="142">
        <v>0</v>
      </c>
      <c r="AW180" s="200">
        <f t="shared" si="70"/>
        <v>0</v>
      </c>
      <c r="AX180" s="142">
        <v>0</v>
      </c>
      <c r="AY180" s="200">
        <f t="shared" si="71"/>
        <v>0</v>
      </c>
      <c r="AZ180" s="142">
        <v>39</v>
      </c>
      <c r="BA180" s="203">
        <f t="shared" si="72"/>
        <v>190.32</v>
      </c>
      <c r="BB180" s="142">
        <v>40</v>
      </c>
      <c r="BC180" s="203">
        <f t="shared" si="73"/>
        <v>195.2</v>
      </c>
      <c r="BD180" s="142">
        <v>0</v>
      </c>
      <c r="BE180" s="203">
        <f t="shared" si="74"/>
        <v>0</v>
      </c>
      <c r="BF180" s="142">
        <v>0</v>
      </c>
      <c r="BG180" s="206">
        <f t="shared" si="75"/>
        <v>0</v>
      </c>
      <c r="BH180" s="142">
        <v>0</v>
      </c>
      <c r="BI180" s="206">
        <f t="shared" si="76"/>
        <v>0</v>
      </c>
      <c r="BJ180" s="142">
        <v>0</v>
      </c>
      <c r="BK180" s="209">
        <f t="shared" si="77"/>
        <v>0</v>
      </c>
    </row>
    <row r="181" spans="1:64" ht="15.75" customHeight="1">
      <c r="A181" s="152" t="s">
        <v>96</v>
      </c>
      <c r="B181" s="56" t="s">
        <v>160</v>
      </c>
      <c r="C181" s="33" t="s">
        <v>87</v>
      </c>
      <c r="D181" s="40" t="s">
        <v>225</v>
      </c>
      <c r="E181" s="15" t="s">
        <v>162</v>
      </c>
      <c r="F181" s="1042"/>
      <c r="G181" s="68" t="s">
        <v>257</v>
      </c>
      <c r="H181" s="77" t="s">
        <v>317</v>
      </c>
      <c r="I181" s="167" t="s">
        <v>165</v>
      </c>
      <c r="J181" s="118">
        <v>16</v>
      </c>
      <c r="K181" s="169" t="s">
        <v>318</v>
      </c>
      <c r="L181" s="178" t="s">
        <v>285</v>
      </c>
      <c r="M181" s="55" t="s">
        <v>191</v>
      </c>
      <c r="N181" s="55">
        <v>25.35</v>
      </c>
      <c r="O181" s="55">
        <v>25.35</v>
      </c>
      <c r="P181" s="55">
        <v>25.35</v>
      </c>
      <c r="Q181" s="55">
        <v>25.35</v>
      </c>
      <c r="R181" s="55">
        <v>25.35</v>
      </c>
      <c r="S181" s="55">
        <v>25.35</v>
      </c>
      <c r="T181" s="55">
        <v>25.35</v>
      </c>
      <c r="U181" s="55">
        <v>25.35</v>
      </c>
      <c r="V181" s="55">
        <v>25.35</v>
      </c>
      <c r="W181" s="55">
        <v>25.35</v>
      </c>
      <c r="X181" s="55">
        <v>25.35</v>
      </c>
      <c r="Y181" s="55">
        <v>25.35</v>
      </c>
      <c r="Z181" s="55">
        <v>25.35</v>
      </c>
      <c r="AA181" s="147"/>
      <c r="AB181" s="148"/>
      <c r="AC181" s="148">
        <f t="shared" ref="AC181:AC212" si="89">AB181</f>
        <v>0</v>
      </c>
      <c r="AD181" s="148"/>
      <c r="AE181" s="145">
        <v>3.5</v>
      </c>
      <c r="AF181" s="145">
        <v>3.5</v>
      </c>
      <c r="AG181" s="145">
        <v>3.5</v>
      </c>
      <c r="AH181" s="145">
        <v>3.5</v>
      </c>
      <c r="AI181" s="145">
        <f t="shared" si="88"/>
        <v>3.5</v>
      </c>
      <c r="AJ181" s="145">
        <f t="shared" si="88"/>
        <v>3.5</v>
      </c>
      <c r="AK181" s="145">
        <f t="shared" si="88"/>
        <v>3.5</v>
      </c>
      <c r="AL181" s="145">
        <f t="shared" si="88"/>
        <v>3.5</v>
      </c>
      <c r="AM181" s="145">
        <f t="shared" si="88"/>
        <v>3.5</v>
      </c>
      <c r="AN181" s="149">
        <v>0</v>
      </c>
      <c r="AO181" s="196">
        <f t="shared" si="66"/>
        <v>0</v>
      </c>
      <c r="AP181" s="96">
        <v>0</v>
      </c>
      <c r="AQ181" s="196">
        <f t="shared" si="67"/>
        <v>0</v>
      </c>
      <c r="AR181" s="142">
        <v>0</v>
      </c>
      <c r="AS181" s="196">
        <f t="shared" si="68"/>
        <v>0</v>
      </c>
      <c r="AT181" s="142">
        <v>0</v>
      </c>
      <c r="AU181" s="200">
        <f t="shared" si="69"/>
        <v>0</v>
      </c>
      <c r="AV181" s="142">
        <v>0</v>
      </c>
      <c r="AW181" s="200">
        <f t="shared" si="70"/>
        <v>0</v>
      </c>
      <c r="AX181" s="142">
        <v>1200</v>
      </c>
      <c r="AY181" s="200">
        <f t="shared" si="71"/>
        <v>4200</v>
      </c>
      <c r="AZ181" s="142">
        <v>0</v>
      </c>
      <c r="BA181" s="203">
        <f t="shared" si="72"/>
        <v>0</v>
      </c>
      <c r="BB181" s="142">
        <v>0</v>
      </c>
      <c r="BC181" s="203">
        <f t="shared" si="73"/>
        <v>0</v>
      </c>
      <c r="BD181" s="142">
        <v>0</v>
      </c>
      <c r="BE181" s="203">
        <f t="shared" si="74"/>
        <v>0</v>
      </c>
      <c r="BF181" s="142">
        <v>0</v>
      </c>
      <c r="BG181" s="206">
        <f t="shared" si="75"/>
        <v>0</v>
      </c>
      <c r="BH181" s="142">
        <v>0</v>
      </c>
      <c r="BI181" s="206">
        <f t="shared" si="76"/>
        <v>0</v>
      </c>
      <c r="BJ181" s="142">
        <v>0</v>
      </c>
      <c r="BK181" s="209">
        <f t="shared" si="77"/>
        <v>0</v>
      </c>
    </row>
    <row r="182" spans="1:64" ht="15.75" customHeight="1">
      <c r="A182" s="152" t="s">
        <v>96</v>
      </c>
      <c r="B182" s="56" t="s">
        <v>160</v>
      </c>
      <c r="C182" s="33" t="s">
        <v>87</v>
      </c>
      <c r="D182" s="40" t="s">
        <v>225</v>
      </c>
      <c r="E182" s="15" t="s">
        <v>162</v>
      </c>
      <c r="F182" s="1042"/>
      <c r="G182" s="68" t="s">
        <v>257</v>
      </c>
      <c r="H182" s="97" t="s">
        <v>317</v>
      </c>
      <c r="I182" s="119" t="s">
        <v>165</v>
      </c>
      <c r="J182" s="179">
        <v>16</v>
      </c>
      <c r="K182" s="178" t="s">
        <v>319</v>
      </c>
      <c r="L182" s="178" t="s">
        <v>285</v>
      </c>
      <c r="M182" s="55" t="s">
        <v>191</v>
      </c>
      <c r="N182" s="55">
        <v>17.2</v>
      </c>
      <c r="O182" s="55">
        <v>17.2</v>
      </c>
      <c r="P182" s="55">
        <v>17.2</v>
      </c>
      <c r="Q182" s="55">
        <v>17.2</v>
      </c>
      <c r="R182" s="55">
        <v>17.2</v>
      </c>
      <c r="S182" s="55">
        <v>17.2</v>
      </c>
      <c r="T182" s="55">
        <v>17.2</v>
      </c>
      <c r="U182" s="55">
        <v>17.2</v>
      </c>
      <c r="V182" s="55">
        <v>17.2</v>
      </c>
      <c r="W182" s="55">
        <v>17.2</v>
      </c>
      <c r="X182" s="55">
        <v>17.2</v>
      </c>
      <c r="Y182" s="55">
        <v>17.2</v>
      </c>
      <c r="Z182" s="55">
        <v>17.2</v>
      </c>
      <c r="AA182" s="147"/>
      <c r="AB182" s="148"/>
      <c r="AC182" s="148">
        <f t="shared" si="89"/>
        <v>0</v>
      </c>
      <c r="AD182" s="148"/>
      <c r="AE182" s="145">
        <v>2.5</v>
      </c>
      <c r="AF182" s="145">
        <v>2.5</v>
      </c>
      <c r="AG182" s="145">
        <v>2.5</v>
      </c>
      <c r="AH182" s="145">
        <v>2.5</v>
      </c>
      <c r="AI182" s="145">
        <f t="shared" si="88"/>
        <v>2.5</v>
      </c>
      <c r="AJ182" s="145">
        <f t="shared" si="88"/>
        <v>2.5</v>
      </c>
      <c r="AK182" s="145">
        <f t="shared" si="88"/>
        <v>2.5</v>
      </c>
      <c r="AL182" s="145">
        <f t="shared" si="88"/>
        <v>2.5</v>
      </c>
      <c r="AM182" s="145">
        <f t="shared" si="88"/>
        <v>2.5</v>
      </c>
      <c r="AN182" s="149">
        <v>0</v>
      </c>
      <c r="AO182" s="196">
        <f t="shared" si="66"/>
        <v>0</v>
      </c>
      <c r="AP182" s="96">
        <v>0</v>
      </c>
      <c r="AQ182" s="196">
        <f t="shared" si="67"/>
        <v>0</v>
      </c>
      <c r="AR182" s="142">
        <v>0</v>
      </c>
      <c r="AS182" s="196">
        <f t="shared" si="68"/>
        <v>0</v>
      </c>
      <c r="AT182" s="142">
        <v>0</v>
      </c>
      <c r="AU182" s="200">
        <f t="shared" si="69"/>
        <v>0</v>
      </c>
      <c r="AV182" s="142">
        <v>0</v>
      </c>
      <c r="AW182" s="200">
        <f t="shared" si="70"/>
        <v>0</v>
      </c>
      <c r="AX182" s="142">
        <v>20266</v>
      </c>
      <c r="AY182" s="200">
        <f t="shared" si="71"/>
        <v>50665</v>
      </c>
      <c r="AZ182" s="142">
        <v>0</v>
      </c>
      <c r="BA182" s="203">
        <f t="shared" si="72"/>
        <v>0</v>
      </c>
      <c r="BB182" s="142">
        <v>0</v>
      </c>
      <c r="BC182" s="203">
        <f t="shared" si="73"/>
        <v>0</v>
      </c>
      <c r="BD182" s="142">
        <v>0</v>
      </c>
      <c r="BE182" s="203">
        <f t="shared" si="74"/>
        <v>0</v>
      </c>
      <c r="BF182" s="142">
        <v>0</v>
      </c>
      <c r="BG182" s="206">
        <f t="shared" si="75"/>
        <v>0</v>
      </c>
      <c r="BH182" s="142">
        <v>0</v>
      </c>
      <c r="BI182" s="206">
        <f t="shared" si="76"/>
        <v>0</v>
      </c>
      <c r="BJ182" s="142">
        <v>0</v>
      </c>
      <c r="BK182" s="209">
        <f t="shared" si="77"/>
        <v>0</v>
      </c>
    </row>
    <row r="183" spans="1:64" ht="15.75" customHeight="1">
      <c r="A183" s="152" t="s">
        <v>96</v>
      </c>
      <c r="B183" s="56" t="s">
        <v>160</v>
      </c>
      <c r="C183" s="33" t="s">
        <v>87</v>
      </c>
      <c r="D183" s="40" t="s">
        <v>225</v>
      </c>
      <c r="E183" s="15" t="s">
        <v>162</v>
      </c>
      <c r="F183" s="1042"/>
      <c r="G183" s="68" t="s">
        <v>257</v>
      </c>
      <c r="H183" s="77" t="s">
        <v>320</v>
      </c>
      <c r="I183" s="167" t="s">
        <v>165</v>
      </c>
      <c r="J183" s="118">
        <v>16</v>
      </c>
      <c r="K183" s="169" t="s">
        <v>321</v>
      </c>
      <c r="L183" s="178" t="s">
        <v>285</v>
      </c>
      <c r="M183" s="55" t="s">
        <v>191</v>
      </c>
      <c r="N183" s="55">
        <v>58.5</v>
      </c>
      <c r="O183" s="55">
        <v>58.5</v>
      </c>
      <c r="P183" s="55">
        <v>58.5</v>
      </c>
      <c r="Q183" s="55">
        <v>58.5</v>
      </c>
      <c r="R183" s="55">
        <v>58.5</v>
      </c>
      <c r="S183" s="55">
        <v>58.5</v>
      </c>
      <c r="T183" s="55">
        <v>58.5</v>
      </c>
      <c r="U183" s="55">
        <v>58.5</v>
      </c>
      <c r="V183" s="55">
        <v>58.5</v>
      </c>
      <c r="W183" s="55">
        <v>58.5</v>
      </c>
      <c r="X183" s="55">
        <v>58.5</v>
      </c>
      <c r="Y183" s="55">
        <v>58.5</v>
      </c>
      <c r="Z183" s="55">
        <v>58.5</v>
      </c>
      <c r="AA183" s="147"/>
      <c r="AB183" s="148"/>
      <c r="AC183" s="148">
        <f t="shared" si="89"/>
        <v>0</v>
      </c>
      <c r="AD183" s="148"/>
      <c r="AE183" s="145">
        <v>3.5</v>
      </c>
      <c r="AF183" s="145">
        <v>3.5</v>
      </c>
      <c r="AG183" s="145">
        <v>3.5</v>
      </c>
      <c r="AH183" s="145">
        <v>3.5</v>
      </c>
      <c r="AI183" s="145">
        <f t="shared" si="88"/>
        <v>3.5</v>
      </c>
      <c r="AJ183" s="145">
        <f t="shared" si="88"/>
        <v>3.5</v>
      </c>
      <c r="AK183" s="145">
        <f t="shared" si="88"/>
        <v>3.5</v>
      </c>
      <c r="AL183" s="145">
        <f t="shared" si="88"/>
        <v>3.5</v>
      </c>
      <c r="AM183" s="145">
        <f t="shared" si="88"/>
        <v>3.5</v>
      </c>
      <c r="AN183" s="149">
        <v>0</v>
      </c>
      <c r="AO183" s="196">
        <f t="shared" si="66"/>
        <v>0</v>
      </c>
      <c r="AP183" s="96">
        <v>0</v>
      </c>
      <c r="AQ183" s="196">
        <f t="shared" si="67"/>
        <v>0</v>
      </c>
      <c r="AR183" s="142">
        <v>0</v>
      </c>
      <c r="AS183" s="196">
        <f t="shared" si="68"/>
        <v>0</v>
      </c>
      <c r="AT183" s="142">
        <v>0</v>
      </c>
      <c r="AU183" s="200">
        <f t="shared" si="69"/>
        <v>0</v>
      </c>
      <c r="AV183" s="142">
        <v>0</v>
      </c>
      <c r="AW183" s="200">
        <f t="shared" si="70"/>
        <v>0</v>
      </c>
      <c r="AX183" s="142">
        <v>800</v>
      </c>
      <c r="AY183" s="200">
        <f t="shared" si="71"/>
        <v>2800</v>
      </c>
      <c r="AZ183" s="142">
        <v>1280</v>
      </c>
      <c r="BA183" s="203">
        <f t="shared" si="72"/>
        <v>4480</v>
      </c>
      <c r="BB183" s="142">
        <v>1400</v>
      </c>
      <c r="BC183" s="203">
        <f t="shared" si="73"/>
        <v>4900</v>
      </c>
      <c r="BD183" s="142">
        <v>560</v>
      </c>
      <c r="BE183" s="203">
        <f t="shared" si="74"/>
        <v>1960</v>
      </c>
      <c r="BF183" s="142">
        <v>480</v>
      </c>
      <c r="BG183" s="206">
        <f t="shared" si="75"/>
        <v>1680</v>
      </c>
      <c r="BH183" s="142">
        <v>1080</v>
      </c>
      <c r="BI183" s="206">
        <f t="shared" si="76"/>
        <v>3780</v>
      </c>
      <c r="BJ183" s="142">
        <v>311</v>
      </c>
      <c r="BK183" s="209">
        <f t="shared" si="77"/>
        <v>1088.5</v>
      </c>
    </row>
    <row r="184" spans="1:64" ht="15.75" customHeight="1">
      <c r="A184" s="152" t="s">
        <v>96</v>
      </c>
      <c r="B184" s="56" t="s">
        <v>160</v>
      </c>
      <c r="C184" s="33" t="s">
        <v>87</v>
      </c>
      <c r="D184" s="40" t="s">
        <v>225</v>
      </c>
      <c r="E184" s="15" t="s">
        <v>162</v>
      </c>
      <c r="F184" s="1042"/>
      <c r="G184" s="68" t="s">
        <v>257</v>
      </c>
      <c r="H184" s="97" t="s">
        <v>317</v>
      </c>
      <c r="I184" s="119" t="s">
        <v>165</v>
      </c>
      <c r="J184" s="179">
        <v>16</v>
      </c>
      <c r="K184" s="178" t="s">
        <v>321</v>
      </c>
      <c r="L184" s="178" t="s">
        <v>285</v>
      </c>
      <c r="M184" s="55" t="s">
        <v>191</v>
      </c>
      <c r="N184" s="55">
        <v>58.5</v>
      </c>
      <c r="O184" s="55">
        <v>58.5</v>
      </c>
      <c r="P184" s="55">
        <v>58.5</v>
      </c>
      <c r="Q184" s="55">
        <v>58.5</v>
      </c>
      <c r="R184" s="55">
        <v>58.5</v>
      </c>
      <c r="S184" s="55">
        <v>58.5</v>
      </c>
      <c r="T184" s="55">
        <v>58.5</v>
      </c>
      <c r="U184" s="55">
        <v>58.5</v>
      </c>
      <c r="V184" s="55">
        <v>58.5</v>
      </c>
      <c r="W184" s="55">
        <v>58.5</v>
      </c>
      <c r="X184" s="55">
        <v>58.5</v>
      </c>
      <c r="Y184" s="55">
        <v>58.5</v>
      </c>
      <c r="Z184" s="55">
        <v>58.5</v>
      </c>
      <c r="AA184" s="147"/>
      <c r="AB184" s="148"/>
      <c r="AC184" s="148">
        <f t="shared" si="89"/>
        <v>0</v>
      </c>
      <c r="AD184" s="148"/>
      <c r="AE184" s="145">
        <v>3.5</v>
      </c>
      <c r="AF184" s="145">
        <v>3.5</v>
      </c>
      <c r="AG184" s="145">
        <v>3.5</v>
      </c>
      <c r="AH184" s="145">
        <v>3.5</v>
      </c>
      <c r="AI184" s="145">
        <f t="shared" ref="AI184:AM193" si="90">AH184</f>
        <v>3.5</v>
      </c>
      <c r="AJ184" s="145">
        <f t="shared" si="90"/>
        <v>3.5</v>
      </c>
      <c r="AK184" s="145">
        <f t="shared" si="90"/>
        <v>3.5</v>
      </c>
      <c r="AL184" s="145">
        <f t="shared" si="90"/>
        <v>3.5</v>
      </c>
      <c r="AM184" s="145">
        <f t="shared" si="90"/>
        <v>3.5</v>
      </c>
      <c r="AN184" s="149">
        <v>0</v>
      </c>
      <c r="AO184" s="196">
        <f t="shared" si="66"/>
        <v>0</v>
      </c>
      <c r="AP184" s="96">
        <v>0</v>
      </c>
      <c r="AQ184" s="196">
        <f t="shared" si="67"/>
        <v>0</v>
      </c>
      <c r="AR184" s="142">
        <v>0</v>
      </c>
      <c r="AS184" s="196">
        <f t="shared" si="68"/>
        <v>0</v>
      </c>
      <c r="AT184" s="142">
        <v>0</v>
      </c>
      <c r="AU184" s="200">
        <f t="shared" si="69"/>
        <v>0</v>
      </c>
      <c r="AV184" s="142">
        <v>0</v>
      </c>
      <c r="AW184" s="200">
        <f t="shared" si="70"/>
        <v>0</v>
      </c>
      <c r="AX184" s="142">
        <v>0</v>
      </c>
      <c r="AY184" s="200">
        <f t="shared" si="71"/>
        <v>0</v>
      </c>
      <c r="AZ184" s="142">
        <v>164</v>
      </c>
      <c r="BA184" s="203">
        <f t="shared" si="72"/>
        <v>574</v>
      </c>
      <c r="BB184" s="142">
        <v>620</v>
      </c>
      <c r="BC184" s="203">
        <f t="shared" si="73"/>
        <v>2170</v>
      </c>
      <c r="BD184" s="142">
        <v>280</v>
      </c>
      <c r="BE184" s="203">
        <f t="shared" si="74"/>
        <v>980</v>
      </c>
      <c r="BF184" s="142">
        <v>240</v>
      </c>
      <c r="BG184" s="206">
        <f t="shared" si="75"/>
        <v>840</v>
      </c>
      <c r="BH184" s="142">
        <v>140</v>
      </c>
      <c r="BI184" s="206">
        <f t="shared" si="76"/>
        <v>490</v>
      </c>
      <c r="BJ184" s="142">
        <v>280</v>
      </c>
      <c r="BK184" s="209">
        <f t="shared" si="77"/>
        <v>980</v>
      </c>
    </row>
    <row r="185" spans="1:64" ht="15.75" customHeight="1">
      <c r="A185" s="152" t="s">
        <v>96</v>
      </c>
      <c r="B185" s="56" t="s">
        <v>160</v>
      </c>
      <c r="C185" s="33" t="s">
        <v>87</v>
      </c>
      <c r="D185" s="40" t="s">
        <v>225</v>
      </c>
      <c r="E185" s="15" t="s">
        <v>162</v>
      </c>
      <c r="F185" s="1042"/>
      <c r="G185" s="68" t="s">
        <v>257</v>
      </c>
      <c r="H185" s="77" t="s">
        <v>317</v>
      </c>
      <c r="I185" s="167" t="s">
        <v>165</v>
      </c>
      <c r="J185" s="118">
        <v>16</v>
      </c>
      <c r="K185" s="169" t="s">
        <v>322</v>
      </c>
      <c r="L185" s="178" t="s">
        <v>285</v>
      </c>
      <c r="M185" s="55" t="s">
        <v>191</v>
      </c>
      <c r="N185" s="55">
        <v>17.2</v>
      </c>
      <c r="O185" s="55">
        <v>17.2</v>
      </c>
      <c r="P185" s="55">
        <v>17.2</v>
      </c>
      <c r="Q185" s="55">
        <v>17.2</v>
      </c>
      <c r="R185" s="55">
        <v>17.2</v>
      </c>
      <c r="S185" s="55">
        <v>17.2</v>
      </c>
      <c r="T185" s="55">
        <v>17.2</v>
      </c>
      <c r="U185" s="55">
        <v>17.2</v>
      </c>
      <c r="V185" s="55">
        <v>17.2</v>
      </c>
      <c r="W185" s="55">
        <v>17.2</v>
      </c>
      <c r="X185" s="55">
        <v>17.2</v>
      </c>
      <c r="Y185" s="55">
        <v>17.2</v>
      </c>
      <c r="Z185" s="55">
        <v>17.2</v>
      </c>
      <c r="AA185" s="147"/>
      <c r="AB185" s="148"/>
      <c r="AC185" s="148">
        <f t="shared" si="89"/>
        <v>0</v>
      </c>
      <c r="AD185" s="148"/>
      <c r="AE185" s="145">
        <v>2.5</v>
      </c>
      <c r="AF185" s="145">
        <v>2.5</v>
      </c>
      <c r="AG185" s="145">
        <v>2.5</v>
      </c>
      <c r="AH185" s="145">
        <v>2.5</v>
      </c>
      <c r="AI185" s="145">
        <f t="shared" si="90"/>
        <v>2.5</v>
      </c>
      <c r="AJ185" s="145">
        <f t="shared" si="90"/>
        <v>2.5</v>
      </c>
      <c r="AK185" s="145">
        <f t="shared" si="90"/>
        <v>2.5</v>
      </c>
      <c r="AL185" s="145">
        <f t="shared" si="90"/>
        <v>2.5</v>
      </c>
      <c r="AM185" s="145">
        <f t="shared" si="90"/>
        <v>2.5</v>
      </c>
      <c r="AN185" s="149">
        <v>0</v>
      </c>
      <c r="AO185" s="196">
        <f t="shared" si="66"/>
        <v>0</v>
      </c>
      <c r="AP185" s="96">
        <v>0</v>
      </c>
      <c r="AQ185" s="196">
        <f t="shared" si="67"/>
        <v>0</v>
      </c>
      <c r="AR185" s="142">
        <v>0</v>
      </c>
      <c r="AS185" s="196">
        <f t="shared" si="68"/>
        <v>0</v>
      </c>
      <c r="AT185" s="142">
        <v>0</v>
      </c>
      <c r="AU185" s="200">
        <f t="shared" si="69"/>
        <v>0</v>
      </c>
      <c r="AV185" s="142">
        <v>0</v>
      </c>
      <c r="AW185" s="200">
        <f t="shared" si="70"/>
        <v>0</v>
      </c>
      <c r="AX185" s="142">
        <v>1592</v>
      </c>
      <c r="AY185" s="200">
        <f t="shared" si="71"/>
        <v>3980</v>
      </c>
      <c r="AZ185" s="142">
        <v>20200</v>
      </c>
      <c r="BA185" s="203">
        <f t="shared" si="72"/>
        <v>50500</v>
      </c>
      <c r="BB185" s="142">
        <v>14911</v>
      </c>
      <c r="BC185" s="203">
        <f t="shared" si="73"/>
        <v>37277.5</v>
      </c>
      <c r="BD185" s="142">
        <v>8119</v>
      </c>
      <c r="BE185" s="203">
        <f t="shared" si="74"/>
        <v>20297.5</v>
      </c>
      <c r="BF185" s="142">
        <v>20880</v>
      </c>
      <c r="BG185" s="206">
        <f t="shared" si="75"/>
        <v>52200</v>
      </c>
      <c r="BH185" s="142">
        <v>19600</v>
      </c>
      <c r="BI185" s="206">
        <f t="shared" si="76"/>
        <v>49000</v>
      </c>
      <c r="BJ185" s="142">
        <v>10355</v>
      </c>
      <c r="BK185" s="209">
        <f t="shared" si="77"/>
        <v>25887.5</v>
      </c>
    </row>
    <row r="186" spans="1:64" ht="15.75" customHeight="1">
      <c r="A186" s="152" t="s">
        <v>96</v>
      </c>
      <c r="B186" s="56" t="s">
        <v>160</v>
      </c>
      <c r="C186" s="33" t="s">
        <v>87</v>
      </c>
      <c r="D186" s="40" t="s">
        <v>225</v>
      </c>
      <c r="E186" s="15" t="s">
        <v>162</v>
      </c>
      <c r="F186" s="1042"/>
      <c r="G186" s="68" t="s">
        <v>257</v>
      </c>
      <c r="H186" s="97" t="s">
        <v>317</v>
      </c>
      <c r="I186" s="119" t="s">
        <v>165</v>
      </c>
      <c r="J186" s="179">
        <v>16</v>
      </c>
      <c r="K186" s="178" t="s">
        <v>323</v>
      </c>
      <c r="L186" s="178" t="s">
        <v>285</v>
      </c>
      <c r="M186" s="55" t="s">
        <v>191</v>
      </c>
      <c r="N186" s="55">
        <v>25.35</v>
      </c>
      <c r="O186" s="55">
        <v>25.35</v>
      </c>
      <c r="P186" s="55">
        <v>25.35</v>
      </c>
      <c r="Q186" s="55">
        <v>25.35</v>
      </c>
      <c r="R186" s="55">
        <v>25.35</v>
      </c>
      <c r="S186" s="55">
        <v>25.35</v>
      </c>
      <c r="T186" s="55">
        <v>25.35</v>
      </c>
      <c r="U186" s="55">
        <v>25.35</v>
      </c>
      <c r="V186" s="55">
        <v>25.35</v>
      </c>
      <c r="W186" s="55">
        <v>25.35</v>
      </c>
      <c r="X186" s="55">
        <v>25.35</v>
      </c>
      <c r="Y186" s="55">
        <v>25.35</v>
      </c>
      <c r="Z186" s="55">
        <v>25.35</v>
      </c>
      <c r="AA186" s="147"/>
      <c r="AB186" s="148"/>
      <c r="AC186" s="148">
        <f t="shared" si="89"/>
        <v>0</v>
      </c>
      <c r="AD186" s="148"/>
      <c r="AE186" s="145">
        <v>3.5</v>
      </c>
      <c r="AF186" s="145">
        <v>3.5</v>
      </c>
      <c r="AG186" s="145">
        <v>3.5</v>
      </c>
      <c r="AH186" s="145">
        <v>3.5</v>
      </c>
      <c r="AI186" s="145">
        <f t="shared" si="90"/>
        <v>3.5</v>
      </c>
      <c r="AJ186" s="145">
        <f t="shared" si="90"/>
        <v>3.5</v>
      </c>
      <c r="AK186" s="145">
        <f t="shared" si="90"/>
        <v>3.5</v>
      </c>
      <c r="AL186" s="145">
        <f t="shared" si="90"/>
        <v>3.5</v>
      </c>
      <c r="AM186" s="145">
        <f t="shared" si="90"/>
        <v>3.5</v>
      </c>
      <c r="AN186" s="149">
        <v>0</v>
      </c>
      <c r="AO186" s="196">
        <f t="shared" si="66"/>
        <v>0</v>
      </c>
      <c r="AP186" s="96">
        <v>0</v>
      </c>
      <c r="AQ186" s="196">
        <f t="shared" si="67"/>
        <v>0</v>
      </c>
      <c r="AR186" s="142">
        <v>0</v>
      </c>
      <c r="AS186" s="196">
        <f t="shared" si="68"/>
        <v>0</v>
      </c>
      <c r="AT186" s="142">
        <v>0</v>
      </c>
      <c r="AU186" s="200">
        <f t="shared" si="69"/>
        <v>0</v>
      </c>
      <c r="AV186" s="142">
        <v>0</v>
      </c>
      <c r="AW186" s="200">
        <f t="shared" si="70"/>
        <v>0</v>
      </c>
      <c r="AX186" s="142">
        <v>0</v>
      </c>
      <c r="AY186" s="200">
        <f t="shared" si="71"/>
        <v>0</v>
      </c>
      <c r="AZ186" s="142">
        <v>1160</v>
      </c>
      <c r="BA186" s="203">
        <f t="shared" si="72"/>
        <v>4060</v>
      </c>
      <c r="BB186" s="142">
        <v>461</v>
      </c>
      <c r="BC186" s="203">
        <f t="shared" si="73"/>
        <v>1613.5</v>
      </c>
      <c r="BD186" s="142">
        <v>593</v>
      </c>
      <c r="BE186" s="203">
        <f t="shared" si="74"/>
        <v>2075.5</v>
      </c>
      <c r="BF186" s="142">
        <v>760</v>
      </c>
      <c r="BG186" s="206">
        <f t="shared" si="75"/>
        <v>2660</v>
      </c>
      <c r="BH186" s="142">
        <v>2320</v>
      </c>
      <c r="BI186" s="206">
        <f t="shared" si="76"/>
        <v>8120</v>
      </c>
      <c r="BJ186" s="142">
        <v>998</v>
      </c>
      <c r="BK186" s="209">
        <f t="shared" si="77"/>
        <v>3493</v>
      </c>
    </row>
    <row r="187" spans="1:64" ht="15.75" customHeight="1">
      <c r="A187" s="152" t="s">
        <v>96</v>
      </c>
      <c r="B187" s="56"/>
      <c r="C187" s="33"/>
      <c r="D187" s="40"/>
      <c r="E187" s="15"/>
      <c r="F187" s="1042"/>
      <c r="G187" s="68"/>
      <c r="H187" s="97"/>
      <c r="I187" s="119"/>
      <c r="J187" s="179"/>
      <c r="K187" s="180"/>
      <c r="L187" s="180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147"/>
      <c r="AB187" s="148"/>
      <c r="AC187" s="148">
        <f t="shared" si="89"/>
        <v>0</v>
      </c>
      <c r="AD187" s="148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9"/>
      <c r="AO187" s="196">
        <f t="shared" si="66"/>
        <v>0</v>
      </c>
      <c r="AP187" s="96"/>
      <c r="AQ187" s="196">
        <f t="shared" si="67"/>
        <v>0</v>
      </c>
      <c r="AR187" s="95"/>
      <c r="AS187" s="196">
        <f t="shared" si="68"/>
        <v>0</v>
      </c>
      <c r="AT187" s="54"/>
      <c r="AU187" s="200">
        <f t="shared" si="69"/>
        <v>0</v>
      </c>
      <c r="AV187" s="142"/>
      <c r="AW187" s="200">
        <f t="shared" si="70"/>
        <v>0</v>
      </c>
      <c r="AX187" s="142"/>
      <c r="AY187" s="200">
        <f t="shared" si="71"/>
        <v>0</v>
      </c>
      <c r="AZ187" s="142"/>
      <c r="BA187" s="203">
        <f t="shared" si="72"/>
        <v>0</v>
      </c>
      <c r="BB187" s="142"/>
      <c r="BC187" s="203">
        <f t="shared" si="73"/>
        <v>0</v>
      </c>
      <c r="BD187" s="142"/>
      <c r="BE187" s="203">
        <f t="shared" si="74"/>
        <v>0</v>
      </c>
      <c r="BF187" s="142"/>
      <c r="BG187" s="206">
        <f t="shared" si="75"/>
        <v>0</v>
      </c>
      <c r="BH187" s="142"/>
      <c r="BI187" s="206">
        <f t="shared" si="76"/>
        <v>0</v>
      </c>
      <c r="BJ187" s="142"/>
      <c r="BK187" s="209">
        <f t="shared" si="77"/>
        <v>0</v>
      </c>
    </row>
    <row r="188" spans="1:64" ht="15.75" customHeight="1" thickBot="1">
      <c r="A188" s="152" t="s">
        <v>96</v>
      </c>
      <c r="B188" s="72"/>
      <c r="C188" s="71"/>
      <c r="D188" s="94"/>
      <c r="E188" s="93"/>
      <c r="F188" s="1043"/>
      <c r="G188" s="92"/>
      <c r="H188" s="91"/>
      <c r="I188" s="114"/>
      <c r="J188" s="181"/>
      <c r="K188" s="182"/>
      <c r="L188" s="182"/>
      <c r="M188" s="90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147"/>
      <c r="AB188" s="148"/>
      <c r="AC188" s="148">
        <f t="shared" si="89"/>
        <v>0</v>
      </c>
      <c r="AD188" s="148"/>
      <c r="AE188" s="145"/>
      <c r="AF188" s="83"/>
      <c r="AG188" s="83"/>
      <c r="AH188" s="83"/>
      <c r="AI188" s="83"/>
      <c r="AJ188" s="83"/>
      <c r="AK188" s="83"/>
      <c r="AL188" s="83"/>
      <c r="AM188" s="83"/>
      <c r="AN188" s="89"/>
      <c r="AO188" s="197">
        <f t="shared" si="66"/>
        <v>0</v>
      </c>
      <c r="AP188" s="88"/>
      <c r="AQ188" s="197">
        <f t="shared" si="67"/>
        <v>0</v>
      </c>
      <c r="AR188" s="87"/>
      <c r="AS188" s="197">
        <f t="shared" si="68"/>
        <v>0</v>
      </c>
      <c r="AT188" s="84"/>
      <c r="AU188" s="201">
        <f t="shared" si="69"/>
        <v>0</v>
      </c>
      <c r="AV188" s="82"/>
      <c r="AW188" s="201">
        <f t="shared" si="70"/>
        <v>0</v>
      </c>
      <c r="AX188" s="82"/>
      <c r="AY188" s="201">
        <f t="shared" si="71"/>
        <v>0</v>
      </c>
      <c r="AZ188" s="82"/>
      <c r="BA188" s="204">
        <f t="shared" si="72"/>
        <v>0</v>
      </c>
      <c r="BB188" s="82"/>
      <c r="BC188" s="204">
        <f t="shared" si="73"/>
        <v>0</v>
      </c>
      <c r="BD188" s="82"/>
      <c r="BE188" s="204">
        <f t="shared" si="74"/>
        <v>0</v>
      </c>
      <c r="BF188" s="82"/>
      <c r="BG188" s="207">
        <f t="shared" si="75"/>
        <v>0</v>
      </c>
      <c r="BH188" s="142"/>
      <c r="BI188" s="206">
        <f t="shared" si="76"/>
        <v>0</v>
      </c>
      <c r="BJ188" s="142"/>
      <c r="BK188" s="209">
        <f t="shared" si="77"/>
        <v>0</v>
      </c>
    </row>
    <row r="189" spans="1:64" ht="15.75" customHeight="1">
      <c r="A189" s="152" t="s">
        <v>96</v>
      </c>
      <c r="B189" s="67" t="s">
        <v>193</v>
      </c>
      <c r="C189" s="66" t="s">
        <v>87</v>
      </c>
      <c r="D189" s="81" t="s">
        <v>324</v>
      </c>
      <c r="E189" s="80" t="s">
        <v>194</v>
      </c>
      <c r="F189" s="1028" t="s">
        <v>194</v>
      </c>
      <c r="G189" s="79">
        <v>2009</v>
      </c>
      <c r="H189" s="78" t="s">
        <v>325</v>
      </c>
      <c r="I189" s="107" t="s">
        <v>174</v>
      </c>
      <c r="J189" s="106" t="s">
        <v>196</v>
      </c>
      <c r="K189" s="105" t="s">
        <v>196</v>
      </c>
      <c r="L189" s="105" t="s">
        <v>167</v>
      </c>
      <c r="M189" s="63" t="s">
        <v>197</v>
      </c>
      <c r="N189" s="63">
        <v>3.93</v>
      </c>
      <c r="O189" s="63">
        <v>3.93</v>
      </c>
      <c r="P189" s="63">
        <v>3.93</v>
      </c>
      <c r="Q189" s="63">
        <v>3.93</v>
      </c>
      <c r="R189" s="63">
        <v>3.93</v>
      </c>
      <c r="S189" s="63">
        <v>3.93</v>
      </c>
      <c r="T189" s="63">
        <v>3.93</v>
      </c>
      <c r="U189" s="63">
        <v>3.93</v>
      </c>
      <c r="V189" s="63">
        <v>3.93</v>
      </c>
      <c r="W189" s="63">
        <v>3.93</v>
      </c>
      <c r="X189" s="63">
        <v>3.93</v>
      </c>
      <c r="Y189" s="63">
        <v>3.93</v>
      </c>
      <c r="Z189" s="63">
        <v>3.93</v>
      </c>
      <c r="AA189" s="61">
        <v>0.2799999999999998</v>
      </c>
      <c r="AB189" s="60">
        <f t="shared" ref="AB189:AB232" si="91">AA189</f>
        <v>0.2799999999999998</v>
      </c>
      <c r="AC189" s="60">
        <f t="shared" si="89"/>
        <v>0.2799999999999998</v>
      </c>
      <c r="AD189" s="60">
        <f t="shared" ref="AD189:AE204" si="92">AC189</f>
        <v>0.2799999999999998</v>
      </c>
      <c r="AE189" s="58">
        <f t="shared" si="92"/>
        <v>0.2799999999999998</v>
      </c>
      <c r="AF189" s="58">
        <f t="shared" ref="AF189:AH191" si="93">AE189</f>
        <v>0.2799999999999998</v>
      </c>
      <c r="AG189" s="58">
        <f t="shared" si="93"/>
        <v>0.2799999999999998</v>
      </c>
      <c r="AH189" s="58">
        <f t="shared" si="93"/>
        <v>0.2799999999999998</v>
      </c>
      <c r="AI189" s="58">
        <f t="shared" si="90"/>
        <v>0.2799999999999998</v>
      </c>
      <c r="AJ189" s="58">
        <f t="shared" si="90"/>
        <v>0.2799999999999998</v>
      </c>
      <c r="AK189" s="58">
        <f t="shared" si="90"/>
        <v>0.2799999999999998</v>
      </c>
      <c r="AL189" s="58">
        <f t="shared" si="90"/>
        <v>0.2799999999999998</v>
      </c>
      <c r="AM189" s="58">
        <f t="shared" si="90"/>
        <v>0.2799999999999998</v>
      </c>
      <c r="AN189" s="62">
        <v>8190</v>
      </c>
      <c r="AO189" s="195">
        <f t="shared" si="66"/>
        <v>2293.1999999999985</v>
      </c>
      <c r="AP189" s="62">
        <v>15606</v>
      </c>
      <c r="AQ189" s="195">
        <f t="shared" si="67"/>
        <v>4369.6799999999967</v>
      </c>
      <c r="AR189" s="62">
        <v>0</v>
      </c>
      <c r="AS189" s="195">
        <f t="shared" si="68"/>
        <v>0</v>
      </c>
      <c r="AT189" s="59">
        <v>11250</v>
      </c>
      <c r="AU189" s="199">
        <f t="shared" si="69"/>
        <v>3149.9999999999977</v>
      </c>
      <c r="AV189" s="57">
        <v>720</v>
      </c>
      <c r="AW189" s="199">
        <f t="shared" si="70"/>
        <v>201.59999999999985</v>
      </c>
      <c r="AX189" s="57">
        <v>0</v>
      </c>
      <c r="AY189" s="199">
        <f t="shared" si="71"/>
        <v>0</v>
      </c>
      <c r="AZ189" s="57">
        <v>250</v>
      </c>
      <c r="BA189" s="202">
        <f t="shared" si="72"/>
        <v>69.999999999999957</v>
      </c>
      <c r="BB189" s="57">
        <v>90</v>
      </c>
      <c r="BC189" s="202">
        <f t="shared" si="73"/>
        <v>25.199999999999982</v>
      </c>
      <c r="BD189" s="57">
        <v>10</v>
      </c>
      <c r="BE189" s="202">
        <f t="shared" si="74"/>
        <v>2.799999999999998</v>
      </c>
      <c r="BF189" s="57">
        <v>30</v>
      </c>
      <c r="BG189" s="205">
        <f t="shared" si="75"/>
        <v>8.399999999999995</v>
      </c>
      <c r="BH189" s="57">
        <v>20</v>
      </c>
      <c r="BI189" s="205">
        <f t="shared" si="76"/>
        <v>5.5999999999999961</v>
      </c>
      <c r="BJ189" s="57">
        <v>120</v>
      </c>
      <c r="BK189" s="208">
        <f t="shared" si="77"/>
        <v>33.59999999999998</v>
      </c>
      <c r="BL189" s="468" t="s">
        <v>326</v>
      </c>
    </row>
    <row r="190" spans="1:64" ht="15.75" customHeight="1">
      <c r="A190" s="152" t="s">
        <v>96</v>
      </c>
      <c r="B190" s="56" t="s">
        <v>193</v>
      </c>
      <c r="C190" s="33" t="s">
        <v>87</v>
      </c>
      <c r="D190" s="76" t="s">
        <v>324</v>
      </c>
      <c r="E190" s="75" t="s">
        <v>194</v>
      </c>
      <c r="F190" s="1040"/>
      <c r="G190" s="68">
        <v>2009</v>
      </c>
      <c r="H190" s="77" t="s">
        <v>325</v>
      </c>
      <c r="I190" s="167" t="s">
        <v>174</v>
      </c>
      <c r="J190" s="168" t="s">
        <v>196</v>
      </c>
      <c r="K190" s="169" t="s">
        <v>196</v>
      </c>
      <c r="L190" s="169" t="s">
        <v>167</v>
      </c>
      <c r="M190" s="55" t="s">
        <v>197</v>
      </c>
      <c r="N190" s="55">
        <v>3.65</v>
      </c>
      <c r="O190" s="55">
        <v>3.65</v>
      </c>
      <c r="P190" s="55">
        <v>3.65</v>
      </c>
      <c r="Q190" s="55">
        <v>3.65</v>
      </c>
      <c r="R190" s="55">
        <v>3.65</v>
      </c>
      <c r="S190" s="55">
        <v>3.65</v>
      </c>
      <c r="T190" s="55">
        <v>3.65</v>
      </c>
      <c r="U190" s="55">
        <v>3.65</v>
      </c>
      <c r="V190" s="55">
        <v>3.65</v>
      </c>
      <c r="W190" s="55">
        <v>3.65</v>
      </c>
      <c r="X190" s="55">
        <v>3.65</v>
      </c>
      <c r="Y190" s="55">
        <v>3.65</v>
      </c>
      <c r="Z190" s="55">
        <v>3.65</v>
      </c>
      <c r="AA190" s="147">
        <v>0.11000000000000032</v>
      </c>
      <c r="AB190" s="148">
        <f t="shared" si="91"/>
        <v>0.11000000000000032</v>
      </c>
      <c r="AC190" s="148">
        <f t="shared" si="89"/>
        <v>0.11000000000000032</v>
      </c>
      <c r="AD190" s="148">
        <f t="shared" si="92"/>
        <v>0.11000000000000032</v>
      </c>
      <c r="AE190" s="145">
        <f t="shared" si="92"/>
        <v>0.11000000000000032</v>
      </c>
      <c r="AF190" s="145">
        <f t="shared" si="93"/>
        <v>0.11000000000000032</v>
      </c>
      <c r="AG190" s="145">
        <f t="shared" si="93"/>
        <v>0.11000000000000032</v>
      </c>
      <c r="AH190" s="145">
        <f t="shared" si="93"/>
        <v>0.11000000000000032</v>
      </c>
      <c r="AI190" s="145">
        <f t="shared" si="90"/>
        <v>0.11000000000000032</v>
      </c>
      <c r="AJ190" s="145">
        <f t="shared" si="90"/>
        <v>0.11000000000000032</v>
      </c>
      <c r="AK190" s="145">
        <f t="shared" si="90"/>
        <v>0.11000000000000032</v>
      </c>
      <c r="AL190" s="145">
        <f t="shared" si="90"/>
        <v>0.11000000000000032</v>
      </c>
      <c r="AM190" s="145">
        <f t="shared" si="90"/>
        <v>0.11000000000000032</v>
      </c>
      <c r="AN190" s="149">
        <v>700</v>
      </c>
      <c r="AO190" s="196">
        <f t="shared" si="66"/>
        <v>77.000000000000227</v>
      </c>
      <c r="AP190" s="149">
        <v>1080</v>
      </c>
      <c r="AQ190" s="196">
        <f t="shared" si="67"/>
        <v>118.80000000000035</v>
      </c>
      <c r="AR190" s="149">
        <v>2000</v>
      </c>
      <c r="AS190" s="196">
        <f t="shared" si="68"/>
        <v>220.00000000000063</v>
      </c>
      <c r="AT190" s="54">
        <v>990</v>
      </c>
      <c r="AU190" s="200">
        <f t="shared" si="69"/>
        <v>108.90000000000032</v>
      </c>
      <c r="AV190" s="142">
        <v>1530</v>
      </c>
      <c r="AW190" s="200">
        <f t="shared" si="70"/>
        <v>168.30000000000049</v>
      </c>
      <c r="AX190" s="142">
        <v>1750</v>
      </c>
      <c r="AY190" s="200">
        <f t="shared" si="71"/>
        <v>192.50000000000057</v>
      </c>
      <c r="AZ190" s="142">
        <v>1591</v>
      </c>
      <c r="BA190" s="203">
        <f t="shared" si="72"/>
        <v>175.0100000000005</v>
      </c>
      <c r="BB190" s="142">
        <v>2330</v>
      </c>
      <c r="BC190" s="203">
        <f t="shared" si="73"/>
        <v>256.30000000000075</v>
      </c>
      <c r="BD190" s="142">
        <v>2250</v>
      </c>
      <c r="BE190" s="203">
        <f t="shared" si="74"/>
        <v>247.50000000000071</v>
      </c>
      <c r="BF190" s="142">
        <v>540</v>
      </c>
      <c r="BG190" s="206">
        <f t="shared" si="75"/>
        <v>59.400000000000176</v>
      </c>
      <c r="BH190" s="142">
        <v>1640</v>
      </c>
      <c r="BI190" s="206">
        <f t="shared" si="76"/>
        <v>180.40000000000052</v>
      </c>
      <c r="BJ190" s="142">
        <v>3810</v>
      </c>
      <c r="BK190" s="209">
        <f t="shared" si="77"/>
        <v>419.10000000000122</v>
      </c>
      <c r="BL190" s="468" t="s">
        <v>327</v>
      </c>
    </row>
    <row r="191" spans="1:64" ht="15.75" customHeight="1">
      <c r="A191" s="152" t="s">
        <v>96</v>
      </c>
      <c r="B191" s="56" t="s">
        <v>193</v>
      </c>
      <c r="C191" s="33" t="s">
        <v>87</v>
      </c>
      <c r="D191" s="76" t="s">
        <v>324</v>
      </c>
      <c r="E191" s="75" t="s">
        <v>194</v>
      </c>
      <c r="F191" s="1040"/>
      <c r="G191" s="68">
        <v>2009</v>
      </c>
      <c r="H191" s="77" t="s">
        <v>325</v>
      </c>
      <c r="I191" s="167" t="s">
        <v>174</v>
      </c>
      <c r="J191" s="168" t="s">
        <v>196</v>
      </c>
      <c r="K191" s="169" t="s">
        <v>196</v>
      </c>
      <c r="L191" s="169" t="s">
        <v>167</v>
      </c>
      <c r="M191" s="55" t="s">
        <v>197</v>
      </c>
      <c r="N191" s="55">
        <v>4.5</v>
      </c>
      <c r="O191" s="55">
        <v>4.5</v>
      </c>
      <c r="P191" s="55">
        <v>4.5</v>
      </c>
      <c r="Q191" s="55">
        <v>4.5</v>
      </c>
      <c r="R191" s="55">
        <v>4.5</v>
      </c>
      <c r="S191" s="55">
        <v>4.5</v>
      </c>
      <c r="T191" s="55">
        <v>4.5</v>
      </c>
      <c r="U191" s="55">
        <v>4.5</v>
      </c>
      <c r="V191" s="55">
        <v>4.5</v>
      </c>
      <c r="W191" s="55">
        <v>4.5</v>
      </c>
      <c r="X191" s="55">
        <v>4.5</v>
      </c>
      <c r="Y191" s="55">
        <v>4.5</v>
      </c>
      <c r="Z191" s="55">
        <v>4.5</v>
      </c>
      <c r="AA191" s="147">
        <v>0.28000000000000025</v>
      </c>
      <c r="AB191" s="148">
        <f t="shared" si="91"/>
        <v>0.28000000000000025</v>
      </c>
      <c r="AC191" s="148">
        <f t="shared" si="89"/>
        <v>0.28000000000000025</v>
      </c>
      <c r="AD191" s="148">
        <f t="shared" si="92"/>
        <v>0.28000000000000025</v>
      </c>
      <c r="AE191" s="145">
        <f t="shared" si="92"/>
        <v>0.28000000000000025</v>
      </c>
      <c r="AF191" s="145">
        <f t="shared" si="93"/>
        <v>0.28000000000000025</v>
      </c>
      <c r="AG191" s="145">
        <f t="shared" si="93"/>
        <v>0.28000000000000025</v>
      </c>
      <c r="AH191" s="145">
        <f t="shared" si="93"/>
        <v>0.28000000000000025</v>
      </c>
      <c r="AI191" s="145">
        <f t="shared" si="90"/>
        <v>0.28000000000000025</v>
      </c>
      <c r="AJ191" s="145">
        <f t="shared" si="90"/>
        <v>0.28000000000000025</v>
      </c>
      <c r="AK191" s="145">
        <f t="shared" si="90"/>
        <v>0.28000000000000025</v>
      </c>
      <c r="AL191" s="145">
        <f t="shared" si="90"/>
        <v>0.28000000000000025</v>
      </c>
      <c r="AM191" s="145">
        <f t="shared" si="90"/>
        <v>0.28000000000000025</v>
      </c>
      <c r="AN191" s="149">
        <v>4450</v>
      </c>
      <c r="AO191" s="196">
        <f t="shared" si="66"/>
        <v>1246.0000000000011</v>
      </c>
      <c r="AP191" s="149">
        <v>10845</v>
      </c>
      <c r="AQ191" s="196">
        <f t="shared" si="67"/>
        <v>3036.6000000000026</v>
      </c>
      <c r="AR191" s="149">
        <v>13980</v>
      </c>
      <c r="AS191" s="196">
        <f t="shared" si="68"/>
        <v>3914.4000000000033</v>
      </c>
      <c r="AT191" s="54">
        <v>6610</v>
      </c>
      <c r="AU191" s="200">
        <f t="shared" si="69"/>
        <v>1850.8000000000015</v>
      </c>
      <c r="AV191" s="142">
        <v>10360</v>
      </c>
      <c r="AW191" s="200">
        <f t="shared" si="70"/>
        <v>2900.8000000000025</v>
      </c>
      <c r="AX191" s="142">
        <v>8930</v>
      </c>
      <c r="AY191" s="200">
        <f t="shared" si="71"/>
        <v>2500.4000000000024</v>
      </c>
      <c r="AZ191" s="142">
        <v>7250</v>
      </c>
      <c r="BA191" s="203">
        <f t="shared" si="72"/>
        <v>2030.0000000000018</v>
      </c>
      <c r="BB191" s="142">
        <v>4970</v>
      </c>
      <c r="BC191" s="203">
        <f t="shared" si="73"/>
        <v>1391.6000000000013</v>
      </c>
      <c r="BD191" s="142">
        <v>5940</v>
      </c>
      <c r="BE191" s="203">
        <f t="shared" si="74"/>
        <v>1663.2000000000014</v>
      </c>
      <c r="BF191" s="142">
        <v>7890</v>
      </c>
      <c r="BG191" s="206">
        <f t="shared" si="75"/>
        <v>2209.2000000000021</v>
      </c>
      <c r="BH191" s="142">
        <v>12600</v>
      </c>
      <c r="BI191" s="206">
        <f t="shared" si="76"/>
        <v>3528.0000000000032</v>
      </c>
      <c r="BJ191" s="142">
        <v>410</v>
      </c>
      <c r="BK191" s="209">
        <f t="shared" si="77"/>
        <v>114.8000000000001</v>
      </c>
      <c r="BL191" s="468" t="s">
        <v>328</v>
      </c>
    </row>
    <row r="192" spans="1:64" ht="15.75" customHeight="1">
      <c r="A192" s="152" t="s">
        <v>96</v>
      </c>
      <c r="B192" s="56" t="s">
        <v>193</v>
      </c>
      <c r="C192" s="33" t="s">
        <v>87</v>
      </c>
      <c r="D192" s="76" t="s">
        <v>324</v>
      </c>
      <c r="E192" s="75" t="s">
        <v>194</v>
      </c>
      <c r="F192" s="1040"/>
      <c r="G192" s="68">
        <v>2018</v>
      </c>
      <c r="H192" s="77" t="s">
        <v>329</v>
      </c>
      <c r="I192" s="167" t="s">
        <v>174</v>
      </c>
      <c r="J192" s="168" t="s">
        <v>196</v>
      </c>
      <c r="K192" s="169" t="s">
        <v>196</v>
      </c>
      <c r="L192" s="169" t="s">
        <v>167</v>
      </c>
      <c r="M192" s="55" t="s">
        <v>197</v>
      </c>
      <c r="N192" s="55">
        <v>10.45</v>
      </c>
      <c r="O192" s="55">
        <v>10.45</v>
      </c>
      <c r="P192" s="55">
        <v>10.45</v>
      </c>
      <c r="Q192" s="55">
        <v>10.45</v>
      </c>
      <c r="R192" s="55">
        <v>10.45</v>
      </c>
      <c r="S192" s="55">
        <v>10.45</v>
      </c>
      <c r="T192" s="55">
        <v>10.45</v>
      </c>
      <c r="U192" s="55">
        <v>10.45</v>
      </c>
      <c r="V192" s="55">
        <v>10.45</v>
      </c>
      <c r="W192" s="55">
        <v>10.45</v>
      </c>
      <c r="X192" s="55">
        <v>10.45</v>
      </c>
      <c r="Y192" s="55">
        <v>10.45</v>
      </c>
      <c r="Z192" s="55">
        <v>10.45</v>
      </c>
      <c r="AA192" s="147">
        <v>1.65</v>
      </c>
      <c r="AB192" s="148">
        <f t="shared" si="91"/>
        <v>1.65</v>
      </c>
      <c r="AC192" s="148">
        <f t="shared" si="89"/>
        <v>1.65</v>
      </c>
      <c r="AD192" s="148">
        <f t="shared" si="92"/>
        <v>1.65</v>
      </c>
      <c r="AE192" s="145">
        <f t="shared" si="92"/>
        <v>1.65</v>
      </c>
      <c r="AF192" s="145">
        <f t="shared" ref="AF192:AF235" si="94">AE192</f>
        <v>1.65</v>
      </c>
      <c r="AG192" s="155">
        <v>0.21</v>
      </c>
      <c r="AH192" s="145">
        <f t="shared" ref="AH192:AH235" si="95">AG192</f>
        <v>0.21</v>
      </c>
      <c r="AI192" s="145">
        <f t="shared" si="90"/>
        <v>0.21</v>
      </c>
      <c r="AJ192" s="145">
        <f t="shared" si="90"/>
        <v>0.21</v>
      </c>
      <c r="AK192" s="145">
        <f t="shared" si="90"/>
        <v>0.21</v>
      </c>
      <c r="AL192" s="145">
        <f t="shared" si="90"/>
        <v>0.21</v>
      </c>
      <c r="AM192" s="145">
        <f t="shared" si="90"/>
        <v>0.21</v>
      </c>
      <c r="AN192" s="149">
        <v>1128</v>
      </c>
      <c r="AO192" s="196">
        <f t="shared" si="66"/>
        <v>1861.1999999999998</v>
      </c>
      <c r="AP192" s="149">
        <v>444</v>
      </c>
      <c r="AQ192" s="196">
        <f t="shared" si="67"/>
        <v>732.59999999999991</v>
      </c>
      <c r="AR192" s="149">
        <v>972</v>
      </c>
      <c r="AS192" s="196">
        <f t="shared" si="68"/>
        <v>1603.8</v>
      </c>
      <c r="AT192" s="54">
        <v>96</v>
      </c>
      <c r="AU192" s="200">
        <f t="shared" si="69"/>
        <v>158.39999999999998</v>
      </c>
      <c r="AV192" s="142">
        <v>108</v>
      </c>
      <c r="AW192" s="200">
        <f t="shared" si="70"/>
        <v>178.2</v>
      </c>
      <c r="AX192" s="142">
        <v>216</v>
      </c>
      <c r="AY192" s="200">
        <f t="shared" si="71"/>
        <v>45.36</v>
      </c>
      <c r="AZ192" s="142">
        <v>600</v>
      </c>
      <c r="BA192" s="203">
        <f t="shared" si="72"/>
        <v>126</v>
      </c>
      <c r="BB192" s="142">
        <v>0</v>
      </c>
      <c r="BC192" s="203">
        <f t="shared" si="73"/>
        <v>0</v>
      </c>
      <c r="BD192" s="142">
        <v>335</v>
      </c>
      <c r="BE192" s="203">
        <f t="shared" si="74"/>
        <v>70.349999999999994</v>
      </c>
      <c r="BF192" s="142">
        <v>0</v>
      </c>
      <c r="BG192" s="206">
        <f t="shared" si="75"/>
        <v>0</v>
      </c>
      <c r="BH192" s="142">
        <v>0</v>
      </c>
      <c r="BI192" s="206">
        <f t="shared" si="76"/>
        <v>0</v>
      </c>
      <c r="BJ192" s="142">
        <v>0</v>
      </c>
      <c r="BK192" s="209">
        <f t="shared" si="77"/>
        <v>0</v>
      </c>
      <c r="BL192" s="468" t="s">
        <v>330</v>
      </c>
    </row>
    <row r="193" spans="1:64" ht="15.75" customHeight="1">
      <c r="A193" s="152" t="s">
        <v>96</v>
      </c>
      <c r="B193" s="56" t="s">
        <v>193</v>
      </c>
      <c r="C193" s="33" t="s">
        <v>87</v>
      </c>
      <c r="D193" s="76" t="s">
        <v>324</v>
      </c>
      <c r="E193" s="75" t="s">
        <v>194</v>
      </c>
      <c r="F193" s="1040"/>
      <c r="G193" s="68">
        <v>2018</v>
      </c>
      <c r="H193" s="77" t="s">
        <v>329</v>
      </c>
      <c r="I193" s="167" t="s">
        <v>174</v>
      </c>
      <c r="J193" s="168" t="s">
        <v>196</v>
      </c>
      <c r="K193" s="169" t="s">
        <v>196</v>
      </c>
      <c r="L193" s="169" t="s">
        <v>167</v>
      </c>
      <c r="M193" s="55" t="s">
        <v>197</v>
      </c>
      <c r="N193" s="55">
        <v>9.36</v>
      </c>
      <c r="O193" s="55">
        <v>9.36</v>
      </c>
      <c r="P193" s="55">
        <v>9.36</v>
      </c>
      <c r="Q193" s="55">
        <v>9.36</v>
      </c>
      <c r="R193" s="55">
        <v>9.36</v>
      </c>
      <c r="S193" s="55">
        <v>9.36</v>
      </c>
      <c r="T193" s="55">
        <v>9.36</v>
      </c>
      <c r="U193" s="55">
        <v>9.36</v>
      </c>
      <c r="V193" s="55">
        <v>9.36</v>
      </c>
      <c r="W193" s="55">
        <v>9.36</v>
      </c>
      <c r="X193" s="55">
        <v>9.36</v>
      </c>
      <c r="Y193" s="55">
        <v>9.36</v>
      </c>
      <c r="Z193" s="55">
        <v>9.36</v>
      </c>
      <c r="AA193" s="147">
        <v>0.92</v>
      </c>
      <c r="AB193" s="148">
        <f t="shared" si="91"/>
        <v>0.92</v>
      </c>
      <c r="AC193" s="148">
        <f t="shared" si="89"/>
        <v>0.92</v>
      </c>
      <c r="AD193" s="148">
        <f t="shared" si="92"/>
        <v>0.92</v>
      </c>
      <c r="AE193" s="145">
        <f t="shared" si="92"/>
        <v>0.92</v>
      </c>
      <c r="AF193" s="145">
        <f t="shared" si="94"/>
        <v>0.92</v>
      </c>
      <c r="AG193" s="155">
        <v>0.04</v>
      </c>
      <c r="AH193" s="145">
        <f t="shared" si="95"/>
        <v>0.04</v>
      </c>
      <c r="AI193" s="145">
        <f t="shared" si="90"/>
        <v>0.04</v>
      </c>
      <c r="AJ193" s="145">
        <f t="shared" si="90"/>
        <v>0.04</v>
      </c>
      <c r="AK193" s="145">
        <f t="shared" si="90"/>
        <v>0.04</v>
      </c>
      <c r="AL193" s="145">
        <f t="shared" si="90"/>
        <v>0.04</v>
      </c>
      <c r="AM193" s="145">
        <f t="shared" si="90"/>
        <v>0.04</v>
      </c>
      <c r="AN193" s="149">
        <v>576</v>
      </c>
      <c r="AO193" s="196">
        <f t="shared" si="66"/>
        <v>529.92000000000007</v>
      </c>
      <c r="AP193" s="149">
        <v>384</v>
      </c>
      <c r="AQ193" s="196">
        <f t="shared" si="67"/>
        <v>353.28000000000003</v>
      </c>
      <c r="AR193" s="149">
        <v>12</v>
      </c>
      <c r="AS193" s="196">
        <f t="shared" si="68"/>
        <v>11.040000000000001</v>
      </c>
      <c r="AT193" s="54">
        <v>768</v>
      </c>
      <c r="AU193" s="200">
        <f t="shared" si="69"/>
        <v>706.56000000000006</v>
      </c>
      <c r="AV193" s="142">
        <v>384</v>
      </c>
      <c r="AW193" s="200">
        <f t="shared" si="70"/>
        <v>353.28000000000003</v>
      </c>
      <c r="AX193" s="142">
        <v>46428</v>
      </c>
      <c r="AY193" s="200">
        <f t="shared" si="71"/>
        <v>1857.1200000000001</v>
      </c>
      <c r="AZ193" s="142">
        <v>12672</v>
      </c>
      <c r="BA193" s="203">
        <f t="shared" si="72"/>
        <v>506.88</v>
      </c>
      <c r="BB193" s="142">
        <v>4992</v>
      </c>
      <c r="BC193" s="203">
        <f t="shared" si="73"/>
        <v>199.68</v>
      </c>
      <c r="BD193" s="142">
        <v>9216</v>
      </c>
      <c r="BE193" s="203">
        <f t="shared" si="74"/>
        <v>368.64</v>
      </c>
      <c r="BF193" s="142">
        <v>4608</v>
      </c>
      <c r="BG193" s="206">
        <f t="shared" si="75"/>
        <v>184.32</v>
      </c>
      <c r="BH193" s="142">
        <v>4224</v>
      </c>
      <c r="BI193" s="206">
        <f t="shared" si="76"/>
        <v>168.96</v>
      </c>
      <c r="BJ193" s="142">
        <v>5760</v>
      </c>
      <c r="BK193" s="209">
        <f t="shared" si="77"/>
        <v>230.4</v>
      </c>
      <c r="BL193" s="468" t="s">
        <v>331</v>
      </c>
    </row>
    <row r="194" spans="1:64" ht="15.75" customHeight="1">
      <c r="A194" s="152" t="s">
        <v>96</v>
      </c>
      <c r="B194" s="56" t="s">
        <v>193</v>
      </c>
      <c r="C194" s="33" t="s">
        <v>87</v>
      </c>
      <c r="D194" s="76" t="s">
        <v>324</v>
      </c>
      <c r="E194" s="75" t="s">
        <v>194</v>
      </c>
      <c r="F194" s="1040"/>
      <c r="G194" s="68">
        <v>2018</v>
      </c>
      <c r="H194" s="77" t="s">
        <v>332</v>
      </c>
      <c r="I194" s="167" t="s">
        <v>174</v>
      </c>
      <c r="J194" s="168" t="s">
        <v>196</v>
      </c>
      <c r="K194" s="169" t="s">
        <v>196</v>
      </c>
      <c r="L194" s="169" t="s">
        <v>167</v>
      </c>
      <c r="M194" s="55" t="s">
        <v>197</v>
      </c>
      <c r="N194" s="55">
        <v>14.05</v>
      </c>
      <c r="O194" s="55">
        <v>14.05</v>
      </c>
      <c r="P194" s="55">
        <v>14.05</v>
      </c>
      <c r="Q194" s="55">
        <v>14.05</v>
      </c>
      <c r="R194" s="55">
        <v>14.05</v>
      </c>
      <c r="S194" s="55">
        <v>14.05</v>
      </c>
      <c r="T194" s="55">
        <v>14.05</v>
      </c>
      <c r="U194" s="55">
        <v>14.05</v>
      </c>
      <c r="V194" s="55">
        <v>14.05</v>
      </c>
      <c r="W194" s="55">
        <v>14.05</v>
      </c>
      <c r="X194" s="55">
        <v>14.05</v>
      </c>
      <c r="Y194" s="55">
        <v>14.05</v>
      </c>
      <c r="Z194" s="55">
        <v>14.05</v>
      </c>
      <c r="AA194" s="147">
        <v>1.3</v>
      </c>
      <c r="AB194" s="148">
        <f t="shared" si="91"/>
        <v>1.3</v>
      </c>
      <c r="AC194" s="148">
        <f t="shared" si="89"/>
        <v>1.3</v>
      </c>
      <c r="AD194" s="148">
        <f t="shared" si="92"/>
        <v>1.3</v>
      </c>
      <c r="AE194" s="145">
        <f t="shared" si="92"/>
        <v>1.3</v>
      </c>
      <c r="AF194" s="145">
        <f t="shared" si="94"/>
        <v>1.3</v>
      </c>
      <c r="AG194" s="145">
        <f>AF194</f>
        <v>1.3</v>
      </c>
      <c r="AH194" s="145">
        <f t="shared" si="95"/>
        <v>1.3</v>
      </c>
      <c r="AI194" s="145">
        <f t="shared" ref="AI194:AM203" si="96">AH194</f>
        <v>1.3</v>
      </c>
      <c r="AJ194" s="145">
        <f t="shared" si="96"/>
        <v>1.3</v>
      </c>
      <c r="AK194" s="145">
        <f t="shared" si="96"/>
        <v>1.3</v>
      </c>
      <c r="AL194" s="145">
        <f t="shared" si="96"/>
        <v>1.3</v>
      </c>
      <c r="AM194" s="145">
        <f t="shared" si="96"/>
        <v>1.3</v>
      </c>
      <c r="AN194" s="149">
        <v>0</v>
      </c>
      <c r="AO194" s="196">
        <f t="shared" si="66"/>
        <v>0</v>
      </c>
      <c r="AP194" s="149">
        <v>1152</v>
      </c>
      <c r="AQ194" s="196">
        <f t="shared" si="67"/>
        <v>1497.6000000000001</v>
      </c>
      <c r="AR194" s="149">
        <v>0</v>
      </c>
      <c r="AS194" s="196">
        <f t="shared" si="68"/>
        <v>0</v>
      </c>
      <c r="AT194" s="54">
        <v>0</v>
      </c>
      <c r="AU194" s="200">
        <f t="shared" si="69"/>
        <v>0</v>
      </c>
      <c r="AV194" s="142">
        <v>0</v>
      </c>
      <c r="AW194" s="200">
        <f t="shared" si="70"/>
        <v>0</v>
      </c>
      <c r="AX194" s="142">
        <v>0</v>
      </c>
      <c r="AY194" s="200">
        <f t="shared" si="71"/>
        <v>0</v>
      </c>
      <c r="AZ194" s="142">
        <v>0</v>
      </c>
      <c r="BA194" s="203">
        <f t="shared" si="72"/>
        <v>0</v>
      </c>
      <c r="BB194" s="142">
        <v>0</v>
      </c>
      <c r="BC194" s="203">
        <f t="shared" si="73"/>
        <v>0</v>
      </c>
      <c r="BD194" s="142">
        <v>0</v>
      </c>
      <c r="BE194" s="203">
        <f t="shared" si="74"/>
        <v>0</v>
      </c>
      <c r="BF194" s="142">
        <v>0</v>
      </c>
      <c r="BG194" s="206">
        <f t="shared" si="75"/>
        <v>0</v>
      </c>
      <c r="BH194" s="142">
        <v>0</v>
      </c>
      <c r="BI194" s="206">
        <f t="shared" si="76"/>
        <v>0</v>
      </c>
      <c r="BJ194" s="142">
        <v>0</v>
      </c>
      <c r="BK194" s="209">
        <f t="shared" si="77"/>
        <v>0</v>
      </c>
      <c r="BL194" s="468" t="s">
        <v>333</v>
      </c>
    </row>
    <row r="195" spans="1:64" ht="15.75" customHeight="1">
      <c r="A195" s="152" t="s">
        <v>96</v>
      </c>
      <c r="B195" s="56" t="s">
        <v>193</v>
      </c>
      <c r="C195" s="33" t="s">
        <v>87</v>
      </c>
      <c r="D195" s="76" t="s">
        <v>324</v>
      </c>
      <c r="E195" s="75" t="s">
        <v>194</v>
      </c>
      <c r="F195" s="1040"/>
      <c r="G195" s="68">
        <v>2018</v>
      </c>
      <c r="H195" s="77" t="s">
        <v>334</v>
      </c>
      <c r="I195" s="167" t="s">
        <v>174</v>
      </c>
      <c r="J195" s="168" t="s">
        <v>196</v>
      </c>
      <c r="K195" s="169" t="s">
        <v>196</v>
      </c>
      <c r="L195" s="169" t="s">
        <v>167</v>
      </c>
      <c r="M195" s="55" t="s">
        <v>197</v>
      </c>
      <c r="N195" s="55">
        <v>18.86</v>
      </c>
      <c r="O195" s="55">
        <v>18.86</v>
      </c>
      <c r="P195" s="55">
        <v>18.86</v>
      </c>
      <c r="Q195" s="55">
        <v>18.86</v>
      </c>
      <c r="R195" s="55">
        <v>18.86</v>
      </c>
      <c r="S195" s="55">
        <v>18.86</v>
      </c>
      <c r="T195" s="55">
        <v>18.86</v>
      </c>
      <c r="U195" s="55">
        <v>18.86</v>
      </c>
      <c r="V195" s="55">
        <v>18.86</v>
      </c>
      <c r="W195" s="55">
        <v>18.86</v>
      </c>
      <c r="X195" s="55">
        <v>18.86</v>
      </c>
      <c r="Y195" s="55">
        <v>18.86</v>
      </c>
      <c r="Z195" s="55">
        <v>18.86</v>
      </c>
      <c r="AA195" s="147">
        <v>1.81</v>
      </c>
      <c r="AB195" s="148">
        <f t="shared" si="91"/>
        <v>1.81</v>
      </c>
      <c r="AC195" s="148">
        <f t="shared" si="89"/>
        <v>1.81</v>
      </c>
      <c r="AD195" s="148">
        <f t="shared" si="92"/>
        <v>1.81</v>
      </c>
      <c r="AE195" s="145">
        <f t="shared" si="92"/>
        <v>1.81</v>
      </c>
      <c r="AF195" s="145">
        <f t="shared" si="94"/>
        <v>1.81</v>
      </c>
      <c r="AG195" s="155">
        <v>0.5</v>
      </c>
      <c r="AH195" s="145">
        <f t="shared" si="95"/>
        <v>0.5</v>
      </c>
      <c r="AI195" s="145">
        <f t="shared" si="96"/>
        <v>0.5</v>
      </c>
      <c r="AJ195" s="145">
        <f t="shared" si="96"/>
        <v>0.5</v>
      </c>
      <c r="AK195" s="145">
        <f t="shared" si="96"/>
        <v>0.5</v>
      </c>
      <c r="AL195" s="145">
        <f t="shared" si="96"/>
        <v>0.5</v>
      </c>
      <c r="AM195" s="145">
        <f t="shared" si="96"/>
        <v>0.5</v>
      </c>
      <c r="AN195" s="149">
        <v>516</v>
      </c>
      <c r="AO195" s="196">
        <f t="shared" si="66"/>
        <v>933.96</v>
      </c>
      <c r="AP195" s="149">
        <v>720</v>
      </c>
      <c r="AQ195" s="196">
        <f t="shared" si="67"/>
        <v>1303.2</v>
      </c>
      <c r="AR195" s="149">
        <v>2136</v>
      </c>
      <c r="AS195" s="196">
        <f t="shared" si="68"/>
        <v>3866.1600000000003</v>
      </c>
      <c r="AT195" s="54">
        <v>1332</v>
      </c>
      <c r="AU195" s="200">
        <f t="shared" si="69"/>
        <v>2410.92</v>
      </c>
      <c r="AV195" s="142">
        <v>5268</v>
      </c>
      <c r="AW195" s="200">
        <f t="shared" si="70"/>
        <v>9535.08</v>
      </c>
      <c r="AX195" s="142">
        <v>3204</v>
      </c>
      <c r="AY195" s="200">
        <f t="shared" si="71"/>
        <v>1602</v>
      </c>
      <c r="AZ195" s="142">
        <v>1116</v>
      </c>
      <c r="BA195" s="203">
        <f t="shared" si="72"/>
        <v>558</v>
      </c>
      <c r="BB195" s="142">
        <v>1848</v>
      </c>
      <c r="BC195" s="203">
        <f t="shared" si="73"/>
        <v>924</v>
      </c>
      <c r="BD195" s="142">
        <v>876</v>
      </c>
      <c r="BE195" s="203">
        <f t="shared" si="74"/>
        <v>438</v>
      </c>
      <c r="BF195" s="142">
        <v>0</v>
      </c>
      <c r="BG195" s="206">
        <f t="shared" si="75"/>
        <v>0</v>
      </c>
      <c r="BH195" s="142">
        <v>0</v>
      </c>
      <c r="BI195" s="206">
        <f t="shared" si="76"/>
        <v>0</v>
      </c>
      <c r="BJ195" s="142">
        <v>0</v>
      </c>
      <c r="BK195" s="209">
        <f t="shared" si="77"/>
        <v>0</v>
      </c>
      <c r="BL195" s="468" t="s">
        <v>335</v>
      </c>
    </row>
    <row r="196" spans="1:64" ht="15.75" customHeight="1">
      <c r="A196" s="152" t="s">
        <v>96</v>
      </c>
      <c r="B196" s="56" t="s">
        <v>193</v>
      </c>
      <c r="C196" s="33" t="s">
        <v>87</v>
      </c>
      <c r="D196" s="76" t="s">
        <v>324</v>
      </c>
      <c r="E196" s="75" t="s">
        <v>194</v>
      </c>
      <c r="F196" s="1040"/>
      <c r="G196" s="68">
        <v>2018</v>
      </c>
      <c r="H196" s="77" t="s">
        <v>334</v>
      </c>
      <c r="I196" s="167" t="s">
        <v>174</v>
      </c>
      <c r="J196" s="168" t="s">
        <v>196</v>
      </c>
      <c r="K196" s="169" t="s">
        <v>196</v>
      </c>
      <c r="L196" s="169" t="s">
        <v>167</v>
      </c>
      <c r="M196" s="55" t="s">
        <v>197</v>
      </c>
      <c r="N196" s="55">
        <v>17.809999999999999</v>
      </c>
      <c r="O196" s="55">
        <v>17.809999999999999</v>
      </c>
      <c r="P196" s="55">
        <v>17.809999999999999</v>
      </c>
      <c r="Q196" s="55">
        <v>17.809999999999999</v>
      </c>
      <c r="R196" s="55">
        <v>17.809999999999999</v>
      </c>
      <c r="S196" s="55">
        <v>17.809999999999999</v>
      </c>
      <c r="T196" s="55">
        <v>17.809999999999999</v>
      </c>
      <c r="U196" s="55">
        <v>17.809999999999999</v>
      </c>
      <c r="V196" s="55">
        <v>17.809999999999999</v>
      </c>
      <c r="W196" s="55">
        <v>17.809999999999999</v>
      </c>
      <c r="X196" s="55">
        <v>17.809999999999999</v>
      </c>
      <c r="Y196" s="55">
        <v>17.809999999999999</v>
      </c>
      <c r="Z196" s="55">
        <v>17.809999999999999</v>
      </c>
      <c r="AA196" s="147">
        <v>1.36</v>
      </c>
      <c r="AB196" s="148">
        <f t="shared" si="91"/>
        <v>1.36</v>
      </c>
      <c r="AC196" s="148">
        <f t="shared" si="89"/>
        <v>1.36</v>
      </c>
      <c r="AD196" s="148">
        <f t="shared" si="92"/>
        <v>1.36</v>
      </c>
      <c r="AE196" s="145">
        <f t="shared" si="92"/>
        <v>1.36</v>
      </c>
      <c r="AF196" s="145">
        <f t="shared" si="94"/>
        <v>1.36</v>
      </c>
      <c r="AG196" s="155">
        <v>0.93</v>
      </c>
      <c r="AH196" s="145">
        <f t="shared" si="95"/>
        <v>0.93</v>
      </c>
      <c r="AI196" s="145">
        <f t="shared" si="96"/>
        <v>0.93</v>
      </c>
      <c r="AJ196" s="145">
        <f t="shared" si="96"/>
        <v>0.93</v>
      </c>
      <c r="AK196" s="145">
        <f t="shared" si="96"/>
        <v>0.93</v>
      </c>
      <c r="AL196" s="145">
        <f t="shared" si="96"/>
        <v>0.93</v>
      </c>
      <c r="AM196" s="145">
        <f t="shared" si="96"/>
        <v>0.93</v>
      </c>
      <c r="AN196" s="149">
        <v>0</v>
      </c>
      <c r="AO196" s="196">
        <f t="shared" si="66"/>
        <v>0</v>
      </c>
      <c r="AP196" s="149">
        <v>4224</v>
      </c>
      <c r="AQ196" s="196">
        <f t="shared" si="67"/>
        <v>5744.64</v>
      </c>
      <c r="AR196" s="156">
        <v>0</v>
      </c>
      <c r="AS196" s="196">
        <f t="shared" si="68"/>
        <v>0</v>
      </c>
      <c r="AT196" s="54">
        <v>3960</v>
      </c>
      <c r="AU196" s="200">
        <f t="shared" si="69"/>
        <v>5385.6</v>
      </c>
      <c r="AV196" s="142">
        <v>1987</v>
      </c>
      <c r="AW196" s="200">
        <f t="shared" si="70"/>
        <v>2702.32</v>
      </c>
      <c r="AX196" s="142">
        <v>7068</v>
      </c>
      <c r="AY196" s="200">
        <f t="shared" si="71"/>
        <v>6573.2400000000007</v>
      </c>
      <c r="AZ196" s="142">
        <v>4500</v>
      </c>
      <c r="BA196" s="203">
        <f t="shared" si="72"/>
        <v>4185</v>
      </c>
      <c r="BB196" s="142">
        <v>2064</v>
      </c>
      <c r="BC196" s="203">
        <f t="shared" si="73"/>
        <v>1919.5200000000002</v>
      </c>
      <c r="BD196" s="142">
        <v>1272</v>
      </c>
      <c r="BE196" s="203">
        <f t="shared" si="74"/>
        <v>1182.96</v>
      </c>
      <c r="BF196" s="142">
        <v>2520</v>
      </c>
      <c r="BG196" s="206">
        <f t="shared" si="75"/>
        <v>2343.6</v>
      </c>
      <c r="BH196" s="142">
        <v>900</v>
      </c>
      <c r="BI196" s="206">
        <f t="shared" si="76"/>
        <v>837</v>
      </c>
      <c r="BJ196" s="142">
        <v>4416</v>
      </c>
      <c r="BK196" s="209">
        <f t="shared" si="77"/>
        <v>4106.88</v>
      </c>
      <c r="BL196" s="468" t="s">
        <v>336</v>
      </c>
    </row>
    <row r="197" spans="1:64" ht="15.75" customHeight="1">
      <c r="A197" s="152" t="s">
        <v>96</v>
      </c>
      <c r="B197" s="56" t="s">
        <v>193</v>
      </c>
      <c r="C197" s="33" t="s">
        <v>87</v>
      </c>
      <c r="D197" s="76" t="s">
        <v>324</v>
      </c>
      <c r="E197" s="75" t="s">
        <v>194</v>
      </c>
      <c r="F197" s="1040"/>
      <c r="G197" s="68">
        <v>2020</v>
      </c>
      <c r="H197" s="77" t="s">
        <v>337</v>
      </c>
      <c r="I197" s="167" t="s">
        <v>174</v>
      </c>
      <c r="J197" s="168" t="s">
        <v>196</v>
      </c>
      <c r="K197" s="169" t="s">
        <v>196</v>
      </c>
      <c r="L197" s="169" t="s">
        <v>167</v>
      </c>
      <c r="M197" s="55" t="s">
        <v>197</v>
      </c>
      <c r="N197" s="55">
        <v>40.229999999999997</v>
      </c>
      <c r="O197" s="55">
        <v>40.229999999999997</v>
      </c>
      <c r="P197" s="55">
        <v>40.229999999999997</v>
      </c>
      <c r="Q197" s="55">
        <v>40.229999999999997</v>
      </c>
      <c r="R197" s="55">
        <v>40.229999999999997</v>
      </c>
      <c r="S197" s="55">
        <v>40.229999999999997</v>
      </c>
      <c r="T197" s="55">
        <v>40.229999999999997</v>
      </c>
      <c r="U197" s="55">
        <v>40.229999999999997</v>
      </c>
      <c r="V197" s="55">
        <v>40.229999999999997</v>
      </c>
      <c r="W197" s="55">
        <v>40.229999999999997</v>
      </c>
      <c r="X197" s="55">
        <v>40.229999999999997</v>
      </c>
      <c r="Y197" s="55">
        <v>40.229999999999997</v>
      </c>
      <c r="Z197" s="55">
        <v>40.229999999999997</v>
      </c>
      <c r="AA197" s="147">
        <v>1.8099999999999952</v>
      </c>
      <c r="AB197" s="148">
        <f t="shared" si="91"/>
        <v>1.8099999999999952</v>
      </c>
      <c r="AC197" s="148">
        <f t="shared" si="89"/>
        <v>1.8099999999999952</v>
      </c>
      <c r="AD197" s="148">
        <f t="shared" si="92"/>
        <v>1.8099999999999952</v>
      </c>
      <c r="AE197" s="145">
        <f t="shared" si="92"/>
        <v>1.8099999999999952</v>
      </c>
      <c r="AF197" s="145">
        <f t="shared" si="94"/>
        <v>1.8099999999999952</v>
      </c>
      <c r="AG197" s="145">
        <f t="shared" ref="AG197:AG235" si="97">AF197</f>
        <v>1.8099999999999952</v>
      </c>
      <c r="AH197" s="145">
        <f t="shared" si="95"/>
        <v>1.8099999999999952</v>
      </c>
      <c r="AI197" s="145">
        <f t="shared" si="96"/>
        <v>1.8099999999999952</v>
      </c>
      <c r="AJ197" s="145">
        <f t="shared" si="96"/>
        <v>1.8099999999999952</v>
      </c>
      <c r="AK197" s="145">
        <f t="shared" si="96"/>
        <v>1.8099999999999952</v>
      </c>
      <c r="AL197" s="145">
        <f t="shared" si="96"/>
        <v>1.8099999999999952</v>
      </c>
      <c r="AM197" s="145">
        <f t="shared" si="96"/>
        <v>1.8099999999999952</v>
      </c>
      <c r="AN197" s="149">
        <v>0</v>
      </c>
      <c r="AO197" s="196">
        <f t="shared" si="66"/>
        <v>0</v>
      </c>
      <c r="AP197" s="149">
        <v>0</v>
      </c>
      <c r="AQ197" s="196">
        <f t="shared" si="67"/>
        <v>0</v>
      </c>
      <c r="AR197" s="149">
        <v>0</v>
      </c>
      <c r="AS197" s="196">
        <f t="shared" si="68"/>
        <v>0</v>
      </c>
      <c r="AT197" s="54">
        <v>0</v>
      </c>
      <c r="AU197" s="200">
        <f t="shared" si="69"/>
        <v>0</v>
      </c>
      <c r="AV197" s="142">
        <v>0</v>
      </c>
      <c r="AW197" s="200">
        <f t="shared" si="70"/>
        <v>0</v>
      </c>
      <c r="AX197" s="142">
        <v>0</v>
      </c>
      <c r="AY197" s="200">
        <f t="shared" si="71"/>
        <v>0</v>
      </c>
      <c r="AZ197" s="142">
        <v>0</v>
      </c>
      <c r="BA197" s="203">
        <f t="shared" si="72"/>
        <v>0</v>
      </c>
      <c r="BB197" s="142">
        <v>0</v>
      </c>
      <c r="BC197" s="203">
        <f t="shared" si="73"/>
        <v>0</v>
      </c>
      <c r="BD197" s="142">
        <v>0</v>
      </c>
      <c r="BE197" s="203">
        <f t="shared" si="74"/>
        <v>0</v>
      </c>
      <c r="BF197" s="142">
        <v>0</v>
      </c>
      <c r="BG197" s="206">
        <f t="shared" si="75"/>
        <v>0</v>
      </c>
      <c r="BH197" s="142">
        <v>0</v>
      </c>
      <c r="BI197" s="206">
        <f t="shared" si="76"/>
        <v>0</v>
      </c>
      <c r="BJ197" s="142">
        <v>0</v>
      </c>
      <c r="BK197" s="209">
        <f t="shared" si="77"/>
        <v>0</v>
      </c>
      <c r="BL197" s="468" t="s">
        <v>338</v>
      </c>
    </row>
    <row r="198" spans="1:64" ht="15.75" customHeight="1">
      <c r="A198" s="152" t="s">
        <v>96</v>
      </c>
      <c r="B198" s="56" t="s">
        <v>193</v>
      </c>
      <c r="C198" s="33" t="s">
        <v>87</v>
      </c>
      <c r="D198" s="76" t="s">
        <v>324</v>
      </c>
      <c r="E198" s="75" t="s">
        <v>194</v>
      </c>
      <c r="F198" s="1040"/>
      <c r="G198" s="68">
        <v>2021</v>
      </c>
      <c r="H198" s="77" t="s">
        <v>339</v>
      </c>
      <c r="I198" s="167" t="s">
        <v>174</v>
      </c>
      <c r="J198" s="168" t="s">
        <v>196</v>
      </c>
      <c r="K198" s="169" t="s">
        <v>196</v>
      </c>
      <c r="L198" s="169" t="s">
        <v>167</v>
      </c>
      <c r="M198" s="55" t="s">
        <v>197</v>
      </c>
      <c r="N198" s="55">
        <v>18.440000000000001</v>
      </c>
      <c r="O198" s="55">
        <v>18.440000000000001</v>
      </c>
      <c r="P198" s="55">
        <v>18.440000000000001</v>
      </c>
      <c r="Q198" s="55">
        <v>18.440000000000001</v>
      </c>
      <c r="R198" s="55">
        <v>18.440000000000001</v>
      </c>
      <c r="S198" s="55">
        <v>18.440000000000001</v>
      </c>
      <c r="T198" s="55">
        <v>18.440000000000001</v>
      </c>
      <c r="U198" s="55">
        <v>18.440000000000001</v>
      </c>
      <c r="V198" s="55">
        <v>18.440000000000001</v>
      </c>
      <c r="W198" s="55">
        <v>18.440000000000001</v>
      </c>
      <c r="X198" s="55">
        <v>18.440000000000001</v>
      </c>
      <c r="Y198" s="55">
        <v>18.440000000000001</v>
      </c>
      <c r="Z198" s="55">
        <v>18.440000000000001</v>
      </c>
      <c r="AA198" s="147">
        <v>0.56000000000000005</v>
      </c>
      <c r="AB198" s="148">
        <f t="shared" si="91"/>
        <v>0.56000000000000005</v>
      </c>
      <c r="AC198" s="148">
        <f t="shared" si="89"/>
        <v>0.56000000000000005</v>
      </c>
      <c r="AD198" s="148">
        <f t="shared" si="92"/>
        <v>0.56000000000000005</v>
      </c>
      <c r="AE198" s="145">
        <f t="shared" si="92"/>
        <v>0.56000000000000005</v>
      </c>
      <c r="AF198" s="145">
        <f t="shared" si="94"/>
        <v>0.56000000000000005</v>
      </c>
      <c r="AG198" s="145">
        <f t="shared" si="97"/>
        <v>0.56000000000000005</v>
      </c>
      <c r="AH198" s="145">
        <f t="shared" si="95"/>
        <v>0.56000000000000005</v>
      </c>
      <c r="AI198" s="145">
        <f t="shared" si="96"/>
        <v>0.56000000000000005</v>
      </c>
      <c r="AJ198" s="145">
        <f t="shared" si="96"/>
        <v>0.56000000000000005</v>
      </c>
      <c r="AK198" s="145">
        <f t="shared" si="96"/>
        <v>0.56000000000000005</v>
      </c>
      <c r="AL198" s="145">
        <f t="shared" si="96"/>
        <v>0.56000000000000005</v>
      </c>
      <c r="AM198" s="145">
        <f t="shared" si="96"/>
        <v>0.56000000000000005</v>
      </c>
      <c r="AN198" s="149">
        <v>60</v>
      </c>
      <c r="AO198" s="196">
        <f t="shared" si="66"/>
        <v>33.6</v>
      </c>
      <c r="AP198" s="149">
        <v>0</v>
      </c>
      <c r="AQ198" s="196">
        <f t="shared" si="67"/>
        <v>0</v>
      </c>
      <c r="AR198" s="149">
        <v>0</v>
      </c>
      <c r="AS198" s="196">
        <f t="shared" si="68"/>
        <v>0</v>
      </c>
      <c r="AT198" s="54">
        <v>0</v>
      </c>
      <c r="AU198" s="200">
        <f t="shared" si="69"/>
        <v>0</v>
      </c>
      <c r="AV198" s="142">
        <v>0</v>
      </c>
      <c r="AW198" s="200">
        <f t="shared" si="70"/>
        <v>0</v>
      </c>
      <c r="AX198" s="142">
        <v>0</v>
      </c>
      <c r="AY198" s="200">
        <f t="shared" si="71"/>
        <v>0</v>
      </c>
      <c r="AZ198" s="142">
        <v>0</v>
      </c>
      <c r="BA198" s="203">
        <f t="shared" si="72"/>
        <v>0</v>
      </c>
      <c r="BB198" s="142">
        <v>0</v>
      </c>
      <c r="BC198" s="203">
        <f t="shared" si="73"/>
        <v>0</v>
      </c>
      <c r="BD198" s="142">
        <v>0</v>
      </c>
      <c r="BE198" s="203">
        <f t="shared" si="74"/>
        <v>0</v>
      </c>
      <c r="BF198" s="142">
        <v>0</v>
      </c>
      <c r="BG198" s="206">
        <f t="shared" si="75"/>
        <v>0</v>
      </c>
      <c r="BH198" s="142">
        <v>0</v>
      </c>
      <c r="BI198" s="206">
        <f t="shared" si="76"/>
        <v>0</v>
      </c>
      <c r="BJ198" s="142">
        <v>0</v>
      </c>
      <c r="BK198" s="209">
        <f t="shared" si="77"/>
        <v>0</v>
      </c>
      <c r="BL198" s="468" t="s">
        <v>340</v>
      </c>
    </row>
    <row r="199" spans="1:64" ht="15.75" customHeight="1">
      <c r="A199" s="152" t="s">
        <v>96</v>
      </c>
      <c r="B199" s="56" t="s">
        <v>193</v>
      </c>
      <c r="C199" s="33" t="s">
        <v>87</v>
      </c>
      <c r="D199" s="76" t="s">
        <v>324</v>
      </c>
      <c r="E199" s="75" t="s">
        <v>194</v>
      </c>
      <c r="F199" s="1040"/>
      <c r="G199" s="68">
        <v>2021</v>
      </c>
      <c r="H199" s="77" t="s">
        <v>212</v>
      </c>
      <c r="I199" s="167" t="s">
        <v>174</v>
      </c>
      <c r="J199" s="168" t="s">
        <v>196</v>
      </c>
      <c r="K199" s="169" t="s">
        <v>196</v>
      </c>
      <c r="L199" s="169" t="s">
        <v>167</v>
      </c>
      <c r="M199" s="55" t="s">
        <v>197</v>
      </c>
      <c r="N199" s="55">
        <v>4.1500000000000004</v>
      </c>
      <c r="O199" s="55">
        <v>4.1500000000000004</v>
      </c>
      <c r="P199" s="55">
        <v>4.1500000000000004</v>
      </c>
      <c r="Q199" s="55">
        <v>4.1500000000000004</v>
      </c>
      <c r="R199" s="55">
        <v>4.1500000000000004</v>
      </c>
      <c r="S199" s="55">
        <v>4.1500000000000004</v>
      </c>
      <c r="T199" s="55">
        <v>4.1500000000000004</v>
      </c>
      <c r="U199" s="55">
        <v>4.1500000000000004</v>
      </c>
      <c r="V199" s="55">
        <v>4.1500000000000004</v>
      </c>
      <c r="W199" s="55">
        <v>4.1500000000000004</v>
      </c>
      <c r="X199" s="55">
        <v>4.1500000000000004</v>
      </c>
      <c r="Y199" s="55">
        <v>4.1500000000000004</v>
      </c>
      <c r="Z199" s="55">
        <v>4.1500000000000004</v>
      </c>
      <c r="AA199" s="147">
        <v>0.03</v>
      </c>
      <c r="AB199" s="148">
        <f t="shared" si="91"/>
        <v>0.03</v>
      </c>
      <c r="AC199" s="148">
        <f t="shared" si="89"/>
        <v>0.03</v>
      </c>
      <c r="AD199" s="148">
        <f t="shared" si="92"/>
        <v>0.03</v>
      </c>
      <c r="AE199" s="145">
        <f t="shared" si="92"/>
        <v>0.03</v>
      </c>
      <c r="AF199" s="145">
        <f t="shared" si="94"/>
        <v>0.03</v>
      </c>
      <c r="AG199" s="145">
        <f t="shared" si="97"/>
        <v>0.03</v>
      </c>
      <c r="AH199" s="145">
        <f t="shared" si="95"/>
        <v>0.03</v>
      </c>
      <c r="AI199" s="145">
        <f t="shared" si="96"/>
        <v>0.03</v>
      </c>
      <c r="AJ199" s="145">
        <f t="shared" si="96"/>
        <v>0.03</v>
      </c>
      <c r="AK199" s="145">
        <f t="shared" si="96"/>
        <v>0.03</v>
      </c>
      <c r="AL199" s="145">
        <f t="shared" si="96"/>
        <v>0.03</v>
      </c>
      <c r="AM199" s="145">
        <f t="shared" si="96"/>
        <v>0.03</v>
      </c>
      <c r="AN199" s="149">
        <v>1512</v>
      </c>
      <c r="AO199" s="196">
        <f t="shared" si="66"/>
        <v>45.36</v>
      </c>
      <c r="AP199" s="149">
        <v>2604</v>
      </c>
      <c r="AQ199" s="196">
        <f t="shared" si="67"/>
        <v>78.11999999999999</v>
      </c>
      <c r="AR199" s="149">
        <v>2580</v>
      </c>
      <c r="AS199" s="196">
        <f t="shared" si="68"/>
        <v>77.399999999999991</v>
      </c>
      <c r="AT199" s="54">
        <v>1668</v>
      </c>
      <c r="AU199" s="200">
        <f t="shared" si="69"/>
        <v>50.04</v>
      </c>
      <c r="AV199" s="142">
        <v>247500</v>
      </c>
      <c r="AW199" s="200">
        <f t="shared" si="70"/>
        <v>7425</v>
      </c>
      <c r="AX199" s="142">
        <v>148968</v>
      </c>
      <c r="AY199" s="200">
        <f t="shared" si="71"/>
        <v>4469.04</v>
      </c>
      <c r="AZ199" s="142">
        <v>179148</v>
      </c>
      <c r="BA199" s="203">
        <f t="shared" si="72"/>
        <v>5374.44</v>
      </c>
      <c r="BB199" s="142">
        <v>211548</v>
      </c>
      <c r="BC199" s="203">
        <f t="shared" si="73"/>
        <v>6346.44</v>
      </c>
      <c r="BD199" s="142">
        <v>87792</v>
      </c>
      <c r="BE199" s="203">
        <f t="shared" si="74"/>
        <v>2633.7599999999998</v>
      </c>
      <c r="BF199" s="142">
        <v>231045</v>
      </c>
      <c r="BG199" s="206">
        <f t="shared" si="75"/>
        <v>6931.3499999999995</v>
      </c>
      <c r="BH199" s="142">
        <v>201612</v>
      </c>
      <c r="BI199" s="206">
        <f t="shared" si="76"/>
        <v>6048.36</v>
      </c>
      <c r="BJ199" s="142">
        <v>14640</v>
      </c>
      <c r="BK199" s="209">
        <f t="shared" si="77"/>
        <v>439.2</v>
      </c>
      <c r="BL199" s="468" t="s">
        <v>341</v>
      </c>
    </row>
    <row r="200" spans="1:64" ht="15.75" customHeight="1">
      <c r="A200" s="152" t="s">
        <v>96</v>
      </c>
      <c r="B200" s="56" t="s">
        <v>193</v>
      </c>
      <c r="C200" s="33" t="s">
        <v>87</v>
      </c>
      <c r="D200" s="76" t="s">
        <v>324</v>
      </c>
      <c r="E200" s="75" t="s">
        <v>194</v>
      </c>
      <c r="F200" s="1040"/>
      <c r="G200" s="68">
        <v>2021</v>
      </c>
      <c r="H200" s="8" t="s">
        <v>342</v>
      </c>
      <c r="I200" s="173" t="s">
        <v>174</v>
      </c>
      <c r="J200" s="174" t="s">
        <v>196</v>
      </c>
      <c r="K200" s="176" t="s">
        <v>196</v>
      </c>
      <c r="L200" s="176" t="s">
        <v>167</v>
      </c>
      <c r="M200" s="55" t="s">
        <v>197</v>
      </c>
      <c r="N200" s="55">
        <v>9.01</v>
      </c>
      <c r="O200" s="55">
        <v>9.01</v>
      </c>
      <c r="P200" s="55">
        <v>9.01</v>
      </c>
      <c r="Q200" s="55">
        <v>9.01</v>
      </c>
      <c r="R200" s="55">
        <v>9.01</v>
      </c>
      <c r="S200" s="55">
        <v>9.01</v>
      </c>
      <c r="T200" s="55">
        <v>9.01</v>
      </c>
      <c r="U200" s="55">
        <v>9.01</v>
      </c>
      <c r="V200" s="55">
        <v>9.01</v>
      </c>
      <c r="W200" s="55">
        <v>9.01</v>
      </c>
      <c r="X200" s="55">
        <v>9.01</v>
      </c>
      <c r="Y200" s="55">
        <v>9.01</v>
      </c>
      <c r="Z200" s="55">
        <v>9.01</v>
      </c>
      <c r="AA200" s="147">
        <v>1.18</v>
      </c>
      <c r="AB200" s="148">
        <f t="shared" si="91"/>
        <v>1.18</v>
      </c>
      <c r="AC200" s="148">
        <f t="shared" si="89"/>
        <v>1.18</v>
      </c>
      <c r="AD200" s="148">
        <f t="shared" si="92"/>
        <v>1.18</v>
      </c>
      <c r="AE200" s="145">
        <f t="shared" si="92"/>
        <v>1.18</v>
      </c>
      <c r="AF200" s="145">
        <f t="shared" si="94"/>
        <v>1.18</v>
      </c>
      <c r="AG200" s="145">
        <f t="shared" si="97"/>
        <v>1.18</v>
      </c>
      <c r="AH200" s="145">
        <f t="shared" si="95"/>
        <v>1.18</v>
      </c>
      <c r="AI200" s="145">
        <f t="shared" si="96"/>
        <v>1.18</v>
      </c>
      <c r="AJ200" s="145">
        <f t="shared" si="96"/>
        <v>1.18</v>
      </c>
      <c r="AK200" s="145">
        <f t="shared" si="96"/>
        <v>1.18</v>
      </c>
      <c r="AL200" s="145">
        <f t="shared" si="96"/>
        <v>1.18</v>
      </c>
      <c r="AM200" s="145">
        <f t="shared" si="96"/>
        <v>1.18</v>
      </c>
      <c r="AN200" s="149">
        <v>9756</v>
      </c>
      <c r="AO200" s="196">
        <f t="shared" ref="AO200:AO232" si="98">AB200*AN200</f>
        <v>11512.08</v>
      </c>
      <c r="AP200" s="149">
        <v>6228</v>
      </c>
      <c r="AQ200" s="196">
        <f t="shared" ref="AQ200:AQ235" si="99">AC200*AP200</f>
        <v>7349.04</v>
      </c>
      <c r="AR200" s="149">
        <v>9012</v>
      </c>
      <c r="AS200" s="196">
        <f t="shared" ref="AS200:AS235" si="100">AD200*AR200</f>
        <v>10634.16</v>
      </c>
      <c r="AT200" s="54">
        <v>6120</v>
      </c>
      <c r="AU200" s="200">
        <f t="shared" ref="AU200:AU235" si="101">AE200*AT200</f>
        <v>7221.5999999999995</v>
      </c>
      <c r="AV200" s="142">
        <v>7824</v>
      </c>
      <c r="AW200" s="200">
        <f t="shared" ref="AW200:AW235" si="102">AF200*AV200</f>
        <v>9232.32</v>
      </c>
      <c r="AX200" s="142">
        <v>16719</v>
      </c>
      <c r="AY200" s="200">
        <f t="shared" ref="AY200:AY235" si="103">AG200*AX200</f>
        <v>19728.419999999998</v>
      </c>
      <c r="AZ200" s="142">
        <v>14868</v>
      </c>
      <c r="BA200" s="203">
        <f t="shared" ref="BA200:BA235" si="104">AH200*AZ200</f>
        <v>17544.239999999998</v>
      </c>
      <c r="BB200" s="142">
        <v>19272</v>
      </c>
      <c r="BC200" s="203">
        <f t="shared" ref="BC200:BC235" si="105">AI200*BB200</f>
        <v>22740.959999999999</v>
      </c>
      <c r="BD200" s="142">
        <v>12072</v>
      </c>
      <c r="BE200" s="203">
        <f t="shared" ref="BE200:BE235" si="106">AJ200*BD200</f>
        <v>14244.96</v>
      </c>
      <c r="BF200" s="142">
        <v>16835</v>
      </c>
      <c r="BG200" s="206">
        <f t="shared" ref="BG200:BG235" si="107">AK200*BF200</f>
        <v>19865.3</v>
      </c>
      <c r="BH200" s="142">
        <v>11556</v>
      </c>
      <c r="BI200" s="206">
        <f t="shared" ref="BI200:BI232" si="108">AL200*BH200</f>
        <v>13636.08</v>
      </c>
      <c r="BJ200" s="142">
        <v>16620</v>
      </c>
      <c r="BK200" s="209">
        <f t="shared" ref="BK200:BK232" si="109">AM200*BJ200</f>
        <v>19611.599999999999</v>
      </c>
      <c r="BL200" s="468" t="s">
        <v>343</v>
      </c>
    </row>
    <row r="201" spans="1:64" ht="15.75" customHeight="1">
      <c r="A201" s="152" t="s">
        <v>96</v>
      </c>
      <c r="B201" s="56" t="s">
        <v>193</v>
      </c>
      <c r="C201" s="33" t="s">
        <v>87</v>
      </c>
      <c r="D201" s="76" t="s">
        <v>324</v>
      </c>
      <c r="E201" s="75" t="s">
        <v>194</v>
      </c>
      <c r="F201" s="1040"/>
      <c r="G201" s="68">
        <v>2021</v>
      </c>
      <c r="H201" s="8" t="s">
        <v>342</v>
      </c>
      <c r="I201" s="173" t="s">
        <v>174</v>
      </c>
      <c r="J201" s="174" t="s">
        <v>196</v>
      </c>
      <c r="K201" s="176" t="s">
        <v>196</v>
      </c>
      <c r="L201" s="176" t="s">
        <v>167</v>
      </c>
      <c r="M201" s="55" t="s">
        <v>197</v>
      </c>
      <c r="N201" s="55">
        <v>8.56</v>
      </c>
      <c r="O201" s="55">
        <v>8.56</v>
      </c>
      <c r="P201" s="55">
        <v>8.56</v>
      </c>
      <c r="Q201" s="55">
        <v>8.56</v>
      </c>
      <c r="R201" s="55">
        <v>8.56</v>
      </c>
      <c r="S201" s="55">
        <v>8.56</v>
      </c>
      <c r="T201" s="55">
        <v>8.56</v>
      </c>
      <c r="U201" s="55">
        <v>8.56</v>
      </c>
      <c r="V201" s="55">
        <v>8.56</v>
      </c>
      <c r="W201" s="55">
        <v>8.56</v>
      </c>
      <c r="X201" s="55">
        <v>8.56</v>
      </c>
      <c r="Y201" s="55">
        <v>8.56</v>
      </c>
      <c r="Z201" s="55">
        <v>8.56</v>
      </c>
      <c r="AA201" s="147">
        <v>0.86</v>
      </c>
      <c r="AB201" s="148">
        <f t="shared" si="91"/>
        <v>0.86</v>
      </c>
      <c r="AC201" s="148">
        <f t="shared" si="89"/>
        <v>0.86</v>
      </c>
      <c r="AD201" s="148">
        <f t="shared" si="92"/>
        <v>0.86</v>
      </c>
      <c r="AE201" s="145">
        <f t="shared" si="92"/>
        <v>0.86</v>
      </c>
      <c r="AF201" s="145">
        <f t="shared" si="94"/>
        <v>0.86</v>
      </c>
      <c r="AG201" s="145">
        <f t="shared" si="97"/>
        <v>0.86</v>
      </c>
      <c r="AH201" s="145">
        <f t="shared" si="95"/>
        <v>0.86</v>
      </c>
      <c r="AI201" s="145">
        <f t="shared" si="96"/>
        <v>0.86</v>
      </c>
      <c r="AJ201" s="145">
        <f t="shared" si="96"/>
        <v>0.86</v>
      </c>
      <c r="AK201" s="145">
        <f t="shared" si="96"/>
        <v>0.86</v>
      </c>
      <c r="AL201" s="145">
        <f t="shared" si="96"/>
        <v>0.86</v>
      </c>
      <c r="AM201" s="145">
        <f t="shared" si="96"/>
        <v>0.86</v>
      </c>
      <c r="AN201" s="149">
        <v>4728</v>
      </c>
      <c r="AO201" s="196">
        <f t="shared" si="98"/>
        <v>4066.08</v>
      </c>
      <c r="AP201" s="149">
        <v>7308</v>
      </c>
      <c r="AQ201" s="196">
        <f t="shared" si="99"/>
        <v>6284.88</v>
      </c>
      <c r="AR201" s="149">
        <v>2628</v>
      </c>
      <c r="AS201" s="196">
        <f t="shared" si="100"/>
        <v>2260.08</v>
      </c>
      <c r="AT201" s="54">
        <v>4692</v>
      </c>
      <c r="AU201" s="200">
        <f t="shared" si="101"/>
        <v>4035.12</v>
      </c>
      <c r="AV201" s="142">
        <v>4908</v>
      </c>
      <c r="AW201" s="200">
        <f t="shared" si="102"/>
        <v>4220.88</v>
      </c>
      <c r="AX201" s="142">
        <v>9660</v>
      </c>
      <c r="AY201" s="200">
        <f t="shared" si="103"/>
        <v>8307.6</v>
      </c>
      <c r="AZ201" s="142">
        <v>9203</v>
      </c>
      <c r="BA201" s="203">
        <f t="shared" si="104"/>
        <v>7914.58</v>
      </c>
      <c r="BB201" s="142">
        <v>6276</v>
      </c>
      <c r="BC201" s="203">
        <f t="shared" si="105"/>
        <v>5397.36</v>
      </c>
      <c r="BD201" s="142">
        <v>8124</v>
      </c>
      <c r="BE201" s="203">
        <f t="shared" si="106"/>
        <v>6986.64</v>
      </c>
      <c r="BF201" s="142">
        <v>1876</v>
      </c>
      <c r="BG201" s="206">
        <f t="shared" si="107"/>
        <v>1613.36</v>
      </c>
      <c r="BH201" s="142">
        <v>7848</v>
      </c>
      <c r="BI201" s="206">
        <f t="shared" si="108"/>
        <v>6749.28</v>
      </c>
      <c r="BJ201" s="142">
        <v>10517</v>
      </c>
      <c r="BK201" s="209">
        <f t="shared" si="109"/>
        <v>9044.619999999999</v>
      </c>
      <c r="BL201" s="468" t="s">
        <v>344</v>
      </c>
    </row>
    <row r="202" spans="1:64" ht="15.75" customHeight="1">
      <c r="A202" s="152" t="s">
        <v>96</v>
      </c>
      <c r="B202" s="56" t="s">
        <v>193</v>
      </c>
      <c r="C202" s="33" t="s">
        <v>87</v>
      </c>
      <c r="D202" s="76" t="s">
        <v>324</v>
      </c>
      <c r="E202" s="75" t="s">
        <v>194</v>
      </c>
      <c r="F202" s="1040"/>
      <c r="G202" s="68">
        <v>2021</v>
      </c>
      <c r="H202" s="8" t="s">
        <v>345</v>
      </c>
      <c r="I202" s="173" t="s">
        <v>174</v>
      </c>
      <c r="J202" s="174" t="s">
        <v>196</v>
      </c>
      <c r="K202" s="176" t="s">
        <v>196</v>
      </c>
      <c r="L202" s="176" t="s">
        <v>167</v>
      </c>
      <c r="M202" s="55" t="s">
        <v>197</v>
      </c>
      <c r="N202" s="55">
        <v>17.55</v>
      </c>
      <c r="O202" s="55">
        <v>17.55</v>
      </c>
      <c r="P202" s="55">
        <v>17.55</v>
      </c>
      <c r="Q202" s="55">
        <v>17.55</v>
      </c>
      <c r="R202" s="55">
        <v>17.55</v>
      </c>
      <c r="S202" s="55">
        <v>17.55</v>
      </c>
      <c r="T202" s="55">
        <v>17.55</v>
      </c>
      <c r="U202" s="55">
        <v>17.55</v>
      </c>
      <c r="V202" s="55">
        <v>17.55</v>
      </c>
      <c r="W202" s="55">
        <v>17.55</v>
      </c>
      <c r="X202" s="55">
        <v>17.55</v>
      </c>
      <c r="Y202" s="55">
        <v>17.55</v>
      </c>
      <c r="Z202" s="55">
        <v>17.55</v>
      </c>
      <c r="AA202" s="147">
        <v>1.65</v>
      </c>
      <c r="AB202" s="148">
        <f t="shared" si="91"/>
        <v>1.65</v>
      </c>
      <c r="AC202" s="148">
        <f t="shared" si="89"/>
        <v>1.65</v>
      </c>
      <c r="AD202" s="148">
        <f t="shared" si="92"/>
        <v>1.65</v>
      </c>
      <c r="AE202" s="145">
        <f t="shared" si="92"/>
        <v>1.65</v>
      </c>
      <c r="AF202" s="145">
        <f t="shared" si="94"/>
        <v>1.65</v>
      </c>
      <c r="AG202" s="145">
        <f t="shared" si="97"/>
        <v>1.65</v>
      </c>
      <c r="AH202" s="145">
        <f t="shared" si="95"/>
        <v>1.65</v>
      </c>
      <c r="AI202" s="145">
        <f t="shared" si="96"/>
        <v>1.65</v>
      </c>
      <c r="AJ202" s="145">
        <f t="shared" si="96"/>
        <v>1.65</v>
      </c>
      <c r="AK202" s="145">
        <f t="shared" si="96"/>
        <v>1.65</v>
      </c>
      <c r="AL202" s="145">
        <f t="shared" si="96"/>
        <v>1.65</v>
      </c>
      <c r="AM202" s="145">
        <f t="shared" si="96"/>
        <v>1.65</v>
      </c>
      <c r="AN202" s="149">
        <v>16752</v>
      </c>
      <c r="AO202" s="196">
        <f t="shared" si="98"/>
        <v>27640.799999999999</v>
      </c>
      <c r="AP202" s="149">
        <v>26340</v>
      </c>
      <c r="AQ202" s="196">
        <f t="shared" si="99"/>
        <v>43461</v>
      </c>
      <c r="AR202" s="149">
        <v>19500</v>
      </c>
      <c r="AS202" s="196">
        <f t="shared" si="100"/>
        <v>32175</v>
      </c>
      <c r="AT202" s="54">
        <v>17892</v>
      </c>
      <c r="AU202" s="200">
        <f t="shared" si="101"/>
        <v>29521.8</v>
      </c>
      <c r="AV202" s="142">
        <v>20556</v>
      </c>
      <c r="AW202" s="200">
        <f t="shared" si="102"/>
        <v>33917.4</v>
      </c>
      <c r="AX202" s="142">
        <v>13644</v>
      </c>
      <c r="AY202" s="200">
        <f t="shared" si="103"/>
        <v>22512.6</v>
      </c>
      <c r="AZ202" s="142">
        <v>17232</v>
      </c>
      <c r="BA202" s="203">
        <f t="shared" si="104"/>
        <v>28432.799999999999</v>
      </c>
      <c r="BB202" s="142">
        <v>17436</v>
      </c>
      <c r="BC202" s="203">
        <f t="shared" si="105"/>
        <v>28769.399999999998</v>
      </c>
      <c r="BD202" s="142">
        <v>9912</v>
      </c>
      <c r="BE202" s="203">
        <f t="shared" si="106"/>
        <v>16354.8</v>
      </c>
      <c r="BF202" s="142">
        <v>11532</v>
      </c>
      <c r="BG202" s="206">
        <f t="shared" si="107"/>
        <v>19027.8</v>
      </c>
      <c r="BH202" s="142">
        <v>9186</v>
      </c>
      <c r="BI202" s="206">
        <f t="shared" si="108"/>
        <v>15156.9</v>
      </c>
      <c r="BJ202" s="142">
        <v>6900</v>
      </c>
      <c r="BK202" s="209">
        <f t="shared" si="109"/>
        <v>11385</v>
      </c>
      <c r="BL202" s="468" t="s">
        <v>346</v>
      </c>
    </row>
    <row r="203" spans="1:64" ht="15.75" customHeight="1">
      <c r="A203" s="152" t="s">
        <v>96</v>
      </c>
      <c r="B203" s="56" t="s">
        <v>193</v>
      </c>
      <c r="C203" s="33" t="s">
        <v>87</v>
      </c>
      <c r="D203" s="76" t="s">
        <v>324</v>
      </c>
      <c r="E203" s="75" t="s">
        <v>194</v>
      </c>
      <c r="F203" s="1040"/>
      <c r="G203" s="68">
        <v>2021</v>
      </c>
      <c r="H203" s="8" t="s">
        <v>345</v>
      </c>
      <c r="I203" s="173" t="s">
        <v>174</v>
      </c>
      <c r="J203" s="174" t="s">
        <v>196</v>
      </c>
      <c r="K203" s="176" t="s">
        <v>196</v>
      </c>
      <c r="L203" s="176" t="s">
        <v>167</v>
      </c>
      <c r="M203" s="55" t="s">
        <v>197</v>
      </c>
      <c r="N203" s="55">
        <v>17.38</v>
      </c>
      <c r="O203" s="55">
        <v>17.38</v>
      </c>
      <c r="P203" s="55">
        <v>17.38</v>
      </c>
      <c r="Q203" s="55">
        <v>17.38</v>
      </c>
      <c r="R203" s="55">
        <v>17.38</v>
      </c>
      <c r="S203" s="55">
        <v>17.38</v>
      </c>
      <c r="T203" s="55">
        <v>17.38</v>
      </c>
      <c r="U203" s="55">
        <v>17.38</v>
      </c>
      <c r="V203" s="55">
        <v>17.38</v>
      </c>
      <c r="W203" s="55">
        <v>17.38</v>
      </c>
      <c r="X203" s="55">
        <v>17.38</v>
      </c>
      <c r="Y203" s="55">
        <v>17.38</v>
      </c>
      <c r="Z203" s="55">
        <v>17.38</v>
      </c>
      <c r="AA203" s="147">
        <v>1.63</v>
      </c>
      <c r="AB203" s="148">
        <f t="shared" si="91"/>
        <v>1.63</v>
      </c>
      <c r="AC203" s="148">
        <f t="shared" si="89"/>
        <v>1.63</v>
      </c>
      <c r="AD203" s="148">
        <f t="shared" si="92"/>
        <v>1.63</v>
      </c>
      <c r="AE203" s="145">
        <f t="shared" si="92"/>
        <v>1.63</v>
      </c>
      <c r="AF203" s="145">
        <f t="shared" si="94"/>
        <v>1.63</v>
      </c>
      <c r="AG203" s="145">
        <f t="shared" si="97"/>
        <v>1.63</v>
      </c>
      <c r="AH203" s="145">
        <f t="shared" si="95"/>
        <v>1.63</v>
      </c>
      <c r="AI203" s="145">
        <f t="shared" si="96"/>
        <v>1.63</v>
      </c>
      <c r="AJ203" s="145">
        <f t="shared" si="96"/>
        <v>1.63</v>
      </c>
      <c r="AK203" s="145">
        <f t="shared" si="96"/>
        <v>1.63</v>
      </c>
      <c r="AL203" s="145">
        <f t="shared" si="96"/>
        <v>1.63</v>
      </c>
      <c r="AM203" s="145">
        <f t="shared" si="96"/>
        <v>1.63</v>
      </c>
      <c r="AN203" s="149">
        <v>18748</v>
      </c>
      <c r="AO203" s="196">
        <f t="shared" si="98"/>
        <v>30559.239999999998</v>
      </c>
      <c r="AP203" s="149">
        <v>16197</v>
      </c>
      <c r="AQ203" s="196">
        <f t="shared" si="99"/>
        <v>26401.109999999997</v>
      </c>
      <c r="AR203" s="149">
        <v>13392</v>
      </c>
      <c r="AS203" s="196">
        <f t="shared" si="100"/>
        <v>21828.959999999999</v>
      </c>
      <c r="AT203" s="54">
        <v>16656</v>
      </c>
      <c r="AU203" s="200">
        <f t="shared" si="101"/>
        <v>27149.279999999999</v>
      </c>
      <c r="AV203" s="142">
        <v>9948</v>
      </c>
      <c r="AW203" s="200">
        <f t="shared" si="102"/>
        <v>16215.24</v>
      </c>
      <c r="AX203" s="142">
        <v>11880</v>
      </c>
      <c r="AY203" s="200">
        <f t="shared" si="103"/>
        <v>19364.399999999998</v>
      </c>
      <c r="AZ203" s="142">
        <v>8652</v>
      </c>
      <c r="BA203" s="203">
        <f t="shared" si="104"/>
        <v>14102.759999999998</v>
      </c>
      <c r="BB203" s="142">
        <v>5688</v>
      </c>
      <c r="BC203" s="203">
        <f t="shared" si="105"/>
        <v>9271.4399999999987</v>
      </c>
      <c r="BD203" s="142">
        <v>9120</v>
      </c>
      <c r="BE203" s="203">
        <f t="shared" si="106"/>
        <v>14865.599999999999</v>
      </c>
      <c r="BF203" s="142">
        <v>5844</v>
      </c>
      <c r="BG203" s="206">
        <f t="shared" si="107"/>
        <v>9525.7199999999993</v>
      </c>
      <c r="BH203" s="142">
        <v>3516</v>
      </c>
      <c r="BI203" s="206">
        <f t="shared" si="108"/>
        <v>5731.08</v>
      </c>
      <c r="BJ203" s="142">
        <v>13236</v>
      </c>
      <c r="BK203" s="209">
        <f t="shared" si="109"/>
        <v>21574.68</v>
      </c>
      <c r="BL203" s="468" t="s">
        <v>347</v>
      </c>
    </row>
    <row r="204" spans="1:64" ht="15.75" customHeight="1">
      <c r="A204" s="152" t="s">
        <v>96</v>
      </c>
      <c r="B204" s="56" t="s">
        <v>193</v>
      </c>
      <c r="C204" s="33" t="s">
        <v>87</v>
      </c>
      <c r="D204" s="76" t="s">
        <v>324</v>
      </c>
      <c r="E204" s="75" t="s">
        <v>194</v>
      </c>
      <c r="F204" s="1040"/>
      <c r="G204" s="68">
        <v>2021</v>
      </c>
      <c r="H204" s="8" t="s">
        <v>348</v>
      </c>
      <c r="I204" s="173" t="s">
        <v>174</v>
      </c>
      <c r="J204" s="174" t="s">
        <v>196</v>
      </c>
      <c r="K204" s="176" t="s">
        <v>196</v>
      </c>
      <c r="L204" s="176" t="s">
        <v>167</v>
      </c>
      <c r="M204" s="55" t="s">
        <v>197</v>
      </c>
      <c r="N204" s="55">
        <v>24.95</v>
      </c>
      <c r="O204" s="55">
        <v>24.95</v>
      </c>
      <c r="P204" s="55">
        <v>24.95</v>
      </c>
      <c r="Q204" s="55">
        <v>24.95</v>
      </c>
      <c r="R204" s="55">
        <v>24.95</v>
      </c>
      <c r="S204" s="55">
        <v>24.95</v>
      </c>
      <c r="T204" s="55">
        <v>24.95</v>
      </c>
      <c r="U204" s="55">
        <v>24.95</v>
      </c>
      <c r="V204" s="55">
        <v>24.95</v>
      </c>
      <c r="W204" s="55">
        <v>24.95</v>
      </c>
      <c r="X204" s="55">
        <v>24.95</v>
      </c>
      <c r="Y204" s="55">
        <v>24.95</v>
      </c>
      <c r="Z204" s="55">
        <v>24.95</v>
      </c>
      <c r="AA204" s="147">
        <v>0.84</v>
      </c>
      <c r="AB204" s="148">
        <f t="shared" si="91"/>
        <v>0.84</v>
      </c>
      <c r="AC204" s="148">
        <f t="shared" si="89"/>
        <v>0.84</v>
      </c>
      <c r="AD204" s="148">
        <f t="shared" si="92"/>
        <v>0.84</v>
      </c>
      <c r="AE204" s="145">
        <f t="shared" si="92"/>
        <v>0.84</v>
      </c>
      <c r="AF204" s="145">
        <f t="shared" si="94"/>
        <v>0.84</v>
      </c>
      <c r="AG204" s="145">
        <f t="shared" si="97"/>
        <v>0.84</v>
      </c>
      <c r="AH204" s="145">
        <f t="shared" si="95"/>
        <v>0.84</v>
      </c>
      <c r="AI204" s="145">
        <f t="shared" ref="AI204:AM213" si="110">AH204</f>
        <v>0.84</v>
      </c>
      <c r="AJ204" s="145">
        <f t="shared" si="110"/>
        <v>0.84</v>
      </c>
      <c r="AK204" s="145">
        <f t="shared" si="110"/>
        <v>0.84</v>
      </c>
      <c r="AL204" s="145">
        <f t="shared" si="110"/>
        <v>0.84</v>
      </c>
      <c r="AM204" s="145">
        <f t="shared" si="110"/>
        <v>0.84</v>
      </c>
      <c r="AN204" s="149">
        <v>1176</v>
      </c>
      <c r="AO204" s="196">
        <f t="shared" si="98"/>
        <v>987.83999999999992</v>
      </c>
      <c r="AP204" s="149">
        <v>1548</v>
      </c>
      <c r="AQ204" s="196">
        <f t="shared" si="99"/>
        <v>1300.32</v>
      </c>
      <c r="AR204" s="149">
        <v>1944</v>
      </c>
      <c r="AS204" s="196">
        <f t="shared" si="100"/>
        <v>1632.96</v>
      </c>
      <c r="AT204" s="54">
        <v>1176</v>
      </c>
      <c r="AU204" s="200">
        <f t="shared" si="101"/>
        <v>987.83999999999992</v>
      </c>
      <c r="AV204" s="142">
        <v>1380</v>
      </c>
      <c r="AW204" s="200">
        <f t="shared" si="102"/>
        <v>1159.2</v>
      </c>
      <c r="AX204" s="142">
        <v>1140</v>
      </c>
      <c r="AY204" s="200">
        <f t="shared" si="103"/>
        <v>957.59999999999991</v>
      </c>
      <c r="AZ204" s="142">
        <v>1356</v>
      </c>
      <c r="BA204" s="203">
        <f t="shared" si="104"/>
        <v>1139.04</v>
      </c>
      <c r="BB204" s="142">
        <v>1404</v>
      </c>
      <c r="BC204" s="203">
        <f t="shared" si="105"/>
        <v>1179.3599999999999</v>
      </c>
      <c r="BD204" s="142">
        <v>1728</v>
      </c>
      <c r="BE204" s="203">
        <f t="shared" si="106"/>
        <v>1451.52</v>
      </c>
      <c r="BF204" s="142">
        <v>1704</v>
      </c>
      <c r="BG204" s="206">
        <f t="shared" si="107"/>
        <v>1431.36</v>
      </c>
      <c r="BH204" s="142">
        <v>1183</v>
      </c>
      <c r="BI204" s="206">
        <f t="shared" si="108"/>
        <v>993.71999999999991</v>
      </c>
      <c r="BJ204" s="142">
        <v>719</v>
      </c>
      <c r="BK204" s="209">
        <f t="shared" si="109"/>
        <v>603.95999999999992</v>
      </c>
      <c r="BL204" s="468" t="s">
        <v>349</v>
      </c>
    </row>
    <row r="205" spans="1:64" ht="27" customHeight="1">
      <c r="A205" s="152" t="s">
        <v>96</v>
      </c>
      <c r="B205" s="56" t="s">
        <v>193</v>
      </c>
      <c r="C205" s="33" t="s">
        <v>87</v>
      </c>
      <c r="D205" s="74" t="s">
        <v>324</v>
      </c>
      <c r="E205" s="73" t="s">
        <v>194</v>
      </c>
      <c r="F205" s="1040"/>
      <c r="G205" s="68">
        <v>2021</v>
      </c>
      <c r="H205" s="8" t="s">
        <v>350</v>
      </c>
      <c r="I205" s="173" t="s">
        <v>217</v>
      </c>
      <c r="J205" s="174" t="s">
        <v>196</v>
      </c>
      <c r="K205" s="176" t="s">
        <v>221</v>
      </c>
      <c r="L205" s="176" t="s">
        <v>167</v>
      </c>
      <c r="M205" s="55" t="s">
        <v>197</v>
      </c>
      <c r="N205" s="55">
        <v>6.96</v>
      </c>
      <c r="O205" s="55">
        <v>6.96</v>
      </c>
      <c r="P205" s="55">
        <v>6.96</v>
      </c>
      <c r="Q205" s="55">
        <v>6.96</v>
      </c>
      <c r="R205" s="55">
        <v>6.96</v>
      </c>
      <c r="S205" s="55">
        <v>6.96</v>
      </c>
      <c r="T205" s="55">
        <v>6.96</v>
      </c>
      <c r="U205" s="55">
        <v>6.96</v>
      </c>
      <c r="V205" s="55">
        <v>6.96</v>
      </c>
      <c r="W205" s="55">
        <v>6.96</v>
      </c>
      <c r="X205" s="55">
        <v>6.96</v>
      </c>
      <c r="Y205" s="55">
        <v>6.96</v>
      </c>
      <c r="Z205" s="55">
        <v>6.96</v>
      </c>
      <c r="AA205" s="147">
        <v>0.03</v>
      </c>
      <c r="AB205" s="148">
        <f t="shared" si="91"/>
        <v>0.03</v>
      </c>
      <c r="AC205" s="148">
        <f t="shared" si="89"/>
        <v>0.03</v>
      </c>
      <c r="AD205" s="148">
        <v>0.38</v>
      </c>
      <c r="AE205" s="145">
        <f t="shared" ref="AE205:AE211" si="111">AD205</f>
        <v>0.38</v>
      </c>
      <c r="AF205" s="145">
        <f t="shared" si="94"/>
        <v>0.38</v>
      </c>
      <c r="AG205" s="145">
        <f t="shared" si="97"/>
        <v>0.38</v>
      </c>
      <c r="AH205" s="145">
        <f t="shared" si="95"/>
        <v>0.38</v>
      </c>
      <c r="AI205" s="145">
        <f t="shared" si="110"/>
        <v>0.38</v>
      </c>
      <c r="AJ205" s="145">
        <f t="shared" si="110"/>
        <v>0.38</v>
      </c>
      <c r="AK205" s="145">
        <f t="shared" si="110"/>
        <v>0.38</v>
      </c>
      <c r="AL205" s="145">
        <f t="shared" si="110"/>
        <v>0.38</v>
      </c>
      <c r="AM205" s="145">
        <f t="shared" si="110"/>
        <v>0.38</v>
      </c>
      <c r="AN205" s="149">
        <v>0</v>
      </c>
      <c r="AO205" s="196">
        <f t="shared" si="98"/>
        <v>0</v>
      </c>
      <c r="AP205" s="149">
        <v>0</v>
      </c>
      <c r="AQ205" s="196">
        <f t="shared" si="99"/>
        <v>0</v>
      </c>
      <c r="AR205" s="149">
        <f>2010+7070+2606</f>
        <v>11686</v>
      </c>
      <c r="AS205" s="196">
        <f t="shared" si="100"/>
        <v>4440.68</v>
      </c>
      <c r="AT205" s="54">
        <v>3750</v>
      </c>
      <c r="AU205" s="200">
        <f t="shared" si="101"/>
        <v>1425</v>
      </c>
      <c r="AV205" s="142">
        <v>2570</v>
      </c>
      <c r="AW205" s="200">
        <f t="shared" si="102"/>
        <v>976.6</v>
      </c>
      <c r="AX205" s="142">
        <v>1930</v>
      </c>
      <c r="AY205" s="200">
        <f t="shared" si="103"/>
        <v>733.4</v>
      </c>
      <c r="AZ205" s="142">
        <v>4079</v>
      </c>
      <c r="BA205" s="203">
        <f t="shared" si="104"/>
        <v>1550.02</v>
      </c>
      <c r="BB205" s="142">
        <v>2130</v>
      </c>
      <c r="BC205" s="203">
        <f t="shared" si="105"/>
        <v>809.4</v>
      </c>
      <c r="BD205" s="142">
        <v>3280</v>
      </c>
      <c r="BE205" s="203">
        <f t="shared" si="106"/>
        <v>1246.4000000000001</v>
      </c>
      <c r="BF205" s="142">
        <v>4310</v>
      </c>
      <c r="BG205" s="206">
        <f t="shared" si="107"/>
        <v>1637.8</v>
      </c>
      <c r="BH205" s="142">
        <v>5330</v>
      </c>
      <c r="BI205" s="206">
        <f t="shared" si="108"/>
        <v>2025.4</v>
      </c>
      <c r="BJ205" s="142">
        <v>3640</v>
      </c>
      <c r="BK205" s="209">
        <f t="shared" si="109"/>
        <v>1383.2</v>
      </c>
      <c r="BL205" s="468" t="s">
        <v>351</v>
      </c>
    </row>
    <row r="206" spans="1:64" ht="21.75" customHeight="1">
      <c r="A206" s="152" t="s">
        <v>96</v>
      </c>
      <c r="B206" s="56" t="s">
        <v>193</v>
      </c>
      <c r="C206" s="33" t="s">
        <v>87</v>
      </c>
      <c r="D206" s="74" t="s">
        <v>324</v>
      </c>
      <c r="E206" s="73" t="s">
        <v>194</v>
      </c>
      <c r="F206" s="1040"/>
      <c r="G206" s="68">
        <v>2021</v>
      </c>
      <c r="H206" s="8" t="s">
        <v>352</v>
      </c>
      <c r="I206" s="173" t="s">
        <v>174</v>
      </c>
      <c r="J206" s="174" t="s">
        <v>196</v>
      </c>
      <c r="K206" s="176" t="s">
        <v>221</v>
      </c>
      <c r="L206" s="176" t="s">
        <v>167</v>
      </c>
      <c r="M206" s="55" t="s">
        <v>197</v>
      </c>
      <c r="N206" s="55">
        <v>4.49</v>
      </c>
      <c r="O206" s="55">
        <v>4.49</v>
      </c>
      <c r="P206" s="55">
        <v>4.49</v>
      </c>
      <c r="Q206" s="55">
        <v>4.49</v>
      </c>
      <c r="R206" s="55">
        <v>4.49</v>
      </c>
      <c r="S206" s="55">
        <v>4.49</v>
      </c>
      <c r="T206" s="55">
        <v>4.49</v>
      </c>
      <c r="U206" s="55">
        <v>4.49</v>
      </c>
      <c r="V206" s="55">
        <v>4.49</v>
      </c>
      <c r="W206" s="55">
        <v>4.49</v>
      </c>
      <c r="X206" s="55">
        <v>4.49</v>
      </c>
      <c r="Y206" s="55">
        <v>4.49</v>
      </c>
      <c r="Z206" s="55">
        <v>4.49</v>
      </c>
      <c r="AA206" s="147">
        <v>0.03</v>
      </c>
      <c r="AB206" s="148">
        <f t="shared" si="91"/>
        <v>0.03</v>
      </c>
      <c r="AC206" s="148">
        <f t="shared" si="89"/>
        <v>0.03</v>
      </c>
      <c r="AD206" s="148">
        <v>0.17</v>
      </c>
      <c r="AE206" s="145">
        <f t="shared" si="111"/>
        <v>0.17</v>
      </c>
      <c r="AF206" s="145">
        <f t="shared" si="94"/>
        <v>0.17</v>
      </c>
      <c r="AG206" s="145">
        <f t="shared" si="97"/>
        <v>0.17</v>
      </c>
      <c r="AH206" s="145">
        <f t="shared" si="95"/>
        <v>0.17</v>
      </c>
      <c r="AI206" s="145">
        <f t="shared" si="110"/>
        <v>0.17</v>
      </c>
      <c r="AJ206" s="145">
        <f t="shared" si="110"/>
        <v>0.17</v>
      </c>
      <c r="AK206" s="145">
        <f t="shared" si="110"/>
        <v>0.17</v>
      </c>
      <c r="AL206" s="145">
        <f t="shared" si="110"/>
        <v>0.17</v>
      </c>
      <c r="AM206" s="145">
        <f t="shared" si="110"/>
        <v>0.17</v>
      </c>
      <c r="AN206" s="149">
        <v>0</v>
      </c>
      <c r="AO206" s="196">
        <f t="shared" si="98"/>
        <v>0</v>
      </c>
      <c r="AP206" s="149">
        <v>0</v>
      </c>
      <c r="AQ206" s="196">
        <f t="shared" si="99"/>
        <v>0</v>
      </c>
      <c r="AR206" s="149">
        <f>1512+2604+2580</f>
        <v>6696</v>
      </c>
      <c r="AS206" s="196">
        <f t="shared" si="100"/>
        <v>1138.3200000000002</v>
      </c>
      <c r="AT206" s="54">
        <v>1668</v>
      </c>
      <c r="AU206" s="200">
        <f t="shared" si="101"/>
        <v>283.56</v>
      </c>
      <c r="AV206" s="142">
        <v>3744</v>
      </c>
      <c r="AW206" s="200">
        <f t="shared" si="102"/>
        <v>636.48</v>
      </c>
      <c r="AX206" s="142">
        <v>4248</v>
      </c>
      <c r="AY206" s="200">
        <f t="shared" si="103"/>
        <v>722.16000000000008</v>
      </c>
      <c r="AZ206" s="142">
        <v>2004</v>
      </c>
      <c r="BA206" s="203">
        <f t="shared" si="104"/>
        <v>340.68</v>
      </c>
      <c r="BB206" s="142">
        <v>3000</v>
      </c>
      <c r="BC206" s="203">
        <f t="shared" si="105"/>
        <v>510.00000000000006</v>
      </c>
      <c r="BD206" s="142">
        <v>2412</v>
      </c>
      <c r="BE206" s="203">
        <f t="shared" si="106"/>
        <v>410.04</v>
      </c>
      <c r="BF206" s="142">
        <v>17388</v>
      </c>
      <c r="BG206" s="206">
        <f t="shared" si="107"/>
        <v>2955.96</v>
      </c>
      <c r="BH206" s="142">
        <v>16428</v>
      </c>
      <c r="BI206" s="206">
        <f t="shared" si="108"/>
        <v>2792.76</v>
      </c>
      <c r="BJ206" s="142">
        <v>7248</v>
      </c>
      <c r="BK206" s="209">
        <f t="shared" si="109"/>
        <v>1232.1600000000001</v>
      </c>
      <c r="BL206" s="468" t="s">
        <v>353</v>
      </c>
    </row>
    <row r="207" spans="1:64" ht="31.5" customHeight="1" thickBot="1">
      <c r="A207" s="152" t="s">
        <v>96</v>
      </c>
      <c r="B207" s="72" t="s">
        <v>193</v>
      </c>
      <c r="C207" s="71" t="s">
        <v>87</v>
      </c>
      <c r="D207" s="70" t="s">
        <v>324</v>
      </c>
      <c r="E207" s="69" t="s">
        <v>194</v>
      </c>
      <c r="F207" s="1040"/>
      <c r="G207" s="68">
        <v>2021</v>
      </c>
      <c r="H207" s="8" t="s">
        <v>354</v>
      </c>
      <c r="I207" s="173" t="s">
        <v>204</v>
      </c>
      <c r="J207" s="174" t="s">
        <v>196</v>
      </c>
      <c r="K207" s="176" t="s">
        <v>221</v>
      </c>
      <c r="L207" s="176" t="s">
        <v>167</v>
      </c>
      <c r="M207" s="55" t="s">
        <v>197</v>
      </c>
      <c r="N207" s="90">
        <v>2.06</v>
      </c>
      <c r="O207" s="90">
        <v>2.06</v>
      </c>
      <c r="P207" s="90">
        <v>2.06</v>
      </c>
      <c r="Q207" s="90">
        <v>2.06</v>
      </c>
      <c r="R207" s="90">
        <v>2.06</v>
      </c>
      <c r="S207" s="90">
        <v>2.06</v>
      </c>
      <c r="T207" s="90">
        <v>2.06</v>
      </c>
      <c r="U207" s="90">
        <v>2.06</v>
      </c>
      <c r="V207" s="90">
        <v>2.06</v>
      </c>
      <c r="W207" s="90">
        <v>2.06</v>
      </c>
      <c r="X207" s="90">
        <v>2.06</v>
      </c>
      <c r="Y207" s="90">
        <v>2.06</v>
      </c>
      <c r="Z207" s="90">
        <v>2.06</v>
      </c>
      <c r="AA207" s="86">
        <v>0.03</v>
      </c>
      <c r="AB207" s="85">
        <f t="shared" si="91"/>
        <v>0.03</v>
      </c>
      <c r="AC207" s="85">
        <f t="shared" si="89"/>
        <v>0.03</v>
      </c>
      <c r="AD207" s="85">
        <v>0.21</v>
      </c>
      <c r="AE207" s="83">
        <f t="shared" si="111"/>
        <v>0.21</v>
      </c>
      <c r="AF207" s="83">
        <f t="shared" si="94"/>
        <v>0.21</v>
      </c>
      <c r="AG207" s="83">
        <f t="shared" si="97"/>
        <v>0.21</v>
      </c>
      <c r="AH207" s="83">
        <f t="shared" si="95"/>
        <v>0.21</v>
      </c>
      <c r="AI207" s="83">
        <f t="shared" si="110"/>
        <v>0.21</v>
      </c>
      <c r="AJ207" s="83">
        <f t="shared" si="110"/>
        <v>0.21</v>
      </c>
      <c r="AK207" s="83">
        <f t="shared" si="110"/>
        <v>0.21</v>
      </c>
      <c r="AL207" s="83">
        <f t="shared" si="110"/>
        <v>0.21</v>
      </c>
      <c r="AM207" s="83">
        <f t="shared" si="110"/>
        <v>0.21</v>
      </c>
      <c r="AN207" s="89">
        <v>0</v>
      </c>
      <c r="AO207" s="197">
        <f t="shared" si="98"/>
        <v>0</v>
      </c>
      <c r="AP207" s="89">
        <v>0</v>
      </c>
      <c r="AQ207" s="197">
        <f t="shared" si="99"/>
        <v>0</v>
      </c>
      <c r="AR207" s="89">
        <f>1080+1920+0</f>
        <v>3000</v>
      </c>
      <c r="AS207" s="197">
        <f t="shared" si="100"/>
        <v>630</v>
      </c>
      <c r="AT207" s="84">
        <v>240</v>
      </c>
      <c r="AU207" s="201">
        <f t="shared" si="101"/>
        <v>50.4</v>
      </c>
      <c r="AV207" s="82">
        <v>120</v>
      </c>
      <c r="AW207" s="201">
        <f t="shared" si="102"/>
        <v>25.2</v>
      </c>
      <c r="AX207" s="82">
        <v>1680</v>
      </c>
      <c r="AY207" s="201">
        <f t="shared" si="103"/>
        <v>352.8</v>
      </c>
      <c r="AZ207" s="82">
        <v>1680</v>
      </c>
      <c r="BA207" s="204">
        <f t="shared" si="104"/>
        <v>352.8</v>
      </c>
      <c r="BB207" s="82">
        <v>120</v>
      </c>
      <c r="BC207" s="204">
        <f t="shared" si="105"/>
        <v>25.2</v>
      </c>
      <c r="BD207" s="82">
        <v>600</v>
      </c>
      <c r="BE207" s="204">
        <f t="shared" si="106"/>
        <v>126</v>
      </c>
      <c r="BF207" s="82">
        <v>720</v>
      </c>
      <c r="BG207" s="207">
        <f t="shared" si="107"/>
        <v>151.19999999999999</v>
      </c>
      <c r="BH207" s="82">
        <v>0</v>
      </c>
      <c r="BI207" s="207">
        <f t="shared" si="108"/>
        <v>0</v>
      </c>
      <c r="BJ207" s="82">
        <v>0</v>
      </c>
      <c r="BK207" s="210">
        <f t="shared" si="109"/>
        <v>0</v>
      </c>
      <c r="BL207" s="468" t="s">
        <v>355</v>
      </c>
    </row>
    <row r="208" spans="1:64" ht="15.75" customHeight="1">
      <c r="A208" s="152" t="s">
        <v>96</v>
      </c>
      <c r="B208" s="159" t="s">
        <v>356</v>
      </c>
      <c r="C208" s="160" t="s">
        <v>87</v>
      </c>
      <c r="D208" s="1031" t="s">
        <v>357</v>
      </c>
      <c r="E208" s="1031" t="s">
        <v>357</v>
      </c>
      <c r="F208" s="1028" t="s">
        <v>358</v>
      </c>
      <c r="G208" s="65">
        <v>2021</v>
      </c>
      <c r="H208" s="64" t="s">
        <v>359</v>
      </c>
      <c r="I208" s="185" t="s">
        <v>204</v>
      </c>
      <c r="J208" s="186" t="s">
        <v>196</v>
      </c>
      <c r="K208" s="187" t="s">
        <v>196</v>
      </c>
      <c r="L208" s="187" t="s">
        <v>167</v>
      </c>
      <c r="M208" s="63" t="s">
        <v>197</v>
      </c>
      <c r="N208" s="63">
        <v>9.49</v>
      </c>
      <c r="O208" s="63">
        <v>9.49</v>
      </c>
      <c r="P208" s="63">
        <v>9.49</v>
      </c>
      <c r="Q208" s="63">
        <v>9.49</v>
      </c>
      <c r="R208" s="63">
        <v>9.49</v>
      </c>
      <c r="S208" s="63">
        <v>9.49</v>
      </c>
      <c r="T208" s="63">
        <v>9.49</v>
      </c>
      <c r="U208" s="63">
        <v>9.49</v>
      </c>
      <c r="V208" s="63">
        <v>9.49</v>
      </c>
      <c r="W208" s="63">
        <v>9.49</v>
      </c>
      <c r="X208" s="63">
        <v>9.49</v>
      </c>
      <c r="Y208" s="63">
        <v>9.49</v>
      </c>
      <c r="Z208" s="63">
        <v>9.49</v>
      </c>
      <c r="AA208" s="61">
        <v>0.2</v>
      </c>
      <c r="AB208" s="60">
        <f t="shared" si="91"/>
        <v>0.2</v>
      </c>
      <c r="AC208" s="60">
        <f t="shared" si="89"/>
        <v>0.2</v>
      </c>
      <c r="AD208" s="60">
        <f>AC208</f>
        <v>0.2</v>
      </c>
      <c r="AE208" s="58">
        <f t="shared" si="111"/>
        <v>0.2</v>
      </c>
      <c r="AF208" s="58">
        <f t="shared" si="94"/>
        <v>0.2</v>
      </c>
      <c r="AG208" s="58">
        <f t="shared" si="97"/>
        <v>0.2</v>
      </c>
      <c r="AH208" s="58">
        <f t="shared" si="95"/>
        <v>0.2</v>
      </c>
      <c r="AI208" s="58">
        <f t="shared" si="110"/>
        <v>0.2</v>
      </c>
      <c r="AJ208" s="58">
        <f t="shared" si="110"/>
        <v>0.2</v>
      </c>
      <c r="AK208" s="58">
        <f t="shared" si="110"/>
        <v>0.2</v>
      </c>
      <c r="AL208" s="58">
        <f t="shared" si="110"/>
        <v>0.2</v>
      </c>
      <c r="AM208" s="58">
        <f t="shared" si="110"/>
        <v>0.2</v>
      </c>
      <c r="AN208" s="62">
        <v>0</v>
      </c>
      <c r="AO208" s="195">
        <f t="shared" si="98"/>
        <v>0</v>
      </c>
      <c r="AP208" s="62">
        <v>1152</v>
      </c>
      <c r="AQ208" s="195">
        <f t="shared" si="99"/>
        <v>230.4</v>
      </c>
      <c r="AR208" s="62">
        <v>1152</v>
      </c>
      <c r="AS208" s="195">
        <f t="shared" si="100"/>
        <v>230.4</v>
      </c>
      <c r="AT208" s="59">
        <v>2304</v>
      </c>
      <c r="AU208" s="199">
        <f t="shared" si="101"/>
        <v>460.8</v>
      </c>
      <c r="AV208" s="57">
        <v>1152</v>
      </c>
      <c r="AW208" s="199">
        <f t="shared" si="102"/>
        <v>230.4</v>
      </c>
      <c r="AX208" s="57">
        <v>3504</v>
      </c>
      <c r="AY208" s="199">
        <f t="shared" si="103"/>
        <v>700.80000000000007</v>
      </c>
      <c r="AZ208" s="57">
        <v>4608</v>
      </c>
      <c r="BA208" s="220">
        <f t="shared" si="104"/>
        <v>921.6</v>
      </c>
      <c r="BB208" s="57">
        <v>3456</v>
      </c>
      <c r="BC208" s="202">
        <f t="shared" si="105"/>
        <v>691.2</v>
      </c>
      <c r="BD208" s="57">
        <v>9600</v>
      </c>
      <c r="BE208" s="202">
        <f t="shared" si="106"/>
        <v>1920</v>
      </c>
      <c r="BF208" s="57">
        <v>2592</v>
      </c>
      <c r="BG208" s="205">
        <f t="shared" si="107"/>
        <v>518.4</v>
      </c>
      <c r="BH208" s="57">
        <v>3960</v>
      </c>
      <c r="BI208" s="205">
        <f t="shared" si="108"/>
        <v>792</v>
      </c>
      <c r="BJ208" s="57">
        <v>5760</v>
      </c>
      <c r="BK208" s="208">
        <f t="shared" si="109"/>
        <v>1152</v>
      </c>
      <c r="BL208" s="468" t="s">
        <v>360</v>
      </c>
    </row>
    <row r="209" spans="1:63" ht="15.75" customHeight="1">
      <c r="A209" s="152" t="s">
        <v>96</v>
      </c>
      <c r="B209" s="161" t="s">
        <v>361</v>
      </c>
      <c r="C209" s="162" t="s">
        <v>87</v>
      </c>
      <c r="D209" s="1032"/>
      <c r="E209" s="1032"/>
      <c r="F209" s="1040"/>
      <c r="G209" s="157">
        <v>2021</v>
      </c>
      <c r="H209" s="8" t="s">
        <v>362</v>
      </c>
      <c r="I209" s="173" t="s">
        <v>174</v>
      </c>
      <c r="J209" s="174" t="s">
        <v>196</v>
      </c>
      <c r="K209" s="176" t="s">
        <v>196</v>
      </c>
      <c r="L209" s="176" t="s">
        <v>167</v>
      </c>
      <c r="M209" s="55" t="s">
        <v>197</v>
      </c>
      <c r="N209" s="55">
        <v>12.67</v>
      </c>
      <c r="O209" s="55">
        <v>12.67</v>
      </c>
      <c r="P209" s="55">
        <v>12.67</v>
      </c>
      <c r="Q209" s="55">
        <v>12.67</v>
      </c>
      <c r="R209" s="55">
        <v>12.67</v>
      </c>
      <c r="S209" s="55">
        <v>12.67</v>
      </c>
      <c r="T209" s="55">
        <v>12.67</v>
      </c>
      <c r="U209" s="55">
        <v>12.67</v>
      </c>
      <c r="V209" s="55">
        <v>12.67</v>
      </c>
      <c r="W209" s="55">
        <v>12.67</v>
      </c>
      <c r="X209" s="55">
        <v>12.67</v>
      </c>
      <c r="Y209" s="55">
        <v>12.67</v>
      </c>
      <c r="Z209" s="55">
        <v>12.67</v>
      </c>
      <c r="AA209" s="147">
        <v>3.12</v>
      </c>
      <c r="AB209" s="148">
        <f t="shared" si="91"/>
        <v>3.12</v>
      </c>
      <c r="AC209" s="148">
        <f t="shared" si="89"/>
        <v>3.12</v>
      </c>
      <c r="AD209" s="148">
        <f>AC209</f>
        <v>3.12</v>
      </c>
      <c r="AE209" s="145">
        <f t="shared" si="111"/>
        <v>3.12</v>
      </c>
      <c r="AF209" s="145">
        <f t="shared" si="94"/>
        <v>3.12</v>
      </c>
      <c r="AG209" s="145">
        <f t="shared" si="97"/>
        <v>3.12</v>
      </c>
      <c r="AH209" s="145">
        <f t="shared" si="95"/>
        <v>3.12</v>
      </c>
      <c r="AI209" s="145">
        <f t="shared" si="110"/>
        <v>3.12</v>
      </c>
      <c r="AJ209" s="145">
        <f t="shared" si="110"/>
        <v>3.12</v>
      </c>
      <c r="AK209" s="145">
        <f t="shared" si="110"/>
        <v>3.12</v>
      </c>
      <c r="AL209" s="145">
        <f t="shared" si="110"/>
        <v>3.12</v>
      </c>
      <c r="AM209" s="145">
        <f t="shared" si="110"/>
        <v>3.12</v>
      </c>
      <c r="AN209" s="149">
        <v>0</v>
      </c>
      <c r="AO209" s="196">
        <f t="shared" si="98"/>
        <v>0</v>
      </c>
      <c r="AP209" s="149">
        <v>0</v>
      </c>
      <c r="AQ209" s="196">
        <f t="shared" si="99"/>
        <v>0</v>
      </c>
      <c r="AR209" s="149">
        <v>0</v>
      </c>
      <c r="AS209" s="196">
        <f t="shared" si="100"/>
        <v>0</v>
      </c>
      <c r="AT209" s="54">
        <v>0</v>
      </c>
      <c r="AU209" s="200">
        <f t="shared" si="101"/>
        <v>0</v>
      </c>
      <c r="AV209" s="142">
        <v>0</v>
      </c>
      <c r="AW209" s="200">
        <f t="shared" si="102"/>
        <v>0</v>
      </c>
      <c r="AX209" s="142">
        <v>0</v>
      </c>
      <c r="AY209" s="200">
        <f t="shared" si="103"/>
        <v>0</v>
      </c>
      <c r="AZ209" s="142">
        <v>0</v>
      </c>
      <c r="BA209" s="221">
        <f t="shared" si="104"/>
        <v>0</v>
      </c>
      <c r="BB209" s="142">
        <v>0</v>
      </c>
      <c r="BC209" s="203">
        <f t="shared" si="105"/>
        <v>0</v>
      </c>
      <c r="BD209" s="142">
        <v>0</v>
      </c>
      <c r="BE209" s="203">
        <f t="shared" si="106"/>
        <v>0</v>
      </c>
      <c r="BF209" s="142">
        <v>0</v>
      </c>
      <c r="BG209" s="206">
        <f t="shared" si="107"/>
        <v>0</v>
      </c>
      <c r="BH209" s="142">
        <v>0</v>
      </c>
      <c r="BI209" s="206">
        <f t="shared" si="108"/>
        <v>0</v>
      </c>
      <c r="BJ209" s="142">
        <v>0</v>
      </c>
      <c r="BK209" s="209">
        <f t="shared" si="109"/>
        <v>0</v>
      </c>
    </row>
    <row r="210" spans="1:63" ht="15.75" customHeight="1">
      <c r="A210" s="152" t="s">
        <v>96</v>
      </c>
      <c r="B210" s="161" t="s">
        <v>356</v>
      </c>
      <c r="C210" s="162" t="s">
        <v>87</v>
      </c>
      <c r="D210" s="1032"/>
      <c r="E210" s="1032"/>
      <c r="F210" s="1040"/>
      <c r="G210" s="157">
        <v>2021</v>
      </c>
      <c r="H210" s="8" t="s">
        <v>363</v>
      </c>
      <c r="I210" s="173" t="s">
        <v>204</v>
      </c>
      <c r="J210" s="174" t="s">
        <v>196</v>
      </c>
      <c r="K210" s="176" t="s">
        <v>196</v>
      </c>
      <c r="L210" s="176" t="s">
        <v>167</v>
      </c>
      <c r="M210" s="55" t="s">
        <v>197</v>
      </c>
      <c r="N210" s="55">
        <v>9.31</v>
      </c>
      <c r="O210" s="55">
        <v>9.31</v>
      </c>
      <c r="P210" s="55">
        <v>9.31</v>
      </c>
      <c r="Q210" s="55">
        <v>9.31</v>
      </c>
      <c r="R210" s="55">
        <v>9.31</v>
      </c>
      <c r="S210" s="55">
        <v>9.31</v>
      </c>
      <c r="T210" s="55">
        <v>9.31</v>
      </c>
      <c r="U210" s="55">
        <v>9.31</v>
      </c>
      <c r="V210" s="55">
        <v>9.31</v>
      </c>
      <c r="W210" s="55">
        <v>9.31</v>
      </c>
      <c r="X210" s="55">
        <v>9.31</v>
      </c>
      <c r="Y210" s="55">
        <v>9.31</v>
      </c>
      <c r="Z210" s="55">
        <v>9.31</v>
      </c>
      <c r="AA210" s="147">
        <v>0.2</v>
      </c>
      <c r="AB210" s="148">
        <f t="shared" si="91"/>
        <v>0.2</v>
      </c>
      <c r="AC210" s="148">
        <f t="shared" si="89"/>
        <v>0.2</v>
      </c>
      <c r="AD210" s="148">
        <f>AC210</f>
        <v>0.2</v>
      </c>
      <c r="AE210" s="145">
        <f t="shared" si="111"/>
        <v>0.2</v>
      </c>
      <c r="AF210" s="145">
        <f t="shared" si="94"/>
        <v>0.2</v>
      </c>
      <c r="AG210" s="145">
        <f t="shared" si="97"/>
        <v>0.2</v>
      </c>
      <c r="AH210" s="145">
        <f t="shared" si="95"/>
        <v>0.2</v>
      </c>
      <c r="AI210" s="145">
        <f t="shared" si="110"/>
        <v>0.2</v>
      </c>
      <c r="AJ210" s="145">
        <f t="shared" si="110"/>
        <v>0.2</v>
      </c>
      <c r="AK210" s="145">
        <f t="shared" si="110"/>
        <v>0.2</v>
      </c>
      <c r="AL210" s="145">
        <f t="shared" si="110"/>
        <v>0.2</v>
      </c>
      <c r="AM210" s="145">
        <f t="shared" si="110"/>
        <v>0.2</v>
      </c>
      <c r="AN210" s="149">
        <v>0</v>
      </c>
      <c r="AO210" s="196">
        <f t="shared" si="98"/>
        <v>0</v>
      </c>
      <c r="AP210" s="149">
        <v>0</v>
      </c>
      <c r="AQ210" s="196">
        <f t="shared" si="99"/>
        <v>0</v>
      </c>
      <c r="AR210" s="149">
        <v>0</v>
      </c>
      <c r="AS210" s="196">
        <f t="shared" si="100"/>
        <v>0</v>
      </c>
      <c r="AT210" s="54">
        <v>1152</v>
      </c>
      <c r="AU210" s="200">
        <f t="shared" si="101"/>
        <v>230.4</v>
      </c>
      <c r="AV210" s="142">
        <v>0</v>
      </c>
      <c r="AW210" s="200">
        <f t="shared" si="102"/>
        <v>0</v>
      </c>
      <c r="AX210" s="142">
        <v>1152</v>
      </c>
      <c r="AY210" s="200">
        <f t="shared" si="103"/>
        <v>230.4</v>
      </c>
      <c r="AZ210" s="142">
        <v>1152</v>
      </c>
      <c r="BA210" s="221">
        <f t="shared" si="104"/>
        <v>230.4</v>
      </c>
      <c r="BB210" s="142">
        <v>0</v>
      </c>
      <c r="BC210" s="203">
        <f t="shared" si="105"/>
        <v>0</v>
      </c>
      <c r="BD210" s="142">
        <v>2304</v>
      </c>
      <c r="BE210" s="203">
        <f t="shared" si="106"/>
        <v>460.8</v>
      </c>
      <c r="BF210" s="142">
        <v>0</v>
      </c>
      <c r="BG210" s="206">
        <f t="shared" si="107"/>
        <v>0</v>
      </c>
      <c r="BH210" s="142">
        <v>0</v>
      </c>
      <c r="BI210" s="206">
        <f t="shared" si="108"/>
        <v>0</v>
      </c>
      <c r="BJ210" s="142">
        <v>1152</v>
      </c>
      <c r="BK210" s="209">
        <f t="shared" si="109"/>
        <v>230.4</v>
      </c>
    </row>
    <row r="211" spans="1:63" ht="15.75" customHeight="1">
      <c r="A211" s="152" t="s">
        <v>96</v>
      </c>
      <c r="B211" s="161" t="s">
        <v>356</v>
      </c>
      <c r="C211" s="162" t="s">
        <v>87</v>
      </c>
      <c r="D211" s="1032"/>
      <c r="E211" s="1032"/>
      <c r="F211" s="1040"/>
      <c r="G211" s="157">
        <v>2021</v>
      </c>
      <c r="H211" s="8" t="s">
        <v>363</v>
      </c>
      <c r="I211" s="173" t="s">
        <v>204</v>
      </c>
      <c r="J211" s="174" t="s">
        <v>196</v>
      </c>
      <c r="K211" s="176" t="s">
        <v>196</v>
      </c>
      <c r="L211" s="176" t="s">
        <v>167</v>
      </c>
      <c r="M211" s="55" t="s">
        <v>197</v>
      </c>
      <c r="N211" s="55">
        <v>9</v>
      </c>
      <c r="O211" s="55">
        <v>9</v>
      </c>
      <c r="P211" s="55">
        <v>9</v>
      </c>
      <c r="Q211" s="55">
        <v>9</v>
      </c>
      <c r="R211" s="55">
        <v>9</v>
      </c>
      <c r="S211" s="55">
        <v>9</v>
      </c>
      <c r="T211" s="55">
        <v>9</v>
      </c>
      <c r="U211" s="55">
        <v>9</v>
      </c>
      <c r="V211" s="55">
        <v>9</v>
      </c>
      <c r="W211" s="55">
        <v>9</v>
      </c>
      <c r="X211" s="55">
        <v>9</v>
      </c>
      <c r="Y211" s="55">
        <v>9</v>
      </c>
      <c r="Z211" s="55">
        <v>9</v>
      </c>
      <c r="AA211" s="147">
        <v>0.2</v>
      </c>
      <c r="AB211" s="148">
        <f t="shared" si="91"/>
        <v>0.2</v>
      </c>
      <c r="AC211" s="148">
        <f t="shared" si="89"/>
        <v>0.2</v>
      </c>
      <c r="AD211" s="148">
        <f>AC211</f>
        <v>0.2</v>
      </c>
      <c r="AE211" s="145">
        <f t="shared" si="111"/>
        <v>0.2</v>
      </c>
      <c r="AF211" s="145">
        <f t="shared" si="94"/>
        <v>0.2</v>
      </c>
      <c r="AG211" s="145">
        <f t="shared" si="97"/>
        <v>0.2</v>
      </c>
      <c r="AH211" s="145">
        <f t="shared" si="95"/>
        <v>0.2</v>
      </c>
      <c r="AI211" s="145">
        <f t="shared" si="110"/>
        <v>0.2</v>
      </c>
      <c r="AJ211" s="145">
        <f t="shared" si="110"/>
        <v>0.2</v>
      </c>
      <c r="AK211" s="145">
        <f t="shared" si="110"/>
        <v>0.2</v>
      </c>
      <c r="AL211" s="145">
        <f t="shared" si="110"/>
        <v>0.2</v>
      </c>
      <c r="AM211" s="145">
        <f t="shared" si="110"/>
        <v>0.2</v>
      </c>
      <c r="AN211" s="149">
        <v>0</v>
      </c>
      <c r="AO211" s="196">
        <f t="shared" si="98"/>
        <v>0</v>
      </c>
      <c r="AP211" s="149">
        <v>0</v>
      </c>
      <c r="AQ211" s="196">
        <f t="shared" si="99"/>
        <v>0</v>
      </c>
      <c r="AR211" s="149">
        <v>0</v>
      </c>
      <c r="AS211" s="196">
        <f t="shared" si="100"/>
        <v>0</v>
      </c>
      <c r="AT211" s="54">
        <v>0</v>
      </c>
      <c r="AU211" s="200">
        <f t="shared" si="101"/>
        <v>0</v>
      </c>
      <c r="AV211" s="142">
        <v>984</v>
      </c>
      <c r="AW211" s="200">
        <f t="shared" si="102"/>
        <v>196.8</v>
      </c>
      <c r="AX211" s="142">
        <v>0</v>
      </c>
      <c r="AY211" s="200">
        <f t="shared" si="103"/>
        <v>0</v>
      </c>
      <c r="AZ211" s="142">
        <v>1152</v>
      </c>
      <c r="BA211" s="221">
        <f t="shared" si="104"/>
        <v>230.4</v>
      </c>
      <c r="BB211" s="142">
        <v>0</v>
      </c>
      <c r="BC211" s="203">
        <f t="shared" si="105"/>
        <v>0</v>
      </c>
      <c r="BD211" s="142">
        <v>1152</v>
      </c>
      <c r="BE211" s="203">
        <f t="shared" si="106"/>
        <v>230.4</v>
      </c>
      <c r="BF211" s="142">
        <v>0</v>
      </c>
      <c r="BG211" s="206">
        <f t="shared" si="107"/>
        <v>0</v>
      </c>
      <c r="BH211" s="142">
        <v>0</v>
      </c>
      <c r="BI211" s="206">
        <f t="shared" si="108"/>
        <v>0</v>
      </c>
      <c r="BJ211" s="142">
        <v>0</v>
      </c>
      <c r="BK211" s="209">
        <f t="shared" si="109"/>
        <v>0</v>
      </c>
    </row>
    <row r="212" spans="1:63" ht="15.75" customHeight="1">
      <c r="A212" s="152" t="s">
        <v>96</v>
      </c>
      <c r="B212" s="161" t="s">
        <v>356</v>
      </c>
      <c r="C212" s="162" t="s">
        <v>87</v>
      </c>
      <c r="D212" s="1032"/>
      <c r="E212" s="1032"/>
      <c r="F212" s="1040"/>
      <c r="G212" s="157">
        <v>2020</v>
      </c>
      <c r="H212" s="8" t="s">
        <v>364</v>
      </c>
      <c r="I212" s="173" t="s">
        <v>204</v>
      </c>
      <c r="J212" s="174" t="s">
        <v>196</v>
      </c>
      <c r="K212" s="176" t="s">
        <v>196</v>
      </c>
      <c r="L212" s="176" t="s">
        <v>167</v>
      </c>
      <c r="M212" s="55" t="s">
        <v>197</v>
      </c>
      <c r="N212" s="55">
        <v>2.06</v>
      </c>
      <c r="O212" s="55">
        <v>2.06</v>
      </c>
      <c r="P212" s="55">
        <v>2.06</v>
      </c>
      <c r="Q212" s="55">
        <v>2.06</v>
      </c>
      <c r="R212" s="55">
        <v>2.06</v>
      </c>
      <c r="S212" s="55">
        <v>2.06</v>
      </c>
      <c r="T212" s="55">
        <v>2.06</v>
      </c>
      <c r="U212" s="55">
        <v>2.06</v>
      </c>
      <c r="V212" s="55">
        <v>2.06</v>
      </c>
      <c r="W212" s="55">
        <v>2.06</v>
      </c>
      <c r="X212" s="55">
        <v>2.06</v>
      </c>
      <c r="Y212" s="55">
        <v>2.06</v>
      </c>
      <c r="Z212" s="55">
        <v>2.06</v>
      </c>
      <c r="AA212" s="147">
        <v>0.02</v>
      </c>
      <c r="AB212" s="148">
        <f t="shared" si="91"/>
        <v>0.02</v>
      </c>
      <c r="AC212" s="148">
        <f t="shared" si="89"/>
        <v>0.02</v>
      </c>
      <c r="AD212" s="148">
        <v>0.08</v>
      </c>
      <c r="AE212" s="158">
        <v>0.1</v>
      </c>
      <c r="AF212" s="145">
        <f t="shared" si="94"/>
        <v>0.1</v>
      </c>
      <c r="AG212" s="145">
        <f t="shared" si="97"/>
        <v>0.1</v>
      </c>
      <c r="AH212" s="145">
        <f t="shared" si="95"/>
        <v>0.1</v>
      </c>
      <c r="AI212" s="145">
        <f t="shared" si="110"/>
        <v>0.1</v>
      </c>
      <c r="AJ212" s="145">
        <f t="shared" si="110"/>
        <v>0.1</v>
      </c>
      <c r="AK212" s="145">
        <f t="shared" si="110"/>
        <v>0.1</v>
      </c>
      <c r="AL212" s="145">
        <f t="shared" si="110"/>
        <v>0.1</v>
      </c>
      <c r="AM212" s="145">
        <f t="shared" si="110"/>
        <v>0.1</v>
      </c>
      <c r="AN212" s="149">
        <v>1080</v>
      </c>
      <c r="AO212" s="196">
        <f t="shared" si="98"/>
        <v>21.6</v>
      </c>
      <c r="AP212" s="149">
        <v>9720</v>
      </c>
      <c r="AQ212" s="196">
        <f t="shared" si="99"/>
        <v>194.4</v>
      </c>
      <c r="AR212" s="149">
        <v>0</v>
      </c>
      <c r="AS212" s="196">
        <f t="shared" si="100"/>
        <v>0</v>
      </c>
      <c r="AT212" s="54">
        <v>5760</v>
      </c>
      <c r="AU212" s="200">
        <f t="shared" si="101"/>
        <v>576</v>
      </c>
      <c r="AV212" s="142">
        <v>2880</v>
      </c>
      <c r="AW212" s="200">
        <f t="shared" si="102"/>
        <v>288</v>
      </c>
      <c r="AX212" s="142">
        <v>5760</v>
      </c>
      <c r="AY212" s="200">
        <f t="shared" si="103"/>
        <v>576</v>
      </c>
      <c r="AZ212" s="142">
        <v>15760</v>
      </c>
      <c r="BA212" s="221">
        <f t="shared" si="104"/>
        <v>1576</v>
      </c>
      <c r="BB212" s="142">
        <v>12320</v>
      </c>
      <c r="BC212" s="203">
        <f t="shared" si="105"/>
        <v>1232</v>
      </c>
      <c r="BD212" s="142">
        <v>0</v>
      </c>
      <c r="BE212" s="203">
        <f t="shared" si="106"/>
        <v>0</v>
      </c>
      <c r="BF212" s="142">
        <v>4000</v>
      </c>
      <c r="BG212" s="206">
        <f t="shared" si="107"/>
        <v>400</v>
      </c>
      <c r="BH212" s="142">
        <v>4000</v>
      </c>
      <c r="BI212" s="206">
        <f t="shared" si="108"/>
        <v>400</v>
      </c>
      <c r="BJ212" s="142">
        <v>16760</v>
      </c>
      <c r="BK212" s="209">
        <f t="shared" si="109"/>
        <v>1676</v>
      </c>
    </row>
    <row r="213" spans="1:63" ht="15.75" customHeight="1">
      <c r="A213" s="152" t="s">
        <v>96</v>
      </c>
      <c r="B213" s="161" t="s">
        <v>356</v>
      </c>
      <c r="C213" s="162" t="s">
        <v>87</v>
      </c>
      <c r="D213" s="1032"/>
      <c r="E213" s="1032"/>
      <c r="F213" s="1040"/>
      <c r="G213" s="157">
        <v>2014</v>
      </c>
      <c r="H213" s="8" t="s">
        <v>365</v>
      </c>
      <c r="I213" s="173" t="s">
        <v>204</v>
      </c>
      <c r="J213" s="174" t="s">
        <v>196</v>
      </c>
      <c r="K213" s="176" t="s">
        <v>196</v>
      </c>
      <c r="L213" s="176" t="s">
        <v>167</v>
      </c>
      <c r="M213" s="55" t="s">
        <v>197</v>
      </c>
      <c r="N213" s="55">
        <v>3.17</v>
      </c>
      <c r="O213" s="55">
        <v>3.17</v>
      </c>
      <c r="P213" s="55">
        <v>3.17</v>
      </c>
      <c r="Q213" s="55">
        <v>3.17</v>
      </c>
      <c r="R213" s="55">
        <v>3.17</v>
      </c>
      <c r="S213" s="55">
        <v>3.17</v>
      </c>
      <c r="T213" s="55">
        <v>3.17</v>
      </c>
      <c r="U213" s="55">
        <v>3.17</v>
      </c>
      <c r="V213" s="55">
        <v>3.17</v>
      </c>
      <c r="W213" s="55">
        <v>3.17</v>
      </c>
      <c r="X213" s="55">
        <v>3.17</v>
      </c>
      <c r="Y213" s="55">
        <v>3.17</v>
      </c>
      <c r="Z213" s="55">
        <v>3.17</v>
      </c>
      <c r="AA213" s="147">
        <v>0.1</v>
      </c>
      <c r="AB213" s="148">
        <f t="shared" si="91"/>
        <v>0.1</v>
      </c>
      <c r="AC213" s="148">
        <f t="shared" ref="AC213:AC235" si="112">AB213</f>
        <v>0.1</v>
      </c>
      <c r="AD213" s="148">
        <v>0.121</v>
      </c>
      <c r="AE213" s="158">
        <v>0.16</v>
      </c>
      <c r="AF213" s="145">
        <f t="shared" si="94"/>
        <v>0.16</v>
      </c>
      <c r="AG213" s="145">
        <f t="shared" si="97"/>
        <v>0.16</v>
      </c>
      <c r="AH213" s="145">
        <f t="shared" si="95"/>
        <v>0.16</v>
      </c>
      <c r="AI213" s="145">
        <f t="shared" si="110"/>
        <v>0.16</v>
      </c>
      <c r="AJ213" s="145">
        <f t="shared" si="110"/>
        <v>0.16</v>
      </c>
      <c r="AK213" s="145">
        <f t="shared" si="110"/>
        <v>0.16</v>
      </c>
      <c r="AL213" s="145">
        <f t="shared" si="110"/>
        <v>0.16</v>
      </c>
      <c r="AM213" s="145">
        <f t="shared" si="110"/>
        <v>0.16</v>
      </c>
      <c r="AN213" s="149">
        <v>5200</v>
      </c>
      <c r="AO213" s="196">
        <f t="shared" si="98"/>
        <v>520</v>
      </c>
      <c r="AP213" s="149">
        <v>6552</v>
      </c>
      <c r="AQ213" s="196">
        <f t="shared" si="99"/>
        <v>655.20000000000005</v>
      </c>
      <c r="AR213" s="149">
        <v>1280</v>
      </c>
      <c r="AS213" s="196">
        <f t="shared" si="100"/>
        <v>154.88</v>
      </c>
      <c r="AT213" s="54">
        <v>0</v>
      </c>
      <c r="AU213" s="200">
        <f t="shared" si="101"/>
        <v>0</v>
      </c>
      <c r="AV213" s="142">
        <v>0</v>
      </c>
      <c r="AW213" s="200">
        <f t="shared" si="102"/>
        <v>0</v>
      </c>
      <c r="AX213" s="142">
        <v>0</v>
      </c>
      <c r="AY213" s="200">
        <f t="shared" si="103"/>
        <v>0</v>
      </c>
      <c r="AZ213" s="142">
        <v>0</v>
      </c>
      <c r="BA213" s="221">
        <f t="shared" si="104"/>
        <v>0</v>
      </c>
      <c r="BB213" s="142">
        <v>4400</v>
      </c>
      <c r="BC213" s="203">
        <f t="shared" si="105"/>
        <v>704</v>
      </c>
      <c r="BD213" s="142">
        <v>0</v>
      </c>
      <c r="BE213" s="203">
        <f t="shared" si="106"/>
        <v>0</v>
      </c>
      <c r="BF213" s="142">
        <v>0</v>
      </c>
      <c r="BG213" s="206">
        <f t="shared" si="107"/>
        <v>0</v>
      </c>
      <c r="BH213" s="142">
        <v>1520</v>
      </c>
      <c r="BI213" s="206">
        <f t="shared" si="108"/>
        <v>243.20000000000002</v>
      </c>
      <c r="BJ213" s="142">
        <v>12800</v>
      </c>
      <c r="BK213" s="209">
        <f t="shared" si="109"/>
        <v>2048</v>
      </c>
    </row>
    <row r="214" spans="1:63" ht="15.75" customHeight="1">
      <c r="A214" s="152" t="s">
        <v>96</v>
      </c>
      <c r="B214" s="161" t="s">
        <v>356</v>
      </c>
      <c r="C214" s="162" t="s">
        <v>87</v>
      </c>
      <c r="D214" s="1032"/>
      <c r="E214" s="1032"/>
      <c r="F214" s="1040"/>
      <c r="G214" s="157" t="s">
        <v>366</v>
      </c>
      <c r="H214" s="8" t="s">
        <v>367</v>
      </c>
      <c r="I214" s="173" t="s">
        <v>204</v>
      </c>
      <c r="J214" s="174" t="s">
        <v>196</v>
      </c>
      <c r="K214" s="176" t="s">
        <v>196</v>
      </c>
      <c r="L214" s="176" t="s">
        <v>167</v>
      </c>
      <c r="M214" s="55" t="s">
        <v>197</v>
      </c>
      <c r="N214" s="55">
        <v>8.8699999999999992</v>
      </c>
      <c r="O214" s="55">
        <v>8.8699999999999992</v>
      </c>
      <c r="P214" s="55">
        <v>8.8699999999999992</v>
      </c>
      <c r="Q214" s="55">
        <v>8.8699999999999992</v>
      </c>
      <c r="R214" s="55">
        <v>8.8699999999999992</v>
      </c>
      <c r="S214" s="55">
        <v>8.8699999999999992</v>
      </c>
      <c r="T214" s="55">
        <v>8.8699999999999992</v>
      </c>
      <c r="U214" s="55">
        <v>8.8699999999999992</v>
      </c>
      <c r="V214" s="55">
        <v>8.8699999999999992</v>
      </c>
      <c r="W214" s="55">
        <v>8.8699999999999992</v>
      </c>
      <c r="X214" s="55">
        <v>8.8699999999999992</v>
      </c>
      <c r="Y214" s="55">
        <v>8.8699999999999992</v>
      </c>
      <c r="Z214" s="55">
        <v>8.8699999999999992</v>
      </c>
      <c r="AA214" s="147">
        <v>0</v>
      </c>
      <c r="AB214" s="148">
        <f t="shared" si="91"/>
        <v>0</v>
      </c>
      <c r="AC214" s="148">
        <f t="shared" si="112"/>
        <v>0</v>
      </c>
      <c r="AD214" s="148">
        <f>AC214</f>
        <v>0</v>
      </c>
      <c r="AE214" s="145">
        <f>AD214</f>
        <v>0</v>
      </c>
      <c r="AF214" s="145">
        <f t="shared" si="94"/>
        <v>0</v>
      </c>
      <c r="AG214" s="145">
        <f t="shared" si="97"/>
        <v>0</v>
      </c>
      <c r="AH214" s="145">
        <f t="shared" si="95"/>
        <v>0</v>
      </c>
      <c r="AI214" s="145">
        <f t="shared" ref="AI214:AM223" si="113">AH214</f>
        <v>0</v>
      </c>
      <c r="AJ214" s="145">
        <f t="shared" si="113"/>
        <v>0</v>
      </c>
      <c r="AK214" s="145">
        <f t="shared" si="113"/>
        <v>0</v>
      </c>
      <c r="AL214" s="145">
        <f t="shared" si="113"/>
        <v>0</v>
      </c>
      <c r="AM214" s="145">
        <f t="shared" si="113"/>
        <v>0</v>
      </c>
      <c r="AN214" s="149">
        <v>0</v>
      </c>
      <c r="AO214" s="196">
        <f t="shared" si="98"/>
        <v>0</v>
      </c>
      <c r="AP214" s="149">
        <v>1008</v>
      </c>
      <c r="AQ214" s="196">
        <f t="shared" si="99"/>
        <v>0</v>
      </c>
      <c r="AR214" s="149">
        <v>0</v>
      </c>
      <c r="AS214" s="196">
        <f t="shared" si="100"/>
        <v>0</v>
      </c>
      <c r="AT214" s="54">
        <v>0</v>
      </c>
      <c r="AU214" s="200">
        <f t="shared" si="101"/>
        <v>0</v>
      </c>
      <c r="AV214" s="142">
        <v>0</v>
      </c>
      <c r="AW214" s="200">
        <f t="shared" si="102"/>
        <v>0</v>
      </c>
      <c r="AX214" s="142">
        <v>0</v>
      </c>
      <c r="AY214" s="200">
        <f t="shared" si="103"/>
        <v>0</v>
      </c>
      <c r="AZ214" s="142">
        <v>1008</v>
      </c>
      <c r="BA214" s="221">
        <f t="shared" si="104"/>
        <v>0</v>
      </c>
      <c r="BB214" s="142">
        <v>0</v>
      </c>
      <c r="BC214" s="203">
        <f t="shared" si="105"/>
        <v>0</v>
      </c>
      <c r="BD214" s="142"/>
      <c r="BE214" s="203">
        <f t="shared" si="106"/>
        <v>0</v>
      </c>
      <c r="BF214" s="142">
        <v>0</v>
      </c>
      <c r="BG214" s="206">
        <f t="shared" si="107"/>
        <v>0</v>
      </c>
      <c r="BH214" s="142">
        <v>0</v>
      </c>
      <c r="BI214" s="206">
        <f t="shared" si="108"/>
        <v>0</v>
      </c>
      <c r="BJ214" s="142">
        <v>0</v>
      </c>
      <c r="BK214" s="209">
        <f t="shared" si="109"/>
        <v>0</v>
      </c>
    </row>
    <row r="215" spans="1:63" ht="15.75" customHeight="1">
      <c r="A215" s="152" t="s">
        <v>96</v>
      </c>
      <c r="B215" s="161" t="s">
        <v>356</v>
      </c>
      <c r="C215" s="162" t="s">
        <v>87</v>
      </c>
      <c r="D215" s="1032"/>
      <c r="E215" s="1032"/>
      <c r="F215" s="1040"/>
      <c r="G215" s="157">
        <v>2019</v>
      </c>
      <c r="H215" s="8" t="s">
        <v>368</v>
      </c>
      <c r="I215" s="173" t="s">
        <v>204</v>
      </c>
      <c r="J215" s="174" t="s">
        <v>196</v>
      </c>
      <c r="K215" s="176" t="s">
        <v>196</v>
      </c>
      <c r="L215" s="176" t="s">
        <v>167</v>
      </c>
      <c r="M215" s="55" t="s">
        <v>197</v>
      </c>
      <c r="N215" s="55">
        <v>11.12</v>
      </c>
      <c r="O215" s="55">
        <v>11.12</v>
      </c>
      <c r="P215" s="55">
        <v>11.12</v>
      </c>
      <c r="Q215" s="55">
        <v>11.12</v>
      </c>
      <c r="R215" s="55">
        <v>11.12</v>
      </c>
      <c r="S215" s="55">
        <v>11.12</v>
      </c>
      <c r="T215" s="55">
        <v>11.12</v>
      </c>
      <c r="U215" s="55">
        <v>11.12</v>
      </c>
      <c r="V215" s="55">
        <v>11.12</v>
      </c>
      <c r="W215" s="55">
        <v>11.12</v>
      </c>
      <c r="X215" s="55">
        <v>11.12</v>
      </c>
      <c r="Y215" s="55">
        <v>11.12</v>
      </c>
      <c r="Z215" s="55">
        <v>11.12</v>
      </c>
      <c r="AA215" s="147">
        <v>0.06</v>
      </c>
      <c r="AB215" s="148">
        <f t="shared" si="91"/>
        <v>0.06</v>
      </c>
      <c r="AC215" s="148">
        <f t="shared" si="112"/>
        <v>0.06</v>
      </c>
      <c r="AD215" s="148">
        <v>0.38500000000000001</v>
      </c>
      <c r="AE215" s="158">
        <v>0.56000000000000005</v>
      </c>
      <c r="AF215" s="145">
        <f t="shared" si="94"/>
        <v>0.56000000000000005</v>
      </c>
      <c r="AG215" s="145">
        <f t="shared" si="97"/>
        <v>0.56000000000000005</v>
      </c>
      <c r="AH215" s="145">
        <f t="shared" si="95"/>
        <v>0.56000000000000005</v>
      </c>
      <c r="AI215" s="145">
        <f t="shared" si="113"/>
        <v>0.56000000000000005</v>
      </c>
      <c r="AJ215" s="145">
        <f t="shared" si="113"/>
        <v>0.56000000000000005</v>
      </c>
      <c r="AK215" s="145">
        <f t="shared" si="113"/>
        <v>0.56000000000000005</v>
      </c>
      <c r="AL215" s="145">
        <f t="shared" si="113"/>
        <v>0.56000000000000005</v>
      </c>
      <c r="AM215" s="145">
        <f t="shared" si="113"/>
        <v>0.56000000000000005</v>
      </c>
      <c r="AN215" s="149">
        <v>4608</v>
      </c>
      <c r="AO215" s="196">
        <f t="shared" si="98"/>
        <v>276.48</v>
      </c>
      <c r="AP215" s="149">
        <v>10032</v>
      </c>
      <c r="AQ215" s="196">
        <f t="shared" si="99"/>
        <v>601.91999999999996</v>
      </c>
      <c r="AR215" s="149">
        <v>1152</v>
      </c>
      <c r="AS215" s="196">
        <f t="shared" si="100"/>
        <v>443.52</v>
      </c>
      <c r="AT215" s="54">
        <v>1152</v>
      </c>
      <c r="AU215" s="200">
        <f t="shared" si="101"/>
        <v>645.12000000000012</v>
      </c>
      <c r="AV215" s="142">
        <v>0</v>
      </c>
      <c r="AW215" s="200">
        <f t="shared" si="102"/>
        <v>0</v>
      </c>
      <c r="AX215" s="142">
        <v>1152</v>
      </c>
      <c r="AY215" s="200">
        <f t="shared" si="103"/>
        <v>645.12000000000012</v>
      </c>
      <c r="AZ215" s="142">
        <v>0</v>
      </c>
      <c r="BA215" s="221">
        <f t="shared" si="104"/>
        <v>0</v>
      </c>
      <c r="BB215" s="142">
        <v>0</v>
      </c>
      <c r="BC215" s="203">
        <f t="shared" si="105"/>
        <v>0</v>
      </c>
      <c r="BD215" s="142">
        <v>7488</v>
      </c>
      <c r="BE215" s="203">
        <f t="shared" si="106"/>
        <v>4193.2800000000007</v>
      </c>
      <c r="BF215" s="142">
        <v>0</v>
      </c>
      <c r="BG215" s="206">
        <f t="shared" si="107"/>
        <v>0</v>
      </c>
      <c r="BH215" s="142">
        <v>0</v>
      </c>
      <c r="BI215" s="206">
        <f t="shared" si="108"/>
        <v>0</v>
      </c>
      <c r="BJ215" s="142">
        <v>0</v>
      </c>
      <c r="BK215" s="209">
        <f t="shared" si="109"/>
        <v>0</v>
      </c>
    </row>
    <row r="216" spans="1:63" ht="15.75" customHeight="1">
      <c r="A216" s="152" t="s">
        <v>96</v>
      </c>
      <c r="B216" s="161" t="s">
        <v>356</v>
      </c>
      <c r="C216" s="162" t="s">
        <v>87</v>
      </c>
      <c r="D216" s="1032"/>
      <c r="E216" s="1032"/>
      <c r="F216" s="1040"/>
      <c r="G216" s="157">
        <v>2020</v>
      </c>
      <c r="H216" s="8" t="s">
        <v>369</v>
      </c>
      <c r="I216" s="173" t="s">
        <v>204</v>
      </c>
      <c r="J216" s="174" t="s">
        <v>196</v>
      </c>
      <c r="K216" s="176" t="s">
        <v>196</v>
      </c>
      <c r="L216" s="176" t="s">
        <v>167</v>
      </c>
      <c r="M216" s="55" t="s">
        <v>197</v>
      </c>
      <c r="N216" s="55">
        <v>5.48</v>
      </c>
      <c r="O216" s="55">
        <v>5.48</v>
      </c>
      <c r="P216" s="55">
        <v>5.48</v>
      </c>
      <c r="Q216" s="55">
        <v>5.48</v>
      </c>
      <c r="R216" s="55">
        <v>5.48</v>
      </c>
      <c r="S216" s="55">
        <v>5.48</v>
      </c>
      <c r="T216" s="55">
        <v>5.48</v>
      </c>
      <c r="U216" s="55">
        <v>5.48</v>
      </c>
      <c r="V216" s="55">
        <v>5.48</v>
      </c>
      <c r="W216" s="55">
        <v>5.48</v>
      </c>
      <c r="X216" s="55">
        <v>5.48</v>
      </c>
      <c r="Y216" s="55">
        <v>5.48</v>
      </c>
      <c r="Z216" s="55">
        <v>5.48</v>
      </c>
      <c r="AA216" s="147">
        <v>0.05</v>
      </c>
      <c r="AB216" s="148">
        <f t="shared" si="91"/>
        <v>0.05</v>
      </c>
      <c r="AC216" s="148">
        <f t="shared" si="112"/>
        <v>0.05</v>
      </c>
      <c r="AD216" s="148">
        <v>0.18</v>
      </c>
      <c r="AE216" s="158">
        <v>0.27</v>
      </c>
      <c r="AF216" s="145">
        <f t="shared" si="94"/>
        <v>0.27</v>
      </c>
      <c r="AG216" s="145">
        <f t="shared" si="97"/>
        <v>0.27</v>
      </c>
      <c r="AH216" s="145">
        <f t="shared" si="95"/>
        <v>0.27</v>
      </c>
      <c r="AI216" s="145">
        <f t="shared" si="113"/>
        <v>0.27</v>
      </c>
      <c r="AJ216" s="145">
        <f t="shared" si="113"/>
        <v>0.27</v>
      </c>
      <c r="AK216" s="145">
        <f t="shared" si="113"/>
        <v>0.27</v>
      </c>
      <c r="AL216" s="145">
        <f t="shared" si="113"/>
        <v>0.27</v>
      </c>
      <c r="AM216" s="145">
        <f t="shared" si="113"/>
        <v>0.27</v>
      </c>
      <c r="AN216" s="149">
        <v>10524</v>
      </c>
      <c r="AO216" s="196">
        <f t="shared" si="98"/>
        <v>526.20000000000005</v>
      </c>
      <c r="AP216" s="149">
        <v>8620</v>
      </c>
      <c r="AQ216" s="196">
        <f t="shared" si="99"/>
        <v>431</v>
      </c>
      <c r="AR216" s="149">
        <v>0</v>
      </c>
      <c r="AS216" s="196">
        <f t="shared" si="100"/>
        <v>0</v>
      </c>
      <c r="AT216" s="54">
        <v>26460</v>
      </c>
      <c r="AU216" s="200">
        <f t="shared" si="101"/>
        <v>7144.2000000000007</v>
      </c>
      <c r="AV216" s="142">
        <v>29160</v>
      </c>
      <c r="AW216" s="200">
        <f t="shared" si="102"/>
        <v>7873.2000000000007</v>
      </c>
      <c r="AX216" s="142">
        <v>14280</v>
      </c>
      <c r="AY216" s="200">
        <f t="shared" si="103"/>
        <v>3855.6000000000004</v>
      </c>
      <c r="AZ216" s="142">
        <v>46200</v>
      </c>
      <c r="BA216" s="221">
        <f t="shared" si="104"/>
        <v>12474</v>
      </c>
      <c r="BB216" s="142">
        <v>51780</v>
      </c>
      <c r="BC216" s="203">
        <f t="shared" si="105"/>
        <v>13980.6</v>
      </c>
      <c r="BD216" s="142">
        <v>8120</v>
      </c>
      <c r="BE216" s="203">
        <f t="shared" si="106"/>
        <v>2192.4</v>
      </c>
      <c r="BF216" s="142">
        <v>11460</v>
      </c>
      <c r="BG216" s="206">
        <f t="shared" si="107"/>
        <v>3094.2000000000003</v>
      </c>
      <c r="BH216" s="142">
        <v>36220</v>
      </c>
      <c r="BI216" s="206">
        <f t="shared" si="108"/>
        <v>9779.4000000000015</v>
      </c>
      <c r="BJ216" s="142">
        <v>14940</v>
      </c>
      <c r="BK216" s="209">
        <f t="shared" si="109"/>
        <v>4033.8</v>
      </c>
    </row>
    <row r="217" spans="1:63" ht="15.75" customHeight="1">
      <c r="A217" s="152" t="s">
        <v>96</v>
      </c>
      <c r="B217" s="161" t="s">
        <v>356</v>
      </c>
      <c r="C217" s="162" t="s">
        <v>87</v>
      </c>
      <c r="D217" s="1032"/>
      <c r="E217" s="1032"/>
      <c r="F217" s="1040"/>
      <c r="G217" s="157">
        <v>2019</v>
      </c>
      <c r="H217" s="8" t="s">
        <v>370</v>
      </c>
      <c r="I217" s="173" t="s">
        <v>204</v>
      </c>
      <c r="J217" s="174" t="s">
        <v>196</v>
      </c>
      <c r="K217" s="176" t="s">
        <v>196</v>
      </c>
      <c r="L217" s="176" t="s">
        <v>167</v>
      </c>
      <c r="M217" s="55" t="s">
        <v>197</v>
      </c>
      <c r="N217" s="55">
        <v>6.04</v>
      </c>
      <c r="O217" s="55">
        <v>6.04</v>
      </c>
      <c r="P217" s="55">
        <v>6.04</v>
      </c>
      <c r="Q217" s="55">
        <v>6.04</v>
      </c>
      <c r="R217" s="55">
        <v>6.04</v>
      </c>
      <c r="S217" s="55">
        <v>6.04</v>
      </c>
      <c r="T217" s="55">
        <v>6.04</v>
      </c>
      <c r="U217" s="55">
        <v>6.04</v>
      </c>
      <c r="V217" s="55">
        <v>6.04</v>
      </c>
      <c r="W217" s="55">
        <v>6.04</v>
      </c>
      <c r="X217" s="55">
        <v>6.04</v>
      </c>
      <c r="Y217" s="55">
        <v>6.04</v>
      </c>
      <c r="Z217" s="55">
        <v>6.04</v>
      </c>
      <c r="AA217" s="147">
        <v>0.03</v>
      </c>
      <c r="AB217" s="148">
        <f t="shared" si="91"/>
        <v>0.03</v>
      </c>
      <c r="AC217" s="148">
        <f t="shared" si="112"/>
        <v>0.03</v>
      </c>
      <c r="AD217" s="148">
        <v>0.18</v>
      </c>
      <c r="AE217" s="158">
        <v>0.3</v>
      </c>
      <c r="AF217" s="145">
        <f t="shared" si="94"/>
        <v>0.3</v>
      </c>
      <c r="AG217" s="145">
        <f t="shared" si="97"/>
        <v>0.3</v>
      </c>
      <c r="AH217" s="145">
        <f t="shared" si="95"/>
        <v>0.3</v>
      </c>
      <c r="AI217" s="145">
        <f t="shared" si="113"/>
        <v>0.3</v>
      </c>
      <c r="AJ217" s="145">
        <f t="shared" si="113"/>
        <v>0.3</v>
      </c>
      <c r="AK217" s="145">
        <f t="shared" si="113"/>
        <v>0.3</v>
      </c>
      <c r="AL217" s="145">
        <f t="shared" si="113"/>
        <v>0.3</v>
      </c>
      <c r="AM217" s="145">
        <f t="shared" si="113"/>
        <v>0.3</v>
      </c>
      <c r="AN217" s="149">
        <v>6048</v>
      </c>
      <c r="AO217" s="196">
        <f t="shared" si="98"/>
        <v>181.44</v>
      </c>
      <c r="AP217" s="149">
        <v>6864</v>
      </c>
      <c r="AQ217" s="196">
        <f t="shared" si="99"/>
        <v>205.92</v>
      </c>
      <c r="AR217" s="149">
        <v>0</v>
      </c>
      <c r="AS217" s="196">
        <f t="shared" si="100"/>
        <v>0</v>
      </c>
      <c r="AT217" s="54">
        <v>5040</v>
      </c>
      <c r="AU217" s="200">
        <f t="shared" si="101"/>
        <v>1512</v>
      </c>
      <c r="AV217" s="142">
        <v>2016</v>
      </c>
      <c r="AW217" s="200">
        <f t="shared" si="102"/>
        <v>604.79999999999995</v>
      </c>
      <c r="AX217" s="142">
        <v>2016</v>
      </c>
      <c r="AY217" s="200">
        <f t="shared" si="103"/>
        <v>604.79999999999995</v>
      </c>
      <c r="AZ217" s="142">
        <v>2016</v>
      </c>
      <c r="BA217" s="221">
        <f t="shared" si="104"/>
        <v>604.79999999999995</v>
      </c>
      <c r="BB217" s="142">
        <v>7248</v>
      </c>
      <c r="BC217" s="203">
        <f t="shared" si="105"/>
        <v>2174.4</v>
      </c>
      <c r="BD217" s="142">
        <v>0</v>
      </c>
      <c r="BE217" s="203">
        <f t="shared" si="106"/>
        <v>0</v>
      </c>
      <c r="BF217" s="142">
        <v>5664</v>
      </c>
      <c r="BG217" s="206">
        <f t="shared" si="107"/>
        <v>1699.2</v>
      </c>
      <c r="BH217" s="142">
        <v>8880</v>
      </c>
      <c r="BI217" s="206">
        <f t="shared" si="108"/>
        <v>2664</v>
      </c>
      <c r="BJ217" s="142">
        <v>1008</v>
      </c>
      <c r="BK217" s="209">
        <f t="shared" si="109"/>
        <v>302.39999999999998</v>
      </c>
    </row>
    <row r="218" spans="1:63" ht="15.75" customHeight="1">
      <c r="A218" s="152" t="s">
        <v>96</v>
      </c>
      <c r="B218" s="161" t="s">
        <v>193</v>
      </c>
      <c r="C218" s="162" t="s">
        <v>87</v>
      </c>
      <c r="D218" s="1032"/>
      <c r="E218" s="1032"/>
      <c r="F218" s="1040"/>
      <c r="G218" s="157">
        <v>2022</v>
      </c>
      <c r="H218" s="8" t="s">
        <v>371</v>
      </c>
      <c r="I218" s="173" t="s">
        <v>174</v>
      </c>
      <c r="J218" s="174" t="s">
        <v>196</v>
      </c>
      <c r="K218" s="176" t="s">
        <v>196</v>
      </c>
      <c r="L218" s="176" t="s">
        <v>167</v>
      </c>
      <c r="M218" s="55" t="s">
        <v>197</v>
      </c>
      <c r="N218" s="55">
        <v>19.600000000000001</v>
      </c>
      <c r="O218" s="55">
        <v>19.600000000000001</v>
      </c>
      <c r="P218" s="55">
        <v>19.600000000000001</v>
      </c>
      <c r="Q218" s="55">
        <v>19.600000000000001</v>
      </c>
      <c r="R218" s="55">
        <v>19.600000000000001</v>
      </c>
      <c r="S218" s="55">
        <v>19.600000000000001</v>
      </c>
      <c r="T218" s="55">
        <v>19.600000000000001</v>
      </c>
      <c r="U218" s="55">
        <v>19.600000000000001</v>
      </c>
      <c r="V218" s="55">
        <v>19.600000000000001</v>
      </c>
      <c r="W218" s="55">
        <v>19.600000000000001</v>
      </c>
      <c r="X218" s="55">
        <v>19.600000000000001</v>
      </c>
      <c r="Y218" s="55">
        <v>19.600000000000001</v>
      </c>
      <c r="Z218" s="55">
        <v>19.600000000000001</v>
      </c>
      <c r="AA218" s="147">
        <v>1.25</v>
      </c>
      <c r="AB218" s="148">
        <f t="shared" si="91"/>
        <v>1.25</v>
      </c>
      <c r="AC218" s="148">
        <f t="shared" si="112"/>
        <v>1.25</v>
      </c>
      <c r="AD218" s="148">
        <f t="shared" ref="AD218:AE223" si="114">AC218</f>
        <v>1.25</v>
      </c>
      <c r="AE218" s="145">
        <f t="shared" si="114"/>
        <v>1.25</v>
      </c>
      <c r="AF218" s="145">
        <f t="shared" si="94"/>
        <v>1.25</v>
      </c>
      <c r="AG218" s="145">
        <f t="shared" si="97"/>
        <v>1.25</v>
      </c>
      <c r="AH218" s="145">
        <f t="shared" si="95"/>
        <v>1.25</v>
      </c>
      <c r="AI218" s="145">
        <f t="shared" si="113"/>
        <v>1.25</v>
      </c>
      <c r="AJ218" s="145">
        <f t="shared" si="113"/>
        <v>1.25</v>
      </c>
      <c r="AK218" s="145">
        <f t="shared" si="113"/>
        <v>1.25</v>
      </c>
      <c r="AL218" s="145">
        <f t="shared" si="113"/>
        <v>1.25</v>
      </c>
      <c r="AM218" s="145">
        <f t="shared" si="113"/>
        <v>1.25</v>
      </c>
      <c r="AN218" s="149">
        <v>0</v>
      </c>
      <c r="AO218" s="196">
        <f t="shared" si="98"/>
        <v>0</v>
      </c>
      <c r="AP218" s="149">
        <v>0</v>
      </c>
      <c r="AQ218" s="196">
        <f t="shared" si="99"/>
        <v>0</v>
      </c>
      <c r="AR218" s="149">
        <v>1000</v>
      </c>
      <c r="AS218" s="196">
        <f t="shared" si="100"/>
        <v>1250</v>
      </c>
      <c r="AT218" s="54">
        <v>1000</v>
      </c>
      <c r="AU218" s="200">
        <f t="shared" si="101"/>
        <v>1250</v>
      </c>
      <c r="AV218" s="142">
        <v>1000</v>
      </c>
      <c r="AW218" s="200">
        <f t="shared" si="102"/>
        <v>1250</v>
      </c>
      <c r="AX218" s="142">
        <v>0</v>
      </c>
      <c r="AY218" s="200">
        <f t="shared" si="103"/>
        <v>0</v>
      </c>
      <c r="AZ218" s="142">
        <v>4000</v>
      </c>
      <c r="BA218" s="221">
        <f t="shared" si="104"/>
        <v>5000</v>
      </c>
      <c r="BB218" s="142">
        <v>1000</v>
      </c>
      <c r="BC218" s="203">
        <f t="shared" si="105"/>
        <v>1250</v>
      </c>
      <c r="BD218" s="142">
        <v>4000</v>
      </c>
      <c r="BE218" s="203">
        <f t="shared" si="106"/>
        <v>5000</v>
      </c>
      <c r="BF218" s="142">
        <v>3000</v>
      </c>
      <c r="BG218" s="206">
        <f t="shared" si="107"/>
        <v>3750</v>
      </c>
      <c r="BH218" s="142">
        <v>5000</v>
      </c>
      <c r="BI218" s="206">
        <f t="shared" si="108"/>
        <v>6250</v>
      </c>
      <c r="BJ218" s="142">
        <v>3000</v>
      </c>
      <c r="BK218" s="209">
        <f t="shared" si="109"/>
        <v>3750</v>
      </c>
    </row>
    <row r="219" spans="1:63" ht="15.75" customHeight="1">
      <c r="A219" s="152" t="s">
        <v>96</v>
      </c>
      <c r="B219" s="161" t="s">
        <v>193</v>
      </c>
      <c r="C219" s="162" t="s">
        <v>87</v>
      </c>
      <c r="D219" s="1032"/>
      <c r="E219" s="1032"/>
      <c r="F219" s="1040"/>
      <c r="G219" s="157">
        <v>2022</v>
      </c>
      <c r="H219" s="8" t="s">
        <v>223</v>
      </c>
      <c r="I219" s="173" t="s">
        <v>174</v>
      </c>
      <c r="J219" s="174" t="s">
        <v>196</v>
      </c>
      <c r="K219" s="176" t="s">
        <v>196</v>
      </c>
      <c r="L219" s="176" t="s">
        <v>167</v>
      </c>
      <c r="M219" s="55" t="s">
        <v>197</v>
      </c>
      <c r="N219" s="55">
        <v>12.39</v>
      </c>
      <c r="O219" s="55">
        <v>12.39</v>
      </c>
      <c r="P219" s="55">
        <v>12.39</v>
      </c>
      <c r="Q219" s="55">
        <v>12.39</v>
      </c>
      <c r="R219" s="55">
        <v>12.39</v>
      </c>
      <c r="S219" s="55">
        <v>12.39</v>
      </c>
      <c r="T219" s="55">
        <v>12.39</v>
      </c>
      <c r="U219" s="55">
        <v>12.39</v>
      </c>
      <c r="V219" s="55">
        <v>12.39</v>
      </c>
      <c r="W219" s="55">
        <v>12.39</v>
      </c>
      <c r="X219" s="55">
        <v>12.39</v>
      </c>
      <c r="Y219" s="55">
        <v>12.39</v>
      </c>
      <c r="Z219" s="55">
        <v>12.39</v>
      </c>
      <c r="AA219" s="147">
        <v>0.79</v>
      </c>
      <c r="AB219" s="148">
        <f t="shared" si="91"/>
        <v>0.79</v>
      </c>
      <c r="AC219" s="148">
        <f t="shared" si="112"/>
        <v>0.79</v>
      </c>
      <c r="AD219" s="148">
        <f t="shared" si="114"/>
        <v>0.79</v>
      </c>
      <c r="AE219" s="145">
        <f t="shared" si="114"/>
        <v>0.79</v>
      </c>
      <c r="AF219" s="145">
        <f t="shared" si="94"/>
        <v>0.79</v>
      </c>
      <c r="AG219" s="145">
        <f t="shared" si="97"/>
        <v>0.79</v>
      </c>
      <c r="AH219" s="145">
        <f t="shared" si="95"/>
        <v>0.79</v>
      </c>
      <c r="AI219" s="145">
        <f t="shared" si="113"/>
        <v>0.79</v>
      </c>
      <c r="AJ219" s="145">
        <f t="shared" si="113"/>
        <v>0.79</v>
      </c>
      <c r="AK219" s="145">
        <f t="shared" si="113"/>
        <v>0.79</v>
      </c>
      <c r="AL219" s="145">
        <f t="shared" si="113"/>
        <v>0.79</v>
      </c>
      <c r="AM219" s="145">
        <f t="shared" si="113"/>
        <v>0.79</v>
      </c>
      <c r="AN219" s="149">
        <v>108</v>
      </c>
      <c r="AO219" s="196">
        <f t="shared" si="98"/>
        <v>85.320000000000007</v>
      </c>
      <c r="AP219" s="149">
        <v>0</v>
      </c>
      <c r="AQ219" s="196">
        <f t="shared" si="99"/>
        <v>0</v>
      </c>
      <c r="AR219" s="149">
        <v>0</v>
      </c>
      <c r="AS219" s="196">
        <f t="shared" si="100"/>
        <v>0</v>
      </c>
      <c r="AT219" s="54">
        <v>0</v>
      </c>
      <c r="AU219" s="200">
        <f t="shared" si="101"/>
        <v>0</v>
      </c>
      <c r="AV219" s="142">
        <v>0</v>
      </c>
      <c r="AW219" s="200">
        <f t="shared" si="102"/>
        <v>0</v>
      </c>
      <c r="AX219" s="142">
        <v>0</v>
      </c>
      <c r="AY219" s="200">
        <f t="shared" si="103"/>
        <v>0</v>
      </c>
      <c r="AZ219" s="142">
        <v>2000</v>
      </c>
      <c r="BA219" s="221">
        <f t="shared" si="104"/>
        <v>1580</v>
      </c>
      <c r="BB219" s="142">
        <v>0</v>
      </c>
      <c r="BC219" s="203">
        <f t="shared" si="105"/>
        <v>0</v>
      </c>
      <c r="BD219" s="142">
        <v>0</v>
      </c>
      <c r="BE219" s="203">
        <f t="shared" si="106"/>
        <v>0</v>
      </c>
      <c r="BF219" s="142">
        <v>4000</v>
      </c>
      <c r="BG219" s="206">
        <f t="shared" si="107"/>
        <v>3160</v>
      </c>
      <c r="BH219" s="142">
        <v>1000</v>
      </c>
      <c r="BI219" s="206">
        <f t="shared" si="108"/>
        <v>790</v>
      </c>
      <c r="BJ219" s="142">
        <v>2000</v>
      </c>
      <c r="BK219" s="209">
        <f t="shared" si="109"/>
        <v>1580</v>
      </c>
    </row>
    <row r="220" spans="1:63" ht="15.75" customHeight="1">
      <c r="A220" s="152" t="s">
        <v>96</v>
      </c>
      <c r="B220" s="161" t="s">
        <v>361</v>
      </c>
      <c r="C220" s="162" t="s">
        <v>87</v>
      </c>
      <c r="D220" s="1032"/>
      <c r="E220" s="1032"/>
      <c r="F220" s="1040"/>
      <c r="G220" s="157">
        <v>2022</v>
      </c>
      <c r="H220" s="8" t="s">
        <v>372</v>
      </c>
      <c r="I220" s="173" t="s">
        <v>174</v>
      </c>
      <c r="J220" s="174" t="s">
        <v>196</v>
      </c>
      <c r="K220" s="176" t="s">
        <v>196</v>
      </c>
      <c r="L220" s="176" t="s">
        <v>167</v>
      </c>
      <c r="M220" s="55" t="s">
        <v>197</v>
      </c>
      <c r="N220" s="55">
        <v>9.0500000000000007</v>
      </c>
      <c r="O220" s="55">
        <v>9.0500000000000007</v>
      </c>
      <c r="P220" s="55">
        <v>9.0500000000000007</v>
      </c>
      <c r="Q220" s="55">
        <v>9.0500000000000007</v>
      </c>
      <c r="R220" s="55">
        <v>9.0500000000000007</v>
      </c>
      <c r="S220" s="55">
        <v>9.0500000000000007</v>
      </c>
      <c r="T220" s="55">
        <v>9.0500000000000007</v>
      </c>
      <c r="U220" s="55">
        <v>9.0500000000000007</v>
      </c>
      <c r="V220" s="55">
        <v>9.0500000000000007</v>
      </c>
      <c r="W220" s="55">
        <v>9.0500000000000007</v>
      </c>
      <c r="X220" s="55">
        <v>9.0500000000000007</v>
      </c>
      <c r="Y220" s="55">
        <v>9.0500000000000007</v>
      </c>
      <c r="Z220" s="55">
        <v>9.0500000000000007</v>
      </c>
      <c r="AA220" s="147">
        <v>0.2</v>
      </c>
      <c r="AB220" s="148">
        <f t="shared" si="91"/>
        <v>0.2</v>
      </c>
      <c r="AC220" s="148">
        <f t="shared" si="112"/>
        <v>0.2</v>
      </c>
      <c r="AD220" s="148">
        <f t="shared" si="114"/>
        <v>0.2</v>
      </c>
      <c r="AE220" s="145">
        <f t="shared" si="114"/>
        <v>0.2</v>
      </c>
      <c r="AF220" s="145">
        <f t="shared" si="94"/>
        <v>0.2</v>
      </c>
      <c r="AG220" s="145">
        <f t="shared" si="97"/>
        <v>0.2</v>
      </c>
      <c r="AH220" s="145">
        <f t="shared" si="95"/>
        <v>0.2</v>
      </c>
      <c r="AI220" s="145">
        <f t="shared" si="113"/>
        <v>0.2</v>
      </c>
      <c r="AJ220" s="145">
        <f t="shared" si="113"/>
        <v>0.2</v>
      </c>
      <c r="AK220" s="145">
        <f t="shared" si="113"/>
        <v>0.2</v>
      </c>
      <c r="AL220" s="145">
        <f t="shared" si="113"/>
        <v>0.2</v>
      </c>
      <c r="AM220" s="145">
        <f t="shared" si="113"/>
        <v>0.2</v>
      </c>
      <c r="AN220" s="149">
        <v>16380</v>
      </c>
      <c r="AO220" s="196">
        <f t="shared" si="98"/>
        <v>3276</v>
      </c>
      <c r="AP220" s="149">
        <v>3500</v>
      </c>
      <c r="AQ220" s="196">
        <f t="shared" si="99"/>
        <v>700</v>
      </c>
      <c r="AR220" s="149">
        <v>16940</v>
      </c>
      <c r="AS220" s="196">
        <f t="shared" si="100"/>
        <v>3388</v>
      </c>
      <c r="AT220" s="54">
        <v>3500</v>
      </c>
      <c r="AU220" s="200">
        <f t="shared" si="101"/>
        <v>700</v>
      </c>
      <c r="AV220" s="142">
        <v>4000</v>
      </c>
      <c r="AW220" s="223">
        <f t="shared" si="102"/>
        <v>800</v>
      </c>
      <c r="AX220" s="142">
        <v>2000</v>
      </c>
      <c r="AY220" s="200">
        <f t="shared" si="103"/>
        <v>400</v>
      </c>
      <c r="AZ220" s="142">
        <v>11000</v>
      </c>
      <c r="BA220" s="221">
        <f t="shared" si="104"/>
        <v>2200</v>
      </c>
      <c r="BB220" s="142">
        <v>10000</v>
      </c>
      <c r="BC220" s="203">
        <f t="shared" si="105"/>
        <v>2000</v>
      </c>
      <c r="BD220" s="142">
        <v>2000</v>
      </c>
      <c r="BE220" s="203">
        <f t="shared" si="106"/>
        <v>400</v>
      </c>
      <c r="BF220" s="142">
        <v>8490</v>
      </c>
      <c r="BG220" s="206">
        <f t="shared" si="107"/>
        <v>1698</v>
      </c>
      <c r="BH220" s="142">
        <v>5110</v>
      </c>
      <c r="BI220" s="206">
        <f t="shared" si="108"/>
        <v>1022</v>
      </c>
      <c r="BJ220" s="142">
        <v>9400</v>
      </c>
      <c r="BK220" s="209">
        <f t="shared" si="109"/>
        <v>1880</v>
      </c>
    </row>
    <row r="221" spans="1:63" ht="15.75" customHeight="1">
      <c r="A221" s="152" t="s">
        <v>96</v>
      </c>
      <c r="B221" s="161" t="s">
        <v>361</v>
      </c>
      <c r="C221" s="162" t="s">
        <v>87</v>
      </c>
      <c r="D221" s="1032"/>
      <c r="E221" s="1032"/>
      <c r="F221" s="1040"/>
      <c r="G221" s="157" t="s">
        <v>241</v>
      </c>
      <c r="H221" s="8" t="s">
        <v>373</v>
      </c>
      <c r="I221" s="173" t="s">
        <v>165</v>
      </c>
      <c r="J221" s="174">
        <v>13</v>
      </c>
      <c r="K221" s="176" t="s">
        <v>189</v>
      </c>
      <c r="L221" s="176" t="s">
        <v>167</v>
      </c>
      <c r="M221" s="55" t="s">
        <v>197</v>
      </c>
      <c r="N221" s="55">
        <v>79.650000000000006</v>
      </c>
      <c r="O221" s="55">
        <v>79.650000000000006</v>
      </c>
      <c r="P221" s="55">
        <v>79.650000000000006</v>
      </c>
      <c r="Q221" s="55">
        <v>79.650000000000006</v>
      </c>
      <c r="R221" s="55">
        <v>79.650000000000006</v>
      </c>
      <c r="S221" s="55">
        <v>79.650000000000006</v>
      </c>
      <c r="T221" s="55">
        <v>79.650000000000006</v>
      </c>
      <c r="U221" s="55">
        <v>79.650000000000006</v>
      </c>
      <c r="V221" s="55">
        <v>79.650000000000006</v>
      </c>
      <c r="W221" s="55">
        <v>79.650000000000006</v>
      </c>
      <c r="X221" s="55">
        <v>79.650000000000006</v>
      </c>
      <c r="Y221" s="55">
        <v>79.650000000000006</v>
      </c>
      <c r="Z221" s="55">
        <v>79.650000000000006</v>
      </c>
      <c r="AA221" s="147">
        <v>2.79</v>
      </c>
      <c r="AB221" s="148">
        <f t="shared" si="91"/>
        <v>2.79</v>
      </c>
      <c r="AC221" s="148">
        <f t="shared" si="112"/>
        <v>2.79</v>
      </c>
      <c r="AD221" s="148">
        <f t="shared" si="114"/>
        <v>2.79</v>
      </c>
      <c r="AE221" s="145">
        <f t="shared" si="114"/>
        <v>2.79</v>
      </c>
      <c r="AF221" s="145">
        <f t="shared" si="94"/>
        <v>2.79</v>
      </c>
      <c r="AG221" s="145">
        <f t="shared" si="97"/>
        <v>2.79</v>
      </c>
      <c r="AH221" s="145">
        <f t="shared" si="95"/>
        <v>2.79</v>
      </c>
      <c r="AI221" s="145">
        <f t="shared" si="113"/>
        <v>2.79</v>
      </c>
      <c r="AJ221" s="145">
        <f t="shared" si="113"/>
        <v>2.79</v>
      </c>
      <c r="AK221" s="145">
        <f t="shared" si="113"/>
        <v>2.79</v>
      </c>
      <c r="AL221" s="145">
        <f t="shared" si="113"/>
        <v>2.79</v>
      </c>
      <c r="AM221" s="145">
        <f t="shared" si="113"/>
        <v>2.79</v>
      </c>
      <c r="AN221" s="149">
        <v>120</v>
      </c>
      <c r="AO221" s="196">
        <f t="shared" si="98"/>
        <v>334.8</v>
      </c>
      <c r="AP221" s="149">
        <v>0</v>
      </c>
      <c r="AQ221" s="196">
        <f t="shared" si="99"/>
        <v>0</v>
      </c>
      <c r="AR221" s="149">
        <v>0</v>
      </c>
      <c r="AS221" s="196">
        <f t="shared" si="100"/>
        <v>0</v>
      </c>
      <c r="AT221" s="54">
        <v>0</v>
      </c>
      <c r="AU221" s="200">
        <f t="shared" si="101"/>
        <v>0</v>
      </c>
      <c r="AV221" s="142">
        <v>0</v>
      </c>
      <c r="AW221" s="223">
        <f t="shared" si="102"/>
        <v>0</v>
      </c>
      <c r="AX221" s="142">
        <v>0</v>
      </c>
      <c r="AY221" s="200">
        <f t="shared" si="103"/>
        <v>0</v>
      </c>
      <c r="AZ221" s="142">
        <v>0</v>
      </c>
      <c r="BA221" s="221">
        <f t="shared" si="104"/>
        <v>0</v>
      </c>
      <c r="BB221" s="142">
        <v>0</v>
      </c>
      <c r="BC221" s="203">
        <f t="shared" si="105"/>
        <v>0</v>
      </c>
      <c r="BD221" s="142">
        <v>0</v>
      </c>
      <c r="BE221" s="203">
        <f t="shared" si="106"/>
        <v>0</v>
      </c>
      <c r="BF221" s="142">
        <v>0</v>
      </c>
      <c r="BG221" s="206">
        <f t="shared" si="107"/>
        <v>0</v>
      </c>
      <c r="BH221" s="142">
        <v>0</v>
      </c>
      <c r="BI221" s="206">
        <f t="shared" si="108"/>
        <v>0</v>
      </c>
      <c r="BJ221" s="142">
        <v>0</v>
      </c>
      <c r="BK221" s="209">
        <f t="shared" si="109"/>
        <v>0</v>
      </c>
    </row>
    <row r="222" spans="1:63" ht="15.75" customHeight="1">
      <c r="A222" s="152" t="s">
        <v>96</v>
      </c>
      <c r="B222" s="161" t="s">
        <v>374</v>
      </c>
      <c r="C222" s="162" t="s">
        <v>87</v>
      </c>
      <c r="D222" s="1032"/>
      <c r="E222" s="1032"/>
      <c r="F222" s="1040"/>
      <c r="G222" s="157">
        <v>2021</v>
      </c>
      <c r="H222" s="8" t="s">
        <v>359</v>
      </c>
      <c r="I222" s="173" t="s">
        <v>204</v>
      </c>
      <c r="J222" s="174" t="s">
        <v>196</v>
      </c>
      <c r="K222" s="176" t="s">
        <v>196</v>
      </c>
      <c r="L222" s="176" t="s">
        <v>167</v>
      </c>
      <c r="M222" s="55" t="s">
        <v>197</v>
      </c>
      <c r="N222" s="55">
        <v>9.3699999999999992</v>
      </c>
      <c r="O222" s="55">
        <v>9.3699999999999992</v>
      </c>
      <c r="P222" s="55">
        <v>9.3699999999999992</v>
      </c>
      <c r="Q222" s="55">
        <v>9.3699999999999992</v>
      </c>
      <c r="R222" s="55">
        <v>9.3699999999999992</v>
      </c>
      <c r="S222" s="55">
        <v>9.3699999999999992</v>
      </c>
      <c r="T222" s="55">
        <v>9.3699999999999992</v>
      </c>
      <c r="U222" s="55">
        <v>9.3699999999999992</v>
      </c>
      <c r="V222" s="55">
        <v>9.3699999999999992</v>
      </c>
      <c r="W222" s="55">
        <v>9.3699999999999992</v>
      </c>
      <c r="X222" s="55">
        <v>9.3699999999999992</v>
      </c>
      <c r="Y222" s="55">
        <v>9.3699999999999992</v>
      </c>
      <c r="Z222" s="55">
        <v>9.3699999999999992</v>
      </c>
      <c r="AA222" s="147">
        <v>0.2</v>
      </c>
      <c r="AB222" s="148">
        <f t="shared" si="91"/>
        <v>0.2</v>
      </c>
      <c r="AC222" s="148">
        <f t="shared" si="112"/>
        <v>0.2</v>
      </c>
      <c r="AD222" s="148">
        <f t="shared" si="114"/>
        <v>0.2</v>
      </c>
      <c r="AE222" s="145">
        <f t="shared" si="114"/>
        <v>0.2</v>
      </c>
      <c r="AF222" s="145">
        <f t="shared" si="94"/>
        <v>0.2</v>
      </c>
      <c r="AG222" s="145">
        <f t="shared" si="97"/>
        <v>0.2</v>
      </c>
      <c r="AH222" s="145">
        <f t="shared" si="95"/>
        <v>0.2</v>
      </c>
      <c r="AI222" s="145">
        <f t="shared" si="113"/>
        <v>0.2</v>
      </c>
      <c r="AJ222" s="145">
        <f t="shared" si="113"/>
        <v>0.2</v>
      </c>
      <c r="AK222" s="145">
        <f t="shared" si="113"/>
        <v>0.2</v>
      </c>
      <c r="AL222" s="145">
        <f t="shared" si="113"/>
        <v>0.2</v>
      </c>
      <c r="AM222" s="145">
        <f t="shared" si="113"/>
        <v>0.2</v>
      </c>
      <c r="AN222" s="149">
        <v>0</v>
      </c>
      <c r="AO222" s="196">
        <f t="shared" si="98"/>
        <v>0</v>
      </c>
      <c r="AP222" s="149">
        <v>1200</v>
      </c>
      <c r="AQ222" s="196">
        <f t="shared" si="99"/>
        <v>240</v>
      </c>
      <c r="AR222" s="149">
        <v>1200</v>
      </c>
      <c r="AS222" s="196">
        <f t="shared" si="100"/>
        <v>240</v>
      </c>
      <c r="AT222" s="54">
        <v>7200</v>
      </c>
      <c r="AU222" s="200">
        <f t="shared" si="101"/>
        <v>1440</v>
      </c>
      <c r="AV222" s="142">
        <v>10000</v>
      </c>
      <c r="AW222" s="223">
        <f t="shared" si="102"/>
        <v>2000</v>
      </c>
      <c r="AX222" s="142">
        <v>26760</v>
      </c>
      <c r="AY222" s="200">
        <f t="shared" si="103"/>
        <v>5352</v>
      </c>
      <c r="AZ222" s="142">
        <v>21960</v>
      </c>
      <c r="BA222" s="221">
        <f t="shared" si="104"/>
        <v>4392</v>
      </c>
      <c r="BB222" s="142">
        <v>16800</v>
      </c>
      <c r="BC222" s="203">
        <f t="shared" si="105"/>
        <v>3360</v>
      </c>
      <c r="BD222" s="142">
        <v>2664</v>
      </c>
      <c r="BE222" s="203">
        <f t="shared" si="106"/>
        <v>532.80000000000007</v>
      </c>
      <c r="BF222" s="142">
        <v>7200</v>
      </c>
      <c r="BG222" s="206">
        <f t="shared" si="107"/>
        <v>1440</v>
      </c>
      <c r="BH222" s="142">
        <v>18540</v>
      </c>
      <c r="BI222" s="206">
        <f t="shared" si="108"/>
        <v>3708</v>
      </c>
      <c r="BJ222" s="142">
        <v>6060</v>
      </c>
      <c r="BK222" s="209">
        <f t="shared" si="109"/>
        <v>1212</v>
      </c>
    </row>
    <row r="223" spans="1:63" ht="15.75" customHeight="1">
      <c r="A223" s="152" t="s">
        <v>96</v>
      </c>
      <c r="B223" s="161" t="s">
        <v>356</v>
      </c>
      <c r="C223" s="162" t="s">
        <v>87</v>
      </c>
      <c r="D223" s="1032"/>
      <c r="E223" s="1032"/>
      <c r="F223" s="1040"/>
      <c r="G223" s="157">
        <v>2020</v>
      </c>
      <c r="H223" s="8" t="s">
        <v>375</v>
      </c>
      <c r="I223" s="173" t="s">
        <v>204</v>
      </c>
      <c r="J223" s="174" t="s">
        <v>196</v>
      </c>
      <c r="K223" s="176" t="s">
        <v>196</v>
      </c>
      <c r="L223" s="176" t="s">
        <v>167</v>
      </c>
      <c r="M223" s="55" t="s">
        <v>197</v>
      </c>
      <c r="N223" s="55">
        <v>9.14</v>
      </c>
      <c r="O223" s="55">
        <v>9.14</v>
      </c>
      <c r="P223" s="55">
        <v>9.14</v>
      </c>
      <c r="Q223" s="55">
        <v>9.14</v>
      </c>
      <c r="R223" s="55">
        <v>9.14</v>
      </c>
      <c r="S223" s="55">
        <v>9.14</v>
      </c>
      <c r="T223" s="55">
        <v>9.14</v>
      </c>
      <c r="U223" s="55">
        <v>9.14</v>
      </c>
      <c r="V223" s="55">
        <v>9.14</v>
      </c>
      <c r="W223" s="55">
        <v>9.14</v>
      </c>
      <c r="X223" s="55">
        <v>9.14</v>
      </c>
      <c r="Y223" s="55">
        <v>9.14</v>
      </c>
      <c r="Z223" s="55">
        <v>9.14</v>
      </c>
      <c r="AA223" s="147">
        <v>0</v>
      </c>
      <c r="AB223" s="148">
        <f t="shared" si="91"/>
        <v>0</v>
      </c>
      <c r="AC223" s="148">
        <f t="shared" si="112"/>
        <v>0</v>
      </c>
      <c r="AD223" s="148">
        <f t="shared" si="114"/>
        <v>0</v>
      </c>
      <c r="AE223" s="145">
        <f t="shared" si="114"/>
        <v>0</v>
      </c>
      <c r="AF223" s="145">
        <f t="shared" si="94"/>
        <v>0</v>
      </c>
      <c r="AG223" s="145">
        <f t="shared" si="97"/>
        <v>0</v>
      </c>
      <c r="AH223" s="145">
        <f t="shared" si="95"/>
        <v>0</v>
      </c>
      <c r="AI223" s="145">
        <f t="shared" si="113"/>
        <v>0</v>
      </c>
      <c r="AJ223" s="145">
        <f t="shared" si="113"/>
        <v>0</v>
      </c>
      <c r="AK223" s="145">
        <f t="shared" si="113"/>
        <v>0</v>
      </c>
      <c r="AL223" s="145">
        <f t="shared" si="113"/>
        <v>0</v>
      </c>
      <c r="AM223" s="145">
        <f t="shared" si="113"/>
        <v>0</v>
      </c>
      <c r="AN223" s="149">
        <v>0</v>
      </c>
      <c r="AO223" s="196">
        <f t="shared" si="98"/>
        <v>0</v>
      </c>
      <c r="AP223" s="149">
        <v>0</v>
      </c>
      <c r="AQ223" s="196">
        <f t="shared" si="99"/>
        <v>0</v>
      </c>
      <c r="AR223" s="149">
        <v>0</v>
      </c>
      <c r="AS223" s="196">
        <f t="shared" si="100"/>
        <v>0</v>
      </c>
      <c r="AT223" s="54">
        <v>0</v>
      </c>
      <c r="AU223" s="200">
        <f t="shared" si="101"/>
        <v>0</v>
      </c>
      <c r="AV223" s="142">
        <v>0</v>
      </c>
      <c r="AW223" s="223">
        <f t="shared" si="102"/>
        <v>0</v>
      </c>
      <c r="AX223" s="142">
        <v>0</v>
      </c>
      <c r="AY223" s="200">
        <f t="shared" si="103"/>
        <v>0</v>
      </c>
      <c r="AZ223" s="142">
        <v>0</v>
      </c>
      <c r="BA223" s="221">
        <f t="shared" si="104"/>
        <v>0</v>
      </c>
      <c r="BB223" s="142">
        <v>0</v>
      </c>
      <c r="BC223" s="203">
        <f t="shared" si="105"/>
        <v>0</v>
      </c>
      <c r="BD223" s="142">
        <v>0</v>
      </c>
      <c r="BE223" s="203">
        <f t="shared" si="106"/>
        <v>0</v>
      </c>
      <c r="BF223" s="142">
        <v>0</v>
      </c>
      <c r="BG223" s="206">
        <f t="shared" si="107"/>
        <v>0</v>
      </c>
      <c r="BH223" s="142">
        <v>0</v>
      </c>
      <c r="BI223" s="206">
        <f t="shared" si="108"/>
        <v>0</v>
      </c>
      <c r="BJ223" s="142">
        <v>0</v>
      </c>
      <c r="BK223" s="209">
        <f t="shared" si="109"/>
        <v>0</v>
      </c>
    </row>
    <row r="224" spans="1:63" ht="15.75" customHeight="1">
      <c r="A224" s="152" t="s">
        <v>96</v>
      </c>
      <c r="B224" s="161" t="s">
        <v>356</v>
      </c>
      <c r="C224" s="162" t="s">
        <v>87</v>
      </c>
      <c r="D224" s="1032"/>
      <c r="E224" s="1032"/>
      <c r="F224" s="1040"/>
      <c r="G224" s="157">
        <v>2019</v>
      </c>
      <c r="H224" s="8" t="s">
        <v>376</v>
      </c>
      <c r="I224" s="173" t="s">
        <v>204</v>
      </c>
      <c r="J224" s="174" t="s">
        <v>196</v>
      </c>
      <c r="K224" s="176" t="s">
        <v>196</v>
      </c>
      <c r="L224" s="176" t="s">
        <v>167</v>
      </c>
      <c r="M224" s="55" t="s">
        <v>197</v>
      </c>
      <c r="N224" s="55">
        <v>11.12</v>
      </c>
      <c r="O224" s="55">
        <v>11.12</v>
      </c>
      <c r="P224" s="55">
        <v>11.12</v>
      </c>
      <c r="Q224" s="55">
        <v>11.12</v>
      </c>
      <c r="R224" s="55">
        <v>11.12</v>
      </c>
      <c r="S224" s="55">
        <v>11.12</v>
      </c>
      <c r="T224" s="55">
        <v>11.12</v>
      </c>
      <c r="U224" s="55">
        <v>11.12</v>
      </c>
      <c r="V224" s="55">
        <v>11.12</v>
      </c>
      <c r="W224" s="55">
        <v>11.12</v>
      </c>
      <c r="X224" s="55">
        <v>11.12</v>
      </c>
      <c r="Y224" s="55">
        <v>11.12</v>
      </c>
      <c r="Z224" s="55">
        <v>11.12</v>
      </c>
      <c r="AA224" s="147">
        <v>0.06</v>
      </c>
      <c r="AB224" s="148">
        <f t="shared" si="91"/>
        <v>0.06</v>
      </c>
      <c r="AC224" s="148">
        <f t="shared" si="112"/>
        <v>0.06</v>
      </c>
      <c r="AD224" s="148">
        <v>0.38500000000000001</v>
      </c>
      <c r="AE224" s="158">
        <v>0.56000000000000005</v>
      </c>
      <c r="AF224" s="145">
        <f t="shared" si="94"/>
        <v>0.56000000000000005</v>
      </c>
      <c r="AG224" s="145">
        <f t="shared" si="97"/>
        <v>0.56000000000000005</v>
      </c>
      <c r="AH224" s="145">
        <f t="shared" si="95"/>
        <v>0.56000000000000005</v>
      </c>
      <c r="AI224" s="145">
        <f t="shared" ref="AI224:AM235" si="115">AH224</f>
        <v>0.56000000000000005</v>
      </c>
      <c r="AJ224" s="145">
        <f t="shared" si="115"/>
        <v>0.56000000000000005</v>
      </c>
      <c r="AK224" s="145">
        <f t="shared" si="115"/>
        <v>0.56000000000000005</v>
      </c>
      <c r="AL224" s="145">
        <f t="shared" si="115"/>
        <v>0.56000000000000005</v>
      </c>
      <c r="AM224" s="145">
        <f t="shared" si="115"/>
        <v>0.56000000000000005</v>
      </c>
      <c r="AN224" s="149">
        <v>0</v>
      </c>
      <c r="AO224" s="196">
        <f t="shared" si="98"/>
        <v>0</v>
      </c>
      <c r="AP224" s="149">
        <v>1440</v>
      </c>
      <c r="AQ224" s="196">
        <f t="shared" si="99"/>
        <v>86.399999999999991</v>
      </c>
      <c r="AR224" s="149">
        <v>7392</v>
      </c>
      <c r="AS224" s="196">
        <f t="shared" si="100"/>
        <v>2845.92</v>
      </c>
      <c r="AT224" s="54">
        <v>9648</v>
      </c>
      <c r="AU224" s="200">
        <f t="shared" si="101"/>
        <v>5402.88</v>
      </c>
      <c r="AV224" s="142">
        <v>6096</v>
      </c>
      <c r="AW224" s="223">
        <f t="shared" si="102"/>
        <v>3413.76</v>
      </c>
      <c r="AX224" s="142">
        <v>4296</v>
      </c>
      <c r="AY224" s="200">
        <f t="shared" si="103"/>
        <v>2405.7600000000002</v>
      </c>
      <c r="AZ224" s="142">
        <v>8760</v>
      </c>
      <c r="BA224" s="221">
        <f t="shared" si="104"/>
        <v>4905.6000000000004</v>
      </c>
      <c r="BB224" s="142">
        <v>5040</v>
      </c>
      <c r="BC224" s="203">
        <f t="shared" si="105"/>
        <v>2822.4</v>
      </c>
      <c r="BD224" s="142">
        <v>0</v>
      </c>
      <c r="BE224" s="203">
        <f t="shared" si="106"/>
        <v>0</v>
      </c>
      <c r="BF224" s="142">
        <v>168</v>
      </c>
      <c r="BG224" s="206">
        <f t="shared" si="107"/>
        <v>94.080000000000013</v>
      </c>
      <c r="BH224" s="142">
        <v>432</v>
      </c>
      <c r="BI224" s="206">
        <f t="shared" si="108"/>
        <v>241.92000000000002</v>
      </c>
      <c r="BJ224" s="142">
        <v>264</v>
      </c>
      <c r="BK224" s="209">
        <f t="shared" si="109"/>
        <v>147.84</v>
      </c>
    </row>
    <row r="225" spans="1:63" ht="15.75" customHeight="1">
      <c r="A225" s="152" t="s">
        <v>96</v>
      </c>
      <c r="B225" s="161" t="s">
        <v>193</v>
      </c>
      <c r="C225" s="162" t="s">
        <v>87</v>
      </c>
      <c r="D225" s="1032"/>
      <c r="E225" s="1032"/>
      <c r="F225" s="1040"/>
      <c r="G225" s="157">
        <v>2020</v>
      </c>
      <c r="H225" s="8" t="s">
        <v>377</v>
      </c>
      <c r="I225" s="173" t="s">
        <v>217</v>
      </c>
      <c r="J225" s="174" t="s">
        <v>196</v>
      </c>
      <c r="K225" s="176" t="s">
        <v>196</v>
      </c>
      <c r="L225" s="176" t="s">
        <v>167</v>
      </c>
      <c r="M225" s="55" t="s">
        <v>197</v>
      </c>
      <c r="N225" s="55">
        <v>7.35</v>
      </c>
      <c r="O225" s="55">
        <v>7.35</v>
      </c>
      <c r="P225" s="55">
        <v>7.35</v>
      </c>
      <c r="Q225" s="55">
        <v>7.35</v>
      </c>
      <c r="R225" s="55">
        <v>7.35</v>
      </c>
      <c r="S225" s="55">
        <v>7.35</v>
      </c>
      <c r="T225" s="55">
        <v>7.35</v>
      </c>
      <c r="U225" s="55">
        <v>7.35</v>
      </c>
      <c r="V225" s="55">
        <v>7.35</v>
      </c>
      <c r="W225" s="55">
        <v>7.35</v>
      </c>
      <c r="X225" s="55">
        <v>7.35</v>
      </c>
      <c r="Y225" s="55">
        <v>7.35</v>
      </c>
      <c r="Z225" s="55">
        <v>7.35</v>
      </c>
      <c r="AA225" s="147">
        <v>0.36</v>
      </c>
      <c r="AB225" s="148">
        <f t="shared" si="91"/>
        <v>0.36</v>
      </c>
      <c r="AC225" s="148">
        <f t="shared" si="112"/>
        <v>0.36</v>
      </c>
      <c r="AD225" s="148">
        <f t="shared" ref="AD225:AE227" si="116">AC225</f>
        <v>0.36</v>
      </c>
      <c r="AE225" s="145">
        <f t="shared" si="116"/>
        <v>0.36</v>
      </c>
      <c r="AF225" s="145">
        <f t="shared" si="94"/>
        <v>0.36</v>
      </c>
      <c r="AG225" s="145">
        <f t="shared" si="97"/>
        <v>0.36</v>
      </c>
      <c r="AH225" s="145">
        <f t="shared" si="95"/>
        <v>0.36</v>
      </c>
      <c r="AI225" s="145">
        <f t="shared" si="115"/>
        <v>0.36</v>
      </c>
      <c r="AJ225" s="145">
        <f t="shared" si="115"/>
        <v>0.36</v>
      </c>
      <c r="AK225" s="145">
        <f t="shared" si="115"/>
        <v>0.36</v>
      </c>
      <c r="AL225" s="145">
        <f t="shared" si="115"/>
        <v>0.36</v>
      </c>
      <c r="AM225" s="145">
        <f t="shared" si="115"/>
        <v>0.36</v>
      </c>
      <c r="AN225" s="149">
        <v>21520</v>
      </c>
      <c r="AO225" s="196">
        <f t="shared" si="98"/>
        <v>7747.2</v>
      </c>
      <c r="AP225" s="149">
        <v>28640</v>
      </c>
      <c r="AQ225" s="196">
        <f t="shared" si="99"/>
        <v>10310.4</v>
      </c>
      <c r="AR225" s="149">
        <v>2840</v>
      </c>
      <c r="AS225" s="196">
        <f t="shared" si="100"/>
        <v>1022.4</v>
      </c>
      <c r="AT225" s="54">
        <v>3720</v>
      </c>
      <c r="AU225" s="200">
        <f t="shared" si="101"/>
        <v>1339.2</v>
      </c>
      <c r="AV225" s="142">
        <v>20000</v>
      </c>
      <c r="AW225" s="223">
        <f t="shared" si="102"/>
        <v>7200</v>
      </c>
      <c r="AX225" s="142">
        <v>74410</v>
      </c>
      <c r="AY225" s="200">
        <f t="shared" si="103"/>
        <v>26787.599999999999</v>
      </c>
      <c r="AZ225" s="142">
        <v>44410</v>
      </c>
      <c r="BA225" s="221">
        <f t="shared" si="104"/>
        <v>15987.599999999999</v>
      </c>
      <c r="BB225" s="142">
        <v>41090</v>
      </c>
      <c r="BC225" s="203">
        <f t="shared" si="105"/>
        <v>14792.4</v>
      </c>
      <c r="BD225" s="142">
        <v>56360</v>
      </c>
      <c r="BE225" s="203">
        <f t="shared" si="106"/>
        <v>20289.599999999999</v>
      </c>
      <c r="BF225" s="142">
        <v>47650</v>
      </c>
      <c r="BG225" s="206">
        <f t="shared" si="107"/>
        <v>17154</v>
      </c>
      <c r="BH225" s="142">
        <v>12080</v>
      </c>
      <c r="BI225" s="206">
        <f t="shared" si="108"/>
        <v>4348.8</v>
      </c>
      <c r="BJ225" s="142">
        <v>15160</v>
      </c>
      <c r="BK225" s="209">
        <f t="shared" si="109"/>
        <v>5457.5999999999995</v>
      </c>
    </row>
    <row r="226" spans="1:63" ht="15.75" customHeight="1">
      <c r="A226" s="152" t="s">
        <v>96</v>
      </c>
      <c r="B226" s="161" t="s">
        <v>193</v>
      </c>
      <c r="C226" s="162" t="s">
        <v>87</v>
      </c>
      <c r="D226" s="1032"/>
      <c r="E226" s="1032"/>
      <c r="F226" s="1040"/>
      <c r="G226" s="157">
        <v>2020</v>
      </c>
      <c r="H226" s="8" t="s">
        <v>206</v>
      </c>
      <c r="I226" s="173" t="s">
        <v>174</v>
      </c>
      <c r="J226" s="174" t="s">
        <v>196</v>
      </c>
      <c r="K226" s="176" t="s">
        <v>196</v>
      </c>
      <c r="L226" s="176" t="s">
        <v>167</v>
      </c>
      <c r="M226" s="55" t="s">
        <v>197</v>
      </c>
      <c r="N226" s="55">
        <v>5.61</v>
      </c>
      <c r="O226" s="55">
        <v>5.61</v>
      </c>
      <c r="P226" s="55">
        <v>5.61</v>
      </c>
      <c r="Q226" s="55">
        <v>5.61</v>
      </c>
      <c r="R226" s="55">
        <v>5.61</v>
      </c>
      <c r="S226" s="55">
        <v>5.61</v>
      </c>
      <c r="T226" s="55">
        <v>5.61</v>
      </c>
      <c r="U226" s="55">
        <v>5.61</v>
      </c>
      <c r="V226" s="55">
        <v>5.61</v>
      </c>
      <c r="W226" s="55">
        <v>5.61</v>
      </c>
      <c r="X226" s="55">
        <v>5.61</v>
      </c>
      <c r="Y226" s="55">
        <v>5.61</v>
      </c>
      <c r="Z226" s="55">
        <v>5.61</v>
      </c>
      <c r="AA226" s="147">
        <v>0.26</v>
      </c>
      <c r="AB226" s="148">
        <f t="shared" si="91"/>
        <v>0.26</v>
      </c>
      <c r="AC226" s="148">
        <f t="shared" si="112"/>
        <v>0.26</v>
      </c>
      <c r="AD226" s="148">
        <f t="shared" si="116"/>
        <v>0.26</v>
      </c>
      <c r="AE226" s="145">
        <f t="shared" si="116"/>
        <v>0.26</v>
      </c>
      <c r="AF226" s="145">
        <f t="shared" si="94"/>
        <v>0.26</v>
      </c>
      <c r="AG226" s="145">
        <f t="shared" si="97"/>
        <v>0.26</v>
      </c>
      <c r="AH226" s="145">
        <f t="shared" si="95"/>
        <v>0.26</v>
      </c>
      <c r="AI226" s="145">
        <f t="shared" si="115"/>
        <v>0.26</v>
      </c>
      <c r="AJ226" s="145">
        <f t="shared" si="115"/>
        <v>0.26</v>
      </c>
      <c r="AK226" s="145">
        <f t="shared" si="115"/>
        <v>0.26</v>
      </c>
      <c r="AL226" s="145">
        <f t="shared" si="115"/>
        <v>0.26</v>
      </c>
      <c r="AM226" s="145">
        <f t="shared" si="115"/>
        <v>0.26</v>
      </c>
      <c r="AN226" s="149">
        <v>19500</v>
      </c>
      <c r="AO226" s="196">
        <f t="shared" si="98"/>
        <v>5070</v>
      </c>
      <c r="AP226" s="149">
        <v>32700</v>
      </c>
      <c r="AQ226" s="196">
        <f t="shared" si="99"/>
        <v>8502</v>
      </c>
      <c r="AR226" s="149">
        <v>18076</v>
      </c>
      <c r="AS226" s="196">
        <f t="shared" si="100"/>
        <v>4699.76</v>
      </c>
      <c r="AT226" s="54">
        <v>125280</v>
      </c>
      <c r="AU226" s="200">
        <f t="shared" si="101"/>
        <v>32572.800000000003</v>
      </c>
      <c r="AV226" s="142">
        <v>23556</v>
      </c>
      <c r="AW226" s="223">
        <f t="shared" si="102"/>
        <v>6124.56</v>
      </c>
      <c r="AX226" s="142">
        <v>43236</v>
      </c>
      <c r="AY226" s="200">
        <f t="shared" si="103"/>
        <v>11241.36</v>
      </c>
      <c r="AZ226" s="142">
        <v>13344</v>
      </c>
      <c r="BA226" s="221">
        <f t="shared" si="104"/>
        <v>3469.44</v>
      </c>
      <c r="BB226" s="142">
        <v>39456</v>
      </c>
      <c r="BC226" s="203">
        <f t="shared" si="105"/>
        <v>10258.56</v>
      </c>
      <c r="BD226" s="142">
        <v>21396</v>
      </c>
      <c r="BE226" s="203">
        <f t="shared" si="106"/>
        <v>5562.96</v>
      </c>
      <c r="BF226" s="142">
        <v>11892</v>
      </c>
      <c r="BG226" s="206">
        <f t="shared" si="107"/>
        <v>3091.92</v>
      </c>
      <c r="BH226" s="142">
        <v>10656</v>
      </c>
      <c r="BI226" s="206">
        <f t="shared" si="108"/>
        <v>2770.56</v>
      </c>
      <c r="BJ226" s="142">
        <v>8448</v>
      </c>
      <c r="BK226" s="209">
        <f t="shared" si="109"/>
        <v>2196.48</v>
      </c>
    </row>
    <row r="227" spans="1:63" ht="15.75" customHeight="1">
      <c r="A227" s="152" t="s">
        <v>96</v>
      </c>
      <c r="B227" s="161" t="s">
        <v>193</v>
      </c>
      <c r="C227" s="162" t="s">
        <v>87</v>
      </c>
      <c r="D227" s="1032"/>
      <c r="E227" s="1032"/>
      <c r="F227" s="1040"/>
      <c r="G227" s="157">
        <v>2020</v>
      </c>
      <c r="H227" s="8" t="s">
        <v>206</v>
      </c>
      <c r="I227" s="173" t="s">
        <v>204</v>
      </c>
      <c r="J227" s="174" t="s">
        <v>196</v>
      </c>
      <c r="K227" s="176" t="s">
        <v>196</v>
      </c>
      <c r="L227" s="176" t="s">
        <v>167</v>
      </c>
      <c r="M227" s="55" t="s">
        <v>197</v>
      </c>
      <c r="N227" s="55">
        <v>2.23</v>
      </c>
      <c r="O227" s="55">
        <v>2.23</v>
      </c>
      <c r="P227" s="55">
        <v>2.23</v>
      </c>
      <c r="Q227" s="55">
        <v>2.23</v>
      </c>
      <c r="R227" s="55">
        <v>2.23</v>
      </c>
      <c r="S227" s="55">
        <v>2.23</v>
      </c>
      <c r="T227" s="55">
        <v>2.23</v>
      </c>
      <c r="U227" s="55">
        <v>2.23</v>
      </c>
      <c r="V227" s="55">
        <v>2.23</v>
      </c>
      <c r="W227" s="55">
        <v>2.23</v>
      </c>
      <c r="X227" s="55">
        <v>2.23</v>
      </c>
      <c r="Y227" s="55">
        <v>2.23</v>
      </c>
      <c r="Z227" s="55">
        <v>2.23</v>
      </c>
      <c r="AA227" s="147">
        <v>0.1</v>
      </c>
      <c r="AB227" s="148">
        <f t="shared" si="91"/>
        <v>0.1</v>
      </c>
      <c r="AC227" s="148">
        <f t="shared" si="112"/>
        <v>0.1</v>
      </c>
      <c r="AD227" s="148">
        <f t="shared" si="116"/>
        <v>0.1</v>
      </c>
      <c r="AE227" s="145">
        <f t="shared" si="116"/>
        <v>0.1</v>
      </c>
      <c r="AF227" s="145">
        <f t="shared" si="94"/>
        <v>0.1</v>
      </c>
      <c r="AG227" s="145">
        <f t="shared" si="97"/>
        <v>0.1</v>
      </c>
      <c r="AH227" s="145">
        <f t="shared" si="95"/>
        <v>0.1</v>
      </c>
      <c r="AI227" s="145">
        <f t="shared" si="115"/>
        <v>0.1</v>
      </c>
      <c r="AJ227" s="145">
        <f t="shared" si="115"/>
        <v>0.1</v>
      </c>
      <c r="AK227" s="145">
        <f t="shared" si="115"/>
        <v>0.1</v>
      </c>
      <c r="AL227" s="145">
        <f t="shared" si="115"/>
        <v>0.1</v>
      </c>
      <c r="AM227" s="145">
        <f t="shared" si="115"/>
        <v>0.1</v>
      </c>
      <c r="AN227" s="149">
        <v>22080</v>
      </c>
      <c r="AO227" s="196">
        <f t="shared" si="98"/>
        <v>2208</v>
      </c>
      <c r="AP227" s="149">
        <v>26640</v>
      </c>
      <c r="AQ227" s="196">
        <f t="shared" si="99"/>
        <v>2664</v>
      </c>
      <c r="AR227" s="149">
        <v>41580</v>
      </c>
      <c r="AS227" s="196">
        <f t="shared" si="100"/>
        <v>4158</v>
      </c>
      <c r="AT227" s="54">
        <v>43740</v>
      </c>
      <c r="AU227" s="200">
        <f t="shared" si="101"/>
        <v>4374</v>
      </c>
      <c r="AV227" s="142">
        <v>9600</v>
      </c>
      <c r="AW227" s="223">
        <f t="shared" si="102"/>
        <v>960</v>
      </c>
      <c r="AX227" s="142">
        <v>30740</v>
      </c>
      <c r="AY227" s="200">
        <f t="shared" si="103"/>
        <v>3074</v>
      </c>
      <c r="AZ227" s="142">
        <v>37440</v>
      </c>
      <c r="BA227" s="221">
        <f t="shared" si="104"/>
        <v>3744</v>
      </c>
      <c r="BB227" s="142">
        <v>51700</v>
      </c>
      <c r="BC227" s="203">
        <f t="shared" si="105"/>
        <v>5170</v>
      </c>
      <c r="BD227" s="142">
        <v>20820</v>
      </c>
      <c r="BE227" s="203">
        <f t="shared" si="106"/>
        <v>2082</v>
      </c>
      <c r="BF227" s="142">
        <v>40860</v>
      </c>
      <c r="BG227" s="206">
        <f t="shared" si="107"/>
        <v>4086</v>
      </c>
      <c r="BH227" s="142">
        <v>22560</v>
      </c>
      <c r="BI227" s="206">
        <f t="shared" si="108"/>
        <v>2256</v>
      </c>
      <c r="BJ227" s="142">
        <v>10080</v>
      </c>
      <c r="BK227" s="209">
        <f t="shared" si="109"/>
        <v>1008</v>
      </c>
    </row>
    <row r="228" spans="1:63" ht="15.75" customHeight="1">
      <c r="A228" s="152" t="s">
        <v>96</v>
      </c>
      <c r="B228" s="161" t="s">
        <v>193</v>
      </c>
      <c r="C228" s="162" t="s">
        <v>87</v>
      </c>
      <c r="D228" s="1032"/>
      <c r="E228" s="1032"/>
      <c r="F228" s="1040"/>
      <c r="G228" s="157">
        <v>2021</v>
      </c>
      <c r="H228" s="8" t="s">
        <v>378</v>
      </c>
      <c r="I228" s="173" t="s">
        <v>174</v>
      </c>
      <c r="J228" s="174" t="s">
        <v>196</v>
      </c>
      <c r="K228" s="176" t="s">
        <v>196</v>
      </c>
      <c r="L228" s="176" t="s">
        <v>167</v>
      </c>
      <c r="M228" s="55" t="s">
        <v>197</v>
      </c>
      <c r="N228" s="55">
        <v>1.91</v>
      </c>
      <c r="O228" s="55">
        <v>1.91</v>
      </c>
      <c r="P228" s="55">
        <v>1.91</v>
      </c>
      <c r="Q228" s="55">
        <v>1.91</v>
      </c>
      <c r="R228" s="55">
        <v>1.91</v>
      </c>
      <c r="S228" s="55">
        <v>1.91</v>
      </c>
      <c r="T228" s="55">
        <v>1.91</v>
      </c>
      <c r="U228" s="55">
        <v>1.91</v>
      </c>
      <c r="V228" s="55">
        <v>1.91</v>
      </c>
      <c r="W228" s="55">
        <v>1.91</v>
      </c>
      <c r="X228" s="55">
        <v>1.91</v>
      </c>
      <c r="Y228" s="55">
        <v>1.91</v>
      </c>
      <c r="Z228" s="55">
        <v>1.91</v>
      </c>
      <c r="AA228" s="147">
        <v>0.03</v>
      </c>
      <c r="AB228" s="148">
        <f t="shared" si="91"/>
        <v>0.03</v>
      </c>
      <c r="AC228" s="148">
        <f t="shared" si="112"/>
        <v>0.03</v>
      </c>
      <c r="AD228" s="148">
        <f t="shared" ref="AD228:AD235" si="117">AC228</f>
        <v>0.03</v>
      </c>
      <c r="AE228" s="158">
        <v>0.1</v>
      </c>
      <c r="AF228" s="145">
        <f t="shared" si="94"/>
        <v>0.1</v>
      </c>
      <c r="AG228" s="145">
        <f t="shared" si="97"/>
        <v>0.1</v>
      </c>
      <c r="AH228" s="145">
        <f t="shared" si="95"/>
        <v>0.1</v>
      </c>
      <c r="AI228" s="145">
        <f t="shared" si="115"/>
        <v>0.1</v>
      </c>
      <c r="AJ228" s="145">
        <f t="shared" si="115"/>
        <v>0.1</v>
      </c>
      <c r="AK228" s="145">
        <f t="shared" si="115"/>
        <v>0.1</v>
      </c>
      <c r="AL228" s="145">
        <f t="shared" si="115"/>
        <v>0.1</v>
      </c>
      <c r="AM228" s="145">
        <f t="shared" si="115"/>
        <v>0.1</v>
      </c>
      <c r="AN228" s="149">
        <v>38800</v>
      </c>
      <c r="AO228" s="196">
        <f t="shared" si="98"/>
        <v>1164</v>
      </c>
      <c r="AP228" s="149">
        <v>15540</v>
      </c>
      <c r="AQ228" s="196">
        <f t="shared" si="99"/>
        <v>466.2</v>
      </c>
      <c r="AR228" s="149">
        <v>1440</v>
      </c>
      <c r="AS228" s="196">
        <f t="shared" si="100"/>
        <v>43.199999999999996</v>
      </c>
      <c r="AT228" s="54">
        <v>34160</v>
      </c>
      <c r="AU228" s="200">
        <f t="shared" si="101"/>
        <v>3416</v>
      </c>
      <c r="AV228" s="142">
        <v>26820</v>
      </c>
      <c r="AW228" s="223">
        <f t="shared" si="102"/>
        <v>2682</v>
      </c>
      <c r="AX228" s="142">
        <v>22920</v>
      </c>
      <c r="AY228" s="200">
        <f t="shared" si="103"/>
        <v>2292</v>
      </c>
      <c r="AZ228" s="142">
        <v>30780</v>
      </c>
      <c r="BA228" s="221">
        <f t="shared" si="104"/>
        <v>3078</v>
      </c>
      <c r="BB228" s="142">
        <v>24480</v>
      </c>
      <c r="BC228" s="203">
        <f t="shared" si="105"/>
        <v>2448</v>
      </c>
      <c r="BD228" s="142">
        <v>6636</v>
      </c>
      <c r="BE228" s="203">
        <f t="shared" si="106"/>
        <v>663.6</v>
      </c>
      <c r="BF228" s="142">
        <v>7440</v>
      </c>
      <c r="BG228" s="206">
        <f t="shared" si="107"/>
        <v>744</v>
      </c>
      <c r="BH228" s="142">
        <v>7908</v>
      </c>
      <c r="BI228" s="206">
        <f t="shared" si="108"/>
        <v>790.80000000000007</v>
      </c>
      <c r="BJ228" s="142">
        <v>11496</v>
      </c>
      <c r="BK228" s="209">
        <f t="shared" si="109"/>
        <v>1149.6000000000001</v>
      </c>
    </row>
    <row r="229" spans="1:63" ht="15.75" customHeight="1">
      <c r="A229" s="152" t="s">
        <v>96</v>
      </c>
      <c r="B229" s="161" t="s">
        <v>193</v>
      </c>
      <c r="C229" s="162" t="s">
        <v>87</v>
      </c>
      <c r="D229" s="1032"/>
      <c r="E229" s="1032"/>
      <c r="F229" s="1040"/>
      <c r="G229" s="157">
        <v>2021</v>
      </c>
      <c r="H229" s="8" t="s">
        <v>214</v>
      </c>
      <c r="I229" s="173" t="s">
        <v>204</v>
      </c>
      <c r="J229" s="174" t="s">
        <v>196</v>
      </c>
      <c r="K229" s="176" t="s">
        <v>196</v>
      </c>
      <c r="L229" s="176" t="s">
        <v>167</v>
      </c>
      <c r="M229" s="55" t="s">
        <v>197</v>
      </c>
      <c r="N229" s="55">
        <v>3.71</v>
      </c>
      <c r="O229" s="55">
        <v>3.71</v>
      </c>
      <c r="P229" s="55">
        <v>3.71</v>
      </c>
      <c r="Q229" s="55">
        <v>3.71</v>
      </c>
      <c r="R229" s="55">
        <v>3.71</v>
      </c>
      <c r="S229" s="55">
        <v>3.71</v>
      </c>
      <c r="T229" s="55">
        <v>3.71</v>
      </c>
      <c r="U229" s="55">
        <v>3.71</v>
      </c>
      <c r="V229" s="55">
        <v>3.71</v>
      </c>
      <c r="W229" s="55">
        <v>3.71</v>
      </c>
      <c r="X229" s="55">
        <v>3.71</v>
      </c>
      <c r="Y229" s="55">
        <v>3.71</v>
      </c>
      <c r="Z229" s="55">
        <v>3.71</v>
      </c>
      <c r="AA229" s="147">
        <v>0.03</v>
      </c>
      <c r="AB229" s="148">
        <f t="shared" si="91"/>
        <v>0.03</v>
      </c>
      <c r="AC229" s="148">
        <f t="shared" si="112"/>
        <v>0.03</v>
      </c>
      <c r="AD229" s="148">
        <f t="shared" si="117"/>
        <v>0.03</v>
      </c>
      <c r="AE229" s="158">
        <v>0.19</v>
      </c>
      <c r="AF229" s="145">
        <f t="shared" si="94"/>
        <v>0.19</v>
      </c>
      <c r="AG229" s="145">
        <f t="shared" si="97"/>
        <v>0.19</v>
      </c>
      <c r="AH229" s="145">
        <f t="shared" si="95"/>
        <v>0.19</v>
      </c>
      <c r="AI229" s="145">
        <f t="shared" si="115"/>
        <v>0.19</v>
      </c>
      <c r="AJ229" s="145">
        <f t="shared" si="115"/>
        <v>0.19</v>
      </c>
      <c r="AK229" s="145">
        <f t="shared" si="115"/>
        <v>0.19</v>
      </c>
      <c r="AL229" s="145">
        <f t="shared" si="115"/>
        <v>0.19</v>
      </c>
      <c r="AM229" s="145">
        <f t="shared" si="115"/>
        <v>0.19</v>
      </c>
      <c r="AN229" s="149">
        <v>4320</v>
      </c>
      <c r="AO229" s="196">
        <f t="shared" si="98"/>
        <v>129.6</v>
      </c>
      <c r="AP229" s="149">
        <v>1440</v>
      </c>
      <c r="AQ229" s="196">
        <f t="shared" si="99"/>
        <v>43.199999999999996</v>
      </c>
      <c r="AR229" s="149">
        <v>7020</v>
      </c>
      <c r="AS229" s="196">
        <f t="shared" si="100"/>
        <v>210.6</v>
      </c>
      <c r="AT229" s="54">
        <v>10080</v>
      </c>
      <c r="AU229" s="200">
        <f t="shared" si="101"/>
        <v>1915.2</v>
      </c>
      <c r="AV229" s="142">
        <v>11520</v>
      </c>
      <c r="AW229" s="223">
        <f t="shared" si="102"/>
        <v>2188.8000000000002</v>
      </c>
      <c r="AX229" s="142">
        <v>5760</v>
      </c>
      <c r="AY229" s="200">
        <f t="shared" si="103"/>
        <v>1094.4000000000001</v>
      </c>
      <c r="AZ229" s="142">
        <v>7200</v>
      </c>
      <c r="BA229" s="221">
        <f t="shared" si="104"/>
        <v>1368</v>
      </c>
      <c r="BB229" s="142">
        <v>4320</v>
      </c>
      <c r="BC229" s="203">
        <f t="shared" si="105"/>
        <v>820.8</v>
      </c>
      <c r="BD229" s="142">
        <v>4320</v>
      </c>
      <c r="BE229" s="203">
        <f t="shared" si="106"/>
        <v>820.8</v>
      </c>
      <c r="BF229" s="142">
        <v>2880</v>
      </c>
      <c r="BG229" s="206">
        <f t="shared" si="107"/>
        <v>547.20000000000005</v>
      </c>
      <c r="BH229" s="142">
        <v>2880</v>
      </c>
      <c r="BI229" s="206">
        <f t="shared" si="108"/>
        <v>547.20000000000005</v>
      </c>
      <c r="BJ229" s="142">
        <v>2880</v>
      </c>
      <c r="BK229" s="209">
        <f t="shared" si="109"/>
        <v>547.20000000000005</v>
      </c>
    </row>
    <row r="230" spans="1:63" ht="15.75" customHeight="1">
      <c r="A230" s="152" t="s">
        <v>96</v>
      </c>
      <c r="B230" s="161" t="s">
        <v>193</v>
      </c>
      <c r="C230" s="162" t="s">
        <v>87</v>
      </c>
      <c r="D230" s="1032"/>
      <c r="E230" s="1032"/>
      <c r="F230" s="1040"/>
      <c r="G230" s="157">
        <v>2021</v>
      </c>
      <c r="H230" s="8" t="s">
        <v>379</v>
      </c>
      <c r="I230" s="173" t="s">
        <v>174</v>
      </c>
      <c r="J230" s="174" t="s">
        <v>196</v>
      </c>
      <c r="K230" s="176" t="s">
        <v>196</v>
      </c>
      <c r="L230" s="176" t="s">
        <v>167</v>
      </c>
      <c r="M230" s="55" t="s">
        <v>197</v>
      </c>
      <c r="N230" s="55">
        <v>6.54</v>
      </c>
      <c r="O230" s="55">
        <v>6.54</v>
      </c>
      <c r="P230" s="55">
        <v>6.54</v>
      </c>
      <c r="Q230" s="55">
        <v>6.54</v>
      </c>
      <c r="R230" s="55">
        <v>6.54</v>
      </c>
      <c r="S230" s="55">
        <v>6.54</v>
      </c>
      <c r="T230" s="55">
        <v>6.54</v>
      </c>
      <c r="U230" s="55">
        <v>6.54</v>
      </c>
      <c r="V230" s="55">
        <v>6.54</v>
      </c>
      <c r="W230" s="55">
        <v>6.54</v>
      </c>
      <c r="X230" s="55">
        <v>6.54</v>
      </c>
      <c r="Y230" s="55">
        <v>6.54</v>
      </c>
      <c r="Z230" s="55">
        <v>6.54</v>
      </c>
      <c r="AA230" s="147">
        <v>0.03</v>
      </c>
      <c r="AB230" s="148">
        <f t="shared" si="91"/>
        <v>0.03</v>
      </c>
      <c r="AC230" s="148">
        <f t="shared" si="112"/>
        <v>0.03</v>
      </c>
      <c r="AD230" s="148">
        <f t="shared" si="117"/>
        <v>0.03</v>
      </c>
      <c r="AE230" s="158">
        <v>0.33</v>
      </c>
      <c r="AF230" s="145">
        <f t="shared" si="94"/>
        <v>0.33</v>
      </c>
      <c r="AG230" s="145">
        <f t="shared" si="97"/>
        <v>0.33</v>
      </c>
      <c r="AH230" s="145">
        <f t="shared" si="95"/>
        <v>0.33</v>
      </c>
      <c r="AI230" s="145">
        <f t="shared" si="115"/>
        <v>0.33</v>
      </c>
      <c r="AJ230" s="145">
        <f t="shared" si="115"/>
        <v>0.33</v>
      </c>
      <c r="AK230" s="145">
        <f t="shared" si="115"/>
        <v>0.33</v>
      </c>
      <c r="AL230" s="145">
        <f t="shared" si="115"/>
        <v>0.33</v>
      </c>
      <c r="AM230" s="145">
        <f t="shared" si="115"/>
        <v>0.33</v>
      </c>
      <c r="AN230" s="149">
        <v>18720</v>
      </c>
      <c r="AO230" s="196">
        <f t="shared" si="98"/>
        <v>561.6</v>
      </c>
      <c r="AP230" s="149">
        <v>18360</v>
      </c>
      <c r="AQ230" s="196">
        <f t="shared" si="99"/>
        <v>550.79999999999995</v>
      </c>
      <c r="AR230" s="149">
        <v>6480</v>
      </c>
      <c r="AS230" s="196">
        <f t="shared" si="100"/>
        <v>194.4</v>
      </c>
      <c r="AT230" s="54">
        <v>7560</v>
      </c>
      <c r="AU230" s="200">
        <f t="shared" si="101"/>
        <v>2494.8000000000002</v>
      </c>
      <c r="AV230" s="142">
        <v>7560</v>
      </c>
      <c r="AW230" s="223">
        <f t="shared" si="102"/>
        <v>2494.8000000000002</v>
      </c>
      <c r="AX230" s="142">
        <v>16200</v>
      </c>
      <c r="AY230" s="200">
        <f t="shared" si="103"/>
        <v>5346</v>
      </c>
      <c r="AZ230" s="142">
        <v>8640</v>
      </c>
      <c r="BA230" s="221">
        <f t="shared" si="104"/>
        <v>2851.2000000000003</v>
      </c>
      <c r="BB230" s="142">
        <v>5400</v>
      </c>
      <c r="BC230" s="203">
        <f t="shared" si="105"/>
        <v>1782</v>
      </c>
      <c r="BD230" s="142">
        <v>6870</v>
      </c>
      <c r="BE230" s="203">
        <f t="shared" si="106"/>
        <v>2267.1</v>
      </c>
      <c r="BF230" s="142">
        <v>16300</v>
      </c>
      <c r="BG230" s="206">
        <f t="shared" si="107"/>
        <v>5379</v>
      </c>
      <c r="BH230" s="142">
        <v>12220</v>
      </c>
      <c r="BI230" s="206">
        <f t="shared" si="108"/>
        <v>4032.6000000000004</v>
      </c>
      <c r="BJ230" s="142">
        <v>9418</v>
      </c>
      <c r="BK230" s="209">
        <f t="shared" si="109"/>
        <v>3107.94</v>
      </c>
    </row>
    <row r="231" spans="1:63" ht="15.75" customHeight="1">
      <c r="A231" s="152" t="s">
        <v>96</v>
      </c>
      <c r="B231" s="161" t="s">
        <v>193</v>
      </c>
      <c r="C231" s="162" t="s">
        <v>87</v>
      </c>
      <c r="D231" s="1032"/>
      <c r="E231" s="1032"/>
      <c r="F231" s="1040"/>
      <c r="G231" s="157">
        <v>2021</v>
      </c>
      <c r="H231" s="8" t="s">
        <v>380</v>
      </c>
      <c r="I231" s="173" t="s">
        <v>217</v>
      </c>
      <c r="J231" s="174" t="s">
        <v>196</v>
      </c>
      <c r="K231" s="176" t="s">
        <v>196</v>
      </c>
      <c r="L231" s="176" t="s">
        <v>167</v>
      </c>
      <c r="M231" s="55" t="s">
        <v>197</v>
      </c>
      <c r="N231" s="55">
        <v>6.83</v>
      </c>
      <c r="O231" s="55">
        <v>6.83</v>
      </c>
      <c r="P231" s="55">
        <v>6.83</v>
      </c>
      <c r="Q231" s="55">
        <v>6.83</v>
      </c>
      <c r="R231" s="55">
        <v>6.83</v>
      </c>
      <c r="S231" s="55">
        <v>6.83</v>
      </c>
      <c r="T231" s="55">
        <v>6.83</v>
      </c>
      <c r="U231" s="55">
        <v>6.83</v>
      </c>
      <c r="V231" s="55">
        <v>6.83</v>
      </c>
      <c r="W231" s="55">
        <v>6.83</v>
      </c>
      <c r="X231" s="55">
        <v>6.83</v>
      </c>
      <c r="Y231" s="55">
        <v>6.83</v>
      </c>
      <c r="Z231" s="55">
        <v>6.83</v>
      </c>
      <c r="AA231" s="147">
        <v>0.03</v>
      </c>
      <c r="AB231" s="148">
        <f t="shared" si="91"/>
        <v>0.03</v>
      </c>
      <c r="AC231" s="148">
        <f t="shared" si="112"/>
        <v>0.03</v>
      </c>
      <c r="AD231" s="148">
        <f t="shared" si="117"/>
        <v>0.03</v>
      </c>
      <c r="AE231" s="145">
        <f>AD231</f>
        <v>0.03</v>
      </c>
      <c r="AF231" s="145">
        <f t="shared" si="94"/>
        <v>0.03</v>
      </c>
      <c r="AG231" s="145">
        <f t="shared" si="97"/>
        <v>0.03</v>
      </c>
      <c r="AH231" s="145">
        <f t="shared" si="95"/>
        <v>0.03</v>
      </c>
      <c r="AI231" s="145">
        <f t="shared" si="115"/>
        <v>0.03</v>
      </c>
      <c r="AJ231" s="145">
        <f t="shared" si="115"/>
        <v>0.03</v>
      </c>
      <c r="AK231" s="145">
        <f t="shared" si="115"/>
        <v>0.03</v>
      </c>
      <c r="AL231" s="145">
        <f t="shared" si="115"/>
        <v>0.03</v>
      </c>
      <c r="AM231" s="145">
        <f t="shared" si="115"/>
        <v>0.03</v>
      </c>
      <c r="AN231" s="149">
        <v>0</v>
      </c>
      <c r="AO231" s="196">
        <f t="shared" si="98"/>
        <v>0</v>
      </c>
      <c r="AP231" s="149">
        <v>0</v>
      </c>
      <c r="AQ231" s="196">
        <f t="shared" si="99"/>
        <v>0</v>
      </c>
      <c r="AR231" s="149">
        <v>0</v>
      </c>
      <c r="AS231" s="196">
        <f t="shared" si="100"/>
        <v>0</v>
      </c>
      <c r="AT231" s="54">
        <v>0</v>
      </c>
      <c r="AU231" s="200">
        <f t="shared" si="101"/>
        <v>0</v>
      </c>
      <c r="AV231" s="142">
        <v>0</v>
      </c>
      <c r="AW231" s="223">
        <f t="shared" si="102"/>
        <v>0</v>
      </c>
      <c r="AX231" s="142">
        <v>0</v>
      </c>
      <c r="AY231" s="200">
        <f t="shared" si="103"/>
        <v>0</v>
      </c>
      <c r="AZ231" s="142">
        <v>0</v>
      </c>
      <c r="BA231" s="221">
        <f t="shared" si="104"/>
        <v>0</v>
      </c>
      <c r="BB231" s="142">
        <v>0</v>
      </c>
      <c r="BC231" s="203">
        <f t="shared" si="105"/>
        <v>0</v>
      </c>
      <c r="BD231" s="142">
        <v>0</v>
      </c>
      <c r="BE231" s="203">
        <f t="shared" si="106"/>
        <v>0</v>
      </c>
      <c r="BF231" s="142">
        <v>0</v>
      </c>
      <c r="BG231" s="206">
        <f t="shared" si="107"/>
        <v>0</v>
      </c>
      <c r="BH231" s="142">
        <v>0</v>
      </c>
      <c r="BI231" s="206">
        <f t="shared" si="108"/>
        <v>0</v>
      </c>
      <c r="BJ231" s="142">
        <v>0</v>
      </c>
      <c r="BK231" s="209">
        <f t="shared" si="109"/>
        <v>0</v>
      </c>
    </row>
    <row r="232" spans="1:63" ht="15.75" customHeight="1">
      <c r="A232" s="152" t="s">
        <v>96</v>
      </c>
      <c r="B232" s="161" t="s">
        <v>193</v>
      </c>
      <c r="C232" s="162" t="s">
        <v>87</v>
      </c>
      <c r="D232" s="1032"/>
      <c r="E232" s="1032"/>
      <c r="F232" s="1040"/>
      <c r="G232" s="157">
        <v>2022</v>
      </c>
      <c r="H232" s="8" t="s">
        <v>371</v>
      </c>
      <c r="I232" s="173" t="s">
        <v>217</v>
      </c>
      <c r="J232" s="174" t="s">
        <v>196</v>
      </c>
      <c r="K232" s="176" t="s">
        <v>196</v>
      </c>
      <c r="L232" s="176" t="s">
        <v>167</v>
      </c>
      <c r="M232" s="55" t="s">
        <v>197</v>
      </c>
      <c r="N232" s="55">
        <v>19.2</v>
      </c>
      <c r="O232" s="55">
        <v>19.2</v>
      </c>
      <c r="P232" s="55">
        <v>19.2</v>
      </c>
      <c r="Q232" s="55">
        <v>19.2</v>
      </c>
      <c r="R232" s="55">
        <v>19.2</v>
      </c>
      <c r="S232" s="55">
        <v>19.2</v>
      </c>
      <c r="T232" s="55">
        <v>19.2</v>
      </c>
      <c r="U232" s="55">
        <v>19.2</v>
      </c>
      <c r="V232" s="55">
        <v>19.2</v>
      </c>
      <c r="W232" s="55">
        <v>19.2</v>
      </c>
      <c r="X232" s="55">
        <v>19.2</v>
      </c>
      <c r="Y232" s="55">
        <v>19.2</v>
      </c>
      <c r="Z232" s="55">
        <v>19.2</v>
      </c>
      <c r="AA232" s="147">
        <v>1.25</v>
      </c>
      <c r="AB232" s="148">
        <f t="shared" si="91"/>
        <v>1.25</v>
      </c>
      <c r="AC232" s="148">
        <f t="shared" si="112"/>
        <v>1.25</v>
      </c>
      <c r="AD232" s="148">
        <f t="shared" si="117"/>
        <v>1.25</v>
      </c>
      <c r="AE232" s="145">
        <f>AD232</f>
        <v>1.25</v>
      </c>
      <c r="AF232" s="145">
        <f t="shared" si="94"/>
        <v>1.25</v>
      </c>
      <c r="AG232" s="145">
        <f t="shared" si="97"/>
        <v>1.25</v>
      </c>
      <c r="AH232" s="145">
        <f t="shared" si="95"/>
        <v>1.25</v>
      </c>
      <c r="AI232" s="145">
        <f t="shared" si="115"/>
        <v>1.25</v>
      </c>
      <c r="AJ232" s="145">
        <f t="shared" si="115"/>
        <v>1.25</v>
      </c>
      <c r="AK232" s="145">
        <f t="shared" si="115"/>
        <v>1.25</v>
      </c>
      <c r="AL232" s="145">
        <f t="shared" si="115"/>
        <v>1.25</v>
      </c>
      <c r="AM232" s="145">
        <f t="shared" si="115"/>
        <v>1.25</v>
      </c>
      <c r="AN232" s="149">
        <v>2000</v>
      </c>
      <c r="AO232" s="196">
        <f t="shared" si="98"/>
        <v>2500</v>
      </c>
      <c r="AP232" s="149">
        <v>0</v>
      </c>
      <c r="AQ232" s="196">
        <f t="shared" si="99"/>
        <v>0</v>
      </c>
      <c r="AR232" s="149">
        <v>2000</v>
      </c>
      <c r="AS232" s="196">
        <f t="shared" si="100"/>
        <v>2500</v>
      </c>
      <c r="AT232" s="54">
        <v>2000</v>
      </c>
      <c r="AU232" s="200">
        <f t="shared" si="101"/>
        <v>2500</v>
      </c>
      <c r="AV232" s="142">
        <v>2000</v>
      </c>
      <c r="AW232" s="223">
        <f t="shared" si="102"/>
        <v>2500</v>
      </c>
      <c r="AX232" s="142">
        <v>2000</v>
      </c>
      <c r="AY232" s="200">
        <f t="shared" si="103"/>
        <v>2500</v>
      </c>
      <c r="AZ232" s="142">
        <v>1200</v>
      </c>
      <c r="BA232" s="221">
        <f t="shared" si="104"/>
        <v>1500</v>
      </c>
      <c r="BB232" s="142">
        <v>4800</v>
      </c>
      <c r="BC232" s="203">
        <f t="shared" si="105"/>
        <v>6000</v>
      </c>
      <c r="BD232" s="142">
        <v>7000</v>
      </c>
      <c r="BE232" s="203">
        <f t="shared" si="106"/>
        <v>8750</v>
      </c>
      <c r="BF232" s="142">
        <v>1000</v>
      </c>
      <c r="BG232" s="206">
        <f t="shared" si="107"/>
        <v>1250</v>
      </c>
      <c r="BH232" s="142">
        <v>2000</v>
      </c>
      <c r="BI232" s="206">
        <f t="shared" si="108"/>
        <v>2500</v>
      </c>
      <c r="BJ232" s="142">
        <v>0</v>
      </c>
      <c r="BK232" s="209">
        <f t="shared" si="109"/>
        <v>0</v>
      </c>
    </row>
    <row r="233" spans="1:63" ht="15.75" customHeight="1">
      <c r="A233" s="152" t="s">
        <v>96</v>
      </c>
      <c r="B233" s="161" t="s">
        <v>193</v>
      </c>
      <c r="C233" s="162" t="s">
        <v>87</v>
      </c>
      <c r="D233" s="1032"/>
      <c r="E233" s="1032"/>
      <c r="F233" s="1040"/>
      <c r="G233" s="157">
        <v>2022</v>
      </c>
      <c r="H233" s="8" t="s">
        <v>223</v>
      </c>
      <c r="I233" s="173" t="s">
        <v>174</v>
      </c>
      <c r="J233" s="174" t="s">
        <v>196</v>
      </c>
      <c r="K233" s="176" t="s">
        <v>196</v>
      </c>
      <c r="L233" s="176" t="s">
        <v>167</v>
      </c>
      <c r="M233" s="55" t="s">
        <v>197</v>
      </c>
      <c r="N233" s="55">
        <v>11.98</v>
      </c>
      <c r="O233" s="55">
        <v>11.98</v>
      </c>
      <c r="P233" s="55">
        <v>11.98</v>
      </c>
      <c r="Q233" s="55">
        <v>11.98</v>
      </c>
      <c r="R233" s="55">
        <v>11.98</v>
      </c>
      <c r="S233" s="55">
        <v>11.98</v>
      </c>
      <c r="T233" s="55">
        <v>11.98</v>
      </c>
      <c r="U233" s="55">
        <v>11.98</v>
      </c>
      <c r="V233" s="55">
        <v>11.98</v>
      </c>
      <c r="W233" s="55">
        <v>11.98</v>
      </c>
      <c r="X233" s="55">
        <v>11.98</v>
      </c>
      <c r="Y233" s="55">
        <v>11.98</v>
      </c>
      <c r="Z233" s="55">
        <v>11.98</v>
      </c>
      <c r="AA233" s="147">
        <v>0.76</v>
      </c>
      <c r="AB233" s="148">
        <f>AA233</f>
        <v>0.76</v>
      </c>
      <c r="AC233" s="148">
        <f>AB233</f>
        <v>0.76</v>
      </c>
      <c r="AD233" s="148">
        <f>AC233</f>
        <v>0.76</v>
      </c>
      <c r="AE233" s="145">
        <f>AD233</f>
        <v>0.76</v>
      </c>
      <c r="AF233" s="145">
        <f t="shared" ref="AF233:AM234" si="118">AE233</f>
        <v>0.76</v>
      </c>
      <c r="AG233" s="145">
        <f t="shared" si="118"/>
        <v>0.76</v>
      </c>
      <c r="AH233" s="145">
        <f t="shared" si="118"/>
        <v>0.76</v>
      </c>
      <c r="AI233" s="145">
        <f t="shared" si="118"/>
        <v>0.76</v>
      </c>
      <c r="AJ233" s="145">
        <f t="shared" si="118"/>
        <v>0.76</v>
      </c>
      <c r="AK233" s="145">
        <f t="shared" si="118"/>
        <v>0.76</v>
      </c>
      <c r="AL233" s="145">
        <f t="shared" si="118"/>
        <v>0.76</v>
      </c>
      <c r="AM233" s="145">
        <f t="shared" si="118"/>
        <v>0.76</v>
      </c>
      <c r="AN233" s="149">
        <v>0</v>
      </c>
      <c r="AO233" s="196">
        <f>AB233*AN233</f>
        <v>0</v>
      </c>
      <c r="AP233" s="149">
        <v>0</v>
      </c>
      <c r="AQ233" s="196">
        <f>AC233*AP233</f>
        <v>0</v>
      </c>
      <c r="AR233" s="149">
        <v>0</v>
      </c>
      <c r="AS233" s="196">
        <f>AD233*AR233</f>
        <v>0</v>
      </c>
      <c r="AT233" s="54">
        <v>0</v>
      </c>
      <c r="AU233" s="200">
        <f>AE233*AT233</f>
        <v>0</v>
      </c>
      <c r="AV233" s="142">
        <v>0</v>
      </c>
      <c r="AW233" s="223">
        <f>AF233*AV233</f>
        <v>0</v>
      </c>
      <c r="AX233" s="142">
        <v>0</v>
      </c>
      <c r="AY233" s="200">
        <f>AG233*AX233</f>
        <v>0</v>
      </c>
      <c r="AZ233" s="142">
        <v>0</v>
      </c>
      <c r="BA233" s="221">
        <f>AH233*AZ233</f>
        <v>0</v>
      </c>
      <c r="BB233" s="142">
        <v>1000</v>
      </c>
      <c r="BC233" s="203">
        <f>AI233*BB233</f>
        <v>760</v>
      </c>
      <c r="BD233" s="142">
        <v>3000</v>
      </c>
      <c r="BE233" s="203">
        <f>AJ233*BD233</f>
        <v>2280</v>
      </c>
      <c r="BF233" s="142">
        <v>0</v>
      </c>
      <c r="BG233" s="206">
        <f t="shared" si="107"/>
        <v>0</v>
      </c>
      <c r="BH233" s="142">
        <v>0</v>
      </c>
      <c r="BI233" s="206">
        <f>AL233*BH233</f>
        <v>0</v>
      </c>
      <c r="BJ233" s="142">
        <v>1000</v>
      </c>
      <c r="BK233" s="209">
        <f>AM233*BJ233</f>
        <v>760</v>
      </c>
    </row>
    <row r="234" spans="1:63" ht="15.75" customHeight="1">
      <c r="A234" s="152" t="s">
        <v>96</v>
      </c>
      <c r="B234" s="161" t="s">
        <v>381</v>
      </c>
      <c r="C234" s="162" t="s">
        <v>87</v>
      </c>
      <c r="D234" s="1032"/>
      <c r="E234" s="1032"/>
      <c r="F234" s="1040"/>
      <c r="G234" s="157">
        <v>2023</v>
      </c>
      <c r="H234" s="8" t="s">
        <v>382</v>
      </c>
      <c r="I234" s="173" t="s">
        <v>204</v>
      </c>
      <c r="J234" s="174" t="s">
        <v>196</v>
      </c>
      <c r="K234" s="176" t="s">
        <v>196</v>
      </c>
      <c r="L234" s="176" t="s">
        <v>167</v>
      </c>
      <c r="M234" s="55" t="s">
        <v>197</v>
      </c>
      <c r="N234" s="55">
        <v>8</v>
      </c>
      <c r="O234" s="55">
        <v>8</v>
      </c>
      <c r="P234" s="55">
        <v>8</v>
      </c>
      <c r="Q234" s="55">
        <v>8</v>
      </c>
      <c r="R234" s="55">
        <v>8</v>
      </c>
      <c r="S234" s="55">
        <v>8</v>
      </c>
      <c r="T234" s="55">
        <v>8</v>
      </c>
      <c r="U234" s="55">
        <v>8</v>
      </c>
      <c r="V234" s="55">
        <v>8</v>
      </c>
      <c r="W234" s="55">
        <v>8</v>
      </c>
      <c r="X234" s="55">
        <v>8</v>
      </c>
      <c r="Y234" s="55">
        <v>8</v>
      </c>
      <c r="Z234" s="55">
        <v>8</v>
      </c>
      <c r="AA234" s="147">
        <v>0</v>
      </c>
      <c r="AB234" s="148">
        <v>0.4</v>
      </c>
      <c r="AC234" s="148">
        <f>AB234</f>
        <v>0.4</v>
      </c>
      <c r="AD234" s="148">
        <f>AC234</f>
        <v>0.4</v>
      </c>
      <c r="AE234" s="145">
        <f>AD234</f>
        <v>0.4</v>
      </c>
      <c r="AF234" s="145">
        <f t="shared" si="118"/>
        <v>0.4</v>
      </c>
      <c r="AG234" s="145">
        <f t="shared" si="118"/>
        <v>0.4</v>
      </c>
      <c r="AH234" s="145">
        <f t="shared" si="118"/>
        <v>0.4</v>
      </c>
      <c r="AI234" s="145">
        <f t="shared" si="118"/>
        <v>0.4</v>
      </c>
      <c r="AJ234" s="145">
        <f t="shared" si="118"/>
        <v>0.4</v>
      </c>
      <c r="AK234" s="145">
        <f t="shared" si="118"/>
        <v>0.4</v>
      </c>
      <c r="AL234" s="145">
        <f t="shared" si="118"/>
        <v>0.4</v>
      </c>
      <c r="AM234" s="145">
        <f t="shared" si="118"/>
        <v>0.4</v>
      </c>
      <c r="AN234" s="149">
        <v>0</v>
      </c>
      <c r="AO234" s="196">
        <f>AB234*AN234</f>
        <v>0</v>
      </c>
      <c r="AP234" s="149">
        <v>0</v>
      </c>
      <c r="AQ234" s="196">
        <f>AC234*AP234</f>
        <v>0</v>
      </c>
      <c r="AR234" s="149">
        <v>0</v>
      </c>
      <c r="AS234" s="196">
        <f>AD234*AR234</f>
        <v>0</v>
      </c>
      <c r="AT234" s="54">
        <v>0</v>
      </c>
      <c r="AU234" s="200">
        <f>AE234*AT234</f>
        <v>0</v>
      </c>
      <c r="AV234" s="142">
        <v>0</v>
      </c>
      <c r="AW234" s="223">
        <f>AF234*AV234</f>
        <v>0</v>
      </c>
      <c r="AX234" s="142">
        <v>0</v>
      </c>
      <c r="AY234" s="200">
        <f>AG234*AX234</f>
        <v>0</v>
      </c>
      <c r="AZ234" s="142">
        <v>0</v>
      </c>
      <c r="BA234" s="221">
        <f>AH234*AZ234</f>
        <v>0</v>
      </c>
      <c r="BB234" s="142">
        <v>0</v>
      </c>
      <c r="BC234" s="203">
        <f>AI234*BB234</f>
        <v>0</v>
      </c>
      <c r="BD234" s="142">
        <v>5450</v>
      </c>
      <c r="BE234" s="203">
        <f>AJ234*BD234</f>
        <v>2180</v>
      </c>
      <c r="BF234" s="142">
        <v>24400</v>
      </c>
      <c r="BG234" s="206">
        <f t="shared" si="107"/>
        <v>9760</v>
      </c>
      <c r="BH234" s="142">
        <v>10580</v>
      </c>
      <c r="BI234" s="206">
        <f>AL234*BH234</f>
        <v>4232</v>
      </c>
      <c r="BJ234" s="142">
        <v>5600</v>
      </c>
      <c r="BK234" s="209">
        <f>AM234*BJ234</f>
        <v>2240</v>
      </c>
    </row>
    <row r="235" spans="1:63" ht="15.75" customHeight="1" thickBot="1">
      <c r="A235" s="152" t="s">
        <v>96</v>
      </c>
      <c r="B235" s="163" t="s">
        <v>381</v>
      </c>
      <c r="C235" s="164" t="s">
        <v>87</v>
      </c>
      <c r="D235" s="1033"/>
      <c r="E235" s="1033"/>
      <c r="F235" s="1025"/>
      <c r="G235" s="165">
        <v>2023</v>
      </c>
      <c r="H235" s="166" t="s">
        <v>383</v>
      </c>
      <c r="I235" s="188" t="s">
        <v>204</v>
      </c>
      <c r="J235" s="189" t="s">
        <v>196</v>
      </c>
      <c r="K235" s="190" t="s">
        <v>196</v>
      </c>
      <c r="L235" s="190" t="s">
        <v>167</v>
      </c>
      <c r="M235" s="90" t="s">
        <v>197</v>
      </c>
      <c r="N235" s="90">
        <v>17</v>
      </c>
      <c r="O235" s="90">
        <v>17</v>
      </c>
      <c r="P235" s="90">
        <v>17</v>
      </c>
      <c r="Q235" s="90">
        <v>17</v>
      </c>
      <c r="R235" s="90">
        <v>17</v>
      </c>
      <c r="S235" s="90">
        <v>17</v>
      </c>
      <c r="T235" s="90">
        <v>17</v>
      </c>
      <c r="U235" s="90">
        <v>17</v>
      </c>
      <c r="V235" s="90">
        <v>17</v>
      </c>
      <c r="W235" s="90">
        <v>17</v>
      </c>
      <c r="X235" s="90">
        <v>17</v>
      </c>
      <c r="Y235" s="90">
        <v>17</v>
      </c>
      <c r="Z235" s="90">
        <v>17</v>
      </c>
      <c r="AA235" s="86">
        <v>0</v>
      </c>
      <c r="AB235" s="85">
        <v>0.85</v>
      </c>
      <c r="AC235" s="85">
        <f t="shared" si="112"/>
        <v>0.85</v>
      </c>
      <c r="AD235" s="85">
        <f t="shared" si="117"/>
        <v>0.85</v>
      </c>
      <c r="AE235" s="83">
        <f>AD235</f>
        <v>0.85</v>
      </c>
      <c r="AF235" s="83">
        <f t="shared" si="94"/>
        <v>0.85</v>
      </c>
      <c r="AG235" s="83">
        <f t="shared" si="97"/>
        <v>0.85</v>
      </c>
      <c r="AH235" s="83">
        <f t="shared" si="95"/>
        <v>0.85</v>
      </c>
      <c r="AI235" s="83">
        <f t="shared" si="115"/>
        <v>0.85</v>
      </c>
      <c r="AJ235" s="83">
        <f t="shared" si="115"/>
        <v>0.85</v>
      </c>
      <c r="AK235" s="83">
        <f t="shared" si="115"/>
        <v>0.85</v>
      </c>
      <c r="AL235" s="83">
        <f t="shared" si="115"/>
        <v>0.85</v>
      </c>
      <c r="AM235" s="83">
        <f t="shared" si="115"/>
        <v>0.85</v>
      </c>
      <c r="AN235" s="89">
        <v>0</v>
      </c>
      <c r="AO235" s="197">
        <f>AB235*AN235</f>
        <v>0</v>
      </c>
      <c r="AP235" s="89">
        <v>0</v>
      </c>
      <c r="AQ235" s="197">
        <f t="shared" si="99"/>
        <v>0</v>
      </c>
      <c r="AR235" s="89">
        <v>0</v>
      </c>
      <c r="AS235" s="197">
        <f t="shared" si="100"/>
        <v>0</v>
      </c>
      <c r="AT235" s="84">
        <v>0</v>
      </c>
      <c r="AU235" s="201">
        <f t="shared" si="101"/>
        <v>0</v>
      </c>
      <c r="AV235" s="82">
        <v>0</v>
      </c>
      <c r="AW235" s="224">
        <f t="shared" si="102"/>
        <v>0</v>
      </c>
      <c r="AX235" s="82">
        <v>0</v>
      </c>
      <c r="AY235" s="201">
        <f t="shared" si="103"/>
        <v>0</v>
      </c>
      <c r="AZ235" s="82">
        <v>0</v>
      </c>
      <c r="BA235" s="222">
        <f t="shared" si="104"/>
        <v>0</v>
      </c>
      <c r="BB235" s="82">
        <v>0</v>
      </c>
      <c r="BC235" s="204">
        <f t="shared" si="105"/>
        <v>0</v>
      </c>
      <c r="BD235" s="82">
        <v>0</v>
      </c>
      <c r="BE235" s="204">
        <f t="shared" si="106"/>
        <v>0</v>
      </c>
      <c r="BF235" s="82">
        <v>0</v>
      </c>
      <c r="BG235" s="207">
        <f t="shared" si="107"/>
        <v>0</v>
      </c>
      <c r="BH235" s="82">
        <v>1000</v>
      </c>
      <c r="BI235" s="207">
        <f>AL235*BH235</f>
        <v>850</v>
      </c>
      <c r="BJ235" s="82">
        <v>13210</v>
      </c>
      <c r="BK235" s="210">
        <f>AM235*BJ235</f>
        <v>11228.5</v>
      </c>
    </row>
  </sheetData>
  <autoFilter ref="A2:BN235" xr:uid="{00000000-0009-0000-0000-000003000000}"/>
  <mergeCells count="22">
    <mergeCell ref="D208:D235"/>
    <mergeCell ref="F52:F63"/>
    <mergeCell ref="F98:F106"/>
    <mergeCell ref="F64:F97"/>
    <mergeCell ref="F189:F207"/>
    <mergeCell ref="F208:F235"/>
    <mergeCell ref="E208:E235"/>
    <mergeCell ref="F163:F188"/>
    <mergeCell ref="F153:F160"/>
    <mergeCell ref="F161:F162"/>
    <mergeCell ref="F150:F152"/>
    <mergeCell ref="F107:F149"/>
    <mergeCell ref="F3:F5"/>
    <mergeCell ref="F49:F51"/>
    <mergeCell ref="F6:F13"/>
    <mergeCell ref="F14:F19"/>
    <mergeCell ref="F20:F34"/>
    <mergeCell ref="F39:F40"/>
    <mergeCell ref="F45:F48"/>
    <mergeCell ref="F43:F44"/>
    <mergeCell ref="F41:F42"/>
    <mergeCell ref="F35:F38"/>
  </mergeCells>
  <phoneticPr fontId="3" type="noConversion"/>
  <conditionalFormatting sqref="G3:G4">
    <cfRule type="duplicateValues" dxfId="62" priority="17"/>
  </conditionalFormatting>
  <conditionalFormatting sqref="G6:G8">
    <cfRule type="duplicateValues" dxfId="61" priority="16"/>
  </conditionalFormatting>
  <conditionalFormatting sqref="G14">
    <cfRule type="duplicateValues" dxfId="60" priority="14"/>
  </conditionalFormatting>
  <conditionalFormatting sqref="G17:G19">
    <cfRule type="duplicateValues" dxfId="59" priority="15"/>
  </conditionalFormatting>
  <conditionalFormatting sqref="G20">
    <cfRule type="duplicateValues" dxfId="58" priority="13"/>
  </conditionalFormatting>
  <conditionalFormatting sqref="G35">
    <cfRule type="duplicateValues" dxfId="57" priority="12"/>
  </conditionalFormatting>
  <conditionalFormatting sqref="G39">
    <cfRule type="duplicateValues" dxfId="56" priority="11"/>
  </conditionalFormatting>
  <conditionalFormatting sqref="G43">
    <cfRule type="duplicateValues" dxfId="55" priority="1"/>
  </conditionalFormatting>
  <conditionalFormatting sqref="G45">
    <cfRule type="duplicateValues" dxfId="54" priority="6"/>
  </conditionalFormatting>
  <conditionalFormatting sqref="G49">
    <cfRule type="duplicateValues" dxfId="53" priority="10"/>
  </conditionalFormatting>
  <conditionalFormatting sqref="G52">
    <cfRule type="duplicateValues" dxfId="52" priority="5"/>
  </conditionalFormatting>
  <conditionalFormatting sqref="G64">
    <cfRule type="duplicateValues" dxfId="51" priority="2"/>
  </conditionalFormatting>
  <conditionalFormatting sqref="G98">
    <cfRule type="duplicateValues" dxfId="50" priority="3"/>
  </conditionalFormatting>
  <conditionalFormatting sqref="G107">
    <cfRule type="duplicateValues" dxfId="49" priority="9"/>
  </conditionalFormatting>
  <conditionalFormatting sqref="G150">
    <cfRule type="duplicateValues" dxfId="48" priority="8"/>
  </conditionalFormatting>
  <conditionalFormatting sqref="G153">
    <cfRule type="duplicateValues" dxfId="47" priority="7"/>
  </conditionalFormatting>
  <conditionalFormatting sqref="G163">
    <cfRule type="duplicateValues" dxfId="46" priority="4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customProperties>
    <customPr name="EpmWorksheetKeyString_GUID" r:id="rId2"/>
  </customPropertie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H28"/>
  <sheetViews>
    <sheetView zoomScaleNormal="100" workbookViewId="0">
      <selection activeCell="E26" sqref="E26"/>
    </sheetView>
  </sheetViews>
  <sheetFormatPr defaultRowHeight="17.100000000000001"/>
  <cols>
    <col min="2" max="2" width="19" bestFit="1" customWidth="1"/>
    <col min="3" max="5" width="16" customWidth="1"/>
    <col min="6" max="6" width="18.375" customWidth="1"/>
    <col min="8" max="8" width="14.375" bestFit="1" customWidth="1"/>
  </cols>
  <sheetData>
    <row r="2" spans="2:8" ht="17.45" thickBot="1"/>
    <row r="3" spans="2:8" ht="17.45" thickBot="1">
      <c r="B3" s="48" t="s">
        <v>30</v>
      </c>
      <c r="C3" s="43" t="s">
        <v>384</v>
      </c>
      <c r="D3" s="43" t="s">
        <v>385</v>
      </c>
      <c r="E3" s="44" t="s">
        <v>386</v>
      </c>
      <c r="F3" s="43" t="s">
        <v>34</v>
      </c>
      <c r="H3" s="49"/>
    </row>
    <row r="4" spans="2:8" ht="17.45" thickBot="1">
      <c r="B4" s="42" t="s">
        <v>35</v>
      </c>
      <c r="C4" s="43">
        <f>'FY24'!AP1</f>
        <v>1455240.1700000002</v>
      </c>
      <c r="D4" s="43">
        <f>'FY24'!AR1</f>
        <v>1297732.25</v>
      </c>
      <c r="E4" s="44">
        <f>'FY24'!AT1</f>
        <v>1009232.9399999997</v>
      </c>
      <c r="F4" s="43">
        <f>SUM(C4:E4)</f>
        <v>3762205.3599999994</v>
      </c>
    </row>
    <row r="5" spans="2:8" ht="17.45" thickBot="1">
      <c r="B5" s="42" t="s">
        <v>36</v>
      </c>
      <c r="C5" s="43">
        <v>0</v>
      </c>
      <c r="D5" s="43">
        <v>0</v>
      </c>
      <c r="E5" s="44">
        <f>47291.37*20%</f>
        <v>9458.2740000000013</v>
      </c>
      <c r="F5" s="43">
        <f>SUM(C5:E5)</f>
        <v>9458.2740000000013</v>
      </c>
    </row>
    <row r="6" spans="2:8" ht="17.45" thickBot="1">
      <c r="B6" s="45" t="s">
        <v>37</v>
      </c>
      <c r="C6" s="46">
        <v>0</v>
      </c>
      <c r="D6" s="46">
        <v>0</v>
      </c>
      <c r="E6" s="47">
        <v>0</v>
      </c>
      <c r="F6" s="43">
        <f>SUM(C6:E6)</f>
        <v>0</v>
      </c>
      <c r="H6" t="s">
        <v>38</v>
      </c>
    </row>
    <row r="7" spans="2:8" ht="17.45" thickBot="1">
      <c r="B7" s="42" t="s">
        <v>39</v>
      </c>
      <c r="C7" s="43">
        <f>SUM(C4:C6)</f>
        <v>1455240.1700000002</v>
      </c>
      <c r="D7" s="43">
        <f>SUM(D4:D6)</f>
        <v>1297732.25</v>
      </c>
      <c r="E7" s="43">
        <f>SUM(E4:E6)</f>
        <v>1018691.2139999997</v>
      </c>
      <c r="F7" s="43">
        <f>SUM(F4:F6)</f>
        <v>3771663.6339999996</v>
      </c>
    </row>
    <row r="8" spans="2:8">
      <c r="H8" t="s">
        <v>40</v>
      </c>
    </row>
    <row r="9" spans="2:8" ht="17.45" thickBot="1"/>
    <row r="10" spans="2:8" ht="17.45" thickBot="1">
      <c r="B10" s="48" t="s">
        <v>30</v>
      </c>
      <c r="C10" s="43" t="s">
        <v>387</v>
      </c>
      <c r="D10" s="43" t="s">
        <v>388</v>
      </c>
      <c r="E10" s="44" t="s">
        <v>389</v>
      </c>
      <c r="F10" s="43" t="s">
        <v>44</v>
      </c>
      <c r="H10" t="s">
        <v>45</v>
      </c>
    </row>
    <row r="11" spans="2:8" ht="17.45" thickBot="1">
      <c r="B11" s="42" t="s">
        <v>35</v>
      </c>
      <c r="C11" s="43">
        <f>'FY24'!AV1</f>
        <v>913750.01000000013</v>
      </c>
      <c r="D11" s="43">
        <f>'FY24'!AX1</f>
        <v>1273934.4399999995</v>
      </c>
      <c r="E11" s="44">
        <f>'FY24'!AZ1</f>
        <v>1187669.7699999996</v>
      </c>
      <c r="F11" s="43">
        <f>SUM(C11:E11)</f>
        <v>3375354.2199999993</v>
      </c>
    </row>
    <row r="12" spans="2:8" ht="17.45" thickBot="1">
      <c r="B12" s="42" t="s">
        <v>36</v>
      </c>
      <c r="C12" s="43">
        <v>0</v>
      </c>
      <c r="D12" s="43">
        <v>0</v>
      </c>
      <c r="E12" s="44">
        <v>0</v>
      </c>
      <c r="F12" s="43">
        <f>SUM(C12:E12)</f>
        <v>0</v>
      </c>
      <c r="H12" t="s">
        <v>46</v>
      </c>
    </row>
    <row r="13" spans="2:8" ht="17.45" thickBot="1">
      <c r="B13" s="45" t="s">
        <v>37</v>
      </c>
      <c r="C13" s="46">
        <v>0</v>
      </c>
      <c r="D13" s="46">
        <v>0</v>
      </c>
      <c r="E13" s="47">
        <v>0</v>
      </c>
      <c r="F13" s="43">
        <f>SUM(C13:E13)</f>
        <v>0</v>
      </c>
    </row>
    <row r="14" spans="2:8" ht="17.45" thickBot="1">
      <c r="B14" s="42" t="s">
        <v>39</v>
      </c>
      <c r="C14" s="43">
        <f>SUM(C11:C13)</f>
        <v>913750.01000000013</v>
      </c>
      <c r="D14" s="43">
        <f>SUM(D11:D13)</f>
        <v>1273934.4399999995</v>
      </c>
      <c r="E14" s="43">
        <f>SUM(E11:E13)</f>
        <v>1187669.7699999996</v>
      </c>
      <c r="F14" s="43">
        <f>SUM(F11:F13)</f>
        <v>3375354.2199999993</v>
      </c>
      <c r="H14" t="s">
        <v>47</v>
      </c>
    </row>
    <row r="15" spans="2:8">
      <c r="H15" t="s">
        <v>48</v>
      </c>
    </row>
    <row r="16" spans="2:8" ht="17.45" thickBot="1"/>
    <row r="17" spans="2:8" ht="17.45" thickBot="1">
      <c r="B17" s="48" t="s">
        <v>30</v>
      </c>
      <c r="C17" s="43" t="s">
        <v>390</v>
      </c>
      <c r="D17" s="43" t="s">
        <v>391</v>
      </c>
      <c r="E17" s="44" t="s">
        <v>392</v>
      </c>
      <c r="F17" s="43" t="s">
        <v>52</v>
      </c>
      <c r="H17" t="s">
        <v>53</v>
      </c>
    </row>
    <row r="18" spans="2:8" ht="17.45" thickBot="1">
      <c r="B18" s="42" t="s">
        <v>35</v>
      </c>
      <c r="C18" s="43">
        <f>'FY24'!BB1</f>
        <v>1527709.23</v>
      </c>
      <c r="D18" s="43">
        <f>'FY24'!BD1</f>
        <v>1759003.850000001</v>
      </c>
      <c r="E18" s="44">
        <f>'FY24'!BF1</f>
        <v>1510030.5985000003</v>
      </c>
      <c r="F18" s="43">
        <f>SUM(C18:E18)</f>
        <v>4796743.6785000013</v>
      </c>
    </row>
    <row r="19" spans="2:8" ht="17.45" thickBot="1">
      <c r="B19" s="42" t="s">
        <v>36</v>
      </c>
      <c r="C19" s="43">
        <v>141204.37</v>
      </c>
      <c r="D19" s="43">
        <v>50128.95</v>
      </c>
      <c r="E19" s="44">
        <v>0</v>
      </c>
      <c r="F19" s="43">
        <f>SUM(C19:E19)</f>
        <v>191333.32</v>
      </c>
    </row>
    <row r="20" spans="2:8" ht="17.45" thickBot="1">
      <c r="B20" s="45" t="s">
        <v>37</v>
      </c>
      <c r="C20" s="46">
        <v>0</v>
      </c>
      <c r="D20" s="46">
        <v>0</v>
      </c>
      <c r="E20" s="47">
        <v>0</v>
      </c>
      <c r="F20" s="43">
        <f>SUM(C20:E20)</f>
        <v>0</v>
      </c>
    </row>
    <row r="21" spans="2:8" ht="17.45" thickBot="1">
      <c r="B21" s="42" t="s">
        <v>39</v>
      </c>
      <c r="C21" s="43">
        <f>SUM(C18:C20)</f>
        <v>1668913.6</v>
      </c>
      <c r="D21" s="43">
        <f>SUM(D18:D20)</f>
        <v>1809132.800000001</v>
      </c>
      <c r="E21" s="43">
        <f>SUM(E18:E20)</f>
        <v>1510030.5985000003</v>
      </c>
      <c r="F21" s="43">
        <f>SUM(F18:F20)</f>
        <v>4988076.9985000016</v>
      </c>
    </row>
    <row r="22" spans="2:8">
      <c r="E22" s="343"/>
    </row>
    <row r="23" spans="2:8" ht="17.45" thickBot="1"/>
    <row r="24" spans="2:8" ht="17.45" thickBot="1">
      <c r="B24" s="48" t="s">
        <v>30</v>
      </c>
      <c r="C24" s="43" t="s">
        <v>393</v>
      </c>
      <c r="D24" s="43" t="s">
        <v>394</v>
      </c>
      <c r="E24" s="44" t="s">
        <v>395</v>
      </c>
      <c r="F24" s="43" t="s">
        <v>57</v>
      </c>
    </row>
    <row r="25" spans="2:8" ht="17.45" thickBot="1">
      <c r="B25" s="42" t="s">
        <v>35</v>
      </c>
      <c r="C25" s="43">
        <f>'FY24'!BH1</f>
        <v>1349175.5099999998</v>
      </c>
      <c r="D25" s="43">
        <f>'FY24'!BJ1</f>
        <v>1696122.9800000002</v>
      </c>
      <c r="E25" s="44">
        <f>'FY24'!BL1</f>
        <v>1426855.89</v>
      </c>
      <c r="F25" s="43">
        <f>SUM(C25:E25)</f>
        <v>4472154.38</v>
      </c>
    </row>
    <row r="26" spans="2:8" ht="17.45" thickBot="1">
      <c r="B26" s="42" t="s">
        <v>36</v>
      </c>
      <c r="C26" s="43">
        <v>17098.64</v>
      </c>
      <c r="D26" s="43">
        <v>0</v>
      </c>
      <c r="E26" s="43">
        <v>41617.839999999997</v>
      </c>
      <c r="F26" s="43">
        <f>SUM(C26:E26)</f>
        <v>58716.479999999996</v>
      </c>
    </row>
    <row r="27" spans="2:8" ht="17.45" thickBot="1">
      <c r="B27" s="45" t="s">
        <v>37</v>
      </c>
      <c r="C27" s="46">
        <v>0</v>
      </c>
      <c r="D27" s="46">
        <v>0</v>
      </c>
      <c r="E27" s="47">
        <v>0</v>
      </c>
      <c r="F27" s="46">
        <f>SUM(C27:E27)</f>
        <v>0</v>
      </c>
    </row>
    <row r="28" spans="2:8" ht="17.45" thickBot="1">
      <c r="B28" s="42" t="s">
        <v>39</v>
      </c>
      <c r="C28" s="43">
        <f>SUM(C25:C27)</f>
        <v>1366274.1499999997</v>
      </c>
      <c r="D28" s="43">
        <f>SUM(D25:D27)</f>
        <v>1696122.9800000002</v>
      </c>
      <c r="E28" s="43">
        <f>SUM(E25:E27)</f>
        <v>1468473.73</v>
      </c>
      <c r="F28" s="43">
        <f>SUM(F25:F27)</f>
        <v>4530870.8600000003</v>
      </c>
      <c r="H28" s="49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3:G147"/>
  <sheetViews>
    <sheetView topLeftCell="A103" zoomScale="90" zoomScaleNormal="90" workbookViewId="0">
      <selection activeCell="D113" sqref="D113"/>
    </sheetView>
  </sheetViews>
  <sheetFormatPr defaultRowHeight="17.100000000000001"/>
  <cols>
    <col min="1" max="1" width="2.375" customWidth="1"/>
    <col min="2" max="2" width="34.375" bestFit="1" customWidth="1"/>
    <col min="3" max="3" width="22.375" customWidth="1"/>
    <col min="4" max="7" width="25.75" customWidth="1"/>
    <col min="8" max="8" width="18.375" customWidth="1"/>
  </cols>
  <sheetData>
    <row r="3" spans="2:7" ht="17.45" thickBot="1">
      <c r="B3" s="20" t="s">
        <v>58</v>
      </c>
      <c r="C3" s="21"/>
      <c r="D3" s="21"/>
      <c r="E3" s="21"/>
      <c r="F3" s="21"/>
      <c r="G3" s="21"/>
    </row>
    <row r="4" spans="2:7" ht="17.45" thickBot="1">
      <c r="B4" s="22"/>
      <c r="C4" s="23" t="s">
        <v>59</v>
      </c>
      <c r="D4" s="31">
        <v>45231</v>
      </c>
      <c r="E4" s="31">
        <v>45261</v>
      </c>
      <c r="F4" s="31">
        <v>45292</v>
      </c>
      <c r="G4" s="24" t="s">
        <v>396</v>
      </c>
    </row>
    <row r="5" spans="2:7" ht="17.45" thickBot="1">
      <c r="B5" s="1007" t="s">
        <v>61</v>
      </c>
      <c r="C5" s="26" t="s">
        <v>62</v>
      </c>
      <c r="D5" s="26">
        <f>SUM('FY24'!AP3:AP5)+SUM('FY24'!AP115:AP149)*0.25</f>
        <v>60832.264999999992</v>
      </c>
      <c r="E5" s="26">
        <f>SUM('FY24'!AR3:AR5)+SUM('FY24'!AR115:AR149)*0.25</f>
        <v>63143.689999999995</v>
      </c>
      <c r="F5" s="26">
        <f>SUM('FY24'!AT3:AT5)+SUM('FY24'!AT115:AT149)*0.25</f>
        <v>46957.099999999991</v>
      </c>
      <c r="G5" s="26">
        <f>SUM(D5:F5)</f>
        <v>170933.05499999999</v>
      </c>
    </row>
    <row r="6" spans="2:7" ht="17.45" thickBot="1">
      <c r="B6" s="1008"/>
      <c r="C6" s="26" t="s">
        <v>63</v>
      </c>
      <c r="D6" s="26">
        <v>0</v>
      </c>
      <c r="E6" s="26">
        <v>0</v>
      </c>
      <c r="F6" s="26">
        <v>0</v>
      </c>
      <c r="G6" s="26">
        <f t="shared" ref="G6:G25" si="0">SUM(D6:F6)</f>
        <v>0</v>
      </c>
    </row>
    <row r="7" spans="2:7" ht="17.45" thickBot="1">
      <c r="B7" s="1008"/>
      <c r="C7" s="26" t="s">
        <v>64</v>
      </c>
      <c r="D7" s="26">
        <v>0</v>
      </c>
      <c r="E7" s="26">
        <v>0</v>
      </c>
      <c r="F7" s="26">
        <v>0</v>
      </c>
      <c r="G7" s="26">
        <f t="shared" si="0"/>
        <v>0</v>
      </c>
    </row>
    <row r="8" spans="2:7" ht="17.45" thickBot="1">
      <c r="B8" s="1008"/>
      <c r="C8" s="26" t="s">
        <v>65</v>
      </c>
      <c r="D8" s="26">
        <f>SUM('FY24'!AP20:AP40)</f>
        <v>364313.86000000004</v>
      </c>
      <c r="E8" s="26">
        <f>SUM('FY24'!AR20:AR40)</f>
        <v>249507.55</v>
      </c>
      <c r="F8" s="26">
        <f>SUM('FY24'!AT20:AT40)</f>
        <v>239916.46</v>
      </c>
      <c r="G8" s="26">
        <f t="shared" si="0"/>
        <v>853737.87</v>
      </c>
    </row>
    <row r="9" spans="2:7" ht="17.45" thickBot="1">
      <c r="B9" s="1008"/>
      <c r="C9" s="26" t="s">
        <v>66</v>
      </c>
      <c r="D9" s="26">
        <f>SUM('FY24'!AP41:AP44)</f>
        <v>39166</v>
      </c>
      <c r="E9" s="26">
        <f>SUM('FY24'!AR41:AR44)</f>
        <v>37733.600000000006</v>
      </c>
      <c r="F9" s="26">
        <f>SUM('FY24'!AT41:AT44)</f>
        <v>25016</v>
      </c>
      <c r="G9" s="26">
        <f t="shared" si="0"/>
        <v>101915.6</v>
      </c>
    </row>
    <row r="10" spans="2:7" ht="17.45" thickBot="1">
      <c r="B10" s="1008"/>
      <c r="C10" s="26" t="s">
        <v>67</v>
      </c>
      <c r="D10" s="26">
        <f>SUM('FY24'!AP49:AP50)</f>
        <v>58800</v>
      </c>
      <c r="E10" s="26">
        <f>SUM('FY24'!AR49:AR50)</f>
        <v>58200</v>
      </c>
      <c r="F10" s="26">
        <f>SUM('FY24'!AT49:AT50)</f>
        <v>30400</v>
      </c>
      <c r="G10" s="26">
        <f t="shared" si="0"/>
        <v>147400</v>
      </c>
    </row>
    <row r="11" spans="2:7" ht="17.45" thickBot="1">
      <c r="B11" s="1008"/>
      <c r="C11" s="26" t="s">
        <v>68</v>
      </c>
      <c r="D11" s="26">
        <v>0</v>
      </c>
      <c r="E11" s="26">
        <v>0</v>
      </c>
      <c r="F11" s="26">
        <v>0</v>
      </c>
      <c r="G11" s="26">
        <f t="shared" si="0"/>
        <v>0</v>
      </c>
    </row>
    <row r="12" spans="2:7" ht="17.45" thickBot="1">
      <c r="B12" s="1008"/>
      <c r="C12" s="26" t="s">
        <v>69</v>
      </c>
      <c r="D12" s="26">
        <f>SUM('FY24'!AP55:AP61)</f>
        <v>4040</v>
      </c>
      <c r="E12" s="26">
        <f>SUM('FY24'!AR55:AR61)</f>
        <v>5497.5</v>
      </c>
      <c r="F12" s="26">
        <f>SUM('FY24'!AT55:AT61)</f>
        <v>2920</v>
      </c>
      <c r="G12" s="26">
        <f t="shared" si="0"/>
        <v>12457.5</v>
      </c>
    </row>
    <row r="13" spans="2:7" ht="17.45" thickBot="1">
      <c r="B13" s="1008"/>
      <c r="C13" s="26" t="s">
        <v>397</v>
      </c>
      <c r="D13" s="26">
        <v>0</v>
      </c>
      <c r="E13" s="26">
        <v>0</v>
      </c>
      <c r="F13" s="26">
        <v>0</v>
      </c>
      <c r="G13" s="26">
        <f t="shared" si="0"/>
        <v>0</v>
      </c>
    </row>
    <row r="14" spans="2:7" ht="17.45" thickBot="1">
      <c r="B14" s="1008"/>
      <c r="C14" s="26" t="s">
        <v>71</v>
      </c>
      <c r="D14" s="26">
        <f>SUM('FY24'!AP47:AP48)</f>
        <v>420</v>
      </c>
      <c r="E14" s="26">
        <f>SUM('FY24'!AR47:AR48)</f>
        <v>630</v>
      </c>
      <c r="F14" s="26">
        <f>SUM('FY24'!AT47:AT48)</f>
        <v>501.90000000000003</v>
      </c>
      <c r="G14" s="26">
        <f t="shared" si="0"/>
        <v>1551.9</v>
      </c>
    </row>
    <row r="15" spans="2:7" ht="17.45" thickBot="1">
      <c r="B15" s="1008"/>
      <c r="C15" s="25" t="s">
        <v>72</v>
      </c>
      <c r="D15" s="27">
        <f>SUM('FY24'!AP304:AP327)</f>
        <v>19869.600000000006</v>
      </c>
      <c r="E15" s="27">
        <f>SUM('FY24'!AR304:AR327)</f>
        <v>63934.439999999995</v>
      </c>
      <c r="F15" s="27">
        <f>SUM('FY24'!AT304:AT327)</f>
        <v>67631.44</v>
      </c>
      <c r="G15" s="26">
        <f t="shared" si="0"/>
        <v>151435.48000000001</v>
      </c>
    </row>
    <row r="16" spans="2:7" ht="17.45" thickBot="1">
      <c r="B16" s="1009"/>
      <c r="C16" s="28" t="s">
        <v>73</v>
      </c>
      <c r="D16" s="26">
        <f>SUM('FY24'!AP62:AP84)</f>
        <v>60842.46</v>
      </c>
      <c r="E16" s="26">
        <f>SUM('FY24'!AR62:AR84)</f>
        <v>130721.04000000001</v>
      </c>
      <c r="F16" s="26">
        <f>SUM('FY24'!AT62:AT84)</f>
        <v>160802.56</v>
      </c>
      <c r="G16" s="26">
        <f t="shared" si="0"/>
        <v>352366.06</v>
      </c>
    </row>
    <row r="17" spans="2:7" ht="17.45" thickBot="1">
      <c r="B17" s="1010" t="s">
        <v>74</v>
      </c>
      <c r="C17" s="26" t="s">
        <v>75</v>
      </c>
      <c r="D17" s="26">
        <f>SUM('FY24'!AP85:AP114)+SUM('FY24'!AP115:AP149)*0.75</f>
        <v>238173.33499999996</v>
      </c>
      <c r="E17" s="26">
        <f>SUM('FY24'!AR85:AR114)+SUM('FY24'!AR115:AR149)*0.75</f>
        <v>334061.66999999993</v>
      </c>
      <c r="F17" s="26">
        <f>SUM('FY24'!AT85:AT114)+SUM('FY24'!AT115:AT149)*0.75</f>
        <v>176720.06</v>
      </c>
      <c r="G17" s="26">
        <f t="shared" si="0"/>
        <v>748955.06499999994</v>
      </c>
    </row>
    <row r="18" spans="2:7" ht="17.45" thickBot="1">
      <c r="B18" s="1011"/>
      <c r="C18" s="26" t="s">
        <v>69</v>
      </c>
      <c r="D18" s="26">
        <f>SUM('FY24'!AP150:AP169)</f>
        <v>27475.29</v>
      </c>
      <c r="E18" s="26">
        <f>SUM('FY24'!AR150:AR169)</f>
        <v>1730.4</v>
      </c>
      <c r="F18" s="26">
        <f>SUM('FY24'!AT150:AT169)</f>
        <v>6341.2</v>
      </c>
      <c r="G18" s="26">
        <f t="shared" si="0"/>
        <v>35546.89</v>
      </c>
    </row>
    <row r="19" spans="2:7" ht="17.45" thickBot="1">
      <c r="B19" s="1011"/>
      <c r="C19" s="26" t="s">
        <v>76</v>
      </c>
      <c r="D19" s="26">
        <f>SUM('FY24'!AP170:AP205)</f>
        <v>419935.3</v>
      </c>
      <c r="E19" s="26">
        <f>SUM('FY24'!AR170:AR205)</f>
        <v>209434.8</v>
      </c>
      <c r="F19" s="26">
        <f>SUM('FY24'!AT170:AT205)</f>
        <v>104351.84999999999</v>
      </c>
      <c r="G19" s="26">
        <f t="shared" si="0"/>
        <v>733721.95</v>
      </c>
    </row>
    <row r="20" spans="2:7" ht="17.45" thickBot="1">
      <c r="B20" s="1011"/>
      <c r="C20" s="26" t="s">
        <v>77</v>
      </c>
      <c r="D20" s="26">
        <v>0</v>
      </c>
      <c r="E20" s="26">
        <v>0</v>
      </c>
      <c r="F20" s="26">
        <v>0</v>
      </c>
      <c r="G20" s="26">
        <f t="shared" si="0"/>
        <v>0</v>
      </c>
    </row>
    <row r="21" spans="2:7" ht="17.45" thickBot="1">
      <c r="B21" s="1011"/>
      <c r="C21" s="26" t="s">
        <v>78</v>
      </c>
      <c r="D21" s="26">
        <f>SUM('FY24'!AP216:AP225)</f>
        <v>40173</v>
      </c>
      <c r="E21" s="26">
        <f>SUM('FY24'!AR216:AR225)</f>
        <v>57639</v>
      </c>
      <c r="F21" s="26">
        <f>SUM('FY24'!AT216:AT225)</f>
        <v>51018</v>
      </c>
      <c r="G21" s="26">
        <f t="shared" si="0"/>
        <v>148830</v>
      </c>
    </row>
    <row r="22" spans="2:7" ht="17.45" thickBot="1">
      <c r="B22" s="1011"/>
      <c r="C22" s="26" t="s">
        <v>79</v>
      </c>
      <c r="D22" s="26">
        <v>0</v>
      </c>
      <c r="E22" s="26">
        <v>0</v>
      </c>
      <c r="F22" s="26">
        <v>0</v>
      </c>
      <c r="G22" s="26">
        <f t="shared" si="0"/>
        <v>0</v>
      </c>
    </row>
    <row r="23" spans="2:7" ht="17.45" thickBot="1">
      <c r="B23" s="1011"/>
      <c r="C23" s="26" t="s">
        <v>80</v>
      </c>
      <c r="D23" s="26">
        <f>SUM('FY24'!AP228:AP254)</f>
        <v>28686.400000000001</v>
      </c>
      <c r="E23" s="26">
        <f>SUM('FY24'!AR228:AR254)</f>
        <v>15183.1</v>
      </c>
      <c r="F23" s="26">
        <f>SUM('FY24'!AT228:AT254)</f>
        <v>25003.14</v>
      </c>
      <c r="G23" s="26">
        <f t="shared" si="0"/>
        <v>68872.639999999999</v>
      </c>
    </row>
    <row r="24" spans="2:7" ht="17.45" thickBot="1">
      <c r="B24" s="1011"/>
      <c r="C24" s="26" t="s">
        <v>72</v>
      </c>
      <c r="D24" s="26">
        <f>SUM('FY24'!AP288:AP303)</f>
        <v>9537.16</v>
      </c>
      <c r="E24" s="26">
        <f>SUM('FY24'!AR288:AR303)</f>
        <v>22906.399999999998</v>
      </c>
      <c r="F24" s="26">
        <f>SUM('FY24'!AT288:AT303)</f>
        <v>33744.200000000004</v>
      </c>
      <c r="G24" s="26">
        <f t="shared" si="0"/>
        <v>66187.760000000009</v>
      </c>
    </row>
    <row r="25" spans="2:7" ht="17.45" thickBot="1">
      <c r="B25" s="1012"/>
      <c r="C25" s="26" t="s">
        <v>73</v>
      </c>
      <c r="D25" s="26">
        <f>SUM('FY24'!AP255:AP287)</f>
        <v>82975.5</v>
      </c>
      <c r="E25" s="26">
        <f>SUM('FY24'!AR255:AR287)</f>
        <v>47409.06</v>
      </c>
      <c r="F25" s="26">
        <f>SUM('FY24'!AT255:AT287)</f>
        <v>37909.03</v>
      </c>
      <c r="G25" s="26">
        <f t="shared" si="0"/>
        <v>168293.59</v>
      </c>
    </row>
    <row r="26" spans="2:7" ht="17.45" thickBot="1">
      <c r="B26" s="21"/>
      <c r="C26" s="21"/>
      <c r="D26" s="21"/>
      <c r="E26" s="21"/>
      <c r="F26" s="21"/>
      <c r="G26" s="29">
        <f>SUM(G5:G25)</f>
        <v>3762205.3600000003</v>
      </c>
    </row>
    <row r="27" spans="2:7">
      <c r="B27" s="21"/>
      <c r="C27" s="21"/>
      <c r="D27" s="21"/>
      <c r="E27" s="21"/>
      <c r="F27" s="21"/>
      <c r="G27" s="21"/>
    </row>
    <row r="28" spans="2:7" ht="17.45" thickBot="1">
      <c r="B28" s="20" t="s">
        <v>58</v>
      </c>
      <c r="C28" s="21"/>
      <c r="D28" s="21"/>
      <c r="E28" s="21"/>
      <c r="F28" s="21"/>
      <c r="G28" s="21"/>
    </row>
    <row r="29" spans="2:7" ht="17.45" thickBot="1">
      <c r="B29" s="38"/>
      <c r="C29" s="23" t="s">
        <v>81</v>
      </c>
      <c r="D29" s="31">
        <v>45231</v>
      </c>
      <c r="E29" s="31">
        <v>45261</v>
      </c>
      <c r="F29" s="31">
        <v>45292</v>
      </c>
      <c r="G29" s="24" t="s">
        <v>396</v>
      </c>
    </row>
    <row r="30" spans="2:7" ht="17.45" thickBot="1">
      <c r="B30" s="1006" t="s">
        <v>82</v>
      </c>
      <c r="C30" s="26" t="s">
        <v>83</v>
      </c>
      <c r="D30" s="26"/>
      <c r="E30" s="26"/>
      <c r="F30" s="26"/>
      <c r="G30" s="26"/>
    </row>
    <row r="31" spans="2:7" ht="17.45" thickBot="1">
      <c r="B31" s="1006"/>
      <c r="C31" s="26" t="s">
        <v>84</v>
      </c>
      <c r="D31" s="26"/>
      <c r="E31" s="26"/>
      <c r="F31" s="26"/>
      <c r="G31" s="26"/>
    </row>
    <row r="32" spans="2:7" ht="17.45" thickBot="1">
      <c r="B32" s="1006"/>
      <c r="C32" s="26" t="s">
        <v>85</v>
      </c>
      <c r="D32" s="26"/>
      <c r="E32" s="26"/>
      <c r="F32" s="26"/>
      <c r="G32" s="26"/>
    </row>
    <row r="33" spans="2:7" ht="17.45" thickBot="1">
      <c r="B33" s="1006"/>
      <c r="C33" s="26" t="s">
        <v>86</v>
      </c>
      <c r="D33" s="26"/>
      <c r="E33" s="26"/>
      <c r="F33" s="26"/>
      <c r="G33" s="26"/>
    </row>
    <row r="34" spans="2:7" ht="17.45" thickBot="1">
      <c r="B34" s="1006"/>
      <c r="C34" s="26" t="s">
        <v>87</v>
      </c>
      <c r="D34" s="26">
        <f>SUM(D5:D25)</f>
        <v>1455240.1699999997</v>
      </c>
      <c r="E34" s="26">
        <f>SUM(E5:E25)</f>
        <v>1297732.25</v>
      </c>
      <c r="F34" s="26">
        <f>SUM(F5:F25)</f>
        <v>1009232.94</v>
      </c>
      <c r="G34" s="26">
        <f>SUM(D34:F34)</f>
        <v>3762205.36</v>
      </c>
    </row>
    <row r="35" spans="2:7" ht="17.45" thickBot="1">
      <c r="B35" s="1006"/>
      <c r="C35" s="26" t="s">
        <v>88</v>
      </c>
      <c r="D35" s="26"/>
      <c r="E35" s="26"/>
      <c r="F35" s="26"/>
      <c r="G35" s="26"/>
    </row>
    <row r="36" spans="2:7" ht="17.45" thickBot="1">
      <c r="B36" s="21"/>
      <c r="C36" s="21"/>
      <c r="D36" s="21"/>
      <c r="E36" s="21"/>
      <c r="F36" s="29" t="s">
        <v>89</v>
      </c>
      <c r="G36" s="30"/>
    </row>
    <row r="39" spans="2:7" ht="17.45" thickBot="1">
      <c r="B39" s="20" t="s">
        <v>90</v>
      </c>
      <c r="C39" s="21"/>
      <c r="D39" s="21"/>
      <c r="E39" s="21"/>
      <c r="F39" s="21"/>
      <c r="G39" s="21"/>
    </row>
    <row r="40" spans="2:7" ht="17.45" thickBot="1">
      <c r="B40" s="22"/>
      <c r="C40" s="23" t="s">
        <v>59</v>
      </c>
      <c r="D40" s="31">
        <v>45323</v>
      </c>
      <c r="E40" s="31">
        <v>45352</v>
      </c>
      <c r="F40" s="31">
        <v>45383</v>
      </c>
      <c r="G40" s="24" t="s">
        <v>398</v>
      </c>
    </row>
    <row r="41" spans="2:7" ht="17.45" thickBot="1">
      <c r="B41" s="1007" t="s">
        <v>61</v>
      </c>
      <c r="C41" s="26" t="s">
        <v>62</v>
      </c>
      <c r="D41" s="26">
        <f>SUM('FY24'!AV115:AV149)*0.25</f>
        <v>28099.499999999996</v>
      </c>
      <c r="E41" s="26">
        <f>SUM('FY24'!AX115:AX149)*0.25</f>
        <v>42767.6</v>
      </c>
      <c r="F41" s="26">
        <f>SUM('FY24'!AZ115:AZ149)*0.25</f>
        <v>21702</v>
      </c>
      <c r="G41" s="26">
        <f>SUM(D41:F41)</f>
        <v>92569.099999999991</v>
      </c>
    </row>
    <row r="42" spans="2:7" ht="17.45" thickBot="1">
      <c r="B42" s="1008"/>
      <c r="C42" s="26" t="s">
        <v>63</v>
      </c>
      <c r="D42" s="26">
        <v>0</v>
      </c>
      <c r="E42" s="26">
        <f>SUM('FY24'!AX6:AX9)</f>
        <v>0</v>
      </c>
      <c r="F42" s="26">
        <f>SUM('FY24'!AZ6:AZ9)</f>
        <v>0</v>
      </c>
      <c r="G42" s="26">
        <f t="shared" ref="G42:G61" si="1">SUM(D42:F42)</f>
        <v>0</v>
      </c>
    </row>
    <row r="43" spans="2:7" ht="17.45" thickBot="1">
      <c r="B43" s="1008"/>
      <c r="C43" s="26" t="s">
        <v>64</v>
      </c>
      <c r="D43" s="26">
        <v>0</v>
      </c>
      <c r="E43" s="26">
        <v>0</v>
      </c>
      <c r="F43" s="26">
        <v>0</v>
      </c>
      <c r="G43" s="26">
        <f t="shared" si="1"/>
        <v>0</v>
      </c>
    </row>
    <row r="44" spans="2:7" ht="17.45" thickBot="1">
      <c r="B44" s="1008"/>
      <c r="C44" s="26" t="s">
        <v>65</v>
      </c>
      <c r="D44" s="26">
        <f>SUM('FY24'!AV20:AV40)</f>
        <v>264543.92000000004</v>
      </c>
      <c r="E44" s="26">
        <f>SUM('FY24'!AX20:AX40)</f>
        <v>386081.67999999993</v>
      </c>
      <c r="F44" s="26">
        <f>SUM('FY24'!AZ20:AZ40)</f>
        <v>424280.27999999997</v>
      </c>
      <c r="G44" s="26">
        <f t="shared" si="1"/>
        <v>1074905.8799999999</v>
      </c>
    </row>
    <row r="45" spans="2:7" ht="17.45" thickBot="1">
      <c r="B45" s="1008"/>
      <c r="C45" s="26" t="s">
        <v>66</v>
      </c>
      <c r="D45" s="26">
        <f>SUM('FY24'!AV41:AV44)</f>
        <v>23320</v>
      </c>
      <c r="E45" s="26">
        <f>SUM('FY24'!AX41:AX44)</f>
        <v>26620</v>
      </c>
      <c r="F45" s="26">
        <f>SUM('FY24'!AZ41:AZ44)</f>
        <v>10956</v>
      </c>
      <c r="G45" s="26">
        <f t="shared" si="1"/>
        <v>60896</v>
      </c>
    </row>
    <row r="46" spans="2:7" ht="17.45" thickBot="1">
      <c r="B46" s="1008"/>
      <c r="C46" s="26" t="s">
        <v>67</v>
      </c>
      <c r="D46" s="26">
        <f>SUM('FY24'!AV49:AV50)</f>
        <v>49940</v>
      </c>
      <c r="E46" s="26">
        <f>SUM('FY24'!AX49:AX50)</f>
        <v>64200</v>
      </c>
      <c r="F46" s="26">
        <f>SUM('FY24'!AZ49:AZ50)</f>
        <v>41869.1</v>
      </c>
      <c r="G46" s="26">
        <f t="shared" si="1"/>
        <v>156009.1</v>
      </c>
    </row>
    <row r="47" spans="2:7" ht="17.45" thickBot="1">
      <c r="B47" s="1008"/>
      <c r="C47" s="26" t="s">
        <v>68</v>
      </c>
      <c r="D47" s="26">
        <v>0</v>
      </c>
      <c r="E47" s="26">
        <v>0</v>
      </c>
      <c r="F47" s="26">
        <v>0</v>
      </c>
      <c r="G47" s="26">
        <f t="shared" si="1"/>
        <v>0</v>
      </c>
    </row>
    <row r="48" spans="2:7" ht="17.45" thickBot="1">
      <c r="B48" s="1008"/>
      <c r="C48" s="26" t="s">
        <v>69</v>
      </c>
      <c r="D48" s="26">
        <f>SUM('FY24'!AV55:AV61)</f>
        <v>1040</v>
      </c>
      <c r="E48" s="26">
        <f>SUM('FY24'!AX55:AX61)</f>
        <v>2590</v>
      </c>
      <c r="F48" s="26">
        <f>SUM('FY24'!AZ55:AZ61)</f>
        <v>1710</v>
      </c>
      <c r="G48" s="26">
        <f t="shared" si="1"/>
        <v>5340</v>
      </c>
    </row>
    <row r="49" spans="2:7" ht="17.45" thickBot="1">
      <c r="B49" s="1008"/>
      <c r="C49" s="26" t="s">
        <v>70</v>
      </c>
      <c r="D49" s="26">
        <v>0</v>
      </c>
      <c r="E49" s="26">
        <v>0</v>
      </c>
      <c r="F49" s="26">
        <v>0</v>
      </c>
      <c r="G49" s="26">
        <f t="shared" si="1"/>
        <v>0</v>
      </c>
    </row>
    <row r="50" spans="2:7" ht="17.45" thickBot="1">
      <c r="B50" s="1008"/>
      <c r="C50" s="26" t="s">
        <v>71</v>
      </c>
      <c r="D50" s="26">
        <f>'FY24'!AV47</f>
        <v>798</v>
      </c>
      <c r="E50" s="26">
        <f>'FY24'!AX47</f>
        <v>420</v>
      </c>
      <c r="F50" s="26">
        <f>'FY24'!AZ47</f>
        <v>1176</v>
      </c>
      <c r="G50" s="26">
        <f t="shared" si="1"/>
        <v>2394</v>
      </c>
    </row>
    <row r="51" spans="2:7" ht="17.45" thickBot="1">
      <c r="B51" s="1008"/>
      <c r="C51" s="25" t="s">
        <v>72</v>
      </c>
      <c r="D51" s="27">
        <f>SUM('FY24'!AV304:AV327)</f>
        <v>48221.36</v>
      </c>
      <c r="E51" s="27">
        <f>SUM('FY24'!AX304:AX327)</f>
        <v>72507.51999999999</v>
      </c>
      <c r="F51" s="27">
        <f>SUM('FY24'!AZ304:AZ327)</f>
        <v>102224.08</v>
      </c>
      <c r="G51" s="26">
        <f t="shared" si="1"/>
        <v>222952.95999999999</v>
      </c>
    </row>
    <row r="52" spans="2:7" ht="17.45" thickBot="1">
      <c r="B52" s="1009"/>
      <c r="C52" s="28" t="s">
        <v>73</v>
      </c>
      <c r="D52" s="26">
        <f>SUM('FY24'!AV62:AV84)</f>
        <v>171345.75</v>
      </c>
      <c r="E52" s="26">
        <f>SUM('FY24'!AX62:AX84)</f>
        <v>152722.01999999999</v>
      </c>
      <c r="F52" s="26">
        <f>SUM('FY24'!AZ62:AZ84)</f>
        <v>161055.4</v>
      </c>
      <c r="G52" s="26">
        <f t="shared" si="1"/>
        <v>485123.17000000004</v>
      </c>
    </row>
    <row r="53" spans="2:7" ht="17.45" thickBot="1">
      <c r="B53" s="1010" t="s">
        <v>74</v>
      </c>
      <c r="C53" s="26" t="s">
        <v>75</v>
      </c>
      <c r="D53" s="26">
        <f>SUM('FY24'!AV85:AV114)+SUM('FY24'!AV115:AV149)*0.75</f>
        <v>126568.89999999998</v>
      </c>
      <c r="E53" s="26">
        <f>SUM('FY24'!AX85:AX114)+SUM('FY24'!AX115:AX149)*0.75</f>
        <v>224856.59999999998</v>
      </c>
      <c r="F53" s="26">
        <f>SUM('FY24'!AZ85:AZ114)+SUM('FY24'!AZ115:AZ149)*0.75</f>
        <v>132119.94999999998</v>
      </c>
      <c r="G53" s="26">
        <f>SUM(D53:F53)</f>
        <v>483545.44999999995</v>
      </c>
    </row>
    <row r="54" spans="2:7" ht="17.45" thickBot="1">
      <c r="B54" s="1011"/>
      <c r="C54" s="26" t="s">
        <v>69</v>
      </c>
      <c r="D54" s="26">
        <f>SUM('FY24'!AV150:AV169)</f>
        <v>2161.6</v>
      </c>
      <c r="E54" s="26">
        <f>SUM('FY24'!AX150:AX169)</f>
        <v>480.4</v>
      </c>
      <c r="F54" s="26">
        <f>SUM('FY24'!AZ150:AZ169)</f>
        <v>896.8</v>
      </c>
      <c r="G54" s="26">
        <f t="shared" si="1"/>
        <v>3538.8</v>
      </c>
    </row>
    <row r="55" spans="2:7" ht="17.45" thickBot="1">
      <c r="B55" s="1011"/>
      <c r="C55" s="26" t="s">
        <v>76</v>
      </c>
      <c r="D55" s="26">
        <f>SUM('FY24'!AV170:AV212)</f>
        <v>66584.800000000003</v>
      </c>
      <c r="E55" s="26">
        <f>SUM('FY24'!AX170:AX212)</f>
        <v>87088.8</v>
      </c>
      <c r="F55" s="26">
        <f>SUM('FY24'!AZ170:AZ199)</f>
        <v>92393.45</v>
      </c>
      <c r="G55" s="26">
        <f t="shared" si="1"/>
        <v>246067.05</v>
      </c>
    </row>
    <row r="56" spans="2:7" ht="17.45" thickBot="1">
      <c r="B56" s="1011"/>
      <c r="C56" s="26" t="s">
        <v>77</v>
      </c>
      <c r="D56" s="26">
        <v>0</v>
      </c>
      <c r="E56" s="26">
        <v>0</v>
      </c>
      <c r="F56" s="26">
        <v>0</v>
      </c>
      <c r="G56" s="26">
        <f t="shared" si="1"/>
        <v>0</v>
      </c>
    </row>
    <row r="57" spans="2:7" ht="17.45" thickBot="1">
      <c r="B57" s="1011"/>
      <c r="C57" s="26" t="s">
        <v>78</v>
      </c>
      <c r="D57" s="26">
        <f>SUM('FY24'!AV216:AV225)</f>
        <v>49226.55</v>
      </c>
      <c r="E57" s="26">
        <f>SUM('FY24'!AX216:AX225)</f>
        <v>96810</v>
      </c>
      <c r="F57" s="26">
        <f>SUM('FY24'!AZ216:AZ225)</f>
        <v>76893.45</v>
      </c>
      <c r="G57" s="26">
        <f t="shared" si="1"/>
        <v>222930</v>
      </c>
    </row>
    <row r="58" spans="2:7" ht="17.45" thickBot="1">
      <c r="B58" s="1011"/>
      <c r="C58" s="26" t="s">
        <v>79</v>
      </c>
      <c r="D58" s="26">
        <v>0</v>
      </c>
      <c r="E58" s="26">
        <v>0</v>
      </c>
      <c r="F58" s="26">
        <v>0</v>
      </c>
      <c r="G58" s="26">
        <f t="shared" si="1"/>
        <v>0</v>
      </c>
    </row>
    <row r="59" spans="2:7" ht="17.45" thickBot="1">
      <c r="B59" s="1011"/>
      <c r="C59" s="26" t="s">
        <v>80</v>
      </c>
      <c r="D59" s="26">
        <f>SUM('FY24'!AV228:AV254)</f>
        <v>9143.2000000000007</v>
      </c>
      <c r="E59" s="26">
        <f>SUM('FY24'!AX228:AX254)</f>
        <v>7736.8</v>
      </c>
      <c r="F59" s="26">
        <f>SUM('FY24'!AZ228:AZ254)</f>
        <v>15757.2</v>
      </c>
      <c r="G59" s="26">
        <f t="shared" si="1"/>
        <v>32637.200000000001</v>
      </c>
    </row>
    <row r="60" spans="2:7" ht="17.45" thickBot="1">
      <c r="B60" s="1011"/>
      <c r="C60" s="26" t="s">
        <v>72</v>
      </c>
      <c r="D60" s="26">
        <f>SUM('FY24'!AV288:AV303)</f>
        <v>8632.2000000000007</v>
      </c>
      <c r="E60" s="26">
        <f>SUM('FY24'!AX288:AX303)</f>
        <v>36646.800000000003</v>
      </c>
      <c r="F60" s="26">
        <f>SUM('FY24'!AZ288:AZ303)</f>
        <v>36673.5</v>
      </c>
      <c r="G60" s="26">
        <f t="shared" si="1"/>
        <v>81952.5</v>
      </c>
    </row>
    <row r="61" spans="2:7" ht="17.45" thickBot="1">
      <c r="B61" s="1012"/>
      <c r="C61" s="26" t="s">
        <v>73</v>
      </c>
      <c r="D61" s="26">
        <f>SUM('FY24'!AV255:AV287)</f>
        <v>64124.229999999989</v>
      </c>
      <c r="E61" s="26">
        <f>SUM('FY24'!AX255:AX287)</f>
        <v>72406.22</v>
      </c>
      <c r="F61" s="26">
        <f>SUM('FY24'!AZ255:AZ287)</f>
        <v>67962.559999999998</v>
      </c>
      <c r="G61" s="26">
        <f t="shared" si="1"/>
        <v>204493.00999999998</v>
      </c>
    </row>
    <row r="62" spans="2:7" ht="17.45" thickBot="1">
      <c r="B62" s="21"/>
      <c r="C62" s="21"/>
      <c r="D62" s="21"/>
      <c r="E62" s="21"/>
      <c r="F62" s="21"/>
      <c r="G62" s="29">
        <f>SUM(G41:G61)</f>
        <v>3375354.2199999997</v>
      </c>
    </row>
    <row r="63" spans="2:7">
      <c r="B63" s="21"/>
      <c r="C63" s="21"/>
      <c r="D63" s="21"/>
      <c r="E63" s="21"/>
      <c r="F63" s="21"/>
      <c r="G63" s="21"/>
    </row>
    <row r="64" spans="2:7" ht="17.45" thickBot="1">
      <c r="B64" s="20" t="s">
        <v>90</v>
      </c>
      <c r="C64" s="21"/>
      <c r="D64" s="21"/>
      <c r="E64" s="21"/>
      <c r="F64" s="21"/>
      <c r="G64" s="21"/>
    </row>
    <row r="65" spans="2:7" ht="17.45" thickBot="1">
      <c r="B65" s="22"/>
      <c r="C65" s="23" t="s">
        <v>81</v>
      </c>
      <c r="D65" s="31">
        <v>45323</v>
      </c>
      <c r="E65" s="31">
        <v>45352</v>
      </c>
      <c r="F65" s="31">
        <v>45383</v>
      </c>
      <c r="G65" s="24" t="s">
        <v>398</v>
      </c>
    </row>
    <row r="66" spans="2:7" ht="17.45" thickBot="1">
      <c r="B66" s="1006" t="s">
        <v>82</v>
      </c>
      <c r="C66" s="26" t="s">
        <v>83</v>
      </c>
      <c r="D66" s="26"/>
      <c r="E66" s="26"/>
      <c r="F66" s="26"/>
      <c r="G66" s="26"/>
    </row>
    <row r="67" spans="2:7" ht="17.45" thickBot="1">
      <c r="B67" s="1006" t="s">
        <v>82</v>
      </c>
      <c r="C67" s="26" t="s">
        <v>84</v>
      </c>
      <c r="D67" s="26"/>
      <c r="E67" s="26"/>
      <c r="F67" s="26"/>
      <c r="G67" s="26"/>
    </row>
    <row r="68" spans="2:7" ht="17.45" thickBot="1">
      <c r="B68" s="1006"/>
      <c r="C68" s="26" t="s">
        <v>85</v>
      </c>
      <c r="D68" s="26"/>
      <c r="E68" s="26"/>
      <c r="F68" s="26"/>
      <c r="G68" s="26"/>
    </row>
    <row r="69" spans="2:7" ht="17.45" thickBot="1">
      <c r="B69" s="1006"/>
      <c r="C69" s="26" t="s">
        <v>86</v>
      </c>
      <c r="D69" s="26"/>
      <c r="E69" s="26"/>
      <c r="F69" s="26"/>
      <c r="G69" s="26"/>
    </row>
    <row r="70" spans="2:7" ht="17.45" thickBot="1">
      <c r="B70" s="1006"/>
      <c r="C70" s="26" t="s">
        <v>87</v>
      </c>
      <c r="D70" s="26">
        <f>SUM(D41:D61)</f>
        <v>913750.01</v>
      </c>
      <c r="E70" s="26">
        <f>SUM(E41:E61)</f>
        <v>1273934.44</v>
      </c>
      <c r="F70" s="26">
        <f>SUM(F41:F61)</f>
        <v>1187669.77</v>
      </c>
      <c r="G70" s="26">
        <f>SUM(D70:F70)</f>
        <v>3375354.22</v>
      </c>
    </row>
    <row r="71" spans="2:7" ht="17.45" thickBot="1">
      <c r="B71" s="1006"/>
      <c r="C71" s="26" t="s">
        <v>88</v>
      </c>
      <c r="D71" s="26"/>
      <c r="E71" s="26"/>
      <c r="F71" s="26"/>
      <c r="G71" s="26"/>
    </row>
    <row r="72" spans="2:7" ht="17.45" thickBot="1">
      <c r="B72" s="21"/>
      <c r="C72" s="21"/>
      <c r="D72" s="21"/>
      <c r="E72" s="21"/>
      <c r="F72" s="29" t="s">
        <v>89</v>
      </c>
      <c r="G72" s="30"/>
    </row>
    <row r="75" spans="2:7" ht="17.45" thickBot="1">
      <c r="B75" s="20" t="s">
        <v>92</v>
      </c>
      <c r="C75" s="21"/>
      <c r="D75" s="21"/>
      <c r="E75" s="21"/>
      <c r="F75" s="21"/>
      <c r="G75" s="21"/>
    </row>
    <row r="76" spans="2:7" ht="32.1" customHeight="1" thickBot="1">
      <c r="B76" s="22"/>
      <c r="C76" s="23" t="s">
        <v>59</v>
      </c>
      <c r="D76" s="31">
        <v>45413</v>
      </c>
      <c r="E76" s="31">
        <v>45444</v>
      </c>
      <c r="F76" s="31">
        <v>45474</v>
      </c>
      <c r="G76" s="24" t="s">
        <v>399</v>
      </c>
    </row>
    <row r="77" spans="2:7" ht="17.45" thickBot="1">
      <c r="B77" s="1007" t="s">
        <v>61</v>
      </c>
      <c r="C77" s="26" t="s">
        <v>62</v>
      </c>
      <c r="D77" s="26">
        <f>SUM('FY24'!BB115:BB149)*0.25</f>
        <v>14045.075000000001</v>
      </c>
      <c r="E77" s="26">
        <f>SUM('FY24'!BD115:BD149)*0.25</f>
        <v>18295.099999999999</v>
      </c>
      <c r="F77" s="26">
        <f>SUM('FY24'!BF115:BF149)*0.25</f>
        <v>7473.2</v>
      </c>
      <c r="G77" s="26">
        <f t="shared" ref="G77:G97" si="2">SUM(D77:F77)</f>
        <v>39813.375</v>
      </c>
    </row>
    <row r="78" spans="2:7" ht="17.45" thickBot="1">
      <c r="B78" s="1008"/>
      <c r="C78" s="26" t="s">
        <v>63</v>
      </c>
      <c r="D78" s="26">
        <f>SUM('FY24'!BB6:BB9)</f>
        <v>0</v>
      </c>
      <c r="E78" s="26">
        <f>SUM('FY24'!BD6:BD9)</f>
        <v>0</v>
      </c>
      <c r="F78" s="26">
        <f>SUM('FY24'!BF6:BF9)</f>
        <v>0</v>
      </c>
      <c r="G78" s="26">
        <f t="shared" si="2"/>
        <v>0</v>
      </c>
    </row>
    <row r="79" spans="2:7" ht="17.45" thickBot="1">
      <c r="B79" s="1008"/>
      <c r="C79" s="26" t="s">
        <v>64</v>
      </c>
      <c r="D79" s="26">
        <v>0</v>
      </c>
      <c r="E79" s="26">
        <v>0</v>
      </c>
      <c r="F79" s="26">
        <v>0</v>
      </c>
      <c r="G79" s="26">
        <f t="shared" si="2"/>
        <v>0</v>
      </c>
    </row>
    <row r="80" spans="2:7" ht="17.45" thickBot="1">
      <c r="B80" s="1008"/>
      <c r="C80" s="26" t="s">
        <v>65</v>
      </c>
      <c r="D80" s="26">
        <f>SUM('FY24'!BB20:BB40)</f>
        <v>549902.26</v>
      </c>
      <c r="E80" s="26">
        <f>SUM('FY24'!BD20:BD40)</f>
        <v>666316.5</v>
      </c>
      <c r="F80" s="26">
        <f>SUM('FY24'!BF20:BF40)</f>
        <v>621546.49</v>
      </c>
      <c r="G80" s="26">
        <f t="shared" si="2"/>
        <v>1837765.25</v>
      </c>
    </row>
    <row r="81" spans="2:7" ht="17.45" thickBot="1">
      <c r="B81" s="1008"/>
      <c r="C81" s="26" t="s">
        <v>66</v>
      </c>
      <c r="D81" s="26">
        <f>SUM('FY24'!BB41:BB44)</f>
        <v>49087.199999999997</v>
      </c>
      <c r="E81" s="26">
        <f>SUM('FY24'!BD41:BD44)</f>
        <v>30374.399999999998</v>
      </c>
      <c r="F81" s="26">
        <f>SUM('FY24'!BF41:BF44)</f>
        <v>36862.860000000008</v>
      </c>
      <c r="G81" s="26">
        <f t="shared" si="2"/>
        <v>116324.45999999999</v>
      </c>
    </row>
    <row r="82" spans="2:7" ht="17.45" thickBot="1">
      <c r="B82" s="1008"/>
      <c r="C82" s="26" t="s">
        <v>67</v>
      </c>
      <c r="D82" s="26">
        <f>SUM('FY24'!BB49:BB50)</f>
        <v>45752</v>
      </c>
      <c r="E82" s="26">
        <f>SUM('FY24'!BD49:BD50)</f>
        <v>57551.199999999997</v>
      </c>
      <c r="F82" s="26">
        <f>SUM('FY24'!BF49:BF50)</f>
        <v>33916.68</v>
      </c>
      <c r="G82" s="26">
        <f t="shared" si="2"/>
        <v>137219.88</v>
      </c>
    </row>
    <row r="83" spans="2:7" ht="17.45" thickBot="1">
      <c r="B83" s="1008"/>
      <c r="C83" s="26" t="s">
        <v>68</v>
      </c>
      <c r="D83" s="26">
        <v>0</v>
      </c>
      <c r="E83" s="26">
        <v>0</v>
      </c>
      <c r="F83" s="26">
        <v>0</v>
      </c>
      <c r="G83" s="26">
        <f t="shared" si="2"/>
        <v>0</v>
      </c>
    </row>
    <row r="84" spans="2:7" ht="17.45" thickBot="1">
      <c r="B84" s="1008"/>
      <c r="C84" s="26" t="s">
        <v>69</v>
      </c>
      <c r="D84" s="26">
        <f>SUM('FY24'!BB55:BB61)</f>
        <v>4177</v>
      </c>
      <c r="E84" s="26">
        <f>SUM('FY24'!BD55:BD61)</f>
        <v>5957.6</v>
      </c>
      <c r="F84" s="26">
        <f>SUM('FY24'!BF55:BF61)</f>
        <v>9476.7999999999993</v>
      </c>
      <c r="G84" s="26">
        <f t="shared" si="2"/>
        <v>19611.400000000001</v>
      </c>
    </row>
    <row r="85" spans="2:7" ht="17.45" thickBot="1">
      <c r="B85" s="1008"/>
      <c r="C85" s="26" t="s">
        <v>70</v>
      </c>
      <c r="D85" s="26">
        <f>'FY24'!BB14</f>
        <v>3971</v>
      </c>
      <c r="E85" s="26">
        <f>'FY24'!BD14</f>
        <v>7733</v>
      </c>
      <c r="F85" s="26">
        <f>'FY24'!BF14</f>
        <v>6776</v>
      </c>
      <c r="G85" s="26">
        <f t="shared" si="2"/>
        <v>18480</v>
      </c>
    </row>
    <row r="86" spans="2:7" ht="17.45" thickBot="1">
      <c r="B86" s="1008"/>
      <c r="C86" s="26" t="s">
        <v>71</v>
      </c>
      <c r="D86" s="26">
        <v>0</v>
      </c>
      <c r="E86" s="26">
        <v>0</v>
      </c>
      <c r="F86" s="26">
        <v>0</v>
      </c>
      <c r="G86" s="26">
        <f t="shared" si="2"/>
        <v>0</v>
      </c>
    </row>
    <row r="87" spans="2:7" ht="17.45" thickBot="1">
      <c r="B87" s="1008"/>
      <c r="C87" s="25" t="s">
        <v>72</v>
      </c>
      <c r="D87" s="27">
        <f>SUM('FY24'!BB305:BB327)</f>
        <v>85163.08</v>
      </c>
      <c r="E87" s="27">
        <f>SUM('FY24'!BD305:BD327)</f>
        <v>94223.039999999994</v>
      </c>
      <c r="F87" s="27">
        <f>SUM('FY24'!BF306:BF327)</f>
        <v>39135.68</v>
      </c>
      <c r="G87" s="26">
        <f t="shared" si="2"/>
        <v>218521.8</v>
      </c>
    </row>
    <row r="88" spans="2:7" ht="17.45" thickBot="1">
      <c r="B88" s="1009"/>
      <c r="C88" s="28" t="s">
        <v>73</v>
      </c>
      <c r="D88" s="26">
        <f>SUM('FY24'!BB62:BB84)</f>
        <v>236323.57</v>
      </c>
      <c r="E88" s="26">
        <f>SUM('FY24'!BD62:BD84)</f>
        <v>273642.55000000005</v>
      </c>
      <c r="F88" s="26">
        <f>SUM('FY24'!BF62:BF84)</f>
        <v>222288.29050000003</v>
      </c>
      <c r="G88" s="26">
        <f t="shared" si="2"/>
        <v>732254.41050000011</v>
      </c>
    </row>
    <row r="89" spans="2:7" ht="17.45" thickBot="1">
      <c r="B89" s="1010" t="s">
        <v>74</v>
      </c>
      <c r="C89" s="26" t="s">
        <v>75</v>
      </c>
      <c r="D89" s="26">
        <f>SUM('FY24'!BB85:BB114)+SUM('FY24'!BB115:BB149)*0.75</f>
        <v>145774.625</v>
      </c>
      <c r="E89" s="26">
        <f>SUM('FY24'!BD85:BD114)+SUM('FY24'!BD115:BD149)*0.75</f>
        <v>189589.8</v>
      </c>
      <c r="F89" s="26">
        <f>SUM('FY24'!BF85:BF114)+SUM('FY24'!BF115:BF149)*0.75</f>
        <v>105323.6</v>
      </c>
      <c r="G89" s="26">
        <f t="shared" si="2"/>
        <v>440688.02500000002</v>
      </c>
    </row>
    <row r="90" spans="2:7" ht="17.45" thickBot="1">
      <c r="B90" s="1011"/>
      <c r="C90" s="26" t="s">
        <v>69</v>
      </c>
      <c r="D90" s="26">
        <f>SUM('FY24'!BB150:BB169)</f>
        <v>22679.75</v>
      </c>
      <c r="E90" s="26">
        <f>SUM('FY24'!BD150:BD169)</f>
        <v>9146.4000000000015</v>
      </c>
      <c r="F90" s="26">
        <f>SUM('FY24'!BF150:BF169)</f>
        <v>38591.199999999997</v>
      </c>
      <c r="G90" s="26">
        <f t="shared" si="2"/>
        <v>70417.350000000006</v>
      </c>
    </row>
    <row r="91" spans="2:7" ht="17.45" thickBot="1">
      <c r="B91" s="1011"/>
      <c r="C91" s="26" t="s">
        <v>76</v>
      </c>
      <c r="D91" s="26">
        <f>SUM('FY24'!BB170:BB199)</f>
        <v>155308.28</v>
      </c>
      <c r="E91" s="26">
        <f>SUM('FY24'!BD170:BD199)</f>
        <v>191670.8</v>
      </c>
      <c r="F91" s="26">
        <f>SUM('FY24'!BF170:BF199)</f>
        <v>238498.65</v>
      </c>
      <c r="G91" s="26">
        <f t="shared" si="2"/>
        <v>585477.73</v>
      </c>
    </row>
    <row r="92" spans="2:7" ht="17.45" thickBot="1">
      <c r="B92" s="1011"/>
      <c r="C92" s="26" t="s">
        <v>77</v>
      </c>
      <c r="D92" s="26">
        <v>0</v>
      </c>
      <c r="E92" s="26">
        <v>0</v>
      </c>
      <c r="F92" s="26">
        <v>0</v>
      </c>
      <c r="G92" s="26">
        <f t="shared" si="2"/>
        <v>0</v>
      </c>
    </row>
    <row r="93" spans="2:7" ht="17.45" thickBot="1">
      <c r="B93" s="1011"/>
      <c r="C93" s="26" t="s">
        <v>78</v>
      </c>
      <c r="D93" s="26">
        <f>SUM('FY24'!BB216:BB225)</f>
        <v>33119.599999999999</v>
      </c>
      <c r="E93" s="26">
        <f>SUM('FY24'!BD216:BD225)</f>
        <v>29531</v>
      </c>
      <c r="F93" s="26">
        <f>SUM('FY24'!BF216:BF225)</f>
        <v>18786</v>
      </c>
      <c r="G93" s="26">
        <f t="shared" si="2"/>
        <v>81436.600000000006</v>
      </c>
    </row>
    <row r="94" spans="2:7" ht="17.45" thickBot="1">
      <c r="B94" s="1011"/>
      <c r="C94" s="26" t="s">
        <v>79</v>
      </c>
      <c r="D94" s="26">
        <v>0</v>
      </c>
      <c r="E94" s="26">
        <v>0</v>
      </c>
      <c r="F94" s="26">
        <v>0</v>
      </c>
      <c r="G94" s="26">
        <f t="shared" si="2"/>
        <v>0</v>
      </c>
    </row>
    <row r="95" spans="2:7" ht="17.45" thickBot="1">
      <c r="B95" s="1011"/>
      <c r="C95" s="26" t="s">
        <v>80</v>
      </c>
      <c r="D95" s="26">
        <f>SUM('FY24'!BB228:BB254)</f>
        <v>15650.95</v>
      </c>
      <c r="E95" s="26">
        <f>SUM('FY24'!BD228:BD254)</f>
        <v>4236</v>
      </c>
      <c r="F95" s="26">
        <f>SUM('FY24'!BF228:BF254)</f>
        <v>14449.8</v>
      </c>
      <c r="G95" s="26">
        <f t="shared" si="2"/>
        <v>34336.75</v>
      </c>
    </row>
    <row r="96" spans="2:7" ht="17.45" thickBot="1">
      <c r="B96" s="1011"/>
      <c r="C96" s="26" t="s">
        <v>72</v>
      </c>
      <c r="D96" s="26">
        <f>SUM('FY24'!BB288:BB305)</f>
        <v>42034.6</v>
      </c>
      <c r="E96" s="26">
        <f>SUM('FY24'!BD288:BD305)</f>
        <v>40859.199999999997</v>
      </c>
      <c r="F96" s="26">
        <f>SUM('FY24'!BF288:BF305)</f>
        <v>13537.2</v>
      </c>
      <c r="G96" s="26">
        <f t="shared" si="2"/>
        <v>96430.999999999985</v>
      </c>
    </row>
    <row r="97" spans="2:7" ht="17.45" thickBot="1">
      <c r="B97" s="1012"/>
      <c r="C97" s="26" t="s">
        <v>73</v>
      </c>
      <c r="D97" s="26">
        <f>SUM('FY24'!BB255:BB287)</f>
        <v>124720.23999999999</v>
      </c>
      <c r="E97" s="26">
        <f>SUM('FY24'!BD255:BD287)</f>
        <v>139877.26</v>
      </c>
      <c r="F97" s="26">
        <f>SUM('FY24'!BF255:BF287)</f>
        <v>103368.14799999999</v>
      </c>
      <c r="G97" s="26">
        <f t="shared" si="2"/>
        <v>367965.64799999999</v>
      </c>
    </row>
    <row r="98" spans="2:7" ht="17.45" thickBot="1">
      <c r="B98" s="21"/>
      <c r="C98" s="21"/>
      <c r="D98" s="21"/>
      <c r="E98" s="21"/>
      <c r="F98" s="21"/>
      <c r="G98" s="29">
        <f>SUM(G77:G97)</f>
        <v>4796743.6784999995</v>
      </c>
    </row>
    <row r="99" spans="2:7">
      <c r="B99" s="21"/>
      <c r="C99" s="21"/>
      <c r="D99" s="21"/>
      <c r="E99" s="21"/>
      <c r="F99" s="21"/>
      <c r="G99" s="21"/>
    </row>
    <row r="100" spans="2:7" ht="17.45" thickBot="1">
      <c r="B100" s="20" t="s">
        <v>92</v>
      </c>
      <c r="C100" s="21"/>
      <c r="D100" s="21"/>
      <c r="E100" s="21"/>
      <c r="F100" s="21"/>
      <c r="G100" s="21"/>
    </row>
    <row r="101" spans="2:7" ht="17.45" thickBot="1">
      <c r="B101" s="38"/>
      <c r="C101" s="23" t="s">
        <v>81</v>
      </c>
      <c r="D101" s="31">
        <v>45413</v>
      </c>
      <c r="E101" s="31">
        <v>45444</v>
      </c>
      <c r="F101" s="31">
        <v>45474</v>
      </c>
      <c r="G101" s="24" t="s">
        <v>399</v>
      </c>
    </row>
    <row r="102" spans="2:7" ht="17.45" thickBot="1">
      <c r="B102" s="1006" t="s">
        <v>82</v>
      </c>
      <c r="C102" s="26" t="s">
        <v>83</v>
      </c>
      <c r="D102" s="26"/>
      <c r="E102" s="26"/>
      <c r="F102" s="26"/>
      <c r="G102" s="26"/>
    </row>
    <row r="103" spans="2:7" ht="17.45" thickBot="1">
      <c r="B103" s="1006"/>
      <c r="C103" s="26" t="s">
        <v>84</v>
      </c>
      <c r="D103" s="26"/>
      <c r="E103" s="26"/>
      <c r="F103" s="26"/>
      <c r="G103" s="26"/>
    </row>
    <row r="104" spans="2:7" ht="17.45" thickBot="1">
      <c r="B104" s="1006"/>
      <c r="C104" s="26" t="s">
        <v>85</v>
      </c>
      <c r="D104" s="26"/>
      <c r="E104" s="26"/>
      <c r="F104" s="26"/>
      <c r="G104" s="26"/>
    </row>
    <row r="105" spans="2:7" ht="17.45" thickBot="1">
      <c r="B105" s="1006"/>
      <c r="C105" s="26" t="s">
        <v>86</v>
      </c>
      <c r="D105" s="26"/>
      <c r="E105" s="26"/>
      <c r="F105" s="26"/>
      <c r="G105" s="26"/>
    </row>
    <row r="106" spans="2:7" ht="17.45" thickBot="1">
      <c r="B106" s="1006"/>
      <c r="C106" s="26" t="s">
        <v>87</v>
      </c>
      <c r="D106" s="26">
        <f>SUM(D77:D97)</f>
        <v>1527709.23</v>
      </c>
      <c r="E106" s="26">
        <f>SUM(E77:E97)</f>
        <v>1759003.85</v>
      </c>
      <c r="F106" s="26">
        <f>SUM(F77:F97)</f>
        <v>1510030.5985000001</v>
      </c>
      <c r="G106" s="26">
        <f>SUM(D106:F106)</f>
        <v>4796743.6785000004</v>
      </c>
    </row>
    <row r="107" spans="2:7" ht="17.45" thickBot="1">
      <c r="B107" s="1006"/>
      <c r="C107" s="26" t="s">
        <v>88</v>
      </c>
      <c r="D107" s="26"/>
      <c r="E107" s="26"/>
      <c r="F107" s="26"/>
      <c r="G107" s="26"/>
    </row>
    <row r="108" spans="2:7" ht="17.45" thickBot="1">
      <c r="B108" s="21"/>
      <c r="C108" s="21"/>
      <c r="D108" s="21"/>
      <c r="E108" s="21"/>
      <c r="F108" s="29" t="s">
        <v>89</v>
      </c>
      <c r="G108" s="30"/>
    </row>
    <row r="110" spans="2:7" ht="17.45" thickBot="1">
      <c r="B110" s="20" t="s">
        <v>94</v>
      </c>
      <c r="C110" s="21"/>
      <c r="D110" s="21"/>
      <c r="E110" s="21"/>
      <c r="F110" s="21"/>
      <c r="G110" s="21"/>
    </row>
    <row r="111" spans="2:7" ht="17.45" thickBot="1">
      <c r="B111" s="22"/>
      <c r="C111" s="23" t="s">
        <v>59</v>
      </c>
      <c r="D111" s="31">
        <v>45505</v>
      </c>
      <c r="E111" s="31">
        <v>45536</v>
      </c>
      <c r="F111" s="31">
        <v>45566</v>
      </c>
      <c r="G111" s="24" t="s">
        <v>400</v>
      </c>
    </row>
    <row r="112" spans="2:7" ht="17.45" thickBot="1">
      <c r="B112" s="1007" t="s">
        <v>61</v>
      </c>
      <c r="C112" s="26" t="s">
        <v>62</v>
      </c>
      <c r="D112" s="26">
        <f>SUM('FY24'!BH115:BH149)*0.25</f>
        <v>16019</v>
      </c>
      <c r="E112" s="26">
        <f>SUM('FY24'!BJ115:BJ149)*0.25</f>
        <v>14448.6</v>
      </c>
      <c r="F112" s="26">
        <f>SUM('FY24'!BL115:BL149)*0.25</f>
        <v>4918.8500000000004</v>
      </c>
      <c r="G112" s="26">
        <f t="shared" ref="G112:G132" si="3">SUM(D112:F112)</f>
        <v>35386.449999999997</v>
      </c>
    </row>
    <row r="113" spans="2:7" ht="17.45" thickBot="1">
      <c r="B113" s="1008"/>
      <c r="C113" s="26" t="s">
        <v>63</v>
      </c>
      <c r="D113" s="26">
        <f>SUM('FY24'!BH6:BH13)</f>
        <v>185836.80000000002</v>
      </c>
      <c r="E113" s="26">
        <f>SUM('FY24'!BJ6:BJ13)</f>
        <v>376528.4</v>
      </c>
      <c r="F113" s="26">
        <f>SUM('FY24'!BL6:BL13)</f>
        <v>564950.15</v>
      </c>
      <c r="G113" s="26">
        <f t="shared" si="3"/>
        <v>1127315.3500000001</v>
      </c>
    </row>
    <row r="114" spans="2:7" ht="17.45" thickBot="1">
      <c r="B114" s="1008"/>
      <c r="C114" s="26" t="s">
        <v>64</v>
      </c>
      <c r="D114" s="26">
        <v>0</v>
      </c>
      <c r="E114" s="26">
        <v>0</v>
      </c>
      <c r="F114" s="26">
        <v>0</v>
      </c>
      <c r="G114" s="26">
        <f t="shared" si="3"/>
        <v>0</v>
      </c>
    </row>
    <row r="115" spans="2:7" ht="17.45" thickBot="1">
      <c r="B115" s="1008"/>
      <c r="C115" s="26" t="s">
        <v>65</v>
      </c>
      <c r="D115" s="26">
        <f>SUM('FY24'!BH20:BH40)</f>
        <v>185705.46</v>
      </c>
      <c r="E115" s="26">
        <f>SUM('FY24'!BJ20:BJ40)</f>
        <v>278287.35999999999</v>
      </c>
      <c r="F115" s="26">
        <f>SUM('FY24'!BL20:BL40)</f>
        <v>159096.76</v>
      </c>
      <c r="G115" s="26">
        <f t="shared" si="3"/>
        <v>623089.57999999996</v>
      </c>
    </row>
    <row r="116" spans="2:7" ht="17.45" thickBot="1">
      <c r="B116" s="1008"/>
      <c r="C116" s="26" t="s">
        <v>66</v>
      </c>
      <c r="D116" s="26">
        <f>SUM('FY24'!BH41:BH44)</f>
        <v>58280.880000000005</v>
      </c>
      <c r="E116" s="26">
        <f>SUM('FY24'!BJ41:BJ44)</f>
        <v>45561.599999999999</v>
      </c>
      <c r="F116" s="26">
        <f>SUM('FY24'!BL41:BL44)</f>
        <v>38781.599999999999</v>
      </c>
      <c r="G116" s="26">
        <f t="shared" si="3"/>
        <v>142624.08000000002</v>
      </c>
    </row>
    <row r="117" spans="2:7" ht="17.45" thickBot="1">
      <c r="B117" s="1008"/>
      <c r="C117" s="26" t="s">
        <v>67</v>
      </c>
      <c r="D117" s="26">
        <f>SUM('FY24'!BH49:BH50)</f>
        <v>38919.299999999996</v>
      </c>
      <c r="E117" s="26">
        <f>SUM('FY24'!BJ49:BJ50)</f>
        <v>40093.199999999997</v>
      </c>
      <c r="F117" s="26">
        <f>SUM('FY24'!BL49:BL50)</f>
        <v>49604.799999999996</v>
      </c>
      <c r="G117" s="26">
        <f t="shared" si="3"/>
        <v>128617.29999999999</v>
      </c>
    </row>
    <row r="118" spans="2:7" ht="17.45" thickBot="1">
      <c r="B118" s="1008"/>
      <c r="C118" s="26" t="s">
        <v>68</v>
      </c>
      <c r="D118" s="26">
        <f>'FY24'!BH51</f>
        <v>0</v>
      </c>
      <c r="E118" s="26">
        <f>'FY24'!BJ51</f>
        <v>0</v>
      </c>
      <c r="F118" s="26">
        <f>'FY24'!BL51</f>
        <v>0</v>
      </c>
      <c r="G118" s="26">
        <f t="shared" si="3"/>
        <v>0</v>
      </c>
    </row>
    <row r="119" spans="2:7" ht="17.45" thickBot="1">
      <c r="B119" s="1008"/>
      <c r="C119" s="26" t="s">
        <v>69</v>
      </c>
      <c r="D119" s="26">
        <f>SUM('FY24'!BH55:BH61)</f>
        <v>4608.5</v>
      </c>
      <c r="E119" s="26">
        <f>SUM('FY24'!BJ55:BJ61)</f>
        <v>2755.44</v>
      </c>
      <c r="F119" s="26">
        <f>SUM('FY24'!BL55:BL61)</f>
        <v>2508</v>
      </c>
      <c r="G119" s="26">
        <f t="shared" si="3"/>
        <v>9871.94</v>
      </c>
    </row>
    <row r="120" spans="2:7" ht="17.45" thickBot="1">
      <c r="B120" s="1008"/>
      <c r="C120" s="26" t="s">
        <v>70</v>
      </c>
      <c r="D120" s="26">
        <f ca="1">SUM('FY24'!BH14:'FY24'!BH19)</f>
        <v>20328</v>
      </c>
      <c r="E120" s="26">
        <f>SUM('FY24'!BJ14:BJ19)</f>
        <v>14602.5</v>
      </c>
      <c r="F120" s="26">
        <f ca="1">SUM('FY24'!BL14:'FY24'!BL15)</f>
        <v>28119.3</v>
      </c>
      <c r="G120" s="26">
        <f t="shared" si="3"/>
        <v>63049.8</v>
      </c>
    </row>
    <row r="121" spans="2:7" ht="17.45" thickBot="1">
      <c r="B121" s="1008"/>
      <c r="C121" s="26" t="s">
        <v>71</v>
      </c>
      <c r="D121" s="26">
        <v>0</v>
      </c>
      <c r="E121" s="26">
        <v>0</v>
      </c>
      <c r="F121" s="26">
        <v>0</v>
      </c>
      <c r="G121" s="26">
        <f t="shared" si="3"/>
        <v>0</v>
      </c>
    </row>
    <row r="122" spans="2:7" ht="17.45" thickBot="1">
      <c r="B122" s="1008"/>
      <c r="C122" s="25" t="s">
        <v>72</v>
      </c>
      <c r="D122" s="27">
        <f>SUM('FY24'!BH305:BH327)</f>
        <v>38847.199999999997</v>
      </c>
      <c r="E122" s="26">
        <f>SUM('FY24'!BJ305:BJ327)</f>
        <v>71623.06</v>
      </c>
      <c r="F122" s="26">
        <f>SUM('FY24'!BL305:BL327)</f>
        <v>57885.740000000005</v>
      </c>
      <c r="G122" s="26">
        <f t="shared" si="3"/>
        <v>168356</v>
      </c>
    </row>
    <row r="123" spans="2:7" ht="17.45" thickBot="1">
      <c r="B123" s="1009"/>
      <c r="C123" s="28" t="s">
        <v>73</v>
      </c>
      <c r="D123" s="26">
        <f>SUM('FY24'!BH62:BH84)</f>
        <v>232025.12000000002</v>
      </c>
      <c r="E123" s="26">
        <f>SUM('FY24'!BJ62:BJ84)</f>
        <v>258043.4</v>
      </c>
      <c r="F123" s="26">
        <f>SUM('FY24'!BL62:BL84)</f>
        <v>113556.04000000001</v>
      </c>
      <c r="G123" s="26">
        <f t="shared" si="3"/>
        <v>603624.56000000006</v>
      </c>
    </row>
    <row r="124" spans="2:7" ht="17.45" thickBot="1">
      <c r="B124" s="1010" t="s">
        <v>74</v>
      </c>
      <c r="C124" s="26" t="s">
        <v>75</v>
      </c>
      <c r="D124" s="26">
        <f>SUM('FY24'!BH85:BH114)+SUM('FY24'!BH115:BH149)*0.75</f>
        <v>223744.6</v>
      </c>
      <c r="E124" s="26">
        <f>SUM('FY24'!BJ85:BJ114)+SUM('FY24'!BJ115:BJ149)*0.75</f>
        <v>218617.8</v>
      </c>
      <c r="F124" s="26">
        <f>SUM('FY24'!BL85:BL114)+SUM('FY24'!BL115:BL149)*0.75</f>
        <v>86831.950000000012</v>
      </c>
      <c r="G124" s="26">
        <f t="shared" si="3"/>
        <v>529194.35000000009</v>
      </c>
    </row>
    <row r="125" spans="2:7" ht="17.45" thickBot="1">
      <c r="B125" s="1011"/>
      <c r="C125" s="26" t="s">
        <v>69</v>
      </c>
      <c r="D125" s="26">
        <f>SUM('FY24'!BH150:BH169)</f>
        <v>24572.55</v>
      </c>
      <c r="E125" s="26">
        <f>SUM('FY24'!BJ150:BJ169)</f>
        <v>14702.800000000001</v>
      </c>
      <c r="F125" s="26">
        <f>SUM('FY24'!BL150:BL169)</f>
        <v>42942.799999999996</v>
      </c>
      <c r="G125" s="26">
        <f t="shared" si="3"/>
        <v>82218.149999999994</v>
      </c>
    </row>
    <row r="126" spans="2:7" ht="17.45" thickBot="1">
      <c r="B126" s="1011"/>
      <c r="C126" s="26" t="s">
        <v>76</v>
      </c>
      <c r="D126" s="26">
        <f>SUM('FY24'!BH170:BH199)</f>
        <v>189911.9</v>
      </c>
      <c r="E126" s="26">
        <f>SUM('FY24'!BJ170:BJ199)</f>
        <v>140288</v>
      </c>
      <c r="F126" s="26">
        <f>SUM('FY24'!BL170:BL199)</f>
        <v>85823.9</v>
      </c>
      <c r="G126" s="26">
        <f t="shared" si="3"/>
        <v>416023.80000000005</v>
      </c>
    </row>
    <row r="127" spans="2:7" ht="17.45" thickBot="1">
      <c r="B127" s="1011"/>
      <c r="C127" s="26" t="s">
        <v>77</v>
      </c>
      <c r="D127" s="26">
        <v>0</v>
      </c>
      <c r="E127" s="26">
        <v>0</v>
      </c>
      <c r="F127" s="26">
        <v>0</v>
      </c>
      <c r="G127" s="26">
        <f t="shared" si="3"/>
        <v>0</v>
      </c>
    </row>
    <row r="128" spans="2:7" ht="17.45" thickBot="1">
      <c r="B128" s="1011"/>
      <c r="C128" s="26" t="s">
        <v>78</v>
      </c>
      <c r="D128" s="26">
        <f>SUM('FY24'!BH216:BH225)</f>
        <v>18678</v>
      </c>
      <c r="E128" s="26">
        <f>SUM('FY24'!BJ216:BJ225)</f>
        <v>30076</v>
      </c>
      <c r="F128" s="26">
        <f>SUM('FY24'!BL216:BL225)</f>
        <v>32344</v>
      </c>
      <c r="G128" s="26">
        <f t="shared" si="3"/>
        <v>81098</v>
      </c>
    </row>
    <row r="129" spans="2:7" ht="17.45" thickBot="1">
      <c r="B129" s="1011"/>
      <c r="C129" s="26" t="s">
        <v>79</v>
      </c>
      <c r="D129" s="26">
        <v>0</v>
      </c>
      <c r="E129" s="26">
        <v>0</v>
      </c>
      <c r="F129" s="26">
        <v>0</v>
      </c>
      <c r="G129" s="26">
        <f t="shared" si="3"/>
        <v>0</v>
      </c>
    </row>
    <row r="130" spans="2:7" ht="17.45" thickBot="1">
      <c r="B130" s="1011"/>
      <c r="C130" s="26" t="s">
        <v>80</v>
      </c>
      <c r="D130" s="26">
        <f>SUM('FY24'!BH228:BH254)</f>
        <v>11458</v>
      </c>
      <c r="E130" s="26">
        <f>SUM('FY24'!BJ228:BJ254)</f>
        <v>14430.5</v>
      </c>
      <c r="F130" s="26">
        <f>SUM('FY24'!BL228:BL254)</f>
        <v>16260</v>
      </c>
      <c r="G130" s="26">
        <f t="shared" si="3"/>
        <v>42148.5</v>
      </c>
    </row>
    <row r="131" spans="2:7" ht="17.45" thickBot="1">
      <c r="B131" s="1011"/>
      <c r="C131" s="26" t="s">
        <v>72</v>
      </c>
      <c r="D131" s="26">
        <f>SUM('FY24'!BH288:BH305)</f>
        <v>10640</v>
      </c>
      <c r="E131" s="26">
        <f>SUM('FY24'!BJ288:BJ305)</f>
        <v>33425.800000000003</v>
      </c>
      <c r="F131" s="26">
        <f>SUM('FY24'!BL288:BL305)</f>
        <v>23297.64</v>
      </c>
      <c r="G131" s="26">
        <f t="shared" si="3"/>
        <v>67363.44</v>
      </c>
    </row>
    <row r="132" spans="2:7" ht="17.45" thickBot="1">
      <c r="B132" s="1012"/>
      <c r="C132" s="26" t="s">
        <v>73</v>
      </c>
      <c r="D132" s="26">
        <f>SUM('FY24'!BH255:BH287)</f>
        <v>89600.2</v>
      </c>
      <c r="E132" s="26">
        <f>SUM('FY24'!BJ255:BJ287)</f>
        <v>142638.52000000002</v>
      </c>
      <c r="F132" s="26">
        <f>SUM('FY24'!BL255:BL287)</f>
        <v>119934.36</v>
      </c>
      <c r="G132" s="26">
        <f t="shared" si="3"/>
        <v>352173.08</v>
      </c>
    </row>
    <row r="133" spans="2:7" ht="17.45" thickBot="1">
      <c r="B133" s="21"/>
      <c r="C133" s="21"/>
      <c r="D133" s="21"/>
      <c r="E133" s="21"/>
      <c r="F133" s="21"/>
      <c r="G133" s="29">
        <f>SUM(G112:G132)</f>
        <v>4472154.38</v>
      </c>
    </row>
    <row r="134" spans="2:7">
      <c r="B134" s="21"/>
      <c r="C134" s="21"/>
      <c r="D134" s="21"/>
      <c r="E134" s="21"/>
      <c r="F134" s="21"/>
      <c r="G134" s="21"/>
    </row>
    <row r="135" spans="2:7" ht="17.45" thickBot="1">
      <c r="B135" s="20" t="s">
        <v>94</v>
      </c>
      <c r="C135" s="21"/>
      <c r="D135" s="21"/>
      <c r="E135" s="21"/>
      <c r="F135" s="21"/>
      <c r="G135" s="21"/>
    </row>
    <row r="136" spans="2:7" ht="17.45" thickBot="1">
      <c r="B136" s="38"/>
      <c r="C136" s="23" t="s">
        <v>81</v>
      </c>
      <c r="D136" s="31">
        <v>45505</v>
      </c>
      <c r="E136" s="31">
        <v>45536</v>
      </c>
      <c r="F136" s="31">
        <v>45566</v>
      </c>
      <c r="G136" s="24" t="s">
        <v>400</v>
      </c>
    </row>
    <row r="137" spans="2:7" ht="17.45" thickBot="1">
      <c r="B137" s="1006" t="s">
        <v>82</v>
      </c>
      <c r="C137" s="26" t="s">
        <v>83</v>
      </c>
      <c r="D137" s="26"/>
      <c r="E137" s="26"/>
      <c r="F137" s="26"/>
      <c r="G137" s="26"/>
    </row>
    <row r="138" spans="2:7" ht="17.45" thickBot="1">
      <c r="B138" s="1006"/>
      <c r="C138" s="26" t="s">
        <v>84</v>
      </c>
      <c r="D138" s="26"/>
      <c r="E138" s="26"/>
      <c r="F138" s="26"/>
      <c r="G138" s="26"/>
    </row>
    <row r="139" spans="2:7" ht="17.45" thickBot="1">
      <c r="B139" s="1006"/>
      <c r="C139" s="26" t="s">
        <v>85</v>
      </c>
      <c r="D139" s="26"/>
      <c r="E139" s="26"/>
      <c r="F139" s="26"/>
      <c r="G139" s="26"/>
    </row>
    <row r="140" spans="2:7" ht="17.45" thickBot="1">
      <c r="B140" s="1006"/>
      <c r="C140" s="26" t="s">
        <v>86</v>
      </c>
      <c r="D140" s="26"/>
      <c r="E140" s="26"/>
      <c r="F140" s="26"/>
      <c r="G140" s="26"/>
    </row>
    <row r="141" spans="2:7" ht="17.45" thickBot="1">
      <c r="B141" s="1006"/>
      <c r="C141" s="26" t="s">
        <v>87</v>
      </c>
      <c r="D141" s="26">
        <f>SUM(D112:D132)</f>
        <v>1349175.51</v>
      </c>
      <c r="E141" s="26">
        <f>SUM(E112:E132)</f>
        <v>1696122.98</v>
      </c>
      <c r="F141" s="26">
        <f>SUM(F112:F132)</f>
        <v>1426855.8900000001</v>
      </c>
      <c r="G141" s="26">
        <f>SUM(D141:F141)</f>
        <v>4472154.3800000008</v>
      </c>
    </row>
    <row r="142" spans="2:7" ht="17.45" thickBot="1">
      <c r="B142" s="1006"/>
      <c r="C142" s="26" t="s">
        <v>88</v>
      </c>
      <c r="D142" s="26"/>
      <c r="E142" s="344"/>
      <c r="F142" s="26"/>
      <c r="G142" s="26"/>
    </row>
    <row r="143" spans="2:7" ht="17.45" thickBot="1">
      <c r="B143" s="21"/>
      <c r="C143" s="21"/>
      <c r="D143" s="21"/>
      <c r="E143" s="345"/>
      <c r="F143" s="29" t="s">
        <v>89</v>
      </c>
      <c r="G143" s="30"/>
    </row>
    <row r="144" spans="2:7">
      <c r="E144" s="346"/>
    </row>
    <row r="145" spans="5:5">
      <c r="E145" s="346"/>
    </row>
    <row r="146" spans="5:5">
      <c r="E146" s="346"/>
    </row>
    <row r="147" spans="5:5">
      <c r="E147" s="346"/>
    </row>
  </sheetData>
  <mergeCells count="12">
    <mergeCell ref="B137:B142"/>
    <mergeCell ref="B5:B16"/>
    <mergeCell ref="B17:B25"/>
    <mergeCell ref="B30:B35"/>
    <mergeCell ref="B41:B52"/>
    <mergeCell ref="B53:B61"/>
    <mergeCell ref="B66:B71"/>
    <mergeCell ref="B77:B88"/>
    <mergeCell ref="B89:B97"/>
    <mergeCell ref="B102:B107"/>
    <mergeCell ref="B112:B123"/>
    <mergeCell ref="B124:B132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BO335"/>
  <sheetViews>
    <sheetView zoomScale="85" zoomScaleNormal="85" workbookViewId="0">
      <pane xSplit="6" ySplit="2" topLeftCell="G3" activePane="bottomRight" state="frozen"/>
      <selection pane="bottomRight" activeCell="BG6" sqref="BG6:BG13"/>
      <selection pane="bottomLeft" activeCell="A3" sqref="A3"/>
      <selection pane="topRight" activeCell="G1" sqref="G1"/>
    </sheetView>
  </sheetViews>
  <sheetFormatPr defaultColWidth="9" defaultRowHeight="14.45" outlineLevelCol="1"/>
  <cols>
    <col min="1" max="1" width="5.125" style="1" customWidth="1"/>
    <col min="2" max="2" width="11.375" style="1" customWidth="1"/>
    <col min="3" max="3" width="8.125" style="1" customWidth="1"/>
    <col min="4" max="4" width="15.375" style="1" customWidth="1"/>
    <col min="5" max="5" width="10.375" style="2" customWidth="1"/>
    <col min="6" max="6" width="10.375" style="1" customWidth="1"/>
    <col min="7" max="7" width="7.375" style="1" customWidth="1"/>
    <col min="8" max="8" width="27.75" style="1" customWidth="1"/>
    <col min="9" max="9" width="6.375" style="1" customWidth="1" outlineLevel="1"/>
    <col min="10" max="10" width="6.375" style="333" customWidth="1" outlineLevel="1"/>
    <col min="11" max="11" width="39.375" style="1" bestFit="1" customWidth="1" outlineLevel="1"/>
    <col min="12" max="12" width="7.125" style="1" customWidth="1" outlineLevel="1"/>
    <col min="13" max="13" width="9.375" style="10" customWidth="1" outlineLevel="1"/>
    <col min="14" max="14" width="6.375" style="10" customWidth="1" outlineLevel="1"/>
    <col min="15" max="15" width="9.375" style="10" customWidth="1"/>
    <col min="16" max="17" width="6.375" style="10" customWidth="1"/>
    <col min="18" max="27" width="6.375" style="10" customWidth="1" outlineLevel="1"/>
    <col min="28" max="28" width="9.125" style="10" customWidth="1"/>
    <col min="29" max="30" width="6.375" style="10" customWidth="1"/>
    <col min="31" max="40" width="6.375" style="10" hidden="1" customWidth="1" outlineLevel="1"/>
    <col min="41" max="41" width="7.375" style="4" customWidth="1" collapsed="1"/>
    <col min="42" max="42" width="12.375" style="194" customWidth="1"/>
    <col min="43" max="43" width="7.375" style="4" customWidth="1"/>
    <col min="44" max="44" width="12.375" style="194" customWidth="1"/>
    <col min="45" max="45" width="7.375" style="4" customWidth="1" outlineLevel="1"/>
    <col min="46" max="46" width="12.375" style="194" customWidth="1" outlineLevel="1"/>
    <col min="47" max="47" width="7.375" style="426" customWidth="1" outlineLevel="1"/>
    <col min="48" max="48" width="12.375" style="444" customWidth="1" outlineLevel="1"/>
    <col min="49" max="49" width="7.375" style="426" customWidth="1" outlineLevel="1"/>
    <col min="50" max="50" width="12.375" style="444" customWidth="1" outlineLevel="1"/>
    <col min="51" max="51" width="7.375" style="426" customWidth="1" outlineLevel="1"/>
    <col min="52" max="52" width="12.375" style="444" customWidth="1" outlineLevel="1"/>
    <col min="53" max="53" width="7.375" style="426" customWidth="1" outlineLevel="1"/>
    <col min="54" max="54" width="12.375" style="444" customWidth="1" outlineLevel="1"/>
    <col min="55" max="55" width="7.375" style="426" customWidth="1" outlineLevel="1"/>
    <col min="56" max="56" width="12.375" style="444" customWidth="1" outlineLevel="1"/>
    <col min="57" max="57" width="7.375" style="426" customWidth="1" outlineLevel="1"/>
    <col min="58" max="58" width="12.375" style="444" customWidth="1" outlineLevel="1"/>
    <col min="59" max="59" width="7.375" style="426" customWidth="1" outlineLevel="1"/>
    <col min="60" max="60" width="12.375" style="444" customWidth="1" outlineLevel="1"/>
    <col min="61" max="61" width="7.375" style="426" customWidth="1" outlineLevel="1"/>
    <col min="62" max="62" width="12.375" style="444" customWidth="1" outlineLevel="1"/>
    <col min="63" max="63" width="7.375" style="426" customWidth="1" outlineLevel="1"/>
    <col min="64" max="64" width="12.375" style="444" customWidth="1" outlineLevel="1"/>
    <col min="65" max="65" width="12.375" style="317" customWidth="1"/>
    <col min="66" max="67" width="12.375" style="1" customWidth="1"/>
    <col min="68" max="68" width="9" style="1"/>
    <col min="69" max="69" width="35.625" style="1" bestFit="1" customWidth="1"/>
    <col min="70" max="16384" width="9" style="1"/>
  </cols>
  <sheetData>
    <row r="1" spans="1:67" s="2" customFormat="1" ht="16.5" customHeight="1" thickBot="1">
      <c r="A1" s="301"/>
      <c r="B1" s="32"/>
      <c r="C1" s="32"/>
      <c r="D1" s="32" t="s">
        <v>401</v>
      </c>
      <c r="E1" s="17" t="s">
        <v>402</v>
      </c>
      <c r="F1" s="6"/>
      <c r="G1" s="12" t="s">
        <v>403</v>
      </c>
      <c r="H1" s="11" t="s">
        <v>404</v>
      </c>
      <c r="I1" s="322" t="s">
        <v>405</v>
      </c>
      <c r="J1" s="322" t="s">
        <v>196</v>
      </c>
      <c r="K1" s="322" t="s">
        <v>406</v>
      </c>
      <c r="L1" s="34" t="s">
        <v>407</v>
      </c>
      <c r="M1" s="16" t="s">
        <v>408</v>
      </c>
      <c r="N1" s="16"/>
      <c r="O1" s="9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4"/>
      <c r="AP1" s="194">
        <f>SUM(AP3:AP327)</f>
        <v>1455240.1700000002</v>
      </c>
      <c r="AQ1" s="4"/>
      <c r="AR1" s="194">
        <f>SUM(AR3:AR327)</f>
        <v>1297732.25</v>
      </c>
      <c r="AS1" s="4"/>
      <c r="AT1" s="194">
        <f>SUM(AT3:AT327)</f>
        <v>1009232.9399999997</v>
      </c>
      <c r="AU1" s="426"/>
      <c r="AV1" s="444">
        <f>SUM(AV3:AV327)</f>
        <v>913750.01000000013</v>
      </c>
      <c r="AW1" s="426"/>
      <c r="AX1" s="444">
        <f>SUM(AX3:AX327)</f>
        <v>1273934.4399999995</v>
      </c>
      <c r="AY1" s="426"/>
      <c r="AZ1" s="444">
        <f>SUM(AZ3:AZ327)</f>
        <v>1187669.7699999996</v>
      </c>
      <c r="BA1" s="426"/>
      <c r="BB1" s="444">
        <f>SUM(BB3:BB327)</f>
        <v>1527709.23</v>
      </c>
      <c r="BC1" s="426"/>
      <c r="BD1" s="444">
        <f>SUM(BD3:BD327)</f>
        <v>1759003.850000001</v>
      </c>
      <c r="BE1" s="426"/>
      <c r="BF1" s="444">
        <f>SUM(BF3:BF327)</f>
        <v>1510030.5985000003</v>
      </c>
      <c r="BG1" s="426"/>
      <c r="BH1" s="444">
        <f>SUM(BH3:BH327)</f>
        <v>1349175.5099999998</v>
      </c>
      <c r="BI1" s="426"/>
      <c r="BJ1" s="444">
        <f>SUM(BJ3:BJ327)</f>
        <v>1696122.9800000002</v>
      </c>
      <c r="BK1" s="564"/>
      <c r="BL1" s="444">
        <f>SUM(BL3:BL327)</f>
        <v>1426855.89</v>
      </c>
      <c r="BM1" s="317"/>
      <c r="BN1" s="2">
        <f>SUM(AP1:BL1)</f>
        <v>16406457.638500001</v>
      </c>
      <c r="BO1" s="16" t="s">
        <v>409</v>
      </c>
    </row>
    <row r="2" spans="1:67" s="5" customFormat="1" ht="63" customHeight="1" thickBot="1">
      <c r="A2" s="312" t="s">
        <v>410</v>
      </c>
      <c r="B2" s="246" t="s">
        <v>97</v>
      </c>
      <c r="C2" s="247" t="s">
        <v>98</v>
      </c>
      <c r="D2" s="248" t="s">
        <v>99</v>
      </c>
      <c r="E2" s="249" t="s">
        <v>59</v>
      </c>
      <c r="F2" s="249" t="s">
        <v>100</v>
      </c>
      <c r="G2" s="250" t="s">
        <v>101</v>
      </c>
      <c r="H2" s="318" t="s">
        <v>102</v>
      </c>
      <c r="I2" s="337" t="s">
        <v>103</v>
      </c>
      <c r="J2" s="323" t="s">
        <v>104</v>
      </c>
      <c r="K2" s="324" t="s">
        <v>105</v>
      </c>
      <c r="L2" s="302" t="s">
        <v>106</v>
      </c>
      <c r="M2" s="254" t="s">
        <v>107</v>
      </c>
      <c r="N2" s="360" t="s">
        <v>411</v>
      </c>
      <c r="O2" s="303" t="s">
        <v>108</v>
      </c>
      <c r="P2" s="304" t="s">
        <v>109</v>
      </c>
      <c r="Q2" s="304" t="s">
        <v>110</v>
      </c>
      <c r="R2" s="304" t="s">
        <v>111</v>
      </c>
      <c r="S2" s="304" t="s">
        <v>112</v>
      </c>
      <c r="T2" s="304" t="s">
        <v>113</v>
      </c>
      <c r="U2" s="304" t="s">
        <v>114</v>
      </c>
      <c r="V2" s="304" t="s">
        <v>115</v>
      </c>
      <c r="W2" s="304" t="s">
        <v>116</v>
      </c>
      <c r="X2" s="304" t="s">
        <v>117</v>
      </c>
      <c r="Y2" s="304" t="s">
        <v>118</v>
      </c>
      <c r="Z2" s="304" t="s">
        <v>119</v>
      </c>
      <c r="AA2" s="304" t="s">
        <v>120</v>
      </c>
      <c r="AB2" s="303" t="s">
        <v>121</v>
      </c>
      <c r="AC2" s="305" t="s">
        <v>122</v>
      </c>
      <c r="AD2" s="305" t="s">
        <v>123</v>
      </c>
      <c r="AE2" s="305" t="s">
        <v>124</v>
      </c>
      <c r="AF2" s="305" t="s">
        <v>125</v>
      </c>
      <c r="AG2" s="305" t="s">
        <v>126</v>
      </c>
      <c r="AH2" s="305" t="s">
        <v>127</v>
      </c>
      <c r="AI2" s="305" t="s">
        <v>128</v>
      </c>
      <c r="AJ2" s="305" t="s">
        <v>129</v>
      </c>
      <c r="AK2" s="305" t="s">
        <v>130</v>
      </c>
      <c r="AL2" s="305" t="s">
        <v>131</v>
      </c>
      <c r="AM2" s="305" t="s">
        <v>132</v>
      </c>
      <c r="AN2" s="311" t="s">
        <v>133</v>
      </c>
      <c r="AO2" s="384" t="s">
        <v>134</v>
      </c>
      <c r="AP2" s="313" t="s">
        <v>135</v>
      </c>
      <c r="AQ2" s="395" t="s">
        <v>136</v>
      </c>
      <c r="AR2" s="313" t="s">
        <v>137</v>
      </c>
      <c r="AS2" s="395" t="s">
        <v>138</v>
      </c>
      <c r="AT2" s="313" t="s">
        <v>139</v>
      </c>
      <c r="AU2" s="406" t="s">
        <v>140</v>
      </c>
      <c r="AV2" s="314" t="s">
        <v>141</v>
      </c>
      <c r="AW2" s="406" t="s">
        <v>142</v>
      </c>
      <c r="AX2" s="314" t="s">
        <v>143</v>
      </c>
      <c r="AY2" s="406" t="s">
        <v>144</v>
      </c>
      <c r="AZ2" s="314" t="s">
        <v>145</v>
      </c>
      <c r="BA2" s="415" t="s">
        <v>146</v>
      </c>
      <c r="BB2" s="315" t="s">
        <v>147</v>
      </c>
      <c r="BC2" s="415" t="s">
        <v>148</v>
      </c>
      <c r="BD2" s="315" t="s">
        <v>149</v>
      </c>
      <c r="BE2" s="415" t="s">
        <v>150</v>
      </c>
      <c r="BF2" s="315" t="s">
        <v>151</v>
      </c>
      <c r="BG2" s="417" t="s">
        <v>152</v>
      </c>
      <c r="BH2" s="417" t="s">
        <v>412</v>
      </c>
      <c r="BI2" s="417" t="s">
        <v>413</v>
      </c>
      <c r="BJ2" s="316" t="s">
        <v>414</v>
      </c>
      <c r="BK2" s="417" t="s">
        <v>415</v>
      </c>
      <c r="BL2" s="316" t="s">
        <v>416</v>
      </c>
      <c r="BM2" s="335" t="s">
        <v>158</v>
      </c>
      <c r="BN2" s="336" t="s">
        <v>159</v>
      </c>
      <c r="BO2" s="336" t="s">
        <v>417</v>
      </c>
    </row>
    <row r="3" spans="1:67" ht="15.75" customHeight="1">
      <c r="A3" s="308" t="s">
        <v>418</v>
      </c>
      <c r="B3" s="150"/>
      <c r="C3" s="151"/>
      <c r="D3" s="136"/>
      <c r="E3" s="13"/>
      <c r="F3" s="1019">
        <v>200</v>
      </c>
      <c r="G3" s="110"/>
      <c r="H3" s="169"/>
      <c r="I3" s="107"/>
      <c r="J3" s="106"/>
      <c r="K3" s="105"/>
      <c r="L3" s="105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1"/>
      <c r="AC3" s="61"/>
      <c r="AD3" s="60"/>
      <c r="AE3" s="60"/>
      <c r="AF3" s="58"/>
      <c r="AG3" s="58"/>
      <c r="AH3" s="58"/>
      <c r="AI3" s="58"/>
      <c r="AJ3" s="58"/>
      <c r="AK3" s="58"/>
      <c r="AL3" s="58"/>
      <c r="AM3" s="58"/>
      <c r="AN3" s="58"/>
      <c r="AO3" s="385">
        <v>0</v>
      </c>
      <c r="AP3" s="431">
        <f>AC3*AO3</f>
        <v>0</v>
      </c>
      <c r="AQ3" s="385">
        <v>0</v>
      </c>
      <c r="AR3" s="376">
        <f t="shared" ref="AR3:AR84" si="0">AD3*AQ3</f>
        <v>0</v>
      </c>
      <c r="AS3" s="385">
        <v>0</v>
      </c>
      <c r="AT3" s="431">
        <f t="shared" ref="AT3:AT60" si="1">AE3*AS3</f>
        <v>0</v>
      </c>
      <c r="AU3" s="385">
        <v>0</v>
      </c>
      <c r="AV3" s="431">
        <f t="shared" ref="AV3:AV60" si="2">AF3*AU3</f>
        <v>0</v>
      </c>
      <c r="AW3" s="385">
        <v>0</v>
      </c>
      <c r="AX3" s="431">
        <f t="shared" ref="AX3:AX60" si="3">AG3*AW3</f>
        <v>0</v>
      </c>
      <c r="AY3" s="385">
        <v>0</v>
      </c>
      <c r="AZ3" s="431">
        <f t="shared" ref="AZ3:AZ60" si="4">AH3*AY3</f>
        <v>0</v>
      </c>
      <c r="BA3" s="385">
        <v>0</v>
      </c>
      <c r="BB3" s="431">
        <f t="shared" ref="BB3:BB60" si="5">AI3*BA3</f>
        <v>0</v>
      </c>
      <c r="BC3" s="385">
        <v>0</v>
      </c>
      <c r="BD3" s="431">
        <f>AJ3*BC3</f>
        <v>0</v>
      </c>
      <c r="BE3" s="385">
        <v>0</v>
      </c>
      <c r="BF3" s="431">
        <f>AK3*BE3</f>
        <v>0</v>
      </c>
      <c r="BG3" s="385">
        <v>0</v>
      </c>
      <c r="BH3" s="431">
        <f t="shared" ref="BH3:BH60" si="6">AL3*BG3</f>
        <v>0</v>
      </c>
      <c r="BI3" s="385">
        <v>520</v>
      </c>
      <c r="BJ3" s="431">
        <f t="shared" ref="BJ3:BJ57" si="7">AM3*BI3</f>
        <v>0</v>
      </c>
      <c r="BK3" s="385">
        <v>1283</v>
      </c>
      <c r="BL3" s="445">
        <f t="shared" ref="BL3:BL57" si="8">AN3*BK3</f>
        <v>0</v>
      </c>
      <c r="BM3" s="470"/>
      <c r="BN3" s="469"/>
    </row>
    <row r="4" spans="1:67" ht="15.75" customHeight="1">
      <c r="A4" s="297" t="s">
        <v>418</v>
      </c>
      <c r="B4" s="56"/>
      <c r="C4" s="33"/>
      <c r="D4" s="136"/>
      <c r="E4" s="13"/>
      <c r="F4" s="1056"/>
      <c r="G4" s="110"/>
      <c r="H4" s="169"/>
      <c r="I4" s="167"/>
      <c r="J4" s="168"/>
      <c r="K4" s="169"/>
      <c r="L4" s="169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147"/>
      <c r="AC4" s="147"/>
      <c r="AD4" s="148"/>
      <c r="AE4" s="148"/>
      <c r="AF4" s="145"/>
      <c r="AG4" s="145"/>
      <c r="AH4" s="145"/>
      <c r="AI4" s="145"/>
      <c r="AJ4" s="145"/>
      <c r="AK4" s="145"/>
      <c r="AL4" s="145"/>
      <c r="AM4" s="145"/>
      <c r="AN4" s="145"/>
      <c r="AO4" s="386"/>
      <c r="AP4" s="431">
        <f t="shared" ref="AP4:AP74" si="9">AC4*AO4</f>
        <v>0</v>
      </c>
      <c r="AQ4" s="386"/>
      <c r="AR4" s="376">
        <f t="shared" si="0"/>
        <v>0</v>
      </c>
      <c r="AS4" s="386"/>
      <c r="AT4" s="431">
        <f t="shared" si="1"/>
        <v>0</v>
      </c>
      <c r="AU4" s="386"/>
      <c r="AV4" s="431">
        <f t="shared" si="2"/>
        <v>0</v>
      </c>
      <c r="AW4" s="386"/>
      <c r="AX4" s="431">
        <f t="shared" si="3"/>
        <v>0</v>
      </c>
      <c r="AY4" s="386"/>
      <c r="AZ4" s="431">
        <f t="shared" si="4"/>
        <v>0</v>
      </c>
      <c r="BA4" s="386"/>
      <c r="BB4" s="431">
        <f t="shared" si="5"/>
        <v>0</v>
      </c>
      <c r="BC4" s="386"/>
      <c r="BD4" s="431">
        <f t="shared" ref="BD4:BD60" si="10">AJ4*BC4</f>
        <v>0</v>
      </c>
      <c r="BE4" s="385">
        <v>0</v>
      </c>
      <c r="BF4" s="431">
        <f t="shared" ref="BF4:BF60" si="11">AK4*BE4</f>
        <v>0</v>
      </c>
      <c r="BG4" s="385">
        <v>0</v>
      </c>
      <c r="BH4" s="431">
        <f t="shared" si="6"/>
        <v>0</v>
      </c>
      <c r="BI4" s="385">
        <v>120</v>
      </c>
      <c r="BJ4" s="431">
        <f t="shared" si="7"/>
        <v>0</v>
      </c>
      <c r="BK4" s="385"/>
      <c r="BL4" s="445">
        <f t="shared" si="8"/>
        <v>0</v>
      </c>
      <c r="BM4" s="471"/>
    </row>
    <row r="5" spans="1:67" ht="14.25" customHeight="1" thickBot="1">
      <c r="A5" s="297" t="s">
        <v>418</v>
      </c>
      <c r="B5" s="72"/>
      <c r="C5" s="71"/>
      <c r="D5" s="133"/>
      <c r="E5" s="14"/>
      <c r="F5" s="1057"/>
      <c r="G5" s="104"/>
      <c r="H5" s="101"/>
      <c r="I5" s="277"/>
      <c r="J5" s="102"/>
      <c r="K5" s="101"/>
      <c r="L5" s="101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86"/>
      <c r="AC5" s="85"/>
      <c r="AD5" s="85"/>
      <c r="AE5" s="85"/>
      <c r="AF5" s="83"/>
      <c r="AG5" s="83"/>
      <c r="AH5" s="83"/>
      <c r="AI5" s="83"/>
      <c r="AJ5" s="83"/>
      <c r="AK5" s="83"/>
      <c r="AL5" s="83"/>
      <c r="AM5" s="83"/>
      <c r="AN5" s="83"/>
      <c r="AO5" s="387">
        <v>0</v>
      </c>
      <c r="AP5" s="432">
        <f t="shared" si="9"/>
        <v>0</v>
      </c>
      <c r="AQ5" s="387">
        <v>0</v>
      </c>
      <c r="AR5" s="436">
        <f t="shared" si="0"/>
        <v>0</v>
      </c>
      <c r="AS5" s="387">
        <v>0</v>
      </c>
      <c r="AT5" s="432">
        <f t="shared" si="1"/>
        <v>0</v>
      </c>
      <c r="AU5" s="392">
        <v>0</v>
      </c>
      <c r="AV5" s="432">
        <f t="shared" si="2"/>
        <v>0</v>
      </c>
      <c r="AW5" s="392">
        <v>0</v>
      </c>
      <c r="AX5" s="432">
        <f t="shared" si="3"/>
        <v>0</v>
      </c>
      <c r="AY5" s="392">
        <v>0</v>
      </c>
      <c r="AZ5" s="432">
        <f t="shared" si="4"/>
        <v>0</v>
      </c>
      <c r="BA5" s="392">
        <v>0</v>
      </c>
      <c r="BB5" s="432">
        <f t="shared" si="5"/>
        <v>0</v>
      </c>
      <c r="BC5" s="392">
        <v>0</v>
      </c>
      <c r="BD5" s="432">
        <f t="shared" si="10"/>
        <v>0</v>
      </c>
      <c r="BE5" s="387">
        <v>0</v>
      </c>
      <c r="BF5" s="432">
        <f t="shared" si="11"/>
        <v>0</v>
      </c>
      <c r="BG5" s="387">
        <v>0</v>
      </c>
      <c r="BH5" s="432">
        <f t="shared" si="6"/>
        <v>0</v>
      </c>
      <c r="BI5" s="387">
        <v>758</v>
      </c>
      <c r="BJ5" s="432">
        <f t="shared" si="7"/>
        <v>0</v>
      </c>
      <c r="BK5" s="387">
        <v>43</v>
      </c>
      <c r="BL5" s="446">
        <f t="shared" si="8"/>
        <v>0</v>
      </c>
      <c r="BM5" s="471"/>
    </row>
    <row r="6" spans="1:67" ht="14.25" customHeight="1">
      <c r="A6" s="297" t="s">
        <v>418</v>
      </c>
      <c r="B6" s="67" t="s">
        <v>419</v>
      </c>
      <c r="C6" s="66" t="s">
        <v>87</v>
      </c>
      <c r="D6" s="137" t="s">
        <v>420</v>
      </c>
      <c r="E6" s="18" t="s">
        <v>162</v>
      </c>
      <c r="F6" s="1058" t="s">
        <v>421</v>
      </c>
      <c r="G6" s="106">
        <v>2024</v>
      </c>
      <c r="H6" s="41" t="s">
        <v>422</v>
      </c>
      <c r="I6" s="41" t="s">
        <v>423</v>
      </c>
      <c r="J6" s="106">
        <v>14</v>
      </c>
      <c r="K6" s="41" t="s">
        <v>424</v>
      </c>
      <c r="L6" s="41" t="s">
        <v>167</v>
      </c>
      <c r="M6" s="278" t="s">
        <v>168</v>
      </c>
      <c r="N6" s="63">
        <v>7.35</v>
      </c>
      <c r="O6" s="63">
        <v>12.39</v>
      </c>
      <c r="P6" s="63"/>
      <c r="Q6" s="63"/>
      <c r="R6" s="63"/>
      <c r="S6" s="63">
        <v>14.16</v>
      </c>
      <c r="T6" s="63">
        <v>14.16</v>
      </c>
      <c r="U6" s="63">
        <v>14.16</v>
      </c>
      <c r="V6" s="370">
        <v>12.39</v>
      </c>
      <c r="W6" s="370">
        <v>12.39</v>
      </c>
      <c r="X6" s="370">
        <v>12.39</v>
      </c>
      <c r="Y6" s="370">
        <v>12.39</v>
      </c>
      <c r="Z6" s="370">
        <v>12.39</v>
      </c>
      <c r="AA6" s="370">
        <v>12.39</v>
      </c>
      <c r="AB6" s="61">
        <v>0</v>
      </c>
      <c r="AC6" s="61"/>
      <c r="AD6" s="61"/>
      <c r="AE6" s="61"/>
      <c r="AF6" s="61"/>
      <c r="AG6" s="61"/>
      <c r="AH6" s="61"/>
      <c r="AI6" s="371">
        <v>5.04</v>
      </c>
      <c r="AJ6" s="371">
        <v>5.04</v>
      </c>
      <c r="AK6" s="371">
        <v>5.04</v>
      </c>
      <c r="AL6" s="371">
        <v>5.04</v>
      </c>
      <c r="AM6" s="371">
        <v>5.04</v>
      </c>
      <c r="AN6" s="371">
        <v>5.04</v>
      </c>
      <c r="AO6" s="388"/>
      <c r="AP6" s="433">
        <f t="shared" si="9"/>
        <v>0</v>
      </c>
      <c r="AQ6" s="396"/>
      <c r="AR6" s="437">
        <f t="shared" si="0"/>
        <v>0</v>
      </c>
      <c r="AS6" s="396"/>
      <c r="AT6" s="433">
        <f t="shared" si="1"/>
        <v>0</v>
      </c>
      <c r="AU6" s="396"/>
      <c r="AV6" s="433">
        <f t="shared" si="2"/>
        <v>0</v>
      </c>
      <c r="AW6" s="396"/>
      <c r="AX6" s="433">
        <f t="shared" si="3"/>
        <v>0</v>
      </c>
      <c r="AY6" s="396"/>
      <c r="AZ6" s="433">
        <f t="shared" si="4"/>
        <v>0</v>
      </c>
      <c r="BA6" s="423"/>
      <c r="BB6" s="433">
        <f t="shared" si="5"/>
        <v>0</v>
      </c>
      <c r="BC6" s="423"/>
      <c r="BD6" s="433">
        <f t="shared" si="10"/>
        <v>0</v>
      </c>
      <c r="BE6" s="388"/>
      <c r="BF6" s="433">
        <f t="shared" si="11"/>
        <v>0</v>
      </c>
      <c r="BG6" s="388">
        <v>21640</v>
      </c>
      <c r="BH6" s="433">
        <f t="shared" si="6"/>
        <v>109065.60000000001</v>
      </c>
      <c r="BI6" s="388">
        <v>48325</v>
      </c>
      <c r="BJ6" s="433">
        <f t="shared" si="7"/>
        <v>243558</v>
      </c>
      <c r="BK6" s="388">
        <v>76734</v>
      </c>
      <c r="BL6" s="447">
        <f>AN6*BK6</f>
        <v>386739.36</v>
      </c>
      <c r="BM6" s="471" t="s">
        <v>425</v>
      </c>
      <c r="BN6" s="490"/>
    </row>
    <row r="7" spans="1:67" ht="14.25" customHeight="1">
      <c r="A7" s="297" t="s">
        <v>418</v>
      </c>
      <c r="B7" s="56" t="s">
        <v>419</v>
      </c>
      <c r="C7" s="33" t="s">
        <v>87</v>
      </c>
      <c r="D7" s="136" t="s">
        <v>420</v>
      </c>
      <c r="E7" s="19" t="s">
        <v>162</v>
      </c>
      <c r="F7" s="1059"/>
      <c r="G7" s="168">
        <v>2024</v>
      </c>
      <c r="H7" s="239" t="s">
        <v>422</v>
      </c>
      <c r="I7" s="239" t="s">
        <v>426</v>
      </c>
      <c r="J7" s="168">
        <v>14</v>
      </c>
      <c r="K7" s="239" t="s">
        <v>251</v>
      </c>
      <c r="L7" s="239" t="s">
        <v>167</v>
      </c>
      <c r="M7" s="55" t="s">
        <v>168</v>
      </c>
      <c r="N7" s="55">
        <v>3.65</v>
      </c>
      <c r="O7" s="55">
        <v>4.16</v>
      </c>
      <c r="P7" s="55"/>
      <c r="Q7" s="55"/>
      <c r="R7" s="55"/>
      <c r="S7" s="55">
        <v>4.24</v>
      </c>
      <c r="T7" s="55">
        <v>4.24</v>
      </c>
      <c r="U7" s="55">
        <v>4.24</v>
      </c>
      <c r="V7" s="244">
        <v>4.16</v>
      </c>
      <c r="W7" s="244">
        <v>4.16</v>
      </c>
      <c r="X7" s="244">
        <v>4.16</v>
      </c>
      <c r="Y7" s="244">
        <v>4.16</v>
      </c>
      <c r="Z7" s="244">
        <v>4.16</v>
      </c>
      <c r="AA7" s="244">
        <v>4.16</v>
      </c>
      <c r="AB7" s="147">
        <v>0</v>
      </c>
      <c r="AC7" s="147"/>
      <c r="AD7" s="147"/>
      <c r="AE7" s="147"/>
      <c r="AF7" s="147"/>
      <c r="AG7" s="147"/>
      <c r="AH7" s="147"/>
      <c r="AI7" s="365">
        <v>0.51</v>
      </c>
      <c r="AJ7" s="365">
        <v>0.51</v>
      </c>
      <c r="AK7" s="365">
        <v>0.51</v>
      </c>
      <c r="AL7" s="365">
        <v>0.51</v>
      </c>
      <c r="AM7" s="365">
        <v>0.51</v>
      </c>
      <c r="AN7" s="365">
        <v>0.51</v>
      </c>
      <c r="AO7" s="385"/>
      <c r="AP7" s="431">
        <f t="shared" si="9"/>
        <v>0</v>
      </c>
      <c r="AQ7" s="397"/>
      <c r="AR7" s="376">
        <f t="shared" si="0"/>
        <v>0</v>
      </c>
      <c r="AS7" s="397"/>
      <c r="AT7" s="431">
        <f t="shared" si="1"/>
        <v>0</v>
      </c>
      <c r="AU7" s="397"/>
      <c r="AV7" s="431">
        <f t="shared" si="2"/>
        <v>0</v>
      </c>
      <c r="AW7" s="397"/>
      <c r="AX7" s="431">
        <f t="shared" si="3"/>
        <v>0</v>
      </c>
      <c r="AY7" s="397"/>
      <c r="AZ7" s="431">
        <f t="shared" si="4"/>
        <v>0</v>
      </c>
      <c r="BA7" s="386"/>
      <c r="BB7" s="431">
        <f t="shared" si="5"/>
        <v>0</v>
      </c>
      <c r="BC7" s="386"/>
      <c r="BD7" s="431">
        <f t="shared" si="10"/>
        <v>0</v>
      </c>
      <c r="BE7" s="385"/>
      <c r="BF7" s="431">
        <f t="shared" si="11"/>
        <v>0</v>
      </c>
      <c r="BG7" s="385">
        <v>6440</v>
      </c>
      <c r="BH7" s="431">
        <f t="shared" si="6"/>
        <v>3284.4</v>
      </c>
      <c r="BI7" s="385">
        <v>7240</v>
      </c>
      <c r="BJ7" s="431">
        <f t="shared" si="7"/>
        <v>3692.4</v>
      </c>
      <c r="BK7" s="385">
        <v>9689</v>
      </c>
      <c r="BL7" s="445">
        <f t="shared" ref="BL7:BL13" si="12">AN7*BK7</f>
        <v>4941.3900000000003</v>
      </c>
      <c r="BM7" s="471" t="s">
        <v>427</v>
      </c>
      <c r="BN7" s="490"/>
    </row>
    <row r="8" spans="1:67" ht="14.25" customHeight="1">
      <c r="A8" s="297" t="s">
        <v>418</v>
      </c>
      <c r="B8" s="56" t="s">
        <v>419</v>
      </c>
      <c r="C8" s="33" t="s">
        <v>87</v>
      </c>
      <c r="D8" s="136" t="s">
        <v>161</v>
      </c>
      <c r="E8" s="19" t="s">
        <v>162</v>
      </c>
      <c r="F8" s="1059"/>
      <c r="G8" s="168">
        <v>2024</v>
      </c>
      <c r="H8" s="239" t="s">
        <v>428</v>
      </c>
      <c r="I8" s="239" t="s">
        <v>165</v>
      </c>
      <c r="J8" s="168">
        <v>16</v>
      </c>
      <c r="K8" s="239" t="s">
        <v>251</v>
      </c>
      <c r="L8" s="239" t="s">
        <v>167</v>
      </c>
      <c r="M8" s="55" t="s">
        <v>168</v>
      </c>
      <c r="N8" s="55">
        <v>7.88</v>
      </c>
      <c r="O8" s="55">
        <v>13.63</v>
      </c>
      <c r="P8" s="55"/>
      <c r="Q8" s="55"/>
      <c r="R8" s="55"/>
      <c r="S8" s="55">
        <v>15.58</v>
      </c>
      <c r="T8" s="55">
        <v>15.58</v>
      </c>
      <c r="U8" s="55">
        <v>15.58</v>
      </c>
      <c r="V8" s="244">
        <v>13.63</v>
      </c>
      <c r="W8" s="244">
        <v>13.63</v>
      </c>
      <c r="X8" s="244">
        <v>13.63</v>
      </c>
      <c r="Y8" s="244">
        <v>13.63</v>
      </c>
      <c r="Z8" s="244">
        <v>13.63</v>
      </c>
      <c r="AA8" s="244">
        <v>13.63</v>
      </c>
      <c r="AB8" s="147">
        <v>0</v>
      </c>
      <c r="AC8" s="147"/>
      <c r="AD8" s="147"/>
      <c r="AE8" s="147"/>
      <c r="AF8" s="147"/>
      <c r="AG8" s="147"/>
      <c r="AH8" s="147"/>
      <c r="AI8" s="365">
        <v>5.75</v>
      </c>
      <c r="AJ8" s="365">
        <v>5.75</v>
      </c>
      <c r="AK8" s="365">
        <v>5.75</v>
      </c>
      <c r="AL8" s="365">
        <v>5.75</v>
      </c>
      <c r="AM8" s="365">
        <v>5.75</v>
      </c>
      <c r="AN8" s="365">
        <v>5.75</v>
      </c>
      <c r="AO8" s="385"/>
      <c r="AP8" s="431">
        <f t="shared" si="9"/>
        <v>0</v>
      </c>
      <c r="AQ8" s="397"/>
      <c r="AR8" s="376">
        <f t="shared" si="0"/>
        <v>0</v>
      </c>
      <c r="AS8" s="397"/>
      <c r="AT8" s="431">
        <f t="shared" si="1"/>
        <v>0</v>
      </c>
      <c r="AU8" s="397"/>
      <c r="AV8" s="431">
        <f t="shared" si="2"/>
        <v>0</v>
      </c>
      <c r="AW8" s="397"/>
      <c r="AX8" s="431">
        <f t="shared" si="3"/>
        <v>0</v>
      </c>
      <c r="AY8" s="397"/>
      <c r="AZ8" s="431">
        <f t="shared" si="4"/>
        <v>0</v>
      </c>
      <c r="BA8" s="386"/>
      <c r="BB8" s="431">
        <f t="shared" si="5"/>
        <v>0</v>
      </c>
      <c r="BC8" s="386"/>
      <c r="BD8" s="431">
        <f t="shared" si="10"/>
        <v>0</v>
      </c>
      <c r="BE8" s="385"/>
      <c r="BF8" s="431">
        <f t="shared" si="11"/>
        <v>0</v>
      </c>
      <c r="BG8" s="385">
        <v>4080</v>
      </c>
      <c r="BH8" s="431">
        <f t="shared" si="6"/>
        <v>23460</v>
      </c>
      <c r="BI8" s="385">
        <v>9344</v>
      </c>
      <c r="BJ8" s="431">
        <f t="shared" si="7"/>
        <v>53728</v>
      </c>
      <c r="BK8" s="385">
        <v>17330</v>
      </c>
      <c r="BL8" s="445">
        <f t="shared" si="12"/>
        <v>99647.5</v>
      </c>
      <c r="BM8" s="471" t="s">
        <v>429</v>
      </c>
      <c r="BN8" s="490"/>
    </row>
    <row r="9" spans="1:67" ht="14.25" customHeight="1">
      <c r="A9" s="297" t="s">
        <v>418</v>
      </c>
      <c r="B9" s="56" t="s">
        <v>419</v>
      </c>
      <c r="C9" s="33" t="s">
        <v>87</v>
      </c>
      <c r="D9" s="136" t="s">
        <v>161</v>
      </c>
      <c r="E9" s="19" t="s">
        <v>430</v>
      </c>
      <c r="F9" s="1059"/>
      <c r="G9" s="168">
        <v>2024</v>
      </c>
      <c r="H9" s="239" t="s">
        <v>428</v>
      </c>
      <c r="I9" s="239" t="s">
        <v>174</v>
      </c>
      <c r="J9" s="168">
        <v>16</v>
      </c>
      <c r="K9" s="239" t="s">
        <v>251</v>
      </c>
      <c r="L9" s="239" t="s">
        <v>167</v>
      </c>
      <c r="M9" s="55" t="s">
        <v>168</v>
      </c>
      <c r="N9" s="55">
        <v>4</v>
      </c>
      <c r="O9" s="55">
        <v>4.43</v>
      </c>
      <c r="P9" s="55"/>
      <c r="Q9" s="55"/>
      <c r="R9" s="55"/>
      <c r="S9" s="55">
        <v>4.5199999999999996</v>
      </c>
      <c r="T9" s="55">
        <v>4.5199999999999996</v>
      </c>
      <c r="U9" s="55">
        <v>4.5199999999999996</v>
      </c>
      <c r="V9" s="244">
        <v>4.43</v>
      </c>
      <c r="W9" s="244">
        <v>4.43</v>
      </c>
      <c r="X9" s="244">
        <v>4.43</v>
      </c>
      <c r="Y9" s="244">
        <v>4.43</v>
      </c>
      <c r="Z9" s="244">
        <v>4.43</v>
      </c>
      <c r="AA9" s="244">
        <v>4.43</v>
      </c>
      <c r="AB9" s="147">
        <v>0</v>
      </c>
      <c r="AC9" s="147"/>
      <c r="AD9" s="147"/>
      <c r="AE9" s="147"/>
      <c r="AF9" s="147"/>
      <c r="AG9" s="147"/>
      <c r="AH9" s="147"/>
      <c r="AI9" s="365">
        <v>0.43</v>
      </c>
      <c r="AJ9" s="365">
        <v>0.43</v>
      </c>
      <c r="AK9" s="365">
        <v>0.43</v>
      </c>
      <c r="AL9" s="365">
        <v>0.43</v>
      </c>
      <c r="AM9" s="365">
        <v>0.43</v>
      </c>
      <c r="AN9" s="365">
        <v>0.43</v>
      </c>
      <c r="AO9" s="385"/>
      <c r="AP9" s="431">
        <f t="shared" si="9"/>
        <v>0</v>
      </c>
      <c r="AQ9" s="397"/>
      <c r="AR9" s="376">
        <f t="shared" si="0"/>
        <v>0</v>
      </c>
      <c r="AS9" s="397"/>
      <c r="AT9" s="431">
        <f t="shared" si="1"/>
        <v>0</v>
      </c>
      <c r="AU9" s="397"/>
      <c r="AV9" s="431">
        <f t="shared" si="2"/>
        <v>0</v>
      </c>
      <c r="AW9" s="397"/>
      <c r="AX9" s="431">
        <f t="shared" si="3"/>
        <v>0</v>
      </c>
      <c r="AY9" s="397"/>
      <c r="AZ9" s="431">
        <f t="shared" si="4"/>
        <v>0</v>
      </c>
      <c r="BA9" s="386"/>
      <c r="BB9" s="431">
        <f t="shared" si="5"/>
        <v>0</v>
      </c>
      <c r="BC9" s="386"/>
      <c r="BD9" s="431">
        <f t="shared" si="10"/>
        <v>0</v>
      </c>
      <c r="BE9" s="385"/>
      <c r="BF9" s="431">
        <f t="shared" si="11"/>
        <v>0</v>
      </c>
      <c r="BG9" s="385">
        <v>4720</v>
      </c>
      <c r="BH9" s="431">
        <f t="shared" si="6"/>
        <v>2029.6</v>
      </c>
      <c r="BI9" s="385">
        <v>1520</v>
      </c>
      <c r="BJ9" s="431">
        <f t="shared" si="7"/>
        <v>653.6</v>
      </c>
      <c r="BK9" s="385">
        <v>10610</v>
      </c>
      <c r="BL9" s="445">
        <f t="shared" si="12"/>
        <v>4562.3</v>
      </c>
      <c r="BM9" s="471" t="s">
        <v>431</v>
      </c>
      <c r="BN9" s="490"/>
    </row>
    <row r="10" spans="1:67" ht="14.25" customHeight="1">
      <c r="A10" s="297" t="s">
        <v>418</v>
      </c>
      <c r="B10" s="56" t="s">
        <v>193</v>
      </c>
      <c r="C10" s="33" t="s">
        <v>87</v>
      </c>
      <c r="D10" s="136" t="s">
        <v>161</v>
      </c>
      <c r="E10" s="19" t="s">
        <v>162</v>
      </c>
      <c r="F10" s="1059"/>
      <c r="G10" s="168">
        <v>2024</v>
      </c>
      <c r="H10" s="239" t="s">
        <v>422</v>
      </c>
      <c r="I10" s="239" t="s">
        <v>165</v>
      </c>
      <c r="J10" s="483">
        <v>14</v>
      </c>
      <c r="K10" s="239" t="s">
        <v>251</v>
      </c>
      <c r="L10" s="239" t="s">
        <v>167</v>
      </c>
      <c r="M10" s="55" t="s">
        <v>168</v>
      </c>
      <c r="N10" s="55">
        <v>7.35</v>
      </c>
      <c r="O10" s="55">
        <v>12.39</v>
      </c>
      <c r="P10" s="55"/>
      <c r="Q10" s="55"/>
      <c r="R10" s="55"/>
      <c r="S10" s="55">
        <v>14.16</v>
      </c>
      <c r="T10" s="55">
        <v>14.16</v>
      </c>
      <c r="U10" s="55">
        <v>14.16</v>
      </c>
      <c r="V10" s="244">
        <v>12.39</v>
      </c>
      <c r="W10" s="244">
        <v>12.39</v>
      </c>
      <c r="X10" s="244">
        <v>12.39</v>
      </c>
      <c r="Y10" s="244">
        <v>12.39</v>
      </c>
      <c r="Z10" s="244">
        <v>12.39</v>
      </c>
      <c r="AA10" s="244">
        <v>12.39</v>
      </c>
      <c r="AB10" s="147">
        <v>0</v>
      </c>
      <c r="AC10" s="147"/>
      <c r="AD10" s="147"/>
      <c r="AE10" s="147"/>
      <c r="AF10" s="147"/>
      <c r="AG10" s="147"/>
      <c r="AH10" s="147"/>
      <c r="AI10" s="365">
        <v>5.04</v>
      </c>
      <c r="AJ10" s="365">
        <v>5.04</v>
      </c>
      <c r="AK10" s="365">
        <v>5.04</v>
      </c>
      <c r="AL10" s="365">
        <v>5.04</v>
      </c>
      <c r="AM10" s="365">
        <v>5.04</v>
      </c>
      <c r="AN10" s="365">
        <v>5.04</v>
      </c>
      <c r="AO10" s="385"/>
      <c r="AP10" s="431">
        <f t="shared" si="9"/>
        <v>0</v>
      </c>
      <c r="AQ10" s="385"/>
      <c r="AR10" s="376">
        <f t="shared" si="0"/>
        <v>0</v>
      </c>
      <c r="AS10" s="385"/>
      <c r="AT10" s="431">
        <f t="shared" si="1"/>
        <v>0</v>
      </c>
      <c r="AU10" s="386"/>
      <c r="AV10" s="431">
        <f t="shared" si="2"/>
        <v>0</v>
      </c>
      <c r="AW10" s="386"/>
      <c r="AX10" s="431">
        <f t="shared" si="3"/>
        <v>0</v>
      </c>
      <c r="AY10" s="386"/>
      <c r="AZ10" s="431">
        <f t="shared" si="4"/>
        <v>0</v>
      </c>
      <c r="BA10" s="386"/>
      <c r="BB10" s="431">
        <f t="shared" si="5"/>
        <v>0</v>
      </c>
      <c r="BC10" s="386"/>
      <c r="BD10" s="431">
        <f t="shared" si="10"/>
        <v>0</v>
      </c>
      <c r="BE10" s="385"/>
      <c r="BF10" s="431">
        <f t="shared" si="11"/>
        <v>0</v>
      </c>
      <c r="BG10" s="385">
        <v>0</v>
      </c>
      <c r="BH10" s="431">
        <f t="shared" si="6"/>
        <v>0</v>
      </c>
      <c r="BI10" s="385">
        <v>280</v>
      </c>
      <c r="BJ10" s="431">
        <f t="shared" si="7"/>
        <v>1411.2</v>
      </c>
      <c r="BK10" s="385">
        <v>1080</v>
      </c>
      <c r="BL10" s="445">
        <f t="shared" si="12"/>
        <v>5443.2</v>
      </c>
      <c r="BM10" s="471" t="s">
        <v>432</v>
      </c>
      <c r="BN10" s="490"/>
    </row>
    <row r="11" spans="1:67" ht="14.25" customHeight="1">
      <c r="A11" s="297" t="s">
        <v>418</v>
      </c>
      <c r="B11" s="56" t="s">
        <v>193</v>
      </c>
      <c r="C11" s="33" t="s">
        <v>87</v>
      </c>
      <c r="D11" s="136" t="s">
        <v>161</v>
      </c>
      <c r="E11" s="19" t="s">
        <v>162</v>
      </c>
      <c r="F11" s="1059"/>
      <c r="G11" s="168">
        <v>2024</v>
      </c>
      <c r="H11" s="239" t="s">
        <v>422</v>
      </c>
      <c r="I11" s="239" t="s">
        <v>174</v>
      </c>
      <c r="J11" s="483">
        <v>14</v>
      </c>
      <c r="K11" s="239" t="s">
        <v>251</v>
      </c>
      <c r="L11" s="239" t="s">
        <v>167</v>
      </c>
      <c r="M11" s="279" t="s">
        <v>168</v>
      </c>
      <c r="N11" s="55">
        <v>3.65</v>
      </c>
      <c r="O11" s="55">
        <v>4.16</v>
      </c>
      <c r="P11" s="55"/>
      <c r="Q11" s="55"/>
      <c r="R11" s="55"/>
      <c r="S11" s="55">
        <v>4.24</v>
      </c>
      <c r="T11" s="55">
        <v>4.24</v>
      </c>
      <c r="U11" s="55">
        <v>4.24</v>
      </c>
      <c r="V11" s="244">
        <v>4.16</v>
      </c>
      <c r="W11" s="244">
        <v>4.16</v>
      </c>
      <c r="X11" s="244">
        <v>4.16</v>
      </c>
      <c r="Y11" s="244">
        <v>4.16</v>
      </c>
      <c r="Z11" s="244">
        <v>4.16</v>
      </c>
      <c r="AA11" s="244">
        <v>4.16</v>
      </c>
      <c r="AB11" s="147">
        <v>0</v>
      </c>
      <c r="AC11" s="147"/>
      <c r="AD11" s="147"/>
      <c r="AE11" s="147"/>
      <c r="AF11" s="147"/>
      <c r="AG11" s="147"/>
      <c r="AH11" s="147"/>
      <c r="AI11" s="365">
        <v>0.51</v>
      </c>
      <c r="AJ11" s="365">
        <v>0.51</v>
      </c>
      <c r="AK11" s="365">
        <v>0.51</v>
      </c>
      <c r="AL11" s="365">
        <v>0.51</v>
      </c>
      <c r="AM11" s="365">
        <v>0.51</v>
      </c>
      <c r="AN11" s="365">
        <v>0.51</v>
      </c>
      <c r="AO11" s="385"/>
      <c r="AP11" s="431">
        <f t="shared" si="9"/>
        <v>0</v>
      </c>
      <c r="AQ11" s="385"/>
      <c r="AR11" s="376">
        <f t="shared" si="0"/>
        <v>0</v>
      </c>
      <c r="AS11" s="385"/>
      <c r="AT11" s="431">
        <f t="shared" si="1"/>
        <v>0</v>
      </c>
      <c r="AU11" s="386"/>
      <c r="AV11" s="431">
        <f t="shared" si="2"/>
        <v>0</v>
      </c>
      <c r="AW11" s="386"/>
      <c r="AX11" s="431">
        <f t="shared" si="3"/>
        <v>0</v>
      </c>
      <c r="AY11" s="386"/>
      <c r="AZ11" s="431">
        <f t="shared" si="4"/>
        <v>0</v>
      </c>
      <c r="BA11" s="386"/>
      <c r="BB11" s="431">
        <f t="shared" si="5"/>
        <v>0</v>
      </c>
      <c r="BC11" s="386"/>
      <c r="BD11" s="431">
        <f t="shared" si="10"/>
        <v>0</v>
      </c>
      <c r="BE11" s="385"/>
      <c r="BF11" s="431">
        <f t="shared" si="11"/>
        <v>0</v>
      </c>
      <c r="BG11" s="385">
        <v>0</v>
      </c>
      <c r="BH11" s="431">
        <f t="shared" si="6"/>
        <v>0</v>
      </c>
      <c r="BI11" s="385">
        <v>120</v>
      </c>
      <c r="BJ11" s="431">
        <f t="shared" si="7"/>
        <v>61.2</v>
      </c>
      <c r="BK11" s="385">
        <v>760</v>
      </c>
      <c r="BL11" s="445">
        <f t="shared" si="12"/>
        <v>387.6</v>
      </c>
      <c r="BM11" s="471" t="s">
        <v>433</v>
      </c>
      <c r="BN11" s="490"/>
    </row>
    <row r="12" spans="1:67" ht="14.25" customHeight="1">
      <c r="A12" s="297" t="s">
        <v>418</v>
      </c>
      <c r="B12" s="56" t="s">
        <v>193</v>
      </c>
      <c r="C12" s="33" t="s">
        <v>87</v>
      </c>
      <c r="D12" s="136" t="s">
        <v>161</v>
      </c>
      <c r="E12" s="19" t="s">
        <v>162</v>
      </c>
      <c r="F12" s="1059"/>
      <c r="G12" s="168">
        <v>2024</v>
      </c>
      <c r="H12" s="239" t="s">
        <v>428</v>
      </c>
      <c r="I12" s="239" t="s">
        <v>165</v>
      </c>
      <c r="J12" s="483">
        <v>16</v>
      </c>
      <c r="K12" s="239" t="s">
        <v>251</v>
      </c>
      <c r="L12" s="239" t="s">
        <v>167</v>
      </c>
      <c r="M12" s="279" t="s">
        <v>168</v>
      </c>
      <c r="N12" s="55">
        <v>7.88</v>
      </c>
      <c r="O12" s="55">
        <v>13.63</v>
      </c>
      <c r="P12" s="55"/>
      <c r="Q12" s="55"/>
      <c r="R12" s="55"/>
      <c r="S12" s="55">
        <v>15.58</v>
      </c>
      <c r="T12" s="55">
        <v>15.58</v>
      </c>
      <c r="U12" s="55">
        <v>15.58</v>
      </c>
      <c r="V12" s="244">
        <v>13.63</v>
      </c>
      <c r="W12" s="244">
        <v>13.63</v>
      </c>
      <c r="X12" s="244">
        <v>13.63</v>
      </c>
      <c r="Y12" s="244">
        <v>13.63</v>
      </c>
      <c r="Z12" s="244">
        <v>13.63</v>
      </c>
      <c r="AA12" s="244">
        <v>13.63</v>
      </c>
      <c r="AB12" s="147">
        <v>0</v>
      </c>
      <c r="AC12" s="147"/>
      <c r="AD12" s="147"/>
      <c r="AE12" s="147"/>
      <c r="AF12" s="147"/>
      <c r="AG12" s="147"/>
      <c r="AH12" s="147"/>
      <c r="AI12" s="365">
        <v>5.75</v>
      </c>
      <c r="AJ12" s="365">
        <v>5.75</v>
      </c>
      <c r="AK12" s="365">
        <v>5.75</v>
      </c>
      <c r="AL12" s="365">
        <v>5.75</v>
      </c>
      <c r="AM12" s="365">
        <v>5.75</v>
      </c>
      <c r="AN12" s="365">
        <v>5.75</v>
      </c>
      <c r="AO12" s="385"/>
      <c r="AP12" s="431">
        <f t="shared" si="9"/>
        <v>0</v>
      </c>
      <c r="AQ12" s="385"/>
      <c r="AR12" s="376">
        <f t="shared" si="0"/>
        <v>0</v>
      </c>
      <c r="AS12" s="385"/>
      <c r="AT12" s="431">
        <f t="shared" si="1"/>
        <v>0</v>
      </c>
      <c r="AU12" s="386"/>
      <c r="AV12" s="431">
        <f t="shared" si="2"/>
        <v>0</v>
      </c>
      <c r="AW12" s="386"/>
      <c r="AX12" s="431">
        <f t="shared" si="3"/>
        <v>0</v>
      </c>
      <c r="AY12" s="386"/>
      <c r="AZ12" s="431">
        <f t="shared" si="4"/>
        <v>0</v>
      </c>
      <c r="BA12" s="386"/>
      <c r="BB12" s="431">
        <f t="shared" si="5"/>
        <v>0</v>
      </c>
      <c r="BC12" s="386"/>
      <c r="BD12" s="431">
        <f t="shared" si="10"/>
        <v>0</v>
      </c>
      <c r="BE12" s="385"/>
      <c r="BF12" s="431">
        <f t="shared" si="11"/>
        <v>0</v>
      </c>
      <c r="BG12" s="385">
        <v>8120</v>
      </c>
      <c r="BH12" s="431">
        <f t="shared" si="6"/>
        <v>46690</v>
      </c>
      <c r="BI12" s="385">
        <v>12560</v>
      </c>
      <c r="BJ12" s="431">
        <f t="shared" si="7"/>
        <v>72220</v>
      </c>
      <c r="BK12" s="385">
        <v>10760</v>
      </c>
      <c r="BL12" s="445">
        <f t="shared" si="12"/>
        <v>61870</v>
      </c>
      <c r="BM12" s="471" t="s">
        <v>434</v>
      </c>
      <c r="BN12" s="490"/>
    </row>
    <row r="13" spans="1:67" ht="14.25" customHeight="1" thickBot="1">
      <c r="A13" s="297" t="s">
        <v>418</v>
      </c>
      <c r="B13" s="72" t="s">
        <v>193</v>
      </c>
      <c r="C13" s="71" t="s">
        <v>87</v>
      </c>
      <c r="D13" s="133" t="s">
        <v>161</v>
      </c>
      <c r="E13" s="212" t="s">
        <v>162</v>
      </c>
      <c r="F13" s="1060"/>
      <c r="G13" s="102">
        <v>2024</v>
      </c>
      <c r="H13" s="240" t="s">
        <v>428</v>
      </c>
      <c r="I13" s="240" t="s">
        <v>174</v>
      </c>
      <c r="J13" s="484">
        <v>16</v>
      </c>
      <c r="K13" s="240" t="s">
        <v>251</v>
      </c>
      <c r="L13" s="240" t="s">
        <v>167</v>
      </c>
      <c r="M13" s="280" t="s">
        <v>168</v>
      </c>
      <c r="N13" s="90">
        <v>4</v>
      </c>
      <c r="O13" s="90">
        <v>4.43</v>
      </c>
      <c r="P13" s="90"/>
      <c r="Q13" s="90"/>
      <c r="R13" s="90"/>
      <c r="S13" s="90">
        <v>4.5199999999999996</v>
      </c>
      <c r="T13" s="90">
        <v>4.5199999999999996</v>
      </c>
      <c r="U13" s="90">
        <v>4.5199999999999996</v>
      </c>
      <c r="V13" s="489">
        <v>4.43</v>
      </c>
      <c r="W13" s="489">
        <v>4.43</v>
      </c>
      <c r="X13" s="489">
        <v>4.43</v>
      </c>
      <c r="Y13" s="489">
        <v>4.43</v>
      </c>
      <c r="Z13" s="489">
        <v>4.43</v>
      </c>
      <c r="AA13" s="489">
        <v>4.43</v>
      </c>
      <c r="AB13" s="86">
        <v>0</v>
      </c>
      <c r="AC13" s="86"/>
      <c r="AD13" s="86"/>
      <c r="AE13" s="86"/>
      <c r="AF13" s="86"/>
      <c r="AG13" s="86"/>
      <c r="AH13" s="86"/>
      <c r="AI13" s="383">
        <v>0.43</v>
      </c>
      <c r="AJ13" s="383">
        <v>0.43</v>
      </c>
      <c r="AK13" s="383">
        <v>0.43</v>
      </c>
      <c r="AL13" s="383">
        <v>0.43</v>
      </c>
      <c r="AM13" s="383">
        <v>0.43</v>
      </c>
      <c r="AN13" s="383">
        <v>0.43</v>
      </c>
      <c r="AO13" s="387"/>
      <c r="AP13" s="432">
        <f t="shared" si="9"/>
        <v>0</v>
      </c>
      <c r="AQ13" s="387"/>
      <c r="AR13" s="436">
        <f t="shared" si="0"/>
        <v>0</v>
      </c>
      <c r="AS13" s="387"/>
      <c r="AT13" s="432">
        <f t="shared" si="1"/>
        <v>0</v>
      </c>
      <c r="AU13" s="392"/>
      <c r="AV13" s="432">
        <f t="shared" si="2"/>
        <v>0</v>
      </c>
      <c r="AW13" s="392"/>
      <c r="AX13" s="432">
        <f t="shared" si="3"/>
        <v>0</v>
      </c>
      <c r="AY13" s="392"/>
      <c r="AZ13" s="432">
        <f t="shared" si="4"/>
        <v>0</v>
      </c>
      <c r="BA13" s="392"/>
      <c r="BB13" s="432">
        <f t="shared" si="5"/>
        <v>0</v>
      </c>
      <c r="BC13" s="392"/>
      <c r="BD13" s="432">
        <f t="shared" si="10"/>
        <v>0</v>
      </c>
      <c r="BE13" s="387"/>
      <c r="BF13" s="432">
        <f t="shared" si="11"/>
        <v>0</v>
      </c>
      <c r="BG13" s="387">
        <v>3040</v>
      </c>
      <c r="BH13" s="432">
        <f t="shared" si="6"/>
        <v>1307.2</v>
      </c>
      <c r="BI13" s="387">
        <v>2800</v>
      </c>
      <c r="BJ13" s="432">
        <f t="shared" si="7"/>
        <v>1204</v>
      </c>
      <c r="BK13" s="387">
        <v>3160</v>
      </c>
      <c r="BL13" s="446">
        <f t="shared" si="12"/>
        <v>1358.8</v>
      </c>
      <c r="BM13" s="471" t="s">
        <v>435</v>
      </c>
      <c r="BN13" s="490"/>
    </row>
    <row r="14" spans="1:67" ht="39">
      <c r="A14" s="297" t="s">
        <v>418</v>
      </c>
      <c r="B14" s="67" t="s">
        <v>436</v>
      </c>
      <c r="C14" s="66" t="s">
        <v>437</v>
      </c>
      <c r="D14" s="235" t="s">
        <v>161</v>
      </c>
      <c r="E14" s="138" t="s">
        <v>438</v>
      </c>
      <c r="F14" s="1013" t="s">
        <v>439</v>
      </c>
      <c r="G14" s="485">
        <v>2024</v>
      </c>
      <c r="H14" s="187" t="s">
        <v>440</v>
      </c>
      <c r="I14" s="41" t="s">
        <v>70</v>
      </c>
      <c r="J14" s="106">
        <v>14</v>
      </c>
      <c r="K14" s="105" t="s">
        <v>196</v>
      </c>
      <c r="L14" s="41" t="s">
        <v>167</v>
      </c>
      <c r="M14" s="278" t="s">
        <v>168</v>
      </c>
      <c r="N14" s="63">
        <v>4.66</v>
      </c>
      <c r="O14" s="370">
        <v>4.6900000000000004</v>
      </c>
      <c r="P14" s="63">
        <v>4.8600000000000003</v>
      </c>
      <c r="Q14" s="63">
        <v>4.8600000000000003</v>
      </c>
      <c r="R14" s="63">
        <v>4.8600000000000003</v>
      </c>
      <c r="S14" s="63">
        <v>4.8600000000000003</v>
      </c>
      <c r="T14" s="63">
        <v>4.8600000000000003</v>
      </c>
      <c r="U14" s="63">
        <v>4.8600000000000003</v>
      </c>
      <c r="V14" s="63">
        <v>4.8600000000000003</v>
      </c>
      <c r="W14" s="63">
        <v>4.8600000000000003</v>
      </c>
      <c r="X14" s="63">
        <v>4.8600000000000003</v>
      </c>
      <c r="Y14" s="63">
        <v>4.8600000000000003</v>
      </c>
      <c r="Z14" s="370">
        <v>4.6900000000000004</v>
      </c>
      <c r="AA14" s="370">
        <v>4.6900000000000004</v>
      </c>
      <c r="AB14" s="61">
        <f>AN14</f>
        <v>0.11</v>
      </c>
      <c r="AC14" s="61"/>
      <c r="AD14" s="61"/>
      <c r="AE14" s="61"/>
      <c r="AF14" s="61"/>
      <c r="AG14" s="61"/>
      <c r="AH14" s="61"/>
      <c r="AI14" s="61">
        <v>0.1</v>
      </c>
      <c r="AJ14" s="61">
        <v>0.1</v>
      </c>
      <c r="AK14" s="61">
        <v>0.1</v>
      </c>
      <c r="AL14" s="371">
        <v>0.2</v>
      </c>
      <c r="AM14" s="371">
        <v>0.11</v>
      </c>
      <c r="AN14" s="371">
        <v>0.11</v>
      </c>
      <c r="AO14" s="388"/>
      <c r="AP14" s="433">
        <f t="shared" si="9"/>
        <v>0</v>
      </c>
      <c r="AQ14" s="388"/>
      <c r="AR14" s="437">
        <f t="shared" si="0"/>
        <v>0</v>
      </c>
      <c r="AS14" s="388"/>
      <c r="AT14" s="433">
        <f t="shared" si="1"/>
        <v>0</v>
      </c>
      <c r="AU14" s="388"/>
      <c r="AV14" s="433">
        <f t="shared" si="2"/>
        <v>0</v>
      </c>
      <c r="AW14" s="388">
        <v>220</v>
      </c>
      <c r="AX14" s="433">
        <f t="shared" si="3"/>
        <v>0</v>
      </c>
      <c r="AY14" s="388">
        <v>9872</v>
      </c>
      <c r="AZ14" s="433">
        <f t="shared" si="4"/>
        <v>0</v>
      </c>
      <c r="BA14" s="554">
        <v>39710</v>
      </c>
      <c r="BB14" s="433">
        <f t="shared" si="5"/>
        <v>3971</v>
      </c>
      <c r="BC14" s="554">
        <v>77330</v>
      </c>
      <c r="BD14" s="433">
        <f>AJ14*BC14</f>
        <v>7733</v>
      </c>
      <c r="BE14" s="491">
        <v>67760</v>
      </c>
      <c r="BF14" s="433">
        <f t="shared" si="11"/>
        <v>6776</v>
      </c>
      <c r="BG14" s="491">
        <v>101640</v>
      </c>
      <c r="BH14" s="433">
        <f>AL14*BG14</f>
        <v>20328</v>
      </c>
      <c r="BI14" s="492">
        <v>131450</v>
      </c>
      <c r="BJ14" s="433">
        <f t="shared" si="7"/>
        <v>14459.5</v>
      </c>
      <c r="BK14" s="492">
        <v>245630</v>
      </c>
      <c r="BL14" s="447">
        <f>AN14*BK14</f>
        <v>27019.3</v>
      </c>
      <c r="BM14" s="592" t="s">
        <v>441</v>
      </c>
    </row>
    <row r="15" spans="1:67" ht="39">
      <c r="A15" s="297" t="s">
        <v>418</v>
      </c>
      <c r="B15" s="56" t="s">
        <v>436</v>
      </c>
      <c r="C15" s="33" t="s">
        <v>437</v>
      </c>
      <c r="D15" s="236" t="s">
        <v>161</v>
      </c>
      <c r="E15" s="13" t="s">
        <v>438</v>
      </c>
      <c r="F15" s="1056"/>
      <c r="G15" s="486">
        <v>2024</v>
      </c>
      <c r="H15" s="176" t="s">
        <v>440</v>
      </c>
      <c r="I15" s="239" t="s">
        <v>70</v>
      </c>
      <c r="J15" s="168">
        <v>14</v>
      </c>
      <c r="K15" s="169" t="s">
        <v>196</v>
      </c>
      <c r="L15" s="239" t="s">
        <v>442</v>
      </c>
      <c r="M15" s="279" t="s">
        <v>443</v>
      </c>
      <c r="N15" s="55">
        <v>4.66</v>
      </c>
      <c r="O15" s="244">
        <v>4.6900000000000004</v>
      </c>
      <c r="P15" s="55">
        <v>4.8600000000000003</v>
      </c>
      <c r="Q15" s="55">
        <v>4.8600000000000003</v>
      </c>
      <c r="R15" s="55">
        <v>4.8600000000000003</v>
      </c>
      <c r="S15" s="55">
        <v>4.8600000000000003</v>
      </c>
      <c r="T15" s="55">
        <v>4.8600000000000003</v>
      </c>
      <c r="U15" s="55">
        <v>4.8600000000000003</v>
      </c>
      <c r="V15" s="55">
        <v>4.8600000000000003</v>
      </c>
      <c r="W15" s="55">
        <v>4.8600000000000003</v>
      </c>
      <c r="X15" s="55">
        <v>4.8600000000000003</v>
      </c>
      <c r="Y15" s="55">
        <v>4.8600000000000003</v>
      </c>
      <c r="Z15" s="244">
        <v>4.6900000000000004</v>
      </c>
      <c r="AA15" s="244">
        <v>4.6900000000000004</v>
      </c>
      <c r="AB15" s="147">
        <f>AN15</f>
        <v>0.11</v>
      </c>
      <c r="AC15" s="147"/>
      <c r="AD15" s="147"/>
      <c r="AE15" s="147"/>
      <c r="AF15" s="147"/>
      <c r="AG15" s="147"/>
      <c r="AH15" s="147"/>
      <c r="AI15" s="147">
        <v>0.1</v>
      </c>
      <c r="AJ15" s="147">
        <v>0.1</v>
      </c>
      <c r="AK15" s="147">
        <v>0.1</v>
      </c>
      <c r="AL15" s="365">
        <v>0.2</v>
      </c>
      <c r="AM15" s="365">
        <v>0.11</v>
      </c>
      <c r="AN15" s="365">
        <v>0.11</v>
      </c>
      <c r="AO15" s="385"/>
      <c r="AP15" s="431">
        <f t="shared" si="9"/>
        <v>0</v>
      </c>
      <c r="AQ15" s="385"/>
      <c r="AR15" s="376">
        <f t="shared" si="0"/>
        <v>0</v>
      </c>
      <c r="AS15" s="385"/>
      <c r="AT15" s="431">
        <f t="shared" si="1"/>
        <v>0</v>
      </c>
      <c r="AU15" s="555"/>
      <c r="AV15" s="431">
        <f t="shared" si="2"/>
        <v>0</v>
      </c>
      <c r="AW15" s="555"/>
      <c r="AX15" s="431">
        <f t="shared" si="3"/>
        <v>0</v>
      </c>
      <c r="AY15" s="555"/>
      <c r="AZ15" s="431">
        <f t="shared" si="4"/>
        <v>0</v>
      </c>
      <c r="BA15" s="555"/>
      <c r="BB15" s="431">
        <f t="shared" si="5"/>
        <v>0</v>
      </c>
      <c r="BC15" s="555"/>
      <c r="BD15" s="431">
        <f t="shared" si="10"/>
        <v>0</v>
      </c>
      <c r="BE15" s="385"/>
      <c r="BF15" s="431">
        <f t="shared" si="11"/>
        <v>0</v>
      </c>
      <c r="BG15" s="492"/>
      <c r="BH15" s="431">
        <f>AL15*BG15</f>
        <v>0</v>
      </c>
      <c r="BI15" s="492">
        <v>1300</v>
      </c>
      <c r="BJ15" s="431">
        <f>AM15*BI15</f>
        <v>143</v>
      </c>
      <c r="BK15" s="492">
        <v>10000</v>
      </c>
      <c r="BL15" s="445">
        <f>AN15*BK15</f>
        <v>1100</v>
      </c>
      <c r="BM15" s="471" t="s">
        <v>444</v>
      </c>
    </row>
    <row r="16" spans="1:67" ht="14.25" customHeight="1">
      <c r="A16" s="297" t="s">
        <v>418</v>
      </c>
      <c r="B16" s="56"/>
      <c r="C16" s="33"/>
      <c r="D16" s="136"/>
      <c r="E16" s="19"/>
      <c r="F16" s="1056"/>
      <c r="G16" s="487"/>
      <c r="H16" s="239"/>
      <c r="I16" s="239"/>
      <c r="J16" s="292"/>
      <c r="K16" s="239"/>
      <c r="L16" s="239"/>
      <c r="M16" s="279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385"/>
      <c r="AP16" s="431">
        <f t="shared" si="9"/>
        <v>0</v>
      </c>
      <c r="AQ16" s="385"/>
      <c r="AR16" s="376">
        <f t="shared" si="0"/>
        <v>0</v>
      </c>
      <c r="AS16" s="385"/>
      <c r="AT16" s="431">
        <f t="shared" si="1"/>
        <v>0</v>
      </c>
      <c r="AU16" s="555"/>
      <c r="AV16" s="431">
        <f t="shared" si="2"/>
        <v>0</v>
      </c>
      <c r="AW16" s="555"/>
      <c r="AX16" s="431">
        <f t="shared" si="3"/>
        <v>0</v>
      </c>
      <c r="AY16" s="555"/>
      <c r="AZ16" s="431">
        <f t="shared" si="4"/>
        <v>0</v>
      </c>
      <c r="BA16" s="555"/>
      <c r="BB16" s="431">
        <f t="shared" si="5"/>
        <v>0</v>
      </c>
      <c r="BC16" s="555"/>
      <c r="BD16" s="431">
        <f t="shared" si="10"/>
        <v>0</v>
      </c>
      <c r="BE16" s="385"/>
      <c r="BF16" s="431">
        <f t="shared" si="11"/>
        <v>0</v>
      </c>
      <c r="BG16" s="385"/>
      <c r="BH16" s="431">
        <f t="shared" si="6"/>
        <v>0</v>
      </c>
      <c r="BI16" s="385"/>
      <c r="BJ16" s="431">
        <f t="shared" si="7"/>
        <v>0</v>
      </c>
      <c r="BK16" s="385"/>
      <c r="BL16" s="445">
        <f t="shared" si="8"/>
        <v>0</v>
      </c>
      <c r="BM16" s="471"/>
    </row>
    <row r="17" spans="1:66" ht="14.25" customHeight="1">
      <c r="A17" s="297" t="s">
        <v>418</v>
      </c>
      <c r="B17" s="56"/>
      <c r="C17" s="33"/>
      <c r="D17" s="136"/>
      <c r="E17" s="19"/>
      <c r="F17" s="1056"/>
      <c r="G17" s="487"/>
      <c r="H17" s="239"/>
      <c r="I17" s="239"/>
      <c r="J17" s="292"/>
      <c r="K17" s="239"/>
      <c r="L17" s="239"/>
      <c r="M17" s="279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385"/>
      <c r="AP17" s="431">
        <f t="shared" si="9"/>
        <v>0</v>
      </c>
      <c r="AQ17" s="385"/>
      <c r="AR17" s="376">
        <f t="shared" si="0"/>
        <v>0</v>
      </c>
      <c r="AS17" s="385"/>
      <c r="AT17" s="431">
        <f t="shared" si="1"/>
        <v>0</v>
      </c>
      <c r="AU17" s="555"/>
      <c r="AV17" s="431">
        <f t="shared" si="2"/>
        <v>0</v>
      </c>
      <c r="AW17" s="555"/>
      <c r="AX17" s="431">
        <f t="shared" si="3"/>
        <v>0</v>
      </c>
      <c r="AY17" s="555"/>
      <c r="AZ17" s="431">
        <f t="shared" si="4"/>
        <v>0</v>
      </c>
      <c r="BA17" s="555"/>
      <c r="BB17" s="431">
        <f t="shared" si="5"/>
        <v>0</v>
      </c>
      <c r="BC17" s="555"/>
      <c r="BD17" s="431">
        <f t="shared" si="10"/>
        <v>0</v>
      </c>
      <c r="BE17" s="385"/>
      <c r="BF17" s="431">
        <f t="shared" si="11"/>
        <v>0</v>
      </c>
      <c r="BG17" s="385"/>
      <c r="BH17" s="431">
        <f t="shared" si="6"/>
        <v>0</v>
      </c>
      <c r="BI17" s="385"/>
      <c r="BJ17" s="431">
        <f t="shared" si="7"/>
        <v>0</v>
      </c>
      <c r="BK17" s="385"/>
      <c r="BL17" s="445">
        <f t="shared" si="8"/>
        <v>0</v>
      </c>
      <c r="BM17" s="471"/>
    </row>
    <row r="18" spans="1:66" ht="14.25" customHeight="1">
      <c r="A18" s="297" t="s">
        <v>418</v>
      </c>
      <c r="B18" s="56"/>
      <c r="C18" s="33"/>
      <c r="D18" s="136"/>
      <c r="E18" s="19"/>
      <c r="F18" s="1056"/>
      <c r="G18" s="487"/>
      <c r="H18" s="239"/>
      <c r="I18" s="239"/>
      <c r="J18" s="292"/>
      <c r="K18" s="239"/>
      <c r="L18" s="239"/>
      <c r="M18" s="279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385"/>
      <c r="AP18" s="431">
        <f t="shared" si="9"/>
        <v>0</v>
      </c>
      <c r="AQ18" s="385"/>
      <c r="AR18" s="376">
        <f t="shared" si="0"/>
        <v>0</v>
      </c>
      <c r="AS18" s="385"/>
      <c r="AT18" s="431">
        <f t="shared" si="1"/>
        <v>0</v>
      </c>
      <c r="AU18" s="555"/>
      <c r="AV18" s="431">
        <f t="shared" si="2"/>
        <v>0</v>
      </c>
      <c r="AW18" s="555"/>
      <c r="AX18" s="431">
        <f t="shared" si="3"/>
        <v>0</v>
      </c>
      <c r="AY18" s="555"/>
      <c r="AZ18" s="431">
        <f t="shared" si="4"/>
        <v>0</v>
      </c>
      <c r="BA18" s="555"/>
      <c r="BB18" s="431">
        <f t="shared" si="5"/>
        <v>0</v>
      </c>
      <c r="BC18" s="555"/>
      <c r="BD18" s="431">
        <f t="shared" si="10"/>
        <v>0</v>
      </c>
      <c r="BE18" s="385"/>
      <c r="BF18" s="431">
        <f t="shared" si="11"/>
        <v>0</v>
      </c>
      <c r="BG18" s="385"/>
      <c r="BH18" s="431">
        <f t="shared" si="6"/>
        <v>0</v>
      </c>
      <c r="BI18" s="385"/>
      <c r="BJ18" s="431">
        <f t="shared" si="7"/>
        <v>0</v>
      </c>
      <c r="BK18" s="385"/>
      <c r="BL18" s="445">
        <f t="shared" si="8"/>
        <v>0</v>
      </c>
      <c r="BM18" s="471"/>
    </row>
    <row r="19" spans="1:66" ht="14.25" customHeight="1" thickBot="1">
      <c r="A19" s="297" t="s">
        <v>418</v>
      </c>
      <c r="B19" s="72"/>
      <c r="C19" s="71"/>
      <c r="D19" s="133"/>
      <c r="E19" s="212"/>
      <c r="F19" s="1057"/>
      <c r="G19" s="488"/>
      <c r="H19" s="240"/>
      <c r="I19" s="240"/>
      <c r="J19" s="290"/>
      <c r="K19" s="240"/>
      <c r="L19" s="240"/>
      <c r="M19" s="28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387"/>
      <c r="AP19" s="432">
        <f t="shared" si="9"/>
        <v>0</v>
      </c>
      <c r="AQ19" s="387"/>
      <c r="AR19" s="436">
        <f t="shared" si="0"/>
        <v>0</v>
      </c>
      <c r="AS19" s="387"/>
      <c r="AT19" s="432">
        <f t="shared" si="1"/>
        <v>0</v>
      </c>
      <c r="AU19" s="556"/>
      <c r="AV19" s="432">
        <f t="shared" si="2"/>
        <v>0</v>
      </c>
      <c r="AW19" s="556"/>
      <c r="AX19" s="432">
        <f t="shared" si="3"/>
        <v>0</v>
      </c>
      <c r="AY19" s="556"/>
      <c r="AZ19" s="432">
        <f t="shared" si="4"/>
        <v>0</v>
      </c>
      <c r="BA19" s="556"/>
      <c r="BB19" s="432">
        <f t="shared" si="5"/>
        <v>0</v>
      </c>
      <c r="BC19" s="556"/>
      <c r="BD19" s="432">
        <f t="shared" si="10"/>
        <v>0</v>
      </c>
      <c r="BE19" s="387"/>
      <c r="BF19" s="432">
        <f t="shared" si="11"/>
        <v>0</v>
      </c>
      <c r="BG19" s="387"/>
      <c r="BH19" s="432">
        <f t="shared" si="6"/>
        <v>0</v>
      </c>
      <c r="BI19" s="387"/>
      <c r="BJ19" s="432">
        <f t="shared" si="7"/>
        <v>0</v>
      </c>
      <c r="BK19" s="387"/>
      <c r="BL19" s="446">
        <f t="shared" si="8"/>
        <v>0</v>
      </c>
      <c r="BM19" s="471"/>
    </row>
    <row r="20" spans="1:66" ht="14.25" customHeight="1">
      <c r="A20" s="297" t="s">
        <v>418</v>
      </c>
      <c r="B20" s="67" t="s">
        <v>419</v>
      </c>
      <c r="C20" s="151" t="s">
        <v>87</v>
      </c>
      <c r="D20" s="136" t="s">
        <v>161</v>
      </c>
      <c r="E20" s="13" t="s">
        <v>162</v>
      </c>
      <c r="F20" s="1019">
        <v>800</v>
      </c>
      <c r="G20" s="110" t="s">
        <v>170</v>
      </c>
      <c r="H20" s="319" t="s">
        <v>445</v>
      </c>
      <c r="I20" s="167" t="s">
        <v>165</v>
      </c>
      <c r="J20" s="168">
        <v>15</v>
      </c>
      <c r="K20" s="169" t="s">
        <v>172</v>
      </c>
      <c r="L20" s="169" t="s">
        <v>167</v>
      </c>
      <c r="M20" s="55" t="s">
        <v>173</v>
      </c>
      <c r="N20" s="55">
        <v>13.939999999999998</v>
      </c>
      <c r="O20" s="55">
        <v>22.15</v>
      </c>
      <c r="P20" s="55">
        <v>22.15</v>
      </c>
      <c r="Q20" s="55">
        <v>22.15</v>
      </c>
      <c r="R20" s="55">
        <v>22.15</v>
      </c>
      <c r="S20" s="55">
        <v>22.15</v>
      </c>
      <c r="T20" s="55">
        <v>22.15</v>
      </c>
      <c r="U20" s="55">
        <v>22.15</v>
      </c>
      <c r="V20" s="55">
        <v>22.15</v>
      </c>
      <c r="W20" s="55">
        <v>22.15</v>
      </c>
      <c r="X20" s="55">
        <v>22.15</v>
      </c>
      <c r="Y20" s="55">
        <v>22.15</v>
      </c>
      <c r="Z20" s="55">
        <v>22.15</v>
      </c>
      <c r="AA20" s="55">
        <v>22.15</v>
      </c>
      <c r="AB20" s="61">
        <v>8.2100000000000009</v>
      </c>
      <c r="AC20" s="61">
        <v>8.2100000000000009</v>
      </c>
      <c r="AD20" s="61">
        <v>8.2100000000000009</v>
      </c>
      <c r="AE20" s="61">
        <v>8.2100000000000009</v>
      </c>
      <c r="AF20" s="61">
        <v>8.2100000000000009</v>
      </c>
      <c r="AG20" s="61">
        <v>8.2100000000000009</v>
      </c>
      <c r="AH20" s="61">
        <v>8.2100000000000009</v>
      </c>
      <c r="AI20" s="61">
        <v>8.2100000000000009</v>
      </c>
      <c r="AJ20" s="61">
        <v>8.2100000000000009</v>
      </c>
      <c r="AK20" s="61">
        <v>8.2100000000000009</v>
      </c>
      <c r="AL20" s="61">
        <v>8.2100000000000009</v>
      </c>
      <c r="AM20" s="61">
        <v>8.2100000000000009</v>
      </c>
      <c r="AN20" s="61">
        <v>8.2100000000000009</v>
      </c>
      <c r="AO20" s="388">
        <v>2400</v>
      </c>
      <c r="AP20" s="433">
        <f t="shared" si="9"/>
        <v>19704.000000000004</v>
      </c>
      <c r="AQ20" s="396">
        <v>3439</v>
      </c>
      <c r="AR20" s="437">
        <f>AD20*AQ20</f>
        <v>28234.190000000002</v>
      </c>
      <c r="AS20" s="396">
        <v>3000</v>
      </c>
      <c r="AT20" s="433">
        <f t="shared" si="1"/>
        <v>24630.000000000004</v>
      </c>
      <c r="AU20" s="385">
        <v>1680</v>
      </c>
      <c r="AV20" s="433">
        <f t="shared" si="2"/>
        <v>13792.800000000001</v>
      </c>
      <c r="AW20" s="396">
        <v>2160</v>
      </c>
      <c r="AX20" s="433">
        <f t="shared" si="3"/>
        <v>17733.600000000002</v>
      </c>
      <c r="AY20" s="396">
        <v>1080</v>
      </c>
      <c r="AZ20" s="433">
        <f t="shared" si="4"/>
        <v>8866.8000000000011</v>
      </c>
      <c r="BA20" s="410"/>
      <c r="BB20" s="433">
        <f t="shared" si="5"/>
        <v>0</v>
      </c>
      <c r="BC20" s="396"/>
      <c r="BD20" s="433">
        <f t="shared" si="10"/>
        <v>0</v>
      </c>
      <c r="BE20" s="396"/>
      <c r="BF20" s="433">
        <f t="shared" si="11"/>
        <v>0</v>
      </c>
      <c r="BG20" s="396"/>
      <c r="BH20" s="433">
        <f t="shared" si="6"/>
        <v>0</v>
      </c>
      <c r="BI20" s="396"/>
      <c r="BJ20" s="433">
        <f t="shared" si="7"/>
        <v>0</v>
      </c>
      <c r="BK20" s="396"/>
      <c r="BL20" s="447">
        <f t="shared" si="8"/>
        <v>0</v>
      </c>
      <c r="BM20" s="471" t="s">
        <v>446</v>
      </c>
      <c r="BN20" s="490"/>
    </row>
    <row r="21" spans="1:66" ht="14.25" customHeight="1">
      <c r="A21" s="297" t="s">
        <v>418</v>
      </c>
      <c r="B21" s="56" t="s">
        <v>419</v>
      </c>
      <c r="C21" s="33" t="s">
        <v>87</v>
      </c>
      <c r="D21" s="136" t="s">
        <v>161</v>
      </c>
      <c r="E21" s="13" t="s">
        <v>162</v>
      </c>
      <c r="F21" s="1019"/>
      <c r="G21" s="110" t="s">
        <v>170</v>
      </c>
      <c r="H21" s="320" t="s">
        <v>445</v>
      </c>
      <c r="I21"/>
      <c r="J21" s="168">
        <v>15</v>
      </c>
      <c r="K21" s="170" t="s">
        <v>172</v>
      </c>
      <c r="L21" s="171" t="s">
        <v>167</v>
      </c>
      <c r="M21" s="55" t="s">
        <v>173</v>
      </c>
      <c r="N21" s="55">
        <v>9.59</v>
      </c>
      <c r="O21" s="55">
        <v>11.09</v>
      </c>
      <c r="P21" s="55">
        <v>11.09</v>
      </c>
      <c r="Q21" s="55">
        <v>11.09</v>
      </c>
      <c r="R21" s="55">
        <v>11.09</v>
      </c>
      <c r="S21" s="55">
        <v>11.09</v>
      </c>
      <c r="T21" s="55">
        <v>11.09</v>
      </c>
      <c r="U21" s="55">
        <v>11.09</v>
      </c>
      <c r="V21" s="55">
        <v>11.09</v>
      </c>
      <c r="W21" s="55">
        <v>11.09</v>
      </c>
      <c r="X21" s="55">
        <v>11.09</v>
      </c>
      <c r="Y21" s="55">
        <v>11.09</v>
      </c>
      <c r="Z21" s="55">
        <v>11.09</v>
      </c>
      <c r="AA21" s="55">
        <v>11.09</v>
      </c>
      <c r="AB21" s="147">
        <v>1.5</v>
      </c>
      <c r="AC21" s="147">
        <v>1.5</v>
      </c>
      <c r="AD21" s="147">
        <v>1.5</v>
      </c>
      <c r="AE21" s="147">
        <v>1.5</v>
      </c>
      <c r="AF21" s="147">
        <v>1.5</v>
      </c>
      <c r="AG21" s="147">
        <v>1.5</v>
      </c>
      <c r="AH21" s="147">
        <v>1.5</v>
      </c>
      <c r="AI21" s="147">
        <v>1.5</v>
      </c>
      <c r="AJ21" s="147">
        <v>1.5</v>
      </c>
      <c r="AK21" s="147">
        <v>1.5</v>
      </c>
      <c r="AL21" s="147">
        <v>1.5</v>
      </c>
      <c r="AM21" s="147">
        <v>1.5</v>
      </c>
      <c r="AN21" s="147">
        <v>1.5</v>
      </c>
      <c r="AO21" s="385">
        <v>240</v>
      </c>
      <c r="AP21" s="431">
        <f t="shared" si="9"/>
        <v>360</v>
      </c>
      <c r="AQ21" s="397">
        <v>520</v>
      </c>
      <c r="AR21" s="376">
        <f t="shared" ref="AR21:AR40" si="13">AD21*AQ21</f>
        <v>780</v>
      </c>
      <c r="AS21" s="397">
        <v>280</v>
      </c>
      <c r="AT21" s="431">
        <f t="shared" si="1"/>
        <v>420</v>
      </c>
      <c r="AU21" s="385">
        <v>240</v>
      </c>
      <c r="AV21" s="431">
        <f t="shared" si="2"/>
        <v>360</v>
      </c>
      <c r="AW21" s="397">
        <v>360</v>
      </c>
      <c r="AX21" s="431">
        <f t="shared" si="3"/>
        <v>540</v>
      </c>
      <c r="AY21" s="397">
        <v>280</v>
      </c>
      <c r="AZ21" s="431">
        <f t="shared" si="4"/>
        <v>420</v>
      </c>
      <c r="BA21" s="411"/>
      <c r="BB21" s="431">
        <f t="shared" si="5"/>
        <v>0</v>
      </c>
      <c r="BC21" s="397"/>
      <c r="BD21" s="431">
        <f t="shared" si="10"/>
        <v>0</v>
      </c>
      <c r="BE21" s="397"/>
      <c r="BF21" s="431">
        <f t="shared" si="11"/>
        <v>0</v>
      </c>
      <c r="BG21" s="397"/>
      <c r="BH21" s="431">
        <f t="shared" si="6"/>
        <v>0</v>
      </c>
      <c r="BI21" s="397"/>
      <c r="BJ21" s="431">
        <f t="shared" si="7"/>
        <v>0</v>
      </c>
      <c r="BK21" s="397"/>
      <c r="BL21" s="445">
        <f t="shared" si="8"/>
        <v>0</v>
      </c>
      <c r="BM21" s="471" t="s">
        <v>447</v>
      </c>
      <c r="BN21" s="490"/>
    </row>
    <row r="22" spans="1:66" ht="14.25" customHeight="1">
      <c r="A22" s="297" t="s">
        <v>418</v>
      </c>
      <c r="B22" s="56" t="s">
        <v>419</v>
      </c>
      <c r="C22" s="33" t="s">
        <v>87</v>
      </c>
      <c r="D22" s="136" t="s">
        <v>161</v>
      </c>
      <c r="E22" s="13" t="s">
        <v>162</v>
      </c>
      <c r="F22" s="1019"/>
      <c r="G22" s="110" t="s">
        <v>170</v>
      </c>
      <c r="H22" s="320" t="s">
        <v>448</v>
      </c>
      <c r="I22" s="167" t="s">
        <v>165</v>
      </c>
      <c r="J22" s="168">
        <v>14</v>
      </c>
      <c r="K22" s="167" t="s">
        <v>172</v>
      </c>
      <c r="L22" s="172" t="s">
        <v>167</v>
      </c>
      <c r="M22" s="55" t="s">
        <v>173</v>
      </c>
      <c r="N22" s="55">
        <v>13.5</v>
      </c>
      <c r="O22" s="55">
        <v>20.41</v>
      </c>
      <c r="P22" s="55">
        <v>20.41</v>
      </c>
      <c r="Q22" s="55">
        <v>20.41</v>
      </c>
      <c r="R22" s="55">
        <v>20.41</v>
      </c>
      <c r="S22" s="55">
        <v>20.41</v>
      </c>
      <c r="T22" s="55">
        <v>20.41</v>
      </c>
      <c r="U22" s="55">
        <v>20.41</v>
      </c>
      <c r="V22" s="55">
        <v>20.41</v>
      </c>
      <c r="W22" s="55">
        <v>20.41</v>
      </c>
      <c r="X22" s="55">
        <v>20.41</v>
      </c>
      <c r="Y22" s="55">
        <v>20.41</v>
      </c>
      <c r="Z22" s="55">
        <v>20.41</v>
      </c>
      <c r="AA22" s="55">
        <v>20.41</v>
      </c>
      <c r="AB22" s="147">
        <v>6.91</v>
      </c>
      <c r="AC22" s="147">
        <v>6.91</v>
      </c>
      <c r="AD22" s="147">
        <v>6.91</v>
      </c>
      <c r="AE22" s="147">
        <v>6.91</v>
      </c>
      <c r="AF22" s="147">
        <v>6.91</v>
      </c>
      <c r="AG22" s="147">
        <v>6.91</v>
      </c>
      <c r="AH22" s="147">
        <v>6.91</v>
      </c>
      <c r="AI22" s="147">
        <v>6.91</v>
      </c>
      <c r="AJ22" s="147">
        <v>6.91</v>
      </c>
      <c r="AK22" s="147">
        <v>6.91</v>
      </c>
      <c r="AL22" s="147">
        <v>6.91</v>
      </c>
      <c r="AM22" s="147">
        <v>6.91</v>
      </c>
      <c r="AN22" s="147">
        <v>6.91</v>
      </c>
      <c r="AO22" s="385">
        <v>0</v>
      </c>
      <c r="AP22" s="431">
        <f t="shared" si="9"/>
        <v>0</v>
      </c>
      <c r="AQ22" s="397">
        <v>0</v>
      </c>
      <c r="AR22" s="376">
        <f t="shared" si="13"/>
        <v>0</v>
      </c>
      <c r="AS22" s="397">
        <v>0</v>
      </c>
      <c r="AT22" s="431">
        <f t="shared" si="1"/>
        <v>0</v>
      </c>
      <c r="AU22" s="385">
        <v>0</v>
      </c>
      <c r="AV22" s="431">
        <f t="shared" si="2"/>
        <v>0</v>
      </c>
      <c r="AW22" s="397">
        <v>0</v>
      </c>
      <c r="AX22" s="431">
        <f t="shared" si="3"/>
        <v>0</v>
      </c>
      <c r="AY22" s="397">
        <v>0</v>
      </c>
      <c r="AZ22" s="431">
        <f t="shared" si="4"/>
        <v>0</v>
      </c>
      <c r="BA22" s="411"/>
      <c r="BB22" s="431">
        <f t="shared" si="5"/>
        <v>0</v>
      </c>
      <c r="BC22" s="397"/>
      <c r="BD22" s="431">
        <f t="shared" si="10"/>
        <v>0</v>
      </c>
      <c r="BE22" s="397"/>
      <c r="BF22" s="431">
        <f t="shared" si="11"/>
        <v>0</v>
      </c>
      <c r="BG22" s="397"/>
      <c r="BH22" s="431">
        <f t="shared" si="6"/>
        <v>0</v>
      </c>
      <c r="BI22" s="397"/>
      <c r="BJ22" s="431">
        <f t="shared" si="7"/>
        <v>0</v>
      </c>
      <c r="BK22" s="397"/>
      <c r="BL22" s="445">
        <f t="shared" si="8"/>
        <v>0</v>
      </c>
      <c r="BM22" s="471" t="s">
        <v>449</v>
      </c>
      <c r="BN22" s="490"/>
    </row>
    <row r="23" spans="1:66" ht="14.25" customHeight="1">
      <c r="A23" s="297" t="s">
        <v>418</v>
      </c>
      <c r="B23" s="56" t="s">
        <v>419</v>
      </c>
      <c r="C23" s="33" t="s">
        <v>87</v>
      </c>
      <c r="D23" s="136" t="s">
        <v>161</v>
      </c>
      <c r="E23" s="13" t="s">
        <v>162</v>
      </c>
      <c r="F23" s="1019"/>
      <c r="G23" s="110" t="s">
        <v>170</v>
      </c>
      <c r="H23" s="320" t="s">
        <v>448</v>
      </c>
      <c r="I23" s="173" t="s">
        <v>174</v>
      </c>
      <c r="J23" s="174">
        <v>14</v>
      </c>
      <c r="K23" s="173" t="s">
        <v>172</v>
      </c>
      <c r="L23" s="175" t="s">
        <v>167</v>
      </c>
      <c r="M23" s="55" t="s">
        <v>173</v>
      </c>
      <c r="N23" s="55">
        <v>9.2899999999999991</v>
      </c>
      <c r="O23" s="55">
        <v>11.02</v>
      </c>
      <c r="P23" s="55">
        <v>11.02</v>
      </c>
      <c r="Q23" s="55">
        <v>11.02</v>
      </c>
      <c r="R23" s="55">
        <v>11.02</v>
      </c>
      <c r="S23" s="55">
        <v>11.02</v>
      </c>
      <c r="T23" s="55">
        <v>11.02</v>
      </c>
      <c r="U23" s="55">
        <v>11.02</v>
      </c>
      <c r="V23" s="55">
        <v>11.02</v>
      </c>
      <c r="W23" s="55">
        <v>11.02</v>
      </c>
      <c r="X23" s="55">
        <v>11.02</v>
      </c>
      <c r="Y23" s="55">
        <v>11.02</v>
      </c>
      <c r="Z23" s="55">
        <v>11.02</v>
      </c>
      <c r="AA23" s="55">
        <v>11.02</v>
      </c>
      <c r="AB23" s="147">
        <v>1.73</v>
      </c>
      <c r="AC23" s="147">
        <v>1.73</v>
      </c>
      <c r="AD23" s="147">
        <v>1.73</v>
      </c>
      <c r="AE23" s="147">
        <v>1.73</v>
      </c>
      <c r="AF23" s="147">
        <v>1.73</v>
      </c>
      <c r="AG23" s="147">
        <v>1.73</v>
      </c>
      <c r="AH23" s="147">
        <v>1.73</v>
      </c>
      <c r="AI23" s="147">
        <v>1.73</v>
      </c>
      <c r="AJ23" s="147">
        <v>1.73</v>
      </c>
      <c r="AK23" s="147">
        <v>1.73</v>
      </c>
      <c r="AL23" s="147">
        <v>1.73</v>
      </c>
      <c r="AM23" s="147">
        <v>1.73</v>
      </c>
      <c r="AN23" s="147">
        <v>1.73</v>
      </c>
      <c r="AO23" s="385">
        <v>0</v>
      </c>
      <c r="AP23" s="431">
        <f t="shared" si="9"/>
        <v>0</v>
      </c>
      <c r="AQ23" s="397">
        <v>0</v>
      </c>
      <c r="AR23" s="376">
        <f t="shared" si="13"/>
        <v>0</v>
      </c>
      <c r="AS23" s="397">
        <v>0</v>
      </c>
      <c r="AT23" s="431">
        <f t="shared" si="1"/>
        <v>0</v>
      </c>
      <c r="AU23" s="385">
        <v>0</v>
      </c>
      <c r="AV23" s="431">
        <f t="shared" si="2"/>
        <v>0</v>
      </c>
      <c r="AW23" s="397">
        <v>0</v>
      </c>
      <c r="AX23" s="431">
        <f t="shared" si="3"/>
        <v>0</v>
      </c>
      <c r="AY23" s="397">
        <v>0</v>
      </c>
      <c r="AZ23" s="431">
        <f t="shared" si="4"/>
        <v>0</v>
      </c>
      <c r="BA23" s="411"/>
      <c r="BB23" s="431">
        <f t="shared" si="5"/>
        <v>0</v>
      </c>
      <c r="BC23" s="397"/>
      <c r="BD23" s="431">
        <f t="shared" si="10"/>
        <v>0</v>
      </c>
      <c r="BE23" s="397"/>
      <c r="BF23" s="431">
        <f t="shared" si="11"/>
        <v>0</v>
      </c>
      <c r="BG23" s="397"/>
      <c r="BH23" s="431">
        <f t="shared" si="6"/>
        <v>0</v>
      </c>
      <c r="BI23" s="397"/>
      <c r="BJ23" s="431">
        <f t="shared" si="7"/>
        <v>0</v>
      </c>
      <c r="BK23" s="397"/>
      <c r="BL23" s="445">
        <f t="shared" si="8"/>
        <v>0</v>
      </c>
      <c r="BM23" s="471" t="s">
        <v>450</v>
      </c>
      <c r="BN23" s="490"/>
    </row>
    <row r="24" spans="1:66" ht="14.25" customHeight="1">
      <c r="A24" s="297" t="s">
        <v>418</v>
      </c>
      <c r="B24" s="56" t="s">
        <v>419</v>
      </c>
      <c r="C24" s="33" t="s">
        <v>87</v>
      </c>
      <c r="D24" s="136" t="s">
        <v>161</v>
      </c>
      <c r="E24" s="13" t="s">
        <v>162</v>
      </c>
      <c r="F24" s="1019"/>
      <c r="G24" s="110" t="s">
        <v>170</v>
      </c>
      <c r="H24" s="321" t="s">
        <v>451</v>
      </c>
      <c r="I24" s="167" t="s">
        <v>165</v>
      </c>
      <c r="J24" s="168">
        <v>13</v>
      </c>
      <c r="K24" s="169" t="s">
        <v>172</v>
      </c>
      <c r="L24" s="169" t="s">
        <v>167</v>
      </c>
      <c r="M24" s="55" t="s">
        <v>173</v>
      </c>
      <c r="N24" s="55">
        <v>9.2000000000000028</v>
      </c>
      <c r="O24" s="55">
        <v>16.170000000000002</v>
      </c>
      <c r="P24" s="55">
        <v>16.170000000000002</v>
      </c>
      <c r="Q24" s="55">
        <v>16.170000000000002</v>
      </c>
      <c r="R24" s="55">
        <v>16.170000000000002</v>
      </c>
      <c r="S24" s="55">
        <v>16.170000000000002</v>
      </c>
      <c r="T24" s="55">
        <v>16.170000000000002</v>
      </c>
      <c r="U24" s="55">
        <v>16.170000000000002</v>
      </c>
      <c r="V24" s="55">
        <v>16.170000000000002</v>
      </c>
      <c r="W24" s="55">
        <v>16.170000000000002</v>
      </c>
      <c r="X24" s="55">
        <v>16.170000000000002</v>
      </c>
      <c r="Y24" s="55">
        <v>16.170000000000002</v>
      </c>
      <c r="Z24" s="55">
        <v>16.170000000000002</v>
      </c>
      <c r="AA24" s="55">
        <v>16.170000000000002</v>
      </c>
      <c r="AB24" s="147">
        <v>6.97</v>
      </c>
      <c r="AC24" s="147">
        <v>6.97</v>
      </c>
      <c r="AD24" s="147">
        <v>6.97</v>
      </c>
      <c r="AE24" s="147">
        <v>6.97</v>
      </c>
      <c r="AF24" s="147">
        <v>6.97</v>
      </c>
      <c r="AG24" s="147">
        <v>6.97</v>
      </c>
      <c r="AH24" s="147">
        <v>6.97</v>
      </c>
      <c r="AI24" s="147">
        <v>6.97</v>
      </c>
      <c r="AJ24" s="147">
        <v>6.97</v>
      </c>
      <c r="AK24" s="147">
        <v>6.97</v>
      </c>
      <c r="AL24" s="147">
        <v>6.97</v>
      </c>
      <c r="AM24" s="147">
        <v>6.97</v>
      </c>
      <c r="AN24" s="147">
        <v>6.97</v>
      </c>
      <c r="AO24" s="385">
        <v>2800</v>
      </c>
      <c r="AP24" s="431">
        <f t="shared" si="9"/>
        <v>19516</v>
      </c>
      <c r="AQ24" s="397">
        <v>2200</v>
      </c>
      <c r="AR24" s="376">
        <f t="shared" si="13"/>
        <v>15334</v>
      </c>
      <c r="AS24" s="397">
        <v>5392</v>
      </c>
      <c r="AT24" s="431">
        <f t="shared" si="1"/>
        <v>37582.239999999998</v>
      </c>
      <c r="AU24" s="385">
        <v>2920</v>
      </c>
      <c r="AV24" s="431">
        <f t="shared" si="2"/>
        <v>20352.399999999998</v>
      </c>
      <c r="AW24" s="397">
        <v>2620</v>
      </c>
      <c r="AX24" s="431">
        <f t="shared" si="3"/>
        <v>18261.399999999998</v>
      </c>
      <c r="AY24" s="397">
        <v>1280</v>
      </c>
      <c r="AZ24" s="431">
        <f t="shared" si="4"/>
        <v>8921.6</v>
      </c>
      <c r="BA24" s="411"/>
      <c r="BB24" s="431">
        <f t="shared" si="5"/>
        <v>0</v>
      </c>
      <c r="BC24" s="397"/>
      <c r="BD24" s="431">
        <f t="shared" si="10"/>
        <v>0</v>
      </c>
      <c r="BE24" s="397"/>
      <c r="BF24" s="431">
        <f t="shared" si="11"/>
        <v>0</v>
      </c>
      <c r="BG24" s="397"/>
      <c r="BH24" s="431">
        <f t="shared" si="6"/>
        <v>0</v>
      </c>
      <c r="BI24" s="397"/>
      <c r="BJ24" s="431">
        <f t="shared" si="7"/>
        <v>0</v>
      </c>
      <c r="BK24" s="397"/>
      <c r="BL24" s="445">
        <f t="shared" si="8"/>
        <v>0</v>
      </c>
      <c r="BM24" s="471" t="s">
        <v>452</v>
      </c>
      <c r="BN24" s="490"/>
    </row>
    <row r="25" spans="1:66" ht="14.25" customHeight="1">
      <c r="A25" s="297" t="s">
        <v>418</v>
      </c>
      <c r="B25" s="56" t="s">
        <v>419</v>
      </c>
      <c r="C25" s="33" t="s">
        <v>87</v>
      </c>
      <c r="D25" s="136" t="s">
        <v>161</v>
      </c>
      <c r="E25" s="13" t="s">
        <v>162</v>
      </c>
      <c r="F25" s="1019"/>
      <c r="G25" s="110" t="s">
        <v>170</v>
      </c>
      <c r="H25" s="321" t="s">
        <v>451</v>
      </c>
      <c r="I25" s="167" t="s">
        <v>174</v>
      </c>
      <c r="J25" s="168">
        <v>13</v>
      </c>
      <c r="K25" s="169" t="s">
        <v>172</v>
      </c>
      <c r="L25" s="169" t="s">
        <v>167</v>
      </c>
      <c r="M25" s="55" t="s">
        <v>173</v>
      </c>
      <c r="N25" s="55">
        <v>5.07</v>
      </c>
      <c r="O25" s="55">
        <v>6.78</v>
      </c>
      <c r="P25" s="55">
        <v>6.78</v>
      </c>
      <c r="Q25" s="55">
        <v>6.78</v>
      </c>
      <c r="R25" s="55">
        <v>6.78</v>
      </c>
      <c r="S25" s="55">
        <v>6.78</v>
      </c>
      <c r="T25" s="55">
        <v>6.78</v>
      </c>
      <c r="U25" s="55">
        <v>6.78</v>
      </c>
      <c r="V25" s="55">
        <v>6.78</v>
      </c>
      <c r="W25" s="55">
        <v>6.78</v>
      </c>
      <c r="X25" s="55">
        <v>6.78</v>
      </c>
      <c r="Y25" s="55">
        <v>6.78</v>
      </c>
      <c r="Z25" s="55">
        <v>6.78</v>
      </c>
      <c r="AA25" s="55">
        <v>6.78</v>
      </c>
      <c r="AB25" s="147">
        <v>1.71</v>
      </c>
      <c r="AC25" s="147">
        <v>1.71</v>
      </c>
      <c r="AD25" s="147">
        <v>1.71</v>
      </c>
      <c r="AE25" s="147">
        <v>1.71</v>
      </c>
      <c r="AF25" s="147">
        <v>1.71</v>
      </c>
      <c r="AG25" s="147">
        <v>1.71</v>
      </c>
      <c r="AH25" s="147">
        <v>1.71</v>
      </c>
      <c r="AI25" s="147">
        <v>1.71</v>
      </c>
      <c r="AJ25" s="147">
        <v>1.71</v>
      </c>
      <c r="AK25" s="147">
        <v>1.71</v>
      </c>
      <c r="AL25" s="147">
        <v>1.71</v>
      </c>
      <c r="AM25" s="147">
        <v>1.71</v>
      </c>
      <c r="AN25" s="147">
        <v>1.71</v>
      </c>
      <c r="AO25" s="385">
        <v>8320</v>
      </c>
      <c r="AP25" s="431">
        <f t="shared" si="9"/>
        <v>14227.199999999999</v>
      </c>
      <c r="AQ25" s="397">
        <v>600</v>
      </c>
      <c r="AR25" s="376">
        <f t="shared" si="13"/>
        <v>1026</v>
      </c>
      <c r="AS25" s="397">
        <v>1316</v>
      </c>
      <c r="AT25" s="431">
        <f t="shared" si="1"/>
        <v>2250.36</v>
      </c>
      <c r="AU25" s="385">
        <v>720</v>
      </c>
      <c r="AV25" s="431">
        <f t="shared" si="2"/>
        <v>1231.2</v>
      </c>
      <c r="AW25" s="397">
        <v>560</v>
      </c>
      <c r="AX25" s="431">
        <f t="shared" si="3"/>
        <v>957.6</v>
      </c>
      <c r="AY25" s="397">
        <v>720</v>
      </c>
      <c r="AZ25" s="431">
        <f t="shared" si="4"/>
        <v>1231.2</v>
      </c>
      <c r="BA25" s="411"/>
      <c r="BB25" s="431">
        <f t="shared" si="5"/>
        <v>0</v>
      </c>
      <c r="BC25" s="397"/>
      <c r="BD25" s="431">
        <f t="shared" si="10"/>
        <v>0</v>
      </c>
      <c r="BE25" s="397"/>
      <c r="BF25" s="431">
        <f t="shared" si="11"/>
        <v>0</v>
      </c>
      <c r="BG25" s="397"/>
      <c r="BH25" s="431">
        <f t="shared" si="6"/>
        <v>0</v>
      </c>
      <c r="BI25" s="397"/>
      <c r="BJ25" s="431">
        <f t="shared" si="7"/>
        <v>0</v>
      </c>
      <c r="BK25" s="397"/>
      <c r="BL25" s="445">
        <f t="shared" si="8"/>
        <v>0</v>
      </c>
      <c r="BM25" s="471" t="s">
        <v>453</v>
      </c>
      <c r="BN25" s="490"/>
    </row>
    <row r="26" spans="1:66" ht="14.25" customHeight="1">
      <c r="A26" s="297" t="s">
        <v>418</v>
      </c>
      <c r="B26" s="56" t="s">
        <v>419</v>
      </c>
      <c r="C26" s="33" t="s">
        <v>87</v>
      </c>
      <c r="D26" s="136" t="s">
        <v>161</v>
      </c>
      <c r="E26" s="13" t="s">
        <v>162</v>
      </c>
      <c r="F26" s="1019"/>
      <c r="G26" s="110" t="s">
        <v>176</v>
      </c>
      <c r="H26" s="319" t="s">
        <v>454</v>
      </c>
      <c r="I26" s="167" t="s">
        <v>165</v>
      </c>
      <c r="J26" s="168">
        <v>16</v>
      </c>
      <c r="K26" s="169" t="s">
        <v>172</v>
      </c>
      <c r="L26" s="169" t="s">
        <v>167</v>
      </c>
      <c r="M26" s="55" t="s">
        <v>173</v>
      </c>
      <c r="N26" s="55">
        <v>9.19</v>
      </c>
      <c r="O26" s="55">
        <v>14.91</v>
      </c>
      <c r="P26" s="55">
        <f t="shared" ref="P26:U26" si="14">17.3-1</f>
        <v>16.3</v>
      </c>
      <c r="Q26" s="55">
        <f t="shared" si="14"/>
        <v>16.3</v>
      </c>
      <c r="R26" s="55">
        <f t="shared" si="14"/>
        <v>16.3</v>
      </c>
      <c r="S26" s="55">
        <f t="shared" si="14"/>
        <v>16.3</v>
      </c>
      <c r="T26" s="55">
        <f t="shared" si="14"/>
        <v>16.3</v>
      </c>
      <c r="U26" s="55">
        <f t="shared" si="14"/>
        <v>16.3</v>
      </c>
      <c r="V26" s="244">
        <v>14.91</v>
      </c>
      <c r="W26" s="244">
        <v>14.91</v>
      </c>
      <c r="X26" s="244">
        <v>14.91</v>
      </c>
      <c r="Y26" s="244">
        <v>14.91</v>
      </c>
      <c r="Z26" s="244">
        <v>14.91</v>
      </c>
      <c r="AA26" s="244">
        <v>14.91</v>
      </c>
      <c r="AB26" s="558">
        <v>5</v>
      </c>
      <c r="AC26" s="306">
        <v>5</v>
      </c>
      <c r="AD26" s="306">
        <v>5</v>
      </c>
      <c r="AE26" s="306">
        <v>5</v>
      </c>
      <c r="AF26" s="306">
        <v>5</v>
      </c>
      <c r="AG26" s="306">
        <v>5</v>
      </c>
      <c r="AH26" s="306">
        <v>5</v>
      </c>
      <c r="AI26" s="380">
        <v>5.72</v>
      </c>
      <c r="AJ26" s="380">
        <v>5.72</v>
      </c>
      <c r="AK26" s="380">
        <v>5.72</v>
      </c>
      <c r="AL26" s="380">
        <v>5.72</v>
      </c>
      <c r="AM26" s="380">
        <v>5.72</v>
      </c>
      <c r="AN26" s="380">
        <v>5.72</v>
      </c>
      <c r="AO26" s="385">
        <v>2080</v>
      </c>
      <c r="AP26" s="431">
        <f t="shared" si="9"/>
        <v>10400</v>
      </c>
      <c r="AQ26" s="385">
        <v>760</v>
      </c>
      <c r="AR26" s="376">
        <f t="shared" si="13"/>
        <v>3800</v>
      </c>
      <c r="AS26" s="385">
        <v>2000</v>
      </c>
      <c r="AT26" s="431">
        <f t="shared" si="1"/>
        <v>10000</v>
      </c>
      <c r="AU26" s="385">
        <v>880</v>
      </c>
      <c r="AV26" s="431">
        <f t="shared" si="2"/>
        <v>4400</v>
      </c>
      <c r="AW26" s="385">
        <v>560</v>
      </c>
      <c r="AX26" s="431">
        <f t="shared" si="3"/>
        <v>2800</v>
      </c>
      <c r="AY26" s="385">
        <v>360</v>
      </c>
      <c r="AZ26" s="431">
        <f t="shared" si="4"/>
        <v>1800</v>
      </c>
      <c r="BA26" s="385">
        <v>480</v>
      </c>
      <c r="BB26" s="431">
        <f t="shared" si="5"/>
        <v>2745.6</v>
      </c>
      <c r="BC26" s="385">
        <v>160</v>
      </c>
      <c r="BD26" s="431">
        <f t="shared" si="10"/>
        <v>915.19999999999993</v>
      </c>
      <c r="BE26" s="385"/>
      <c r="BF26" s="431">
        <f t="shared" si="11"/>
        <v>0</v>
      </c>
      <c r="BG26" s="385"/>
      <c r="BH26" s="431">
        <f t="shared" si="6"/>
        <v>0</v>
      </c>
      <c r="BI26" s="385"/>
      <c r="BJ26" s="431">
        <f t="shared" si="7"/>
        <v>0</v>
      </c>
      <c r="BK26" s="385"/>
      <c r="BL26" s="445">
        <f t="shared" si="8"/>
        <v>0</v>
      </c>
      <c r="BM26" s="471" t="s">
        <v>455</v>
      </c>
      <c r="BN26" s="490"/>
    </row>
    <row r="27" spans="1:66" ht="14.25" customHeight="1">
      <c r="A27" s="297" t="s">
        <v>418</v>
      </c>
      <c r="B27" s="56" t="s">
        <v>419</v>
      </c>
      <c r="C27" s="33" t="s">
        <v>87</v>
      </c>
      <c r="D27" s="136" t="s">
        <v>161</v>
      </c>
      <c r="E27" s="13" t="s">
        <v>162</v>
      </c>
      <c r="F27" s="1019"/>
      <c r="G27" s="110" t="s">
        <v>176</v>
      </c>
      <c r="H27" s="319" t="s">
        <v>454</v>
      </c>
      <c r="I27" s="167" t="s">
        <v>174</v>
      </c>
      <c r="J27" s="168">
        <v>16</v>
      </c>
      <c r="K27" s="169" t="s">
        <v>172</v>
      </c>
      <c r="L27" s="169" t="s">
        <v>167</v>
      </c>
      <c r="M27" s="55" t="s">
        <v>173</v>
      </c>
      <c r="N27" s="55">
        <v>5.01</v>
      </c>
      <c r="O27" s="55">
        <v>6.06</v>
      </c>
      <c r="P27" s="55">
        <f t="shared" ref="P27:U27" si="15">6.95-0.7</f>
        <v>6.25</v>
      </c>
      <c r="Q27" s="55">
        <f t="shared" si="15"/>
        <v>6.25</v>
      </c>
      <c r="R27" s="55">
        <f t="shared" si="15"/>
        <v>6.25</v>
      </c>
      <c r="S27" s="55">
        <f t="shared" si="15"/>
        <v>6.25</v>
      </c>
      <c r="T27" s="55">
        <f t="shared" si="15"/>
        <v>6.25</v>
      </c>
      <c r="U27" s="55">
        <f t="shared" si="15"/>
        <v>6.25</v>
      </c>
      <c r="V27" s="244">
        <v>6.06</v>
      </c>
      <c r="W27" s="244">
        <v>6.06</v>
      </c>
      <c r="X27" s="244">
        <v>6.06</v>
      </c>
      <c r="Y27" s="244">
        <v>6.06</v>
      </c>
      <c r="Z27" s="244">
        <v>6.06</v>
      </c>
      <c r="AA27" s="244">
        <v>6.06</v>
      </c>
      <c r="AB27" s="558">
        <v>0.6</v>
      </c>
      <c r="AC27" s="147">
        <v>0.6</v>
      </c>
      <c r="AD27" s="147">
        <v>0.6</v>
      </c>
      <c r="AE27" s="147">
        <v>0.6</v>
      </c>
      <c r="AF27" s="147">
        <v>0.6</v>
      </c>
      <c r="AG27" s="147">
        <v>0.6</v>
      </c>
      <c r="AH27" s="147">
        <v>0.6</v>
      </c>
      <c r="AI27" s="365">
        <v>0.41</v>
      </c>
      <c r="AJ27" s="365">
        <v>0.41</v>
      </c>
      <c r="AK27" s="365">
        <v>0.41</v>
      </c>
      <c r="AL27" s="365">
        <v>0.41</v>
      </c>
      <c r="AM27" s="365">
        <v>0.41</v>
      </c>
      <c r="AN27" s="365">
        <v>0.41</v>
      </c>
      <c r="AO27" s="385">
        <v>440</v>
      </c>
      <c r="AP27" s="431">
        <f t="shared" si="9"/>
        <v>264</v>
      </c>
      <c r="AQ27" s="397">
        <v>40</v>
      </c>
      <c r="AR27" s="376">
        <f t="shared" si="13"/>
        <v>24</v>
      </c>
      <c r="AS27" s="385">
        <v>160</v>
      </c>
      <c r="AT27" s="431">
        <f t="shared" si="1"/>
        <v>96</v>
      </c>
      <c r="AU27" s="385">
        <v>280</v>
      </c>
      <c r="AV27" s="431">
        <f t="shared" si="2"/>
        <v>168</v>
      </c>
      <c r="AW27" s="385">
        <v>440</v>
      </c>
      <c r="AX27" s="431">
        <f t="shared" si="3"/>
        <v>264</v>
      </c>
      <c r="AY27" s="385">
        <v>0</v>
      </c>
      <c r="AZ27" s="431">
        <f t="shared" si="4"/>
        <v>0</v>
      </c>
      <c r="BA27" s="385">
        <v>80</v>
      </c>
      <c r="BB27" s="431">
        <f t="shared" si="5"/>
        <v>32.799999999999997</v>
      </c>
      <c r="BC27" s="385">
        <v>40</v>
      </c>
      <c r="BD27" s="431">
        <f t="shared" si="10"/>
        <v>16.399999999999999</v>
      </c>
      <c r="BE27" s="385"/>
      <c r="BF27" s="431">
        <f t="shared" si="11"/>
        <v>0</v>
      </c>
      <c r="BG27" s="385"/>
      <c r="BH27" s="431">
        <f t="shared" si="6"/>
        <v>0</v>
      </c>
      <c r="BI27" s="385"/>
      <c r="BJ27" s="431">
        <f t="shared" si="7"/>
        <v>0</v>
      </c>
      <c r="BK27" s="385"/>
      <c r="BL27" s="445">
        <f t="shared" si="8"/>
        <v>0</v>
      </c>
      <c r="BM27" s="471" t="s">
        <v>456</v>
      </c>
      <c r="BN27" s="490"/>
    </row>
    <row r="28" spans="1:66" ht="14.25" customHeight="1">
      <c r="A28" s="297" t="s">
        <v>418</v>
      </c>
      <c r="B28" s="56" t="s">
        <v>419</v>
      </c>
      <c r="C28" s="33" t="s">
        <v>87</v>
      </c>
      <c r="D28" s="136" t="s">
        <v>161</v>
      </c>
      <c r="E28" s="13" t="s">
        <v>162</v>
      </c>
      <c r="F28" s="1019"/>
      <c r="G28" s="110" t="s">
        <v>176</v>
      </c>
      <c r="H28" s="319" t="s">
        <v>457</v>
      </c>
      <c r="I28" s="173" t="s">
        <v>165</v>
      </c>
      <c r="J28" s="174">
        <v>14</v>
      </c>
      <c r="K28" s="176" t="s">
        <v>172</v>
      </c>
      <c r="L28" s="176" t="s">
        <v>167</v>
      </c>
      <c r="M28" s="55" t="s">
        <v>173</v>
      </c>
      <c r="N28" s="55">
        <v>8.44</v>
      </c>
      <c r="O28" s="55">
        <v>13.36</v>
      </c>
      <c r="P28" s="55">
        <f t="shared" ref="P28:U28" si="16">15.6-1</f>
        <v>14.6</v>
      </c>
      <c r="Q28" s="55">
        <f t="shared" si="16"/>
        <v>14.6</v>
      </c>
      <c r="R28" s="55">
        <f t="shared" si="16"/>
        <v>14.6</v>
      </c>
      <c r="S28" s="55">
        <f t="shared" si="16"/>
        <v>14.6</v>
      </c>
      <c r="T28" s="55">
        <f t="shared" si="16"/>
        <v>14.6</v>
      </c>
      <c r="U28" s="55">
        <f t="shared" si="16"/>
        <v>14.6</v>
      </c>
      <c r="V28" s="244">
        <v>13.36</v>
      </c>
      <c r="W28" s="244">
        <v>13.36</v>
      </c>
      <c r="X28" s="244">
        <v>13.36</v>
      </c>
      <c r="Y28" s="244">
        <v>13.36</v>
      </c>
      <c r="Z28" s="244">
        <v>13.36</v>
      </c>
      <c r="AA28" s="244">
        <v>13.36</v>
      </c>
      <c r="AB28" s="558">
        <v>4.42</v>
      </c>
      <c r="AC28" s="147">
        <v>4.42</v>
      </c>
      <c r="AD28" s="147">
        <v>4.42</v>
      </c>
      <c r="AE28" s="147">
        <v>4.42</v>
      </c>
      <c r="AF28" s="147">
        <v>4.42</v>
      </c>
      <c r="AG28" s="147">
        <v>4.42</v>
      </c>
      <c r="AH28" s="147">
        <v>4.42</v>
      </c>
      <c r="AI28" s="365">
        <v>5.26</v>
      </c>
      <c r="AJ28" s="365">
        <v>5.26</v>
      </c>
      <c r="AK28" s="365">
        <v>5.26</v>
      </c>
      <c r="AL28" s="365">
        <v>5.26</v>
      </c>
      <c r="AM28" s="365">
        <v>5.26</v>
      </c>
      <c r="AN28" s="365">
        <v>5.26</v>
      </c>
      <c r="AO28" s="385">
        <v>4399</v>
      </c>
      <c r="AP28" s="431">
        <f t="shared" si="9"/>
        <v>19443.579999999998</v>
      </c>
      <c r="AQ28" s="397">
        <v>2000</v>
      </c>
      <c r="AR28" s="376">
        <f t="shared" si="13"/>
        <v>8840</v>
      </c>
      <c r="AS28" s="397">
        <v>2678</v>
      </c>
      <c r="AT28" s="431">
        <f t="shared" si="1"/>
        <v>11836.76</v>
      </c>
      <c r="AU28" s="385">
        <v>2000</v>
      </c>
      <c r="AV28" s="431">
        <f t="shared" si="2"/>
        <v>8840</v>
      </c>
      <c r="AW28" s="385">
        <v>2996</v>
      </c>
      <c r="AX28" s="431">
        <f t="shared" si="3"/>
        <v>13242.32</v>
      </c>
      <c r="AY28" s="385">
        <v>1154</v>
      </c>
      <c r="AZ28" s="431">
        <f t="shared" si="4"/>
        <v>5100.68</v>
      </c>
      <c r="BA28" s="385">
        <v>1240</v>
      </c>
      <c r="BB28" s="431">
        <f t="shared" si="5"/>
        <v>6522.4</v>
      </c>
      <c r="BC28" s="385">
        <v>800</v>
      </c>
      <c r="BD28" s="431">
        <f t="shared" si="10"/>
        <v>4208</v>
      </c>
      <c r="BE28" s="385">
        <v>1000</v>
      </c>
      <c r="BF28" s="431">
        <f t="shared" si="11"/>
        <v>5260</v>
      </c>
      <c r="BG28" s="385"/>
      <c r="BH28" s="431">
        <f t="shared" si="6"/>
        <v>0</v>
      </c>
      <c r="BI28" s="385"/>
      <c r="BJ28" s="431">
        <f t="shared" si="7"/>
        <v>0</v>
      </c>
      <c r="BK28" s="385"/>
      <c r="BL28" s="445">
        <f t="shared" si="8"/>
        <v>0</v>
      </c>
      <c r="BM28" s="471" t="s">
        <v>458</v>
      </c>
      <c r="BN28" s="490"/>
    </row>
    <row r="29" spans="1:66" ht="14.25" customHeight="1">
      <c r="A29" s="297" t="s">
        <v>418</v>
      </c>
      <c r="B29" s="56" t="s">
        <v>419</v>
      </c>
      <c r="C29" s="33" t="s">
        <v>87</v>
      </c>
      <c r="D29" s="136" t="s">
        <v>161</v>
      </c>
      <c r="E29" s="13" t="s">
        <v>162</v>
      </c>
      <c r="F29" s="1019"/>
      <c r="G29" s="110" t="s">
        <v>176</v>
      </c>
      <c r="H29" s="319" t="s">
        <v>459</v>
      </c>
      <c r="I29" s="167" t="s">
        <v>174</v>
      </c>
      <c r="J29" s="168">
        <v>14</v>
      </c>
      <c r="K29" s="169" t="s">
        <v>172</v>
      </c>
      <c r="L29" s="169" t="s">
        <v>167</v>
      </c>
      <c r="M29" s="55" t="s">
        <v>173</v>
      </c>
      <c r="N29" s="55">
        <v>4.46</v>
      </c>
      <c r="O29" s="55">
        <v>5.97</v>
      </c>
      <c r="P29" s="55">
        <f t="shared" ref="P29:U29" si="17">6.85-0.7</f>
        <v>6.1499999999999995</v>
      </c>
      <c r="Q29" s="55">
        <f t="shared" si="17"/>
        <v>6.1499999999999995</v>
      </c>
      <c r="R29" s="55">
        <f t="shared" si="17"/>
        <v>6.1499999999999995</v>
      </c>
      <c r="S29" s="55">
        <f t="shared" si="17"/>
        <v>6.1499999999999995</v>
      </c>
      <c r="T29" s="55">
        <f t="shared" si="17"/>
        <v>6.1499999999999995</v>
      </c>
      <c r="U29" s="55">
        <f t="shared" si="17"/>
        <v>6.1499999999999995</v>
      </c>
      <c r="V29" s="244">
        <v>5.97</v>
      </c>
      <c r="W29" s="244">
        <v>5.97</v>
      </c>
      <c r="X29" s="244">
        <v>5.97</v>
      </c>
      <c r="Y29" s="244">
        <v>5.97</v>
      </c>
      <c r="Z29" s="244">
        <v>5.97</v>
      </c>
      <c r="AA29" s="244">
        <v>5.97</v>
      </c>
      <c r="AB29" s="558">
        <v>0.97</v>
      </c>
      <c r="AC29" s="147">
        <v>1.06</v>
      </c>
      <c r="AD29" s="147">
        <v>1.06</v>
      </c>
      <c r="AE29" s="147">
        <v>1.06</v>
      </c>
      <c r="AF29" s="147">
        <v>1.06</v>
      </c>
      <c r="AG29" s="147">
        <v>1.06</v>
      </c>
      <c r="AH29" s="147">
        <v>1.06</v>
      </c>
      <c r="AI29" s="365">
        <v>0.97</v>
      </c>
      <c r="AJ29" s="365">
        <v>0.97</v>
      </c>
      <c r="AK29" s="365">
        <v>0.97</v>
      </c>
      <c r="AL29" s="365">
        <v>0.97</v>
      </c>
      <c r="AM29" s="365">
        <v>0.97</v>
      </c>
      <c r="AN29" s="365">
        <v>0.97</v>
      </c>
      <c r="AO29" s="385">
        <v>898</v>
      </c>
      <c r="AP29" s="431">
        <f t="shared" si="9"/>
        <v>951.88</v>
      </c>
      <c r="AQ29" s="385">
        <v>1240</v>
      </c>
      <c r="AR29" s="376">
        <f t="shared" si="13"/>
        <v>1314.4</v>
      </c>
      <c r="AS29" s="385">
        <v>640</v>
      </c>
      <c r="AT29" s="431">
        <f t="shared" si="1"/>
        <v>678.40000000000009</v>
      </c>
      <c r="AU29" s="385">
        <v>1360</v>
      </c>
      <c r="AV29" s="431">
        <f t="shared" si="2"/>
        <v>1441.6000000000001</v>
      </c>
      <c r="AW29" s="385">
        <v>2960</v>
      </c>
      <c r="AX29" s="431">
        <f t="shared" si="3"/>
        <v>3137.6000000000004</v>
      </c>
      <c r="AY29" s="385">
        <v>1280</v>
      </c>
      <c r="AZ29" s="431">
        <f t="shared" si="4"/>
        <v>1356.8000000000002</v>
      </c>
      <c r="BA29" s="385">
        <v>1200</v>
      </c>
      <c r="BB29" s="431">
        <f t="shared" si="5"/>
        <v>1164</v>
      </c>
      <c r="BC29" s="385">
        <v>680</v>
      </c>
      <c r="BD29" s="431">
        <f t="shared" si="10"/>
        <v>659.6</v>
      </c>
      <c r="BE29" s="385">
        <v>120</v>
      </c>
      <c r="BF29" s="431">
        <f t="shared" si="11"/>
        <v>116.39999999999999</v>
      </c>
      <c r="BG29" s="385"/>
      <c r="BH29" s="431">
        <f t="shared" si="6"/>
        <v>0</v>
      </c>
      <c r="BI29" s="385"/>
      <c r="BJ29" s="431">
        <f t="shared" si="7"/>
        <v>0</v>
      </c>
      <c r="BK29" s="385"/>
      <c r="BL29" s="445">
        <f t="shared" si="8"/>
        <v>0</v>
      </c>
      <c r="BM29" s="471" t="s">
        <v>460</v>
      </c>
      <c r="BN29" s="490"/>
    </row>
    <row r="30" spans="1:66" ht="14.25" customHeight="1">
      <c r="A30" s="297" t="s">
        <v>418</v>
      </c>
      <c r="B30" s="56" t="s">
        <v>419</v>
      </c>
      <c r="C30" s="33" t="s">
        <v>87</v>
      </c>
      <c r="D30" s="136" t="s">
        <v>161</v>
      </c>
      <c r="E30" s="13" t="s">
        <v>162</v>
      </c>
      <c r="F30" s="1019"/>
      <c r="G30" s="110" t="s">
        <v>176</v>
      </c>
      <c r="H30" s="319" t="s">
        <v>461</v>
      </c>
      <c r="I30" s="173" t="s">
        <v>165</v>
      </c>
      <c r="J30" s="174">
        <v>14</v>
      </c>
      <c r="K30" s="176" t="s">
        <v>172</v>
      </c>
      <c r="L30" s="176" t="s">
        <v>167</v>
      </c>
      <c r="M30" s="55" t="s">
        <v>173</v>
      </c>
      <c r="N30" s="55">
        <f t="shared" ref="N30:U30" si="18">N28+0.02</f>
        <v>8.4599999999999991</v>
      </c>
      <c r="O30" s="55">
        <v>13.379999999999999</v>
      </c>
      <c r="P30" s="55">
        <f t="shared" si="18"/>
        <v>14.62</v>
      </c>
      <c r="Q30" s="55">
        <f t="shared" si="18"/>
        <v>14.62</v>
      </c>
      <c r="R30" s="55">
        <f t="shared" si="18"/>
        <v>14.62</v>
      </c>
      <c r="S30" s="55">
        <f t="shared" si="18"/>
        <v>14.62</v>
      </c>
      <c r="T30" s="55">
        <f t="shared" si="18"/>
        <v>14.62</v>
      </c>
      <c r="U30" s="55">
        <f t="shared" si="18"/>
        <v>14.62</v>
      </c>
      <c r="V30" s="244">
        <f t="shared" ref="V30:AA31" si="19">V28+0.02</f>
        <v>13.379999999999999</v>
      </c>
      <c r="W30" s="244">
        <f t="shared" si="19"/>
        <v>13.379999999999999</v>
      </c>
      <c r="X30" s="244">
        <f t="shared" si="19"/>
        <v>13.379999999999999</v>
      </c>
      <c r="Y30" s="244">
        <f t="shared" si="19"/>
        <v>13.379999999999999</v>
      </c>
      <c r="Z30" s="244">
        <f t="shared" si="19"/>
        <v>13.379999999999999</v>
      </c>
      <c r="AA30" s="244">
        <f t="shared" si="19"/>
        <v>13.379999999999999</v>
      </c>
      <c r="AB30" s="558">
        <v>4.42</v>
      </c>
      <c r="AC30" s="147">
        <v>4.42</v>
      </c>
      <c r="AD30" s="147">
        <v>4.42</v>
      </c>
      <c r="AE30" s="147">
        <v>4.42</v>
      </c>
      <c r="AF30" s="147">
        <v>4.42</v>
      </c>
      <c r="AG30" s="147">
        <v>4.42</v>
      </c>
      <c r="AH30" s="147">
        <v>4.42</v>
      </c>
      <c r="AI30" s="365">
        <v>5.26</v>
      </c>
      <c r="AJ30" s="365">
        <v>5.26</v>
      </c>
      <c r="AK30" s="365">
        <v>5.26</v>
      </c>
      <c r="AL30" s="365">
        <v>5.26</v>
      </c>
      <c r="AM30" s="365">
        <v>5.26</v>
      </c>
      <c r="AN30" s="365">
        <v>5.26</v>
      </c>
      <c r="AO30" s="385">
        <v>2680</v>
      </c>
      <c r="AP30" s="431">
        <f t="shared" si="9"/>
        <v>11845.6</v>
      </c>
      <c r="AQ30" s="397">
        <v>2440</v>
      </c>
      <c r="AR30" s="376">
        <f t="shared" si="13"/>
        <v>10784.8</v>
      </c>
      <c r="AS30" s="397">
        <v>3240</v>
      </c>
      <c r="AT30" s="431">
        <f t="shared" si="1"/>
        <v>14320.8</v>
      </c>
      <c r="AU30" s="385">
        <v>720</v>
      </c>
      <c r="AV30" s="431">
        <f t="shared" si="2"/>
        <v>3182.4</v>
      </c>
      <c r="AW30" s="385">
        <v>2000</v>
      </c>
      <c r="AX30" s="431">
        <f t="shared" si="3"/>
        <v>8840</v>
      </c>
      <c r="AY30" s="385">
        <v>10520</v>
      </c>
      <c r="AZ30" s="431">
        <f t="shared" si="4"/>
        <v>46498.400000000001</v>
      </c>
      <c r="BA30" s="385">
        <v>7200</v>
      </c>
      <c r="BB30" s="431">
        <f t="shared" si="5"/>
        <v>37872</v>
      </c>
      <c r="BC30" s="385">
        <v>0</v>
      </c>
      <c r="BD30" s="431">
        <f t="shared" si="10"/>
        <v>0</v>
      </c>
      <c r="BE30" s="385"/>
      <c r="BF30" s="431">
        <f t="shared" si="11"/>
        <v>0</v>
      </c>
      <c r="BG30" s="385"/>
      <c r="BH30" s="431">
        <f t="shared" si="6"/>
        <v>0</v>
      </c>
      <c r="BI30" s="385"/>
      <c r="BJ30" s="431">
        <f t="shared" si="7"/>
        <v>0</v>
      </c>
      <c r="BK30" s="385"/>
      <c r="BL30" s="445">
        <f t="shared" si="8"/>
        <v>0</v>
      </c>
      <c r="BM30" s="471" t="s">
        <v>462</v>
      </c>
      <c r="BN30" s="490"/>
    </row>
    <row r="31" spans="1:66" ht="14.25" customHeight="1">
      <c r="A31" s="297" t="s">
        <v>418</v>
      </c>
      <c r="B31" s="56" t="s">
        <v>419</v>
      </c>
      <c r="C31" s="33" t="s">
        <v>87</v>
      </c>
      <c r="D31" s="136" t="s">
        <v>161</v>
      </c>
      <c r="E31" s="13" t="s">
        <v>162</v>
      </c>
      <c r="F31" s="1019"/>
      <c r="G31" s="110" t="s">
        <v>176</v>
      </c>
      <c r="H31" s="319" t="s">
        <v>463</v>
      </c>
      <c r="I31" s="167" t="s">
        <v>174</v>
      </c>
      <c r="J31" s="168">
        <v>14</v>
      </c>
      <c r="K31" s="169" t="s">
        <v>172</v>
      </c>
      <c r="L31" s="169" t="s">
        <v>167</v>
      </c>
      <c r="M31" s="55" t="s">
        <v>173</v>
      </c>
      <c r="N31" s="55">
        <f t="shared" ref="N31:U31" si="20">N29+0.02</f>
        <v>4.4799999999999995</v>
      </c>
      <c r="O31" s="55">
        <v>5.9899999999999993</v>
      </c>
      <c r="P31" s="55">
        <f t="shared" si="20"/>
        <v>6.169999999999999</v>
      </c>
      <c r="Q31" s="55">
        <f t="shared" si="20"/>
        <v>6.169999999999999</v>
      </c>
      <c r="R31" s="55">
        <f t="shared" si="20"/>
        <v>6.169999999999999</v>
      </c>
      <c r="S31" s="55">
        <f t="shared" si="20"/>
        <v>6.169999999999999</v>
      </c>
      <c r="T31" s="55">
        <f t="shared" si="20"/>
        <v>6.169999999999999</v>
      </c>
      <c r="U31" s="55">
        <f t="shared" si="20"/>
        <v>6.169999999999999</v>
      </c>
      <c r="V31" s="244">
        <f t="shared" si="19"/>
        <v>5.9899999999999993</v>
      </c>
      <c r="W31" s="244">
        <f t="shared" si="19"/>
        <v>5.9899999999999993</v>
      </c>
      <c r="X31" s="244">
        <f t="shared" si="19"/>
        <v>5.9899999999999993</v>
      </c>
      <c r="Y31" s="244">
        <f t="shared" si="19"/>
        <v>5.9899999999999993</v>
      </c>
      <c r="Z31" s="244">
        <f t="shared" si="19"/>
        <v>5.9899999999999993</v>
      </c>
      <c r="AA31" s="244">
        <f t="shared" si="19"/>
        <v>5.9899999999999993</v>
      </c>
      <c r="AB31" s="558">
        <v>0.97</v>
      </c>
      <c r="AC31" s="147">
        <v>1.06</v>
      </c>
      <c r="AD31" s="147">
        <v>1.06</v>
      </c>
      <c r="AE31" s="147">
        <v>1.06</v>
      </c>
      <c r="AF31" s="147">
        <v>1.06</v>
      </c>
      <c r="AG31" s="147">
        <v>1.06</v>
      </c>
      <c r="AH31" s="147">
        <v>1.06</v>
      </c>
      <c r="AI31" s="365">
        <v>0.97</v>
      </c>
      <c r="AJ31" s="365">
        <v>0.97</v>
      </c>
      <c r="AK31" s="365">
        <v>0.97</v>
      </c>
      <c r="AL31" s="365">
        <v>0.97</v>
      </c>
      <c r="AM31" s="365">
        <v>0.97</v>
      </c>
      <c r="AN31" s="365">
        <v>0.97</v>
      </c>
      <c r="AO31" s="385">
        <v>560</v>
      </c>
      <c r="AP31" s="431">
        <f t="shared" si="9"/>
        <v>593.6</v>
      </c>
      <c r="AQ31" s="397">
        <v>440</v>
      </c>
      <c r="AR31" s="376">
        <f t="shared" si="13"/>
        <v>466.40000000000003</v>
      </c>
      <c r="AS31" s="397">
        <v>480</v>
      </c>
      <c r="AT31" s="431">
        <f t="shared" si="1"/>
        <v>508.8</v>
      </c>
      <c r="AU31" s="385">
        <v>80</v>
      </c>
      <c r="AV31" s="431">
        <f t="shared" si="2"/>
        <v>84.800000000000011</v>
      </c>
      <c r="AW31" s="385">
        <v>0</v>
      </c>
      <c r="AX31" s="431">
        <f t="shared" si="3"/>
        <v>0</v>
      </c>
      <c r="AY31" s="385">
        <v>0</v>
      </c>
      <c r="AZ31" s="431">
        <f t="shared" si="4"/>
        <v>0</v>
      </c>
      <c r="BA31" s="385">
        <v>0</v>
      </c>
      <c r="BB31" s="431">
        <f t="shared" si="5"/>
        <v>0</v>
      </c>
      <c r="BC31" s="385">
        <v>0</v>
      </c>
      <c r="BD31" s="431">
        <f t="shared" si="10"/>
        <v>0</v>
      </c>
      <c r="BE31" s="385"/>
      <c r="BF31" s="431">
        <f t="shared" si="11"/>
        <v>0</v>
      </c>
      <c r="BG31" s="385"/>
      <c r="BH31" s="431">
        <f t="shared" si="6"/>
        <v>0</v>
      </c>
      <c r="BI31" s="385"/>
      <c r="BJ31" s="431">
        <f t="shared" si="7"/>
        <v>0</v>
      </c>
      <c r="BK31" s="385"/>
      <c r="BL31" s="445">
        <f t="shared" si="8"/>
        <v>0</v>
      </c>
      <c r="BM31" s="471" t="s">
        <v>464</v>
      </c>
      <c r="BN31" s="490"/>
    </row>
    <row r="32" spans="1:66" ht="14.25" customHeight="1">
      <c r="A32" s="297" t="s">
        <v>418</v>
      </c>
      <c r="B32" s="56" t="s">
        <v>419</v>
      </c>
      <c r="C32" s="33" t="s">
        <v>87</v>
      </c>
      <c r="D32" s="136" t="s">
        <v>161</v>
      </c>
      <c r="E32" s="13" t="s">
        <v>162</v>
      </c>
      <c r="F32" s="1019"/>
      <c r="G32" s="110">
        <v>2023</v>
      </c>
      <c r="H32" s="319" t="s">
        <v>465</v>
      </c>
      <c r="I32" s="167" t="s">
        <v>165</v>
      </c>
      <c r="J32" s="168">
        <v>16</v>
      </c>
      <c r="K32" s="169" t="s">
        <v>172</v>
      </c>
      <c r="L32" s="169" t="s">
        <v>167</v>
      </c>
      <c r="M32" s="55" t="s">
        <v>173</v>
      </c>
      <c r="N32" s="55">
        <v>9.4499999999999993</v>
      </c>
      <c r="O32" s="55">
        <v>14.91</v>
      </c>
      <c r="P32" s="55">
        <f>P26+0.26</f>
        <v>16.560000000000002</v>
      </c>
      <c r="Q32" s="55">
        <f>Q26+0.26</f>
        <v>16.560000000000002</v>
      </c>
      <c r="R32" s="55">
        <f>R26+0.26</f>
        <v>16.560000000000002</v>
      </c>
      <c r="S32" s="55">
        <f>S26+0.26</f>
        <v>16.560000000000002</v>
      </c>
      <c r="T32" s="55">
        <v>16.3</v>
      </c>
      <c r="U32" s="55">
        <v>16.3</v>
      </c>
      <c r="V32" s="244">
        <f t="shared" ref="V32:AA35" si="21">V26</f>
        <v>14.91</v>
      </c>
      <c r="W32" s="244">
        <f t="shared" si="21"/>
        <v>14.91</v>
      </c>
      <c r="X32" s="244">
        <f t="shared" si="21"/>
        <v>14.91</v>
      </c>
      <c r="Y32" s="244">
        <f t="shared" si="21"/>
        <v>14.91</v>
      </c>
      <c r="Z32" s="244">
        <f t="shared" si="21"/>
        <v>14.91</v>
      </c>
      <c r="AA32" s="244">
        <f t="shared" si="21"/>
        <v>14.91</v>
      </c>
      <c r="AB32" s="558">
        <v>5</v>
      </c>
      <c r="AC32" s="306">
        <v>5</v>
      </c>
      <c r="AD32" s="306">
        <v>5</v>
      </c>
      <c r="AE32" s="306">
        <v>5</v>
      </c>
      <c r="AF32" s="306">
        <v>5</v>
      </c>
      <c r="AG32" s="306">
        <v>5</v>
      </c>
      <c r="AH32" s="306">
        <v>5</v>
      </c>
      <c r="AI32" s="380">
        <v>5.72</v>
      </c>
      <c r="AJ32" s="380">
        <v>5.72</v>
      </c>
      <c r="AK32" s="380">
        <v>5.72</v>
      </c>
      <c r="AL32" s="380">
        <v>5.72</v>
      </c>
      <c r="AM32" s="380">
        <v>5.72</v>
      </c>
      <c r="AN32" s="380">
        <v>5.72</v>
      </c>
      <c r="AO32" s="385">
        <v>18640</v>
      </c>
      <c r="AP32" s="431">
        <f t="shared" si="9"/>
        <v>93200</v>
      </c>
      <c r="AQ32" s="397">
        <v>15741</v>
      </c>
      <c r="AR32" s="376">
        <f t="shared" si="13"/>
        <v>78705</v>
      </c>
      <c r="AS32" s="397">
        <v>16079</v>
      </c>
      <c r="AT32" s="431">
        <f t="shared" si="1"/>
        <v>80395</v>
      </c>
      <c r="AU32" s="386">
        <v>16724</v>
      </c>
      <c r="AV32" s="431">
        <f t="shared" si="2"/>
        <v>83620</v>
      </c>
      <c r="AW32" s="386">
        <v>25304</v>
      </c>
      <c r="AX32" s="431">
        <f t="shared" si="3"/>
        <v>126520</v>
      </c>
      <c r="AY32" s="386">
        <v>19160</v>
      </c>
      <c r="AZ32" s="431">
        <f t="shared" si="4"/>
        <v>95800</v>
      </c>
      <c r="BA32" s="386">
        <v>17840</v>
      </c>
      <c r="BB32" s="431">
        <f t="shared" si="5"/>
        <v>102044.79999999999</v>
      </c>
      <c r="BC32" s="386">
        <f>17370-BC33</f>
        <v>14360</v>
      </c>
      <c r="BD32" s="431">
        <f t="shared" si="10"/>
        <v>82139.199999999997</v>
      </c>
      <c r="BE32" s="386">
        <v>27516</v>
      </c>
      <c r="BF32" s="431">
        <f t="shared" si="11"/>
        <v>157391.51999999999</v>
      </c>
      <c r="BG32" s="385">
        <v>12800</v>
      </c>
      <c r="BH32" s="431">
        <f t="shared" si="6"/>
        <v>73216</v>
      </c>
      <c r="BI32" s="385">
        <f>17440-BI33</f>
        <v>16320</v>
      </c>
      <c r="BJ32" s="431">
        <f t="shared" si="7"/>
        <v>93350.399999999994</v>
      </c>
      <c r="BK32" s="385">
        <v>12680</v>
      </c>
      <c r="BL32" s="445">
        <f t="shared" si="8"/>
        <v>72529.599999999991</v>
      </c>
      <c r="BM32" s="471" t="s">
        <v>466</v>
      </c>
      <c r="BN32" s="490"/>
    </row>
    <row r="33" spans="1:66" ht="14.25" customHeight="1">
      <c r="A33" s="297" t="s">
        <v>418</v>
      </c>
      <c r="B33" s="56" t="s">
        <v>419</v>
      </c>
      <c r="C33" s="33" t="s">
        <v>87</v>
      </c>
      <c r="D33" s="136" t="s">
        <v>161</v>
      </c>
      <c r="E33" s="13" t="s">
        <v>162</v>
      </c>
      <c r="F33" s="1019"/>
      <c r="G33" s="110">
        <v>2023</v>
      </c>
      <c r="H33" s="319" t="s">
        <v>467</v>
      </c>
      <c r="I33" s="167" t="s">
        <v>174</v>
      </c>
      <c r="J33" s="168">
        <v>16</v>
      </c>
      <c r="K33" s="169" t="s">
        <v>172</v>
      </c>
      <c r="L33" s="169" t="s">
        <v>167</v>
      </c>
      <c r="M33" s="55" t="s">
        <v>173</v>
      </c>
      <c r="N33" s="55">
        <v>5.18</v>
      </c>
      <c r="O33" s="55">
        <v>6.06</v>
      </c>
      <c r="P33" s="55">
        <f>P27+0.17</f>
        <v>6.42</v>
      </c>
      <c r="Q33" s="55">
        <f>Q27+0.17</f>
        <v>6.42</v>
      </c>
      <c r="R33" s="55">
        <f>R27+0.17</f>
        <v>6.42</v>
      </c>
      <c r="S33" s="55">
        <f>S27+0.17</f>
        <v>6.42</v>
      </c>
      <c r="T33" s="55">
        <v>6.25</v>
      </c>
      <c r="U33" s="55">
        <v>6.25</v>
      </c>
      <c r="V33" s="244">
        <f t="shared" si="21"/>
        <v>6.06</v>
      </c>
      <c r="W33" s="244">
        <f t="shared" si="21"/>
        <v>6.06</v>
      </c>
      <c r="X33" s="244">
        <f t="shared" si="21"/>
        <v>6.06</v>
      </c>
      <c r="Y33" s="244">
        <f t="shared" si="21"/>
        <v>6.06</v>
      </c>
      <c r="Z33" s="244">
        <f t="shared" si="21"/>
        <v>6.06</v>
      </c>
      <c r="AA33" s="244">
        <f t="shared" si="21"/>
        <v>6.06</v>
      </c>
      <c r="AB33" s="558">
        <v>0.41</v>
      </c>
      <c r="AC33" s="306">
        <v>0.6</v>
      </c>
      <c r="AD33" s="306">
        <v>0.6</v>
      </c>
      <c r="AE33" s="306">
        <v>0.6</v>
      </c>
      <c r="AF33" s="306">
        <v>0.6</v>
      </c>
      <c r="AG33" s="306">
        <v>0.6</v>
      </c>
      <c r="AH33" s="306">
        <v>0.6</v>
      </c>
      <c r="AI33" s="365">
        <v>0.41</v>
      </c>
      <c r="AJ33" s="380">
        <v>0.41</v>
      </c>
      <c r="AK33" s="380">
        <v>0.41</v>
      </c>
      <c r="AL33" s="380">
        <v>0.41</v>
      </c>
      <c r="AM33" s="380">
        <v>0.41</v>
      </c>
      <c r="AN33" s="380">
        <v>0.41</v>
      </c>
      <c r="AO33" s="385">
        <v>2760</v>
      </c>
      <c r="AP33" s="431">
        <f t="shared" si="9"/>
        <v>1656</v>
      </c>
      <c r="AQ33" s="385">
        <v>2376</v>
      </c>
      <c r="AR33" s="376">
        <f t="shared" si="13"/>
        <v>1425.6</v>
      </c>
      <c r="AS33" s="385">
        <v>2570</v>
      </c>
      <c r="AT33" s="431">
        <f t="shared" si="1"/>
        <v>1542</v>
      </c>
      <c r="AU33" s="386">
        <v>2344</v>
      </c>
      <c r="AV33" s="431">
        <f t="shared" si="2"/>
        <v>1406.3999999999999</v>
      </c>
      <c r="AW33" s="386">
        <v>1124</v>
      </c>
      <c r="AX33" s="431">
        <f t="shared" si="3"/>
        <v>674.4</v>
      </c>
      <c r="AY33" s="386">
        <v>3120</v>
      </c>
      <c r="AZ33" s="431">
        <f t="shared" si="4"/>
        <v>1872</v>
      </c>
      <c r="BA33" s="386">
        <v>4080</v>
      </c>
      <c r="BB33" s="431">
        <f t="shared" si="5"/>
        <v>1672.8</v>
      </c>
      <c r="BC33" s="386">
        <v>3010</v>
      </c>
      <c r="BD33" s="431">
        <f t="shared" si="10"/>
        <v>1234.0999999999999</v>
      </c>
      <c r="BE33" s="386">
        <v>3668</v>
      </c>
      <c r="BF33" s="431">
        <f t="shared" si="11"/>
        <v>1503.8799999999999</v>
      </c>
      <c r="BG33" s="385">
        <v>1356</v>
      </c>
      <c r="BH33" s="431">
        <f t="shared" si="6"/>
        <v>555.95999999999992</v>
      </c>
      <c r="BI33" s="385">
        <f>1080+40</f>
        <v>1120</v>
      </c>
      <c r="BJ33" s="431">
        <f t="shared" si="7"/>
        <v>459.2</v>
      </c>
      <c r="BK33" s="385">
        <v>1760</v>
      </c>
      <c r="BL33" s="445">
        <f t="shared" si="8"/>
        <v>721.59999999999991</v>
      </c>
      <c r="BM33" s="471" t="s">
        <v>468</v>
      </c>
      <c r="BN33" s="490"/>
    </row>
    <row r="34" spans="1:66" ht="14.25" customHeight="1">
      <c r="A34" s="297" t="s">
        <v>418</v>
      </c>
      <c r="B34" s="56" t="s">
        <v>419</v>
      </c>
      <c r="C34" s="33" t="s">
        <v>87</v>
      </c>
      <c r="D34" s="136" t="s">
        <v>161</v>
      </c>
      <c r="E34" s="13" t="s">
        <v>162</v>
      </c>
      <c r="F34" s="1019"/>
      <c r="G34" s="110">
        <v>2023</v>
      </c>
      <c r="H34" s="319" t="s">
        <v>469</v>
      </c>
      <c r="I34" s="173" t="s">
        <v>165</v>
      </c>
      <c r="J34" s="174">
        <v>14</v>
      </c>
      <c r="K34" s="176" t="s">
        <v>172</v>
      </c>
      <c r="L34" s="176" t="s">
        <v>167</v>
      </c>
      <c r="M34" s="55" t="s">
        <v>173</v>
      </c>
      <c r="N34" s="55">
        <v>8.6999999999999993</v>
      </c>
      <c r="O34" s="55">
        <v>13.36</v>
      </c>
      <c r="P34" s="55">
        <f>P28+0.26</f>
        <v>14.86</v>
      </c>
      <c r="Q34" s="55">
        <f>Q28+0.26</f>
        <v>14.86</v>
      </c>
      <c r="R34" s="55">
        <f>R28+0.26</f>
        <v>14.86</v>
      </c>
      <c r="S34" s="55">
        <f>S28+0.26</f>
        <v>14.86</v>
      </c>
      <c r="T34" s="55">
        <v>14.6</v>
      </c>
      <c r="U34" s="55">
        <v>14.6</v>
      </c>
      <c r="V34" s="244">
        <f t="shared" si="21"/>
        <v>13.36</v>
      </c>
      <c r="W34" s="244">
        <f t="shared" si="21"/>
        <v>13.36</v>
      </c>
      <c r="X34" s="244">
        <f t="shared" si="21"/>
        <v>13.36</v>
      </c>
      <c r="Y34" s="244">
        <f t="shared" si="21"/>
        <v>13.36</v>
      </c>
      <c r="Z34" s="244">
        <f t="shared" si="21"/>
        <v>13.36</v>
      </c>
      <c r="AA34" s="244">
        <f t="shared" si="21"/>
        <v>13.36</v>
      </c>
      <c r="AB34" s="558">
        <v>4.42</v>
      </c>
      <c r="AC34" s="306">
        <v>4.42</v>
      </c>
      <c r="AD34" s="306">
        <v>4.42</v>
      </c>
      <c r="AE34" s="306">
        <v>4.42</v>
      </c>
      <c r="AF34" s="306">
        <v>4.42</v>
      </c>
      <c r="AG34" s="306">
        <v>4.42</v>
      </c>
      <c r="AH34" s="306">
        <v>4.42</v>
      </c>
      <c r="AI34" s="365">
        <v>5.26</v>
      </c>
      <c r="AJ34" s="380">
        <v>5.26</v>
      </c>
      <c r="AK34" s="380">
        <v>5.26</v>
      </c>
      <c r="AL34" s="380">
        <v>5.26</v>
      </c>
      <c r="AM34" s="380">
        <v>5.26</v>
      </c>
      <c r="AN34" s="380">
        <v>5.26</v>
      </c>
      <c r="AO34" s="385">
        <v>38440</v>
      </c>
      <c r="AP34" s="431">
        <f t="shared" si="9"/>
        <v>169904.8</v>
      </c>
      <c r="AQ34" s="397">
        <v>21590</v>
      </c>
      <c r="AR34" s="376">
        <f t="shared" si="13"/>
        <v>95427.8</v>
      </c>
      <c r="AS34" s="397">
        <v>11814</v>
      </c>
      <c r="AT34" s="431">
        <f t="shared" si="1"/>
        <v>52217.88</v>
      </c>
      <c r="AU34" s="386">
        <v>23147</v>
      </c>
      <c r="AV34" s="431">
        <f t="shared" si="2"/>
        <v>102309.74</v>
      </c>
      <c r="AW34" s="386">
        <v>34836</v>
      </c>
      <c r="AX34" s="431">
        <f t="shared" si="3"/>
        <v>153975.12</v>
      </c>
      <c r="AY34" s="386">
        <v>35320</v>
      </c>
      <c r="AZ34" s="431">
        <f t="shared" si="4"/>
        <v>156114.4</v>
      </c>
      <c r="BA34" s="386">
        <v>62731</v>
      </c>
      <c r="BB34" s="431">
        <f t="shared" si="5"/>
        <v>329965.06</v>
      </c>
      <c r="BC34" s="386">
        <f>69440-4360</f>
        <v>65080</v>
      </c>
      <c r="BD34" s="431">
        <f t="shared" si="10"/>
        <v>342320.8</v>
      </c>
      <c r="BE34" s="386">
        <v>55359</v>
      </c>
      <c r="BF34" s="431">
        <f t="shared" si="11"/>
        <v>291188.33999999997</v>
      </c>
      <c r="BG34" s="385">
        <v>9225</v>
      </c>
      <c r="BH34" s="431">
        <f t="shared" si="6"/>
        <v>48523.5</v>
      </c>
      <c r="BI34" s="385">
        <f>17596-BI35</f>
        <v>15636</v>
      </c>
      <c r="BJ34" s="431">
        <f t="shared" si="7"/>
        <v>82245.36</v>
      </c>
      <c r="BK34" s="385">
        <v>13033</v>
      </c>
      <c r="BL34" s="445">
        <f t="shared" si="8"/>
        <v>68553.58</v>
      </c>
      <c r="BM34" s="471" t="s">
        <v>470</v>
      </c>
      <c r="BN34" s="490"/>
    </row>
    <row r="35" spans="1:66" ht="14.25" customHeight="1">
      <c r="A35" s="297" t="s">
        <v>418</v>
      </c>
      <c r="B35" s="56" t="s">
        <v>419</v>
      </c>
      <c r="C35" s="33" t="s">
        <v>87</v>
      </c>
      <c r="D35" s="136" t="s">
        <v>161</v>
      </c>
      <c r="E35" s="13" t="s">
        <v>162</v>
      </c>
      <c r="F35" s="1019"/>
      <c r="G35" s="110">
        <v>2023</v>
      </c>
      <c r="H35" s="319" t="s">
        <v>471</v>
      </c>
      <c r="I35" s="167" t="s">
        <v>174</v>
      </c>
      <c r="J35" s="168">
        <v>14</v>
      </c>
      <c r="K35" s="169" t="s">
        <v>172</v>
      </c>
      <c r="L35" s="169" t="s">
        <v>167</v>
      </c>
      <c r="M35" s="55" t="s">
        <v>173</v>
      </c>
      <c r="N35" s="55">
        <v>4.63</v>
      </c>
      <c r="O35" s="55">
        <v>5.97</v>
      </c>
      <c r="P35" s="55">
        <f>P29+0.17</f>
        <v>6.3199999999999994</v>
      </c>
      <c r="Q35" s="55">
        <f>Q29+0.17</f>
        <v>6.3199999999999994</v>
      </c>
      <c r="R35" s="55">
        <f>R29+0.17</f>
        <v>6.3199999999999994</v>
      </c>
      <c r="S35" s="55">
        <f>S29+0.17</f>
        <v>6.3199999999999994</v>
      </c>
      <c r="T35" s="55">
        <v>6.1499999999999995</v>
      </c>
      <c r="U35" s="55">
        <v>6.1499999999999995</v>
      </c>
      <c r="V35" s="244">
        <f t="shared" si="21"/>
        <v>5.97</v>
      </c>
      <c r="W35" s="244">
        <f t="shared" si="21"/>
        <v>5.97</v>
      </c>
      <c r="X35" s="244">
        <f t="shared" si="21"/>
        <v>5.97</v>
      </c>
      <c r="Y35" s="244">
        <f t="shared" si="21"/>
        <v>5.97</v>
      </c>
      <c r="Z35" s="244">
        <f t="shared" si="21"/>
        <v>5.97</v>
      </c>
      <c r="AA35" s="244">
        <f t="shared" si="21"/>
        <v>5.97</v>
      </c>
      <c r="AB35" s="558">
        <v>0.97</v>
      </c>
      <c r="AC35" s="306">
        <v>1.06</v>
      </c>
      <c r="AD35" s="306">
        <v>1.06</v>
      </c>
      <c r="AE35" s="306">
        <v>1.06</v>
      </c>
      <c r="AF35" s="306">
        <v>1.06</v>
      </c>
      <c r="AG35" s="306">
        <v>1.06</v>
      </c>
      <c r="AH35" s="306">
        <v>1.06</v>
      </c>
      <c r="AI35" s="365">
        <v>0.97</v>
      </c>
      <c r="AJ35" s="380">
        <v>0.97</v>
      </c>
      <c r="AK35" s="380">
        <v>0.97</v>
      </c>
      <c r="AL35" s="380">
        <v>0.97</v>
      </c>
      <c r="AM35" s="380">
        <v>0.97</v>
      </c>
      <c r="AN35" s="380">
        <v>0.97</v>
      </c>
      <c r="AO35" s="385">
        <v>2120</v>
      </c>
      <c r="AP35" s="431">
        <f t="shared" si="9"/>
        <v>2247.2000000000003</v>
      </c>
      <c r="AQ35" s="385">
        <v>3156</v>
      </c>
      <c r="AR35" s="376">
        <f t="shared" si="13"/>
        <v>3345.36</v>
      </c>
      <c r="AS35" s="385">
        <v>777</v>
      </c>
      <c r="AT35" s="431">
        <f t="shared" si="1"/>
        <v>823.62</v>
      </c>
      <c r="AU35" s="386">
        <v>3333</v>
      </c>
      <c r="AV35" s="431">
        <f t="shared" si="2"/>
        <v>3532.98</v>
      </c>
      <c r="AW35" s="386">
        <v>3934</v>
      </c>
      <c r="AX35" s="431">
        <f t="shared" si="3"/>
        <v>4170.04</v>
      </c>
      <c r="AY35" s="386">
        <v>4680</v>
      </c>
      <c r="AZ35" s="431">
        <f t="shared" si="4"/>
        <v>4960.8</v>
      </c>
      <c r="BA35" s="386">
        <f>6520+440</f>
        <v>6960</v>
      </c>
      <c r="BB35" s="431">
        <f t="shared" si="5"/>
        <v>6751.2</v>
      </c>
      <c r="BC35" s="386">
        <v>4360</v>
      </c>
      <c r="BD35" s="431">
        <f t="shared" si="10"/>
        <v>4229.2</v>
      </c>
      <c r="BE35" s="386">
        <v>5712</v>
      </c>
      <c r="BF35" s="431">
        <f t="shared" si="11"/>
        <v>5540.6399999999994</v>
      </c>
      <c r="BG35" s="385">
        <v>2720</v>
      </c>
      <c r="BH35" s="431">
        <f t="shared" si="6"/>
        <v>2638.4</v>
      </c>
      <c r="BI35" s="385">
        <v>1960</v>
      </c>
      <c r="BJ35" s="431">
        <f t="shared" si="7"/>
        <v>1901.2</v>
      </c>
      <c r="BK35" s="385">
        <v>4134</v>
      </c>
      <c r="BL35" s="445">
        <f t="shared" si="8"/>
        <v>4009.98</v>
      </c>
      <c r="BM35" s="471" t="s">
        <v>472</v>
      </c>
      <c r="BN35" s="490"/>
    </row>
    <row r="36" spans="1:66" ht="14.25" customHeight="1">
      <c r="A36" s="297" t="s">
        <v>418</v>
      </c>
      <c r="B36" s="56" t="s">
        <v>419</v>
      </c>
      <c r="C36" s="33" t="s">
        <v>87</v>
      </c>
      <c r="D36" s="136" t="s">
        <v>161</v>
      </c>
      <c r="E36" s="13" t="s">
        <v>162</v>
      </c>
      <c r="F36" s="1061"/>
      <c r="G36" s="110">
        <v>2023</v>
      </c>
      <c r="H36" s="319" t="s">
        <v>465</v>
      </c>
      <c r="I36" s="167" t="s">
        <v>165</v>
      </c>
      <c r="J36" s="168">
        <v>16</v>
      </c>
      <c r="K36" s="169" t="s">
        <v>172</v>
      </c>
      <c r="L36" s="169" t="s">
        <v>167</v>
      </c>
      <c r="M36" s="55" t="s">
        <v>173</v>
      </c>
      <c r="N36" s="55">
        <f>N32+0.02</f>
        <v>9.4699999999999989</v>
      </c>
      <c r="O36" s="55">
        <v>14.93</v>
      </c>
      <c r="P36" s="55">
        <f t="shared" ref="P36:U36" si="22">P32+0.02</f>
        <v>16.580000000000002</v>
      </c>
      <c r="Q36" s="55">
        <f t="shared" si="22"/>
        <v>16.580000000000002</v>
      </c>
      <c r="R36" s="55">
        <f t="shared" si="22"/>
        <v>16.580000000000002</v>
      </c>
      <c r="S36" s="55">
        <f t="shared" si="22"/>
        <v>16.580000000000002</v>
      </c>
      <c r="T36" s="55">
        <f t="shared" si="22"/>
        <v>16.32</v>
      </c>
      <c r="U36" s="55">
        <f t="shared" si="22"/>
        <v>16.32</v>
      </c>
      <c r="V36" s="244">
        <f t="shared" ref="V36:AA39" si="23">V32+0.02</f>
        <v>14.93</v>
      </c>
      <c r="W36" s="244">
        <f t="shared" si="23"/>
        <v>14.93</v>
      </c>
      <c r="X36" s="244">
        <f t="shared" si="23"/>
        <v>14.93</v>
      </c>
      <c r="Y36" s="244">
        <f t="shared" si="23"/>
        <v>14.93</v>
      </c>
      <c r="Z36" s="244">
        <f t="shared" si="23"/>
        <v>14.93</v>
      </c>
      <c r="AA36" s="244">
        <f t="shared" si="23"/>
        <v>14.93</v>
      </c>
      <c r="AB36" s="558">
        <v>5</v>
      </c>
      <c r="AC36" s="306">
        <v>5</v>
      </c>
      <c r="AD36" s="306">
        <v>5</v>
      </c>
      <c r="AE36" s="306">
        <v>5</v>
      </c>
      <c r="AF36" s="306">
        <v>5</v>
      </c>
      <c r="AG36" s="306">
        <v>5</v>
      </c>
      <c r="AH36" s="306">
        <v>5</v>
      </c>
      <c r="AI36" s="380">
        <v>5.72</v>
      </c>
      <c r="AJ36" s="380">
        <v>5.72</v>
      </c>
      <c r="AK36" s="380">
        <v>5.72</v>
      </c>
      <c r="AL36" s="380">
        <v>5.72</v>
      </c>
      <c r="AM36" s="380">
        <v>5.72</v>
      </c>
      <c r="AN36" s="380">
        <v>5.72</v>
      </c>
      <c r="AO36" s="385"/>
      <c r="AP36" s="431"/>
      <c r="AQ36" s="385"/>
      <c r="AR36" s="376"/>
      <c r="AS36" s="385">
        <v>0</v>
      </c>
      <c r="AT36" s="431">
        <f t="shared" si="1"/>
        <v>0</v>
      </c>
      <c r="AU36" s="386">
        <v>2520</v>
      </c>
      <c r="AV36" s="431">
        <f t="shared" si="2"/>
        <v>12600</v>
      </c>
      <c r="AW36" s="386">
        <v>3520</v>
      </c>
      <c r="AX36" s="431">
        <f t="shared" si="3"/>
        <v>17600</v>
      </c>
      <c r="AY36" s="386">
        <v>6560</v>
      </c>
      <c r="AZ36" s="431">
        <f t="shared" si="4"/>
        <v>32800</v>
      </c>
      <c r="BA36" s="386">
        <v>2360</v>
      </c>
      <c r="BB36" s="431">
        <f t="shared" si="5"/>
        <v>13499.199999999999</v>
      </c>
      <c r="BC36" s="386">
        <v>10520</v>
      </c>
      <c r="BD36" s="431">
        <f t="shared" si="10"/>
        <v>60174.399999999994</v>
      </c>
      <c r="BE36" s="386">
        <v>8680</v>
      </c>
      <c r="BF36" s="431">
        <f t="shared" si="11"/>
        <v>49649.599999999999</v>
      </c>
      <c r="BG36" s="385">
        <v>6920</v>
      </c>
      <c r="BH36" s="431">
        <f t="shared" si="6"/>
        <v>39582.400000000001</v>
      </c>
      <c r="BI36" s="385">
        <v>12480</v>
      </c>
      <c r="BJ36" s="431">
        <f t="shared" si="7"/>
        <v>71385.599999999991</v>
      </c>
      <c r="BK36" s="385">
        <v>360</v>
      </c>
      <c r="BL36" s="445">
        <f t="shared" si="8"/>
        <v>2059.1999999999998</v>
      </c>
      <c r="BM36" s="471" t="s">
        <v>473</v>
      </c>
      <c r="BN36" s="490"/>
    </row>
    <row r="37" spans="1:66" ht="14.25" customHeight="1">
      <c r="A37" s="297" t="s">
        <v>418</v>
      </c>
      <c r="B37" s="56" t="s">
        <v>419</v>
      </c>
      <c r="C37" s="33" t="s">
        <v>87</v>
      </c>
      <c r="D37" s="136" t="s">
        <v>161</v>
      </c>
      <c r="E37" s="13" t="s">
        <v>162</v>
      </c>
      <c r="F37" s="1061"/>
      <c r="G37" s="110">
        <v>2023</v>
      </c>
      <c r="H37" s="319" t="s">
        <v>467</v>
      </c>
      <c r="I37" s="167" t="s">
        <v>174</v>
      </c>
      <c r="J37" s="168">
        <v>16</v>
      </c>
      <c r="K37" s="169" t="s">
        <v>172</v>
      </c>
      <c r="L37" s="169" t="s">
        <v>167</v>
      </c>
      <c r="M37" s="55" t="s">
        <v>173</v>
      </c>
      <c r="N37" s="55">
        <f>N33+0.02</f>
        <v>5.1999999999999993</v>
      </c>
      <c r="O37" s="55">
        <v>6.0799999999999992</v>
      </c>
      <c r="P37" s="55">
        <f t="shared" ref="P37:U37" si="24">P33+0.02</f>
        <v>6.4399999999999995</v>
      </c>
      <c r="Q37" s="55">
        <f t="shared" si="24"/>
        <v>6.4399999999999995</v>
      </c>
      <c r="R37" s="55">
        <f t="shared" si="24"/>
        <v>6.4399999999999995</v>
      </c>
      <c r="S37" s="55">
        <f t="shared" si="24"/>
        <v>6.4399999999999995</v>
      </c>
      <c r="T37" s="55">
        <f t="shared" si="24"/>
        <v>6.27</v>
      </c>
      <c r="U37" s="55">
        <f t="shared" si="24"/>
        <v>6.27</v>
      </c>
      <c r="V37" s="244">
        <f t="shared" si="23"/>
        <v>6.0799999999999992</v>
      </c>
      <c r="W37" s="244">
        <f t="shared" si="23"/>
        <v>6.0799999999999992</v>
      </c>
      <c r="X37" s="244">
        <f t="shared" si="23"/>
        <v>6.0799999999999992</v>
      </c>
      <c r="Y37" s="244">
        <f t="shared" si="23"/>
        <v>6.0799999999999992</v>
      </c>
      <c r="Z37" s="244">
        <f t="shared" si="23"/>
        <v>6.0799999999999992</v>
      </c>
      <c r="AA37" s="244">
        <f t="shared" si="23"/>
        <v>6.0799999999999992</v>
      </c>
      <c r="AB37" s="558">
        <v>0.41</v>
      </c>
      <c r="AC37" s="306">
        <v>0.6</v>
      </c>
      <c r="AD37" s="306">
        <v>0.6</v>
      </c>
      <c r="AE37" s="306">
        <v>0.6</v>
      </c>
      <c r="AF37" s="306">
        <v>0.6</v>
      </c>
      <c r="AG37" s="306">
        <v>0.6</v>
      </c>
      <c r="AH37" s="306">
        <v>0.6</v>
      </c>
      <c r="AI37" s="365">
        <v>0.41</v>
      </c>
      <c r="AJ37" s="380">
        <v>0.41</v>
      </c>
      <c r="AK37" s="380">
        <v>0.41</v>
      </c>
      <c r="AL37" s="380">
        <v>0.41</v>
      </c>
      <c r="AM37" s="380">
        <v>0.41</v>
      </c>
      <c r="AN37" s="380">
        <v>0.41</v>
      </c>
      <c r="AO37" s="385"/>
      <c r="AP37" s="431"/>
      <c r="AQ37" s="385"/>
      <c r="AR37" s="376"/>
      <c r="AS37" s="385">
        <v>100</v>
      </c>
      <c r="AT37" s="431">
        <f t="shared" si="1"/>
        <v>60</v>
      </c>
      <c r="AU37" s="386">
        <v>120</v>
      </c>
      <c r="AV37" s="431">
        <f t="shared" si="2"/>
        <v>72</v>
      </c>
      <c r="AW37" s="386">
        <v>160</v>
      </c>
      <c r="AX37" s="431">
        <f t="shared" si="3"/>
        <v>96</v>
      </c>
      <c r="AY37" s="386">
        <v>360</v>
      </c>
      <c r="AZ37" s="431">
        <f t="shared" si="4"/>
        <v>216</v>
      </c>
      <c r="BA37" s="386">
        <v>320</v>
      </c>
      <c r="BB37" s="431">
        <f t="shared" si="5"/>
        <v>131.19999999999999</v>
      </c>
      <c r="BC37" s="386">
        <v>160</v>
      </c>
      <c r="BD37" s="431">
        <f t="shared" si="10"/>
        <v>65.599999999999994</v>
      </c>
      <c r="BE37" s="386">
        <v>223</v>
      </c>
      <c r="BF37" s="431">
        <f t="shared" si="11"/>
        <v>91.429999999999993</v>
      </c>
      <c r="BG37" s="385">
        <v>80</v>
      </c>
      <c r="BH37" s="431">
        <f t="shared" si="6"/>
        <v>32.799999999999997</v>
      </c>
      <c r="BI37" s="385">
        <v>280</v>
      </c>
      <c r="BJ37" s="431">
        <f t="shared" si="7"/>
        <v>114.8</v>
      </c>
      <c r="BK37" s="385">
        <v>280</v>
      </c>
      <c r="BL37" s="445">
        <f t="shared" si="8"/>
        <v>114.8</v>
      </c>
      <c r="BM37" s="471" t="s">
        <v>474</v>
      </c>
      <c r="BN37" s="490"/>
    </row>
    <row r="38" spans="1:66" ht="14.25" customHeight="1">
      <c r="A38" s="297" t="s">
        <v>418</v>
      </c>
      <c r="B38" s="56" t="s">
        <v>419</v>
      </c>
      <c r="C38" s="33" t="s">
        <v>87</v>
      </c>
      <c r="D38" s="136" t="s">
        <v>161</v>
      </c>
      <c r="E38" s="13" t="s">
        <v>162</v>
      </c>
      <c r="F38" s="1061"/>
      <c r="G38" s="110">
        <v>2023</v>
      </c>
      <c r="H38" s="319" t="s">
        <v>469</v>
      </c>
      <c r="I38" s="173" t="s">
        <v>165</v>
      </c>
      <c r="J38" s="174">
        <v>14</v>
      </c>
      <c r="K38" s="176" t="s">
        <v>172</v>
      </c>
      <c r="L38" s="176" t="s">
        <v>167</v>
      </c>
      <c r="M38" s="55" t="s">
        <v>173</v>
      </c>
      <c r="N38" s="55">
        <f>N34+0.02</f>
        <v>8.7199999999999989</v>
      </c>
      <c r="O38" s="55">
        <v>13.379999999999999</v>
      </c>
      <c r="P38" s="55">
        <f t="shared" ref="P38:U38" si="25">P34+0.02</f>
        <v>14.879999999999999</v>
      </c>
      <c r="Q38" s="55">
        <f t="shared" si="25"/>
        <v>14.879999999999999</v>
      </c>
      <c r="R38" s="55">
        <f t="shared" si="25"/>
        <v>14.879999999999999</v>
      </c>
      <c r="S38" s="55">
        <f t="shared" si="25"/>
        <v>14.879999999999999</v>
      </c>
      <c r="T38" s="55">
        <f t="shared" si="25"/>
        <v>14.62</v>
      </c>
      <c r="U38" s="55">
        <f t="shared" si="25"/>
        <v>14.62</v>
      </c>
      <c r="V38" s="244">
        <f t="shared" si="23"/>
        <v>13.379999999999999</v>
      </c>
      <c r="W38" s="244">
        <f t="shared" si="23"/>
        <v>13.379999999999999</v>
      </c>
      <c r="X38" s="244">
        <f t="shared" si="23"/>
        <v>13.379999999999999</v>
      </c>
      <c r="Y38" s="244">
        <f t="shared" si="23"/>
        <v>13.379999999999999</v>
      </c>
      <c r="Z38" s="244">
        <f t="shared" si="23"/>
        <v>13.379999999999999</v>
      </c>
      <c r="AA38" s="244">
        <f t="shared" si="23"/>
        <v>13.379999999999999</v>
      </c>
      <c r="AB38" s="558">
        <v>4.42</v>
      </c>
      <c r="AC38" s="306">
        <v>4.42</v>
      </c>
      <c r="AD38" s="306">
        <v>4.42</v>
      </c>
      <c r="AE38" s="306">
        <v>4.42</v>
      </c>
      <c r="AF38" s="306">
        <v>4.42</v>
      </c>
      <c r="AG38" s="306">
        <v>4.42</v>
      </c>
      <c r="AH38" s="306">
        <v>4.42</v>
      </c>
      <c r="AI38" s="365">
        <v>5.26</v>
      </c>
      <c r="AJ38" s="380">
        <v>5.26</v>
      </c>
      <c r="AK38" s="380">
        <v>5.26</v>
      </c>
      <c r="AL38" s="380">
        <v>5.26</v>
      </c>
      <c r="AM38" s="380">
        <v>5.26</v>
      </c>
      <c r="AN38" s="380">
        <v>5.26</v>
      </c>
      <c r="AO38" s="385"/>
      <c r="AP38" s="431"/>
      <c r="AQ38" s="385"/>
      <c r="AR38" s="376"/>
      <c r="AS38" s="385">
        <v>530</v>
      </c>
      <c r="AT38" s="431">
        <f t="shared" si="1"/>
        <v>2342.6</v>
      </c>
      <c r="AU38" s="386">
        <v>1560</v>
      </c>
      <c r="AV38" s="431">
        <f t="shared" si="2"/>
        <v>6895.2</v>
      </c>
      <c r="AW38" s="386">
        <v>3840</v>
      </c>
      <c r="AX38" s="431">
        <f t="shared" si="3"/>
        <v>16972.8</v>
      </c>
      <c r="AY38" s="386">
        <v>12840</v>
      </c>
      <c r="AZ38" s="431">
        <f t="shared" si="4"/>
        <v>56752.799999999996</v>
      </c>
      <c r="BA38" s="386">
        <v>8920</v>
      </c>
      <c r="BB38" s="431">
        <f t="shared" si="5"/>
        <v>46919.199999999997</v>
      </c>
      <c r="BC38" s="386">
        <v>32040</v>
      </c>
      <c r="BD38" s="431">
        <f t="shared" si="10"/>
        <v>168530.4</v>
      </c>
      <c r="BE38" s="386">
        <v>20918</v>
      </c>
      <c r="BF38" s="431">
        <f t="shared" si="11"/>
        <v>110028.68</v>
      </c>
      <c r="BG38" s="385">
        <v>4000</v>
      </c>
      <c r="BH38" s="431">
        <f t="shared" si="6"/>
        <v>21040</v>
      </c>
      <c r="BI38" s="385">
        <v>5400</v>
      </c>
      <c r="BJ38" s="431">
        <f t="shared" si="7"/>
        <v>28404</v>
      </c>
      <c r="BK38" s="385">
        <v>1920</v>
      </c>
      <c r="BL38" s="445">
        <f t="shared" si="8"/>
        <v>10099.199999999999</v>
      </c>
      <c r="BM38" s="471" t="s">
        <v>475</v>
      </c>
      <c r="BN38" s="490"/>
    </row>
    <row r="39" spans="1:66" ht="14.25" customHeight="1">
      <c r="A39" s="297" t="s">
        <v>418</v>
      </c>
      <c r="B39" s="56" t="s">
        <v>419</v>
      </c>
      <c r="C39" s="33" t="s">
        <v>87</v>
      </c>
      <c r="D39" s="136" t="s">
        <v>161</v>
      </c>
      <c r="E39" s="13" t="s">
        <v>162</v>
      </c>
      <c r="F39" s="1061"/>
      <c r="G39" s="110">
        <v>2023</v>
      </c>
      <c r="H39" s="319" t="s">
        <v>471</v>
      </c>
      <c r="I39" s="167" t="s">
        <v>174</v>
      </c>
      <c r="J39" s="168">
        <v>14</v>
      </c>
      <c r="K39" s="169" t="s">
        <v>172</v>
      </c>
      <c r="L39" s="169" t="s">
        <v>167</v>
      </c>
      <c r="M39" s="55" t="s">
        <v>173</v>
      </c>
      <c r="N39" s="55">
        <f>N35+0.02</f>
        <v>4.6499999999999995</v>
      </c>
      <c r="O39" s="55">
        <v>5.9899999999999993</v>
      </c>
      <c r="P39" s="55">
        <f t="shared" ref="P39:U39" si="26">P35+0.02</f>
        <v>6.339999999999999</v>
      </c>
      <c r="Q39" s="55">
        <f t="shared" si="26"/>
        <v>6.339999999999999</v>
      </c>
      <c r="R39" s="55">
        <f t="shared" si="26"/>
        <v>6.339999999999999</v>
      </c>
      <c r="S39" s="55">
        <f t="shared" si="26"/>
        <v>6.339999999999999</v>
      </c>
      <c r="T39" s="55">
        <f t="shared" si="26"/>
        <v>6.169999999999999</v>
      </c>
      <c r="U39" s="55">
        <f t="shared" si="26"/>
        <v>6.169999999999999</v>
      </c>
      <c r="V39" s="244">
        <f t="shared" si="23"/>
        <v>5.9899999999999993</v>
      </c>
      <c r="W39" s="244">
        <f t="shared" si="23"/>
        <v>5.9899999999999993</v>
      </c>
      <c r="X39" s="244">
        <f t="shared" si="23"/>
        <v>5.9899999999999993</v>
      </c>
      <c r="Y39" s="244">
        <f t="shared" si="23"/>
        <v>5.9899999999999993</v>
      </c>
      <c r="Z39" s="244">
        <f t="shared" si="23"/>
        <v>5.9899999999999993</v>
      </c>
      <c r="AA39" s="244">
        <f t="shared" si="23"/>
        <v>5.9899999999999993</v>
      </c>
      <c r="AB39" s="558">
        <v>0.97</v>
      </c>
      <c r="AC39" s="306">
        <v>1.06</v>
      </c>
      <c r="AD39" s="306">
        <v>1.06</v>
      </c>
      <c r="AE39" s="306">
        <v>1.06</v>
      </c>
      <c r="AF39" s="306">
        <v>1.06</v>
      </c>
      <c r="AG39" s="306">
        <v>1.06</v>
      </c>
      <c r="AH39" s="306">
        <v>1.06</v>
      </c>
      <c r="AI39" s="365">
        <v>0.97</v>
      </c>
      <c r="AJ39" s="380">
        <v>0.97</v>
      </c>
      <c r="AK39" s="380">
        <v>0.97</v>
      </c>
      <c r="AL39" s="380">
        <v>0.97</v>
      </c>
      <c r="AM39" s="380">
        <v>0.97</v>
      </c>
      <c r="AN39" s="380">
        <v>0.97</v>
      </c>
      <c r="AO39" s="385"/>
      <c r="AP39" s="431"/>
      <c r="AQ39" s="385"/>
      <c r="AR39" s="376"/>
      <c r="AS39" s="385">
        <v>200</v>
      </c>
      <c r="AT39" s="431">
        <f t="shared" si="1"/>
        <v>212</v>
      </c>
      <c r="AU39" s="386">
        <v>240</v>
      </c>
      <c r="AV39" s="431">
        <f t="shared" si="2"/>
        <v>254.4</v>
      </c>
      <c r="AW39" s="386">
        <v>280</v>
      </c>
      <c r="AX39" s="431">
        <f t="shared" si="3"/>
        <v>296.8</v>
      </c>
      <c r="AY39" s="386">
        <v>1480</v>
      </c>
      <c r="AZ39" s="431">
        <f t="shared" si="4"/>
        <v>1568.8000000000002</v>
      </c>
      <c r="BA39" s="386">
        <v>600</v>
      </c>
      <c r="BB39" s="431">
        <f t="shared" si="5"/>
        <v>582</v>
      </c>
      <c r="BC39" s="386">
        <v>1880</v>
      </c>
      <c r="BD39" s="431">
        <f t="shared" si="10"/>
        <v>1823.6</v>
      </c>
      <c r="BE39" s="386">
        <v>800</v>
      </c>
      <c r="BF39" s="431">
        <f t="shared" si="11"/>
        <v>776</v>
      </c>
      <c r="BG39" s="385">
        <v>120</v>
      </c>
      <c r="BH39" s="431">
        <f t="shared" si="6"/>
        <v>116.39999999999999</v>
      </c>
      <c r="BI39" s="385">
        <v>440</v>
      </c>
      <c r="BJ39" s="431">
        <f t="shared" si="7"/>
        <v>426.8</v>
      </c>
      <c r="BK39" s="385">
        <v>1040</v>
      </c>
      <c r="BL39" s="445">
        <f t="shared" si="8"/>
        <v>1008.8</v>
      </c>
      <c r="BM39" s="471" t="s">
        <v>476</v>
      </c>
      <c r="BN39" s="490"/>
    </row>
    <row r="40" spans="1:66" ht="14.25" customHeight="1" thickBot="1">
      <c r="A40" s="297" t="s">
        <v>418</v>
      </c>
      <c r="B40" s="143"/>
      <c r="C40" s="144"/>
      <c r="D40" s="465"/>
      <c r="E40" s="466"/>
      <c r="F40" s="1061"/>
      <c r="G40" s="110"/>
      <c r="H40" s="169" t="s">
        <v>477</v>
      </c>
      <c r="I40" s="167"/>
      <c r="J40" s="168"/>
      <c r="K40" s="169"/>
      <c r="L40" s="169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387"/>
      <c r="AP40" s="432">
        <f t="shared" si="9"/>
        <v>0</v>
      </c>
      <c r="AQ40" s="387"/>
      <c r="AR40" s="436">
        <f t="shared" si="13"/>
        <v>0</v>
      </c>
      <c r="AS40" s="387"/>
      <c r="AT40" s="432">
        <f t="shared" si="1"/>
        <v>0</v>
      </c>
      <c r="AU40" s="392"/>
      <c r="AV40" s="432">
        <f t="shared" si="2"/>
        <v>0</v>
      </c>
      <c r="AW40" s="392"/>
      <c r="AX40" s="432"/>
      <c r="AY40" s="392"/>
      <c r="AZ40" s="432"/>
      <c r="BA40" s="392"/>
      <c r="BB40" s="432"/>
      <c r="BC40" s="392"/>
      <c r="BD40" s="432"/>
      <c r="BE40" s="387"/>
      <c r="BF40" s="432"/>
      <c r="BG40" s="387"/>
      <c r="BH40" s="432"/>
      <c r="BI40" s="387"/>
      <c r="BJ40" s="432"/>
      <c r="BK40" s="387"/>
      <c r="BL40" s="446"/>
      <c r="BM40" s="471"/>
      <c r="BN40" s="490"/>
    </row>
    <row r="41" spans="1:66" ht="14.25" customHeight="1">
      <c r="A41" s="297" t="s">
        <v>418</v>
      </c>
      <c r="B41" s="67" t="s">
        <v>419</v>
      </c>
      <c r="C41" s="66" t="s">
        <v>87</v>
      </c>
      <c r="D41" s="137" t="s">
        <v>161</v>
      </c>
      <c r="E41" s="138" t="s">
        <v>162</v>
      </c>
      <c r="F41" s="1062" t="s">
        <v>478</v>
      </c>
      <c r="G41" s="108">
        <v>2022</v>
      </c>
      <c r="H41" s="105" t="s">
        <v>479</v>
      </c>
      <c r="I41" s="107" t="s">
        <v>165</v>
      </c>
      <c r="J41" s="106">
        <v>13</v>
      </c>
      <c r="K41" s="105" t="s">
        <v>181</v>
      </c>
      <c r="L41" s="105" t="s">
        <v>167</v>
      </c>
      <c r="M41" s="63" t="s">
        <v>173</v>
      </c>
      <c r="N41" s="63">
        <v>10.52</v>
      </c>
      <c r="O41" s="63">
        <v>17.3</v>
      </c>
      <c r="P41" s="63">
        <v>17.3</v>
      </c>
      <c r="Q41" s="63">
        <v>17.3</v>
      </c>
      <c r="R41" s="63">
        <v>17.3</v>
      </c>
      <c r="S41" s="63">
        <v>17.3</v>
      </c>
      <c r="T41" s="63">
        <v>17.3</v>
      </c>
      <c r="U41" s="63">
        <v>17.3</v>
      </c>
      <c r="V41" s="63">
        <v>17.3</v>
      </c>
      <c r="W41" s="63">
        <v>17.3</v>
      </c>
      <c r="X41" s="63">
        <v>17.3</v>
      </c>
      <c r="Y41" s="63">
        <v>17.3</v>
      </c>
      <c r="Z41" s="63">
        <v>17.3</v>
      </c>
      <c r="AA41" s="63">
        <v>17.3</v>
      </c>
      <c r="AB41" s="61">
        <v>5</v>
      </c>
      <c r="AC41" s="281">
        <v>5</v>
      </c>
      <c r="AD41" s="281">
        <v>5</v>
      </c>
      <c r="AE41" s="281">
        <v>5</v>
      </c>
      <c r="AF41" s="281">
        <v>5</v>
      </c>
      <c r="AG41" s="281">
        <v>5</v>
      </c>
      <c r="AH41" s="281">
        <v>5</v>
      </c>
      <c r="AI41" s="381">
        <v>6.78</v>
      </c>
      <c r="AJ41" s="381">
        <v>6.78</v>
      </c>
      <c r="AK41" s="381">
        <v>6.78</v>
      </c>
      <c r="AL41" s="381">
        <v>6.78</v>
      </c>
      <c r="AM41" s="381">
        <v>6.78</v>
      </c>
      <c r="AN41" s="381">
        <v>6.78</v>
      </c>
      <c r="AO41" s="388">
        <v>2550</v>
      </c>
      <c r="AP41" s="433">
        <f t="shared" si="9"/>
        <v>12750</v>
      </c>
      <c r="AQ41" s="423">
        <v>1600</v>
      </c>
      <c r="AR41" s="433">
        <f>AB41*AQ41</f>
        <v>8000</v>
      </c>
      <c r="AS41" s="423">
        <v>760</v>
      </c>
      <c r="AT41" s="433">
        <f>AD41*AS41</f>
        <v>3800</v>
      </c>
      <c r="AU41" s="423">
        <v>840</v>
      </c>
      <c r="AV41" s="433">
        <v>4620</v>
      </c>
      <c r="AW41" s="388">
        <v>0</v>
      </c>
      <c r="AX41" s="433">
        <v>0</v>
      </c>
      <c r="AY41" s="388">
        <v>80</v>
      </c>
      <c r="AZ41" s="433">
        <f>AH41*AY41</f>
        <v>400</v>
      </c>
      <c r="BA41" s="388">
        <v>440</v>
      </c>
      <c r="BB41" s="433">
        <f>AI41*BA41</f>
        <v>2983.2000000000003</v>
      </c>
      <c r="BC41" s="388">
        <v>120</v>
      </c>
      <c r="BD41" s="433">
        <f>AJ41*BC41</f>
        <v>813.6</v>
      </c>
      <c r="BE41" s="388">
        <v>717</v>
      </c>
      <c r="BF41" s="433">
        <f>AK41*BE41</f>
        <v>4861.26</v>
      </c>
      <c r="BG41" s="388">
        <v>2480</v>
      </c>
      <c r="BH41" s="433">
        <f>AL41*BG41</f>
        <v>16814.400000000001</v>
      </c>
      <c r="BI41" s="388">
        <v>0</v>
      </c>
      <c r="BJ41" s="433">
        <f>AM41*BI41</f>
        <v>0</v>
      </c>
      <c r="BK41" s="388">
        <v>440</v>
      </c>
      <c r="BL41" s="447">
        <f>AN41*BK41</f>
        <v>2983.2000000000003</v>
      </c>
      <c r="BM41" s="471" t="s">
        <v>480</v>
      </c>
      <c r="BN41" s="490"/>
    </row>
    <row r="42" spans="1:66" ht="14.25" customHeight="1" thickBot="1">
      <c r="A42" s="297" t="s">
        <v>418</v>
      </c>
      <c r="B42" s="56" t="s">
        <v>419</v>
      </c>
      <c r="C42" s="144" t="s">
        <v>87</v>
      </c>
      <c r="D42" s="136" t="s">
        <v>161</v>
      </c>
      <c r="E42" s="13" t="s">
        <v>162</v>
      </c>
      <c r="F42" s="1061"/>
      <c r="G42" s="110">
        <v>2022</v>
      </c>
      <c r="H42" s="169" t="s">
        <v>479</v>
      </c>
      <c r="I42" s="167" t="s">
        <v>165</v>
      </c>
      <c r="J42" s="168">
        <v>13</v>
      </c>
      <c r="K42" s="169" t="s">
        <v>182</v>
      </c>
      <c r="L42" s="169" t="s">
        <v>167</v>
      </c>
      <c r="M42" s="55" t="s">
        <v>173</v>
      </c>
      <c r="N42" s="55">
        <v>11.87</v>
      </c>
      <c r="O42" s="55">
        <v>18.649999999999999</v>
      </c>
      <c r="P42" s="55">
        <v>18.649999999999999</v>
      </c>
      <c r="Q42" s="55">
        <v>18.649999999999999</v>
      </c>
      <c r="R42" s="55">
        <v>18.649999999999999</v>
      </c>
      <c r="S42" s="55">
        <v>18.649999999999999</v>
      </c>
      <c r="T42" s="55">
        <v>18.649999999999999</v>
      </c>
      <c r="U42" s="55">
        <v>18.649999999999999</v>
      </c>
      <c r="V42" s="55">
        <v>18.649999999999999</v>
      </c>
      <c r="W42" s="55">
        <v>18.649999999999999</v>
      </c>
      <c r="X42" s="55">
        <v>18.649999999999999</v>
      </c>
      <c r="Y42" s="55">
        <v>18.649999999999999</v>
      </c>
      <c r="Z42" s="55">
        <v>18.649999999999999</v>
      </c>
      <c r="AA42" s="55">
        <v>18.649999999999999</v>
      </c>
      <c r="AB42" s="147">
        <v>5.2</v>
      </c>
      <c r="AC42" s="306">
        <v>5.2</v>
      </c>
      <c r="AD42" s="306">
        <v>5.2</v>
      </c>
      <c r="AE42" s="306">
        <v>5.2</v>
      </c>
      <c r="AF42" s="306">
        <v>5.2</v>
      </c>
      <c r="AG42" s="306">
        <v>5.2</v>
      </c>
      <c r="AH42" s="306">
        <v>5.2</v>
      </c>
      <c r="AI42" s="380">
        <f t="shared" ref="AI42:AN42" si="27">AI41</f>
        <v>6.78</v>
      </c>
      <c r="AJ42" s="380">
        <f t="shared" si="27"/>
        <v>6.78</v>
      </c>
      <c r="AK42" s="380">
        <f t="shared" si="27"/>
        <v>6.78</v>
      </c>
      <c r="AL42" s="380">
        <f t="shared" si="27"/>
        <v>6.78</v>
      </c>
      <c r="AM42" s="380">
        <f t="shared" si="27"/>
        <v>6.78</v>
      </c>
      <c r="AN42" s="380">
        <f t="shared" si="27"/>
        <v>6.78</v>
      </c>
      <c r="AO42" s="385">
        <v>5080</v>
      </c>
      <c r="AP42" s="431">
        <f t="shared" si="9"/>
        <v>26416</v>
      </c>
      <c r="AQ42" s="386">
        <v>5718</v>
      </c>
      <c r="AR42" s="431">
        <f>AB42*AQ42</f>
        <v>29733.600000000002</v>
      </c>
      <c r="AS42" s="386">
        <v>4080</v>
      </c>
      <c r="AT42" s="431">
        <f>AD42*AS42</f>
        <v>21216</v>
      </c>
      <c r="AU42" s="386">
        <v>3400</v>
      </c>
      <c r="AV42" s="431">
        <v>18700</v>
      </c>
      <c r="AW42" s="386">
        <v>4840</v>
      </c>
      <c r="AX42" s="431">
        <v>26620</v>
      </c>
      <c r="AY42" s="386">
        <v>2030</v>
      </c>
      <c r="AZ42" s="431">
        <f>AH42*AY42</f>
        <v>10556</v>
      </c>
      <c r="BA42" s="386">
        <v>6800</v>
      </c>
      <c r="BB42" s="431">
        <f>AI42*BA42</f>
        <v>46104</v>
      </c>
      <c r="BC42" s="386">
        <v>4360</v>
      </c>
      <c r="BD42" s="431">
        <f>AJ42*BC42</f>
        <v>29560.799999999999</v>
      </c>
      <c r="BE42" s="386">
        <v>4200</v>
      </c>
      <c r="BF42" s="431">
        <f>AK42*BE42</f>
        <v>28476</v>
      </c>
      <c r="BG42" s="386">
        <v>6116</v>
      </c>
      <c r="BH42" s="431">
        <f>AL42*BG42</f>
        <v>41466.480000000003</v>
      </c>
      <c r="BI42" s="386">
        <v>6720</v>
      </c>
      <c r="BJ42" s="431">
        <f>AM42*BI42</f>
        <v>45561.599999999999</v>
      </c>
      <c r="BK42" s="386">
        <v>5280</v>
      </c>
      <c r="BL42" s="445">
        <f>AN42*BK42</f>
        <v>35798.400000000001</v>
      </c>
      <c r="BM42" s="471" t="s">
        <v>481</v>
      </c>
      <c r="BN42" s="490"/>
    </row>
    <row r="43" spans="1:66" ht="14.25" customHeight="1">
      <c r="A43" s="297" t="s">
        <v>418</v>
      </c>
      <c r="B43" s="56" t="s">
        <v>419</v>
      </c>
      <c r="C43" s="151" t="s">
        <v>87</v>
      </c>
      <c r="D43" s="136" t="s">
        <v>161</v>
      </c>
      <c r="E43" s="13" t="s">
        <v>162</v>
      </c>
      <c r="F43" s="1061"/>
      <c r="G43" s="110">
        <v>2023</v>
      </c>
      <c r="H43" s="169" t="s">
        <v>482</v>
      </c>
      <c r="I43" s="167" t="s">
        <v>165</v>
      </c>
      <c r="J43" s="168">
        <v>13</v>
      </c>
      <c r="K43" s="169" t="s">
        <v>181</v>
      </c>
      <c r="L43" s="169" t="s">
        <v>167</v>
      </c>
      <c r="M43" s="55" t="s">
        <v>173</v>
      </c>
      <c r="N43" s="63">
        <v>10.52</v>
      </c>
      <c r="O43" s="55">
        <v>17.3</v>
      </c>
      <c r="P43" s="55">
        <f t="shared" ref="P43:S44" si="28">P41+0.26</f>
        <v>17.560000000000002</v>
      </c>
      <c r="Q43" s="55">
        <f t="shared" si="28"/>
        <v>17.560000000000002</v>
      </c>
      <c r="R43" s="55">
        <f t="shared" si="28"/>
        <v>17.560000000000002</v>
      </c>
      <c r="S43" s="55">
        <f t="shared" si="28"/>
        <v>17.560000000000002</v>
      </c>
      <c r="T43" s="55">
        <v>17.3</v>
      </c>
      <c r="U43" s="55">
        <v>17.3</v>
      </c>
      <c r="V43" s="55">
        <v>17.3</v>
      </c>
      <c r="W43" s="55">
        <v>17.3</v>
      </c>
      <c r="X43" s="55">
        <v>17.3</v>
      </c>
      <c r="Y43" s="55">
        <v>17.3</v>
      </c>
      <c r="Z43" s="55">
        <v>17.3</v>
      </c>
      <c r="AA43" s="55">
        <v>17.3</v>
      </c>
      <c r="AB43" s="147">
        <v>5</v>
      </c>
      <c r="AC43" s="306">
        <v>5</v>
      </c>
      <c r="AD43" s="306">
        <v>5</v>
      </c>
      <c r="AE43" s="306">
        <v>5</v>
      </c>
      <c r="AF43" s="306">
        <v>5</v>
      </c>
      <c r="AG43" s="306">
        <v>5</v>
      </c>
      <c r="AH43" s="306">
        <v>5</v>
      </c>
      <c r="AI43" s="380">
        <f t="shared" ref="AI43:AN43" si="29">AI41</f>
        <v>6.78</v>
      </c>
      <c r="AJ43" s="380">
        <f t="shared" si="29"/>
        <v>6.78</v>
      </c>
      <c r="AK43" s="380">
        <f t="shared" si="29"/>
        <v>6.78</v>
      </c>
      <c r="AL43" s="380">
        <f t="shared" si="29"/>
        <v>6.78</v>
      </c>
      <c r="AM43" s="380">
        <f t="shared" si="29"/>
        <v>6.78</v>
      </c>
      <c r="AN43" s="380">
        <f t="shared" si="29"/>
        <v>6.78</v>
      </c>
      <c r="AO43" s="385">
        <v>0</v>
      </c>
      <c r="AP43" s="431">
        <f t="shared" si="9"/>
        <v>0</v>
      </c>
      <c r="AQ43" s="397">
        <v>0</v>
      </c>
      <c r="AR43" s="431">
        <f t="shared" si="0"/>
        <v>0</v>
      </c>
      <c r="AS43" s="397"/>
      <c r="AT43" s="431">
        <f>AD43*AS43</f>
        <v>0</v>
      </c>
      <c r="AU43" s="397"/>
      <c r="AV43" s="431">
        <f>AF43*AU43</f>
        <v>0</v>
      </c>
      <c r="AW43" s="397"/>
      <c r="AX43" s="431">
        <f>AG43*AW43</f>
        <v>0</v>
      </c>
      <c r="AY43" s="397"/>
      <c r="AZ43" s="431">
        <f>AH43*AY43</f>
        <v>0</v>
      </c>
      <c r="BA43" s="397"/>
      <c r="BB43" s="431">
        <f>AI43*BA43</f>
        <v>0</v>
      </c>
      <c r="BC43" s="397"/>
      <c r="BD43" s="431">
        <f>AJ43*BC43</f>
        <v>0</v>
      </c>
      <c r="BE43" s="397">
        <v>160</v>
      </c>
      <c r="BF43" s="431">
        <f>AK43*BE43</f>
        <v>1084.8</v>
      </c>
      <c r="BG43" s="397"/>
      <c r="BH43" s="431">
        <f>AL43*BG43</f>
        <v>0</v>
      </c>
      <c r="BI43" s="397"/>
      <c r="BJ43" s="431">
        <f>AM43*BI43</f>
        <v>0</v>
      </c>
      <c r="BK43" s="397"/>
      <c r="BL43" s="445">
        <f>AN43*BK43</f>
        <v>0</v>
      </c>
      <c r="BM43" s="471"/>
      <c r="BN43" s="490"/>
    </row>
    <row r="44" spans="1:66" ht="14.25" customHeight="1" thickBot="1">
      <c r="A44" s="297" t="s">
        <v>418</v>
      </c>
      <c r="B44" s="56" t="s">
        <v>419</v>
      </c>
      <c r="C44" s="33" t="s">
        <v>87</v>
      </c>
      <c r="D44" s="136" t="s">
        <v>161</v>
      </c>
      <c r="E44" s="13" t="s">
        <v>162</v>
      </c>
      <c r="F44" s="1061"/>
      <c r="G44" s="104">
        <v>2023</v>
      </c>
      <c r="H44" s="101" t="s">
        <v>482</v>
      </c>
      <c r="I44" s="103" t="s">
        <v>165</v>
      </c>
      <c r="J44" s="102">
        <v>13</v>
      </c>
      <c r="K44" s="101" t="s">
        <v>182</v>
      </c>
      <c r="L44" s="101" t="s">
        <v>167</v>
      </c>
      <c r="M44" s="90" t="s">
        <v>173</v>
      </c>
      <c r="N44" s="55">
        <v>11.87</v>
      </c>
      <c r="O44" s="90">
        <v>18.649999999999999</v>
      </c>
      <c r="P44" s="90">
        <f t="shared" si="28"/>
        <v>18.91</v>
      </c>
      <c r="Q44" s="90">
        <f t="shared" si="28"/>
        <v>18.91</v>
      </c>
      <c r="R44" s="90">
        <f t="shared" si="28"/>
        <v>18.91</v>
      </c>
      <c r="S44" s="90">
        <f t="shared" si="28"/>
        <v>18.91</v>
      </c>
      <c r="T44" s="90">
        <v>18.649999999999999</v>
      </c>
      <c r="U44" s="90">
        <v>18.649999999999999</v>
      </c>
      <c r="V44" s="90">
        <v>18.649999999999999</v>
      </c>
      <c r="W44" s="90">
        <v>18.649999999999999</v>
      </c>
      <c r="X44" s="90">
        <v>18.649999999999999</v>
      </c>
      <c r="Y44" s="90">
        <v>18.649999999999999</v>
      </c>
      <c r="Z44" s="90">
        <v>18.649999999999999</v>
      </c>
      <c r="AA44" s="90">
        <v>18.649999999999999</v>
      </c>
      <c r="AB44" s="86">
        <v>5.2</v>
      </c>
      <c r="AC44" s="306">
        <v>5.2</v>
      </c>
      <c r="AD44" s="306">
        <v>5.2</v>
      </c>
      <c r="AE44" s="306">
        <v>5.2</v>
      </c>
      <c r="AF44" s="306">
        <v>5.2</v>
      </c>
      <c r="AG44" s="306">
        <v>5.2</v>
      </c>
      <c r="AH44" s="306">
        <v>5.2</v>
      </c>
      <c r="AI44" s="380">
        <f t="shared" ref="AI44:AN44" si="30">AI41</f>
        <v>6.78</v>
      </c>
      <c r="AJ44" s="380">
        <f t="shared" si="30"/>
        <v>6.78</v>
      </c>
      <c r="AK44" s="380">
        <f t="shared" si="30"/>
        <v>6.78</v>
      </c>
      <c r="AL44" s="380">
        <f t="shared" si="30"/>
        <v>6.78</v>
      </c>
      <c r="AM44" s="380">
        <f t="shared" si="30"/>
        <v>6.78</v>
      </c>
      <c r="AN44" s="380">
        <f t="shared" si="30"/>
        <v>6.78</v>
      </c>
      <c r="AO44" s="387">
        <v>0</v>
      </c>
      <c r="AP44" s="431">
        <f t="shared" si="9"/>
        <v>0</v>
      </c>
      <c r="AQ44" s="398">
        <v>0</v>
      </c>
      <c r="AR44" s="432">
        <f t="shared" si="0"/>
        <v>0</v>
      </c>
      <c r="AS44" s="398"/>
      <c r="AT44" s="432">
        <f>AD44*AS44</f>
        <v>0</v>
      </c>
      <c r="AU44" s="398"/>
      <c r="AV44" s="432">
        <f>AF44*AU44</f>
        <v>0</v>
      </c>
      <c r="AW44" s="398"/>
      <c r="AX44" s="432">
        <f>AG44*AW44</f>
        <v>0</v>
      </c>
      <c r="AY44" s="398"/>
      <c r="AZ44" s="432">
        <f>AH44*AY44</f>
        <v>0</v>
      </c>
      <c r="BA44" s="412"/>
      <c r="BB44" s="432">
        <f>AI44*BA44</f>
        <v>0</v>
      </c>
      <c r="BC44" s="398"/>
      <c r="BD44" s="432">
        <f>AJ44*BC44</f>
        <v>0</v>
      </c>
      <c r="BE44" s="398">
        <v>360</v>
      </c>
      <c r="BF44" s="432">
        <f>AK44*BE44</f>
        <v>2440.8000000000002</v>
      </c>
      <c r="BG44" s="398"/>
      <c r="BH44" s="432">
        <f>AL44*BG44</f>
        <v>0</v>
      </c>
      <c r="BI44" s="398"/>
      <c r="BJ44" s="432">
        <f>AM44*BI44</f>
        <v>0</v>
      </c>
      <c r="BK44" s="398"/>
      <c r="BL44" s="446">
        <f>AN44*BK44</f>
        <v>0</v>
      </c>
      <c r="BM44" s="471"/>
      <c r="BN44" s="490"/>
    </row>
    <row r="45" spans="1:66" ht="14.25" customHeight="1">
      <c r="A45" s="297" t="s">
        <v>418</v>
      </c>
      <c r="B45" s="150"/>
      <c r="C45" s="151"/>
      <c r="D45" s="235"/>
      <c r="E45" s="138"/>
      <c r="F45" s="993"/>
      <c r="G45" s="110"/>
      <c r="H45" s="169" t="s">
        <v>477</v>
      </c>
      <c r="I45" s="167"/>
      <c r="J45" s="168"/>
      <c r="K45" s="169"/>
      <c r="L45" s="169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388"/>
      <c r="AP45" s="433"/>
      <c r="AQ45" s="388"/>
      <c r="AR45" s="437"/>
      <c r="AS45" s="388"/>
      <c r="AT45" s="433"/>
      <c r="AU45" s="423"/>
      <c r="AV45" s="433"/>
      <c r="AW45" s="423"/>
      <c r="AX45" s="433"/>
      <c r="AY45" s="423"/>
      <c r="AZ45" s="433"/>
      <c r="BA45" s="423"/>
      <c r="BB45" s="433"/>
      <c r="BC45" s="423"/>
      <c r="BD45" s="433"/>
      <c r="BE45" s="388"/>
      <c r="BF45" s="433"/>
      <c r="BG45" s="388"/>
      <c r="BH45" s="433"/>
      <c r="BI45" s="388"/>
      <c r="BJ45" s="433"/>
      <c r="BK45" s="388"/>
      <c r="BL45" s="447"/>
      <c r="BM45" s="471"/>
      <c r="BN45" s="490"/>
    </row>
    <row r="46" spans="1:66" ht="14.25" customHeight="1" thickBot="1">
      <c r="A46" s="297" t="s">
        <v>418</v>
      </c>
      <c r="B46" s="72"/>
      <c r="C46" s="71"/>
      <c r="D46" s="356"/>
      <c r="E46" s="14"/>
      <c r="F46" s="1035"/>
      <c r="G46" s="104"/>
      <c r="H46" s="101" t="s">
        <v>477</v>
      </c>
      <c r="I46" s="103"/>
      <c r="J46" s="102"/>
      <c r="K46" s="101"/>
      <c r="L46" s="101"/>
      <c r="M46" s="90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387"/>
      <c r="AP46" s="432"/>
      <c r="AQ46" s="387"/>
      <c r="AR46" s="436"/>
      <c r="AS46" s="387"/>
      <c r="AT46" s="432"/>
      <c r="AU46" s="392"/>
      <c r="AV46" s="432"/>
      <c r="AW46" s="392"/>
      <c r="AX46" s="432"/>
      <c r="AY46" s="392"/>
      <c r="AZ46" s="432"/>
      <c r="BA46" s="392"/>
      <c r="BB46" s="432"/>
      <c r="BC46" s="392"/>
      <c r="BD46" s="432"/>
      <c r="BE46" s="387"/>
      <c r="BF46" s="432"/>
      <c r="BG46" s="387"/>
      <c r="BH46" s="432"/>
      <c r="BI46" s="387"/>
      <c r="BJ46" s="432"/>
      <c r="BK46" s="387"/>
      <c r="BL46" s="446"/>
      <c r="BM46" s="471"/>
      <c r="BN46" s="490"/>
    </row>
    <row r="47" spans="1:66" ht="14.25" customHeight="1" thickBot="1">
      <c r="A47" s="297" t="s">
        <v>418</v>
      </c>
      <c r="B47" s="67" t="s">
        <v>419</v>
      </c>
      <c r="C47" s="66" t="s">
        <v>87</v>
      </c>
      <c r="D47" s="235" t="s">
        <v>161</v>
      </c>
      <c r="E47" s="138" t="s">
        <v>162</v>
      </c>
      <c r="F47" s="1044" t="s">
        <v>71</v>
      </c>
      <c r="G47" s="108" t="s">
        <v>170</v>
      </c>
      <c r="H47" s="105" t="s">
        <v>483</v>
      </c>
      <c r="I47" s="107" t="s">
        <v>174</v>
      </c>
      <c r="J47" s="106">
        <v>11</v>
      </c>
      <c r="K47" s="105" t="s">
        <v>484</v>
      </c>
      <c r="L47" s="105" t="s">
        <v>167</v>
      </c>
      <c r="M47" s="63" t="s">
        <v>173</v>
      </c>
      <c r="N47" s="63">
        <v>3.8</v>
      </c>
      <c r="O47" s="63">
        <v>4.8499999999999996</v>
      </c>
      <c r="P47" s="63">
        <v>4.8499999999999996</v>
      </c>
      <c r="Q47" s="63">
        <v>4.8499999999999996</v>
      </c>
      <c r="R47" s="63">
        <v>4.8499999999999996</v>
      </c>
      <c r="S47" s="63">
        <v>4.8499999999999996</v>
      </c>
      <c r="T47" s="63">
        <v>4.8499999999999996</v>
      </c>
      <c r="U47" s="63">
        <v>4.8499999999999996</v>
      </c>
      <c r="V47" s="63">
        <v>4.8499999999999996</v>
      </c>
      <c r="W47" s="63">
        <v>4.8499999999999996</v>
      </c>
      <c r="X47" s="63">
        <v>4.8499999999999996</v>
      </c>
      <c r="Y47" s="63">
        <v>4.8499999999999996</v>
      </c>
      <c r="Z47" s="63">
        <v>4.8499999999999996</v>
      </c>
      <c r="AA47" s="63">
        <v>4.8499999999999996</v>
      </c>
      <c r="AB47" s="61">
        <v>1.05</v>
      </c>
      <c r="AC47" s="61">
        <v>1.05</v>
      </c>
      <c r="AD47" s="61">
        <v>1.05</v>
      </c>
      <c r="AE47" s="61">
        <v>1.05</v>
      </c>
      <c r="AF47" s="61">
        <v>1.05</v>
      </c>
      <c r="AG47" s="61">
        <v>1.05</v>
      </c>
      <c r="AH47" s="61">
        <v>1.05</v>
      </c>
      <c r="AI47" s="61">
        <v>1.05</v>
      </c>
      <c r="AJ47" s="61">
        <v>1.05</v>
      </c>
      <c r="AK47" s="61">
        <v>1.05</v>
      </c>
      <c r="AL47" s="61">
        <v>1.05</v>
      </c>
      <c r="AM47" s="61">
        <v>1.05</v>
      </c>
      <c r="AN47" s="61">
        <v>1.05</v>
      </c>
      <c r="AO47" s="388">
        <v>360</v>
      </c>
      <c r="AP47" s="433">
        <f t="shared" si="9"/>
        <v>378</v>
      </c>
      <c r="AQ47" s="388">
        <v>600</v>
      </c>
      <c r="AR47" s="437">
        <f t="shared" si="0"/>
        <v>630</v>
      </c>
      <c r="AS47" s="388">
        <v>478</v>
      </c>
      <c r="AT47" s="433">
        <f>AE47*AS47</f>
        <v>501.90000000000003</v>
      </c>
      <c r="AU47" s="388">
        <v>760</v>
      </c>
      <c r="AV47" s="433">
        <f t="shared" si="2"/>
        <v>798</v>
      </c>
      <c r="AW47" s="388">
        <v>400</v>
      </c>
      <c r="AX47" s="433">
        <f>AG47*AW47</f>
        <v>420</v>
      </c>
      <c r="AY47" s="388">
        <v>1120</v>
      </c>
      <c r="AZ47" s="433">
        <f>AH47*AY47</f>
        <v>1176</v>
      </c>
      <c r="BA47" s="388">
        <v>0</v>
      </c>
      <c r="BB47" s="433">
        <f t="shared" si="5"/>
        <v>0</v>
      </c>
      <c r="BC47" s="388">
        <v>0</v>
      </c>
      <c r="BD47" s="433">
        <f t="shared" si="10"/>
        <v>0</v>
      </c>
      <c r="BE47" s="388">
        <v>0</v>
      </c>
      <c r="BF47" s="433">
        <f t="shared" si="11"/>
        <v>0</v>
      </c>
      <c r="BG47" s="388">
        <v>0</v>
      </c>
      <c r="BH47" s="433">
        <f t="shared" si="6"/>
        <v>0</v>
      </c>
      <c r="BI47" s="388">
        <v>0</v>
      </c>
      <c r="BJ47" s="433">
        <f t="shared" si="7"/>
        <v>0</v>
      </c>
      <c r="BK47" s="388">
        <v>0</v>
      </c>
      <c r="BL47" s="447">
        <f t="shared" si="8"/>
        <v>0</v>
      </c>
      <c r="BM47" s="471" t="s">
        <v>485</v>
      </c>
      <c r="BN47" s="490"/>
    </row>
    <row r="48" spans="1:66" ht="14.25" customHeight="1" thickBot="1">
      <c r="A48" s="297" t="s">
        <v>418</v>
      </c>
      <c r="B48" s="56" t="s">
        <v>419</v>
      </c>
      <c r="C48" s="66" t="s">
        <v>87</v>
      </c>
      <c r="D48" s="356" t="s">
        <v>161</v>
      </c>
      <c r="E48" s="14" t="s">
        <v>162</v>
      </c>
      <c r="F48" s="1035"/>
      <c r="G48" s="104" t="s">
        <v>170</v>
      </c>
      <c r="H48" s="101" t="s">
        <v>483</v>
      </c>
      <c r="I48" s="103" t="s">
        <v>174</v>
      </c>
      <c r="J48" s="102">
        <v>11</v>
      </c>
      <c r="K48" s="101" t="s">
        <v>486</v>
      </c>
      <c r="L48" s="101" t="s">
        <v>167</v>
      </c>
      <c r="M48" s="90" t="s">
        <v>173</v>
      </c>
      <c r="N48" s="90">
        <v>3.8</v>
      </c>
      <c r="O48" s="90">
        <v>4.8499999999999996</v>
      </c>
      <c r="P48" s="90">
        <v>4.8499999999999996</v>
      </c>
      <c r="Q48" s="90">
        <v>4.8499999999999996</v>
      </c>
      <c r="R48" s="90">
        <v>4.8499999999999996</v>
      </c>
      <c r="S48" s="90">
        <v>4.8499999999999996</v>
      </c>
      <c r="T48" s="90">
        <v>4.8499999999999996</v>
      </c>
      <c r="U48" s="90">
        <v>4.8499999999999996</v>
      </c>
      <c r="V48" s="90">
        <v>4.8499999999999996</v>
      </c>
      <c r="W48" s="90">
        <v>4.8499999999999996</v>
      </c>
      <c r="X48" s="90">
        <v>4.8499999999999996</v>
      </c>
      <c r="Y48" s="90">
        <v>4.8499999999999996</v>
      </c>
      <c r="Z48" s="90">
        <v>4.8499999999999996</v>
      </c>
      <c r="AA48" s="90">
        <v>4.8499999999999996</v>
      </c>
      <c r="AB48" s="86">
        <v>1.05</v>
      </c>
      <c r="AC48" s="86">
        <v>1.05</v>
      </c>
      <c r="AD48" s="86">
        <v>1.05</v>
      </c>
      <c r="AE48" s="86">
        <v>1.05</v>
      </c>
      <c r="AF48" s="86">
        <v>1.05</v>
      </c>
      <c r="AG48" s="86">
        <v>1.05</v>
      </c>
      <c r="AH48" s="86">
        <v>1.05</v>
      </c>
      <c r="AI48" s="86">
        <v>1.05</v>
      </c>
      <c r="AJ48" s="86">
        <v>1.05</v>
      </c>
      <c r="AK48" s="86">
        <v>1.05</v>
      </c>
      <c r="AL48" s="86">
        <v>1.05</v>
      </c>
      <c r="AM48" s="86">
        <v>1.05</v>
      </c>
      <c r="AN48" s="86">
        <v>1.05</v>
      </c>
      <c r="AO48" s="387">
        <v>40</v>
      </c>
      <c r="AP48" s="432">
        <f t="shared" si="9"/>
        <v>42</v>
      </c>
      <c r="AQ48" s="387">
        <v>0</v>
      </c>
      <c r="AR48" s="436">
        <f t="shared" si="0"/>
        <v>0</v>
      </c>
      <c r="AS48" s="387">
        <v>0</v>
      </c>
      <c r="AT48" s="432">
        <f>AE48*AS48</f>
        <v>0</v>
      </c>
      <c r="AU48" s="387">
        <v>0</v>
      </c>
      <c r="AV48" s="432">
        <f t="shared" si="2"/>
        <v>0</v>
      </c>
      <c r="AW48" s="387">
        <v>0</v>
      </c>
      <c r="AX48" s="432">
        <f>AG48*AW48</f>
        <v>0</v>
      </c>
      <c r="AY48" s="387">
        <v>0</v>
      </c>
      <c r="AZ48" s="432">
        <f>AH48*AY48</f>
        <v>0</v>
      </c>
      <c r="BA48" s="413">
        <v>0</v>
      </c>
      <c r="BB48" s="432">
        <f t="shared" si="5"/>
        <v>0</v>
      </c>
      <c r="BC48" s="387">
        <v>0</v>
      </c>
      <c r="BD48" s="432">
        <f t="shared" si="10"/>
        <v>0</v>
      </c>
      <c r="BE48" s="387">
        <v>0</v>
      </c>
      <c r="BF48" s="432">
        <f t="shared" si="11"/>
        <v>0</v>
      </c>
      <c r="BG48" s="387">
        <v>0</v>
      </c>
      <c r="BH48" s="432">
        <f t="shared" si="6"/>
        <v>0</v>
      </c>
      <c r="BI48" s="387">
        <v>0</v>
      </c>
      <c r="BJ48" s="432">
        <f t="shared" si="7"/>
        <v>0</v>
      </c>
      <c r="BK48" s="387">
        <v>0</v>
      </c>
      <c r="BL48" s="446">
        <f t="shared" si="8"/>
        <v>0</v>
      </c>
      <c r="BM48" s="471" t="s">
        <v>487</v>
      </c>
      <c r="BN48" s="490"/>
    </row>
    <row r="49" spans="1:67" ht="14.25" customHeight="1">
      <c r="A49" s="297" t="s">
        <v>418</v>
      </c>
      <c r="B49" s="56" t="s">
        <v>419</v>
      </c>
      <c r="C49" s="160" t="s">
        <v>87</v>
      </c>
      <c r="D49" s="137" t="s">
        <v>161</v>
      </c>
      <c r="E49" s="138" t="s">
        <v>162</v>
      </c>
      <c r="F49" s="993" t="s">
        <v>488</v>
      </c>
      <c r="G49" s="108">
        <v>2022</v>
      </c>
      <c r="H49" s="105" t="s">
        <v>489</v>
      </c>
      <c r="I49" s="107" t="s">
        <v>165</v>
      </c>
      <c r="J49" s="106">
        <v>16</v>
      </c>
      <c r="K49" s="105" t="s">
        <v>172</v>
      </c>
      <c r="L49" s="105" t="s">
        <v>167</v>
      </c>
      <c r="M49" s="63" t="s">
        <v>173</v>
      </c>
      <c r="N49" s="63">
        <v>11.39</v>
      </c>
      <c r="O49" s="63">
        <f>17.3</f>
        <v>17.3</v>
      </c>
      <c r="P49" s="63">
        <v>17.3</v>
      </c>
      <c r="Q49" s="63">
        <v>17.3</v>
      </c>
      <c r="R49" s="63">
        <v>17.3</v>
      </c>
      <c r="S49" s="63">
        <v>17.3</v>
      </c>
      <c r="T49" s="63">
        <v>17.3</v>
      </c>
      <c r="U49" s="63">
        <v>17.3</v>
      </c>
      <c r="V49" s="63">
        <v>17.3</v>
      </c>
      <c r="W49" s="63">
        <v>17.3</v>
      </c>
      <c r="X49" s="63">
        <v>17.3</v>
      </c>
      <c r="Y49" s="63">
        <v>17.3</v>
      </c>
      <c r="Z49" s="63">
        <v>17.3</v>
      </c>
      <c r="AA49" s="63">
        <v>17.3</v>
      </c>
      <c r="AB49" s="61">
        <v>5</v>
      </c>
      <c r="AC49" s="281">
        <v>5</v>
      </c>
      <c r="AD49" s="281">
        <v>5</v>
      </c>
      <c r="AE49" s="281">
        <v>5</v>
      </c>
      <c r="AF49" s="281">
        <v>5</v>
      </c>
      <c r="AG49" s="281">
        <v>5</v>
      </c>
      <c r="AH49" s="281">
        <v>5</v>
      </c>
      <c r="AI49" s="381">
        <v>6.02</v>
      </c>
      <c r="AJ49" s="381">
        <v>6.02</v>
      </c>
      <c r="AK49" s="381">
        <v>6.02</v>
      </c>
      <c r="AL49" s="381">
        <v>6.02</v>
      </c>
      <c r="AM49" s="381">
        <v>6.02</v>
      </c>
      <c r="AN49" s="381">
        <v>6.02</v>
      </c>
      <c r="AO49" s="388">
        <v>11760</v>
      </c>
      <c r="AP49" s="433">
        <f t="shared" si="9"/>
        <v>58800</v>
      </c>
      <c r="AQ49" s="388">
        <v>11640</v>
      </c>
      <c r="AR49" s="437">
        <f>AD49*AQ49</f>
        <v>58200</v>
      </c>
      <c r="AS49" s="388">
        <v>1080</v>
      </c>
      <c r="AT49" s="433">
        <f>AE49*AS49</f>
        <v>5400</v>
      </c>
      <c r="AU49" s="388">
        <v>80</v>
      </c>
      <c r="AV49" s="433">
        <v>440</v>
      </c>
      <c r="AW49" s="388">
        <v>0</v>
      </c>
      <c r="AX49" s="433">
        <v>0</v>
      </c>
      <c r="AY49" s="388">
        <v>0</v>
      </c>
      <c r="AZ49" s="433">
        <f>AH49*AY49</f>
        <v>0</v>
      </c>
      <c r="BA49" s="388">
        <v>0</v>
      </c>
      <c r="BB49" s="433">
        <f t="shared" si="5"/>
        <v>0</v>
      </c>
      <c r="BC49" s="388">
        <v>0</v>
      </c>
      <c r="BD49" s="433">
        <f t="shared" si="10"/>
        <v>0</v>
      </c>
      <c r="BE49" s="388">
        <v>0</v>
      </c>
      <c r="BF49" s="433">
        <f t="shared" si="11"/>
        <v>0</v>
      </c>
      <c r="BG49" s="388">
        <v>0</v>
      </c>
      <c r="BH49" s="433">
        <f t="shared" si="6"/>
        <v>0</v>
      </c>
      <c r="BI49" s="388">
        <v>0</v>
      </c>
      <c r="BJ49" s="433">
        <f t="shared" si="7"/>
        <v>0</v>
      </c>
      <c r="BK49" s="388">
        <v>0</v>
      </c>
      <c r="BL49" s="447">
        <f t="shared" si="8"/>
        <v>0</v>
      </c>
      <c r="BM49" s="471" t="s">
        <v>490</v>
      </c>
      <c r="BN49" s="490"/>
    </row>
    <row r="50" spans="1:67" ht="14.25" customHeight="1" thickBot="1">
      <c r="A50" s="297" t="s">
        <v>418</v>
      </c>
      <c r="B50" s="56" t="s">
        <v>419</v>
      </c>
      <c r="C50" s="164" t="s">
        <v>87</v>
      </c>
      <c r="D50" s="133" t="s">
        <v>161</v>
      </c>
      <c r="E50" s="14" t="s">
        <v>162</v>
      </c>
      <c r="F50" s="995"/>
      <c r="G50" s="104">
        <v>2023</v>
      </c>
      <c r="H50" s="101" t="s">
        <v>491</v>
      </c>
      <c r="I50" s="103" t="s">
        <v>165</v>
      </c>
      <c r="J50" s="102">
        <v>16</v>
      </c>
      <c r="K50" s="101" t="s">
        <v>172</v>
      </c>
      <c r="L50" s="101" t="s">
        <v>167</v>
      </c>
      <c r="M50" s="90" t="s">
        <v>173</v>
      </c>
      <c r="N50" s="55">
        <v>11.65</v>
      </c>
      <c r="O50" s="55">
        <f>O49+0.26</f>
        <v>17.560000000000002</v>
      </c>
      <c r="P50" s="55">
        <f>P49+0.26</f>
        <v>17.560000000000002</v>
      </c>
      <c r="Q50" s="55">
        <f>Q49+0.26</f>
        <v>17.560000000000002</v>
      </c>
      <c r="R50" s="55">
        <f>R49+0.26</f>
        <v>17.560000000000002</v>
      </c>
      <c r="S50" s="55">
        <f>S49+0.26</f>
        <v>17.560000000000002</v>
      </c>
      <c r="T50" s="55">
        <v>17.3</v>
      </c>
      <c r="U50" s="55">
        <v>17.3</v>
      </c>
      <c r="V50" s="55">
        <v>17.3</v>
      </c>
      <c r="W50" s="55">
        <v>17.3</v>
      </c>
      <c r="X50" s="55">
        <v>17.3</v>
      </c>
      <c r="Y50" s="55">
        <v>17.3</v>
      </c>
      <c r="Z50" s="55">
        <v>17.3</v>
      </c>
      <c r="AA50" s="55">
        <v>17.3</v>
      </c>
      <c r="AB50" s="86">
        <v>5</v>
      </c>
      <c r="AC50" s="233">
        <v>5</v>
      </c>
      <c r="AD50" s="233">
        <v>5</v>
      </c>
      <c r="AE50" s="233">
        <v>5</v>
      </c>
      <c r="AF50" s="233">
        <v>5</v>
      </c>
      <c r="AG50" s="233">
        <v>5</v>
      </c>
      <c r="AH50" s="233">
        <v>5</v>
      </c>
      <c r="AI50" s="382">
        <f t="shared" ref="AI50:AN50" si="31">AI49</f>
        <v>6.02</v>
      </c>
      <c r="AJ50" s="382">
        <f t="shared" si="31"/>
        <v>6.02</v>
      </c>
      <c r="AK50" s="382">
        <f t="shared" si="31"/>
        <v>6.02</v>
      </c>
      <c r="AL50" s="382">
        <f t="shared" si="31"/>
        <v>6.02</v>
      </c>
      <c r="AM50" s="382">
        <f t="shared" si="31"/>
        <v>6.02</v>
      </c>
      <c r="AN50" s="382">
        <f t="shared" si="31"/>
        <v>6.02</v>
      </c>
      <c r="AO50" s="387">
        <v>0</v>
      </c>
      <c r="AP50" s="432">
        <f t="shared" si="9"/>
        <v>0</v>
      </c>
      <c r="AQ50" s="387">
        <v>0</v>
      </c>
      <c r="AR50" s="436">
        <f>AE50*AQ50</f>
        <v>0</v>
      </c>
      <c r="AS50" s="387">
        <v>5000</v>
      </c>
      <c r="AT50" s="432">
        <f>AG50*AS50</f>
        <v>25000</v>
      </c>
      <c r="AU50" s="392">
        <v>9000</v>
      </c>
      <c r="AV50" s="432">
        <v>49500</v>
      </c>
      <c r="AW50" s="392">
        <v>12840</v>
      </c>
      <c r="AX50" s="432">
        <f>AH50*AW50</f>
        <v>64200</v>
      </c>
      <c r="AY50" s="392">
        <v>6955</v>
      </c>
      <c r="AZ50" s="432">
        <f>AJ50*AY50</f>
        <v>41869.1</v>
      </c>
      <c r="BA50" s="392">
        <v>7600</v>
      </c>
      <c r="BB50" s="432">
        <f t="shared" si="5"/>
        <v>45752</v>
      </c>
      <c r="BC50" s="392">
        <v>9560</v>
      </c>
      <c r="BD50" s="432">
        <f t="shared" si="10"/>
        <v>57551.199999999997</v>
      </c>
      <c r="BE50" s="392">
        <v>5634</v>
      </c>
      <c r="BF50" s="432">
        <f t="shared" si="11"/>
        <v>33916.68</v>
      </c>
      <c r="BG50" s="452">
        <v>6465</v>
      </c>
      <c r="BH50" s="432">
        <f t="shared" si="6"/>
        <v>38919.299999999996</v>
      </c>
      <c r="BI50" s="556">
        <v>6660</v>
      </c>
      <c r="BJ50" s="432">
        <f t="shared" si="7"/>
        <v>40093.199999999997</v>
      </c>
      <c r="BK50" s="556">
        <v>8240</v>
      </c>
      <c r="BL50" s="446">
        <f t="shared" si="8"/>
        <v>49604.799999999996</v>
      </c>
      <c r="BM50" s="471" t="s">
        <v>492</v>
      </c>
      <c r="BN50" s="490"/>
    </row>
    <row r="51" spans="1:67" ht="14.25" customHeight="1">
      <c r="A51" s="297" t="s">
        <v>418</v>
      </c>
      <c r="B51" s="67" t="s">
        <v>419</v>
      </c>
      <c r="C51" s="66" t="s">
        <v>87</v>
      </c>
      <c r="D51" s="137" t="s">
        <v>161</v>
      </c>
      <c r="E51" s="18" t="s">
        <v>162</v>
      </c>
      <c r="F51" s="1062">
        <v>1000</v>
      </c>
      <c r="G51" s="108" t="s">
        <v>163</v>
      </c>
      <c r="H51" s="105" t="s">
        <v>188</v>
      </c>
      <c r="I51" s="107" t="s">
        <v>174</v>
      </c>
      <c r="J51" s="106">
        <v>13</v>
      </c>
      <c r="K51" s="105" t="s">
        <v>189</v>
      </c>
      <c r="L51" s="105" t="s">
        <v>190</v>
      </c>
      <c r="M51" s="63" t="s">
        <v>191</v>
      </c>
      <c r="N51" s="63">
        <v>71.239999999999995</v>
      </c>
      <c r="O51" s="63">
        <v>73.7</v>
      </c>
      <c r="P51" s="63">
        <v>73.7</v>
      </c>
      <c r="Q51" s="63">
        <v>73.7</v>
      </c>
      <c r="R51" s="63">
        <v>73.7</v>
      </c>
      <c r="S51" s="63">
        <v>73.7</v>
      </c>
      <c r="T51" s="63">
        <v>73.7</v>
      </c>
      <c r="U51" s="63">
        <v>73.7</v>
      </c>
      <c r="V51" s="63">
        <v>73.7</v>
      </c>
      <c r="W51" s="63">
        <v>73.7</v>
      </c>
      <c r="X51" s="63">
        <v>73.7</v>
      </c>
      <c r="Y51" s="63">
        <v>73.7</v>
      </c>
      <c r="Z51" s="63">
        <v>73.7</v>
      </c>
      <c r="AA51" s="63">
        <v>73.7</v>
      </c>
      <c r="AB51" s="291">
        <v>0</v>
      </c>
      <c r="AC51" s="281">
        <f>AB51</f>
        <v>0</v>
      </c>
      <c r="AD51" s="281">
        <f t="shared" ref="AD51:AN51" si="32">AC51</f>
        <v>0</v>
      </c>
      <c r="AE51" s="281">
        <f t="shared" si="32"/>
        <v>0</v>
      </c>
      <c r="AF51" s="281">
        <f t="shared" si="32"/>
        <v>0</v>
      </c>
      <c r="AG51" s="281">
        <f t="shared" si="32"/>
        <v>0</v>
      </c>
      <c r="AH51" s="281">
        <f t="shared" si="32"/>
        <v>0</v>
      </c>
      <c r="AI51" s="281">
        <f t="shared" si="32"/>
        <v>0</v>
      </c>
      <c r="AJ51" s="281">
        <f t="shared" si="32"/>
        <v>0</v>
      </c>
      <c r="AK51" s="281">
        <f t="shared" si="32"/>
        <v>0</v>
      </c>
      <c r="AL51" s="281">
        <f t="shared" si="32"/>
        <v>0</v>
      </c>
      <c r="AM51" s="281">
        <f t="shared" si="32"/>
        <v>0</v>
      </c>
      <c r="AN51" s="281">
        <f t="shared" si="32"/>
        <v>0</v>
      </c>
      <c r="AO51" s="388">
        <v>6460</v>
      </c>
      <c r="AP51" s="433">
        <f t="shared" si="9"/>
        <v>0</v>
      </c>
      <c r="AQ51" s="388">
        <v>8358</v>
      </c>
      <c r="AR51" s="437">
        <f>AD51*AQ51</f>
        <v>0</v>
      </c>
      <c r="AS51" s="388">
        <v>5840</v>
      </c>
      <c r="AT51" s="433">
        <f>AE51*AS51</f>
        <v>0</v>
      </c>
      <c r="AU51" s="423">
        <v>5680</v>
      </c>
      <c r="AV51" s="433">
        <v>0</v>
      </c>
      <c r="AW51" s="423">
        <v>3320</v>
      </c>
      <c r="AX51" s="433">
        <f>AG51*AW51</f>
        <v>0</v>
      </c>
      <c r="AY51" s="423">
        <v>2621</v>
      </c>
      <c r="AZ51" s="433">
        <f>AH51*AY51</f>
        <v>0</v>
      </c>
      <c r="BA51" s="423">
        <v>2260</v>
      </c>
      <c r="BB51" s="433">
        <f t="shared" si="5"/>
        <v>0</v>
      </c>
      <c r="BC51" s="423">
        <v>880</v>
      </c>
      <c r="BD51" s="433">
        <f t="shared" si="10"/>
        <v>0</v>
      </c>
      <c r="BE51" s="388">
        <v>1100</v>
      </c>
      <c r="BF51" s="433">
        <f t="shared" si="11"/>
        <v>0</v>
      </c>
      <c r="BG51" s="388">
        <v>1620</v>
      </c>
      <c r="BH51" s="433">
        <f t="shared" si="6"/>
        <v>0</v>
      </c>
      <c r="BI51" s="388">
        <v>1320</v>
      </c>
      <c r="BJ51" s="433">
        <f t="shared" si="7"/>
        <v>0</v>
      </c>
      <c r="BK51" s="388">
        <v>422</v>
      </c>
      <c r="BL51" s="447">
        <f t="shared" si="8"/>
        <v>0</v>
      </c>
      <c r="BM51" s="471" t="s">
        <v>493</v>
      </c>
      <c r="BN51" s="490"/>
    </row>
    <row r="52" spans="1:67" ht="14.25" customHeight="1">
      <c r="A52" s="297" t="s">
        <v>418</v>
      </c>
      <c r="B52" s="56"/>
      <c r="C52" s="33"/>
      <c r="D52" s="136"/>
      <c r="E52" s="19"/>
      <c r="F52" s="1061"/>
      <c r="G52" s="239"/>
      <c r="H52" s="239" t="s">
        <v>477</v>
      </c>
      <c r="I52" s="239"/>
      <c r="J52" s="292"/>
      <c r="K52" s="239"/>
      <c r="L52" s="239"/>
      <c r="M52" s="279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385"/>
      <c r="AP52" s="431">
        <f t="shared" si="9"/>
        <v>0</v>
      </c>
      <c r="AQ52" s="385"/>
      <c r="AR52" s="376">
        <f t="shared" si="0"/>
        <v>0</v>
      </c>
      <c r="AS52" s="385"/>
      <c r="AT52" s="431">
        <f t="shared" si="1"/>
        <v>0</v>
      </c>
      <c r="AU52" s="386"/>
      <c r="AV52" s="431">
        <f t="shared" si="2"/>
        <v>0</v>
      </c>
      <c r="AW52" s="386"/>
      <c r="AX52" s="431">
        <f t="shared" si="3"/>
        <v>0</v>
      </c>
      <c r="AY52" s="386"/>
      <c r="AZ52" s="431">
        <f t="shared" si="4"/>
        <v>0</v>
      </c>
      <c r="BA52" s="386"/>
      <c r="BB52" s="431">
        <f t="shared" si="5"/>
        <v>0</v>
      </c>
      <c r="BC52" s="386"/>
      <c r="BD52" s="431">
        <f t="shared" si="10"/>
        <v>0</v>
      </c>
      <c r="BE52" s="385"/>
      <c r="BF52" s="431">
        <f t="shared" si="11"/>
        <v>0</v>
      </c>
      <c r="BG52" s="385"/>
      <c r="BH52" s="431">
        <f t="shared" si="6"/>
        <v>0</v>
      </c>
      <c r="BI52" s="385"/>
      <c r="BJ52" s="431">
        <f t="shared" si="7"/>
        <v>0</v>
      </c>
      <c r="BK52" s="385"/>
      <c r="BL52" s="445">
        <f t="shared" si="8"/>
        <v>0</v>
      </c>
      <c r="BM52" s="471"/>
    </row>
    <row r="53" spans="1:67" ht="14.25" customHeight="1">
      <c r="A53" s="297" t="s">
        <v>418</v>
      </c>
      <c r="B53" s="56"/>
      <c r="C53" s="33"/>
      <c r="D53" s="136"/>
      <c r="E53" s="19"/>
      <c r="F53" s="1061"/>
      <c r="G53" s="239"/>
      <c r="H53" s="239" t="s">
        <v>477</v>
      </c>
      <c r="I53" s="239"/>
      <c r="J53" s="292"/>
      <c r="K53" s="239"/>
      <c r="L53" s="239"/>
      <c r="M53" s="279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385"/>
      <c r="AP53" s="431">
        <f t="shared" si="9"/>
        <v>0</v>
      </c>
      <c r="AQ53" s="385"/>
      <c r="AR53" s="376">
        <f t="shared" si="0"/>
        <v>0</v>
      </c>
      <c r="AS53" s="385"/>
      <c r="AT53" s="431">
        <f t="shared" si="1"/>
        <v>0</v>
      </c>
      <c r="AU53" s="386"/>
      <c r="AV53" s="431">
        <f t="shared" si="2"/>
        <v>0</v>
      </c>
      <c r="AW53" s="386"/>
      <c r="AX53" s="431">
        <f t="shared" si="3"/>
        <v>0</v>
      </c>
      <c r="AY53" s="386"/>
      <c r="AZ53" s="431">
        <f t="shared" si="4"/>
        <v>0</v>
      </c>
      <c r="BA53" s="386"/>
      <c r="BB53" s="431">
        <f t="shared" si="5"/>
        <v>0</v>
      </c>
      <c r="BC53" s="386"/>
      <c r="BD53" s="431">
        <f t="shared" si="10"/>
        <v>0</v>
      </c>
      <c r="BE53" s="385"/>
      <c r="BF53" s="431">
        <f t="shared" si="11"/>
        <v>0</v>
      </c>
      <c r="BG53" s="385"/>
      <c r="BH53" s="431">
        <f t="shared" si="6"/>
        <v>0</v>
      </c>
      <c r="BI53" s="385"/>
      <c r="BJ53" s="431">
        <f t="shared" si="7"/>
        <v>0</v>
      </c>
      <c r="BK53" s="385"/>
      <c r="BL53" s="445">
        <f t="shared" si="8"/>
        <v>0</v>
      </c>
      <c r="BM53" s="471"/>
    </row>
    <row r="54" spans="1:67" ht="14.25" customHeight="1" thickBot="1">
      <c r="A54" s="297" t="s">
        <v>418</v>
      </c>
      <c r="B54" s="72"/>
      <c r="C54" s="71"/>
      <c r="D54" s="133"/>
      <c r="E54" s="212"/>
      <c r="F54" s="1063"/>
      <c r="G54" s="240"/>
      <c r="H54" s="240" t="s">
        <v>477</v>
      </c>
      <c r="I54" s="240"/>
      <c r="J54" s="290"/>
      <c r="K54" s="240"/>
      <c r="L54" s="240"/>
      <c r="M54" s="28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387"/>
      <c r="AP54" s="432">
        <f t="shared" si="9"/>
        <v>0</v>
      </c>
      <c r="AQ54" s="387"/>
      <c r="AR54" s="436">
        <f t="shared" si="0"/>
        <v>0</v>
      </c>
      <c r="AS54" s="387"/>
      <c r="AT54" s="432">
        <f t="shared" si="1"/>
        <v>0</v>
      </c>
      <c r="AU54" s="392"/>
      <c r="AV54" s="432">
        <f t="shared" si="2"/>
        <v>0</v>
      </c>
      <c r="AW54" s="392"/>
      <c r="AX54" s="432">
        <f t="shared" si="3"/>
        <v>0</v>
      </c>
      <c r="AY54" s="392"/>
      <c r="AZ54" s="432">
        <f t="shared" si="4"/>
        <v>0</v>
      </c>
      <c r="BA54" s="392"/>
      <c r="BB54" s="432">
        <f t="shared" si="5"/>
        <v>0</v>
      </c>
      <c r="BC54" s="392"/>
      <c r="BD54" s="432">
        <f t="shared" si="10"/>
        <v>0</v>
      </c>
      <c r="BE54" s="387"/>
      <c r="BF54" s="432">
        <f t="shared" si="11"/>
        <v>0</v>
      </c>
      <c r="BG54" s="387"/>
      <c r="BH54" s="432">
        <f t="shared" si="6"/>
        <v>0</v>
      </c>
      <c r="BI54" s="387"/>
      <c r="BJ54" s="432">
        <f t="shared" si="7"/>
        <v>0</v>
      </c>
      <c r="BK54" s="387"/>
      <c r="BL54" s="446">
        <f t="shared" si="8"/>
        <v>0</v>
      </c>
      <c r="BM54" s="471"/>
    </row>
    <row r="55" spans="1:67" ht="14.25" customHeight="1">
      <c r="A55" s="297" t="s">
        <v>418</v>
      </c>
      <c r="B55" s="67" t="s">
        <v>494</v>
      </c>
      <c r="C55" s="66" t="s">
        <v>87</v>
      </c>
      <c r="D55" s="235" t="s">
        <v>161</v>
      </c>
      <c r="E55" s="18" t="s">
        <v>192</v>
      </c>
      <c r="F55" s="1064" t="s">
        <v>192</v>
      </c>
      <c r="G55" s="108" t="s">
        <v>176</v>
      </c>
      <c r="H55" s="41" t="s">
        <v>255</v>
      </c>
      <c r="I55" s="282" t="s">
        <v>174</v>
      </c>
      <c r="J55" s="293">
        <v>14</v>
      </c>
      <c r="K55" s="105" t="s">
        <v>256</v>
      </c>
      <c r="L55" s="282" t="s">
        <v>167</v>
      </c>
      <c r="M55" s="278" t="s">
        <v>168</v>
      </c>
      <c r="N55" s="63">
        <v>5.15</v>
      </c>
      <c r="O55" s="63">
        <v>5.83</v>
      </c>
      <c r="P55" s="63">
        <v>5.83</v>
      </c>
      <c r="Q55" s="63">
        <v>5.83</v>
      </c>
      <c r="R55" s="63">
        <v>5.83</v>
      </c>
      <c r="S55" s="63">
        <v>5.83</v>
      </c>
      <c r="T55" s="63">
        <v>5.83</v>
      </c>
      <c r="U55" s="63">
        <v>5.83</v>
      </c>
      <c r="V55" s="63">
        <v>5.83</v>
      </c>
      <c r="W55" s="63">
        <v>5.83</v>
      </c>
      <c r="X55" s="63">
        <v>5.83</v>
      </c>
      <c r="Y55" s="63">
        <v>5.83</v>
      </c>
      <c r="Z55" s="63">
        <v>5.83</v>
      </c>
      <c r="AA55" s="63">
        <v>5.83</v>
      </c>
      <c r="AB55" s="61">
        <v>0.25</v>
      </c>
      <c r="AC55" s="61">
        <v>0.25</v>
      </c>
      <c r="AD55" s="61">
        <f>AC55</f>
        <v>0.25</v>
      </c>
      <c r="AE55" s="61">
        <f>AD55</f>
        <v>0.25</v>
      </c>
      <c r="AF55" s="61">
        <v>0.25</v>
      </c>
      <c r="AG55" s="61">
        <f>AF55</f>
        <v>0.25</v>
      </c>
      <c r="AH55" s="61">
        <f>AG55</f>
        <v>0.25</v>
      </c>
      <c r="AI55" s="61">
        <v>0.25</v>
      </c>
      <c r="AJ55" s="371">
        <v>0.68</v>
      </c>
      <c r="AK55" s="371">
        <v>0.68</v>
      </c>
      <c r="AL55" s="371">
        <v>0.68</v>
      </c>
      <c r="AM55" s="371">
        <v>0.68</v>
      </c>
      <c r="AN55" s="371">
        <v>0.68</v>
      </c>
      <c r="AO55" s="388">
        <v>560</v>
      </c>
      <c r="AP55" s="433">
        <f t="shared" si="9"/>
        <v>140</v>
      </c>
      <c r="AQ55" s="388">
        <v>0</v>
      </c>
      <c r="AR55" s="437">
        <f t="shared" si="0"/>
        <v>0</v>
      </c>
      <c r="AS55" s="99">
        <v>400</v>
      </c>
      <c r="AT55" s="433">
        <f t="shared" si="1"/>
        <v>100</v>
      </c>
      <c r="AU55" s="388">
        <v>560</v>
      </c>
      <c r="AV55" s="433">
        <f t="shared" si="2"/>
        <v>140</v>
      </c>
      <c r="AW55" s="423">
        <v>1000</v>
      </c>
      <c r="AX55" s="433">
        <f t="shared" si="3"/>
        <v>250</v>
      </c>
      <c r="AY55" s="423">
        <v>1080</v>
      </c>
      <c r="AZ55" s="433">
        <f t="shared" si="4"/>
        <v>270</v>
      </c>
      <c r="BA55" s="423">
        <v>400</v>
      </c>
      <c r="BB55" s="433">
        <f t="shared" si="5"/>
        <v>100</v>
      </c>
      <c r="BC55" s="423">
        <v>320</v>
      </c>
      <c r="BD55" s="433">
        <f t="shared" si="10"/>
        <v>217.60000000000002</v>
      </c>
      <c r="BE55" s="388">
        <v>760</v>
      </c>
      <c r="BF55" s="433">
        <f t="shared" si="11"/>
        <v>516.80000000000007</v>
      </c>
      <c r="BG55" s="388">
        <v>400</v>
      </c>
      <c r="BH55" s="433">
        <f t="shared" si="6"/>
        <v>272</v>
      </c>
      <c r="BI55" s="388">
        <v>758</v>
      </c>
      <c r="BJ55" s="433">
        <f t="shared" si="7"/>
        <v>515.44000000000005</v>
      </c>
      <c r="BK55" s="388">
        <v>600</v>
      </c>
      <c r="BL55" s="447">
        <f t="shared" si="8"/>
        <v>408.00000000000006</v>
      </c>
      <c r="BM55" s="471" t="s">
        <v>495</v>
      </c>
    </row>
    <row r="56" spans="1:67" ht="14.25" customHeight="1">
      <c r="A56" s="297" t="s">
        <v>418</v>
      </c>
      <c r="B56" s="56" t="s">
        <v>494</v>
      </c>
      <c r="C56" s="33" t="s">
        <v>87</v>
      </c>
      <c r="D56" s="236" t="s">
        <v>161</v>
      </c>
      <c r="E56" s="19" t="s">
        <v>192</v>
      </c>
      <c r="F56" s="1065"/>
      <c r="G56" s="239" t="s">
        <v>176</v>
      </c>
      <c r="H56" s="239" t="s">
        <v>255</v>
      </c>
      <c r="I56" s="283" t="s">
        <v>165</v>
      </c>
      <c r="J56" s="294">
        <v>14</v>
      </c>
      <c r="K56" s="283" t="s">
        <v>256</v>
      </c>
      <c r="L56" s="283" t="s">
        <v>167</v>
      </c>
      <c r="M56" s="279" t="s">
        <v>168</v>
      </c>
      <c r="N56" s="55">
        <v>8.9499999999999993</v>
      </c>
      <c r="O56" s="55">
        <v>12.45</v>
      </c>
      <c r="P56" s="55">
        <v>12.45</v>
      </c>
      <c r="Q56" s="55">
        <v>12.45</v>
      </c>
      <c r="R56" s="55">
        <v>12.45</v>
      </c>
      <c r="S56" s="55">
        <v>12.45</v>
      </c>
      <c r="T56" s="55">
        <v>12.45</v>
      </c>
      <c r="U56" s="55">
        <v>12.45</v>
      </c>
      <c r="V56" s="55">
        <v>12.45</v>
      </c>
      <c r="W56" s="55">
        <v>12.45</v>
      </c>
      <c r="X56" s="55">
        <v>12.45</v>
      </c>
      <c r="Y56" s="55">
        <v>12.45</v>
      </c>
      <c r="Z56" s="55">
        <v>12.45</v>
      </c>
      <c r="AA56" s="55">
        <v>12.45</v>
      </c>
      <c r="AB56" s="147">
        <v>1.5</v>
      </c>
      <c r="AC56" s="147">
        <v>1.5</v>
      </c>
      <c r="AD56" s="147">
        <v>1.5</v>
      </c>
      <c r="AE56" s="147">
        <v>1.5</v>
      </c>
      <c r="AF56" s="147">
        <v>1.5</v>
      </c>
      <c r="AG56" s="147">
        <v>1.5</v>
      </c>
      <c r="AH56" s="147">
        <v>1.5</v>
      </c>
      <c r="AI56" s="147">
        <v>1.5</v>
      </c>
      <c r="AJ56" s="365">
        <v>3.5</v>
      </c>
      <c r="AK56" s="365">
        <v>3.5</v>
      </c>
      <c r="AL56" s="365">
        <v>3.5</v>
      </c>
      <c r="AM56" s="365">
        <v>3.5</v>
      </c>
      <c r="AN56" s="365">
        <v>3.5</v>
      </c>
      <c r="AO56" s="385">
        <v>1120</v>
      </c>
      <c r="AP56" s="431">
        <f t="shared" si="9"/>
        <v>1680</v>
      </c>
      <c r="AQ56" s="385">
        <v>1433</v>
      </c>
      <c r="AR56" s="376">
        <f t="shared" si="0"/>
        <v>2149.5</v>
      </c>
      <c r="AS56" s="96">
        <v>960</v>
      </c>
      <c r="AT56" s="431">
        <f t="shared" si="1"/>
        <v>1440</v>
      </c>
      <c r="AU56" s="386">
        <v>520</v>
      </c>
      <c r="AV56" s="431">
        <f t="shared" si="2"/>
        <v>780</v>
      </c>
      <c r="AW56" s="386">
        <v>1520</v>
      </c>
      <c r="AX56" s="431">
        <f t="shared" si="3"/>
        <v>2280</v>
      </c>
      <c r="AY56" s="386">
        <v>640</v>
      </c>
      <c r="AZ56" s="431">
        <f t="shared" si="4"/>
        <v>960</v>
      </c>
      <c r="BA56" s="386">
        <v>1478</v>
      </c>
      <c r="BB56" s="431">
        <f t="shared" si="5"/>
        <v>2217</v>
      </c>
      <c r="BC56" s="386">
        <v>680</v>
      </c>
      <c r="BD56" s="431">
        <f t="shared" si="10"/>
        <v>2380</v>
      </c>
      <c r="BE56" s="385">
        <v>1720</v>
      </c>
      <c r="BF56" s="431">
        <f t="shared" si="11"/>
        <v>6020</v>
      </c>
      <c r="BG56" s="385">
        <v>1239</v>
      </c>
      <c r="BH56" s="431">
        <f t="shared" si="6"/>
        <v>4336.5</v>
      </c>
      <c r="BI56" s="385">
        <v>520</v>
      </c>
      <c r="BJ56" s="431">
        <f t="shared" si="7"/>
        <v>1820</v>
      </c>
      <c r="BK56" s="385">
        <v>520</v>
      </c>
      <c r="BL56" s="445">
        <f t="shared" si="8"/>
        <v>1820</v>
      </c>
      <c r="BM56" s="471" t="s">
        <v>496</v>
      </c>
    </row>
    <row r="57" spans="1:67" ht="14.25" customHeight="1">
      <c r="A57" s="297" t="s">
        <v>418</v>
      </c>
      <c r="B57" s="56" t="s">
        <v>494</v>
      </c>
      <c r="C57" s="33" t="s">
        <v>87</v>
      </c>
      <c r="D57" s="236" t="s">
        <v>161</v>
      </c>
      <c r="E57" s="19" t="s">
        <v>192</v>
      </c>
      <c r="F57" s="1065"/>
      <c r="G57" s="169" t="s">
        <v>257</v>
      </c>
      <c r="H57" s="169" t="s">
        <v>258</v>
      </c>
      <c r="I57" s="77" t="s">
        <v>165</v>
      </c>
      <c r="J57" s="363">
        <v>14</v>
      </c>
      <c r="K57" s="77" t="s">
        <v>259</v>
      </c>
      <c r="L57" s="77" t="s">
        <v>167</v>
      </c>
      <c r="M57" s="55" t="s">
        <v>271</v>
      </c>
      <c r="N57" s="55">
        <v>8.9499999999999993</v>
      </c>
      <c r="O57" s="55">
        <v>12.45</v>
      </c>
      <c r="P57" s="55">
        <v>12.45</v>
      </c>
      <c r="Q57" s="55">
        <v>12.45</v>
      </c>
      <c r="R57" s="55">
        <v>12.45</v>
      </c>
      <c r="S57" s="55">
        <v>12.45</v>
      </c>
      <c r="T57" s="55">
        <v>12.45</v>
      </c>
      <c r="U57" s="55">
        <v>12.45</v>
      </c>
      <c r="V57" s="55">
        <v>12.45</v>
      </c>
      <c r="W57" s="55">
        <v>12.45</v>
      </c>
      <c r="X57" s="55">
        <v>12.45</v>
      </c>
      <c r="Y57" s="55">
        <v>12.45</v>
      </c>
      <c r="Z57" s="55">
        <v>12.45</v>
      </c>
      <c r="AA57" s="55">
        <v>12.45</v>
      </c>
      <c r="AB57" s="147">
        <v>1.5</v>
      </c>
      <c r="AC57" s="147">
        <v>1.5</v>
      </c>
      <c r="AD57" s="147">
        <v>1.5</v>
      </c>
      <c r="AE57" s="147">
        <v>1.5</v>
      </c>
      <c r="AF57" s="147">
        <v>1.5</v>
      </c>
      <c r="AG57" s="147">
        <v>1.5</v>
      </c>
      <c r="AH57" s="147">
        <v>1.5</v>
      </c>
      <c r="AI57" s="147">
        <v>1.5</v>
      </c>
      <c r="AJ57" s="365">
        <v>3.5</v>
      </c>
      <c r="AK57" s="365">
        <v>3.5</v>
      </c>
      <c r="AL57" s="365">
        <v>3.5</v>
      </c>
      <c r="AM57" s="365">
        <v>3.5</v>
      </c>
      <c r="AN57" s="365">
        <v>3.5</v>
      </c>
      <c r="AO57" s="385">
        <v>1480</v>
      </c>
      <c r="AP57" s="431">
        <f t="shared" si="9"/>
        <v>2220</v>
      </c>
      <c r="AQ57" s="385">
        <v>2232</v>
      </c>
      <c r="AR57" s="376">
        <f t="shared" si="0"/>
        <v>3348</v>
      </c>
      <c r="AS57" s="96">
        <v>920</v>
      </c>
      <c r="AT57" s="431">
        <f t="shared" si="1"/>
        <v>1380</v>
      </c>
      <c r="AU57" s="386">
        <v>80</v>
      </c>
      <c r="AV57" s="431">
        <f t="shared" si="2"/>
        <v>120</v>
      </c>
      <c r="AW57" s="386">
        <v>40</v>
      </c>
      <c r="AX57" s="431">
        <f t="shared" si="3"/>
        <v>60</v>
      </c>
      <c r="AY57" s="386">
        <v>320</v>
      </c>
      <c r="AZ57" s="431">
        <f t="shared" si="4"/>
        <v>480</v>
      </c>
      <c r="BA57" s="386">
        <v>1240</v>
      </c>
      <c r="BB57" s="431">
        <f t="shared" si="5"/>
        <v>1860</v>
      </c>
      <c r="BC57" s="386">
        <v>960</v>
      </c>
      <c r="BD57" s="431">
        <f t="shared" si="10"/>
        <v>3360</v>
      </c>
      <c r="BE57" s="385">
        <v>840</v>
      </c>
      <c r="BF57" s="431">
        <f t="shared" si="11"/>
        <v>2940</v>
      </c>
      <c r="BG57" s="385"/>
      <c r="BH57" s="431">
        <f t="shared" si="6"/>
        <v>0</v>
      </c>
      <c r="BI57" s="385">
        <v>120</v>
      </c>
      <c r="BJ57" s="431">
        <f t="shared" si="7"/>
        <v>420</v>
      </c>
      <c r="BK57" s="385">
        <v>80</v>
      </c>
      <c r="BL57" s="445">
        <f t="shared" si="8"/>
        <v>280</v>
      </c>
      <c r="BM57" s="471" t="s">
        <v>497</v>
      </c>
    </row>
    <row r="58" spans="1:67" ht="14.25" customHeight="1">
      <c r="A58" s="297" t="s">
        <v>418</v>
      </c>
      <c r="B58" s="56" t="s">
        <v>494</v>
      </c>
      <c r="C58" s="33" t="s">
        <v>87</v>
      </c>
      <c r="D58" s="236" t="s">
        <v>161</v>
      </c>
      <c r="E58" s="19" t="s">
        <v>192</v>
      </c>
      <c r="F58" s="1065"/>
      <c r="G58" s="169" t="s">
        <v>257</v>
      </c>
      <c r="H58" s="169" t="s">
        <v>258</v>
      </c>
      <c r="I58" s="77" t="s">
        <v>165</v>
      </c>
      <c r="J58" s="363">
        <v>14</v>
      </c>
      <c r="K58" s="77" t="s">
        <v>295</v>
      </c>
      <c r="L58" s="77" t="s">
        <v>167</v>
      </c>
      <c r="M58" s="55" t="s">
        <v>271</v>
      </c>
      <c r="N58" s="55">
        <v>8.9499999999999993</v>
      </c>
      <c r="O58" s="55">
        <v>12.45</v>
      </c>
      <c r="P58" s="55"/>
      <c r="Q58" s="55"/>
      <c r="R58" s="55"/>
      <c r="S58" s="55"/>
      <c r="T58" s="55"/>
      <c r="U58" s="55">
        <v>12.45</v>
      </c>
      <c r="V58" s="55">
        <v>12.45</v>
      </c>
      <c r="W58" s="55">
        <v>12.45</v>
      </c>
      <c r="X58" s="55">
        <v>12.45</v>
      </c>
      <c r="Y58" s="55">
        <v>12.45</v>
      </c>
      <c r="Z58" s="55">
        <v>12.45</v>
      </c>
      <c r="AA58" s="55">
        <v>12.45</v>
      </c>
      <c r="AB58" s="147">
        <v>3.5</v>
      </c>
      <c r="AC58" s="147"/>
      <c r="AD58" s="147"/>
      <c r="AE58" s="147"/>
      <c r="AF58" s="147"/>
      <c r="AG58" s="147"/>
      <c r="AH58" s="147"/>
      <c r="AI58" s="147">
        <v>3.5</v>
      </c>
      <c r="AJ58" s="147">
        <v>3.5</v>
      </c>
      <c r="AK58" s="147">
        <v>3.5</v>
      </c>
      <c r="AL58" s="147">
        <v>3.5</v>
      </c>
      <c r="AM58" s="147">
        <v>3.5</v>
      </c>
      <c r="AN58" s="147">
        <v>3.5</v>
      </c>
      <c r="AO58" s="385"/>
      <c r="AP58" s="431">
        <f>AC58*AO58</f>
        <v>0</v>
      </c>
      <c r="AQ58" s="385"/>
      <c r="AR58" s="376">
        <f>AD58*AQ58</f>
        <v>0</v>
      </c>
      <c r="AS58" s="96"/>
      <c r="AT58" s="431">
        <f>AE58*AS58</f>
        <v>0</v>
      </c>
      <c r="AU58" s="386"/>
      <c r="AV58" s="431">
        <f>AF58*AU58</f>
        <v>0</v>
      </c>
      <c r="AW58" s="386"/>
      <c r="AX58" s="431">
        <f>AG58*AW58</f>
        <v>0</v>
      </c>
      <c r="AY58" s="386"/>
      <c r="AZ58" s="431">
        <f t="shared" si="4"/>
        <v>0</v>
      </c>
      <c r="BA58" s="386"/>
      <c r="BB58" s="431">
        <f t="shared" si="5"/>
        <v>0</v>
      </c>
      <c r="BC58" s="386"/>
      <c r="BD58" s="431">
        <f t="shared" si="10"/>
        <v>0</v>
      </c>
      <c r="BE58" s="385"/>
      <c r="BF58" s="431">
        <f t="shared" si="11"/>
        <v>0</v>
      </c>
      <c r="BG58" s="385"/>
      <c r="BH58" s="431">
        <f t="shared" si="6"/>
        <v>0</v>
      </c>
      <c r="BI58" s="385"/>
      <c r="BJ58" s="431">
        <f>AM58*BI58</f>
        <v>0</v>
      </c>
      <c r="BK58" s="385"/>
      <c r="BL58" s="445">
        <f>AN58*BK58</f>
        <v>0</v>
      </c>
      <c r="BM58" s="471" t="s">
        <v>498</v>
      </c>
    </row>
    <row r="59" spans="1:67" ht="14.25" customHeight="1">
      <c r="A59" s="297" t="s">
        <v>418</v>
      </c>
      <c r="B59" s="56"/>
      <c r="C59" s="33"/>
      <c r="D59" s="236"/>
      <c r="E59" s="19"/>
      <c r="F59" s="1065"/>
      <c r="G59" s="169" t="s">
        <v>499</v>
      </c>
      <c r="H59" s="169" t="s">
        <v>500</v>
      </c>
      <c r="I59" s="77" t="s">
        <v>174</v>
      </c>
      <c r="J59" s="363">
        <v>14</v>
      </c>
      <c r="K59" s="77" t="s">
        <v>501</v>
      </c>
      <c r="L59" s="77" t="s">
        <v>167</v>
      </c>
      <c r="M59" s="55" t="s">
        <v>271</v>
      </c>
      <c r="N59" s="55">
        <v>3.45</v>
      </c>
      <c r="O59" s="55">
        <v>3.99</v>
      </c>
      <c r="P59" s="55">
        <v>3.99</v>
      </c>
      <c r="Q59" s="55">
        <v>3.99</v>
      </c>
      <c r="R59" s="55">
        <v>3.99</v>
      </c>
      <c r="S59" s="55">
        <v>3.99</v>
      </c>
      <c r="T59" s="55">
        <v>3.99</v>
      </c>
      <c r="U59" s="55">
        <v>3.99</v>
      </c>
      <c r="V59" s="55"/>
      <c r="W59" s="55"/>
      <c r="X59" s="55"/>
      <c r="Y59" s="55"/>
      <c r="Z59" s="55"/>
      <c r="AA59" s="55"/>
      <c r="AB59" s="147">
        <v>0.54</v>
      </c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385"/>
      <c r="AP59" s="431">
        <f t="shared" si="9"/>
        <v>0</v>
      </c>
      <c r="AQ59" s="385"/>
      <c r="AR59" s="376">
        <f t="shared" si="0"/>
        <v>0</v>
      </c>
      <c r="AS59" s="96"/>
      <c r="AT59" s="431">
        <f t="shared" si="1"/>
        <v>0</v>
      </c>
      <c r="AU59" s="386"/>
      <c r="AV59" s="431">
        <f t="shared" si="2"/>
        <v>0</v>
      </c>
      <c r="AW59" s="386">
        <v>1560</v>
      </c>
      <c r="AX59" s="431">
        <f t="shared" si="3"/>
        <v>0</v>
      </c>
      <c r="AY59" s="386">
        <v>13800</v>
      </c>
      <c r="AZ59" s="431">
        <f t="shared" si="4"/>
        <v>0</v>
      </c>
      <c r="BA59" s="386"/>
      <c r="BB59" s="431">
        <f t="shared" si="5"/>
        <v>0</v>
      </c>
      <c r="BC59" s="386"/>
      <c r="BD59" s="431">
        <f t="shared" si="10"/>
        <v>0</v>
      </c>
      <c r="BE59" s="385"/>
      <c r="BF59" s="431">
        <f t="shared" si="11"/>
        <v>0</v>
      </c>
      <c r="BG59" s="385"/>
      <c r="BH59" s="431">
        <f t="shared" si="6"/>
        <v>0</v>
      </c>
      <c r="BI59" s="385"/>
      <c r="BJ59" s="431">
        <f>AM59*BI59</f>
        <v>0</v>
      </c>
      <c r="BK59" s="385"/>
      <c r="BL59" s="445">
        <f>AN59*BK59</f>
        <v>0</v>
      </c>
      <c r="BM59" s="471" t="s">
        <v>502</v>
      </c>
    </row>
    <row r="60" spans="1:67" ht="14.25" customHeight="1">
      <c r="A60" s="297" t="s">
        <v>418</v>
      </c>
      <c r="B60" s="56"/>
      <c r="C60" s="33"/>
      <c r="D60" s="236"/>
      <c r="E60" s="19"/>
      <c r="F60" s="1065"/>
      <c r="G60" s="169" t="s">
        <v>499</v>
      </c>
      <c r="H60" s="169" t="s">
        <v>500</v>
      </c>
      <c r="I60" s="77" t="s">
        <v>174</v>
      </c>
      <c r="J60" s="363">
        <v>14</v>
      </c>
      <c r="K60" s="77" t="s">
        <v>295</v>
      </c>
      <c r="L60" s="77" t="s">
        <v>167</v>
      </c>
      <c r="M60" s="55" t="s">
        <v>271</v>
      </c>
      <c r="N60" s="55">
        <v>3.45</v>
      </c>
      <c r="O60" s="55">
        <v>3.99</v>
      </c>
      <c r="P60" s="55">
        <v>3.99</v>
      </c>
      <c r="Q60" s="55">
        <v>3.99</v>
      </c>
      <c r="R60" s="55">
        <v>3.99</v>
      </c>
      <c r="S60" s="55">
        <v>3.99</v>
      </c>
      <c r="T60" s="55">
        <v>3.99</v>
      </c>
      <c r="U60" s="55">
        <v>3.99</v>
      </c>
      <c r="V60" s="55"/>
      <c r="W60" s="55"/>
      <c r="X60" s="55"/>
      <c r="Y60" s="55"/>
      <c r="Z60" s="55"/>
      <c r="AA60" s="55"/>
      <c r="AB60" s="147">
        <v>0.54</v>
      </c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385"/>
      <c r="AP60" s="431">
        <f t="shared" si="9"/>
        <v>0</v>
      </c>
      <c r="AQ60" s="385"/>
      <c r="AR60" s="376">
        <f t="shared" si="0"/>
        <v>0</v>
      </c>
      <c r="AS60" s="96"/>
      <c r="AT60" s="431">
        <f t="shared" si="1"/>
        <v>0</v>
      </c>
      <c r="AU60" s="386"/>
      <c r="AV60" s="431">
        <f t="shared" si="2"/>
        <v>0</v>
      </c>
      <c r="AW60" s="386"/>
      <c r="AX60" s="431">
        <f t="shared" si="3"/>
        <v>0</v>
      </c>
      <c r="AY60" s="386">
        <v>2960</v>
      </c>
      <c r="AZ60" s="431">
        <f t="shared" si="4"/>
        <v>0</v>
      </c>
      <c r="BA60" s="386"/>
      <c r="BB60" s="431">
        <f t="shared" si="5"/>
        <v>0</v>
      </c>
      <c r="BC60" s="386"/>
      <c r="BD60" s="431">
        <f t="shared" si="10"/>
        <v>0</v>
      </c>
      <c r="BE60" s="385"/>
      <c r="BF60" s="431">
        <f t="shared" si="11"/>
        <v>0</v>
      </c>
      <c r="BG60" s="385"/>
      <c r="BH60" s="431">
        <f t="shared" si="6"/>
        <v>0</v>
      </c>
      <c r="BI60" s="385"/>
      <c r="BJ60" s="431">
        <f>AM60*BI60</f>
        <v>0</v>
      </c>
      <c r="BK60" s="385"/>
      <c r="BL60" s="445">
        <f>AN60*BK60</f>
        <v>0</v>
      </c>
      <c r="BM60" s="471" t="s">
        <v>503</v>
      </c>
    </row>
    <row r="61" spans="1:67" ht="14.25" customHeight="1" thickBot="1">
      <c r="A61" s="307" t="s">
        <v>418</v>
      </c>
      <c r="B61" s="143"/>
      <c r="C61" s="144"/>
      <c r="D61" s="236"/>
      <c r="E61" s="19"/>
      <c r="F61" s="1065"/>
      <c r="G61" s="169"/>
      <c r="H61" s="169" t="s">
        <v>477</v>
      </c>
      <c r="I61" s="115"/>
      <c r="J61" s="364"/>
      <c r="K61" s="115"/>
      <c r="L61" s="115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385"/>
      <c r="AP61" s="431"/>
      <c r="AQ61" s="385"/>
      <c r="AR61" s="376"/>
      <c r="AS61" s="96"/>
      <c r="AT61" s="431"/>
      <c r="AU61" s="386"/>
      <c r="AV61" s="431"/>
      <c r="AW61" s="386"/>
      <c r="AX61" s="431"/>
      <c r="AY61" s="386"/>
      <c r="AZ61" s="431"/>
      <c r="BA61" s="386"/>
      <c r="BB61" s="431"/>
      <c r="BC61" s="386"/>
      <c r="BD61" s="431"/>
      <c r="BE61" s="385"/>
      <c r="BF61" s="431"/>
      <c r="BG61" s="385"/>
      <c r="BH61" s="431"/>
      <c r="BI61" s="385"/>
      <c r="BJ61" s="431"/>
      <c r="BK61" s="385"/>
      <c r="BL61" s="445"/>
      <c r="BM61" s="471"/>
    </row>
    <row r="62" spans="1:67" ht="14.25" customHeight="1">
      <c r="A62" s="296" t="s">
        <v>418</v>
      </c>
      <c r="B62" s="67" t="s">
        <v>504</v>
      </c>
      <c r="C62" s="66" t="s">
        <v>87</v>
      </c>
      <c r="D62" s="137" t="s">
        <v>161</v>
      </c>
      <c r="E62" s="138" t="s">
        <v>194</v>
      </c>
      <c r="F62" s="1044" t="s">
        <v>194</v>
      </c>
      <c r="G62" s="108">
        <v>2015</v>
      </c>
      <c r="H62" s="105" t="s">
        <v>505</v>
      </c>
      <c r="I62" s="105" t="s">
        <v>174</v>
      </c>
      <c r="J62" s="325" t="s">
        <v>196</v>
      </c>
      <c r="K62" s="105" t="s">
        <v>196</v>
      </c>
      <c r="L62" s="145" t="s">
        <v>167</v>
      </c>
      <c r="M62" s="63" t="s">
        <v>197</v>
      </c>
      <c r="N62" s="63">
        <v>5.55</v>
      </c>
      <c r="O62" s="63">
        <v>5.55</v>
      </c>
      <c r="P62" s="63">
        <v>5.55</v>
      </c>
      <c r="Q62" s="63">
        <v>5.55</v>
      </c>
      <c r="R62" s="63">
        <v>5.55</v>
      </c>
      <c r="S62" s="63">
        <v>5.55</v>
      </c>
      <c r="T62" s="63">
        <v>5.55</v>
      </c>
      <c r="U62" s="63">
        <v>5.55</v>
      </c>
      <c r="V62" s="63">
        <v>5.55</v>
      </c>
      <c r="W62" s="63">
        <v>5.55</v>
      </c>
      <c r="X62" s="63">
        <v>5.55</v>
      </c>
      <c r="Y62" s="63">
        <v>5.55</v>
      </c>
      <c r="Z62" s="63">
        <v>5.55</v>
      </c>
      <c r="AA62" s="63">
        <v>5.55</v>
      </c>
      <c r="AB62" s="61">
        <v>0.21</v>
      </c>
      <c r="AC62" s="61">
        <v>0.21</v>
      </c>
      <c r="AD62" s="61">
        <f>AC62</f>
        <v>0.21</v>
      </c>
      <c r="AE62" s="61">
        <f>AD62</f>
        <v>0.21</v>
      </c>
      <c r="AF62" s="61">
        <f>AE62</f>
        <v>0.21</v>
      </c>
      <c r="AG62" s="61">
        <f>AF62</f>
        <v>0.21</v>
      </c>
      <c r="AH62" s="61">
        <f>AG62</f>
        <v>0.21</v>
      </c>
      <c r="AI62" s="371">
        <v>0.24</v>
      </c>
      <c r="AJ62" s="371">
        <f>AI62</f>
        <v>0.24</v>
      </c>
      <c r="AK62" s="371">
        <f>AJ62</f>
        <v>0.24</v>
      </c>
      <c r="AL62" s="371">
        <f>AK62</f>
        <v>0.24</v>
      </c>
      <c r="AM62" s="371">
        <f>AL62</f>
        <v>0.24</v>
      </c>
      <c r="AN62" s="371">
        <f>AM62</f>
        <v>0.24</v>
      </c>
      <c r="AO62" s="389">
        <v>21810</v>
      </c>
      <c r="AP62" s="434">
        <f t="shared" si="9"/>
        <v>4580.0999999999995</v>
      </c>
      <c r="AQ62" s="388">
        <v>8260</v>
      </c>
      <c r="AR62" s="434">
        <f t="shared" si="0"/>
        <v>1734.6</v>
      </c>
      <c r="AS62" s="99">
        <v>11950</v>
      </c>
      <c r="AT62" s="434">
        <f t="shared" ref="AT62:AT111" si="33">AE62*AS62</f>
        <v>2509.5</v>
      </c>
      <c r="AU62" s="388">
        <v>4830</v>
      </c>
      <c r="AV62" s="434">
        <f t="shared" ref="AV62:AV111" si="34">AF62*AU62</f>
        <v>1014.3</v>
      </c>
      <c r="AW62" s="388">
        <v>1500</v>
      </c>
      <c r="AX62" s="434">
        <f t="shared" ref="AX62:AX110" si="35">AG62*AW62</f>
        <v>315</v>
      </c>
      <c r="AY62" s="388">
        <v>5020</v>
      </c>
      <c r="AZ62" s="433">
        <f t="shared" ref="AZ62:AZ84" si="36">AH62*AY62</f>
        <v>1054.2</v>
      </c>
      <c r="BA62" s="388">
        <v>1984</v>
      </c>
      <c r="BB62" s="433">
        <f t="shared" ref="BB62:BB127" si="37">AI62*BA62</f>
        <v>476.15999999999997</v>
      </c>
      <c r="BC62" s="388">
        <v>3582</v>
      </c>
      <c r="BD62" s="433">
        <f t="shared" ref="BD62:BD111" si="38">AJ62*BC62</f>
        <v>859.68</v>
      </c>
      <c r="BE62" s="416">
        <v>1920</v>
      </c>
      <c r="BF62" s="441">
        <f>AK62*BE62</f>
        <v>460.79999999999995</v>
      </c>
      <c r="BG62" s="416">
        <v>2950</v>
      </c>
      <c r="BH62" s="286">
        <f>AL62*BG62</f>
        <v>708</v>
      </c>
      <c r="BI62" s="388">
        <v>2570</v>
      </c>
      <c r="BJ62" s="433">
        <f>BI62*AM62</f>
        <v>616.79999999999995</v>
      </c>
      <c r="BK62" s="388">
        <v>260</v>
      </c>
      <c r="BL62" s="448">
        <f t="shared" ref="BL62:BL111" si="39">AN62*BK62</f>
        <v>62.4</v>
      </c>
      <c r="BM62" s="245" t="s">
        <v>198</v>
      </c>
      <c r="BO62" s="1" t="s">
        <v>506</v>
      </c>
    </row>
    <row r="63" spans="1:67" ht="14.25" customHeight="1">
      <c r="A63" s="297" t="s">
        <v>418</v>
      </c>
      <c r="B63" s="56" t="s">
        <v>504</v>
      </c>
      <c r="C63" s="33" t="s">
        <v>87</v>
      </c>
      <c r="D63" s="136" t="s">
        <v>161</v>
      </c>
      <c r="E63" s="13" t="s">
        <v>194</v>
      </c>
      <c r="F63" s="1034"/>
      <c r="G63" s="110" t="s">
        <v>199</v>
      </c>
      <c r="H63" s="169" t="s">
        <v>507</v>
      </c>
      <c r="I63" s="169" t="s">
        <v>174</v>
      </c>
      <c r="J63" s="326" t="s">
        <v>196</v>
      </c>
      <c r="K63" s="169" t="s">
        <v>196</v>
      </c>
      <c r="L63" s="145" t="s">
        <v>167</v>
      </c>
      <c r="M63" s="55" t="s">
        <v>197</v>
      </c>
      <c r="N63" s="55">
        <v>6.05</v>
      </c>
      <c r="O63" s="55">
        <v>6.05</v>
      </c>
      <c r="P63" s="55">
        <v>6.05</v>
      </c>
      <c r="Q63" s="55">
        <v>6.05</v>
      </c>
      <c r="R63" s="55">
        <v>6.05</v>
      </c>
      <c r="S63" s="55">
        <v>6.05</v>
      </c>
      <c r="T63" s="55">
        <v>6.05</v>
      </c>
      <c r="U63" s="55">
        <v>6.05</v>
      </c>
      <c r="V63" s="55">
        <v>6.05</v>
      </c>
      <c r="W63" s="55">
        <v>6.05</v>
      </c>
      <c r="X63" s="55">
        <v>6.05</v>
      </c>
      <c r="Y63" s="55">
        <v>6.05</v>
      </c>
      <c r="Z63" s="55">
        <v>6.05</v>
      </c>
      <c r="AA63" s="55">
        <v>6.05</v>
      </c>
      <c r="AB63" s="147">
        <v>0.5</v>
      </c>
      <c r="AC63" s="147">
        <v>0.5</v>
      </c>
      <c r="AD63" s="147">
        <f t="shared" ref="AD63:AN84" si="40">AC63</f>
        <v>0.5</v>
      </c>
      <c r="AE63" s="147">
        <f t="shared" si="40"/>
        <v>0.5</v>
      </c>
      <c r="AF63" s="147">
        <f t="shared" si="40"/>
        <v>0.5</v>
      </c>
      <c r="AG63" s="147">
        <f t="shared" si="40"/>
        <v>0.5</v>
      </c>
      <c r="AH63" s="147">
        <f t="shared" si="40"/>
        <v>0.5</v>
      </c>
      <c r="AI63" s="147">
        <f t="shared" si="40"/>
        <v>0.5</v>
      </c>
      <c r="AJ63" s="147">
        <f t="shared" si="40"/>
        <v>0.5</v>
      </c>
      <c r="AK63" s="147">
        <f t="shared" si="40"/>
        <v>0.5</v>
      </c>
      <c r="AL63" s="147">
        <f t="shared" si="40"/>
        <v>0.5</v>
      </c>
      <c r="AM63" s="147">
        <f t="shared" si="40"/>
        <v>0.5</v>
      </c>
      <c r="AN63" s="147">
        <f t="shared" si="40"/>
        <v>0.5</v>
      </c>
      <c r="AO63" s="418">
        <v>250</v>
      </c>
      <c r="AP63" s="430">
        <f t="shared" si="9"/>
        <v>125</v>
      </c>
      <c r="AQ63" s="385">
        <v>180</v>
      </c>
      <c r="AR63" s="430">
        <f t="shared" si="0"/>
        <v>90</v>
      </c>
      <c r="AS63" s="96">
        <v>620</v>
      </c>
      <c r="AT63" s="430">
        <f t="shared" si="33"/>
        <v>310</v>
      </c>
      <c r="AU63" s="385">
        <v>0</v>
      </c>
      <c r="AV63" s="430">
        <f t="shared" si="34"/>
        <v>0</v>
      </c>
      <c r="AW63" s="385">
        <v>0</v>
      </c>
      <c r="AX63" s="430">
        <f t="shared" si="35"/>
        <v>0</v>
      </c>
      <c r="AY63" s="385">
        <v>0</v>
      </c>
      <c r="AZ63" s="431">
        <f t="shared" si="36"/>
        <v>0</v>
      </c>
      <c r="BA63" s="385">
        <v>0</v>
      </c>
      <c r="BB63" s="431">
        <f t="shared" si="37"/>
        <v>0</v>
      </c>
      <c r="BC63" s="385">
        <v>0</v>
      </c>
      <c r="BD63" s="431">
        <f t="shared" si="38"/>
        <v>0</v>
      </c>
      <c r="BE63" s="385">
        <v>0</v>
      </c>
      <c r="BF63" s="431">
        <f>AK63*BE63</f>
        <v>0</v>
      </c>
      <c r="BG63" s="385">
        <v>0</v>
      </c>
      <c r="BH63" s="237">
        <f>AL63*BG63</f>
        <v>0</v>
      </c>
      <c r="BI63" s="385">
        <v>0</v>
      </c>
      <c r="BJ63" s="431">
        <f>AM63*BI63</f>
        <v>0</v>
      </c>
      <c r="BK63" s="385">
        <v>0</v>
      </c>
      <c r="BL63" s="449">
        <f t="shared" si="39"/>
        <v>0</v>
      </c>
      <c r="BM63" s="245" t="s">
        <v>201</v>
      </c>
      <c r="BO63" s="1" t="s">
        <v>506</v>
      </c>
    </row>
    <row r="64" spans="1:67" ht="14.25" customHeight="1">
      <c r="A64" s="297" t="s">
        <v>418</v>
      </c>
      <c r="B64" s="56" t="s">
        <v>504</v>
      </c>
      <c r="C64" s="33" t="s">
        <v>87</v>
      </c>
      <c r="D64" s="136" t="s">
        <v>161</v>
      </c>
      <c r="E64" s="13" t="s">
        <v>194</v>
      </c>
      <c r="F64" s="1034"/>
      <c r="G64" s="110" t="s">
        <v>202</v>
      </c>
      <c r="H64" s="169" t="s">
        <v>508</v>
      </c>
      <c r="I64" s="169" t="s">
        <v>204</v>
      </c>
      <c r="J64" s="326" t="s">
        <v>196</v>
      </c>
      <c r="K64" s="169" t="s">
        <v>196</v>
      </c>
      <c r="L64" s="145" t="s">
        <v>167</v>
      </c>
      <c r="M64" s="55" t="s">
        <v>197</v>
      </c>
      <c r="N64" s="55">
        <v>2.3199999999999998</v>
      </c>
      <c r="O64" s="55">
        <v>2.3199999999999998</v>
      </c>
      <c r="P64" s="55">
        <v>2.3199999999999998</v>
      </c>
      <c r="Q64" s="55">
        <v>2.3199999999999998</v>
      </c>
      <c r="R64" s="55">
        <v>2.3199999999999998</v>
      </c>
      <c r="S64" s="55">
        <v>2.3199999999999998</v>
      </c>
      <c r="T64" s="55">
        <v>2.3199999999999998</v>
      </c>
      <c r="U64" s="55">
        <v>2.3199999999999998</v>
      </c>
      <c r="V64" s="55">
        <v>2.3199999999999998</v>
      </c>
      <c r="W64" s="55">
        <v>2.3199999999999998</v>
      </c>
      <c r="X64" s="55">
        <v>2.3199999999999998</v>
      </c>
      <c r="Y64" s="55">
        <v>2.3199999999999998</v>
      </c>
      <c r="Z64" s="55">
        <v>2.3199999999999998</v>
      </c>
      <c r="AA64" s="55">
        <v>2.3199999999999998</v>
      </c>
      <c r="AB64" s="147">
        <v>0.11999999999999966</v>
      </c>
      <c r="AC64" s="147">
        <v>0.11999999999999966</v>
      </c>
      <c r="AD64" s="147">
        <f t="shared" si="40"/>
        <v>0.11999999999999966</v>
      </c>
      <c r="AE64" s="147">
        <f t="shared" si="40"/>
        <v>0.11999999999999966</v>
      </c>
      <c r="AF64" s="147">
        <f t="shared" si="40"/>
        <v>0.11999999999999966</v>
      </c>
      <c r="AG64" s="147">
        <f t="shared" si="40"/>
        <v>0.11999999999999966</v>
      </c>
      <c r="AH64" s="147">
        <f t="shared" si="40"/>
        <v>0.11999999999999966</v>
      </c>
      <c r="AI64" s="365">
        <v>0.12999999999999989</v>
      </c>
      <c r="AJ64" s="365">
        <f t="shared" si="40"/>
        <v>0.12999999999999989</v>
      </c>
      <c r="AK64" s="365">
        <f t="shared" si="40"/>
        <v>0.12999999999999989</v>
      </c>
      <c r="AL64" s="365">
        <f t="shared" si="40"/>
        <v>0.12999999999999989</v>
      </c>
      <c r="AM64" s="365">
        <f t="shared" si="40"/>
        <v>0.12999999999999989</v>
      </c>
      <c r="AN64" s="365">
        <f t="shared" si="40"/>
        <v>0.12999999999999989</v>
      </c>
      <c r="AO64" s="418">
        <v>14000</v>
      </c>
      <c r="AP64" s="430">
        <f t="shared" si="9"/>
        <v>1679.9999999999952</v>
      </c>
      <c r="AQ64" s="385">
        <v>2600</v>
      </c>
      <c r="AR64" s="430">
        <f t="shared" si="0"/>
        <v>311.99999999999915</v>
      </c>
      <c r="AS64" s="96">
        <v>1900</v>
      </c>
      <c r="AT64" s="430">
        <f t="shared" si="33"/>
        <v>227.99999999999935</v>
      </c>
      <c r="AU64" s="385">
        <v>1100</v>
      </c>
      <c r="AV64" s="430">
        <f t="shared" si="34"/>
        <v>131.99999999999963</v>
      </c>
      <c r="AW64" s="385">
        <v>2000</v>
      </c>
      <c r="AX64" s="430">
        <f t="shared" si="35"/>
        <v>239.99999999999932</v>
      </c>
      <c r="AY64" s="385">
        <v>800</v>
      </c>
      <c r="AZ64" s="431">
        <f t="shared" si="36"/>
        <v>95.99999999999973</v>
      </c>
      <c r="BA64" s="385">
        <v>1600</v>
      </c>
      <c r="BB64" s="431">
        <f t="shared" si="37"/>
        <v>207.99999999999983</v>
      </c>
      <c r="BC64" s="385">
        <v>1300</v>
      </c>
      <c r="BD64" s="431">
        <f t="shared" si="38"/>
        <v>168.99999999999986</v>
      </c>
      <c r="BE64" s="385">
        <v>1692</v>
      </c>
      <c r="BF64" s="431">
        <f>AK64*BE64</f>
        <v>219.95999999999981</v>
      </c>
      <c r="BG64" s="385">
        <v>300</v>
      </c>
      <c r="BH64" s="237">
        <f>AL64*BG64</f>
        <v>38.999999999999972</v>
      </c>
      <c r="BI64" s="385">
        <v>2300</v>
      </c>
      <c r="BJ64" s="431">
        <f>AM64*BI64</f>
        <v>298.99999999999977</v>
      </c>
      <c r="BK64" s="385">
        <v>300</v>
      </c>
      <c r="BL64" s="449">
        <f t="shared" si="39"/>
        <v>38.999999999999972</v>
      </c>
      <c r="BM64" s="245" t="s">
        <v>205</v>
      </c>
      <c r="BO64" s="1" t="s">
        <v>506</v>
      </c>
    </row>
    <row r="65" spans="1:67" ht="14.25" customHeight="1">
      <c r="A65" s="297" t="s">
        <v>418</v>
      </c>
      <c r="B65" s="56" t="s">
        <v>504</v>
      </c>
      <c r="C65" s="33" t="s">
        <v>87</v>
      </c>
      <c r="D65" s="136" t="s">
        <v>161</v>
      </c>
      <c r="E65" s="13" t="s">
        <v>194</v>
      </c>
      <c r="F65" s="1034"/>
      <c r="G65" s="110">
        <v>2017</v>
      </c>
      <c r="H65" s="169" t="s">
        <v>509</v>
      </c>
      <c r="I65" s="328" t="s">
        <v>204</v>
      </c>
      <c r="J65" s="327" t="s">
        <v>196</v>
      </c>
      <c r="K65" s="328" t="s">
        <v>196</v>
      </c>
      <c r="L65" s="148" t="s">
        <v>167</v>
      </c>
      <c r="M65" s="456" t="s">
        <v>197</v>
      </c>
      <c r="N65" s="55">
        <v>2.04</v>
      </c>
      <c r="O65" s="55">
        <v>2.04</v>
      </c>
      <c r="P65" s="334">
        <v>2.04</v>
      </c>
      <c r="Q65" s="172">
        <v>2.04</v>
      </c>
      <c r="R65" s="334">
        <v>2.04</v>
      </c>
      <c r="S65" s="172">
        <v>2.04</v>
      </c>
      <c r="T65" s="334">
        <v>2.04</v>
      </c>
      <c r="U65" s="55">
        <v>2.04</v>
      </c>
      <c r="V65" s="334">
        <v>2.04</v>
      </c>
      <c r="W65" s="172">
        <v>2.04</v>
      </c>
      <c r="X65" s="334">
        <v>2.04</v>
      </c>
      <c r="Y65" s="172">
        <v>2.04</v>
      </c>
      <c r="Z65" s="55">
        <v>2.04</v>
      </c>
      <c r="AA65" s="172">
        <v>2.04</v>
      </c>
      <c r="AB65" s="147">
        <v>0</v>
      </c>
      <c r="AC65" s="147">
        <v>0</v>
      </c>
      <c r="AD65" s="147">
        <v>0</v>
      </c>
      <c r="AE65" s="147">
        <v>0</v>
      </c>
      <c r="AF65" s="147">
        <v>0</v>
      </c>
      <c r="AG65" s="147">
        <v>0</v>
      </c>
      <c r="AH65" s="147">
        <v>0</v>
      </c>
      <c r="AI65" s="365">
        <v>0.01</v>
      </c>
      <c r="AJ65" s="365">
        <f t="shared" si="40"/>
        <v>0.01</v>
      </c>
      <c r="AK65" s="365">
        <f t="shared" si="40"/>
        <v>0.01</v>
      </c>
      <c r="AL65" s="365">
        <f t="shared" si="40"/>
        <v>0.01</v>
      </c>
      <c r="AM65" s="365">
        <f t="shared" si="40"/>
        <v>0.01</v>
      </c>
      <c r="AN65" s="365">
        <f t="shared" si="40"/>
        <v>0.01</v>
      </c>
      <c r="AO65" s="418">
        <v>800</v>
      </c>
      <c r="AP65" s="430">
        <f t="shared" si="9"/>
        <v>0</v>
      </c>
      <c r="AQ65" s="385">
        <v>22600</v>
      </c>
      <c r="AR65" s="430">
        <f t="shared" si="0"/>
        <v>0</v>
      </c>
      <c r="AS65" s="96">
        <v>1400</v>
      </c>
      <c r="AT65" s="430">
        <f t="shared" si="33"/>
        <v>0</v>
      </c>
      <c r="AU65" s="385">
        <v>500</v>
      </c>
      <c r="AV65" s="430">
        <f t="shared" si="34"/>
        <v>0</v>
      </c>
      <c r="AW65" s="385">
        <v>1200</v>
      </c>
      <c r="AX65" s="430">
        <f t="shared" si="35"/>
        <v>0</v>
      </c>
      <c r="AY65" s="385">
        <v>300</v>
      </c>
      <c r="AZ65" s="431">
        <f t="shared" si="36"/>
        <v>0</v>
      </c>
      <c r="BA65" s="385">
        <v>800</v>
      </c>
      <c r="BB65" s="431">
        <f t="shared" si="37"/>
        <v>8</v>
      </c>
      <c r="BC65" s="385">
        <v>3000</v>
      </c>
      <c r="BD65" s="431">
        <f t="shared" si="38"/>
        <v>30</v>
      </c>
      <c r="BE65" s="385">
        <v>400</v>
      </c>
      <c r="BF65" s="431">
        <f>AK65*BE65</f>
        <v>4</v>
      </c>
      <c r="BG65" s="385">
        <v>1100</v>
      </c>
      <c r="BH65" s="237">
        <f t="shared" ref="BH65:BH111" si="41">AL65*BG65</f>
        <v>11</v>
      </c>
      <c r="BI65" s="385">
        <v>1200</v>
      </c>
      <c r="BJ65" s="431">
        <f t="shared" ref="BJ65:BJ111" si="42">AM65*BI65</f>
        <v>12</v>
      </c>
      <c r="BK65" s="385">
        <v>400</v>
      </c>
      <c r="BL65" s="449">
        <f t="shared" si="39"/>
        <v>4</v>
      </c>
      <c r="BM65" s="245" t="s">
        <v>510</v>
      </c>
      <c r="BO65" s="1" t="s">
        <v>506</v>
      </c>
    </row>
    <row r="66" spans="1:67" ht="14.25" customHeight="1">
      <c r="A66" s="297" t="s">
        <v>418</v>
      </c>
      <c r="B66" s="56" t="s">
        <v>504</v>
      </c>
      <c r="C66" s="33" t="s">
        <v>87</v>
      </c>
      <c r="D66" s="136" t="s">
        <v>161</v>
      </c>
      <c r="E66" s="13" t="s">
        <v>194</v>
      </c>
      <c r="F66" s="1034"/>
      <c r="G66" s="110">
        <v>2017</v>
      </c>
      <c r="H66" s="169" t="s">
        <v>511</v>
      </c>
      <c r="I66" s="328" t="s">
        <v>204</v>
      </c>
      <c r="J66" s="327" t="s">
        <v>196</v>
      </c>
      <c r="K66" s="328" t="s">
        <v>196</v>
      </c>
      <c r="L66" s="148" t="s">
        <v>167</v>
      </c>
      <c r="M66" s="456" t="s">
        <v>197</v>
      </c>
      <c r="N66" s="55">
        <v>1.86</v>
      </c>
      <c r="O66" s="55">
        <v>1.86</v>
      </c>
      <c r="P66" s="334">
        <v>1.86</v>
      </c>
      <c r="Q66" s="172">
        <v>1.86</v>
      </c>
      <c r="R66" s="334">
        <v>1.86</v>
      </c>
      <c r="S66" s="172">
        <v>1.86</v>
      </c>
      <c r="T66" s="334">
        <v>1.86</v>
      </c>
      <c r="U66" s="55">
        <v>1.86</v>
      </c>
      <c r="V66" s="334">
        <v>1.86</v>
      </c>
      <c r="W66" s="172">
        <v>1.86</v>
      </c>
      <c r="X66" s="334">
        <v>1.86</v>
      </c>
      <c r="Y66" s="172">
        <v>1.86</v>
      </c>
      <c r="Z66" s="55">
        <v>1.86</v>
      </c>
      <c r="AA66" s="172">
        <v>1.86</v>
      </c>
      <c r="AB66" s="147">
        <v>0</v>
      </c>
      <c r="AC66" s="147">
        <v>0</v>
      </c>
      <c r="AD66" s="147">
        <v>0</v>
      </c>
      <c r="AE66" s="147">
        <v>0</v>
      </c>
      <c r="AF66" s="147">
        <v>0</v>
      </c>
      <c r="AG66" s="147">
        <v>0</v>
      </c>
      <c r="AH66" s="147">
        <v>0</v>
      </c>
      <c r="AI66" s="365">
        <v>0.01</v>
      </c>
      <c r="AJ66" s="365">
        <f t="shared" si="40"/>
        <v>0.01</v>
      </c>
      <c r="AK66" s="365">
        <f t="shared" si="40"/>
        <v>0.01</v>
      </c>
      <c r="AL66" s="365">
        <f t="shared" si="40"/>
        <v>0.01</v>
      </c>
      <c r="AM66" s="365">
        <f t="shared" si="40"/>
        <v>0.01</v>
      </c>
      <c r="AN66" s="365">
        <f t="shared" si="40"/>
        <v>0.01</v>
      </c>
      <c r="AO66" s="418">
        <v>83250</v>
      </c>
      <c r="AP66" s="430">
        <f t="shared" si="9"/>
        <v>0</v>
      </c>
      <c r="AQ66" s="385">
        <v>10300</v>
      </c>
      <c r="AR66" s="430">
        <f t="shared" si="0"/>
        <v>0</v>
      </c>
      <c r="AS66" s="96">
        <v>3000</v>
      </c>
      <c r="AT66" s="430">
        <f t="shared" si="33"/>
        <v>0</v>
      </c>
      <c r="AU66" s="385">
        <v>7900</v>
      </c>
      <c r="AV66" s="430">
        <f t="shared" si="34"/>
        <v>0</v>
      </c>
      <c r="AW66" s="385">
        <v>5500</v>
      </c>
      <c r="AX66" s="430">
        <f t="shared" si="35"/>
        <v>0</v>
      </c>
      <c r="AY66" s="385">
        <v>4700</v>
      </c>
      <c r="AZ66" s="431">
        <f t="shared" si="36"/>
        <v>0</v>
      </c>
      <c r="BA66" s="385">
        <v>2900</v>
      </c>
      <c r="BB66" s="431">
        <f t="shared" si="37"/>
        <v>29</v>
      </c>
      <c r="BC66" s="385">
        <v>3500</v>
      </c>
      <c r="BD66" s="431">
        <f t="shared" si="38"/>
        <v>35</v>
      </c>
      <c r="BE66" s="385">
        <v>11200</v>
      </c>
      <c r="BF66" s="431">
        <f t="shared" ref="BF66:BF84" si="43">AK66*BE66</f>
        <v>112</v>
      </c>
      <c r="BG66" s="385">
        <v>700</v>
      </c>
      <c r="BH66" s="237">
        <f t="shared" si="41"/>
        <v>7</v>
      </c>
      <c r="BI66" s="385">
        <v>2000</v>
      </c>
      <c r="BJ66" s="431">
        <f t="shared" si="42"/>
        <v>20</v>
      </c>
      <c r="BK66" s="385">
        <v>4300</v>
      </c>
      <c r="BL66" s="449">
        <f t="shared" si="39"/>
        <v>43</v>
      </c>
      <c r="BM66" s="245" t="s">
        <v>512</v>
      </c>
      <c r="BO66" s="1" t="s">
        <v>506</v>
      </c>
    </row>
    <row r="67" spans="1:67" ht="14.25" customHeight="1">
      <c r="A67" s="297" t="s">
        <v>418</v>
      </c>
      <c r="B67" s="56" t="s">
        <v>504</v>
      </c>
      <c r="C67" s="33" t="s">
        <v>87</v>
      </c>
      <c r="D67" s="136" t="s">
        <v>161</v>
      </c>
      <c r="E67" s="13" t="s">
        <v>194</v>
      </c>
      <c r="F67" s="1034"/>
      <c r="G67" s="110">
        <v>2017</v>
      </c>
      <c r="H67" s="169" t="s">
        <v>513</v>
      </c>
      <c r="I67" s="328" t="s">
        <v>204</v>
      </c>
      <c r="J67" s="327" t="s">
        <v>196</v>
      </c>
      <c r="K67" s="328" t="s">
        <v>196</v>
      </c>
      <c r="L67" s="148" t="s">
        <v>167</v>
      </c>
      <c r="M67" s="456" t="s">
        <v>197</v>
      </c>
      <c r="N67" s="55">
        <v>1.75</v>
      </c>
      <c r="O67" s="55">
        <v>1.75</v>
      </c>
      <c r="P67" s="334">
        <v>1.75</v>
      </c>
      <c r="Q67" s="172">
        <v>1.75</v>
      </c>
      <c r="R67" s="334">
        <v>1.75</v>
      </c>
      <c r="S67" s="172">
        <v>1.75</v>
      </c>
      <c r="T67" s="334">
        <v>1.75</v>
      </c>
      <c r="U67" s="55">
        <v>1.75</v>
      </c>
      <c r="V67" s="334">
        <v>1.75</v>
      </c>
      <c r="W67" s="172">
        <v>1.75</v>
      </c>
      <c r="X67" s="334">
        <v>1.75</v>
      </c>
      <c r="Y67" s="172">
        <v>1.75</v>
      </c>
      <c r="Z67" s="55">
        <v>1.75</v>
      </c>
      <c r="AA67" s="172">
        <v>1.75</v>
      </c>
      <c r="AB67" s="147">
        <v>0</v>
      </c>
      <c r="AC67" s="147">
        <v>0</v>
      </c>
      <c r="AD67" s="147">
        <v>0</v>
      </c>
      <c r="AE67" s="147">
        <v>0</v>
      </c>
      <c r="AF67" s="147">
        <v>0</v>
      </c>
      <c r="AG67" s="147">
        <v>0</v>
      </c>
      <c r="AH67" s="147">
        <v>0</v>
      </c>
      <c r="AI67" s="365">
        <v>0.01</v>
      </c>
      <c r="AJ67" s="365">
        <f t="shared" si="40"/>
        <v>0.01</v>
      </c>
      <c r="AK67" s="365">
        <f t="shared" si="40"/>
        <v>0.01</v>
      </c>
      <c r="AL67" s="365">
        <f t="shared" si="40"/>
        <v>0.01</v>
      </c>
      <c r="AM67" s="365">
        <f t="shared" si="40"/>
        <v>0.01</v>
      </c>
      <c r="AN67" s="365">
        <f t="shared" si="40"/>
        <v>0.01</v>
      </c>
      <c r="AO67" s="419">
        <v>800</v>
      </c>
      <c r="AP67" s="431">
        <f t="shared" si="9"/>
        <v>0</v>
      </c>
      <c r="AQ67" s="386">
        <v>100</v>
      </c>
      <c r="AR67" s="431">
        <f t="shared" si="0"/>
        <v>0</v>
      </c>
      <c r="AS67" s="403">
        <v>3800</v>
      </c>
      <c r="AT67" s="431">
        <f t="shared" si="33"/>
        <v>0</v>
      </c>
      <c r="AU67" s="386">
        <v>100</v>
      </c>
      <c r="AV67" s="431">
        <f t="shared" si="34"/>
        <v>0</v>
      </c>
      <c r="AW67" s="386">
        <v>400</v>
      </c>
      <c r="AX67" s="431">
        <f t="shared" si="35"/>
        <v>0</v>
      </c>
      <c r="AY67" s="385">
        <v>2900</v>
      </c>
      <c r="AZ67" s="431">
        <f t="shared" si="36"/>
        <v>0</v>
      </c>
      <c r="BA67" s="385">
        <v>100</v>
      </c>
      <c r="BB67" s="431">
        <f t="shared" si="37"/>
        <v>1</v>
      </c>
      <c r="BC67" s="385">
        <v>100</v>
      </c>
      <c r="BD67" s="431">
        <f t="shared" si="38"/>
        <v>1</v>
      </c>
      <c r="BE67" s="385">
        <v>600</v>
      </c>
      <c r="BF67" s="431">
        <f t="shared" si="43"/>
        <v>6</v>
      </c>
      <c r="BG67" s="385">
        <v>2000</v>
      </c>
      <c r="BH67" s="376">
        <f t="shared" si="41"/>
        <v>20</v>
      </c>
      <c r="BI67" s="385">
        <v>500</v>
      </c>
      <c r="BJ67" s="431">
        <f t="shared" si="42"/>
        <v>5</v>
      </c>
      <c r="BK67" s="397">
        <v>200</v>
      </c>
      <c r="BL67" s="445">
        <f t="shared" si="39"/>
        <v>2</v>
      </c>
      <c r="BM67" s="467" t="s">
        <v>514</v>
      </c>
      <c r="BO67" s="1" t="s">
        <v>506</v>
      </c>
    </row>
    <row r="68" spans="1:67" ht="14.25" customHeight="1">
      <c r="A68" s="297" t="s">
        <v>418</v>
      </c>
      <c r="B68" s="56" t="s">
        <v>504</v>
      </c>
      <c r="C68" s="33" t="s">
        <v>87</v>
      </c>
      <c r="D68" s="136" t="s">
        <v>161</v>
      </c>
      <c r="E68" s="13" t="s">
        <v>194</v>
      </c>
      <c r="F68" s="1034"/>
      <c r="G68" s="110">
        <v>2017</v>
      </c>
      <c r="H68" s="169" t="s">
        <v>515</v>
      </c>
      <c r="I68" s="328" t="s">
        <v>204</v>
      </c>
      <c r="J68" s="327" t="s">
        <v>196</v>
      </c>
      <c r="K68" s="328" t="s">
        <v>196</v>
      </c>
      <c r="L68" s="148" t="s">
        <v>167</v>
      </c>
      <c r="M68" s="456" t="s">
        <v>197</v>
      </c>
      <c r="N68" s="55">
        <v>2.5499999999999998</v>
      </c>
      <c r="O68" s="55">
        <v>2.5499999999999998</v>
      </c>
      <c r="P68" s="334">
        <v>2.5499999999999998</v>
      </c>
      <c r="Q68" s="172">
        <v>2.5499999999999998</v>
      </c>
      <c r="R68" s="334">
        <v>2.5499999999999998</v>
      </c>
      <c r="S68" s="172">
        <v>2.5499999999999998</v>
      </c>
      <c r="T68" s="334">
        <v>2.5499999999999998</v>
      </c>
      <c r="U68" s="55">
        <v>2.5499999999999998</v>
      </c>
      <c r="V68" s="334">
        <v>2.5499999999999998</v>
      </c>
      <c r="W68" s="172">
        <v>2.5499999999999998</v>
      </c>
      <c r="X68" s="334">
        <v>2.5499999999999998</v>
      </c>
      <c r="Y68" s="172">
        <v>2.5499999999999998</v>
      </c>
      <c r="Z68" s="55">
        <v>2.5499999999999998</v>
      </c>
      <c r="AA68" s="172">
        <v>2.5499999999999998</v>
      </c>
      <c r="AB68" s="147">
        <v>0</v>
      </c>
      <c r="AC68" s="147">
        <v>0</v>
      </c>
      <c r="AD68" s="147">
        <v>0</v>
      </c>
      <c r="AE68" s="147">
        <v>0</v>
      </c>
      <c r="AF68" s="147">
        <v>0</v>
      </c>
      <c r="AG68" s="147">
        <v>0</v>
      </c>
      <c r="AH68" s="147">
        <v>0</v>
      </c>
      <c r="AI68" s="147">
        <v>0</v>
      </c>
      <c r="AJ68" s="147">
        <v>0</v>
      </c>
      <c r="AK68" s="147">
        <v>0</v>
      </c>
      <c r="AL68" s="147">
        <v>0</v>
      </c>
      <c r="AM68" s="147">
        <v>0</v>
      </c>
      <c r="AN68" s="147">
        <v>0</v>
      </c>
      <c r="AO68" s="419">
        <v>0</v>
      </c>
      <c r="AP68" s="431">
        <f t="shared" si="9"/>
        <v>0</v>
      </c>
      <c r="AQ68" s="386">
        <v>0</v>
      </c>
      <c r="AR68" s="431">
        <f t="shared" si="0"/>
        <v>0</v>
      </c>
      <c r="AS68" s="403">
        <v>0</v>
      </c>
      <c r="AT68" s="431">
        <f t="shared" si="33"/>
        <v>0</v>
      </c>
      <c r="AU68" s="386">
        <v>0</v>
      </c>
      <c r="AV68" s="431">
        <f t="shared" si="34"/>
        <v>0</v>
      </c>
      <c r="AW68" s="386">
        <v>0</v>
      </c>
      <c r="AX68" s="431">
        <f t="shared" si="35"/>
        <v>0</v>
      </c>
      <c r="AY68" s="385">
        <v>0</v>
      </c>
      <c r="AZ68" s="431">
        <f t="shared" si="36"/>
        <v>0</v>
      </c>
      <c r="BA68" s="385">
        <v>0</v>
      </c>
      <c r="BB68" s="431">
        <f t="shared" si="37"/>
        <v>0</v>
      </c>
      <c r="BC68" s="385">
        <v>0</v>
      </c>
      <c r="BD68" s="431">
        <f t="shared" si="38"/>
        <v>0</v>
      </c>
      <c r="BE68" s="385">
        <v>0</v>
      </c>
      <c r="BF68" s="431">
        <f t="shared" si="43"/>
        <v>0</v>
      </c>
      <c r="BG68" s="385">
        <v>0</v>
      </c>
      <c r="BH68" s="376">
        <f t="shared" si="41"/>
        <v>0</v>
      </c>
      <c r="BI68" s="385">
        <v>0</v>
      </c>
      <c r="BJ68" s="431">
        <f t="shared" si="42"/>
        <v>0</v>
      </c>
      <c r="BK68" s="397">
        <v>0</v>
      </c>
      <c r="BL68" s="445">
        <f t="shared" si="39"/>
        <v>0</v>
      </c>
      <c r="BM68" s="467" t="s">
        <v>516</v>
      </c>
      <c r="BO68" s="1" t="s">
        <v>506</v>
      </c>
    </row>
    <row r="69" spans="1:67" ht="14.25" customHeight="1">
      <c r="A69" s="297" t="s">
        <v>418</v>
      </c>
      <c r="B69" s="56" t="s">
        <v>504</v>
      </c>
      <c r="C69" s="33" t="s">
        <v>87</v>
      </c>
      <c r="D69" s="136" t="s">
        <v>161</v>
      </c>
      <c r="E69" s="13" t="s">
        <v>194</v>
      </c>
      <c r="F69" s="1034"/>
      <c r="G69" s="110">
        <v>2017</v>
      </c>
      <c r="H69" s="169" t="s">
        <v>517</v>
      </c>
      <c r="I69" s="328" t="s">
        <v>204</v>
      </c>
      <c r="J69" s="327" t="s">
        <v>196</v>
      </c>
      <c r="K69" s="328" t="s">
        <v>518</v>
      </c>
      <c r="L69" s="148" t="s">
        <v>167</v>
      </c>
      <c r="M69" s="456" t="s">
        <v>197</v>
      </c>
      <c r="N69" s="55">
        <v>2.0099999999999998</v>
      </c>
      <c r="O69" s="55">
        <v>2.0099999999999998</v>
      </c>
      <c r="P69" s="334">
        <v>2.0099999999999998</v>
      </c>
      <c r="Q69" s="172">
        <v>2.0099999999999998</v>
      </c>
      <c r="R69" s="334">
        <v>2.0099999999999998</v>
      </c>
      <c r="S69" s="172">
        <v>2.0099999999999998</v>
      </c>
      <c r="T69" s="334">
        <v>2.0099999999999998</v>
      </c>
      <c r="U69" s="55">
        <v>2.0099999999999998</v>
      </c>
      <c r="V69" s="334">
        <v>2.0099999999999998</v>
      </c>
      <c r="W69" s="172">
        <v>2.0099999999999998</v>
      </c>
      <c r="X69" s="334">
        <v>2.0099999999999998</v>
      </c>
      <c r="Y69" s="172">
        <v>2.0099999999999998</v>
      </c>
      <c r="Z69" s="55">
        <v>2.0099999999999998</v>
      </c>
      <c r="AA69" s="172">
        <v>2.0099999999999998</v>
      </c>
      <c r="AB69" s="147">
        <v>0</v>
      </c>
      <c r="AC69" s="147">
        <v>0</v>
      </c>
      <c r="AD69" s="147">
        <v>0</v>
      </c>
      <c r="AE69" s="147">
        <v>0</v>
      </c>
      <c r="AF69" s="147">
        <v>0</v>
      </c>
      <c r="AG69" s="147">
        <v>0</v>
      </c>
      <c r="AH69" s="147">
        <v>0</v>
      </c>
      <c r="AI69" s="147">
        <v>0</v>
      </c>
      <c r="AJ69" s="147">
        <v>0</v>
      </c>
      <c r="AK69" s="147">
        <v>0</v>
      </c>
      <c r="AL69" s="147">
        <v>0</v>
      </c>
      <c r="AM69" s="147">
        <v>0</v>
      </c>
      <c r="AN69" s="147">
        <v>0</v>
      </c>
      <c r="AO69" s="419">
        <v>4200</v>
      </c>
      <c r="AP69" s="431">
        <f t="shared" si="9"/>
        <v>0</v>
      </c>
      <c r="AQ69" s="386">
        <v>0</v>
      </c>
      <c r="AR69" s="431">
        <f t="shared" si="0"/>
        <v>0</v>
      </c>
      <c r="AS69" s="403">
        <v>0</v>
      </c>
      <c r="AT69" s="431">
        <f t="shared" si="33"/>
        <v>0</v>
      </c>
      <c r="AU69" s="386">
        <v>0</v>
      </c>
      <c r="AV69" s="431">
        <f t="shared" si="34"/>
        <v>0</v>
      </c>
      <c r="AW69" s="386">
        <v>0</v>
      </c>
      <c r="AX69" s="431">
        <f t="shared" si="35"/>
        <v>0</v>
      </c>
      <c r="AY69" s="385">
        <v>0</v>
      </c>
      <c r="AZ69" s="431">
        <f t="shared" si="36"/>
        <v>0</v>
      </c>
      <c r="BA69" s="385">
        <v>0</v>
      </c>
      <c r="BB69" s="431">
        <f t="shared" si="37"/>
        <v>0</v>
      </c>
      <c r="BC69" s="385">
        <v>0</v>
      </c>
      <c r="BD69" s="431">
        <f t="shared" si="38"/>
        <v>0</v>
      </c>
      <c r="BE69" s="385">
        <v>0</v>
      </c>
      <c r="BF69" s="431">
        <f t="shared" si="43"/>
        <v>0</v>
      </c>
      <c r="BG69" s="385">
        <v>0</v>
      </c>
      <c r="BH69" s="376">
        <f t="shared" si="41"/>
        <v>0</v>
      </c>
      <c r="BI69" s="385">
        <v>0</v>
      </c>
      <c r="BJ69" s="431">
        <f t="shared" si="42"/>
        <v>0</v>
      </c>
      <c r="BK69" s="397">
        <v>0</v>
      </c>
      <c r="BL69" s="445">
        <f t="shared" si="39"/>
        <v>0</v>
      </c>
      <c r="BM69" s="467" t="s">
        <v>519</v>
      </c>
      <c r="BO69" s="1" t="s">
        <v>506</v>
      </c>
    </row>
    <row r="70" spans="1:67" ht="14.25" customHeight="1">
      <c r="A70" s="297" t="s">
        <v>418</v>
      </c>
      <c r="B70" s="56" t="s">
        <v>504</v>
      </c>
      <c r="C70" s="33" t="s">
        <v>87</v>
      </c>
      <c r="D70" s="136" t="s">
        <v>161</v>
      </c>
      <c r="E70" s="13" t="s">
        <v>194</v>
      </c>
      <c r="F70" s="1034"/>
      <c r="G70" s="110">
        <v>2017</v>
      </c>
      <c r="H70" s="169" t="s">
        <v>520</v>
      </c>
      <c r="I70" s="328" t="s">
        <v>204</v>
      </c>
      <c r="J70" s="327" t="s">
        <v>196</v>
      </c>
      <c r="K70" s="328" t="s">
        <v>521</v>
      </c>
      <c r="L70" s="148" t="s">
        <v>167</v>
      </c>
      <c r="M70" s="456" t="s">
        <v>197</v>
      </c>
      <c r="N70" s="55">
        <v>2.21</v>
      </c>
      <c r="O70" s="55">
        <v>2.21</v>
      </c>
      <c r="P70" s="334">
        <v>2.21</v>
      </c>
      <c r="Q70" s="172">
        <v>2.21</v>
      </c>
      <c r="R70" s="334">
        <v>2.21</v>
      </c>
      <c r="S70" s="172">
        <v>2.21</v>
      </c>
      <c r="T70" s="334">
        <v>2.21</v>
      </c>
      <c r="U70" s="55">
        <v>2.21</v>
      </c>
      <c r="V70" s="334">
        <v>2.21</v>
      </c>
      <c r="W70" s="172">
        <v>2.21</v>
      </c>
      <c r="X70" s="334">
        <v>2.21</v>
      </c>
      <c r="Y70" s="172">
        <v>2.21</v>
      </c>
      <c r="Z70" s="55">
        <v>2.21</v>
      </c>
      <c r="AA70" s="172">
        <v>2.21</v>
      </c>
      <c r="AB70" s="147">
        <v>0</v>
      </c>
      <c r="AC70" s="147">
        <v>0</v>
      </c>
      <c r="AD70" s="147">
        <v>0</v>
      </c>
      <c r="AE70" s="147">
        <v>0</v>
      </c>
      <c r="AF70" s="147">
        <v>0</v>
      </c>
      <c r="AG70" s="147">
        <v>0</v>
      </c>
      <c r="AH70" s="147">
        <v>0</v>
      </c>
      <c r="AI70" s="147">
        <v>0</v>
      </c>
      <c r="AJ70" s="147">
        <v>0</v>
      </c>
      <c r="AK70" s="147">
        <v>0</v>
      </c>
      <c r="AL70" s="147">
        <v>0</v>
      </c>
      <c r="AM70" s="147">
        <v>0</v>
      </c>
      <c r="AN70" s="147">
        <v>0</v>
      </c>
      <c r="AO70" s="419">
        <v>4560</v>
      </c>
      <c r="AP70" s="431">
        <f t="shared" si="9"/>
        <v>0</v>
      </c>
      <c r="AQ70" s="386">
        <v>1440</v>
      </c>
      <c r="AR70" s="431">
        <f t="shared" si="0"/>
        <v>0</v>
      </c>
      <c r="AS70" s="403">
        <v>1920</v>
      </c>
      <c r="AT70" s="431">
        <f t="shared" si="33"/>
        <v>0</v>
      </c>
      <c r="AU70" s="386">
        <v>2280</v>
      </c>
      <c r="AV70" s="431">
        <f t="shared" si="34"/>
        <v>0</v>
      </c>
      <c r="AW70" s="386">
        <v>480</v>
      </c>
      <c r="AX70" s="431">
        <f t="shared" si="35"/>
        <v>0</v>
      </c>
      <c r="AY70" s="385">
        <v>3120</v>
      </c>
      <c r="AZ70" s="431">
        <f t="shared" si="36"/>
        <v>0</v>
      </c>
      <c r="BA70" s="385">
        <v>720</v>
      </c>
      <c r="BB70" s="431">
        <f t="shared" si="37"/>
        <v>0</v>
      </c>
      <c r="BC70" s="385">
        <v>360</v>
      </c>
      <c r="BD70" s="431">
        <f t="shared" si="38"/>
        <v>0</v>
      </c>
      <c r="BE70" s="385">
        <v>0</v>
      </c>
      <c r="BF70" s="431">
        <f t="shared" si="43"/>
        <v>0</v>
      </c>
      <c r="BG70" s="385">
        <v>0</v>
      </c>
      <c r="BH70" s="376">
        <f t="shared" si="41"/>
        <v>0</v>
      </c>
      <c r="BI70" s="385">
        <v>240</v>
      </c>
      <c r="BJ70" s="431">
        <f t="shared" si="42"/>
        <v>0</v>
      </c>
      <c r="BK70" s="397">
        <v>0</v>
      </c>
      <c r="BL70" s="445">
        <f t="shared" si="39"/>
        <v>0</v>
      </c>
      <c r="BM70" s="467" t="s">
        <v>522</v>
      </c>
      <c r="BO70" s="1" t="s">
        <v>506</v>
      </c>
    </row>
    <row r="71" spans="1:67" ht="14.25" customHeight="1">
      <c r="A71" s="297" t="s">
        <v>418</v>
      </c>
      <c r="B71" s="56" t="s">
        <v>504</v>
      </c>
      <c r="C71" s="33" t="s">
        <v>87</v>
      </c>
      <c r="D71" s="136" t="s">
        <v>161</v>
      </c>
      <c r="E71" s="13" t="s">
        <v>194</v>
      </c>
      <c r="F71" s="1034"/>
      <c r="G71" s="110">
        <v>2020</v>
      </c>
      <c r="H71" s="169" t="s">
        <v>523</v>
      </c>
      <c r="I71" s="169" t="s">
        <v>174</v>
      </c>
      <c r="J71" s="326" t="s">
        <v>196</v>
      </c>
      <c r="K71" s="169" t="s">
        <v>196</v>
      </c>
      <c r="L71" s="145" t="s">
        <v>167</v>
      </c>
      <c r="M71" s="55" t="s">
        <v>197</v>
      </c>
      <c r="N71" s="55">
        <v>5.26</v>
      </c>
      <c r="O71" s="55">
        <v>5.26</v>
      </c>
      <c r="P71" s="55">
        <v>5.26</v>
      </c>
      <c r="Q71" s="55">
        <v>5.26</v>
      </c>
      <c r="R71" s="55">
        <v>5.26</v>
      </c>
      <c r="S71" s="55">
        <v>5.26</v>
      </c>
      <c r="T71" s="55">
        <v>5.26</v>
      </c>
      <c r="U71" s="55">
        <v>5.26</v>
      </c>
      <c r="V71" s="55">
        <v>5.26</v>
      </c>
      <c r="W71" s="55">
        <v>5.26</v>
      </c>
      <c r="X71" s="55">
        <v>5.26</v>
      </c>
      <c r="Y71" s="55">
        <v>5.26</v>
      </c>
      <c r="Z71" s="55">
        <v>5.26</v>
      </c>
      <c r="AA71" s="55">
        <v>5.26</v>
      </c>
      <c r="AB71" s="147">
        <v>0.26</v>
      </c>
      <c r="AC71" s="147">
        <v>0.26</v>
      </c>
      <c r="AD71" s="147">
        <f t="shared" si="40"/>
        <v>0.26</v>
      </c>
      <c r="AE71" s="147">
        <f t="shared" si="40"/>
        <v>0.26</v>
      </c>
      <c r="AF71" s="147">
        <f t="shared" si="40"/>
        <v>0.26</v>
      </c>
      <c r="AG71" s="147">
        <f t="shared" si="40"/>
        <v>0.26</v>
      </c>
      <c r="AH71" s="147">
        <f t="shared" si="40"/>
        <v>0.26</v>
      </c>
      <c r="AI71" s="365">
        <v>0.51</v>
      </c>
      <c r="AJ71" s="365">
        <f t="shared" si="40"/>
        <v>0.51</v>
      </c>
      <c r="AK71" s="365">
        <f t="shared" si="40"/>
        <v>0.51</v>
      </c>
      <c r="AL71" s="365">
        <f t="shared" si="40"/>
        <v>0.51</v>
      </c>
      <c r="AM71" s="365">
        <f t="shared" si="40"/>
        <v>0.51</v>
      </c>
      <c r="AN71" s="365">
        <f t="shared" si="40"/>
        <v>0.51</v>
      </c>
      <c r="AO71" s="420">
        <v>34920</v>
      </c>
      <c r="AP71" s="431">
        <f t="shared" si="9"/>
        <v>9079.2000000000007</v>
      </c>
      <c r="AQ71" s="385">
        <v>73617</v>
      </c>
      <c r="AR71" s="376">
        <f t="shared" si="0"/>
        <v>19140.420000000002</v>
      </c>
      <c r="AS71" s="96">
        <v>181147</v>
      </c>
      <c r="AT71" s="431">
        <f t="shared" si="33"/>
        <v>47098.22</v>
      </c>
      <c r="AU71" s="386">
        <v>88399</v>
      </c>
      <c r="AV71" s="431">
        <f t="shared" si="34"/>
        <v>22983.74</v>
      </c>
      <c r="AW71" s="386">
        <v>53940</v>
      </c>
      <c r="AX71" s="431">
        <f t="shared" si="35"/>
        <v>14024.4</v>
      </c>
      <c r="AY71" s="386">
        <v>52379</v>
      </c>
      <c r="AZ71" s="431">
        <f t="shared" si="36"/>
        <v>13618.54</v>
      </c>
      <c r="BA71" s="386">
        <v>81823</v>
      </c>
      <c r="BB71" s="431">
        <f t="shared" si="37"/>
        <v>41729.730000000003</v>
      </c>
      <c r="BC71" s="386">
        <v>170029</v>
      </c>
      <c r="BD71" s="431">
        <f t="shared" si="38"/>
        <v>86714.790000000008</v>
      </c>
      <c r="BE71" s="385">
        <v>53160</v>
      </c>
      <c r="BF71" s="431">
        <f t="shared" si="43"/>
        <v>27111.600000000002</v>
      </c>
      <c r="BG71" s="385">
        <v>41132</v>
      </c>
      <c r="BH71" s="376">
        <f t="shared" si="41"/>
        <v>20977.32</v>
      </c>
      <c r="BI71" s="385">
        <v>57156</v>
      </c>
      <c r="BJ71" s="431">
        <f t="shared" si="42"/>
        <v>29149.56</v>
      </c>
      <c r="BK71" s="385">
        <v>24204</v>
      </c>
      <c r="BL71" s="445">
        <f t="shared" si="39"/>
        <v>12344.04</v>
      </c>
      <c r="BM71" s="468" t="s">
        <v>207</v>
      </c>
      <c r="BO71" s="1" t="s">
        <v>506</v>
      </c>
    </row>
    <row r="72" spans="1:67" ht="14.25" customHeight="1">
      <c r="A72" s="297" t="s">
        <v>418</v>
      </c>
      <c r="B72" s="56" t="s">
        <v>504</v>
      </c>
      <c r="C72" s="33" t="s">
        <v>87</v>
      </c>
      <c r="D72" s="136" t="s">
        <v>161</v>
      </c>
      <c r="E72" s="13" t="s">
        <v>194</v>
      </c>
      <c r="F72" s="1034"/>
      <c r="G72" s="110">
        <v>2020</v>
      </c>
      <c r="H72" s="169" t="s">
        <v>523</v>
      </c>
      <c r="I72" s="169" t="s">
        <v>204</v>
      </c>
      <c r="J72" s="326" t="s">
        <v>196</v>
      </c>
      <c r="K72" s="169" t="s">
        <v>196</v>
      </c>
      <c r="L72" s="145" t="s">
        <v>167</v>
      </c>
      <c r="M72" s="55" t="s">
        <v>197</v>
      </c>
      <c r="N72" s="55">
        <v>2.15</v>
      </c>
      <c r="O72" s="55">
        <v>2.15</v>
      </c>
      <c r="P72" s="55">
        <v>2.15</v>
      </c>
      <c r="Q72" s="55">
        <v>2.15</v>
      </c>
      <c r="R72" s="55">
        <v>2.15</v>
      </c>
      <c r="S72" s="55">
        <v>2.15</v>
      </c>
      <c r="T72" s="55">
        <v>2.15</v>
      </c>
      <c r="U72" s="55">
        <v>2.15</v>
      </c>
      <c r="V72" s="55">
        <v>2.15</v>
      </c>
      <c r="W72" s="55">
        <v>2.15</v>
      </c>
      <c r="X72" s="55">
        <v>2.15</v>
      </c>
      <c r="Y72" s="55">
        <v>2.15</v>
      </c>
      <c r="Z72" s="55">
        <v>2.15</v>
      </c>
      <c r="AA72" s="55">
        <v>2.15</v>
      </c>
      <c r="AB72" s="147">
        <v>0.1</v>
      </c>
      <c r="AC72" s="147">
        <v>0.1</v>
      </c>
      <c r="AD72" s="147">
        <f t="shared" si="40"/>
        <v>0.1</v>
      </c>
      <c r="AE72" s="147">
        <f t="shared" si="40"/>
        <v>0.1</v>
      </c>
      <c r="AF72" s="147">
        <f t="shared" si="40"/>
        <v>0.1</v>
      </c>
      <c r="AG72" s="147">
        <f t="shared" si="40"/>
        <v>0.1</v>
      </c>
      <c r="AH72" s="147">
        <f t="shared" si="40"/>
        <v>0.1</v>
      </c>
      <c r="AI72" s="365">
        <v>0.2</v>
      </c>
      <c r="AJ72" s="365">
        <f t="shared" si="40"/>
        <v>0.2</v>
      </c>
      <c r="AK72" s="365">
        <f t="shared" si="40"/>
        <v>0.2</v>
      </c>
      <c r="AL72" s="365">
        <f t="shared" si="40"/>
        <v>0.2</v>
      </c>
      <c r="AM72" s="365">
        <f t="shared" si="40"/>
        <v>0.2</v>
      </c>
      <c r="AN72" s="365">
        <f t="shared" si="40"/>
        <v>0.2</v>
      </c>
      <c r="AO72" s="420">
        <v>78240</v>
      </c>
      <c r="AP72" s="431">
        <f t="shared" si="9"/>
        <v>7824</v>
      </c>
      <c r="AQ72" s="385">
        <v>86400</v>
      </c>
      <c r="AR72" s="376">
        <f t="shared" si="0"/>
        <v>8640</v>
      </c>
      <c r="AS72" s="96">
        <v>166800</v>
      </c>
      <c r="AT72" s="431">
        <f t="shared" si="33"/>
        <v>16680</v>
      </c>
      <c r="AU72" s="386">
        <v>62640</v>
      </c>
      <c r="AV72" s="431">
        <f t="shared" si="34"/>
        <v>6264</v>
      </c>
      <c r="AW72" s="386">
        <v>87000</v>
      </c>
      <c r="AX72" s="431">
        <f t="shared" si="35"/>
        <v>8700</v>
      </c>
      <c r="AY72" s="386">
        <v>89880</v>
      </c>
      <c r="AZ72" s="431">
        <f t="shared" si="36"/>
        <v>8988</v>
      </c>
      <c r="BA72" s="386">
        <v>106920</v>
      </c>
      <c r="BB72" s="431">
        <f t="shared" si="37"/>
        <v>21384</v>
      </c>
      <c r="BC72" s="386">
        <v>82080</v>
      </c>
      <c r="BD72" s="431">
        <f t="shared" si="38"/>
        <v>16416</v>
      </c>
      <c r="BE72" s="385">
        <v>103080</v>
      </c>
      <c r="BF72" s="431">
        <f t="shared" si="43"/>
        <v>20616</v>
      </c>
      <c r="BG72" s="482">
        <v>112200</v>
      </c>
      <c r="BH72" s="376">
        <f t="shared" si="41"/>
        <v>22440</v>
      </c>
      <c r="BI72" s="385">
        <v>73200</v>
      </c>
      <c r="BJ72" s="431">
        <f t="shared" si="42"/>
        <v>14640</v>
      </c>
      <c r="BK72" s="385">
        <v>109920</v>
      </c>
      <c r="BL72" s="445">
        <f t="shared" si="39"/>
        <v>21984</v>
      </c>
      <c r="BM72" s="468" t="s">
        <v>209</v>
      </c>
      <c r="BO72" s="1" t="s">
        <v>506</v>
      </c>
    </row>
    <row r="73" spans="1:67" ht="14.25" customHeight="1">
      <c r="A73" s="297" t="s">
        <v>418</v>
      </c>
      <c r="B73" s="56" t="s">
        <v>504</v>
      </c>
      <c r="C73" s="33" t="s">
        <v>87</v>
      </c>
      <c r="D73" s="136" t="s">
        <v>161</v>
      </c>
      <c r="E73" s="13" t="s">
        <v>194</v>
      </c>
      <c r="F73" s="1034"/>
      <c r="G73" s="110">
        <v>2021</v>
      </c>
      <c r="H73" s="169" t="s">
        <v>524</v>
      </c>
      <c r="I73" s="169" t="s">
        <v>174</v>
      </c>
      <c r="J73" s="326" t="s">
        <v>196</v>
      </c>
      <c r="K73" s="169" t="s">
        <v>196</v>
      </c>
      <c r="L73" s="145" t="s">
        <v>167</v>
      </c>
      <c r="M73" s="55" t="s">
        <v>197</v>
      </c>
      <c r="N73" s="55">
        <v>4.03</v>
      </c>
      <c r="O73" s="55">
        <v>4.03</v>
      </c>
      <c r="P73" s="55">
        <v>4.03</v>
      </c>
      <c r="Q73" s="55">
        <v>4.03</v>
      </c>
      <c r="R73" s="55">
        <v>4.03</v>
      </c>
      <c r="S73" s="55">
        <v>4.03</v>
      </c>
      <c r="T73" s="55">
        <v>4.03</v>
      </c>
      <c r="U73" s="55">
        <v>4.03</v>
      </c>
      <c r="V73" s="55">
        <v>4.03</v>
      </c>
      <c r="W73" s="55">
        <v>4.03</v>
      </c>
      <c r="X73" s="55">
        <v>4.03</v>
      </c>
      <c r="Y73" s="55">
        <v>4.03</v>
      </c>
      <c r="Z73" s="55">
        <v>4.03</v>
      </c>
      <c r="AA73" s="55">
        <v>4.03</v>
      </c>
      <c r="AB73" s="147">
        <v>0.17</v>
      </c>
      <c r="AC73" s="147">
        <v>0.17</v>
      </c>
      <c r="AD73" s="147">
        <f t="shared" si="40"/>
        <v>0.17</v>
      </c>
      <c r="AE73" s="147">
        <f t="shared" si="40"/>
        <v>0.17</v>
      </c>
      <c r="AF73" s="147">
        <f t="shared" si="40"/>
        <v>0.17</v>
      </c>
      <c r="AG73" s="147">
        <f t="shared" si="40"/>
        <v>0.17</v>
      </c>
      <c r="AH73" s="147">
        <f t="shared" si="40"/>
        <v>0.17</v>
      </c>
      <c r="AI73" s="365">
        <v>0.25</v>
      </c>
      <c r="AJ73" s="365">
        <f t="shared" si="40"/>
        <v>0.25</v>
      </c>
      <c r="AK73" s="365">
        <f t="shared" si="40"/>
        <v>0.25</v>
      </c>
      <c r="AL73" s="365">
        <f t="shared" si="40"/>
        <v>0.25</v>
      </c>
      <c r="AM73" s="365">
        <f t="shared" si="40"/>
        <v>0.25</v>
      </c>
      <c r="AN73" s="365">
        <f t="shared" si="40"/>
        <v>0.25</v>
      </c>
      <c r="AO73" s="420">
        <v>74712</v>
      </c>
      <c r="AP73" s="431">
        <f t="shared" si="9"/>
        <v>12701.04</v>
      </c>
      <c r="AQ73" s="385">
        <v>130236</v>
      </c>
      <c r="AR73" s="376">
        <f t="shared" si="0"/>
        <v>22140.120000000003</v>
      </c>
      <c r="AS73" s="96">
        <v>64680</v>
      </c>
      <c r="AT73" s="431">
        <f t="shared" si="33"/>
        <v>10995.6</v>
      </c>
      <c r="AU73" s="386">
        <v>39720</v>
      </c>
      <c r="AV73" s="431">
        <f t="shared" si="34"/>
        <v>6752.4000000000005</v>
      </c>
      <c r="AW73" s="386">
        <v>93240</v>
      </c>
      <c r="AX73" s="431">
        <f t="shared" si="35"/>
        <v>15850.800000000001</v>
      </c>
      <c r="AY73" s="386">
        <v>48180</v>
      </c>
      <c r="AZ73" s="431">
        <f t="shared" si="36"/>
        <v>8190.6</v>
      </c>
      <c r="BA73" s="386">
        <v>47400</v>
      </c>
      <c r="BB73" s="431">
        <f t="shared" si="37"/>
        <v>11850</v>
      </c>
      <c r="BC73" s="386">
        <v>85740</v>
      </c>
      <c r="BD73" s="431">
        <f t="shared" si="38"/>
        <v>21435</v>
      </c>
      <c r="BE73" s="385">
        <v>35988</v>
      </c>
      <c r="BF73" s="431">
        <f t="shared" si="43"/>
        <v>8997</v>
      </c>
      <c r="BG73" s="397">
        <v>89952</v>
      </c>
      <c r="BH73" s="431">
        <f t="shared" si="41"/>
        <v>22488</v>
      </c>
      <c r="BI73" s="385">
        <v>82908</v>
      </c>
      <c r="BJ73" s="431">
        <f t="shared" si="42"/>
        <v>20727</v>
      </c>
      <c r="BK73" s="385">
        <v>16992</v>
      </c>
      <c r="BL73" s="445">
        <f t="shared" si="39"/>
        <v>4248</v>
      </c>
      <c r="BM73" s="468" t="s">
        <v>211</v>
      </c>
      <c r="BO73" s="1" t="s">
        <v>506</v>
      </c>
    </row>
    <row r="74" spans="1:67" ht="14.25" customHeight="1">
      <c r="A74" s="297" t="s">
        <v>418</v>
      </c>
      <c r="B74" s="56" t="s">
        <v>504</v>
      </c>
      <c r="C74" s="129" t="s">
        <v>87</v>
      </c>
      <c r="D74" s="136" t="s">
        <v>161</v>
      </c>
      <c r="E74" s="13" t="s">
        <v>194</v>
      </c>
      <c r="F74" s="1034"/>
      <c r="G74" s="110">
        <v>2021</v>
      </c>
      <c r="H74" s="169" t="s">
        <v>525</v>
      </c>
      <c r="I74" s="169" t="s">
        <v>204</v>
      </c>
      <c r="J74" s="326" t="s">
        <v>196</v>
      </c>
      <c r="K74" s="169" t="s">
        <v>196</v>
      </c>
      <c r="L74" s="145" t="s">
        <v>167</v>
      </c>
      <c r="M74" s="55" t="s">
        <v>197</v>
      </c>
      <c r="N74" s="55">
        <v>1.73</v>
      </c>
      <c r="O74" s="55">
        <v>1.73</v>
      </c>
      <c r="P74" s="55">
        <v>1.73</v>
      </c>
      <c r="Q74" s="55">
        <v>1.73</v>
      </c>
      <c r="R74" s="55">
        <v>1.73</v>
      </c>
      <c r="S74" s="55">
        <v>1.73</v>
      </c>
      <c r="T74" s="55">
        <v>1.73</v>
      </c>
      <c r="U74" s="55">
        <v>1.73</v>
      </c>
      <c r="V74" s="55">
        <v>1.73</v>
      </c>
      <c r="W74" s="55">
        <v>1.73</v>
      </c>
      <c r="X74" s="55">
        <v>1.73</v>
      </c>
      <c r="Y74" s="55">
        <v>1.73</v>
      </c>
      <c r="Z74" s="55">
        <v>1.73</v>
      </c>
      <c r="AA74" s="55">
        <v>1.73</v>
      </c>
      <c r="AB74" s="147">
        <v>0.03</v>
      </c>
      <c r="AC74" s="147">
        <v>0.03</v>
      </c>
      <c r="AD74" s="147">
        <f t="shared" si="40"/>
        <v>0.03</v>
      </c>
      <c r="AE74" s="147">
        <f t="shared" si="40"/>
        <v>0.03</v>
      </c>
      <c r="AF74" s="147">
        <f t="shared" si="40"/>
        <v>0.03</v>
      </c>
      <c r="AG74" s="147">
        <f t="shared" si="40"/>
        <v>0.03</v>
      </c>
      <c r="AH74" s="147">
        <f t="shared" si="40"/>
        <v>0.03</v>
      </c>
      <c r="AI74" s="365">
        <v>7.0000000000000007E-2</v>
      </c>
      <c r="AJ74" s="365">
        <f t="shared" si="40"/>
        <v>7.0000000000000007E-2</v>
      </c>
      <c r="AK74" s="365">
        <f t="shared" si="40"/>
        <v>7.0000000000000007E-2</v>
      </c>
      <c r="AL74" s="365">
        <f t="shared" si="40"/>
        <v>7.0000000000000007E-2</v>
      </c>
      <c r="AM74" s="365">
        <f t="shared" si="40"/>
        <v>7.0000000000000007E-2</v>
      </c>
      <c r="AN74" s="365">
        <f t="shared" si="40"/>
        <v>7.0000000000000007E-2</v>
      </c>
      <c r="AO74" s="420">
        <v>253560</v>
      </c>
      <c r="AP74" s="431">
        <f t="shared" si="9"/>
        <v>7606.7999999999993</v>
      </c>
      <c r="AQ74" s="385">
        <v>358920</v>
      </c>
      <c r="AR74" s="376">
        <f t="shared" si="0"/>
        <v>10767.6</v>
      </c>
      <c r="AS74" s="96">
        <v>342960</v>
      </c>
      <c r="AT74" s="431">
        <f t="shared" si="33"/>
        <v>10288.799999999999</v>
      </c>
      <c r="AU74" s="386">
        <v>222000</v>
      </c>
      <c r="AV74" s="431">
        <f t="shared" si="34"/>
        <v>6660</v>
      </c>
      <c r="AW74" s="386">
        <v>273480</v>
      </c>
      <c r="AX74" s="431">
        <f t="shared" si="35"/>
        <v>8204.4</v>
      </c>
      <c r="AY74" s="386">
        <v>274920</v>
      </c>
      <c r="AZ74" s="431">
        <f t="shared" si="36"/>
        <v>8247.6</v>
      </c>
      <c r="BA74" s="386">
        <v>257880</v>
      </c>
      <c r="BB74" s="431">
        <f t="shared" si="37"/>
        <v>18051.600000000002</v>
      </c>
      <c r="BC74" s="386">
        <v>273240</v>
      </c>
      <c r="BD74" s="431">
        <f t="shared" si="38"/>
        <v>19126.800000000003</v>
      </c>
      <c r="BE74" s="385">
        <v>190890.15</v>
      </c>
      <c r="BF74" s="431">
        <f t="shared" si="43"/>
        <v>13362.310500000001</v>
      </c>
      <c r="BG74" s="397">
        <v>213240</v>
      </c>
      <c r="BH74" s="431">
        <f t="shared" si="41"/>
        <v>14926.800000000001</v>
      </c>
      <c r="BI74" s="385">
        <v>195000</v>
      </c>
      <c r="BJ74" s="431">
        <f t="shared" si="42"/>
        <v>13650.000000000002</v>
      </c>
      <c r="BK74" s="385">
        <v>198120</v>
      </c>
      <c r="BL74" s="445">
        <f t="shared" si="39"/>
        <v>13868.400000000001</v>
      </c>
      <c r="BM74" s="468" t="s">
        <v>213</v>
      </c>
      <c r="BO74" s="1" t="s">
        <v>506</v>
      </c>
    </row>
    <row r="75" spans="1:67" ht="14.25" customHeight="1">
      <c r="A75" s="297" t="s">
        <v>418</v>
      </c>
      <c r="B75" s="56" t="s">
        <v>504</v>
      </c>
      <c r="C75" s="129" t="s">
        <v>87</v>
      </c>
      <c r="D75" s="136" t="s">
        <v>161</v>
      </c>
      <c r="E75" s="13" t="s">
        <v>194</v>
      </c>
      <c r="F75" s="1034"/>
      <c r="G75" s="110">
        <v>2021</v>
      </c>
      <c r="H75" s="169" t="s">
        <v>525</v>
      </c>
      <c r="I75" s="169" t="s">
        <v>204</v>
      </c>
      <c r="J75" s="326" t="s">
        <v>196</v>
      </c>
      <c r="K75" s="169" t="s">
        <v>196</v>
      </c>
      <c r="L75" s="145" t="s">
        <v>167</v>
      </c>
      <c r="M75" s="55" t="s">
        <v>197</v>
      </c>
      <c r="N75" s="55">
        <v>1.73</v>
      </c>
      <c r="O75" s="55">
        <v>1.73</v>
      </c>
      <c r="P75" s="55">
        <v>2.0099999999999998</v>
      </c>
      <c r="Q75" s="55">
        <v>2.0099999999999998</v>
      </c>
      <c r="R75" s="55">
        <v>2.0099999999999998</v>
      </c>
      <c r="S75" s="55">
        <v>2.0099999999999998</v>
      </c>
      <c r="T75" s="55">
        <v>2.0099999999999998</v>
      </c>
      <c r="U75" s="55">
        <v>2.0099999999999998</v>
      </c>
      <c r="V75" s="55">
        <v>2.0099999999999998</v>
      </c>
      <c r="W75" s="55">
        <v>2.0099999999999998</v>
      </c>
      <c r="X75" s="55">
        <v>2.0099999999999998</v>
      </c>
      <c r="Y75" s="55">
        <v>2.0099999999999998</v>
      </c>
      <c r="Z75" s="55">
        <v>2.0099999999999998</v>
      </c>
      <c r="AA75" s="55">
        <v>2.0099999999999998</v>
      </c>
      <c r="AB75" s="147">
        <v>0.05</v>
      </c>
      <c r="AC75" s="147">
        <v>0.05</v>
      </c>
      <c r="AD75" s="147">
        <v>0.05</v>
      </c>
      <c r="AE75" s="147">
        <v>0.05</v>
      </c>
      <c r="AF75" s="147">
        <v>0.05</v>
      </c>
      <c r="AG75" s="147">
        <v>0.05</v>
      </c>
      <c r="AH75" s="147">
        <v>0.05</v>
      </c>
      <c r="AI75" s="365">
        <v>0.15</v>
      </c>
      <c r="AJ75" s="365">
        <f>AI75</f>
        <v>0.15</v>
      </c>
      <c r="AK75" s="365">
        <f>AJ75</f>
        <v>0.15</v>
      </c>
      <c r="AL75" s="365">
        <f>AK75</f>
        <v>0.15</v>
      </c>
      <c r="AM75" s="365">
        <f>AL75</f>
        <v>0.15</v>
      </c>
      <c r="AN75" s="365">
        <f>AM75</f>
        <v>0.15</v>
      </c>
      <c r="AO75" s="420">
        <v>0</v>
      </c>
      <c r="AP75" s="431">
        <f t="shared" ref="AP75:AP84" si="44">AC75*AO75</f>
        <v>0</v>
      </c>
      <c r="AQ75" s="385">
        <v>16320</v>
      </c>
      <c r="AR75" s="376">
        <f t="shared" si="0"/>
        <v>816</v>
      </c>
      <c r="AS75" s="96">
        <v>18120</v>
      </c>
      <c r="AT75" s="431">
        <f t="shared" si="33"/>
        <v>906</v>
      </c>
      <c r="AU75" s="386">
        <v>15160</v>
      </c>
      <c r="AV75" s="431">
        <f t="shared" si="34"/>
        <v>758</v>
      </c>
      <c r="AW75" s="386">
        <v>24600</v>
      </c>
      <c r="AX75" s="431">
        <f t="shared" si="35"/>
        <v>1230</v>
      </c>
      <c r="AY75" s="386">
        <v>31320</v>
      </c>
      <c r="AZ75" s="431">
        <f t="shared" si="36"/>
        <v>1566</v>
      </c>
      <c r="BA75" s="386">
        <v>12720</v>
      </c>
      <c r="BB75" s="431">
        <f t="shared" si="37"/>
        <v>1908</v>
      </c>
      <c r="BC75" s="386">
        <v>28080</v>
      </c>
      <c r="BD75" s="431">
        <f t="shared" si="38"/>
        <v>4212</v>
      </c>
      <c r="BE75" s="385">
        <v>19680</v>
      </c>
      <c r="BF75" s="431">
        <f t="shared" si="43"/>
        <v>2952</v>
      </c>
      <c r="BG75" s="397">
        <v>16560</v>
      </c>
      <c r="BH75" s="431">
        <f t="shared" si="41"/>
        <v>2484</v>
      </c>
      <c r="BI75" s="385">
        <v>28320</v>
      </c>
      <c r="BJ75" s="431">
        <f t="shared" si="42"/>
        <v>4248</v>
      </c>
      <c r="BK75" s="385">
        <v>7800</v>
      </c>
      <c r="BL75" s="445">
        <f t="shared" si="39"/>
        <v>1170</v>
      </c>
      <c r="BM75" s="468" t="s">
        <v>526</v>
      </c>
      <c r="BO75" s="1" t="s">
        <v>506</v>
      </c>
    </row>
    <row r="76" spans="1:67" ht="14.25" customHeight="1">
      <c r="A76" s="297" t="s">
        <v>418</v>
      </c>
      <c r="B76" s="56" t="s">
        <v>504</v>
      </c>
      <c r="C76" s="129" t="s">
        <v>87</v>
      </c>
      <c r="D76" s="136" t="s">
        <v>161</v>
      </c>
      <c r="E76" s="13" t="s">
        <v>194</v>
      </c>
      <c r="F76" s="1034"/>
      <c r="G76" s="110">
        <v>2021</v>
      </c>
      <c r="H76" s="169" t="s">
        <v>527</v>
      </c>
      <c r="I76" s="169" t="s">
        <v>204</v>
      </c>
      <c r="J76" s="326" t="s">
        <v>196</v>
      </c>
      <c r="K76" s="169" t="s">
        <v>196</v>
      </c>
      <c r="L76" s="145" t="s">
        <v>167</v>
      </c>
      <c r="M76" s="55" t="s">
        <v>197</v>
      </c>
      <c r="N76" s="55">
        <v>3.53</v>
      </c>
      <c r="O76" s="55">
        <v>3.53</v>
      </c>
      <c r="P76" s="55">
        <v>3.53</v>
      </c>
      <c r="Q76" s="55">
        <v>3.53</v>
      </c>
      <c r="R76" s="55">
        <v>3.53</v>
      </c>
      <c r="S76" s="55">
        <v>3.53</v>
      </c>
      <c r="T76" s="55">
        <v>3.53</v>
      </c>
      <c r="U76" s="55">
        <v>3.53</v>
      </c>
      <c r="V76" s="55">
        <v>3.53</v>
      </c>
      <c r="W76" s="55">
        <v>3.53</v>
      </c>
      <c r="X76" s="55">
        <v>3.53</v>
      </c>
      <c r="Y76" s="55">
        <v>3.53</v>
      </c>
      <c r="Z76" s="55">
        <v>3.53</v>
      </c>
      <c r="AA76" s="55">
        <v>3.53</v>
      </c>
      <c r="AB76" s="147">
        <v>0.03</v>
      </c>
      <c r="AC76" s="147">
        <v>0.03</v>
      </c>
      <c r="AD76" s="147">
        <f t="shared" si="40"/>
        <v>0.03</v>
      </c>
      <c r="AE76" s="147">
        <f t="shared" si="40"/>
        <v>0.03</v>
      </c>
      <c r="AF76" s="147">
        <f t="shared" si="40"/>
        <v>0.03</v>
      </c>
      <c r="AG76" s="147">
        <f t="shared" si="40"/>
        <v>0.03</v>
      </c>
      <c r="AH76" s="147">
        <f t="shared" si="40"/>
        <v>0.03</v>
      </c>
      <c r="AI76" s="365">
        <v>0.1</v>
      </c>
      <c r="AJ76" s="365">
        <f t="shared" si="40"/>
        <v>0.1</v>
      </c>
      <c r="AK76" s="365">
        <f t="shared" si="40"/>
        <v>0.1</v>
      </c>
      <c r="AL76" s="365">
        <f t="shared" si="40"/>
        <v>0.1</v>
      </c>
      <c r="AM76" s="365">
        <f t="shared" si="40"/>
        <v>0.1</v>
      </c>
      <c r="AN76" s="365">
        <f t="shared" si="40"/>
        <v>0.1</v>
      </c>
      <c r="AO76" s="420">
        <v>35280</v>
      </c>
      <c r="AP76" s="431">
        <f t="shared" si="44"/>
        <v>1058.3999999999999</v>
      </c>
      <c r="AQ76" s="385">
        <v>42600</v>
      </c>
      <c r="AR76" s="376">
        <f t="shared" si="0"/>
        <v>1278</v>
      </c>
      <c r="AS76" s="96">
        <v>87000</v>
      </c>
      <c r="AT76" s="431">
        <f t="shared" si="33"/>
        <v>2610</v>
      </c>
      <c r="AU76" s="386">
        <v>37920</v>
      </c>
      <c r="AV76" s="431">
        <f t="shared" si="34"/>
        <v>1137.5999999999999</v>
      </c>
      <c r="AW76" s="386">
        <v>49920</v>
      </c>
      <c r="AX76" s="431">
        <f t="shared" si="35"/>
        <v>1497.6</v>
      </c>
      <c r="AY76" s="386">
        <v>45240</v>
      </c>
      <c r="AZ76" s="431">
        <f t="shared" si="36"/>
        <v>1357.2</v>
      </c>
      <c r="BA76" s="386">
        <v>49200</v>
      </c>
      <c r="BB76" s="431">
        <f t="shared" si="37"/>
        <v>4920</v>
      </c>
      <c r="BC76" s="386">
        <v>44880</v>
      </c>
      <c r="BD76" s="431">
        <f t="shared" si="38"/>
        <v>4488</v>
      </c>
      <c r="BE76" s="385">
        <v>61439</v>
      </c>
      <c r="BF76" s="431">
        <f t="shared" si="43"/>
        <v>6143.9000000000005</v>
      </c>
      <c r="BG76" s="397">
        <v>66720</v>
      </c>
      <c r="BH76" s="431">
        <f t="shared" si="41"/>
        <v>6672</v>
      </c>
      <c r="BI76" s="385">
        <v>53520</v>
      </c>
      <c r="BJ76" s="431">
        <f t="shared" si="42"/>
        <v>5352</v>
      </c>
      <c r="BK76" s="385">
        <v>28200</v>
      </c>
      <c r="BL76" s="445">
        <f t="shared" si="39"/>
        <v>2820</v>
      </c>
      <c r="BM76" s="468" t="s">
        <v>215</v>
      </c>
      <c r="BO76" s="1" t="s">
        <v>506</v>
      </c>
    </row>
    <row r="77" spans="1:67" ht="14.25" customHeight="1">
      <c r="A77" s="297" t="s">
        <v>418</v>
      </c>
      <c r="B77" s="56" t="s">
        <v>504</v>
      </c>
      <c r="C77" s="129" t="s">
        <v>87</v>
      </c>
      <c r="D77" s="136" t="s">
        <v>161</v>
      </c>
      <c r="E77" s="13" t="s">
        <v>194</v>
      </c>
      <c r="F77" s="1034"/>
      <c r="G77" s="110">
        <v>2022</v>
      </c>
      <c r="H77" s="169" t="s">
        <v>528</v>
      </c>
      <c r="I77" s="169" t="s">
        <v>217</v>
      </c>
      <c r="J77" s="326" t="s">
        <v>196</v>
      </c>
      <c r="K77" s="169" t="s">
        <v>218</v>
      </c>
      <c r="L77" s="145" t="s">
        <v>167</v>
      </c>
      <c r="M77" s="55" t="s">
        <v>197</v>
      </c>
      <c r="N77" s="55">
        <v>12.44</v>
      </c>
      <c r="O77" s="55">
        <v>12.44</v>
      </c>
      <c r="P77" s="55">
        <v>12.44</v>
      </c>
      <c r="Q77" s="55">
        <v>12.44</v>
      </c>
      <c r="R77" s="55">
        <v>12.44</v>
      </c>
      <c r="S77" s="55">
        <v>12.44</v>
      </c>
      <c r="T77" s="55">
        <v>12.44</v>
      </c>
      <c r="U77" s="55">
        <v>12.44</v>
      </c>
      <c r="V77" s="55">
        <v>12.44</v>
      </c>
      <c r="W77" s="55">
        <v>12.44</v>
      </c>
      <c r="X77" s="55">
        <v>12.44</v>
      </c>
      <c r="Y77" s="55">
        <v>12.44</v>
      </c>
      <c r="Z77" s="55">
        <v>12.44</v>
      </c>
      <c r="AA77" s="55">
        <v>12.44</v>
      </c>
      <c r="AB77" s="147">
        <v>1.22</v>
      </c>
      <c r="AC77" s="147">
        <v>1.22</v>
      </c>
      <c r="AD77" s="147">
        <v>2.4300000000000002</v>
      </c>
      <c r="AE77" s="147">
        <f t="shared" si="40"/>
        <v>2.4300000000000002</v>
      </c>
      <c r="AF77" s="147">
        <f t="shared" si="40"/>
        <v>2.4300000000000002</v>
      </c>
      <c r="AG77" s="147">
        <f t="shared" si="40"/>
        <v>2.4300000000000002</v>
      </c>
      <c r="AH77" s="147">
        <f t="shared" si="40"/>
        <v>2.4300000000000002</v>
      </c>
      <c r="AI77" s="365">
        <v>2.63</v>
      </c>
      <c r="AJ77" s="365">
        <f t="shared" si="40"/>
        <v>2.63</v>
      </c>
      <c r="AK77" s="365">
        <f t="shared" si="40"/>
        <v>2.63</v>
      </c>
      <c r="AL77" s="365">
        <f t="shared" si="40"/>
        <v>2.63</v>
      </c>
      <c r="AM77" s="365">
        <f t="shared" si="40"/>
        <v>2.63</v>
      </c>
      <c r="AN77" s="365">
        <f t="shared" si="40"/>
        <v>2.63</v>
      </c>
      <c r="AO77" s="420">
        <v>2568</v>
      </c>
      <c r="AP77" s="431">
        <f t="shared" si="44"/>
        <v>3132.96</v>
      </c>
      <c r="AQ77" s="385">
        <v>9084</v>
      </c>
      <c r="AR77" s="376">
        <f t="shared" si="0"/>
        <v>22074.120000000003</v>
      </c>
      <c r="AS77" s="96">
        <v>1860</v>
      </c>
      <c r="AT77" s="431">
        <f t="shared" si="33"/>
        <v>4519.8</v>
      </c>
      <c r="AU77" s="386">
        <v>2628</v>
      </c>
      <c r="AV77" s="431">
        <f t="shared" si="34"/>
        <v>6386.0400000000009</v>
      </c>
      <c r="AW77" s="386">
        <v>540</v>
      </c>
      <c r="AX77" s="431">
        <f t="shared" si="35"/>
        <v>1312.2</v>
      </c>
      <c r="AY77" s="386">
        <v>432</v>
      </c>
      <c r="AZ77" s="431">
        <f t="shared" si="36"/>
        <v>1049.76</v>
      </c>
      <c r="BA77" s="386">
        <v>456</v>
      </c>
      <c r="BB77" s="431">
        <f t="shared" si="37"/>
        <v>1199.28</v>
      </c>
      <c r="BC77" s="386">
        <v>336</v>
      </c>
      <c r="BD77" s="431">
        <f t="shared" si="38"/>
        <v>883.68</v>
      </c>
      <c r="BE77" s="385">
        <v>0</v>
      </c>
      <c r="BF77" s="431">
        <f t="shared" si="43"/>
        <v>0</v>
      </c>
      <c r="BG77" s="397">
        <v>0</v>
      </c>
      <c r="BH77" s="431">
        <f t="shared" si="41"/>
        <v>0</v>
      </c>
      <c r="BI77" s="385">
        <v>972</v>
      </c>
      <c r="BJ77" s="431">
        <f t="shared" si="42"/>
        <v>2556.3599999999997</v>
      </c>
      <c r="BK77" s="385">
        <v>24</v>
      </c>
      <c r="BL77" s="445">
        <f t="shared" si="39"/>
        <v>63.12</v>
      </c>
      <c r="BM77" s="468" t="s">
        <v>219</v>
      </c>
      <c r="BO77" s="1" t="s">
        <v>506</v>
      </c>
    </row>
    <row r="78" spans="1:67" ht="14.25" customHeight="1">
      <c r="A78" s="297" t="s">
        <v>418</v>
      </c>
      <c r="B78" s="56" t="s">
        <v>504</v>
      </c>
      <c r="C78" s="129" t="s">
        <v>87</v>
      </c>
      <c r="D78" s="136" t="s">
        <v>161</v>
      </c>
      <c r="E78" s="13" t="s">
        <v>194</v>
      </c>
      <c r="F78" s="1034"/>
      <c r="G78" s="110">
        <v>2022</v>
      </c>
      <c r="H78" s="169" t="s">
        <v>528</v>
      </c>
      <c r="I78" s="169" t="s">
        <v>217</v>
      </c>
      <c r="J78" s="326" t="s">
        <v>196</v>
      </c>
      <c r="K78" s="169" t="s">
        <v>218</v>
      </c>
      <c r="L78" s="145" t="s">
        <v>167</v>
      </c>
      <c r="M78" s="55" t="s">
        <v>197</v>
      </c>
      <c r="N78" s="55">
        <v>13.52</v>
      </c>
      <c r="O78" s="55">
        <v>13.52</v>
      </c>
      <c r="P78" s="55">
        <v>13.52</v>
      </c>
      <c r="Q78" s="55">
        <v>13.52</v>
      </c>
      <c r="R78" s="55">
        <v>13.52</v>
      </c>
      <c r="S78" s="55">
        <v>13.52</v>
      </c>
      <c r="T78" s="55">
        <v>13.52</v>
      </c>
      <c r="U78" s="55">
        <v>13.52</v>
      </c>
      <c r="V78" s="55">
        <v>13.52</v>
      </c>
      <c r="W78" s="55">
        <v>13.52</v>
      </c>
      <c r="X78" s="55">
        <v>13.52</v>
      </c>
      <c r="Y78" s="55">
        <v>13.52</v>
      </c>
      <c r="Z78" s="55">
        <v>13.52</v>
      </c>
      <c r="AA78" s="55">
        <v>13.52</v>
      </c>
      <c r="AB78" s="147">
        <v>1.22</v>
      </c>
      <c r="AC78" s="147">
        <v>1.22</v>
      </c>
      <c r="AD78" s="147">
        <v>2.4300000000000002</v>
      </c>
      <c r="AE78" s="147">
        <f t="shared" si="40"/>
        <v>2.4300000000000002</v>
      </c>
      <c r="AF78" s="147">
        <f t="shared" si="40"/>
        <v>2.4300000000000002</v>
      </c>
      <c r="AG78" s="147">
        <f t="shared" si="40"/>
        <v>2.4300000000000002</v>
      </c>
      <c r="AH78" s="147">
        <f t="shared" si="40"/>
        <v>2.4300000000000002</v>
      </c>
      <c r="AI78" s="365">
        <v>2.63</v>
      </c>
      <c r="AJ78" s="365">
        <f t="shared" si="40"/>
        <v>2.63</v>
      </c>
      <c r="AK78" s="365">
        <f t="shared" si="40"/>
        <v>2.63</v>
      </c>
      <c r="AL78" s="365">
        <f t="shared" si="40"/>
        <v>2.63</v>
      </c>
      <c r="AM78" s="365">
        <f t="shared" si="40"/>
        <v>2.63</v>
      </c>
      <c r="AN78" s="365">
        <f t="shared" si="40"/>
        <v>2.63</v>
      </c>
      <c r="AO78" s="420">
        <v>0</v>
      </c>
      <c r="AP78" s="431">
        <f t="shared" si="44"/>
        <v>0</v>
      </c>
      <c r="AQ78" s="385">
        <v>120</v>
      </c>
      <c r="AR78" s="376">
        <f t="shared" si="0"/>
        <v>291.60000000000002</v>
      </c>
      <c r="AS78" s="96">
        <v>0</v>
      </c>
      <c r="AT78" s="431">
        <f t="shared" si="33"/>
        <v>0</v>
      </c>
      <c r="AU78" s="386">
        <v>0</v>
      </c>
      <c r="AV78" s="431">
        <f t="shared" si="34"/>
        <v>0</v>
      </c>
      <c r="AW78" s="386">
        <v>1464</v>
      </c>
      <c r="AX78" s="431">
        <f t="shared" si="35"/>
        <v>3557.5200000000004</v>
      </c>
      <c r="AY78" s="386">
        <v>4248</v>
      </c>
      <c r="AZ78" s="431">
        <f t="shared" si="36"/>
        <v>10322.640000000001</v>
      </c>
      <c r="BA78" s="386">
        <v>14820</v>
      </c>
      <c r="BB78" s="431">
        <f t="shared" si="37"/>
        <v>38976.6</v>
      </c>
      <c r="BC78" s="386">
        <v>5268</v>
      </c>
      <c r="BD78" s="431">
        <f t="shared" si="38"/>
        <v>13854.84</v>
      </c>
      <c r="BE78" s="385">
        <v>6732</v>
      </c>
      <c r="BF78" s="431">
        <f t="shared" si="43"/>
        <v>17705.16</v>
      </c>
      <c r="BG78" s="397">
        <v>6792</v>
      </c>
      <c r="BH78" s="431">
        <f t="shared" si="41"/>
        <v>17862.96</v>
      </c>
      <c r="BI78" s="385">
        <v>4860</v>
      </c>
      <c r="BJ78" s="431">
        <f t="shared" si="42"/>
        <v>12781.8</v>
      </c>
      <c r="BK78" s="385">
        <v>2268</v>
      </c>
      <c r="BL78" s="445">
        <f t="shared" si="39"/>
        <v>5964.84</v>
      </c>
      <c r="BM78" s="468" t="s">
        <v>529</v>
      </c>
      <c r="BO78" s="1" t="s">
        <v>506</v>
      </c>
    </row>
    <row r="79" spans="1:67" ht="14.25" customHeight="1">
      <c r="A79" s="297" t="s">
        <v>418</v>
      </c>
      <c r="B79" s="56" t="s">
        <v>504</v>
      </c>
      <c r="C79" s="129" t="s">
        <v>87</v>
      </c>
      <c r="D79" s="136" t="s">
        <v>161</v>
      </c>
      <c r="E79" s="13" t="s">
        <v>194</v>
      </c>
      <c r="F79" s="1034"/>
      <c r="G79" s="110">
        <v>2022</v>
      </c>
      <c r="H79" s="169" t="s">
        <v>528</v>
      </c>
      <c r="I79" s="169" t="s">
        <v>217</v>
      </c>
      <c r="J79" s="326" t="s">
        <v>196</v>
      </c>
      <c r="K79" s="169" t="s">
        <v>218</v>
      </c>
      <c r="L79" s="145" t="s">
        <v>167</v>
      </c>
      <c r="M79" s="55" t="s">
        <v>197</v>
      </c>
      <c r="N79" s="55">
        <v>14.02</v>
      </c>
      <c r="O79" s="55">
        <v>14.02</v>
      </c>
      <c r="P79" s="55">
        <v>14.02</v>
      </c>
      <c r="Q79" s="55">
        <v>14.02</v>
      </c>
      <c r="R79" s="55">
        <v>14.02</v>
      </c>
      <c r="S79" s="55">
        <v>14.02</v>
      </c>
      <c r="T79" s="55">
        <v>14.02</v>
      </c>
      <c r="U79" s="55">
        <v>14.02</v>
      </c>
      <c r="V79" s="55">
        <v>14.02</v>
      </c>
      <c r="W79" s="55">
        <v>14.02</v>
      </c>
      <c r="X79" s="55">
        <v>14.02</v>
      </c>
      <c r="Y79" s="55">
        <v>14.02</v>
      </c>
      <c r="Z79" s="55">
        <v>14.02</v>
      </c>
      <c r="AA79" s="55">
        <v>14.02</v>
      </c>
      <c r="AB79" s="147">
        <v>1.22</v>
      </c>
      <c r="AC79" s="147">
        <v>1.22</v>
      </c>
      <c r="AD79" s="147">
        <v>2.4500000000000002</v>
      </c>
      <c r="AE79" s="147">
        <f t="shared" si="40"/>
        <v>2.4500000000000002</v>
      </c>
      <c r="AF79" s="147">
        <f t="shared" si="40"/>
        <v>2.4500000000000002</v>
      </c>
      <c r="AG79" s="147">
        <f t="shared" si="40"/>
        <v>2.4500000000000002</v>
      </c>
      <c r="AH79" s="147">
        <f t="shared" si="40"/>
        <v>2.4500000000000002</v>
      </c>
      <c r="AI79" s="365">
        <v>2.66</v>
      </c>
      <c r="AJ79" s="365">
        <f t="shared" si="40"/>
        <v>2.66</v>
      </c>
      <c r="AK79" s="365">
        <f t="shared" si="40"/>
        <v>2.66</v>
      </c>
      <c r="AL79" s="365">
        <f t="shared" si="40"/>
        <v>2.66</v>
      </c>
      <c r="AM79" s="365">
        <f t="shared" si="40"/>
        <v>2.66</v>
      </c>
      <c r="AN79" s="365">
        <f t="shared" si="40"/>
        <v>2.66</v>
      </c>
      <c r="AO79" s="420">
        <v>0</v>
      </c>
      <c r="AP79" s="431">
        <f t="shared" si="44"/>
        <v>0</v>
      </c>
      <c r="AQ79" s="385">
        <v>5364</v>
      </c>
      <c r="AR79" s="376">
        <f t="shared" si="0"/>
        <v>13141.800000000001</v>
      </c>
      <c r="AS79" s="96">
        <v>5160</v>
      </c>
      <c r="AT79" s="431">
        <f t="shared" si="33"/>
        <v>12642.000000000002</v>
      </c>
      <c r="AU79" s="386">
        <v>16884</v>
      </c>
      <c r="AV79" s="431">
        <f t="shared" si="34"/>
        <v>41365.800000000003</v>
      </c>
      <c r="AW79" s="386">
        <v>7560</v>
      </c>
      <c r="AX79" s="431">
        <f t="shared" si="35"/>
        <v>18522</v>
      </c>
      <c r="AY79" s="386">
        <v>10692</v>
      </c>
      <c r="AZ79" s="431">
        <f t="shared" si="36"/>
        <v>26195.4</v>
      </c>
      <c r="BA79" s="386">
        <v>9792</v>
      </c>
      <c r="BB79" s="431">
        <f t="shared" si="37"/>
        <v>26046.720000000001</v>
      </c>
      <c r="BC79" s="386">
        <v>7920</v>
      </c>
      <c r="BD79" s="431">
        <f t="shared" si="38"/>
        <v>21067.200000000001</v>
      </c>
      <c r="BE79" s="385">
        <v>11052</v>
      </c>
      <c r="BF79" s="431">
        <f t="shared" si="43"/>
        <v>29398.320000000003</v>
      </c>
      <c r="BG79" s="397">
        <v>11724</v>
      </c>
      <c r="BH79" s="431">
        <f t="shared" si="41"/>
        <v>31185.84</v>
      </c>
      <c r="BI79" s="385">
        <v>12924</v>
      </c>
      <c r="BJ79" s="431">
        <f t="shared" si="42"/>
        <v>34377.840000000004</v>
      </c>
      <c r="BK79" s="385">
        <v>5460</v>
      </c>
      <c r="BL79" s="445">
        <f t="shared" si="39"/>
        <v>14523.6</v>
      </c>
      <c r="BM79" s="468" t="s">
        <v>530</v>
      </c>
      <c r="BO79" s="1" t="s">
        <v>506</v>
      </c>
    </row>
    <row r="80" spans="1:67" s="7" customFormat="1" ht="14.25" customHeight="1">
      <c r="A80" s="297" t="s">
        <v>418</v>
      </c>
      <c r="B80" s="56" t="s">
        <v>504</v>
      </c>
      <c r="C80" s="129" t="s">
        <v>87</v>
      </c>
      <c r="D80" s="136" t="s">
        <v>161</v>
      </c>
      <c r="E80" s="13" t="s">
        <v>194</v>
      </c>
      <c r="F80" s="1034"/>
      <c r="G80" s="110">
        <v>2022</v>
      </c>
      <c r="H80" s="169" t="s">
        <v>531</v>
      </c>
      <c r="I80" s="169" t="s">
        <v>217</v>
      </c>
      <c r="J80" s="326" t="s">
        <v>196</v>
      </c>
      <c r="K80" s="169" t="s">
        <v>221</v>
      </c>
      <c r="L80" s="145" t="s">
        <v>167</v>
      </c>
      <c r="M80" s="55" t="s">
        <v>197</v>
      </c>
      <c r="N80" s="55">
        <v>13.57</v>
      </c>
      <c r="O80" s="55">
        <v>13.57</v>
      </c>
      <c r="P80" s="55">
        <v>12.64</v>
      </c>
      <c r="Q80" s="55">
        <v>13.57</v>
      </c>
      <c r="R80" s="55">
        <v>13.57</v>
      </c>
      <c r="S80" s="55">
        <v>13.57</v>
      </c>
      <c r="T80" s="55">
        <v>13.57</v>
      </c>
      <c r="U80" s="55">
        <v>13.57</v>
      </c>
      <c r="V80" s="55">
        <v>13.57</v>
      </c>
      <c r="W80" s="55">
        <v>13.57</v>
      </c>
      <c r="X80" s="55">
        <v>13.57</v>
      </c>
      <c r="Y80" s="55">
        <v>13.57</v>
      </c>
      <c r="Z80" s="55">
        <v>13.57</v>
      </c>
      <c r="AA80" s="55">
        <v>13.57</v>
      </c>
      <c r="AB80" s="147">
        <v>1.24</v>
      </c>
      <c r="AC80" s="147">
        <v>1.24</v>
      </c>
      <c r="AD80" s="147">
        <v>2.4700000000000002</v>
      </c>
      <c r="AE80" s="147">
        <f t="shared" si="40"/>
        <v>2.4700000000000002</v>
      </c>
      <c r="AF80" s="147">
        <f t="shared" si="40"/>
        <v>2.4700000000000002</v>
      </c>
      <c r="AG80" s="147">
        <f t="shared" si="40"/>
        <v>2.4700000000000002</v>
      </c>
      <c r="AH80" s="147">
        <f t="shared" si="40"/>
        <v>2.4700000000000002</v>
      </c>
      <c r="AI80" s="365">
        <v>2.67</v>
      </c>
      <c r="AJ80" s="365">
        <f t="shared" si="40"/>
        <v>2.67</v>
      </c>
      <c r="AK80" s="365">
        <f t="shared" si="40"/>
        <v>2.67</v>
      </c>
      <c r="AL80" s="365">
        <f t="shared" si="40"/>
        <v>2.67</v>
      </c>
      <c r="AM80" s="365">
        <f t="shared" si="40"/>
        <v>2.67</v>
      </c>
      <c r="AN80" s="365">
        <f t="shared" si="40"/>
        <v>2.67</v>
      </c>
      <c r="AO80" s="420">
        <v>2004</v>
      </c>
      <c r="AP80" s="431">
        <f t="shared" si="44"/>
        <v>2484.96</v>
      </c>
      <c r="AQ80" s="385">
        <v>5924</v>
      </c>
      <c r="AR80" s="376">
        <f t="shared" si="0"/>
        <v>14632.28</v>
      </c>
      <c r="AS80" s="96">
        <v>3288</v>
      </c>
      <c r="AT80" s="431">
        <f t="shared" si="33"/>
        <v>8121.3600000000006</v>
      </c>
      <c r="AU80" s="386">
        <v>5400</v>
      </c>
      <c r="AV80" s="431">
        <f t="shared" si="34"/>
        <v>13338.000000000002</v>
      </c>
      <c r="AW80" s="386">
        <v>11400</v>
      </c>
      <c r="AX80" s="431">
        <f t="shared" si="35"/>
        <v>28158.000000000004</v>
      </c>
      <c r="AY80" s="386">
        <v>4704</v>
      </c>
      <c r="AZ80" s="431">
        <f t="shared" si="36"/>
        <v>11618.880000000001</v>
      </c>
      <c r="BA80" s="386">
        <v>5052</v>
      </c>
      <c r="BB80" s="431">
        <f t="shared" si="37"/>
        <v>13488.84</v>
      </c>
      <c r="BC80" s="386">
        <v>4404</v>
      </c>
      <c r="BD80" s="431">
        <f t="shared" si="38"/>
        <v>11758.68</v>
      </c>
      <c r="BE80" s="385">
        <v>8220</v>
      </c>
      <c r="BF80" s="431">
        <f t="shared" si="43"/>
        <v>21947.399999999998</v>
      </c>
      <c r="BG80" s="397">
        <v>4620</v>
      </c>
      <c r="BH80" s="431">
        <f t="shared" si="41"/>
        <v>12335.4</v>
      </c>
      <c r="BI80" s="385">
        <v>13068</v>
      </c>
      <c r="BJ80" s="431">
        <f t="shared" si="42"/>
        <v>34891.56</v>
      </c>
      <c r="BK80" s="385">
        <v>1596</v>
      </c>
      <c r="BL80" s="445">
        <f t="shared" si="39"/>
        <v>4261.32</v>
      </c>
      <c r="BM80" s="468" t="s">
        <v>222</v>
      </c>
      <c r="BN80" s="1"/>
      <c r="BO80" s="1" t="s">
        <v>506</v>
      </c>
    </row>
    <row r="81" spans="1:67" s="7" customFormat="1" ht="14.25" customHeight="1">
      <c r="A81" s="297" t="s">
        <v>418</v>
      </c>
      <c r="B81" s="56" t="s">
        <v>504</v>
      </c>
      <c r="C81" s="129" t="s">
        <v>87</v>
      </c>
      <c r="D81" s="136" t="s">
        <v>161</v>
      </c>
      <c r="E81" s="13" t="s">
        <v>194</v>
      </c>
      <c r="F81" s="1034"/>
      <c r="G81" s="110">
        <v>2022</v>
      </c>
      <c r="H81" s="169" t="s">
        <v>531</v>
      </c>
      <c r="I81" s="169" t="s">
        <v>217</v>
      </c>
      <c r="J81" s="326" t="s">
        <v>196</v>
      </c>
      <c r="K81" s="169" t="s">
        <v>221</v>
      </c>
      <c r="L81" s="145" t="s">
        <v>167</v>
      </c>
      <c r="M81" s="55" t="s">
        <v>197</v>
      </c>
      <c r="N81" s="55">
        <v>13.72</v>
      </c>
      <c r="O81" s="55">
        <v>13.72</v>
      </c>
      <c r="P81" s="55">
        <v>13.72</v>
      </c>
      <c r="Q81" s="55">
        <v>13.72</v>
      </c>
      <c r="R81" s="55">
        <v>13.72</v>
      </c>
      <c r="S81" s="55">
        <v>13.72</v>
      </c>
      <c r="T81" s="55">
        <v>13.72</v>
      </c>
      <c r="U81" s="55">
        <v>13.72</v>
      </c>
      <c r="V81" s="55">
        <v>13.72</v>
      </c>
      <c r="W81" s="55">
        <v>13.72</v>
      </c>
      <c r="X81" s="55">
        <v>13.72</v>
      </c>
      <c r="Y81" s="55">
        <v>13.72</v>
      </c>
      <c r="Z81" s="55">
        <v>13.72</v>
      </c>
      <c r="AA81" s="55">
        <v>13.72</v>
      </c>
      <c r="AB81" s="147">
        <v>1.24</v>
      </c>
      <c r="AC81" s="147">
        <v>1.24</v>
      </c>
      <c r="AD81" s="147">
        <v>2.4700000000000002</v>
      </c>
      <c r="AE81" s="147">
        <f t="shared" si="40"/>
        <v>2.4700000000000002</v>
      </c>
      <c r="AF81" s="147">
        <f t="shared" si="40"/>
        <v>2.4700000000000002</v>
      </c>
      <c r="AG81" s="147">
        <f t="shared" si="40"/>
        <v>2.4700000000000002</v>
      </c>
      <c r="AH81" s="147">
        <f t="shared" si="40"/>
        <v>2.4700000000000002</v>
      </c>
      <c r="AI81" s="365">
        <v>2.68</v>
      </c>
      <c r="AJ81" s="365">
        <f t="shared" si="40"/>
        <v>2.68</v>
      </c>
      <c r="AK81" s="365">
        <f t="shared" si="40"/>
        <v>2.68</v>
      </c>
      <c r="AL81" s="365">
        <f t="shared" si="40"/>
        <v>2.68</v>
      </c>
      <c r="AM81" s="365">
        <f t="shared" si="40"/>
        <v>2.68</v>
      </c>
      <c r="AN81" s="365">
        <f t="shared" si="40"/>
        <v>2.68</v>
      </c>
      <c r="AO81" s="420">
        <v>0</v>
      </c>
      <c r="AP81" s="431">
        <f t="shared" si="44"/>
        <v>0</v>
      </c>
      <c r="AQ81" s="385">
        <v>0</v>
      </c>
      <c r="AR81" s="376">
        <f t="shared" si="0"/>
        <v>0</v>
      </c>
      <c r="AS81" s="96">
        <v>0</v>
      </c>
      <c r="AT81" s="431">
        <f t="shared" si="33"/>
        <v>0</v>
      </c>
      <c r="AU81" s="386">
        <v>0</v>
      </c>
      <c r="AV81" s="431">
        <f t="shared" si="34"/>
        <v>0</v>
      </c>
      <c r="AW81" s="386">
        <v>0</v>
      </c>
      <c r="AX81" s="431">
        <f t="shared" si="35"/>
        <v>0</v>
      </c>
      <c r="AY81" s="386">
        <v>0</v>
      </c>
      <c r="AZ81" s="431">
        <f t="shared" si="36"/>
        <v>0</v>
      </c>
      <c r="BA81" s="386">
        <v>0</v>
      </c>
      <c r="BB81" s="431">
        <f t="shared" si="37"/>
        <v>0</v>
      </c>
      <c r="BC81" s="386">
        <v>0</v>
      </c>
      <c r="BD81" s="431">
        <f t="shared" si="38"/>
        <v>0</v>
      </c>
      <c r="BE81" s="385">
        <v>0</v>
      </c>
      <c r="BF81" s="431">
        <f t="shared" si="43"/>
        <v>0</v>
      </c>
      <c r="BG81" s="397">
        <v>216</v>
      </c>
      <c r="BH81" s="431">
        <f t="shared" si="41"/>
        <v>578.88</v>
      </c>
      <c r="BI81" s="385">
        <v>0</v>
      </c>
      <c r="BJ81" s="431">
        <f t="shared" si="42"/>
        <v>0</v>
      </c>
      <c r="BK81" s="385">
        <v>0</v>
      </c>
      <c r="BL81" s="445">
        <f t="shared" si="39"/>
        <v>0</v>
      </c>
      <c r="BM81" s="468" t="s">
        <v>532</v>
      </c>
      <c r="BN81" s="1"/>
      <c r="BO81" s="1" t="s">
        <v>506</v>
      </c>
    </row>
    <row r="82" spans="1:67" s="7" customFormat="1" ht="14.25" customHeight="1">
      <c r="A82" s="297" t="s">
        <v>418</v>
      </c>
      <c r="B82" s="56" t="s">
        <v>504</v>
      </c>
      <c r="C82" s="129" t="s">
        <v>87</v>
      </c>
      <c r="D82" s="136" t="s">
        <v>161</v>
      </c>
      <c r="E82" s="13" t="s">
        <v>194</v>
      </c>
      <c r="F82" s="1034"/>
      <c r="G82" s="110">
        <v>2022</v>
      </c>
      <c r="H82" s="169" t="s">
        <v>531</v>
      </c>
      <c r="I82" s="169" t="s">
        <v>217</v>
      </c>
      <c r="J82" s="326" t="s">
        <v>196</v>
      </c>
      <c r="K82" s="169" t="s">
        <v>221</v>
      </c>
      <c r="L82" s="145" t="s">
        <v>167</v>
      </c>
      <c r="M82" s="55" t="s">
        <v>197</v>
      </c>
      <c r="N82" s="55">
        <v>14.22</v>
      </c>
      <c r="O82" s="55">
        <v>14.22</v>
      </c>
      <c r="P82" s="55">
        <v>14.22</v>
      </c>
      <c r="Q82" s="55">
        <v>14.22</v>
      </c>
      <c r="R82" s="55">
        <v>14.22</v>
      </c>
      <c r="S82" s="55">
        <v>14.22</v>
      </c>
      <c r="T82" s="55">
        <v>14.22</v>
      </c>
      <c r="U82" s="55">
        <v>14.22</v>
      </c>
      <c r="V82" s="55">
        <v>14.22</v>
      </c>
      <c r="W82" s="55">
        <v>14.22</v>
      </c>
      <c r="X82" s="55">
        <v>14.22</v>
      </c>
      <c r="Y82" s="55">
        <v>14.22</v>
      </c>
      <c r="Z82" s="55">
        <v>14.22</v>
      </c>
      <c r="AA82" s="55">
        <v>14.22</v>
      </c>
      <c r="AB82" s="147">
        <v>1.24</v>
      </c>
      <c r="AC82" s="147">
        <v>1.24</v>
      </c>
      <c r="AD82" s="147">
        <v>2.4700000000000002</v>
      </c>
      <c r="AE82" s="147">
        <f t="shared" si="40"/>
        <v>2.4700000000000002</v>
      </c>
      <c r="AF82" s="147">
        <f t="shared" si="40"/>
        <v>2.4700000000000002</v>
      </c>
      <c r="AG82" s="147">
        <f t="shared" si="40"/>
        <v>2.4700000000000002</v>
      </c>
      <c r="AH82" s="147">
        <f t="shared" si="40"/>
        <v>2.4700000000000002</v>
      </c>
      <c r="AI82" s="365">
        <v>2.69</v>
      </c>
      <c r="AJ82" s="365">
        <f t="shared" si="40"/>
        <v>2.69</v>
      </c>
      <c r="AK82" s="365">
        <f t="shared" si="40"/>
        <v>2.69</v>
      </c>
      <c r="AL82" s="365">
        <f t="shared" si="40"/>
        <v>2.69</v>
      </c>
      <c r="AM82" s="365">
        <f t="shared" si="40"/>
        <v>2.69</v>
      </c>
      <c r="AN82" s="365">
        <f t="shared" si="40"/>
        <v>2.69</v>
      </c>
      <c r="AO82" s="420">
        <v>0</v>
      </c>
      <c r="AP82" s="431">
        <f t="shared" si="44"/>
        <v>0</v>
      </c>
      <c r="AQ82" s="385">
        <v>0</v>
      </c>
      <c r="AR82" s="376">
        <f t="shared" si="0"/>
        <v>0</v>
      </c>
      <c r="AS82" s="96">
        <v>11660</v>
      </c>
      <c r="AT82" s="431">
        <f t="shared" si="33"/>
        <v>28800.2</v>
      </c>
      <c r="AU82" s="386">
        <v>10500</v>
      </c>
      <c r="AV82" s="431">
        <f t="shared" si="34"/>
        <v>25935.000000000004</v>
      </c>
      <c r="AW82" s="386">
        <v>11748</v>
      </c>
      <c r="AX82" s="431">
        <f t="shared" si="35"/>
        <v>29017.56</v>
      </c>
      <c r="AY82" s="386">
        <v>16824</v>
      </c>
      <c r="AZ82" s="431">
        <f t="shared" si="36"/>
        <v>41555.280000000006</v>
      </c>
      <c r="BA82" s="386">
        <v>15000</v>
      </c>
      <c r="BB82" s="431">
        <f t="shared" si="37"/>
        <v>40350</v>
      </c>
      <c r="BC82" s="386">
        <v>15600</v>
      </c>
      <c r="BD82" s="431">
        <f t="shared" si="38"/>
        <v>41964</v>
      </c>
      <c r="BE82" s="385">
        <v>19104</v>
      </c>
      <c r="BF82" s="431">
        <f t="shared" si="43"/>
        <v>51389.760000000002</v>
      </c>
      <c r="BG82" s="397">
        <v>17964</v>
      </c>
      <c r="BH82" s="431">
        <f t="shared" si="41"/>
        <v>48323.159999999996</v>
      </c>
      <c r="BI82" s="385">
        <v>26304</v>
      </c>
      <c r="BJ82" s="431">
        <f t="shared" si="42"/>
        <v>70757.759999999995</v>
      </c>
      <c r="BK82" s="385">
        <v>7128</v>
      </c>
      <c r="BL82" s="445">
        <f t="shared" si="39"/>
        <v>19174.32</v>
      </c>
      <c r="BM82" s="468" t="s">
        <v>533</v>
      </c>
      <c r="BN82" s="1"/>
      <c r="BO82" s="1" t="s">
        <v>506</v>
      </c>
    </row>
    <row r="83" spans="1:67" s="7" customFormat="1" ht="14.25" customHeight="1">
      <c r="A83" s="297" t="s">
        <v>418</v>
      </c>
      <c r="B83" s="56" t="s">
        <v>504</v>
      </c>
      <c r="C83" s="129" t="s">
        <v>87</v>
      </c>
      <c r="D83" s="136" t="s">
        <v>161</v>
      </c>
      <c r="E83" s="13" t="s">
        <v>194</v>
      </c>
      <c r="F83" s="1034"/>
      <c r="G83" s="110">
        <v>2023</v>
      </c>
      <c r="H83" s="169" t="s">
        <v>534</v>
      </c>
      <c r="I83" s="169" t="s">
        <v>217</v>
      </c>
      <c r="J83" s="326" t="s">
        <v>196</v>
      </c>
      <c r="K83" s="169" t="s">
        <v>535</v>
      </c>
      <c r="L83" s="145" t="s">
        <v>167</v>
      </c>
      <c r="M83" s="55" t="s">
        <v>197</v>
      </c>
      <c r="N83" s="55">
        <v>13.75</v>
      </c>
      <c r="O83" s="55">
        <v>13.75</v>
      </c>
      <c r="P83" s="55">
        <v>13.75</v>
      </c>
      <c r="Q83" s="55">
        <v>13.75</v>
      </c>
      <c r="R83" s="55">
        <v>13.75</v>
      </c>
      <c r="S83" s="55">
        <v>13.75</v>
      </c>
      <c r="T83" s="55">
        <v>13.75</v>
      </c>
      <c r="U83" s="55">
        <v>13.75</v>
      </c>
      <c r="V83" s="55">
        <v>13.75</v>
      </c>
      <c r="W83" s="55">
        <v>13.75</v>
      </c>
      <c r="X83" s="55">
        <v>13.75</v>
      </c>
      <c r="Y83" s="55">
        <v>13.75</v>
      </c>
      <c r="Z83" s="55">
        <v>13.75</v>
      </c>
      <c r="AA83" s="55">
        <v>13.75</v>
      </c>
      <c r="AB83" s="147">
        <v>2.74</v>
      </c>
      <c r="AC83" s="147">
        <v>2.74</v>
      </c>
      <c r="AD83" s="147">
        <v>2.4700000000000002</v>
      </c>
      <c r="AE83" s="147">
        <f t="shared" si="40"/>
        <v>2.4700000000000002</v>
      </c>
      <c r="AF83" s="147">
        <f t="shared" si="40"/>
        <v>2.4700000000000002</v>
      </c>
      <c r="AG83" s="147">
        <f t="shared" si="40"/>
        <v>2.4700000000000002</v>
      </c>
      <c r="AH83" s="147">
        <f t="shared" si="40"/>
        <v>2.4700000000000002</v>
      </c>
      <c r="AI83" s="365">
        <v>2.9600000000000026</v>
      </c>
      <c r="AJ83" s="365">
        <f t="shared" si="40"/>
        <v>2.9600000000000026</v>
      </c>
      <c r="AK83" s="365">
        <f t="shared" si="40"/>
        <v>2.9600000000000026</v>
      </c>
      <c r="AL83" s="365">
        <f t="shared" si="40"/>
        <v>2.9600000000000026</v>
      </c>
      <c r="AM83" s="365">
        <f t="shared" si="40"/>
        <v>2.9600000000000026</v>
      </c>
      <c r="AN83" s="365">
        <f t="shared" si="40"/>
        <v>2.9600000000000026</v>
      </c>
      <c r="AO83" s="420">
        <v>0</v>
      </c>
      <c r="AP83" s="431">
        <f t="shared" si="44"/>
        <v>0</v>
      </c>
      <c r="AQ83" s="385">
        <v>0</v>
      </c>
      <c r="AR83" s="376">
        <f t="shared" si="0"/>
        <v>0</v>
      </c>
      <c r="AS83" s="96">
        <v>564</v>
      </c>
      <c r="AT83" s="431">
        <f t="shared" si="33"/>
        <v>1393.0800000000002</v>
      </c>
      <c r="AU83" s="386">
        <v>9996</v>
      </c>
      <c r="AV83" s="431">
        <f t="shared" si="34"/>
        <v>24690.120000000003</v>
      </c>
      <c r="AW83" s="386">
        <v>1332</v>
      </c>
      <c r="AX83" s="431">
        <f t="shared" si="35"/>
        <v>3290.0400000000004</v>
      </c>
      <c r="AY83" s="386">
        <v>3240</v>
      </c>
      <c r="AZ83" s="431">
        <f t="shared" si="36"/>
        <v>8002.8</v>
      </c>
      <c r="BA83" s="386">
        <v>2184</v>
      </c>
      <c r="BB83" s="431">
        <f t="shared" si="37"/>
        <v>6464.6400000000058</v>
      </c>
      <c r="BC83" s="386">
        <v>5628</v>
      </c>
      <c r="BD83" s="431">
        <f t="shared" si="38"/>
        <v>16658.880000000016</v>
      </c>
      <c r="BE83" s="385">
        <v>1548</v>
      </c>
      <c r="BF83" s="431">
        <f t="shared" si="43"/>
        <v>4582.0800000000045</v>
      </c>
      <c r="BG83" s="397">
        <v>5076</v>
      </c>
      <c r="BH83" s="431">
        <f t="shared" si="41"/>
        <v>15024.960000000014</v>
      </c>
      <c r="BI83" s="385">
        <v>1332</v>
      </c>
      <c r="BJ83" s="431">
        <f t="shared" si="42"/>
        <v>3942.7200000000034</v>
      </c>
      <c r="BK83" s="385">
        <v>300</v>
      </c>
      <c r="BL83" s="445">
        <f t="shared" si="39"/>
        <v>888.0000000000008</v>
      </c>
      <c r="BM83" s="468" t="s">
        <v>536</v>
      </c>
      <c r="BN83" s="1"/>
      <c r="BO83" s="1" t="s">
        <v>506</v>
      </c>
    </row>
    <row r="84" spans="1:67" s="7" customFormat="1" ht="14.25" customHeight="1" thickBot="1">
      <c r="A84" s="298" t="s">
        <v>418</v>
      </c>
      <c r="B84" s="135" t="s">
        <v>504</v>
      </c>
      <c r="C84" s="134" t="s">
        <v>87</v>
      </c>
      <c r="D84" s="133" t="s">
        <v>161</v>
      </c>
      <c r="E84" s="14" t="s">
        <v>194</v>
      </c>
      <c r="F84" s="1066"/>
      <c r="G84" s="104">
        <v>2022</v>
      </c>
      <c r="H84" s="101" t="s">
        <v>537</v>
      </c>
      <c r="I84" s="101" t="s">
        <v>217</v>
      </c>
      <c r="J84" s="329" t="s">
        <v>196</v>
      </c>
      <c r="K84" s="101" t="s">
        <v>196</v>
      </c>
      <c r="L84" s="101" t="s">
        <v>167</v>
      </c>
      <c r="M84" s="90" t="s">
        <v>197</v>
      </c>
      <c r="N84" s="90">
        <v>18.809999999999999</v>
      </c>
      <c r="O84" s="90">
        <v>18.809999999999999</v>
      </c>
      <c r="P84" s="90">
        <v>18.809999999999999</v>
      </c>
      <c r="Q84" s="90">
        <v>18.809999999999999</v>
      </c>
      <c r="R84" s="90">
        <v>18.809999999999999</v>
      </c>
      <c r="S84" s="90">
        <v>18.809999999999999</v>
      </c>
      <c r="T84" s="90">
        <v>18.809999999999999</v>
      </c>
      <c r="U84" s="90">
        <v>18.809999999999999</v>
      </c>
      <c r="V84" s="90">
        <v>18.809999999999999</v>
      </c>
      <c r="W84" s="90">
        <v>18.809999999999999</v>
      </c>
      <c r="X84" s="90">
        <v>18.809999999999999</v>
      </c>
      <c r="Y84" s="90">
        <v>18.809999999999999</v>
      </c>
      <c r="Z84" s="90">
        <v>18.809999999999999</v>
      </c>
      <c r="AA84" s="90">
        <v>18.809999999999999</v>
      </c>
      <c r="AB84" s="147">
        <v>1.25</v>
      </c>
      <c r="AC84" s="147">
        <v>1.25</v>
      </c>
      <c r="AD84" s="147">
        <f t="shared" si="40"/>
        <v>1.25</v>
      </c>
      <c r="AE84" s="147">
        <f t="shared" si="40"/>
        <v>1.25</v>
      </c>
      <c r="AF84" s="147">
        <f t="shared" si="40"/>
        <v>1.25</v>
      </c>
      <c r="AG84" s="147">
        <f t="shared" si="40"/>
        <v>1.25</v>
      </c>
      <c r="AH84" s="147">
        <f t="shared" si="40"/>
        <v>1.25</v>
      </c>
      <c r="AI84" s="365">
        <v>1.6</v>
      </c>
      <c r="AJ84" s="365">
        <f t="shared" si="40"/>
        <v>1.6</v>
      </c>
      <c r="AK84" s="365">
        <f t="shared" si="40"/>
        <v>1.6</v>
      </c>
      <c r="AL84" s="365">
        <f t="shared" si="40"/>
        <v>1.6</v>
      </c>
      <c r="AM84" s="365">
        <f t="shared" si="40"/>
        <v>1.6</v>
      </c>
      <c r="AN84" s="365">
        <f t="shared" si="40"/>
        <v>1.6</v>
      </c>
      <c r="AO84" s="421">
        <v>8456</v>
      </c>
      <c r="AP84" s="432">
        <f t="shared" si="44"/>
        <v>10570</v>
      </c>
      <c r="AQ84" s="387">
        <v>12530</v>
      </c>
      <c r="AR84" s="436">
        <f t="shared" si="0"/>
        <v>15662.5</v>
      </c>
      <c r="AS84" s="88">
        <v>10960</v>
      </c>
      <c r="AT84" s="432">
        <f t="shared" si="33"/>
        <v>13700</v>
      </c>
      <c r="AU84" s="392">
        <v>11143</v>
      </c>
      <c r="AV84" s="432">
        <f t="shared" si="34"/>
        <v>13928.75</v>
      </c>
      <c r="AW84" s="392">
        <v>15042</v>
      </c>
      <c r="AX84" s="432">
        <f t="shared" si="35"/>
        <v>18802.5</v>
      </c>
      <c r="AY84" s="392">
        <v>15354</v>
      </c>
      <c r="AZ84" s="432">
        <f t="shared" si="36"/>
        <v>19192.5</v>
      </c>
      <c r="BA84" s="392">
        <v>5770</v>
      </c>
      <c r="BB84" s="432">
        <f t="shared" si="37"/>
        <v>9232</v>
      </c>
      <c r="BC84" s="392">
        <v>8730</v>
      </c>
      <c r="BD84" s="432">
        <f t="shared" si="38"/>
        <v>13968</v>
      </c>
      <c r="BE84" s="482">
        <v>10800</v>
      </c>
      <c r="BF84" s="435">
        <f t="shared" si="43"/>
        <v>17280</v>
      </c>
      <c r="BG84" s="398">
        <v>9963</v>
      </c>
      <c r="BH84" s="432">
        <f t="shared" si="41"/>
        <v>15940.800000000001</v>
      </c>
      <c r="BI84" s="387">
        <v>6260</v>
      </c>
      <c r="BJ84" s="432">
        <f t="shared" si="42"/>
        <v>10016</v>
      </c>
      <c r="BK84" s="387">
        <v>7560</v>
      </c>
      <c r="BL84" s="446">
        <f t="shared" si="39"/>
        <v>12096</v>
      </c>
      <c r="BM84" s="468" t="s">
        <v>224</v>
      </c>
      <c r="BN84" s="1"/>
      <c r="BO84" s="1" t="s">
        <v>506</v>
      </c>
    </row>
    <row r="85" spans="1:67" ht="14.25" customHeight="1">
      <c r="A85" s="130" t="s">
        <v>418</v>
      </c>
      <c r="B85" s="130" t="s">
        <v>160</v>
      </c>
      <c r="C85" s="129" t="s">
        <v>87</v>
      </c>
      <c r="D85" s="515" t="s">
        <v>538</v>
      </c>
      <c r="E85" s="516" t="s">
        <v>162</v>
      </c>
      <c r="F85" s="1053" t="s">
        <v>75</v>
      </c>
      <c r="G85" s="347" t="s">
        <v>163</v>
      </c>
      <c r="H85" s="348" t="s">
        <v>238</v>
      </c>
      <c r="I85" s="349" t="s">
        <v>174</v>
      </c>
      <c r="J85" s="350">
        <v>15</v>
      </c>
      <c r="K85" s="348" t="s">
        <v>239</v>
      </c>
      <c r="L85" s="348" t="s">
        <v>190</v>
      </c>
      <c r="M85" s="352" t="s">
        <v>539</v>
      </c>
      <c r="N85" s="351">
        <v>3.6</v>
      </c>
      <c r="O85" s="63">
        <v>4</v>
      </c>
      <c r="P85" s="63">
        <v>4.3499999999999996</v>
      </c>
      <c r="Q85" s="61">
        <v>4.3499999999999996</v>
      </c>
      <c r="R85" s="63">
        <v>4.3499999999999996</v>
      </c>
      <c r="S85" s="61">
        <v>4.3499999999999996</v>
      </c>
      <c r="T85" s="63">
        <v>4.3499999999999996</v>
      </c>
      <c r="U85" s="61">
        <v>4.3499999999999996</v>
      </c>
      <c r="V85" s="63">
        <v>4</v>
      </c>
      <c r="W85" s="61">
        <v>4</v>
      </c>
      <c r="X85" s="63">
        <v>4</v>
      </c>
      <c r="Y85" s="61">
        <v>4</v>
      </c>
      <c r="Z85" s="63">
        <v>4</v>
      </c>
      <c r="AA85" s="61">
        <v>4</v>
      </c>
      <c r="AB85" s="353">
        <v>0.25999999999999979</v>
      </c>
      <c r="AC85" s="354">
        <v>0.25999999999999979</v>
      </c>
      <c r="AD85" s="354">
        <v>0.25999999999999979</v>
      </c>
      <c r="AE85" s="354">
        <v>0.25999999999999979</v>
      </c>
      <c r="AF85" s="354">
        <v>0.25999999999999979</v>
      </c>
      <c r="AG85" s="354">
        <v>0.25999999999999979</v>
      </c>
      <c r="AH85" s="354">
        <v>0.25999999999999979</v>
      </c>
      <c r="AI85" s="354">
        <v>0.4</v>
      </c>
      <c r="AJ85" s="354">
        <v>0.4</v>
      </c>
      <c r="AK85" s="354">
        <v>0.4</v>
      </c>
      <c r="AL85" s="354">
        <v>0.4</v>
      </c>
      <c r="AM85" s="354">
        <v>0.4</v>
      </c>
      <c r="AN85" s="354">
        <v>0.4</v>
      </c>
      <c r="AO85" s="389">
        <v>800</v>
      </c>
      <c r="AP85" s="433">
        <f t="shared" ref="AP85:AP152" si="45">AC85*AO85</f>
        <v>207.99999999999983</v>
      </c>
      <c r="AQ85" s="399">
        <v>2800</v>
      </c>
      <c r="AR85" s="438">
        <f t="shared" ref="AR85:AR156" si="46">AD85*AQ85</f>
        <v>727.99999999999943</v>
      </c>
      <c r="AS85" s="99">
        <v>560</v>
      </c>
      <c r="AT85" s="441">
        <f t="shared" si="33"/>
        <v>145.59999999999988</v>
      </c>
      <c r="AU85" s="407">
        <v>4120</v>
      </c>
      <c r="AV85" s="441">
        <f t="shared" si="34"/>
        <v>1071.1999999999991</v>
      </c>
      <c r="AW85" s="409">
        <v>6080</v>
      </c>
      <c r="AX85" s="438">
        <f t="shared" si="35"/>
        <v>1580.7999999999988</v>
      </c>
      <c r="AY85" s="409">
        <v>320</v>
      </c>
      <c r="AZ85" s="438">
        <f t="shared" ref="AZ85:AZ111" si="47">AH85*AY85</f>
        <v>83.199999999999932</v>
      </c>
      <c r="BA85" s="416">
        <v>1560</v>
      </c>
      <c r="BB85" s="438">
        <f t="shared" si="37"/>
        <v>624</v>
      </c>
      <c r="BC85" s="416"/>
      <c r="BD85" s="438">
        <f t="shared" si="38"/>
        <v>0</v>
      </c>
      <c r="BE85" s="416"/>
      <c r="BF85" s="438">
        <f t="shared" ref="BF85:BF111" si="48">AK85*BE85</f>
        <v>0</v>
      </c>
      <c r="BG85" s="416"/>
      <c r="BH85" s="438">
        <f t="shared" si="41"/>
        <v>0</v>
      </c>
      <c r="BI85" s="416">
        <v>40</v>
      </c>
      <c r="BJ85" s="438">
        <f t="shared" si="42"/>
        <v>16</v>
      </c>
      <c r="BK85" s="416"/>
      <c r="BL85" s="450">
        <f t="shared" si="39"/>
        <v>0</v>
      </c>
      <c r="BM85" s="471" t="s">
        <v>540</v>
      </c>
    </row>
    <row r="86" spans="1:67" ht="14.25" customHeight="1">
      <c r="A86" s="130" t="s">
        <v>418</v>
      </c>
      <c r="B86" s="130" t="s">
        <v>160</v>
      </c>
      <c r="C86" s="129" t="s">
        <v>87</v>
      </c>
      <c r="D86" s="517" t="s">
        <v>538</v>
      </c>
      <c r="E86" s="518" t="s">
        <v>162</v>
      </c>
      <c r="F86" s="966"/>
      <c r="G86" s="110" t="s">
        <v>163</v>
      </c>
      <c r="H86" s="178" t="s">
        <v>238</v>
      </c>
      <c r="I86" s="119" t="s">
        <v>174</v>
      </c>
      <c r="J86" s="177">
        <v>15</v>
      </c>
      <c r="K86" s="178" t="s">
        <v>166</v>
      </c>
      <c r="L86" s="178" t="s">
        <v>167</v>
      </c>
      <c r="M86" s="351" t="s">
        <v>168</v>
      </c>
      <c r="N86" s="351">
        <v>5.8</v>
      </c>
      <c r="O86" s="55">
        <v>5.8</v>
      </c>
      <c r="P86" s="55">
        <v>6.35</v>
      </c>
      <c r="Q86" s="147">
        <v>6.35</v>
      </c>
      <c r="R86" s="55">
        <v>6.35</v>
      </c>
      <c r="S86" s="147">
        <v>6.35</v>
      </c>
      <c r="T86" s="55">
        <v>6.35</v>
      </c>
      <c r="U86" s="147">
        <v>6.35</v>
      </c>
      <c r="V86" s="55">
        <v>5.8</v>
      </c>
      <c r="W86" s="147">
        <v>5.8</v>
      </c>
      <c r="X86" s="55">
        <v>5.8</v>
      </c>
      <c r="Y86" s="147">
        <v>5.8</v>
      </c>
      <c r="Z86" s="55">
        <v>5.8</v>
      </c>
      <c r="AA86" s="147">
        <v>5.8</v>
      </c>
      <c r="AB86" s="355">
        <v>0</v>
      </c>
      <c r="AC86" s="225">
        <v>0.40999999999999925</v>
      </c>
      <c r="AD86" s="225">
        <v>0.40999999999999925</v>
      </c>
      <c r="AE86" s="225">
        <v>0.40999999999999925</v>
      </c>
      <c r="AF86" s="225">
        <v>0.40999999999999925</v>
      </c>
      <c r="AG86" s="225">
        <v>0.40999999999999925</v>
      </c>
      <c r="AH86" s="225">
        <v>0.40999999999999925</v>
      </c>
      <c r="AI86" s="225">
        <v>0</v>
      </c>
      <c r="AJ86" s="225">
        <v>0</v>
      </c>
      <c r="AK86" s="225">
        <v>0</v>
      </c>
      <c r="AL86" s="225">
        <v>0</v>
      </c>
      <c r="AM86" s="225">
        <v>0</v>
      </c>
      <c r="AN86" s="225">
        <v>0</v>
      </c>
      <c r="AO86" s="390">
        <v>3560</v>
      </c>
      <c r="AP86" s="431">
        <f t="shared" si="45"/>
        <v>1459.5999999999974</v>
      </c>
      <c r="AQ86" s="424">
        <v>1560</v>
      </c>
      <c r="AR86" s="237">
        <f t="shared" si="46"/>
        <v>639.59999999999889</v>
      </c>
      <c r="AS86" s="96">
        <v>680</v>
      </c>
      <c r="AT86" s="431">
        <f t="shared" si="33"/>
        <v>278.7999999999995</v>
      </c>
      <c r="AU86" s="96">
        <v>2680</v>
      </c>
      <c r="AV86" s="431">
        <f t="shared" si="34"/>
        <v>1098.7999999999979</v>
      </c>
      <c r="AW86" s="427">
        <v>7440</v>
      </c>
      <c r="AX86" s="237">
        <f t="shared" si="35"/>
        <v>3050.3999999999946</v>
      </c>
      <c r="AY86" s="427">
        <v>5960</v>
      </c>
      <c r="AZ86" s="237">
        <f t="shared" si="47"/>
        <v>2443.5999999999954</v>
      </c>
      <c r="BA86" s="385">
        <v>1560</v>
      </c>
      <c r="BB86" s="237">
        <f t="shared" si="37"/>
        <v>0</v>
      </c>
      <c r="BC86" s="385">
        <v>3960</v>
      </c>
      <c r="BD86" s="237">
        <f t="shared" si="38"/>
        <v>0</v>
      </c>
      <c r="BE86" s="385">
        <v>1240</v>
      </c>
      <c r="BF86" s="237">
        <f t="shared" si="48"/>
        <v>0</v>
      </c>
      <c r="BG86" s="385">
        <v>360</v>
      </c>
      <c r="BH86" s="237">
        <f t="shared" si="41"/>
        <v>0</v>
      </c>
      <c r="BI86" s="385">
        <v>520</v>
      </c>
      <c r="BJ86" s="237">
        <f t="shared" si="42"/>
        <v>0</v>
      </c>
      <c r="BK86" s="385">
        <v>560</v>
      </c>
      <c r="BL86" s="449">
        <f t="shared" si="39"/>
        <v>0</v>
      </c>
      <c r="BM86" s="471" t="s">
        <v>541</v>
      </c>
    </row>
    <row r="87" spans="1:67" ht="14.25" customHeight="1">
      <c r="A87" s="130" t="s">
        <v>418</v>
      </c>
      <c r="B87" s="130" t="s">
        <v>160</v>
      </c>
      <c r="C87" s="129" t="s">
        <v>87</v>
      </c>
      <c r="D87" s="517" t="s">
        <v>538</v>
      </c>
      <c r="E87" s="518" t="s">
        <v>162</v>
      </c>
      <c r="F87" s="966"/>
      <c r="G87" s="110" t="s">
        <v>163</v>
      </c>
      <c r="H87" s="178" t="s">
        <v>238</v>
      </c>
      <c r="I87" s="119" t="s">
        <v>165</v>
      </c>
      <c r="J87" s="177">
        <v>15</v>
      </c>
      <c r="K87" s="178" t="s">
        <v>166</v>
      </c>
      <c r="L87" s="178" t="s">
        <v>167</v>
      </c>
      <c r="M87" s="351" t="s">
        <v>168</v>
      </c>
      <c r="N87" s="351">
        <v>8.5</v>
      </c>
      <c r="O87" s="55">
        <v>11.4</v>
      </c>
      <c r="P87" s="55">
        <v>13.2</v>
      </c>
      <c r="Q87" s="147">
        <v>13.2</v>
      </c>
      <c r="R87" s="55">
        <v>13.2</v>
      </c>
      <c r="S87" s="147">
        <v>13.2</v>
      </c>
      <c r="T87" s="55">
        <v>13.2</v>
      </c>
      <c r="U87" s="147">
        <v>13.2</v>
      </c>
      <c r="V87" s="55">
        <v>11.4</v>
      </c>
      <c r="W87" s="147">
        <v>11.4</v>
      </c>
      <c r="X87" s="55">
        <v>11.4</v>
      </c>
      <c r="Y87" s="147">
        <v>11.4</v>
      </c>
      <c r="Z87" s="55">
        <v>11.4</v>
      </c>
      <c r="AA87" s="147">
        <v>11.4</v>
      </c>
      <c r="AB87" s="355">
        <v>2.9</v>
      </c>
      <c r="AC87" s="225">
        <v>3.4399999999999995</v>
      </c>
      <c r="AD87" s="225">
        <v>3.4399999999999995</v>
      </c>
      <c r="AE87" s="225">
        <v>3.4399999999999995</v>
      </c>
      <c r="AF87" s="225">
        <v>3.4399999999999995</v>
      </c>
      <c r="AG87" s="225">
        <v>3.4399999999999995</v>
      </c>
      <c r="AH87" s="225">
        <v>3.4399999999999995</v>
      </c>
      <c r="AI87" s="225">
        <v>2.9</v>
      </c>
      <c r="AJ87" s="225">
        <v>2.9</v>
      </c>
      <c r="AK87" s="225">
        <v>2.9</v>
      </c>
      <c r="AL87" s="225">
        <v>2.9</v>
      </c>
      <c r="AM87" s="225">
        <v>2.9</v>
      </c>
      <c r="AN87" s="225">
        <v>2.9</v>
      </c>
      <c r="AO87" s="390">
        <v>8996</v>
      </c>
      <c r="AP87" s="431">
        <f t="shared" si="45"/>
        <v>30946.239999999994</v>
      </c>
      <c r="AQ87" s="400">
        <v>33360</v>
      </c>
      <c r="AR87" s="237">
        <f t="shared" si="46"/>
        <v>114758.39999999998</v>
      </c>
      <c r="AS87" s="96">
        <v>6319</v>
      </c>
      <c r="AT87" s="431">
        <f t="shared" si="33"/>
        <v>21737.359999999997</v>
      </c>
      <c r="AU87" s="96">
        <v>1840</v>
      </c>
      <c r="AV87" s="431">
        <f t="shared" si="34"/>
        <v>6329.5999999999995</v>
      </c>
      <c r="AW87" s="427">
        <v>15040</v>
      </c>
      <c r="AX87" s="237">
        <f t="shared" si="35"/>
        <v>51737.599999999991</v>
      </c>
      <c r="AY87" s="427">
        <v>4439</v>
      </c>
      <c r="AZ87" s="237">
        <f t="shared" si="47"/>
        <v>15270.159999999998</v>
      </c>
      <c r="BA87" s="385">
        <v>16040</v>
      </c>
      <c r="BB87" s="237">
        <f t="shared" si="37"/>
        <v>46516</v>
      </c>
      <c r="BC87" s="385">
        <v>12720</v>
      </c>
      <c r="BD87" s="237">
        <f t="shared" si="38"/>
        <v>36888</v>
      </c>
      <c r="BE87" s="385">
        <v>4840</v>
      </c>
      <c r="BF87" s="237">
        <f t="shared" si="48"/>
        <v>14036</v>
      </c>
      <c r="BG87" s="385">
        <v>16320</v>
      </c>
      <c r="BH87" s="237">
        <f t="shared" si="41"/>
        <v>47328</v>
      </c>
      <c r="BI87" s="385">
        <v>14960</v>
      </c>
      <c r="BJ87" s="237">
        <f t="shared" si="42"/>
        <v>43384</v>
      </c>
      <c r="BK87" s="385">
        <v>3760</v>
      </c>
      <c r="BL87" s="449">
        <f t="shared" si="39"/>
        <v>10904</v>
      </c>
      <c r="BM87" s="471" t="s">
        <v>542</v>
      </c>
    </row>
    <row r="88" spans="1:67" ht="14.25" customHeight="1">
      <c r="A88" s="130" t="s">
        <v>418</v>
      </c>
      <c r="B88" s="130" t="s">
        <v>160</v>
      </c>
      <c r="C88" s="129" t="s">
        <v>87</v>
      </c>
      <c r="D88" s="517" t="s">
        <v>538</v>
      </c>
      <c r="E88" s="518" t="s">
        <v>162</v>
      </c>
      <c r="F88" s="966"/>
      <c r="G88" s="110" t="s">
        <v>163</v>
      </c>
      <c r="H88" s="178" t="s">
        <v>238</v>
      </c>
      <c r="I88" s="119" t="s">
        <v>165</v>
      </c>
      <c r="J88" s="177">
        <v>15</v>
      </c>
      <c r="K88" s="178" t="s">
        <v>543</v>
      </c>
      <c r="L88" s="178" t="s">
        <v>167</v>
      </c>
      <c r="M88" s="351" t="s">
        <v>168</v>
      </c>
      <c r="N88" s="351">
        <v>11.36</v>
      </c>
      <c r="O88" s="55">
        <v>13.1</v>
      </c>
      <c r="P88" s="55">
        <v>14.8</v>
      </c>
      <c r="Q88" s="147">
        <v>14.8</v>
      </c>
      <c r="R88" s="55">
        <v>14.8</v>
      </c>
      <c r="S88" s="147">
        <v>14.8</v>
      </c>
      <c r="T88" s="55">
        <v>14.8</v>
      </c>
      <c r="U88" s="147">
        <v>14.8</v>
      </c>
      <c r="V88" s="55">
        <v>13.1</v>
      </c>
      <c r="W88" s="147">
        <v>13.1</v>
      </c>
      <c r="X88" s="55">
        <v>13.1</v>
      </c>
      <c r="Y88" s="147">
        <v>13.1</v>
      </c>
      <c r="Z88" s="55">
        <v>13.1</v>
      </c>
      <c r="AA88" s="147">
        <v>13.1</v>
      </c>
      <c r="AB88" s="355">
        <v>1.74</v>
      </c>
      <c r="AC88" s="225">
        <v>3.4399999999999995</v>
      </c>
      <c r="AD88" s="225">
        <v>3.4399999999999995</v>
      </c>
      <c r="AE88" s="225">
        <v>3.4399999999999995</v>
      </c>
      <c r="AF88" s="225">
        <v>3.4399999999999995</v>
      </c>
      <c r="AG88" s="225">
        <v>3.4399999999999995</v>
      </c>
      <c r="AH88" s="225">
        <v>3.4399999999999995</v>
      </c>
      <c r="AI88" s="225">
        <v>1.74</v>
      </c>
      <c r="AJ88" s="225">
        <v>1.74</v>
      </c>
      <c r="AK88" s="225">
        <v>1.74</v>
      </c>
      <c r="AL88" s="225">
        <v>1.74</v>
      </c>
      <c r="AM88" s="225">
        <v>1.74</v>
      </c>
      <c r="AN88" s="225">
        <v>1.74</v>
      </c>
      <c r="AO88" s="390">
        <v>80</v>
      </c>
      <c r="AP88" s="431">
        <f t="shared" si="45"/>
        <v>275.19999999999993</v>
      </c>
      <c r="AQ88" s="400"/>
      <c r="AR88" s="237">
        <f t="shared" si="46"/>
        <v>0</v>
      </c>
      <c r="AS88" s="403"/>
      <c r="AT88" s="431">
        <f t="shared" si="33"/>
        <v>0</v>
      </c>
      <c r="AU88" s="403"/>
      <c r="AV88" s="431">
        <f t="shared" si="34"/>
        <v>0</v>
      </c>
      <c r="AW88" s="386"/>
      <c r="AX88" s="237">
        <f t="shared" si="35"/>
        <v>0</v>
      </c>
      <c r="AY88" s="386"/>
      <c r="AZ88" s="237">
        <f t="shared" si="47"/>
        <v>0</v>
      </c>
      <c r="BA88" s="386"/>
      <c r="BB88" s="237">
        <f t="shared" si="37"/>
        <v>0</v>
      </c>
      <c r="BC88" s="386"/>
      <c r="BD88" s="237">
        <f t="shared" si="38"/>
        <v>0</v>
      </c>
      <c r="BE88" s="386"/>
      <c r="BF88" s="237">
        <f t="shared" si="48"/>
        <v>0</v>
      </c>
      <c r="BG88" s="386"/>
      <c r="BH88" s="237">
        <f t="shared" si="41"/>
        <v>0</v>
      </c>
      <c r="BI88" s="386"/>
      <c r="BJ88" s="237">
        <f t="shared" si="42"/>
        <v>0</v>
      </c>
      <c r="BK88" s="386"/>
      <c r="BL88" s="449">
        <f t="shared" si="39"/>
        <v>0</v>
      </c>
      <c r="BM88" s="471" t="s">
        <v>544</v>
      </c>
    </row>
    <row r="89" spans="1:67" ht="14.25" customHeight="1">
      <c r="A89" s="130" t="s">
        <v>418</v>
      </c>
      <c r="B89" s="130" t="s">
        <v>160</v>
      </c>
      <c r="C89" s="129" t="s">
        <v>87</v>
      </c>
      <c r="D89" s="517" t="s">
        <v>538</v>
      </c>
      <c r="E89" s="518" t="s">
        <v>162</v>
      </c>
      <c r="F89" s="966"/>
      <c r="G89" s="110" t="s">
        <v>163</v>
      </c>
      <c r="H89" s="178" t="s">
        <v>238</v>
      </c>
      <c r="I89" s="119" t="s">
        <v>165</v>
      </c>
      <c r="J89" s="177">
        <v>15</v>
      </c>
      <c r="K89" s="178" t="s">
        <v>545</v>
      </c>
      <c r="L89" s="178" t="s">
        <v>167</v>
      </c>
      <c r="M89" s="351" t="s">
        <v>168</v>
      </c>
      <c r="N89" s="351">
        <v>11.36</v>
      </c>
      <c r="O89" s="55">
        <v>13.1</v>
      </c>
      <c r="P89" s="55">
        <v>14.8</v>
      </c>
      <c r="Q89" s="147">
        <v>14.8</v>
      </c>
      <c r="R89" s="55">
        <v>14.8</v>
      </c>
      <c r="S89" s="147">
        <v>14.8</v>
      </c>
      <c r="T89" s="55">
        <v>14.8</v>
      </c>
      <c r="U89" s="147">
        <v>14.8</v>
      </c>
      <c r="V89" s="55">
        <v>13.1</v>
      </c>
      <c r="W89" s="147">
        <v>13.1</v>
      </c>
      <c r="X89" s="55">
        <v>13.1</v>
      </c>
      <c r="Y89" s="147">
        <v>13.1</v>
      </c>
      <c r="Z89" s="55">
        <v>13.1</v>
      </c>
      <c r="AA89" s="147">
        <v>13.1</v>
      </c>
      <c r="AB89" s="355">
        <v>1.74</v>
      </c>
      <c r="AC89" s="225">
        <v>3.4399999999999995</v>
      </c>
      <c r="AD89" s="225">
        <v>3.4399999999999995</v>
      </c>
      <c r="AE89" s="225">
        <v>3.4399999999999995</v>
      </c>
      <c r="AF89" s="225">
        <v>3.4399999999999995</v>
      </c>
      <c r="AG89" s="225">
        <v>3.4399999999999995</v>
      </c>
      <c r="AH89" s="225">
        <v>3.4399999999999995</v>
      </c>
      <c r="AI89" s="225">
        <v>1.74</v>
      </c>
      <c r="AJ89" s="225">
        <v>1.74</v>
      </c>
      <c r="AK89" s="225">
        <v>1.74</v>
      </c>
      <c r="AL89" s="225">
        <v>1.74</v>
      </c>
      <c r="AM89" s="225">
        <v>1.74</v>
      </c>
      <c r="AN89" s="225">
        <v>1.74</v>
      </c>
      <c r="AO89" s="390">
        <v>0</v>
      </c>
      <c r="AP89" s="431">
        <f t="shared" si="45"/>
        <v>0</v>
      </c>
      <c r="AQ89" s="400"/>
      <c r="AR89" s="237">
        <f t="shared" si="46"/>
        <v>0</v>
      </c>
      <c r="AS89" s="403"/>
      <c r="AT89" s="431">
        <f t="shared" si="33"/>
        <v>0</v>
      </c>
      <c r="AU89" s="403"/>
      <c r="AV89" s="431">
        <f t="shared" si="34"/>
        <v>0</v>
      </c>
      <c r="AW89" s="386"/>
      <c r="AX89" s="237">
        <f t="shared" si="35"/>
        <v>0</v>
      </c>
      <c r="AY89" s="386"/>
      <c r="AZ89" s="237">
        <f t="shared" si="47"/>
        <v>0</v>
      </c>
      <c r="BA89" s="386"/>
      <c r="BB89" s="237">
        <f t="shared" si="37"/>
        <v>0</v>
      </c>
      <c r="BC89" s="386"/>
      <c r="BD89" s="237">
        <f t="shared" si="38"/>
        <v>0</v>
      </c>
      <c r="BE89" s="386"/>
      <c r="BF89" s="237">
        <f t="shared" si="48"/>
        <v>0</v>
      </c>
      <c r="BG89" s="386"/>
      <c r="BH89" s="237">
        <f t="shared" si="41"/>
        <v>0</v>
      </c>
      <c r="BI89" s="386"/>
      <c r="BJ89" s="237">
        <f t="shared" si="42"/>
        <v>0</v>
      </c>
      <c r="BK89" s="386"/>
      <c r="BL89" s="449">
        <f t="shared" si="39"/>
        <v>0</v>
      </c>
      <c r="BM89" s="471" t="s">
        <v>546</v>
      </c>
    </row>
    <row r="90" spans="1:67" ht="14.25" customHeight="1">
      <c r="A90" s="130" t="s">
        <v>418</v>
      </c>
      <c r="B90" s="130" t="s">
        <v>160</v>
      </c>
      <c r="C90" s="129" t="s">
        <v>87</v>
      </c>
      <c r="D90" s="517" t="s">
        <v>538</v>
      </c>
      <c r="E90" s="518" t="s">
        <v>162</v>
      </c>
      <c r="F90" s="966"/>
      <c r="G90" s="110" t="s">
        <v>163</v>
      </c>
      <c r="H90" s="178" t="s">
        <v>238</v>
      </c>
      <c r="I90" s="119" t="s">
        <v>165</v>
      </c>
      <c r="J90" s="177">
        <v>15</v>
      </c>
      <c r="K90" s="178" t="s">
        <v>547</v>
      </c>
      <c r="L90" s="178" t="s">
        <v>167</v>
      </c>
      <c r="M90" s="351" t="s">
        <v>168</v>
      </c>
      <c r="N90" s="351">
        <v>11.36</v>
      </c>
      <c r="O90" s="55">
        <v>13.1</v>
      </c>
      <c r="P90" s="55">
        <v>14.8</v>
      </c>
      <c r="Q90" s="147">
        <v>14.8</v>
      </c>
      <c r="R90" s="55">
        <v>14.8</v>
      </c>
      <c r="S90" s="147">
        <v>14.8</v>
      </c>
      <c r="T90" s="55">
        <v>14.8</v>
      </c>
      <c r="U90" s="147">
        <v>14.8</v>
      </c>
      <c r="V90" s="55">
        <v>13.1</v>
      </c>
      <c r="W90" s="147">
        <v>13.1</v>
      </c>
      <c r="X90" s="55">
        <v>13.1</v>
      </c>
      <c r="Y90" s="147">
        <v>13.1</v>
      </c>
      <c r="Z90" s="55">
        <v>13.1</v>
      </c>
      <c r="AA90" s="147">
        <v>13.1</v>
      </c>
      <c r="AB90" s="355">
        <v>1.74</v>
      </c>
      <c r="AC90" s="225">
        <v>3.4399999999999995</v>
      </c>
      <c r="AD90" s="225">
        <v>3.4399999999999995</v>
      </c>
      <c r="AE90" s="225">
        <v>3.4399999999999995</v>
      </c>
      <c r="AF90" s="225">
        <v>3.4399999999999995</v>
      </c>
      <c r="AG90" s="225">
        <v>3.4399999999999995</v>
      </c>
      <c r="AH90" s="225">
        <v>3.4399999999999995</v>
      </c>
      <c r="AI90" s="225">
        <v>1.74</v>
      </c>
      <c r="AJ90" s="225">
        <v>1.74</v>
      </c>
      <c r="AK90" s="225">
        <v>1.74</v>
      </c>
      <c r="AL90" s="225">
        <v>1.74</v>
      </c>
      <c r="AM90" s="225">
        <v>1.74</v>
      </c>
      <c r="AN90" s="225">
        <v>1.74</v>
      </c>
      <c r="AO90" s="390">
        <v>0</v>
      </c>
      <c r="AP90" s="431">
        <f t="shared" si="45"/>
        <v>0</v>
      </c>
      <c r="AQ90" s="400"/>
      <c r="AR90" s="237">
        <f t="shared" si="46"/>
        <v>0</v>
      </c>
      <c r="AS90" s="403"/>
      <c r="AT90" s="431">
        <f t="shared" si="33"/>
        <v>0</v>
      </c>
      <c r="AU90" s="403"/>
      <c r="AV90" s="431">
        <f t="shared" si="34"/>
        <v>0</v>
      </c>
      <c r="AW90" s="386"/>
      <c r="AX90" s="237">
        <f t="shared" si="35"/>
        <v>0</v>
      </c>
      <c r="AY90" s="386"/>
      <c r="AZ90" s="237">
        <f t="shared" si="47"/>
        <v>0</v>
      </c>
      <c r="BA90" s="386"/>
      <c r="BB90" s="237">
        <f t="shared" si="37"/>
        <v>0</v>
      </c>
      <c r="BC90" s="386"/>
      <c r="BD90" s="237">
        <f t="shared" si="38"/>
        <v>0</v>
      </c>
      <c r="BE90" s="386"/>
      <c r="BF90" s="237">
        <f t="shared" si="48"/>
        <v>0</v>
      </c>
      <c r="BG90" s="386"/>
      <c r="BH90" s="237">
        <f t="shared" si="41"/>
        <v>0</v>
      </c>
      <c r="BI90" s="386"/>
      <c r="BJ90" s="237">
        <f t="shared" si="42"/>
        <v>0</v>
      </c>
      <c r="BK90" s="386"/>
      <c r="BL90" s="449">
        <f t="shared" si="39"/>
        <v>0</v>
      </c>
      <c r="BM90" s="471" t="s">
        <v>548</v>
      </c>
    </row>
    <row r="91" spans="1:67" ht="14.25" customHeight="1">
      <c r="A91" s="130" t="s">
        <v>418</v>
      </c>
      <c r="B91" s="130" t="s">
        <v>160</v>
      </c>
      <c r="C91" s="129" t="s">
        <v>87</v>
      </c>
      <c r="D91" s="517" t="s">
        <v>538</v>
      </c>
      <c r="E91" s="518" t="s">
        <v>162</v>
      </c>
      <c r="F91" s="966"/>
      <c r="G91" s="110">
        <v>2023</v>
      </c>
      <c r="H91" s="178" t="s">
        <v>246</v>
      </c>
      <c r="I91" s="119" t="s">
        <v>174</v>
      </c>
      <c r="J91" s="177">
        <v>15</v>
      </c>
      <c r="K91" s="178" t="s">
        <v>248</v>
      </c>
      <c r="L91" s="178" t="s">
        <v>167</v>
      </c>
      <c r="M91" s="351" t="s">
        <v>168</v>
      </c>
      <c r="N91" s="351">
        <v>3.65</v>
      </c>
      <c r="O91" s="55">
        <v>4.25</v>
      </c>
      <c r="P91" s="55">
        <v>4.6500000000000004</v>
      </c>
      <c r="Q91" s="147">
        <v>4.6500000000000004</v>
      </c>
      <c r="R91" s="55">
        <v>4.6500000000000004</v>
      </c>
      <c r="S91" s="147">
        <v>4.6500000000000004</v>
      </c>
      <c r="T91" s="55">
        <v>4.6500000000000004</v>
      </c>
      <c r="U91" s="147">
        <v>4.6500000000000004</v>
      </c>
      <c r="V91" s="55">
        <v>4.25</v>
      </c>
      <c r="W91" s="147">
        <v>4.25</v>
      </c>
      <c r="X91" s="55">
        <v>4.25</v>
      </c>
      <c r="Y91" s="147">
        <v>4.25</v>
      </c>
      <c r="Z91" s="55">
        <v>4.25</v>
      </c>
      <c r="AA91" s="147">
        <v>4.25</v>
      </c>
      <c r="AB91" s="355">
        <v>0.5</v>
      </c>
      <c r="AC91" s="225">
        <v>0.5</v>
      </c>
      <c r="AD91" s="225">
        <v>1</v>
      </c>
      <c r="AE91" s="225">
        <v>1</v>
      </c>
      <c r="AF91" s="225">
        <v>1</v>
      </c>
      <c r="AG91" s="225">
        <v>1</v>
      </c>
      <c r="AH91" s="225">
        <v>0.5</v>
      </c>
      <c r="AI91" s="225">
        <v>0.60000000000000009</v>
      </c>
      <c r="AJ91" s="225">
        <v>0.60000000000000009</v>
      </c>
      <c r="AK91" s="225">
        <v>0.60000000000000009</v>
      </c>
      <c r="AL91" s="225">
        <v>0.60000000000000009</v>
      </c>
      <c r="AM91" s="225">
        <v>0.60000000000000009</v>
      </c>
      <c r="AN91" s="225">
        <v>0.60000000000000009</v>
      </c>
      <c r="AO91" s="390">
        <v>6040</v>
      </c>
      <c r="AP91" s="431">
        <f t="shared" si="45"/>
        <v>3020</v>
      </c>
      <c r="AQ91" s="400">
        <v>120</v>
      </c>
      <c r="AR91" s="237">
        <f t="shared" si="46"/>
        <v>120</v>
      </c>
      <c r="AS91" s="403">
        <v>1640</v>
      </c>
      <c r="AT91" s="431">
        <f t="shared" si="33"/>
        <v>1640</v>
      </c>
      <c r="AU91" s="403">
        <v>280</v>
      </c>
      <c r="AV91" s="431">
        <f t="shared" si="34"/>
        <v>280</v>
      </c>
      <c r="AW91" s="386"/>
      <c r="AX91" s="237">
        <f t="shared" si="35"/>
        <v>0</v>
      </c>
      <c r="AY91" s="386">
        <v>9360</v>
      </c>
      <c r="AZ91" s="237">
        <f t="shared" si="47"/>
        <v>4680</v>
      </c>
      <c r="BA91" s="386">
        <v>9840</v>
      </c>
      <c r="BB91" s="237">
        <f t="shared" si="37"/>
        <v>5904.0000000000009</v>
      </c>
      <c r="BC91" s="386">
        <v>12000</v>
      </c>
      <c r="BD91" s="237">
        <f t="shared" si="38"/>
        <v>7200.0000000000009</v>
      </c>
      <c r="BE91" s="386">
        <v>16760</v>
      </c>
      <c r="BF91" s="237">
        <f t="shared" si="48"/>
        <v>10056.000000000002</v>
      </c>
      <c r="BG91" s="386">
        <v>16200</v>
      </c>
      <c r="BH91" s="237">
        <f t="shared" si="41"/>
        <v>9720.0000000000018</v>
      </c>
      <c r="BI91" s="386">
        <v>11240</v>
      </c>
      <c r="BJ91" s="237">
        <f t="shared" si="42"/>
        <v>6744.0000000000009</v>
      </c>
      <c r="BK91" s="386">
        <v>5720</v>
      </c>
      <c r="BL91" s="449">
        <f t="shared" si="39"/>
        <v>3432.0000000000005</v>
      </c>
      <c r="BM91" s="471" t="s">
        <v>549</v>
      </c>
    </row>
    <row r="92" spans="1:67" ht="14.25" customHeight="1">
      <c r="A92" s="130" t="s">
        <v>418</v>
      </c>
      <c r="B92" s="130" t="s">
        <v>160</v>
      </c>
      <c r="C92" s="129" t="s">
        <v>87</v>
      </c>
      <c r="D92" s="517" t="s">
        <v>538</v>
      </c>
      <c r="E92" s="518" t="s">
        <v>162</v>
      </c>
      <c r="F92" s="966"/>
      <c r="G92" s="110">
        <v>2023</v>
      </c>
      <c r="H92" s="178" t="s">
        <v>246</v>
      </c>
      <c r="I92" s="119" t="s">
        <v>174</v>
      </c>
      <c r="J92" s="177">
        <v>15</v>
      </c>
      <c r="K92" s="178" t="s">
        <v>550</v>
      </c>
      <c r="L92" s="178" t="s">
        <v>167</v>
      </c>
      <c r="M92" s="351" t="s">
        <v>168</v>
      </c>
      <c r="N92" s="351">
        <v>3.65</v>
      </c>
      <c r="O92" s="55">
        <v>4.25</v>
      </c>
      <c r="P92" s="55">
        <v>4.6500000000000004</v>
      </c>
      <c r="Q92" s="147">
        <v>4.6500000000000004</v>
      </c>
      <c r="R92" s="55">
        <v>4.6500000000000004</v>
      </c>
      <c r="S92" s="147">
        <v>4.6500000000000004</v>
      </c>
      <c r="T92" s="55">
        <v>4.6500000000000004</v>
      </c>
      <c r="U92" s="147">
        <v>4.6500000000000004</v>
      </c>
      <c r="V92" s="55">
        <v>4.25</v>
      </c>
      <c r="W92" s="147">
        <v>4.25</v>
      </c>
      <c r="X92" s="55">
        <v>4.25</v>
      </c>
      <c r="Y92" s="147">
        <v>4.25</v>
      </c>
      <c r="Z92" s="55">
        <v>4.25</v>
      </c>
      <c r="AA92" s="147">
        <v>4.25</v>
      </c>
      <c r="AB92" s="355">
        <v>0.5</v>
      </c>
      <c r="AC92" s="225">
        <v>0.5</v>
      </c>
      <c r="AD92" s="225">
        <v>1</v>
      </c>
      <c r="AE92" s="225">
        <v>1</v>
      </c>
      <c r="AF92" s="225">
        <v>1</v>
      </c>
      <c r="AG92" s="225">
        <v>1</v>
      </c>
      <c r="AH92" s="225">
        <v>0.5</v>
      </c>
      <c r="AI92" s="225">
        <v>0.60000000000000009</v>
      </c>
      <c r="AJ92" s="225">
        <v>0.60000000000000009</v>
      </c>
      <c r="AK92" s="225">
        <v>0.60000000000000009</v>
      </c>
      <c r="AL92" s="225">
        <v>0.60000000000000009</v>
      </c>
      <c r="AM92" s="225">
        <v>0.60000000000000009</v>
      </c>
      <c r="AN92" s="225">
        <v>0.60000000000000009</v>
      </c>
      <c r="AO92" s="390">
        <v>7279</v>
      </c>
      <c r="AP92" s="431">
        <f t="shared" si="45"/>
        <v>3639.5</v>
      </c>
      <c r="AQ92" s="400">
        <v>3755</v>
      </c>
      <c r="AR92" s="237">
        <f t="shared" si="46"/>
        <v>3755</v>
      </c>
      <c r="AS92" s="403">
        <v>1080</v>
      </c>
      <c r="AT92" s="431">
        <f t="shared" si="33"/>
        <v>1080</v>
      </c>
      <c r="AU92" s="403">
        <v>640</v>
      </c>
      <c r="AV92" s="431">
        <f t="shared" si="34"/>
        <v>640</v>
      </c>
      <c r="AW92" s="386">
        <v>7199</v>
      </c>
      <c r="AX92" s="237">
        <f t="shared" si="35"/>
        <v>7199</v>
      </c>
      <c r="AY92" s="386">
        <v>1120</v>
      </c>
      <c r="AZ92" s="237">
        <f t="shared" si="47"/>
        <v>560</v>
      </c>
      <c r="BA92" s="386">
        <v>6279</v>
      </c>
      <c r="BB92" s="237">
        <f t="shared" si="37"/>
        <v>3767.4000000000005</v>
      </c>
      <c r="BC92" s="386">
        <v>2239</v>
      </c>
      <c r="BD92" s="237">
        <f t="shared" si="38"/>
        <v>1343.4</v>
      </c>
      <c r="BE92" s="385">
        <v>1400</v>
      </c>
      <c r="BF92" s="237">
        <f t="shared" si="48"/>
        <v>840.00000000000011</v>
      </c>
      <c r="BG92" s="385">
        <v>665</v>
      </c>
      <c r="BH92" s="237">
        <f t="shared" si="41"/>
        <v>399.00000000000006</v>
      </c>
      <c r="BI92" s="385">
        <v>2280</v>
      </c>
      <c r="BJ92" s="237">
        <f t="shared" si="42"/>
        <v>1368.0000000000002</v>
      </c>
      <c r="BK92" s="385">
        <v>799</v>
      </c>
      <c r="BL92" s="449">
        <f t="shared" si="39"/>
        <v>479.40000000000009</v>
      </c>
      <c r="BM92" s="471" t="s">
        <v>551</v>
      </c>
    </row>
    <row r="93" spans="1:67" ht="14.25" customHeight="1">
      <c r="A93" s="130" t="s">
        <v>418</v>
      </c>
      <c r="B93" s="130" t="s">
        <v>160</v>
      </c>
      <c r="C93" s="129" t="s">
        <v>87</v>
      </c>
      <c r="D93" s="517" t="s">
        <v>538</v>
      </c>
      <c r="E93" s="518" t="s">
        <v>162</v>
      </c>
      <c r="F93" s="966"/>
      <c r="G93" s="110">
        <v>2023</v>
      </c>
      <c r="H93" s="178" t="s">
        <v>246</v>
      </c>
      <c r="I93" s="119" t="s">
        <v>174</v>
      </c>
      <c r="J93" s="177">
        <v>15</v>
      </c>
      <c r="K93" s="178" t="s">
        <v>172</v>
      </c>
      <c r="L93" s="178" t="s">
        <v>167</v>
      </c>
      <c r="M93" s="351" t="s">
        <v>168</v>
      </c>
      <c r="N93" s="351">
        <v>6</v>
      </c>
      <c r="O93" s="55">
        <v>6</v>
      </c>
      <c r="P93" s="55">
        <v>6.65</v>
      </c>
      <c r="Q93" s="147">
        <v>6.65</v>
      </c>
      <c r="R93" s="55">
        <v>6.65</v>
      </c>
      <c r="S93" s="147">
        <v>6.65</v>
      </c>
      <c r="T93" s="55">
        <v>6.65</v>
      </c>
      <c r="U93" s="147">
        <v>6.65</v>
      </c>
      <c r="V93" s="55">
        <v>6</v>
      </c>
      <c r="W93" s="147">
        <v>6</v>
      </c>
      <c r="X93" s="55">
        <v>6</v>
      </c>
      <c r="Y93" s="147">
        <v>6</v>
      </c>
      <c r="Z93" s="55">
        <v>6</v>
      </c>
      <c r="AA93" s="147">
        <v>6</v>
      </c>
      <c r="AB93" s="355">
        <v>0</v>
      </c>
      <c r="AC93" s="225">
        <v>0.7</v>
      </c>
      <c r="AD93" s="225">
        <v>1</v>
      </c>
      <c r="AE93" s="225">
        <v>1</v>
      </c>
      <c r="AF93" s="225">
        <v>1</v>
      </c>
      <c r="AG93" s="225">
        <v>1</v>
      </c>
      <c r="AH93" s="225">
        <v>0.61</v>
      </c>
      <c r="AI93" s="225">
        <v>0</v>
      </c>
      <c r="AJ93" s="225">
        <v>0</v>
      </c>
      <c r="AK93" s="225">
        <v>0</v>
      </c>
      <c r="AL93" s="225">
        <v>0</v>
      </c>
      <c r="AM93" s="225">
        <v>0</v>
      </c>
      <c r="AN93" s="225">
        <v>0</v>
      </c>
      <c r="AO93" s="418">
        <v>440</v>
      </c>
      <c r="AP93" s="431">
        <f t="shared" si="45"/>
        <v>308</v>
      </c>
      <c r="AQ93" s="424">
        <v>120</v>
      </c>
      <c r="AR93" s="237">
        <f t="shared" si="46"/>
        <v>120</v>
      </c>
      <c r="AS93" s="96"/>
      <c r="AT93" s="431">
        <f t="shared" si="33"/>
        <v>0</v>
      </c>
      <c r="AU93" s="96">
        <v>40</v>
      </c>
      <c r="AV93" s="431">
        <f t="shared" si="34"/>
        <v>40</v>
      </c>
      <c r="AW93" s="427"/>
      <c r="AX93" s="237">
        <f t="shared" si="35"/>
        <v>0</v>
      </c>
      <c r="AY93" s="427">
        <v>40</v>
      </c>
      <c r="AZ93" s="237">
        <f t="shared" si="47"/>
        <v>24.4</v>
      </c>
      <c r="BA93" s="386">
        <v>40</v>
      </c>
      <c r="BB93" s="237">
        <f t="shared" si="37"/>
        <v>0</v>
      </c>
      <c r="BC93" s="385"/>
      <c r="BD93" s="237">
        <f t="shared" si="38"/>
        <v>0</v>
      </c>
      <c r="BE93" s="385"/>
      <c r="BF93" s="237">
        <f t="shared" si="48"/>
        <v>0</v>
      </c>
      <c r="BG93" s="385">
        <v>1840</v>
      </c>
      <c r="BH93" s="237">
        <f t="shared" si="41"/>
        <v>0</v>
      </c>
      <c r="BI93" s="385">
        <v>3280</v>
      </c>
      <c r="BJ93" s="237">
        <f t="shared" si="42"/>
        <v>0</v>
      </c>
      <c r="BK93" s="386">
        <v>400</v>
      </c>
      <c r="BL93" s="449">
        <f t="shared" si="39"/>
        <v>0</v>
      </c>
      <c r="BM93" s="471" t="s">
        <v>552</v>
      </c>
    </row>
    <row r="94" spans="1:67" ht="14.25" customHeight="1">
      <c r="A94" s="130" t="s">
        <v>418</v>
      </c>
      <c r="B94" s="130" t="s">
        <v>160</v>
      </c>
      <c r="C94" s="129" t="s">
        <v>87</v>
      </c>
      <c r="D94" s="517" t="s">
        <v>225</v>
      </c>
      <c r="E94" s="518" t="s">
        <v>162</v>
      </c>
      <c r="F94" s="966"/>
      <c r="G94" s="110">
        <v>2023</v>
      </c>
      <c r="H94" s="178" t="s">
        <v>246</v>
      </c>
      <c r="I94" s="119" t="s">
        <v>165</v>
      </c>
      <c r="J94" s="177">
        <v>15</v>
      </c>
      <c r="K94" s="178" t="s">
        <v>248</v>
      </c>
      <c r="L94" s="178" t="s">
        <v>167</v>
      </c>
      <c r="M94" s="351" t="s">
        <v>168</v>
      </c>
      <c r="N94" s="351">
        <v>10</v>
      </c>
      <c r="O94" s="55">
        <v>12.5</v>
      </c>
      <c r="P94" s="55">
        <v>14.3</v>
      </c>
      <c r="Q94" s="147">
        <v>14.3</v>
      </c>
      <c r="R94" s="55">
        <v>14.3</v>
      </c>
      <c r="S94" s="147">
        <v>14.3</v>
      </c>
      <c r="T94" s="55">
        <v>14.3</v>
      </c>
      <c r="U94" s="147">
        <v>14.3</v>
      </c>
      <c r="V94" s="55">
        <v>12.5</v>
      </c>
      <c r="W94" s="147">
        <v>12.5</v>
      </c>
      <c r="X94" s="55">
        <v>12.5</v>
      </c>
      <c r="Y94" s="147">
        <v>12.5</v>
      </c>
      <c r="Z94" s="55">
        <v>12.5</v>
      </c>
      <c r="AA94" s="147">
        <v>12.5</v>
      </c>
      <c r="AB94" s="355">
        <v>1.5</v>
      </c>
      <c r="AC94" s="225">
        <v>1.5</v>
      </c>
      <c r="AD94" s="225">
        <v>2.5</v>
      </c>
      <c r="AE94" s="225">
        <v>2.5</v>
      </c>
      <c r="AF94" s="225">
        <v>2.5</v>
      </c>
      <c r="AG94" s="225">
        <v>2.5</v>
      </c>
      <c r="AH94" s="225">
        <v>2.11</v>
      </c>
      <c r="AI94" s="225">
        <v>2.5</v>
      </c>
      <c r="AJ94" s="225">
        <v>2.5</v>
      </c>
      <c r="AK94" s="225">
        <v>2.5</v>
      </c>
      <c r="AL94" s="225">
        <v>2.5</v>
      </c>
      <c r="AM94" s="225">
        <v>2.5</v>
      </c>
      <c r="AN94" s="225">
        <v>2.5</v>
      </c>
      <c r="AO94" s="390">
        <v>6400</v>
      </c>
      <c r="AP94" s="431">
        <f t="shared" si="45"/>
        <v>9600</v>
      </c>
      <c r="AQ94" s="400">
        <v>6040</v>
      </c>
      <c r="AR94" s="237">
        <f t="shared" si="46"/>
        <v>15100</v>
      </c>
      <c r="AS94" s="403">
        <v>1838</v>
      </c>
      <c r="AT94" s="431">
        <f t="shared" si="33"/>
        <v>4595</v>
      </c>
      <c r="AU94" s="403">
        <v>1800</v>
      </c>
      <c r="AV94" s="431">
        <f t="shared" si="34"/>
        <v>4500</v>
      </c>
      <c r="AW94" s="386">
        <v>1920</v>
      </c>
      <c r="AX94" s="237">
        <f t="shared" si="35"/>
        <v>4800</v>
      </c>
      <c r="AY94" s="386">
        <v>4560</v>
      </c>
      <c r="AZ94" s="237">
        <f t="shared" si="47"/>
        <v>9621.5999999999985</v>
      </c>
      <c r="BA94" s="386">
        <v>3760</v>
      </c>
      <c r="BB94" s="237">
        <f t="shared" si="37"/>
        <v>9400</v>
      </c>
      <c r="BC94" s="386">
        <v>14440</v>
      </c>
      <c r="BD94" s="237">
        <f t="shared" si="38"/>
        <v>36100</v>
      </c>
      <c r="BE94" s="385">
        <v>9080</v>
      </c>
      <c r="BF94" s="237">
        <f t="shared" si="48"/>
        <v>22700</v>
      </c>
      <c r="BG94" s="385">
        <v>22159</v>
      </c>
      <c r="BH94" s="237">
        <f t="shared" si="41"/>
        <v>55397.5</v>
      </c>
      <c r="BI94" s="385">
        <v>14040</v>
      </c>
      <c r="BJ94" s="237">
        <f t="shared" si="42"/>
        <v>35100</v>
      </c>
      <c r="BK94" s="385">
        <v>1240</v>
      </c>
      <c r="BL94" s="449">
        <f t="shared" si="39"/>
        <v>3100</v>
      </c>
      <c r="BM94" s="471" t="s">
        <v>553</v>
      </c>
    </row>
    <row r="95" spans="1:67" ht="14.25" customHeight="1">
      <c r="A95" s="130" t="s">
        <v>418</v>
      </c>
      <c r="B95" s="130" t="s">
        <v>160</v>
      </c>
      <c r="C95" s="129" t="s">
        <v>87</v>
      </c>
      <c r="D95" s="517" t="s">
        <v>538</v>
      </c>
      <c r="E95" s="518" t="s">
        <v>162</v>
      </c>
      <c r="F95" s="966"/>
      <c r="G95" s="110">
        <v>2023</v>
      </c>
      <c r="H95" s="178" t="s">
        <v>246</v>
      </c>
      <c r="I95" s="119" t="s">
        <v>165</v>
      </c>
      <c r="J95" s="177">
        <v>15</v>
      </c>
      <c r="K95" s="178" t="s">
        <v>249</v>
      </c>
      <c r="L95" s="178" t="s">
        <v>167</v>
      </c>
      <c r="M95" s="351" t="s">
        <v>168</v>
      </c>
      <c r="N95" s="351">
        <v>10</v>
      </c>
      <c r="O95" s="55">
        <v>12.5</v>
      </c>
      <c r="P95" s="55">
        <v>15.2</v>
      </c>
      <c r="Q95" s="147">
        <v>15.2</v>
      </c>
      <c r="R95" s="55">
        <v>15.2</v>
      </c>
      <c r="S95" s="147">
        <v>15.2</v>
      </c>
      <c r="T95" s="55">
        <v>15.2</v>
      </c>
      <c r="U95" s="147">
        <v>15.2</v>
      </c>
      <c r="V95" s="55">
        <v>12.5</v>
      </c>
      <c r="W95" s="147">
        <v>12.5</v>
      </c>
      <c r="X95" s="55">
        <v>12.5</v>
      </c>
      <c r="Y95" s="147">
        <v>12.5</v>
      </c>
      <c r="Z95" s="55">
        <v>12.5</v>
      </c>
      <c r="AA95" s="147">
        <v>12.5</v>
      </c>
      <c r="AB95" s="355">
        <v>1.5</v>
      </c>
      <c r="AC95" s="225">
        <v>1.5</v>
      </c>
      <c r="AD95" s="225">
        <v>2.5</v>
      </c>
      <c r="AE95" s="225">
        <v>2.5</v>
      </c>
      <c r="AF95" s="225">
        <v>2.5</v>
      </c>
      <c r="AG95" s="225">
        <v>2.5</v>
      </c>
      <c r="AH95" s="225">
        <v>2.11</v>
      </c>
      <c r="AI95" s="225">
        <v>2.5</v>
      </c>
      <c r="AJ95" s="225">
        <v>2.5</v>
      </c>
      <c r="AK95" s="225">
        <v>2.5</v>
      </c>
      <c r="AL95" s="225">
        <v>2.5</v>
      </c>
      <c r="AM95" s="225">
        <v>2.5</v>
      </c>
      <c r="AN95" s="225">
        <v>2.5</v>
      </c>
      <c r="AO95" s="390">
        <v>1880</v>
      </c>
      <c r="AP95" s="431">
        <f t="shared" si="45"/>
        <v>2820</v>
      </c>
      <c r="AQ95" s="424">
        <v>1160</v>
      </c>
      <c r="AR95" s="237">
        <f t="shared" si="46"/>
        <v>2900</v>
      </c>
      <c r="AS95" s="96"/>
      <c r="AT95" s="431">
        <f t="shared" si="33"/>
        <v>0</v>
      </c>
      <c r="AU95" s="96"/>
      <c r="AV95" s="431">
        <f t="shared" si="34"/>
        <v>0</v>
      </c>
      <c r="AW95" s="386">
        <v>80</v>
      </c>
      <c r="AX95" s="237">
        <f t="shared" si="35"/>
        <v>200</v>
      </c>
      <c r="AY95" s="386"/>
      <c r="AZ95" s="237">
        <f t="shared" si="47"/>
        <v>0</v>
      </c>
      <c r="BA95" s="386">
        <v>960</v>
      </c>
      <c r="BB95" s="237">
        <f t="shared" si="37"/>
        <v>2400</v>
      </c>
      <c r="BC95" s="385">
        <v>240</v>
      </c>
      <c r="BD95" s="237">
        <f t="shared" si="38"/>
        <v>600</v>
      </c>
      <c r="BE95" s="385"/>
      <c r="BF95" s="237">
        <f t="shared" si="48"/>
        <v>0</v>
      </c>
      <c r="BG95" s="385"/>
      <c r="BH95" s="237">
        <f t="shared" si="41"/>
        <v>0</v>
      </c>
      <c r="BI95" s="385"/>
      <c r="BJ95" s="237">
        <f t="shared" si="42"/>
        <v>0</v>
      </c>
      <c r="BK95" s="385"/>
      <c r="BL95" s="449">
        <f t="shared" si="39"/>
        <v>0</v>
      </c>
      <c r="BM95" s="471" t="s">
        <v>554</v>
      </c>
    </row>
    <row r="96" spans="1:67" ht="12.75" customHeight="1">
      <c r="A96" s="130" t="s">
        <v>418</v>
      </c>
      <c r="B96" s="130" t="s">
        <v>160</v>
      </c>
      <c r="C96" s="129" t="s">
        <v>87</v>
      </c>
      <c r="D96" s="517" t="s">
        <v>225</v>
      </c>
      <c r="E96" s="518" t="s">
        <v>162</v>
      </c>
      <c r="F96" s="966"/>
      <c r="G96" s="110">
        <v>2023</v>
      </c>
      <c r="H96" s="178" t="s">
        <v>250</v>
      </c>
      <c r="I96" s="119" t="s">
        <v>174</v>
      </c>
      <c r="J96" s="177">
        <v>14</v>
      </c>
      <c r="K96" s="178" t="s">
        <v>251</v>
      </c>
      <c r="L96" s="178" t="s">
        <v>167</v>
      </c>
      <c r="M96" s="351" t="s">
        <v>173</v>
      </c>
      <c r="N96" s="351">
        <v>3.6</v>
      </c>
      <c r="O96" s="55">
        <v>4.4000000000000004</v>
      </c>
      <c r="P96" s="55">
        <v>4.9000000000000004</v>
      </c>
      <c r="Q96" s="147">
        <v>4.9000000000000004</v>
      </c>
      <c r="R96" s="55">
        <v>4.9000000000000004</v>
      </c>
      <c r="S96" s="147">
        <v>4.9000000000000004</v>
      </c>
      <c r="T96" s="55">
        <v>4.9000000000000004</v>
      </c>
      <c r="U96" s="147">
        <v>4.9000000000000004</v>
      </c>
      <c r="V96" s="55">
        <v>4.4000000000000004</v>
      </c>
      <c r="W96" s="147">
        <v>4.4000000000000004</v>
      </c>
      <c r="X96" s="55">
        <v>4.4000000000000004</v>
      </c>
      <c r="Y96" s="147">
        <v>4.4000000000000004</v>
      </c>
      <c r="Z96" s="55">
        <v>4.4000000000000004</v>
      </c>
      <c r="AA96" s="147">
        <v>4.4000000000000004</v>
      </c>
      <c r="AB96" s="355">
        <v>0.5</v>
      </c>
      <c r="AC96" s="225">
        <v>0.5</v>
      </c>
      <c r="AD96" s="225">
        <v>0.8</v>
      </c>
      <c r="AE96" s="225">
        <v>0.8</v>
      </c>
      <c r="AF96" s="225">
        <v>0.8</v>
      </c>
      <c r="AG96" s="225">
        <v>0.8</v>
      </c>
      <c r="AH96" s="225">
        <v>0.8</v>
      </c>
      <c r="AI96" s="225">
        <v>0.80000000000000027</v>
      </c>
      <c r="AJ96" s="225">
        <v>0.80000000000000027</v>
      </c>
      <c r="AK96" s="225">
        <v>0.80000000000000027</v>
      </c>
      <c r="AL96" s="225">
        <v>0.80000000000000027</v>
      </c>
      <c r="AM96" s="225">
        <v>0.80000000000000027</v>
      </c>
      <c r="AN96" s="225">
        <v>0.80000000000000027</v>
      </c>
      <c r="AO96" s="390">
        <v>5720</v>
      </c>
      <c r="AP96" s="431">
        <f t="shared" si="45"/>
        <v>2860</v>
      </c>
      <c r="AQ96" s="400">
        <v>6787</v>
      </c>
      <c r="AR96" s="237">
        <f t="shared" si="46"/>
        <v>5429.6</v>
      </c>
      <c r="AS96" s="403">
        <v>6104</v>
      </c>
      <c r="AT96" s="431">
        <f t="shared" si="33"/>
        <v>4883.2</v>
      </c>
      <c r="AU96" s="403">
        <v>18880</v>
      </c>
      <c r="AV96" s="431">
        <f t="shared" si="34"/>
        <v>15104</v>
      </c>
      <c r="AW96" s="386">
        <v>12685</v>
      </c>
      <c r="AX96" s="237">
        <f t="shared" si="35"/>
        <v>10148</v>
      </c>
      <c r="AY96" s="386">
        <v>16680</v>
      </c>
      <c r="AZ96" s="237">
        <f t="shared" si="47"/>
        <v>13344</v>
      </c>
      <c r="BA96" s="386">
        <v>10600</v>
      </c>
      <c r="BB96" s="237">
        <f t="shared" si="37"/>
        <v>8480.0000000000036</v>
      </c>
      <c r="BC96" s="386">
        <v>11800</v>
      </c>
      <c r="BD96" s="237">
        <f t="shared" si="38"/>
        <v>9440.0000000000036</v>
      </c>
      <c r="BE96" s="385">
        <v>6000</v>
      </c>
      <c r="BF96" s="237">
        <f t="shared" si="48"/>
        <v>4800.0000000000018</v>
      </c>
      <c r="BG96" s="385">
        <v>4160</v>
      </c>
      <c r="BH96" s="237">
        <f t="shared" si="41"/>
        <v>3328.0000000000009</v>
      </c>
      <c r="BI96" s="385">
        <v>4800</v>
      </c>
      <c r="BJ96" s="237">
        <f t="shared" si="42"/>
        <v>3840.0000000000014</v>
      </c>
      <c r="BK96" s="385">
        <v>6520</v>
      </c>
      <c r="BL96" s="449">
        <f t="shared" si="39"/>
        <v>5216.0000000000018</v>
      </c>
      <c r="BM96" s="471" t="s">
        <v>555</v>
      </c>
    </row>
    <row r="97" spans="1:65" ht="12.75" customHeight="1">
      <c r="A97" s="130" t="s">
        <v>418</v>
      </c>
      <c r="B97" s="130" t="s">
        <v>160</v>
      </c>
      <c r="C97" s="129" t="s">
        <v>87</v>
      </c>
      <c r="D97" s="517" t="s">
        <v>225</v>
      </c>
      <c r="E97" s="518" t="s">
        <v>162</v>
      </c>
      <c r="F97" s="966"/>
      <c r="G97" s="110">
        <v>2023</v>
      </c>
      <c r="H97" s="178" t="s">
        <v>250</v>
      </c>
      <c r="I97" s="119" t="s">
        <v>174</v>
      </c>
      <c r="J97" s="177">
        <v>14</v>
      </c>
      <c r="K97" s="178" t="s">
        <v>239</v>
      </c>
      <c r="L97" s="178" t="s">
        <v>167</v>
      </c>
      <c r="M97" s="351" t="s">
        <v>173</v>
      </c>
      <c r="N97" s="351">
        <v>3.6</v>
      </c>
      <c r="O97" s="55">
        <v>4.4000000000000004</v>
      </c>
      <c r="P97" s="55"/>
      <c r="Q97" s="147"/>
      <c r="R97" s="55"/>
      <c r="S97" s="147"/>
      <c r="T97" s="55"/>
      <c r="U97" s="147"/>
      <c r="V97" s="55">
        <v>4.4000000000000004</v>
      </c>
      <c r="W97" s="147">
        <v>4.4000000000000004</v>
      </c>
      <c r="X97" s="55">
        <v>4.4000000000000004</v>
      </c>
      <c r="Y97" s="147">
        <v>4.4000000000000004</v>
      </c>
      <c r="Z97" s="55">
        <v>4.4000000000000004</v>
      </c>
      <c r="AA97" s="147">
        <v>4.4000000000000004</v>
      </c>
      <c r="AB97" s="355">
        <v>0.5</v>
      </c>
      <c r="AC97" s="225"/>
      <c r="AD97" s="225"/>
      <c r="AE97" s="225"/>
      <c r="AF97" s="225"/>
      <c r="AG97" s="225"/>
      <c r="AH97" s="225"/>
      <c r="AI97" s="225">
        <v>0.80000000000000027</v>
      </c>
      <c r="AJ97" s="225">
        <v>0.80000000000000027</v>
      </c>
      <c r="AK97" s="225">
        <v>0.80000000000000027</v>
      </c>
      <c r="AL97" s="225">
        <v>0.80000000000000027</v>
      </c>
      <c r="AM97" s="225">
        <v>0.80000000000000027</v>
      </c>
      <c r="AN97" s="225">
        <v>0.80000000000000027</v>
      </c>
      <c r="AO97" s="390"/>
      <c r="AP97" s="431">
        <f>AC97*AO97</f>
        <v>0</v>
      </c>
      <c r="AQ97" s="400"/>
      <c r="AR97" s="237">
        <f>AD97*AQ97</f>
        <v>0</v>
      </c>
      <c r="AS97" s="403"/>
      <c r="AT97" s="431">
        <f>AE97*AS97</f>
        <v>0</v>
      </c>
      <c r="AU97" s="403"/>
      <c r="AV97" s="431">
        <f>AF97*AU97</f>
        <v>0</v>
      </c>
      <c r="AW97" s="386"/>
      <c r="AX97" s="237">
        <f t="shared" si="35"/>
        <v>0</v>
      </c>
      <c r="AY97" s="386"/>
      <c r="AZ97" s="237">
        <f>AH97*AY97</f>
        <v>0</v>
      </c>
      <c r="BA97" s="386">
        <v>560</v>
      </c>
      <c r="BB97" s="237">
        <f t="shared" si="37"/>
        <v>448.00000000000017</v>
      </c>
      <c r="BC97" s="386">
        <v>840</v>
      </c>
      <c r="BD97" s="237">
        <f t="shared" si="38"/>
        <v>672.00000000000023</v>
      </c>
      <c r="BE97" s="385">
        <v>1520</v>
      </c>
      <c r="BF97" s="237">
        <f t="shared" si="48"/>
        <v>1216.0000000000005</v>
      </c>
      <c r="BG97" s="385">
        <v>840</v>
      </c>
      <c r="BH97" s="237">
        <f t="shared" si="41"/>
        <v>672.00000000000023</v>
      </c>
      <c r="BI97" s="385">
        <v>2560</v>
      </c>
      <c r="BJ97" s="237">
        <f t="shared" si="42"/>
        <v>2048.0000000000009</v>
      </c>
      <c r="BK97" s="385">
        <v>320</v>
      </c>
      <c r="BL97" s="449">
        <f>AN97*BK97</f>
        <v>256.00000000000011</v>
      </c>
      <c r="BM97" s="471" t="s">
        <v>556</v>
      </c>
    </row>
    <row r="98" spans="1:65" ht="14.25" customHeight="1">
      <c r="A98" s="130" t="s">
        <v>418</v>
      </c>
      <c r="B98" s="130" t="s">
        <v>160</v>
      </c>
      <c r="C98" s="129" t="s">
        <v>87</v>
      </c>
      <c r="D98" s="517" t="s">
        <v>225</v>
      </c>
      <c r="E98" s="518" t="s">
        <v>162</v>
      </c>
      <c r="F98" s="966"/>
      <c r="G98" s="110">
        <v>2023</v>
      </c>
      <c r="H98" s="178" t="s">
        <v>250</v>
      </c>
      <c r="I98" s="119" t="s">
        <v>165</v>
      </c>
      <c r="J98" s="177">
        <v>14</v>
      </c>
      <c r="K98" s="178" t="s">
        <v>248</v>
      </c>
      <c r="L98" s="178" t="s">
        <v>167</v>
      </c>
      <c r="M98" s="351" t="s">
        <v>173</v>
      </c>
      <c r="N98" s="351">
        <v>11</v>
      </c>
      <c r="O98" s="55">
        <v>13.3</v>
      </c>
      <c r="P98" s="55">
        <v>15.1</v>
      </c>
      <c r="Q98" s="147">
        <v>15.1</v>
      </c>
      <c r="R98" s="55">
        <v>15.1</v>
      </c>
      <c r="S98" s="147">
        <v>15.1</v>
      </c>
      <c r="T98" s="55">
        <v>15.1</v>
      </c>
      <c r="U98" s="147">
        <v>15.1</v>
      </c>
      <c r="V98" s="55">
        <v>13.3</v>
      </c>
      <c r="W98" s="147">
        <v>13.3</v>
      </c>
      <c r="X98" s="55">
        <v>13.3</v>
      </c>
      <c r="Y98" s="147">
        <v>13.3</v>
      </c>
      <c r="Z98" s="55">
        <v>13.3</v>
      </c>
      <c r="AA98" s="147">
        <v>13.3</v>
      </c>
      <c r="AB98" s="355">
        <v>1.5</v>
      </c>
      <c r="AC98" s="225">
        <v>1.5</v>
      </c>
      <c r="AD98" s="225">
        <v>2.5</v>
      </c>
      <c r="AE98" s="225">
        <v>2.5</v>
      </c>
      <c r="AF98" s="225">
        <v>2.5</v>
      </c>
      <c r="AG98" s="225">
        <v>2.5</v>
      </c>
      <c r="AH98" s="225">
        <v>2.5</v>
      </c>
      <c r="AI98" s="225">
        <v>2.3000000000000007</v>
      </c>
      <c r="AJ98" s="225">
        <v>2.3000000000000007</v>
      </c>
      <c r="AK98" s="225">
        <v>2.3000000000000007</v>
      </c>
      <c r="AL98" s="225">
        <v>2.3000000000000007</v>
      </c>
      <c r="AM98" s="225">
        <v>2.3000000000000007</v>
      </c>
      <c r="AN98" s="225">
        <v>2.3000000000000007</v>
      </c>
      <c r="AO98" s="390">
        <v>0</v>
      </c>
      <c r="AP98" s="431">
        <f t="shared" si="45"/>
        <v>0</v>
      </c>
      <c r="AQ98" s="400"/>
      <c r="AR98" s="237">
        <f t="shared" si="46"/>
        <v>0</v>
      </c>
      <c r="AS98" s="403"/>
      <c r="AT98" s="431">
        <f t="shared" si="33"/>
        <v>0</v>
      </c>
      <c r="AU98" s="403"/>
      <c r="AV98" s="431">
        <f t="shared" si="34"/>
        <v>0</v>
      </c>
      <c r="AW98" s="386"/>
      <c r="AX98" s="237">
        <f t="shared" si="35"/>
        <v>0</v>
      </c>
      <c r="AY98" s="386"/>
      <c r="AZ98" s="237">
        <f t="shared" si="47"/>
        <v>0</v>
      </c>
      <c r="BA98" s="386">
        <v>2440</v>
      </c>
      <c r="BB98" s="237">
        <f t="shared" si="37"/>
        <v>5612.0000000000018</v>
      </c>
      <c r="BC98" s="386">
        <v>1840</v>
      </c>
      <c r="BD98" s="237">
        <f t="shared" si="38"/>
        <v>4232.0000000000009</v>
      </c>
      <c r="BE98" s="386">
        <v>520</v>
      </c>
      <c r="BF98" s="237">
        <f t="shared" si="48"/>
        <v>1196.0000000000005</v>
      </c>
      <c r="BG98" s="386">
        <v>4551</v>
      </c>
      <c r="BH98" s="237">
        <f t="shared" si="41"/>
        <v>10467.300000000003</v>
      </c>
      <c r="BI98" s="386">
        <v>7360</v>
      </c>
      <c r="BJ98" s="237">
        <f t="shared" si="42"/>
        <v>16928.000000000004</v>
      </c>
      <c r="BK98" s="386">
        <v>280</v>
      </c>
      <c r="BL98" s="449">
        <f>AN98*BK97</f>
        <v>736.00000000000023</v>
      </c>
      <c r="BM98" s="471" t="s">
        <v>557</v>
      </c>
    </row>
    <row r="99" spans="1:65" ht="14.25" customHeight="1">
      <c r="A99" s="130" t="s">
        <v>418</v>
      </c>
      <c r="B99" s="130" t="s">
        <v>160</v>
      </c>
      <c r="C99" s="129" t="s">
        <v>87</v>
      </c>
      <c r="D99" s="517" t="s">
        <v>225</v>
      </c>
      <c r="E99" s="518" t="s">
        <v>162</v>
      </c>
      <c r="F99" s="966"/>
      <c r="G99" s="110">
        <v>2023</v>
      </c>
      <c r="H99" s="178" t="s">
        <v>250</v>
      </c>
      <c r="I99" s="119" t="s">
        <v>426</v>
      </c>
      <c r="J99" s="177">
        <v>14</v>
      </c>
      <c r="K99" s="178" t="s">
        <v>249</v>
      </c>
      <c r="L99" s="178" t="s">
        <v>167</v>
      </c>
      <c r="M99" s="351" t="s">
        <v>173</v>
      </c>
      <c r="N99" s="351">
        <v>5.5</v>
      </c>
      <c r="O99" s="351">
        <v>6</v>
      </c>
      <c r="P99" s="351">
        <v>6.5</v>
      </c>
      <c r="Q99" s="351">
        <v>6.5</v>
      </c>
      <c r="R99" s="351">
        <v>6.5</v>
      </c>
      <c r="S99" s="351">
        <v>6.5</v>
      </c>
      <c r="T99" s="351">
        <v>6.5</v>
      </c>
      <c r="U99" s="351">
        <v>6.5</v>
      </c>
      <c r="V99" s="351">
        <v>6</v>
      </c>
      <c r="W99" s="351">
        <v>6</v>
      </c>
      <c r="X99" s="351">
        <v>6</v>
      </c>
      <c r="Y99" s="351">
        <v>6</v>
      </c>
      <c r="Z99" s="351">
        <v>6</v>
      </c>
      <c r="AA99" s="351">
        <v>6</v>
      </c>
      <c r="AB99" s="355">
        <v>0.5</v>
      </c>
      <c r="AC99" s="225"/>
      <c r="AD99" s="225"/>
      <c r="AE99" s="225">
        <v>0.8</v>
      </c>
      <c r="AF99" s="225">
        <v>0.8</v>
      </c>
      <c r="AG99" s="225">
        <v>0.8</v>
      </c>
      <c r="AH99" s="225">
        <v>0.8</v>
      </c>
      <c r="AI99" s="225">
        <v>0.5</v>
      </c>
      <c r="AJ99" s="225">
        <v>0.5</v>
      </c>
      <c r="AK99" s="225">
        <v>0.5</v>
      </c>
      <c r="AL99" s="225">
        <v>0.5</v>
      </c>
      <c r="AM99" s="225">
        <v>0.5</v>
      </c>
      <c r="AN99" s="225">
        <v>0.5</v>
      </c>
      <c r="AO99" s="390"/>
      <c r="AP99" s="431"/>
      <c r="AQ99" s="400"/>
      <c r="AR99" s="237"/>
      <c r="AS99" s="403">
        <v>1486</v>
      </c>
      <c r="AT99" s="431">
        <f t="shared" si="33"/>
        <v>1188.8</v>
      </c>
      <c r="AU99" s="403">
        <v>1960</v>
      </c>
      <c r="AV99" s="431">
        <f t="shared" si="34"/>
        <v>1568</v>
      </c>
      <c r="AW99" s="386">
        <v>1280</v>
      </c>
      <c r="AX99" s="237">
        <f t="shared" si="35"/>
        <v>1024</v>
      </c>
      <c r="AY99" s="386">
        <v>2080</v>
      </c>
      <c r="AZ99" s="237">
        <f t="shared" si="47"/>
        <v>1664</v>
      </c>
      <c r="BA99" s="386">
        <v>1240</v>
      </c>
      <c r="BB99" s="237">
        <f t="shared" si="37"/>
        <v>620</v>
      </c>
      <c r="BC99" s="386">
        <v>2080</v>
      </c>
      <c r="BD99" s="237">
        <f t="shared" si="38"/>
        <v>1040</v>
      </c>
      <c r="BE99" s="385">
        <v>1040</v>
      </c>
      <c r="BF99" s="237">
        <f t="shared" si="48"/>
        <v>520</v>
      </c>
      <c r="BG99" s="385">
        <v>2440</v>
      </c>
      <c r="BH99" s="237">
        <f t="shared" si="41"/>
        <v>1220</v>
      </c>
      <c r="BI99" s="385">
        <v>2640</v>
      </c>
      <c r="BJ99" s="237">
        <f t="shared" si="42"/>
        <v>1320</v>
      </c>
      <c r="BK99" s="385">
        <v>1320</v>
      </c>
      <c r="BL99" s="449">
        <f>AN99*BK99</f>
        <v>660</v>
      </c>
      <c r="BM99" s="471" t="s">
        <v>558</v>
      </c>
    </row>
    <row r="100" spans="1:65" ht="14.25" customHeight="1">
      <c r="A100" s="130" t="s">
        <v>418</v>
      </c>
      <c r="B100" s="130" t="s">
        <v>160</v>
      </c>
      <c r="C100" s="129" t="s">
        <v>87</v>
      </c>
      <c r="D100" s="517" t="s">
        <v>225</v>
      </c>
      <c r="E100" s="518" t="s">
        <v>162</v>
      </c>
      <c r="F100" s="966"/>
      <c r="G100" s="110">
        <v>2023</v>
      </c>
      <c r="H100" s="178" t="s">
        <v>250</v>
      </c>
      <c r="I100" s="119" t="s">
        <v>165</v>
      </c>
      <c r="J100" s="177">
        <v>14</v>
      </c>
      <c r="K100" s="178" t="s">
        <v>249</v>
      </c>
      <c r="L100" s="178" t="s">
        <v>167</v>
      </c>
      <c r="M100" s="351" t="s">
        <v>173</v>
      </c>
      <c r="N100" s="351">
        <v>11</v>
      </c>
      <c r="O100" s="55">
        <v>13.3</v>
      </c>
      <c r="P100" s="55">
        <v>16.100000000000001</v>
      </c>
      <c r="Q100" s="147">
        <v>16.100000000000001</v>
      </c>
      <c r="R100" s="55">
        <v>16.100000000000001</v>
      </c>
      <c r="S100" s="147">
        <v>16.100000000000001</v>
      </c>
      <c r="T100" s="55">
        <v>16.100000000000001</v>
      </c>
      <c r="U100" s="147">
        <v>16.100000000000001</v>
      </c>
      <c r="V100" s="55">
        <v>13.3</v>
      </c>
      <c r="W100" s="147">
        <v>13.3</v>
      </c>
      <c r="X100" s="55">
        <v>13.3</v>
      </c>
      <c r="Y100" s="147">
        <v>13.3</v>
      </c>
      <c r="Z100" s="55">
        <v>13.3</v>
      </c>
      <c r="AA100" s="147">
        <v>13.3</v>
      </c>
      <c r="AB100" s="355">
        <v>1.5</v>
      </c>
      <c r="AC100" s="225">
        <v>1.5</v>
      </c>
      <c r="AD100" s="225">
        <v>1.5</v>
      </c>
      <c r="AE100" s="225">
        <v>1.5</v>
      </c>
      <c r="AF100" s="225">
        <v>1.5</v>
      </c>
      <c r="AG100" s="225">
        <v>1.5</v>
      </c>
      <c r="AH100" s="225">
        <v>2.5</v>
      </c>
      <c r="AI100" s="225">
        <v>2.3000000000000007</v>
      </c>
      <c r="AJ100" s="225">
        <v>2.3000000000000007</v>
      </c>
      <c r="AK100" s="225">
        <v>2.3000000000000007</v>
      </c>
      <c r="AL100" s="225">
        <v>2.3000000000000007</v>
      </c>
      <c r="AM100" s="225">
        <v>2.3000000000000007</v>
      </c>
      <c r="AN100" s="225">
        <v>2.3000000000000007</v>
      </c>
      <c r="AO100" s="390">
        <v>360</v>
      </c>
      <c r="AP100" s="431">
        <f t="shared" si="45"/>
        <v>540</v>
      </c>
      <c r="AQ100" s="400"/>
      <c r="AR100" s="237">
        <f t="shared" si="46"/>
        <v>0</v>
      </c>
      <c r="AS100" s="403">
        <v>200</v>
      </c>
      <c r="AT100" s="431">
        <f t="shared" si="33"/>
        <v>300</v>
      </c>
      <c r="AU100" s="403">
        <v>1280</v>
      </c>
      <c r="AV100" s="431">
        <f t="shared" si="34"/>
        <v>1920</v>
      </c>
      <c r="AW100" s="386">
        <v>800</v>
      </c>
      <c r="AX100" s="237">
        <f t="shared" si="35"/>
        <v>1200</v>
      </c>
      <c r="AY100" s="386">
        <v>1720</v>
      </c>
      <c r="AZ100" s="237">
        <f t="shared" si="47"/>
        <v>4300</v>
      </c>
      <c r="BA100" s="386">
        <v>1480</v>
      </c>
      <c r="BB100" s="237">
        <f t="shared" si="37"/>
        <v>3404.0000000000009</v>
      </c>
      <c r="BC100" s="386">
        <v>3157</v>
      </c>
      <c r="BD100" s="237">
        <f t="shared" si="38"/>
        <v>7261.1000000000022</v>
      </c>
      <c r="BE100" s="385">
        <v>400</v>
      </c>
      <c r="BF100" s="237">
        <f t="shared" si="48"/>
        <v>920.00000000000023</v>
      </c>
      <c r="BG100" s="385">
        <v>2554</v>
      </c>
      <c r="BH100" s="237">
        <f t="shared" si="41"/>
        <v>5874.2000000000016</v>
      </c>
      <c r="BI100" s="385">
        <v>6760</v>
      </c>
      <c r="BJ100" s="237">
        <f t="shared" si="42"/>
        <v>15548.000000000005</v>
      </c>
      <c r="BK100" s="385">
        <v>4920</v>
      </c>
      <c r="BL100" s="449">
        <f>AN100*BK100</f>
        <v>11316.000000000004</v>
      </c>
      <c r="BM100" s="471" t="s">
        <v>559</v>
      </c>
    </row>
    <row r="101" spans="1:65" ht="14.25" customHeight="1">
      <c r="A101" s="130" t="s">
        <v>418</v>
      </c>
      <c r="B101" s="130" t="s">
        <v>160</v>
      </c>
      <c r="C101" s="129" t="s">
        <v>87</v>
      </c>
      <c r="D101" s="517" t="s">
        <v>225</v>
      </c>
      <c r="E101" s="518" t="s">
        <v>162</v>
      </c>
      <c r="F101" s="966"/>
      <c r="G101" s="110">
        <v>2024</v>
      </c>
      <c r="H101" s="178" t="s">
        <v>250</v>
      </c>
      <c r="I101" s="119" t="s">
        <v>174</v>
      </c>
      <c r="J101" s="177">
        <v>14</v>
      </c>
      <c r="K101" s="178" t="s">
        <v>251</v>
      </c>
      <c r="L101" s="178" t="s">
        <v>560</v>
      </c>
      <c r="M101" s="351" t="s">
        <v>561</v>
      </c>
      <c r="N101" s="351">
        <v>3.6</v>
      </c>
      <c r="O101" s="351">
        <v>4.4000000000000004</v>
      </c>
      <c r="P101" s="351">
        <v>4.9000000000000004</v>
      </c>
      <c r="Q101" s="351">
        <v>4.9000000000000004</v>
      </c>
      <c r="R101" s="351">
        <v>4.9000000000000004</v>
      </c>
      <c r="S101" s="351">
        <v>4.9000000000000004</v>
      </c>
      <c r="T101" s="351">
        <v>4.9000000000000004</v>
      </c>
      <c r="U101" s="351">
        <v>4.9000000000000004</v>
      </c>
      <c r="V101" s="351">
        <v>4.4000000000000004</v>
      </c>
      <c r="W101" s="351">
        <v>4.4000000000000004</v>
      </c>
      <c r="X101" s="351">
        <v>4.4000000000000004</v>
      </c>
      <c r="Y101" s="351">
        <v>4.4000000000000004</v>
      </c>
      <c r="Z101" s="351">
        <v>4.4000000000000004</v>
      </c>
      <c r="AA101" s="351">
        <v>4.4000000000000004</v>
      </c>
      <c r="AB101" s="355">
        <v>0.80000000000000027</v>
      </c>
      <c r="AC101" s="225"/>
      <c r="AD101" s="225"/>
      <c r="AE101" s="225"/>
      <c r="AF101" s="225"/>
      <c r="AG101" s="225"/>
      <c r="AH101" s="225">
        <v>0.8</v>
      </c>
      <c r="AI101" s="225">
        <v>0.80000000000000027</v>
      </c>
      <c r="AJ101" s="225">
        <v>0.80000000000000027</v>
      </c>
      <c r="AK101" s="225">
        <v>0.80000000000000027</v>
      </c>
      <c r="AL101" s="225">
        <v>0.80000000000000027</v>
      </c>
      <c r="AM101" s="225">
        <v>0.80000000000000027</v>
      </c>
      <c r="AN101" s="225">
        <v>0.80000000000000027</v>
      </c>
      <c r="AO101" s="390"/>
      <c r="AP101" s="431"/>
      <c r="AQ101" s="400"/>
      <c r="AR101" s="237"/>
      <c r="AS101" s="403"/>
      <c r="AT101" s="431"/>
      <c r="AU101" s="403"/>
      <c r="AV101" s="431"/>
      <c r="AW101" s="386">
        <v>480</v>
      </c>
      <c r="AX101" s="237"/>
      <c r="AY101" s="386">
        <v>5360</v>
      </c>
      <c r="AZ101" s="237">
        <f t="shared" si="47"/>
        <v>4288</v>
      </c>
      <c r="BA101" s="386">
        <v>5440</v>
      </c>
      <c r="BB101" s="237">
        <f t="shared" si="37"/>
        <v>4352.0000000000018</v>
      </c>
      <c r="BC101" s="386">
        <v>6840</v>
      </c>
      <c r="BD101" s="237">
        <f t="shared" si="38"/>
        <v>5472.0000000000018</v>
      </c>
      <c r="BE101" s="385">
        <v>13800</v>
      </c>
      <c r="BF101" s="237">
        <f t="shared" si="48"/>
        <v>11040.000000000004</v>
      </c>
      <c r="BG101" s="385">
        <v>8440</v>
      </c>
      <c r="BH101" s="237">
        <f t="shared" si="41"/>
        <v>6752.0000000000018</v>
      </c>
      <c r="BI101" s="385">
        <f>6440+320</f>
        <v>6760</v>
      </c>
      <c r="BJ101" s="237">
        <f t="shared" si="42"/>
        <v>5408.0000000000018</v>
      </c>
      <c r="BK101" s="385">
        <v>13400</v>
      </c>
      <c r="BL101" s="449">
        <f t="shared" si="39"/>
        <v>10720.000000000004</v>
      </c>
      <c r="BM101" s="471" t="s">
        <v>562</v>
      </c>
    </row>
    <row r="102" spans="1:65" ht="14.25" customHeight="1">
      <c r="A102" s="130" t="s">
        <v>418</v>
      </c>
      <c r="B102" s="130" t="s">
        <v>160</v>
      </c>
      <c r="C102" s="129" t="s">
        <v>87</v>
      </c>
      <c r="D102" s="517" t="s">
        <v>225</v>
      </c>
      <c r="E102" s="518" t="s">
        <v>162</v>
      </c>
      <c r="F102" s="966"/>
      <c r="G102" s="110">
        <v>2024</v>
      </c>
      <c r="H102" s="178" t="s">
        <v>250</v>
      </c>
      <c r="I102" s="119" t="s">
        <v>423</v>
      </c>
      <c r="J102" s="177">
        <v>14</v>
      </c>
      <c r="K102" s="178" t="s">
        <v>251</v>
      </c>
      <c r="L102" s="178" t="s">
        <v>560</v>
      </c>
      <c r="M102" s="351" t="s">
        <v>561</v>
      </c>
      <c r="N102" s="351">
        <v>11</v>
      </c>
      <c r="O102" s="351">
        <v>13.3</v>
      </c>
      <c r="P102" s="351"/>
      <c r="Q102" s="351"/>
      <c r="R102" s="351"/>
      <c r="S102" s="351"/>
      <c r="T102" s="351"/>
      <c r="U102" s="351"/>
      <c r="V102" s="351"/>
      <c r="W102" s="351"/>
      <c r="X102" s="351">
        <v>13.3</v>
      </c>
      <c r="Y102" s="351">
        <v>13.3</v>
      </c>
      <c r="Z102" s="351">
        <v>13.3</v>
      </c>
      <c r="AA102" s="351">
        <v>13.3</v>
      </c>
      <c r="AB102" s="355">
        <v>2.2999999999999998</v>
      </c>
      <c r="AC102" s="225"/>
      <c r="AD102" s="225"/>
      <c r="AE102" s="225"/>
      <c r="AF102" s="225"/>
      <c r="AG102" s="225"/>
      <c r="AH102" s="225"/>
      <c r="AI102" s="225"/>
      <c r="AJ102" s="225"/>
      <c r="AK102" s="225">
        <v>2.3000000000000007</v>
      </c>
      <c r="AL102" s="225">
        <v>2.3000000000000007</v>
      </c>
      <c r="AM102" s="225">
        <v>2.3000000000000007</v>
      </c>
      <c r="AN102" s="225">
        <v>2.3000000000000007</v>
      </c>
      <c r="AO102" s="472"/>
      <c r="AP102" s="473"/>
      <c r="AQ102" s="474"/>
      <c r="AR102" s="475"/>
      <c r="AS102" s="476"/>
      <c r="AT102" s="473"/>
      <c r="AU102" s="476"/>
      <c r="AV102" s="473"/>
      <c r="AW102" s="477"/>
      <c r="AX102" s="475"/>
      <c r="AY102" s="477"/>
      <c r="AZ102" s="475">
        <f>AH102*AY102</f>
        <v>0</v>
      </c>
      <c r="BA102" s="477"/>
      <c r="BB102" s="475">
        <f>AI102*BA102</f>
        <v>0</v>
      </c>
      <c r="BC102" s="477"/>
      <c r="BD102" s="475">
        <f>AJ102*BC102</f>
        <v>0</v>
      </c>
      <c r="BE102" s="478">
        <v>1800</v>
      </c>
      <c r="BF102" s="475">
        <f t="shared" si="48"/>
        <v>4140.0000000000009</v>
      </c>
      <c r="BG102" s="478">
        <v>1200</v>
      </c>
      <c r="BH102" s="475">
        <f t="shared" si="41"/>
        <v>2760.0000000000009</v>
      </c>
      <c r="BI102" s="385">
        <v>5640</v>
      </c>
      <c r="BJ102" s="237">
        <f t="shared" si="42"/>
        <v>12972.000000000004</v>
      </c>
      <c r="BK102" s="385">
        <v>2800</v>
      </c>
      <c r="BL102" s="449">
        <f t="shared" si="39"/>
        <v>6440.0000000000018</v>
      </c>
      <c r="BM102" s="317" t="s">
        <v>563</v>
      </c>
    </row>
    <row r="103" spans="1:65" s="7" customFormat="1" ht="12.75" customHeight="1">
      <c r="A103" s="130" t="s">
        <v>418</v>
      </c>
      <c r="B103" s="130" t="s">
        <v>160</v>
      </c>
      <c r="C103" s="129" t="s">
        <v>87</v>
      </c>
      <c r="D103" s="517" t="s">
        <v>225</v>
      </c>
      <c r="E103" s="518" t="s">
        <v>162</v>
      </c>
      <c r="F103" s="966"/>
      <c r="G103" s="110">
        <v>2024</v>
      </c>
      <c r="H103" s="178" t="s">
        <v>250</v>
      </c>
      <c r="I103" s="119" t="s">
        <v>174</v>
      </c>
      <c r="J103" s="177">
        <v>14</v>
      </c>
      <c r="K103" s="178" t="s">
        <v>239</v>
      </c>
      <c r="L103" s="178" t="s">
        <v>560</v>
      </c>
      <c r="M103" s="351" t="s">
        <v>561</v>
      </c>
      <c r="N103" s="351">
        <v>3.6</v>
      </c>
      <c r="O103" s="55">
        <v>4.4000000000000004</v>
      </c>
      <c r="P103" s="55"/>
      <c r="Q103" s="147"/>
      <c r="R103" s="55"/>
      <c r="S103" s="147"/>
      <c r="T103" s="55"/>
      <c r="U103" s="147"/>
      <c r="V103" s="55"/>
      <c r="W103" s="147"/>
      <c r="X103" s="55">
        <v>4.4000000000000004</v>
      </c>
      <c r="Y103" s="147">
        <v>4.4000000000000004</v>
      </c>
      <c r="Z103" s="55">
        <v>4.4000000000000004</v>
      </c>
      <c r="AA103" s="147">
        <v>4.4000000000000004</v>
      </c>
      <c r="AB103" s="355">
        <v>0.8</v>
      </c>
      <c r="AC103" s="225"/>
      <c r="AD103" s="225"/>
      <c r="AE103" s="225"/>
      <c r="AF103" s="225"/>
      <c r="AG103" s="225"/>
      <c r="AH103" s="225"/>
      <c r="AI103" s="225"/>
      <c r="AJ103" s="225"/>
      <c r="AK103" s="225">
        <v>0.80000000000000027</v>
      </c>
      <c r="AL103" s="225">
        <v>0.80000000000000027</v>
      </c>
      <c r="AM103" s="225">
        <v>0.80000000000000027</v>
      </c>
      <c r="AN103" s="225">
        <v>0.80000000000000027</v>
      </c>
      <c r="AO103" s="472"/>
      <c r="AP103" s="473">
        <f>AC103*AO103</f>
        <v>0</v>
      </c>
      <c r="AQ103" s="474"/>
      <c r="AR103" s="475">
        <f>AD103*AQ103</f>
        <v>0</v>
      </c>
      <c r="AS103" s="476"/>
      <c r="AT103" s="473">
        <f>AE103*AS103</f>
        <v>0</v>
      </c>
      <c r="AU103" s="476"/>
      <c r="AV103" s="473">
        <f>AF103*AU103</f>
        <v>0</v>
      </c>
      <c r="AW103" s="477"/>
      <c r="AX103" s="475">
        <f>AG103*AW103</f>
        <v>0</v>
      </c>
      <c r="AY103" s="477"/>
      <c r="AZ103" s="475">
        <f>AH103*AY103</f>
        <v>0</v>
      </c>
      <c r="BA103" s="477"/>
      <c r="BB103" s="475">
        <f>AI103*BA103</f>
        <v>0</v>
      </c>
      <c r="BC103" s="477"/>
      <c r="BD103" s="475">
        <f>AJ103*BC103</f>
        <v>0</v>
      </c>
      <c r="BE103" s="478">
        <v>1280</v>
      </c>
      <c r="BF103" s="475">
        <f t="shared" si="48"/>
        <v>1024.0000000000005</v>
      </c>
      <c r="BG103" s="478">
        <v>1197</v>
      </c>
      <c r="BH103" s="475">
        <f t="shared" si="41"/>
        <v>957.60000000000036</v>
      </c>
      <c r="BI103" s="385">
        <v>440</v>
      </c>
      <c r="BJ103" s="237">
        <f t="shared" si="42"/>
        <v>352.00000000000011</v>
      </c>
      <c r="BK103" s="385">
        <v>1040</v>
      </c>
      <c r="BL103" s="449">
        <f t="shared" si="39"/>
        <v>832.00000000000023</v>
      </c>
      <c r="BM103" s="317" t="s">
        <v>564</v>
      </c>
    </row>
    <row r="104" spans="1:65" ht="14.25" customHeight="1">
      <c r="A104" s="130" t="s">
        <v>418</v>
      </c>
      <c r="B104" s="130" t="s">
        <v>160</v>
      </c>
      <c r="C104" s="129" t="s">
        <v>87</v>
      </c>
      <c r="D104" s="517" t="s">
        <v>225</v>
      </c>
      <c r="E104" s="518" t="s">
        <v>162</v>
      </c>
      <c r="F104" s="966"/>
      <c r="G104" s="110">
        <v>2024</v>
      </c>
      <c r="H104" s="178" t="s">
        <v>250</v>
      </c>
      <c r="I104" s="119" t="s">
        <v>165</v>
      </c>
      <c r="J104" s="177">
        <v>14</v>
      </c>
      <c r="K104" s="178" t="s">
        <v>249</v>
      </c>
      <c r="L104" s="178" t="s">
        <v>560</v>
      </c>
      <c r="M104" s="351" t="s">
        <v>561</v>
      </c>
      <c r="N104" s="351">
        <v>11</v>
      </c>
      <c r="O104" s="55">
        <v>13.3</v>
      </c>
      <c r="P104" s="55"/>
      <c r="Q104" s="147"/>
      <c r="R104" s="55"/>
      <c r="S104" s="147"/>
      <c r="T104" s="55"/>
      <c r="U104" s="147">
        <v>16.100000000000001</v>
      </c>
      <c r="V104" s="55">
        <v>13.3</v>
      </c>
      <c r="W104" s="147">
        <v>13.3</v>
      </c>
      <c r="X104" s="55">
        <v>13.3</v>
      </c>
      <c r="Y104" s="147">
        <v>13.3</v>
      </c>
      <c r="Z104" s="55">
        <v>13.3</v>
      </c>
      <c r="AA104" s="147">
        <v>13.3</v>
      </c>
      <c r="AB104" s="355">
        <v>2.2999999999999998</v>
      </c>
      <c r="AC104" s="225"/>
      <c r="AD104" s="225"/>
      <c r="AE104" s="225"/>
      <c r="AF104" s="225"/>
      <c r="AG104" s="225"/>
      <c r="AH104" s="225">
        <v>2.11</v>
      </c>
      <c r="AI104" s="225">
        <v>2.2999999999999998</v>
      </c>
      <c r="AJ104" s="225">
        <v>2.2999999999999998</v>
      </c>
      <c r="AK104" s="225">
        <v>2.2999999999999998</v>
      </c>
      <c r="AL104" s="225">
        <v>2.2999999999999998</v>
      </c>
      <c r="AM104" s="225">
        <v>2.2999999999999998</v>
      </c>
      <c r="AN104" s="225">
        <v>2.2999999999999998</v>
      </c>
      <c r="AO104" s="390"/>
      <c r="AP104" s="431"/>
      <c r="AQ104" s="400"/>
      <c r="AR104" s="237"/>
      <c r="AS104" s="403"/>
      <c r="AT104" s="431"/>
      <c r="AU104" s="403"/>
      <c r="AV104" s="431"/>
      <c r="AW104" s="386"/>
      <c r="AX104" s="237"/>
      <c r="AY104" s="386"/>
      <c r="AZ104" s="237">
        <f t="shared" si="47"/>
        <v>0</v>
      </c>
      <c r="BA104" s="386"/>
      <c r="BB104" s="237">
        <f t="shared" si="37"/>
        <v>0</v>
      </c>
      <c r="BC104" s="386">
        <v>800</v>
      </c>
      <c r="BD104" s="237">
        <f t="shared" si="38"/>
        <v>1839.9999999999998</v>
      </c>
      <c r="BE104" s="385"/>
      <c r="BF104" s="237">
        <f t="shared" si="48"/>
        <v>0</v>
      </c>
      <c r="BG104" s="385">
        <v>400</v>
      </c>
      <c r="BH104" s="237">
        <f t="shared" si="41"/>
        <v>919.99999999999989</v>
      </c>
      <c r="BI104" s="385">
        <v>3040</v>
      </c>
      <c r="BJ104" s="237">
        <f t="shared" si="42"/>
        <v>6991.9999999999991</v>
      </c>
      <c r="BK104" s="385">
        <v>720</v>
      </c>
      <c r="BL104" s="449">
        <f t="shared" si="39"/>
        <v>1655.9999999999998</v>
      </c>
      <c r="BM104" s="317" t="s">
        <v>565</v>
      </c>
    </row>
    <row r="105" spans="1:65" ht="14.25" customHeight="1">
      <c r="A105" s="130" t="s">
        <v>418</v>
      </c>
      <c r="B105" s="130" t="s">
        <v>160</v>
      </c>
      <c r="C105" s="129" t="s">
        <v>87</v>
      </c>
      <c r="D105" s="517" t="s">
        <v>225</v>
      </c>
      <c r="E105" s="518" t="s">
        <v>162</v>
      </c>
      <c r="F105" s="966"/>
      <c r="G105" s="110">
        <v>2023</v>
      </c>
      <c r="H105" s="178" t="s">
        <v>566</v>
      </c>
      <c r="I105" s="119" t="s">
        <v>165</v>
      </c>
      <c r="J105" s="177">
        <v>16</v>
      </c>
      <c r="K105" s="178" t="s">
        <v>424</v>
      </c>
      <c r="L105" s="178" t="s">
        <v>167</v>
      </c>
      <c r="M105" s="351" t="s">
        <v>567</v>
      </c>
      <c r="N105" s="351">
        <v>8.8000000000000007</v>
      </c>
      <c r="O105" s="55">
        <v>12.5</v>
      </c>
      <c r="P105" s="55">
        <v>14.3</v>
      </c>
      <c r="Q105" s="147">
        <v>14.3</v>
      </c>
      <c r="R105" s="55">
        <v>14.3</v>
      </c>
      <c r="S105" s="147">
        <v>14.3</v>
      </c>
      <c r="T105" s="55">
        <v>14.3</v>
      </c>
      <c r="U105" s="147">
        <v>14.3</v>
      </c>
      <c r="V105" s="55">
        <v>12.5</v>
      </c>
      <c r="W105" s="147">
        <v>12.5</v>
      </c>
      <c r="X105" s="55">
        <v>12.5</v>
      </c>
      <c r="Y105" s="147">
        <v>12.5</v>
      </c>
      <c r="Z105" s="55">
        <v>12.5</v>
      </c>
      <c r="AA105" s="147">
        <v>12.5</v>
      </c>
      <c r="AB105" s="355">
        <v>1.5</v>
      </c>
      <c r="AC105" s="225">
        <v>1.5</v>
      </c>
      <c r="AD105" s="225">
        <v>3</v>
      </c>
      <c r="AE105" s="225">
        <v>3</v>
      </c>
      <c r="AF105" s="225">
        <v>3</v>
      </c>
      <c r="AG105" s="225">
        <v>3</v>
      </c>
      <c r="AH105" s="225">
        <v>3</v>
      </c>
      <c r="AI105" s="225">
        <v>3.6999999999999993</v>
      </c>
      <c r="AJ105" s="225">
        <v>3.6999999999999993</v>
      </c>
      <c r="AK105" s="225">
        <v>3.6999999999999993</v>
      </c>
      <c r="AL105" s="225">
        <v>3.6999999999999993</v>
      </c>
      <c r="AM105" s="225">
        <v>3.6999999999999993</v>
      </c>
      <c r="AN105" s="225">
        <v>3.6999999999999993</v>
      </c>
      <c r="AO105" s="390">
        <v>0</v>
      </c>
      <c r="AP105" s="431">
        <f t="shared" si="45"/>
        <v>0</v>
      </c>
      <c r="AQ105" s="400">
        <v>360</v>
      </c>
      <c r="AR105" s="237">
        <f t="shared" si="46"/>
        <v>1080</v>
      </c>
      <c r="AS105" s="403"/>
      <c r="AT105" s="431">
        <f t="shared" si="33"/>
        <v>0</v>
      </c>
      <c r="AU105" s="403"/>
      <c r="AV105" s="431">
        <f t="shared" si="34"/>
        <v>0</v>
      </c>
      <c r="AW105" s="386"/>
      <c r="AX105" s="428">
        <f t="shared" si="35"/>
        <v>0</v>
      </c>
      <c r="AY105" s="386"/>
      <c r="AZ105" s="237">
        <f t="shared" si="47"/>
        <v>0</v>
      </c>
      <c r="BA105" s="386"/>
      <c r="BB105" s="237">
        <f t="shared" si="37"/>
        <v>0</v>
      </c>
      <c r="BC105" s="386"/>
      <c r="BD105" s="237">
        <f t="shared" si="38"/>
        <v>0</v>
      </c>
      <c r="BE105" s="386"/>
      <c r="BF105" s="237">
        <f t="shared" si="48"/>
        <v>0</v>
      </c>
      <c r="BG105" s="386"/>
      <c r="BH105" s="237">
        <f t="shared" si="41"/>
        <v>0</v>
      </c>
      <c r="BI105" s="386"/>
      <c r="BJ105" s="237">
        <f t="shared" si="42"/>
        <v>0</v>
      </c>
      <c r="BK105" s="386"/>
      <c r="BL105" s="449">
        <f t="shared" si="39"/>
        <v>0</v>
      </c>
      <c r="BM105" s="471" t="s">
        <v>568</v>
      </c>
    </row>
    <row r="106" spans="1:65" ht="14.25" customHeight="1">
      <c r="A106" s="130" t="s">
        <v>418</v>
      </c>
      <c r="B106" s="130" t="s">
        <v>160</v>
      </c>
      <c r="C106" s="129" t="s">
        <v>87</v>
      </c>
      <c r="D106" s="517" t="s">
        <v>225</v>
      </c>
      <c r="E106" s="518" t="s">
        <v>162</v>
      </c>
      <c r="F106" s="966"/>
      <c r="G106" s="110">
        <v>2023</v>
      </c>
      <c r="H106" s="178" t="s">
        <v>566</v>
      </c>
      <c r="I106" s="119" t="s">
        <v>165</v>
      </c>
      <c r="J106" s="177">
        <v>16</v>
      </c>
      <c r="K106" s="178" t="s">
        <v>569</v>
      </c>
      <c r="L106" s="178" t="s">
        <v>167</v>
      </c>
      <c r="M106" s="351" t="s">
        <v>567</v>
      </c>
      <c r="N106" s="351">
        <v>11.2</v>
      </c>
      <c r="O106" s="55">
        <v>13.4</v>
      </c>
      <c r="P106" s="55">
        <v>15.2</v>
      </c>
      <c r="Q106" s="147">
        <v>15.2</v>
      </c>
      <c r="R106" s="55">
        <v>15.2</v>
      </c>
      <c r="S106" s="147">
        <v>15.2</v>
      </c>
      <c r="T106" s="55">
        <v>15.2</v>
      </c>
      <c r="U106" s="147">
        <v>15.2</v>
      </c>
      <c r="V106" s="55">
        <v>13.4</v>
      </c>
      <c r="W106" s="147">
        <v>13.4</v>
      </c>
      <c r="X106" s="55">
        <v>13.4</v>
      </c>
      <c r="Y106" s="147">
        <v>13.4</v>
      </c>
      <c r="Z106" s="55">
        <v>13.4</v>
      </c>
      <c r="AA106" s="147">
        <v>13.4</v>
      </c>
      <c r="AB106" s="355">
        <v>1.5</v>
      </c>
      <c r="AC106" s="225">
        <v>1.5</v>
      </c>
      <c r="AD106" s="225">
        <v>3</v>
      </c>
      <c r="AE106" s="225">
        <v>3</v>
      </c>
      <c r="AF106" s="225">
        <v>3</v>
      </c>
      <c r="AG106" s="225">
        <v>3</v>
      </c>
      <c r="AH106" s="225">
        <v>3</v>
      </c>
      <c r="AI106" s="225">
        <v>2.2000000000000011</v>
      </c>
      <c r="AJ106" s="225">
        <v>2.2000000000000011</v>
      </c>
      <c r="AK106" s="225">
        <v>2.2000000000000011</v>
      </c>
      <c r="AL106" s="225">
        <v>2.2000000000000011</v>
      </c>
      <c r="AM106" s="225">
        <v>2.2000000000000011</v>
      </c>
      <c r="AN106" s="225">
        <v>2.2000000000000011</v>
      </c>
      <c r="AO106" s="390">
        <v>0</v>
      </c>
      <c r="AP106" s="431">
        <f t="shared" si="45"/>
        <v>0</v>
      </c>
      <c r="AQ106" s="400"/>
      <c r="AR106" s="237">
        <f t="shared" si="46"/>
        <v>0</v>
      </c>
      <c r="AS106" s="403"/>
      <c r="AT106" s="431">
        <f t="shared" si="33"/>
        <v>0</v>
      </c>
      <c r="AU106" s="403"/>
      <c r="AV106" s="431">
        <f t="shared" si="34"/>
        <v>0</v>
      </c>
      <c r="AW106" s="386"/>
      <c r="AX106" s="428">
        <f t="shared" si="35"/>
        <v>0</v>
      </c>
      <c r="AY106" s="386"/>
      <c r="AZ106" s="237">
        <f t="shared" si="47"/>
        <v>0</v>
      </c>
      <c r="BA106" s="386"/>
      <c r="BB106" s="237">
        <f t="shared" si="37"/>
        <v>0</v>
      </c>
      <c r="BC106" s="386"/>
      <c r="BD106" s="237">
        <f t="shared" si="38"/>
        <v>0</v>
      </c>
      <c r="BE106" s="386"/>
      <c r="BF106" s="237">
        <f t="shared" si="48"/>
        <v>0</v>
      </c>
      <c r="BG106" s="386"/>
      <c r="BH106" s="237">
        <f t="shared" si="41"/>
        <v>0</v>
      </c>
      <c r="BI106" s="386"/>
      <c r="BJ106" s="237">
        <f t="shared" si="42"/>
        <v>0</v>
      </c>
      <c r="BK106" s="386"/>
      <c r="BL106" s="449">
        <f t="shared" si="39"/>
        <v>0</v>
      </c>
      <c r="BM106" s="471" t="s">
        <v>570</v>
      </c>
    </row>
    <row r="107" spans="1:65" ht="14.25" customHeight="1">
      <c r="A107" s="130" t="s">
        <v>418</v>
      </c>
      <c r="B107" s="130" t="s">
        <v>160</v>
      </c>
      <c r="C107" s="129" t="s">
        <v>87</v>
      </c>
      <c r="D107" s="517" t="s">
        <v>225</v>
      </c>
      <c r="E107" s="518" t="s">
        <v>162</v>
      </c>
      <c r="F107" s="966"/>
      <c r="G107" s="110">
        <v>2023</v>
      </c>
      <c r="H107" s="178" t="s">
        <v>246</v>
      </c>
      <c r="I107" s="119" t="s">
        <v>174</v>
      </c>
      <c r="J107" s="177">
        <v>15</v>
      </c>
      <c r="K107" s="178" t="s">
        <v>251</v>
      </c>
      <c r="L107" s="178" t="s">
        <v>560</v>
      </c>
      <c r="M107" s="351" t="s">
        <v>168</v>
      </c>
      <c r="N107" s="351">
        <v>3.65</v>
      </c>
      <c r="O107" s="55">
        <v>4.25</v>
      </c>
      <c r="P107" s="55"/>
      <c r="Q107" s="147">
        <v>4.6500000000000004</v>
      </c>
      <c r="R107" s="55">
        <v>4.6500000000000004</v>
      </c>
      <c r="S107" s="147">
        <v>4.6500000000000004</v>
      </c>
      <c r="T107" s="55">
        <v>4.6500000000000004</v>
      </c>
      <c r="U107" s="147">
        <v>4.6500000000000004</v>
      </c>
      <c r="V107" s="55">
        <v>4.25</v>
      </c>
      <c r="W107" s="147">
        <v>4.25</v>
      </c>
      <c r="X107" s="55">
        <v>4.25</v>
      </c>
      <c r="Y107" s="147">
        <v>4.25</v>
      </c>
      <c r="Z107" s="55">
        <v>4.25</v>
      </c>
      <c r="AA107" s="147">
        <v>4.25</v>
      </c>
      <c r="AB107" s="355">
        <v>0</v>
      </c>
      <c r="AC107" s="225"/>
      <c r="AD107" s="225">
        <v>0.61</v>
      </c>
      <c r="AE107" s="225">
        <v>0.61</v>
      </c>
      <c r="AF107" s="225">
        <v>0.61</v>
      </c>
      <c r="AG107" s="225">
        <v>0.61</v>
      </c>
      <c r="AH107" s="225">
        <v>0.61</v>
      </c>
      <c r="AI107" s="225">
        <v>0.6</v>
      </c>
      <c r="AJ107" s="225">
        <v>0.6</v>
      </c>
      <c r="AK107" s="225">
        <v>0.6</v>
      </c>
      <c r="AL107" s="225">
        <v>0.6</v>
      </c>
      <c r="AM107" s="225">
        <v>0.6</v>
      </c>
      <c r="AN107" s="225">
        <v>0.6</v>
      </c>
      <c r="AO107" s="390"/>
      <c r="AP107" s="431">
        <f t="shared" si="45"/>
        <v>0</v>
      </c>
      <c r="AQ107" s="400"/>
      <c r="AR107" s="237">
        <f t="shared" si="46"/>
        <v>0</v>
      </c>
      <c r="AS107" s="403"/>
      <c r="AT107" s="431">
        <f t="shared" si="33"/>
        <v>0</v>
      </c>
      <c r="AU107" s="403">
        <v>10520</v>
      </c>
      <c r="AV107" s="431">
        <f t="shared" si="34"/>
        <v>6417.2</v>
      </c>
      <c r="AW107" s="386">
        <v>6600</v>
      </c>
      <c r="AX107" s="428">
        <f t="shared" si="35"/>
        <v>4026</v>
      </c>
      <c r="AY107" s="386">
        <v>10160</v>
      </c>
      <c r="AZ107" s="237">
        <f t="shared" si="47"/>
        <v>6197.5999999999995</v>
      </c>
      <c r="BA107" s="386">
        <v>9600</v>
      </c>
      <c r="BB107" s="237">
        <f t="shared" si="37"/>
        <v>5760</v>
      </c>
      <c r="BC107" s="386">
        <v>6520</v>
      </c>
      <c r="BD107" s="237">
        <f t="shared" si="38"/>
        <v>3912</v>
      </c>
      <c r="BE107" s="386">
        <v>1080</v>
      </c>
      <c r="BF107" s="237">
        <f t="shared" si="48"/>
        <v>648</v>
      </c>
      <c r="BG107" s="386">
        <v>26440</v>
      </c>
      <c r="BH107" s="237">
        <f t="shared" si="41"/>
        <v>15864</v>
      </c>
      <c r="BI107" s="386">
        <v>7800</v>
      </c>
      <c r="BJ107" s="237">
        <f t="shared" si="42"/>
        <v>4680</v>
      </c>
      <c r="BK107" s="386">
        <v>9120</v>
      </c>
      <c r="BL107" s="449">
        <f t="shared" si="39"/>
        <v>5472</v>
      </c>
      <c r="BM107" s="471" t="s">
        <v>571</v>
      </c>
    </row>
    <row r="108" spans="1:65" ht="14.25" customHeight="1">
      <c r="A108" s="130" t="s">
        <v>418</v>
      </c>
      <c r="B108" s="130" t="s">
        <v>160</v>
      </c>
      <c r="C108" s="129" t="s">
        <v>87</v>
      </c>
      <c r="D108" s="517" t="s">
        <v>225</v>
      </c>
      <c r="E108" s="518" t="s">
        <v>162</v>
      </c>
      <c r="F108" s="966"/>
      <c r="G108" s="110">
        <v>2023</v>
      </c>
      <c r="H108" s="178" t="s">
        <v>246</v>
      </c>
      <c r="I108" s="119" t="s">
        <v>426</v>
      </c>
      <c r="J108" s="177">
        <v>15</v>
      </c>
      <c r="K108" s="119" t="s">
        <v>172</v>
      </c>
      <c r="L108" s="178" t="s">
        <v>560</v>
      </c>
      <c r="M108" s="351" t="s">
        <v>168</v>
      </c>
      <c r="N108" s="351">
        <v>6</v>
      </c>
      <c r="O108" s="55">
        <v>6</v>
      </c>
      <c r="P108" s="55"/>
      <c r="Q108" s="147">
        <v>6.65</v>
      </c>
      <c r="R108" s="55">
        <v>6.65</v>
      </c>
      <c r="S108" s="147">
        <v>6.65</v>
      </c>
      <c r="T108" s="55">
        <v>6.65</v>
      </c>
      <c r="U108" s="147">
        <v>6.65</v>
      </c>
      <c r="V108" s="55">
        <v>6</v>
      </c>
      <c r="W108" s="147">
        <v>6</v>
      </c>
      <c r="X108" s="55">
        <v>6</v>
      </c>
      <c r="Y108" s="147">
        <v>6</v>
      </c>
      <c r="Z108" s="55">
        <v>6</v>
      </c>
      <c r="AA108" s="147">
        <v>6</v>
      </c>
      <c r="AB108" s="355">
        <v>0.6</v>
      </c>
      <c r="AC108" s="225"/>
      <c r="AD108" s="225">
        <v>0.61</v>
      </c>
      <c r="AE108" s="225">
        <v>0.61</v>
      </c>
      <c r="AF108" s="225">
        <v>0.61</v>
      </c>
      <c r="AG108" s="225">
        <v>0.61</v>
      </c>
      <c r="AH108" s="225">
        <v>0.61</v>
      </c>
      <c r="AI108" s="225">
        <v>0</v>
      </c>
      <c r="AJ108" s="225">
        <v>0</v>
      </c>
      <c r="AK108" s="225">
        <v>0</v>
      </c>
      <c r="AL108" s="225">
        <v>0</v>
      </c>
      <c r="AM108" s="225">
        <v>0</v>
      </c>
      <c r="AN108" s="225">
        <v>0</v>
      </c>
      <c r="AO108" s="390"/>
      <c r="AP108" s="431">
        <f t="shared" si="45"/>
        <v>0</v>
      </c>
      <c r="AQ108" s="400"/>
      <c r="AR108" s="237">
        <f t="shared" si="46"/>
        <v>0</v>
      </c>
      <c r="AS108" s="403"/>
      <c r="AT108" s="431">
        <f t="shared" si="33"/>
        <v>0</v>
      </c>
      <c r="AU108" s="403"/>
      <c r="AV108" s="431">
        <f t="shared" si="34"/>
        <v>0</v>
      </c>
      <c r="AW108" s="386">
        <v>360</v>
      </c>
      <c r="AX108" s="428">
        <f t="shared" si="35"/>
        <v>219.6</v>
      </c>
      <c r="AY108" s="386">
        <v>720</v>
      </c>
      <c r="AZ108" s="237">
        <f t="shared" si="47"/>
        <v>439.2</v>
      </c>
      <c r="BA108" s="386">
        <v>1680</v>
      </c>
      <c r="BB108" s="237">
        <f t="shared" si="37"/>
        <v>0</v>
      </c>
      <c r="BC108" s="386">
        <v>280</v>
      </c>
      <c r="BD108" s="237">
        <f t="shared" si="38"/>
        <v>0</v>
      </c>
      <c r="BE108" s="386">
        <v>2000</v>
      </c>
      <c r="BF108" s="237">
        <f t="shared" si="48"/>
        <v>0</v>
      </c>
      <c r="BG108" s="386">
        <v>2360</v>
      </c>
      <c r="BH108" s="237">
        <f t="shared" si="41"/>
        <v>0</v>
      </c>
      <c r="BI108" s="386">
        <v>2560</v>
      </c>
      <c r="BJ108" s="237">
        <f t="shared" si="42"/>
        <v>0</v>
      </c>
      <c r="BK108" s="386">
        <v>2160</v>
      </c>
      <c r="BL108" s="449">
        <f t="shared" si="39"/>
        <v>0</v>
      </c>
      <c r="BM108" s="471" t="s">
        <v>572</v>
      </c>
    </row>
    <row r="109" spans="1:65" ht="14.25" customHeight="1">
      <c r="A109" s="130" t="s">
        <v>418</v>
      </c>
      <c r="B109" s="130" t="s">
        <v>160</v>
      </c>
      <c r="C109" s="129" t="s">
        <v>87</v>
      </c>
      <c r="D109" s="517" t="s">
        <v>225</v>
      </c>
      <c r="E109" s="518" t="s">
        <v>162</v>
      </c>
      <c r="F109" s="966"/>
      <c r="G109" s="110">
        <v>2023</v>
      </c>
      <c r="H109" s="178" t="s">
        <v>246</v>
      </c>
      <c r="I109" s="119" t="s">
        <v>165</v>
      </c>
      <c r="J109" s="177">
        <v>15</v>
      </c>
      <c r="K109" s="119" t="s">
        <v>248</v>
      </c>
      <c r="L109" s="178" t="s">
        <v>560</v>
      </c>
      <c r="M109" s="351" t="s">
        <v>168</v>
      </c>
      <c r="N109" s="351">
        <v>10</v>
      </c>
      <c r="O109" s="55">
        <v>12.5</v>
      </c>
      <c r="P109" s="55"/>
      <c r="Q109" s="147">
        <v>14.3</v>
      </c>
      <c r="R109" s="55">
        <v>14.3</v>
      </c>
      <c r="S109" s="147">
        <v>14.3</v>
      </c>
      <c r="T109" s="55">
        <v>14.3</v>
      </c>
      <c r="U109" s="147">
        <v>14.3</v>
      </c>
      <c r="V109" s="55">
        <v>12.5</v>
      </c>
      <c r="W109" s="147">
        <v>12.5</v>
      </c>
      <c r="X109" s="55">
        <v>12.5</v>
      </c>
      <c r="Y109" s="147">
        <v>12.5</v>
      </c>
      <c r="Z109" s="55">
        <v>12.5</v>
      </c>
      <c r="AA109" s="147">
        <v>12.5</v>
      </c>
      <c r="AB109" s="355">
        <v>2.11</v>
      </c>
      <c r="AC109" s="225"/>
      <c r="AD109" s="225">
        <v>2.11</v>
      </c>
      <c r="AE109" s="225">
        <v>2.11</v>
      </c>
      <c r="AF109" s="225">
        <v>2.11</v>
      </c>
      <c r="AG109" s="225">
        <v>2.11</v>
      </c>
      <c r="AH109" s="225">
        <v>2.11</v>
      </c>
      <c r="AI109" s="225">
        <v>2.5</v>
      </c>
      <c r="AJ109" s="225">
        <v>2.5</v>
      </c>
      <c r="AK109" s="225">
        <v>2.5</v>
      </c>
      <c r="AL109" s="225">
        <v>2.5</v>
      </c>
      <c r="AM109" s="225">
        <v>2.5</v>
      </c>
      <c r="AN109" s="225">
        <v>2.5</v>
      </c>
      <c r="AO109" s="390"/>
      <c r="AP109" s="431">
        <f t="shared" si="45"/>
        <v>0</v>
      </c>
      <c r="AQ109" s="400"/>
      <c r="AR109" s="237">
        <f t="shared" si="46"/>
        <v>0</v>
      </c>
      <c r="AS109" s="403"/>
      <c r="AT109" s="431">
        <f t="shared" si="33"/>
        <v>0</v>
      </c>
      <c r="AU109" s="403">
        <v>1120</v>
      </c>
      <c r="AV109" s="431">
        <f t="shared" si="34"/>
        <v>2363.1999999999998</v>
      </c>
      <c r="AW109" s="386">
        <v>4160</v>
      </c>
      <c r="AX109" s="428">
        <f t="shared" si="35"/>
        <v>8777.6</v>
      </c>
      <c r="AY109" s="386">
        <v>400</v>
      </c>
      <c r="AZ109" s="237">
        <f t="shared" si="47"/>
        <v>844</v>
      </c>
      <c r="BA109" s="386">
        <v>1600</v>
      </c>
      <c r="BB109" s="237">
        <f t="shared" si="37"/>
        <v>4000</v>
      </c>
      <c r="BC109" s="386">
        <v>4400</v>
      </c>
      <c r="BD109" s="237">
        <f t="shared" si="38"/>
        <v>11000</v>
      </c>
      <c r="BE109" s="386">
        <v>880</v>
      </c>
      <c r="BF109" s="237">
        <f t="shared" si="48"/>
        <v>2200</v>
      </c>
      <c r="BG109" s="386">
        <v>3680</v>
      </c>
      <c r="BH109" s="237">
        <f t="shared" si="41"/>
        <v>9200</v>
      </c>
      <c r="BI109" s="386">
        <v>2680</v>
      </c>
      <c r="BJ109" s="237">
        <f t="shared" si="42"/>
        <v>6700</v>
      </c>
      <c r="BK109" s="386">
        <v>1520</v>
      </c>
      <c r="BL109" s="449">
        <f t="shared" si="39"/>
        <v>3800</v>
      </c>
      <c r="BM109" s="471" t="s">
        <v>573</v>
      </c>
    </row>
    <row r="110" spans="1:65" ht="14.25" customHeight="1">
      <c r="A110" s="130" t="s">
        <v>418</v>
      </c>
      <c r="B110" s="130" t="s">
        <v>160</v>
      </c>
      <c r="C110" s="129" t="s">
        <v>87</v>
      </c>
      <c r="D110" s="517" t="s">
        <v>225</v>
      </c>
      <c r="E110" s="518" t="s">
        <v>162</v>
      </c>
      <c r="F110" s="966"/>
      <c r="G110" s="110">
        <v>2023</v>
      </c>
      <c r="H110" s="178" t="s">
        <v>246</v>
      </c>
      <c r="I110" s="119" t="s">
        <v>165</v>
      </c>
      <c r="J110" s="177">
        <v>15</v>
      </c>
      <c r="K110" s="119" t="s">
        <v>249</v>
      </c>
      <c r="L110" s="178" t="s">
        <v>560</v>
      </c>
      <c r="M110" s="351" t="s">
        <v>168</v>
      </c>
      <c r="N110" s="351">
        <v>10</v>
      </c>
      <c r="O110" s="55">
        <v>12.5</v>
      </c>
      <c r="P110" s="55"/>
      <c r="Q110" s="147">
        <v>14.3</v>
      </c>
      <c r="R110" s="55">
        <v>14.3</v>
      </c>
      <c r="S110" s="147">
        <v>14.3</v>
      </c>
      <c r="T110" s="55">
        <v>14.3</v>
      </c>
      <c r="U110" s="147">
        <v>14.3</v>
      </c>
      <c r="V110" s="55">
        <v>12.5</v>
      </c>
      <c r="W110" s="351">
        <v>12.5</v>
      </c>
      <c r="X110" s="55">
        <v>12.5</v>
      </c>
      <c r="Y110" s="351">
        <v>12.5</v>
      </c>
      <c r="Z110" s="55">
        <v>12.5</v>
      </c>
      <c r="AA110" s="351">
        <v>12.5</v>
      </c>
      <c r="AB110" s="355">
        <v>2.11</v>
      </c>
      <c r="AC110" s="225"/>
      <c r="AD110" s="225">
        <v>2.11</v>
      </c>
      <c r="AE110" s="225">
        <v>2.11</v>
      </c>
      <c r="AF110" s="225">
        <v>2.11</v>
      </c>
      <c r="AG110" s="225">
        <v>2.11</v>
      </c>
      <c r="AH110" s="225">
        <v>2.11</v>
      </c>
      <c r="AI110" s="225">
        <v>2.5</v>
      </c>
      <c r="AJ110" s="225">
        <v>2.5</v>
      </c>
      <c r="AK110" s="225">
        <v>2.5</v>
      </c>
      <c r="AL110" s="225">
        <v>2.5</v>
      </c>
      <c r="AM110" s="225">
        <v>2.5</v>
      </c>
      <c r="AN110" s="225">
        <v>2.5</v>
      </c>
      <c r="AO110" s="390"/>
      <c r="AP110" s="431">
        <f t="shared" si="45"/>
        <v>0</v>
      </c>
      <c r="AQ110" s="400"/>
      <c r="AR110" s="237">
        <f t="shared" si="46"/>
        <v>0</v>
      </c>
      <c r="AS110" s="403"/>
      <c r="AT110" s="431">
        <f t="shared" si="33"/>
        <v>0</v>
      </c>
      <c r="AU110" s="403">
        <v>40</v>
      </c>
      <c r="AV110" s="431">
        <f t="shared" si="34"/>
        <v>84.399999999999991</v>
      </c>
      <c r="AW110" s="386">
        <v>800</v>
      </c>
      <c r="AX110" s="428">
        <f t="shared" si="35"/>
        <v>1688</v>
      </c>
      <c r="AY110" s="386">
        <v>1080</v>
      </c>
      <c r="AZ110" s="237">
        <f t="shared" si="47"/>
        <v>2278.7999999999997</v>
      </c>
      <c r="BA110" s="386">
        <v>480</v>
      </c>
      <c r="BB110" s="237">
        <f t="shared" si="37"/>
        <v>1200</v>
      </c>
      <c r="BC110" s="386">
        <v>1200</v>
      </c>
      <c r="BD110" s="237">
        <f t="shared" si="38"/>
        <v>3000</v>
      </c>
      <c r="BE110" s="386">
        <v>320</v>
      </c>
      <c r="BF110" s="237">
        <f t="shared" si="48"/>
        <v>800</v>
      </c>
      <c r="BG110" s="386">
        <v>520</v>
      </c>
      <c r="BH110" s="237">
        <f t="shared" si="41"/>
        <v>1300</v>
      </c>
      <c r="BI110" s="386">
        <v>2320</v>
      </c>
      <c r="BJ110" s="237">
        <f t="shared" si="42"/>
        <v>5800</v>
      </c>
      <c r="BK110" s="386">
        <v>1200</v>
      </c>
      <c r="BL110" s="449">
        <f t="shared" si="39"/>
        <v>3000</v>
      </c>
      <c r="BM110" s="471" t="s">
        <v>574</v>
      </c>
    </row>
    <row r="111" spans="1:65" ht="14.25" customHeight="1">
      <c r="A111" s="130" t="s">
        <v>418</v>
      </c>
      <c r="B111" s="130" t="s">
        <v>160</v>
      </c>
      <c r="C111" s="129" t="s">
        <v>87</v>
      </c>
      <c r="D111" s="517" t="s">
        <v>225</v>
      </c>
      <c r="E111" s="518" t="s">
        <v>162</v>
      </c>
      <c r="F111" s="1054"/>
      <c r="G111" s="110">
        <v>2023</v>
      </c>
      <c r="H111" s="178" t="s">
        <v>246</v>
      </c>
      <c r="I111" s="119" t="s">
        <v>174</v>
      </c>
      <c r="J111" s="177">
        <v>15</v>
      </c>
      <c r="K111" s="119" t="s">
        <v>239</v>
      </c>
      <c r="L111" s="178" t="s">
        <v>560</v>
      </c>
      <c r="M111" s="351" t="s">
        <v>168</v>
      </c>
      <c r="N111" s="351">
        <v>3.65</v>
      </c>
      <c r="O111" s="55">
        <v>4.25</v>
      </c>
      <c r="P111" s="55"/>
      <c r="Q111" s="351"/>
      <c r="R111" s="55">
        <v>4.6500000000000004</v>
      </c>
      <c r="S111" s="351">
        <v>4.6500000000000004</v>
      </c>
      <c r="T111" s="55">
        <v>4.6500000000000004</v>
      </c>
      <c r="U111" s="351">
        <v>4.6500000000000004</v>
      </c>
      <c r="V111" s="55">
        <v>4.25</v>
      </c>
      <c r="W111" s="147">
        <v>4.25</v>
      </c>
      <c r="X111" s="55">
        <v>4.25</v>
      </c>
      <c r="Y111" s="147">
        <v>4.25</v>
      </c>
      <c r="Z111" s="55">
        <v>4.25</v>
      </c>
      <c r="AA111" s="147">
        <v>4.25</v>
      </c>
      <c r="AB111" s="355">
        <v>0.6</v>
      </c>
      <c r="AC111" s="225"/>
      <c r="AD111" s="225"/>
      <c r="AE111" s="225">
        <v>0.61</v>
      </c>
      <c r="AF111" s="225">
        <v>0.61</v>
      </c>
      <c r="AG111" s="225">
        <v>0.61</v>
      </c>
      <c r="AH111" s="225">
        <v>0.61</v>
      </c>
      <c r="AI111" s="225">
        <v>0.60000000000000009</v>
      </c>
      <c r="AJ111" s="225">
        <v>0.60000000000000009</v>
      </c>
      <c r="AK111" s="225">
        <v>0.60000000000000009</v>
      </c>
      <c r="AL111" s="225">
        <v>0.60000000000000009</v>
      </c>
      <c r="AM111" s="225">
        <v>0.60000000000000009</v>
      </c>
      <c r="AN111" s="225">
        <v>0.60000000000000009</v>
      </c>
      <c r="AO111" s="390"/>
      <c r="AP111" s="431"/>
      <c r="AQ111" s="400"/>
      <c r="AR111" s="237"/>
      <c r="AS111" s="403"/>
      <c r="AT111" s="442">
        <f t="shared" si="33"/>
        <v>0</v>
      </c>
      <c r="AU111" s="127">
        <v>1400</v>
      </c>
      <c r="AV111" s="431">
        <f t="shared" si="34"/>
        <v>854</v>
      </c>
      <c r="AW111" s="386">
        <v>1480</v>
      </c>
      <c r="AX111" s="428">
        <f>AG111*AW111</f>
        <v>902.8</v>
      </c>
      <c r="AY111" s="386">
        <v>1599</v>
      </c>
      <c r="AZ111" s="237">
        <f t="shared" si="47"/>
        <v>975.39</v>
      </c>
      <c r="BA111" s="386">
        <v>1920</v>
      </c>
      <c r="BB111" s="237">
        <f t="shared" si="37"/>
        <v>1152.0000000000002</v>
      </c>
      <c r="BC111" s="386">
        <v>7840</v>
      </c>
      <c r="BD111" s="237">
        <f t="shared" si="38"/>
        <v>4704.0000000000009</v>
      </c>
      <c r="BE111" s="386">
        <v>11280</v>
      </c>
      <c r="BF111" s="237">
        <f t="shared" si="48"/>
        <v>6768.0000000000009</v>
      </c>
      <c r="BG111" s="386">
        <v>5880</v>
      </c>
      <c r="BH111" s="237">
        <f t="shared" si="41"/>
        <v>3528.0000000000005</v>
      </c>
      <c r="BI111" s="386">
        <v>10120</v>
      </c>
      <c r="BJ111" s="237">
        <f t="shared" si="42"/>
        <v>6072.0000000000009</v>
      </c>
      <c r="BK111" s="386">
        <v>6760</v>
      </c>
      <c r="BL111" s="449">
        <f t="shared" si="39"/>
        <v>4056.0000000000005</v>
      </c>
      <c r="BM111" s="471" t="s">
        <v>575</v>
      </c>
    </row>
    <row r="112" spans="1:65" ht="14.25" customHeight="1">
      <c r="A112" s="130" t="s">
        <v>418</v>
      </c>
      <c r="B112" s="130" t="s">
        <v>160</v>
      </c>
      <c r="C112" s="129" t="s">
        <v>87</v>
      </c>
      <c r="D112" s="517" t="s">
        <v>225</v>
      </c>
      <c r="E112" s="518" t="s">
        <v>162</v>
      </c>
      <c r="F112" s="1054"/>
      <c r="G112" s="110"/>
      <c r="H112" s="178" t="s">
        <v>477</v>
      </c>
      <c r="I112" s="119"/>
      <c r="J112" s="177"/>
      <c r="K112" s="119"/>
      <c r="L112" s="178"/>
      <c r="M112" s="351"/>
      <c r="N112" s="351"/>
      <c r="O112" s="351"/>
      <c r="P112" s="55"/>
      <c r="Q112" s="147"/>
      <c r="R112" s="55"/>
      <c r="S112" s="147"/>
      <c r="T112" s="55"/>
      <c r="U112" s="147"/>
      <c r="V112" s="55"/>
      <c r="W112" s="147"/>
      <c r="X112" s="55"/>
      <c r="Y112" s="147"/>
      <c r="Z112" s="55"/>
      <c r="AA112" s="147"/>
      <c r="AB112" s="355"/>
      <c r="AC112" s="225"/>
      <c r="AD112" s="225"/>
      <c r="AE112" s="225"/>
      <c r="AF112" s="225"/>
      <c r="AG112" s="225"/>
      <c r="AH112" s="225"/>
      <c r="AI112" s="225"/>
      <c r="AJ112" s="225"/>
      <c r="AK112" s="225"/>
      <c r="AL112" s="225"/>
      <c r="AM112" s="225"/>
      <c r="AN112" s="225"/>
      <c r="AO112" s="390"/>
      <c r="AP112" s="431"/>
      <c r="AQ112" s="400"/>
      <c r="AR112" s="237"/>
      <c r="AS112" s="403"/>
      <c r="AT112" s="442"/>
      <c r="AU112" s="127"/>
      <c r="AV112" s="431"/>
      <c r="AW112" s="386"/>
      <c r="AX112" s="428"/>
      <c r="AY112" s="386"/>
      <c r="AZ112" s="237"/>
      <c r="BA112" s="386"/>
      <c r="BB112" s="237"/>
      <c r="BC112" s="386"/>
      <c r="BD112" s="237"/>
      <c r="BE112" s="386"/>
      <c r="BF112" s="237"/>
      <c r="BG112" s="386"/>
      <c r="BH112" s="237"/>
      <c r="BI112" s="386"/>
      <c r="BJ112" s="237"/>
      <c r="BK112" s="386"/>
      <c r="BL112" s="449"/>
      <c r="BM112" s="471"/>
    </row>
    <row r="113" spans="1:65" ht="14.25" customHeight="1">
      <c r="A113" s="130" t="s">
        <v>418</v>
      </c>
      <c r="B113" s="130" t="s">
        <v>160</v>
      </c>
      <c r="C113" s="129" t="s">
        <v>87</v>
      </c>
      <c r="D113" s="517" t="s">
        <v>225</v>
      </c>
      <c r="E113" s="518" t="s">
        <v>162</v>
      </c>
      <c r="F113" s="1054"/>
      <c r="G113" s="110"/>
      <c r="H113" s="178" t="s">
        <v>477</v>
      </c>
      <c r="I113" s="119"/>
      <c r="J113" s="177"/>
      <c r="K113" s="119"/>
      <c r="L113" s="178"/>
      <c r="M113" s="351"/>
      <c r="N113" s="351"/>
      <c r="O113" s="351"/>
      <c r="P113" s="55"/>
      <c r="Q113" s="147"/>
      <c r="R113" s="55"/>
      <c r="S113" s="147"/>
      <c r="T113" s="55"/>
      <c r="U113" s="147"/>
      <c r="V113" s="55"/>
      <c r="W113" s="147"/>
      <c r="X113" s="55"/>
      <c r="Y113" s="147"/>
      <c r="Z113" s="55"/>
      <c r="AA113" s="147"/>
      <c r="AB113" s="355"/>
      <c r="AC113" s="225"/>
      <c r="AD113" s="225"/>
      <c r="AE113" s="225"/>
      <c r="AF113" s="225"/>
      <c r="AG113" s="225"/>
      <c r="AH113" s="225"/>
      <c r="AI113" s="225"/>
      <c r="AJ113" s="225"/>
      <c r="AK113" s="225"/>
      <c r="AL113" s="225"/>
      <c r="AM113" s="225"/>
      <c r="AN113" s="225"/>
      <c r="AO113" s="390"/>
      <c r="AP113" s="431"/>
      <c r="AQ113" s="400"/>
      <c r="AR113" s="237"/>
      <c r="AS113" s="403"/>
      <c r="AT113" s="442"/>
      <c r="AU113" s="127"/>
      <c r="AV113" s="431"/>
      <c r="AW113" s="386"/>
      <c r="AX113" s="428"/>
      <c r="AY113" s="386"/>
      <c r="AZ113" s="237"/>
      <c r="BA113" s="386"/>
      <c r="BB113" s="237"/>
      <c r="BC113" s="386"/>
      <c r="BD113" s="237"/>
      <c r="BE113" s="386"/>
      <c r="BF113" s="237"/>
      <c r="BG113" s="386"/>
      <c r="BH113" s="237"/>
      <c r="BI113" s="386"/>
      <c r="BJ113" s="237"/>
      <c r="BK113" s="386"/>
      <c r="BL113" s="449"/>
      <c r="BM113" s="471"/>
    </row>
    <row r="114" spans="1:65" ht="14.25" customHeight="1" thickBot="1">
      <c r="A114" s="130" t="s">
        <v>418</v>
      </c>
      <c r="B114" s="130" t="s">
        <v>160</v>
      </c>
      <c r="C114" s="129" t="s">
        <v>87</v>
      </c>
      <c r="D114" s="519" t="s">
        <v>225</v>
      </c>
      <c r="E114" s="520" t="s">
        <v>162</v>
      </c>
      <c r="F114" s="1055"/>
      <c r="G114" s="366"/>
      <c r="H114" s="367" t="s">
        <v>477</v>
      </c>
      <c r="I114" s="521"/>
      <c r="J114" s="522"/>
      <c r="K114" s="521"/>
      <c r="L114" s="367"/>
      <c r="M114" s="368"/>
      <c r="N114" s="368"/>
      <c r="O114" s="368"/>
      <c r="P114" s="523"/>
      <c r="Q114" s="524"/>
      <c r="R114" s="523"/>
      <c r="S114" s="524"/>
      <c r="T114" s="523"/>
      <c r="U114" s="524"/>
      <c r="V114" s="523"/>
      <c r="W114" s="524"/>
      <c r="X114" s="523"/>
      <c r="Y114" s="524"/>
      <c r="Z114" s="523"/>
      <c r="AA114" s="524"/>
      <c r="AB114" s="525"/>
      <c r="AC114" s="526"/>
      <c r="AD114" s="526"/>
      <c r="AE114" s="526"/>
      <c r="AF114" s="526"/>
      <c r="AG114" s="526"/>
      <c r="AH114" s="526"/>
      <c r="AI114" s="526"/>
      <c r="AJ114" s="526"/>
      <c r="AK114" s="526"/>
      <c r="AL114" s="527"/>
      <c r="AM114" s="527"/>
      <c r="AN114" s="527"/>
      <c r="AO114" s="391"/>
      <c r="AP114" s="435"/>
      <c r="AQ114" s="401"/>
      <c r="AR114" s="439"/>
      <c r="AS114" s="404"/>
      <c r="AT114" s="443"/>
      <c r="AU114" s="408"/>
      <c r="AV114" s="435"/>
      <c r="AW114" s="414"/>
      <c r="AX114" s="429"/>
      <c r="AY114" s="414"/>
      <c r="AZ114" s="439"/>
      <c r="BA114" s="414"/>
      <c r="BB114" s="439"/>
      <c r="BC114" s="414"/>
      <c r="BD114" s="439"/>
      <c r="BE114" s="414"/>
      <c r="BF114" s="439"/>
      <c r="BG114" s="414"/>
      <c r="BH114" s="439"/>
      <c r="BI114" s="414"/>
      <c r="BJ114" s="439"/>
      <c r="BK114" s="414"/>
      <c r="BL114" s="451"/>
      <c r="BM114" s="471"/>
    </row>
    <row r="115" spans="1:65" ht="14.25" customHeight="1">
      <c r="A115" s="310" t="s">
        <v>418</v>
      </c>
      <c r="B115" s="161" t="s">
        <v>160</v>
      </c>
      <c r="C115" s="162" t="s">
        <v>87</v>
      </c>
      <c r="D115" s="271" t="s">
        <v>576</v>
      </c>
      <c r="E115" s="268" t="s">
        <v>162</v>
      </c>
      <c r="F115" s="1051" t="s">
        <v>577</v>
      </c>
      <c r="G115" s="110" t="s">
        <v>226</v>
      </c>
      <c r="H115" s="169" t="s">
        <v>227</v>
      </c>
      <c r="I115" s="167" t="s">
        <v>174</v>
      </c>
      <c r="J115" s="168" t="s">
        <v>228</v>
      </c>
      <c r="K115" s="169" t="s">
        <v>229</v>
      </c>
      <c r="L115" s="169" t="s">
        <v>167</v>
      </c>
      <c r="M115" s="55" t="s">
        <v>173</v>
      </c>
      <c r="N115" s="55">
        <v>3.5</v>
      </c>
      <c r="O115" s="55">
        <v>4.2</v>
      </c>
      <c r="P115" s="55">
        <v>4.2</v>
      </c>
      <c r="Q115" s="55">
        <v>4.2</v>
      </c>
      <c r="R115" s="55">
        <v>4.2</v>
      </c>
      <c r="S115" s="55">
        <v>4.2</v>
      </c>
      <c r="T115" s="55">
        <v>4.2</v>
      </c>
      <c r="U115" s="55">
        <v>4.2</v>
      </c>
      <c r="V115" s="342">
        <v>4.2</v>
      </c>
      <c r="W115" s="342">
        <v>4.2</v>
      </c>
      <c r="X115" s="342">
        <v>4.2</v>
      </c>
      <c r="Y115" s="342">
        <v>4.2</v>
      </c>
      <c r="Z115" s="342">
        <v>4.2</v>
      </c>
      <c r="AA115" s="342">
        <v>4.2</v>
      </c>
      <c r="AB115" s="147">
        <v>0.70000000000000018</v>
      </c>
      <c r="AC115" s="147">
        <v>0.70000000000000018</v>
      </c>
      <c r="AD115" s="147">
        <v>0.70000000000000018</v>
      </c>
      <c r="AE115" s="147">
        <v>0.70000000000000018</v>
      </c>
      <c r="AF115" s="147">
        <v>0.70000000000000018</v>
      </c>
      <c r="AG115" s="147">
        <v>0.70000000000000018</v>
      </c>
      <c r="AH115" s="147">
        <v>0.70000000000000018</v>
      </c>
      <c r="AI115" s="372">
        <v>0.70000000000000018</v>
      </c>
      <c r="AJ115" s="147">
        <v>0.70000000000000018</v>
      </c>
      <c r="AK115" s="147">
        <v>0.70000000000000018</v>
      </c>
      <c r="AL115" s="61">
        <v>0.70000000000000018</v>
      </c>
      <c r="AM115" s="61">
        <v>0.70000000000000018</v>
      </c>
      <c r="AN115" s="374">
        <v>0.70000000000000018</v>
      </c>
      <c r="AO115" s="386">
        <v>0</v>
      </c>
      <c r="AP115" s="431">
        <f t="shared" si="45"/>
        <v>0</v>
      </c>
      <c r="AQ115" s="386">
        <v>0</v>
      </c>
      <c r="AR115" s="237">
        <f t="shared" si="46"/>
        <v>0</v>
      </c>
      <c r="AS115" s="403">
        <v>0</v>
      </c>
      <c r="AT115" s="431">
        <f t="shared" ref="AT115:AT144" si="49">AE115*AS115</f>
        <v>0</v>
      </c>
      <c r="AU115" s="386"/>
      <c r="AV115" s="431">
        <f t="shared" ref="AV115:AV144" si="50">AF115*AU115</f>
        <v>0</v>
      </c>
      <c r="AW115" s="386"/>
      <c r="AX115" s="430">
        <f t="shared" ref="AX115:AX144" si="51">AG115*AW115</f>
        <v>0</v>
      </c>
      <c r="AY115" s="386"/>
      <c r="AZ115" s="431">
        <f t="shared" ref="AZ115:AZ144" si="52">AH115*AY115</f>
        <v>0</v>
      </c>
      <c r="BA115" s="386"/>
      <c r="BB115" s="431">
        <f t="shared" si="37"/>
        <v>0</v>
      </c>
      <c r="BC115" s="386"/>
      <c r="BD115" s="431">
        <f t="shared" ref="BD115:BD144" si="53">AJ115*BC115</f>
        <v>0</v>
      </c>
      <c r="BE115" s="386"/>
      <c r="BF115" s="431">
        <f t="shared" ref="BF115:BF144" si="54">AK115*BE115</f>
        <v>0</v>
      </c>
      <c r="BG115" s="386"/>
      <c r="BH115" s="431">
        <f t="shared" ref="BH115:BH144" si="55">AL115*BG115</f>
        <v>0</v>
      </c>
      <c r="BI115" s="386"/>
      <c r="BJ115" s="431">
        <f t="shared" ref="BJ115:BJ144" si="56">AM115*BI115</f>
        <v>0</v>
      </c>
      <c r="BK115" s="386"/>
      <c r="BL115" s="445">
        <f t="shared" ref="BL115:BL144" si="57">AN115*BK115</f>
        <v>0</v>
      </c>
      <c r="BM115" s="471" t="s">
        <v>578</v>
      </c>
    </row>
    <row r="116" spans="1:65" ht="14.25" customHeight="1">
      <c r="A116" s="309" t="s">
        <v>418</v>
      </c>
      <c r="B116" s="161" t="s">
        <v>160</v>
      </c>
      <c r="C116" s="162" t="s">
        <v>87</v>
      </c>
      <c r="D116" s="270" t="s">
        <v>579</v>
      </c>
      <c r="E116" s="268" t="s">
        <v>162</v>
      </c>
      <c r="F116" s="1051"/>
      <c r="G116" s="110" t="s">
        <v>226</v>
      </c>
      <c r="H116" s="178" t="s">
        <v>227</v>
      </c>
      <c r="I116" s="119" t="s">
        <v>165</v>
      </c>
      <c r="J116" s="177" t="s">
        <v>228</v>
      </c>
      <c r="K116" s="178" t="s">
        <v>229</v>
      </c>
      <c r="L116" s="178" t="s">
        <v>167</v>
      </c>
      <c r="M116" s="55" t="s">
        <v>173</v>
      </c>
      <c r="N116" s="55">
        <v>9.32</v>
      </c>
      <c r="O116" s="55">
        <v>13.2</v>
      </c>
      <c r="P116" s="55">
        <v>13.2</v>
      </c>
      <c r="Q116" s="55">
        <v>13.2</v>
      </c>
      <c r="R116" s="55">
        <v>13.2</v>
      </c>
      <c r="S116" s="55">
        <v>13.2</v>
      </c>
      <c r="T116" s="55">
        <v>13.2</v>
      </c>
      <c r="U116" s="55">
        <v>13.2</v>
      </c>
      <c r="V116" s="341">
        <v>13.2</v>
      </c>
      <c r="W116" s="341">
        <v>13.2</v>
      </c>
      <c r="X116" s="341">
        <v>13.2</v>
      </c>
      <c r="Y116" s="341">
        <v>13.2</v>
      </c>
      <c r="Z116" s="341">
        <v>13.2</v>
      </c>
      <c r="AA116" s="341">
        <v>13.2</v>
      </c>
      <c r="AB116" s="147">
        <v>3.879999999999999</v>
      </c>
      <c r="AC116" s="147">
        <v>3.879999999999999</v>
      </c>
      <c r="AD116" s="147">
        <v>3.879999999999999</v>
      </c>
      <c r="AE116" s="147">
        <v>3.879999999999999</v>
      </c>
      <c r="AF116" s="147">
        <v>3.879999999999999</v>
      </c>
      <c r="AG116" s="147">
        <v>3.879999999999999</v>
      </c>
      <c r="AH116" s="147">
        <v>3.879999999999999</v>
      </c>
      <c r="AI116" s="372">
        <v>3.879999999999999</v>
      </c>
      <c r="AJ116" s="147">
        <v>3.879999999999999</v>
      </c>
      <c r="AK116" s="147">
        <v>3.879999999999999</v>
      </c>
      <c r="AL116" s="147">
        <v>3.879999999999999</v>
      </c>
      <c r="AM116" s="147">
        <v>3.879999999999999</v>
      </c>
      <c r="AN116" s="284">
        <v>3.879999999999999</v>
      </c>
      <c r="AO116" s="386">
        <v>0</v>
      </c>
      <c r="AP116" s="431">
        <f t="shared" si="45"/>
        <v>0</v>
      </c>
      <c r="AQ116" s="386">
        <v>0</v>
      </c>
      <c r="AR116" s="237">
        <f t="shared" si="46"/>
        <v>0</v>
      </c>
      <c r="AS116" s="403">
        <v>0</v>
      </c>
      <c r="AT116" s="431">
        <f t="shared" si="49"/>
        <v>0</v>
      </c>
      <c r="AU116" s="386"/>
      <c r="AV116" s="431">
        <f t="shared" si="50"/>
        <v>0</v>
      </c>
      <c r="AW116" s="386"/>
      <c r="AX116" s="431">
        <f t="shared" si="51"/>
        <v>0</v>
      </c>
      <c r="AY116" s="386"/>
      <c r="AZ116" s="431">
        <f t="shared" si="52"/>
        <v>0</v>
      </c>
      <c r="BA116" s="386"/>
      <c r="BB116" s="431">
        <f t="shared" si="37"/>
        <v>0</v>
      </c>
      <c r="BC116" s="386"/>
      <c r="BD116" s="431">
        <f t="shared" si="53"/>
        <v>0</v>
      </c>
      <c r="BE116" s="385"/>
      <c r="BF116" s="431">
        <f t="shared" si="54"/>
        <v>0</v>
      </c>
      <c r="BG116" s="385"/>
      <c r="BH116" s="431">
        <f t="shared" si="55"/>
        <v>0</v>
      </c>
      <c r="BI116" s="385"/>
      <c r="BJ116" s="431">
        <f t="shared" si="56"/>
        <v>0</v>
      </c>
      <c r="BK116" s="385"/>
      <c r="BL116" s="445">
        <f t="shared" si="57"/>
        <v>0</v>
      </c>
      <c r="BM116" s="471" t="s">
        <v>580</v>
      </c>
    </row>
    <row r="117" spans="1:65" ht="14.25" customHeight="1">
      <c r="A117" s="310" t="s">
        <v>418</v>
      </c>
      <c r="B117" s="161" t="s">
        <v>160</v>
      </c>
      <c r="C117" s="162" t="s">
        <v>87</v>
      </c>
      <c r="D117" s="270" t="s">
        <v>579</v>
      </c>
      <c r="E117" s="268" t="s">
        <v>162</v>
      </c>
      <c r="F117" s="1051"/>
      <c r="G117" s="110" t="s">
        <v>163</v>
      </c>
      <c r="H117" s="285" t="s">
        <v>230</v>
      </c>
      <c r="I117" s="119" t="s">
        <v>174</v>
      </c>
      <c r="J117" s="177">
        <v>14</v>
      </c>
      <c r="K117" s="178" t="s">
        <v>239</v>
      </c>
      <c r="L117" s="178" t="s">
        <v>167</v>
      </c>
      <c r="M117" s="55" t="s">
        <v>173</v>
      </c>
      <c r="N117" s="55">
        <v>3.4</v>
      </c>
      <c r="O117" s="55">
        <v>4</v>
      </c>
      <c r="P117" s="55">
        <v>4</v>
      </c>
      <c r="Q117" s="55">
        <v>4</v>
      </c>
      <c r="R117" s="55">
        <v>4</v>
      </c>
      <c r="S117" s="55">
        <v>4</v>
      </c>
      <c r="T117" s="55">
        <v>4</v>
      </c>
      <c r="U117" s="55">
        <v>4</v>
      </c>
      <c r="V117" s="373">
        <v>3.8</v>
      </c>
      <c r="W117" s="373">
        <v>3.8</v>
      </c>
      <c r="X117" s="373">
        <v>3.8</v>
      </c>
      <c r="Y117" s="373">
        <v>3.8</v>
      </c>
      <c r="Z117" s="373">
        <v>3.8</v>
      </c>
      <c r="AA117" s="373">
        <v>3.8</v>
      </c>
      <c r="AB117" s="147">
        <v>0.4</v>
      </c>
      <c r="AC117" s="147">
        <v>0.6</v>
      </c>
      <c r="AD117" s="147">
        <v>0.6</v>
      </c>
      <c r="AE117" s="147">
        <v>0.6</v>
      </c>
      <c r="AF117" s="147">
        <v>0.6</v>
      </c>
      <c r="AG117" s="147">
        <v>0.6</v>
      </c>
      <c r="AH117" s="147">
        <v>0.6</v>
      </c>
      <c r="AI117" s="457">
        <v>0.4</v>
      </c>
      <c r="AJ117" s="457">
        <v>0.4</v>
      </c>
      <c r="AK117" s="457">
        <v>0.4</v>
      </c>
      <c r="AL117" s="457">
        <v>0.4</v>
      </c>
      <c r="AM117" s="457">
        <v>0.4</v>
      </c>
      <c r="AN117" s="457">
        <v>0.4</v>
      </c>
      <c r="AO117" s="386">
        <v>1360</v>
      </c>
      <c r="AP117" s="431">
        <f t="shared" si="45"/>
        <v>816</v>
      </c>
      <c r="AQ117" s="386">
        <v>2278</v>
      </c>
      <c r="AR117" s="237">
        <f t="shared" si="46"/>
        <v>1366.8</v>
      </c>
      <c r="AS117" s="403">
        <v>1920</v>
      </c>
      <c r="AT117" s="431">
        <f t="shared" si="49"/>
        <v>1152</v>
      </c>
      <c r="AU117" s="386">
        <v>920</v>
      </c>
      <c r="AV117" s="431">
        <f t="shared" si="50"/>
        <v>552</v>
      </c>
      <c r="AW117" s="386">
        <v>200</v>
      </c>
      <c r="AX117" s="431">
        <f t="shared" si="51"/>
        <v>120</v>
      </c>
      <c r="AY117" s="386"/>
      <c r="AZ117" s="431">
        <f t="shared" si="52"/>
        <v>0</v>
      </c>
      <c r="BA117" s="386"/>
      <c r="BB117" s="431">
        <f t="shared" si="37"/>
        <v>0</v>
      </c>
      <c r="BC117" s="386"/>
      <c r="BD117" s="431">
        <f t="shared" si="53"/>
        <v>0</v>
      </c>
      <c r="BE117" s="385"/>
      <c r="BF117" s="431">
        <f t="shared" si="54"/>
        <v>0</v>
      </c>
      <c r="BG117" s="385"/>
      <c r="BH117" s="431">
        <f t="shared" si="55"/>
        <v>0</v>
      </c>
      <c r="BI117" s="385"/>
      <c r="BJ117" s="431">
        <f t="shared" si="56"/>
        <v>0</v>
      </c>
      <c r="BK117" s="385"/>
      <c r="BL117" s="445">
        <f t="shared" si="57"/>
        <v>0</v>
      </c>
      <c r="BM117" s="471" t="s">
        <v>581</v>
      </c>
    </row>
    <row r="118" spans="1:65" ht="14.25" customHeight="1">
      <c r="A118" s="310" t="s">
        <v>418</v>
      </c>
      <c r="B118" s="161" t="s">
        <v>160</v>
      </c>
      <c r="C118" s="162" t="s">
        <v>87</v>
      </c>
      <c r="D118" s="270" t="s">
        <v>579</v>
      </c>
      <c r="E118" s="268" t="s">
        <v>162</v>
      </c>
      <c r="F118" s="1051"/>
      <c r="G118" s="110" t="s">
        <v>163</v>
      </c>
      <c r="H118" s="285" t="s">
        <v>230</v>
      </c>
      <c r="I118" s="119" t="s">
        <v>174</v>
      </c>
      <c r="J118" s="177">
        <v>14</v>
      </c>
      <c r="K118" s="178" t="s">
        <v>229</v>
      </c>
      <c r="L118" s="178" t="s">
        <v>167</v>
      </c>
      <c r="M118" s="55" t="s">
        <v>173</v>
      </c>
      <c r="N118" s="55">
        <v>3.4</v>
      </c>
      <c r="O118" s="55">
        <v>4</v>
      </c>
      <c r="P118" s="55">
        <v>4</v>
      </c>
      <c r="Q118" s="55">
        <v>4</v>
      </c>
      <c r="R118" s="55">
        <v>4</v>
      </c>
      <c r="S118" s="55">
        <v>4</v>
      </c>
      <c r="T118" s="55">
        <v>4</v>
      </c>
      <c r="U118" s="55">
        <v>4</v>
      </c>
      <c r="V118" s="373">
        <v>3.8</v>
      </c>
      <c r="W118" s="373">
        <v>3.8</v>
      </c>
      <c r="X118" s="373">
        <v>3.8</v>
      </c>
      <c r="Y118" s="373">
        <v>3.8</v>
      </c>
      <c r="Z118" s="373">
        <v>3.8</v>
      </c>
      <c r="AA118" s="373">
        <v>3.8</v>
      </c>
      <c r="AB118" s="147">
        <v>0.4</v>
      </c>
      <c r="AC118" s="147">
        <v>0.6</v>
      </c>
      <c r="AD118" s="147">
        <v>0.6</v>
      </c>
      <c r="AE118" s="147">
        <v>0.6</v>
      </c>
      <c r="AF118" s="147">
        <v>0.6</v>
      </c>
      <c r="AG118" s="147">
        <v>0.6</v>
      </c>
      <c r="AH118" s="147">
        <v>0.6</v>
      </c>
      <c r="AI118" s="457">
        <v>0.4</v>
      </c>
      <c r="AJ118" s="457">
        <v>0.4</v>
      </c>
      <c r="AK118" s="457">
        <v>0.4</v>
      </c>
      <c r="AL118" s="457">
        <v>0.4</v>
      </c>
      <c r="AM118" s="457">
        <v>0.4</v>
      </c>
      <c r="AN118" s="457">
        <v>0.4</v>
      </c>
      <c r="AO118" s="386">
        <v>200</v>
      </c>
      <c r="AP118" s="431">
        <f t="shared" si="45"/>
        <v>120</v>
      </c>
      <c r="AQ118" s="386">
        <v>6800</v>
      </c>
      <c r="AR118" s="237">
        <f t="shared" si="46"/>
        <v>4080</v>
      </c>
      <c r="AS118" s="403">
        <v>400</v>
      </c>
      <c r="AT118" s="431">
        <f t="shared" si="49"/>
        <v>240</v>
      </c>
      <c r="AU118" s="386">
        <v>2600</v>
      </c>
      <c r="AV118" s="431">
        <f t="shared" si="50"/>
        <v>1560</v>
      </c>
      <c r="AW118" s="386">
        <v>7920</v>
      </c>
      <c r="AX118" s="431">
        <f t="shared" si="51"/>
        <v>4752</v>
      </c>
      <c r="AY118" s="386">
        <v>2760</v>
      </c>
      <c r="AZ118" s="431">
        <f t="shared" si="52"/>
        <v>1656</v>
      </c>
      <c r="BA118" s="386">
        <v>8320</v>
      </c>
      <c r="BB118" s="431">
        <f t="shared" si="37"/>
        <v>3328</v>
      </c>
      <c r="BC118" s="386">
        <v>24840</v>
      </c>
      <c r="BD118" s="431">
        <f t="shared" si="53"/>
        <v>9936</v>
      </c>
      <c r="BE118" s="385">
        <v>3840</v>
      </c>
      <c r="BF118" s="431">
        <f t="shared" si="54"/>
        <v>1536</v>
      </c>
      <c r="BG118" s="385">
        <v>2480</v>
      </c>
      <c r="BH118" s="431">
        <f t="shared" si="55"/>
        <v>992</v>
      </c>
      <c r="BI118" s="385">
        <v>360</v>
      </c>
      <c r="BJ118" s="431">
        <f t="shared" si="56"/>
        <v>144</v>
      </c>
      <c r="BK118" s="385">
        <v>3344</v>
      </c>
      <c r="BL118" s="445">
        <f t="shared" si="57"/>
        <v>1337.6000000000001</v>
      </c>
      <c r="BM118" s="471" t="s">
        <v>582</v>
      </c>
    </row>
    <row r="119" spans="1:65" ht="14.25" customHeight="1">
      <c r="A119" s="310" t="s">
        <v>418</v>
      </c>
      <c r="B119" s="161" t="s">
        <v>160</v>
      </c>
      <c r="C119" s="162" t="s">
        <v>87</v>
      </c>
      <c r="D119" s="271" t="s">
        <v>579</v>
      </c>
      <c r="E119" s="268" t="s">
        <v>162</v>
      </c>
      <c r="F119" s="1051"/>
      <c r="G119" s="110" t="s">
        <v>163</v>
      </c>
      <c r="H119" s="285" t="s">
        <v>230</v>
      </c>
      <c r="I119" s="119" t="s">
        <v>174</v>
      </c>
      <c r="J119" s="177">
        <v>14</v>
      </c>
      <c r="K119" s="178" t="s">
        <v>583</v>
      </c>
      <c r="L119" s="178" t="s">
        <v>167</v>
      </c>
      <c r="M119" s="55" t="s">
        <v>173</v>
      </c>
      <c r="N119" s="55">
        <v>5.25</v>
      </c>
      <c r="O119" s="55">
        <v>5.8</v>
      </c>
      <c r="P119" s="55">
        <v>5.8</v>
      </c>
      <c r="Q119" s="55">
        <v>5.8</v>
      </c>
      <c r="R119" s="55">
        <v>5.8</v>
      </c>
      <c r="S119" s="55">
        <v>5.8</v>
      </c>
      <c r="T119" s="55">
        <v>5.8</v>
      </c>
      <c r="U119" s="55">
        <v>5.8</v>
      </c>
      <c r="V119" s="341">
        <v>5.25</v>
      </c>
      <c r="W119" s="341">
        <v>5.25</v>
      </c>
      <c r="X119" s="341">
        <v>5.25</v>
      </c>
      <c r="Y119" s="341">
        <v>5.25</v>
      </c>
      <c r="Z119" s="341">
        <v>5.25</v>
      </c>
      <c r="AA119" s="341">
        <v>5.25</v>
      </c>
      <c r="AB119" s="147">
        <v>0</v>
      </c>
      <c r="AC119" s="147">
        <v>0.54999999999999982</v>
      </c>
      <c r="AD119" s="147">
        <v>0.54999999999999982</v>
      </c>
      <c r="AE119" s="147">
        <v>0.54999999999999982</v>
      </c>
      <c r="AF119" s="147">
        <v>0.54999999999999982</v>
      </c>
      <c r="AG119" s="147">
        <v>0.54999999999999982</v>
      </c>
      <c r="AH119" s="147">
        <v>0.54999999999999982</v>
      </c>
      <c r="AI119" s="372">
        <v>0</v>
      </c>
      <c r="AJ119" s="147">
        <v>0</v>
      </c>
      <c r="AK119" s="372">
        <v>1</v>
      </c>
      <c r="AL119" s="147">
        <v>1</v>
      </c>
      <c r="AM119" s="372">
        <v>2</v>
      </c>
      <c r="AN119" s="147">
        <v>2</v>
      </c>
      <c r="AO119" s="386">
        <v>68320</v>
      </c>
      <c r="AP119" s="431">
        <f t="shared" si="45"/>
        <v>37575.999999999985</v>
      </c>
      <c r="AQ119" s="386">
        <v>68280</v>
      </c>
      <c r="AR119" s="237">
        <f t="shared" si="46"/>
        <v>37553.999999999985</v>
      </c>
      <c r="AS119" s="403">
        <v>52560</v>
      </c>
      <c r="AT119" s="431">
        <f t="shared" si="49"/>
        <v>28907.999999999989</v>
      </c>
      <c r="AU119" s="386"/>
      <c r="AV119" s="431">
        <f t="shared" si="50"/>
        <v>0</v>
      </c>
      <c r="AW119" s="386">
        <v>31000</v>
      </c>
      <c r="AX119" s="431">
        <f t="shared" si="51"/>
        <v>17049.999999999993</v>
      </c>
      <c r="AY119" s="386">
        <v>10000</v>
      </c>
      <c r="AZ119" s="431">
        <f t="shared" si="52"/>
        <v>5499.9999999999982</v>
      </c>
      <c r="BA119" s="386">
        <v>40</v>
      </c>
      <c r="BB119" s="431">
        <f t="shared" si="37"/>
        <v>0</v>
      </c>
      <c r="BC119" s="386">
        <v>34000</v>
      </c>
      <c r="BD119" s="431">
        <f>AJ119*BC119</f>
        <v>0</v>
      </c>
      <c r="BE119" s="385"/>
      <c r="BF119" s="431">
        <f t="shared" si="54"/>
        <v>0</v>
      </c>
      <c r="BG119" s="385"/>
      <c r="BH119" s="431">
        <f t="shared" si="55"/>
        <v>0</v>
      </c>
      <c r="BI119" s="385"/>
      <c r="BJ119" s="431">
        <f t="shared" si="56"/>
        <v>0</v>
      </c>
      <c r="BK119" s="385"/>
      <c r="BL119" s="445">
        <f t="shared" si="57"/>
        <v>0</v>
      </c>
      <c r="BM119" s="471" t="s">
        <v>584</v>
      </c>
    </row>
    <row r="120" spans="1:65" ht="14.25" customHeight="1">
      <c r="A120" s="310" t="s">
        <v>418</v>
      </c>
      <c r="B120" s="161" t="s">
        <v>160</v>
      </c>
      <c r="C120" s="162" t="s">
        <v>87</v>
      </c>
      <c r="D120" s="271" t="s">
        <v>579</v>
      </c>
      <c r="E120" s="268" t="s">
        <v>162</v>
      </c>
      <c r="F120" s="1051"/>
      <c r="G120" s="110" t="s">
        <v>163</v>
      </c>
      <c r="H120" s="285" t="s">
        <v>230</v>
      </c>
      <c r="I120" s="119" t="s">
        <v>174</v>
      </c>
      <c r="J120" s="177">
        <v>14</v>
      </c>
      <c r="K120" s="178" t="s">
        <v>585</v>
      </c>
      <c r="L120" s="178" t="s">
        <v>167</v>
      </c>
      <c r="M120" s="55" t="s">
        <v>173</v>
      </c>
      <c r="N120" s="55">
        <v>5.25</v>
      </c>
      <c r="O120" s="55">
        <v>5.8</v>
      </c>
      <c r="P120" s="55">
        <v>5.8</v>
      </c>
      <c r="Q120" s="55">
        <v>5.8</v>
      </c>
      <c r="R120" s="55">
        <v>5.8</v>
      </c>
      <c r="S120" s="55">
        <v>5.8</v>
      </c>
      <c r="T120" s="55">
        <v>5.8</v>
      </c>
      <c r="U120" s="55">
        <v>5.8</v>
      </c>
      <c r="V120" s="341">
        <v>5.25</v>
      </c>
      <c r="W120" s="341">
        <v>5.25</v>
      </c>
      <c r="X120" s="341">
        <v>5.25</v>
      </c>
      <c r="Y120" s="341">
        <v>5.25</v>
      </c>
      <c r="Z120" s="341">
        <v>5.25</v>
      </c>
      <c r="AA120" s="341">
        <v>5.25</v>
      </c>
      <c r="AB120" s="147">
        <v>0</v>
      </c>
      <c r="AC120" s="147">
        <v>0.54999999999999982</v>
      </c>
      <c r="AD120" s="147">
        <v>0.54999999999999982</v>
      </c>
      <c r="AE120" s="147">
        <v>0.54999999999999982</v>
      </c>
      <c r="AF120" s="147">
        <v>0.54999999999999982</v>
      </c>
      <c r="AG120" s="147">
        <v>0.54999999999999982</v>
      </c>
      <c r="AH120" s="147">
        <v>0.54999999999999982</v>
      </c>
      <c r="AI120" s="372">
        <v>0</v>
      </c>
      <c r="AJ120" s="147">
        <v>0</v>
      </c>
      <c r="AK120" s="372">
        <v>1</v>
      </c>
      <c r="AL120" s="147">
        <v>1</v>
      </c>
      <c r="AM120" s="372">
        <v>2</v>
      </c>
      <c r="AN120" s="147">
        <v>2</v>
      </c>
      <c r="AO120" s="386">
        <v>74200</v>
      </c>
      <c r="AP120" s="431">
        <f t="shared" si="45"/>
        <v>40809.999999999985</v>
      </c>
      <c r="AQ120" s="386">
        <v>89200</v>
      </c>
      <c r="AR120" s="237">
        <f t="shared" si="46"/>
        <v>49059.999999999985</v>
      </c>
      <c r="AS120" s="403">
        <v>80800</v>
      </c>
      <c r="AT120" s="431">
        <f t="shared" si="49"/>
        <v>44439.999999999985</v>
      </c>
      <c r="AU120" s="386">
        <v>35000</v>
      </c>
      <c r="AV120" s="431">
        <f t="shared" si="50"/>
        <v>19249.999999999993</v>
      </c>
      <c r="AW120" s="386">
        <v>35000</v>
      </c>
      <c r="AX120" s="430">
        <f t="shared" si="51"/>
        <v>19249.999999999993</v>
      </c>
      <c r="AY120" s="386">
        <v>44480</v>
      </c>
      <c r="AZ120" s="431">
        <f t="shared" si="52"/>
        <v>24463.999999999993</v>
      </c>
      <c r="BA120" s="386"/>
      <c r="BB120" s="431">
        <f t="shared" si="37"/>
        <v>0</v>
      </c>
      <c r="BC120" s="386">
        <v>37040</v>
      </c>
      <c r="BD120" s="431">
        <f t="shared" si="53"/>
        <v>0</v>
      </c>
      <c r="BE120" s="386"/>
      <c r="BF120" s="431">
        <f t="shared" si="54"/>
        <v>0</v>
      </c>
      <c r="BG120" s="386">
        <v>8000</v>
      </c>
      <c r="BH120" s="431">
        <f t="shared" si="55"/>
        <v>8000</v>
      </c>
      <c r="BI120" s="386"/>
      <c r="BJ120" s="431">
        <f t="shared" si="56"/>
        <v>0</v>
      </c>
      <c r="BK120" s="386"/>
      <c r="BL120" s="445">
        <f t="shared" si="57"/>
        <v>0</v>
      </c>
      <c r="BM120" s="471" t="s">
        <v>586</v>
      </c>
    </row>
    <row r="121" spans="1:65" ht="14.25" customHeight="1">
      <c r="A121" s="310" t="s">
        <v>418</v>
      </c>
      <c r="B121" s="161" t="s">
        <v>160</v>
      </c>
      <c r="C121" s="162" t="s">
        <v>87</v>
      </c>
      <c r="D121" s="271" t="s">
        <v>579</v>
      </c>
      <c r="E121" s="268" t="s">
        <v>162</v>
      </c>
      <c r="F121" s="1051"/>
      <c r="G121" s="110" t="s">
        <v>163</v>
      </c>
      <c r="H121" s="285" t="s">
        <v>230</v>
      </c>
      <c r="I121" s="119" t="s">
        <v>174</v>
      </c>
      <c r="J121" s="177">
        <v>14</v>
      </c>
      <c r="K121" s="178" t="s">
        <v>166</v>
      </c>
      <c r="L121" s="178" t="s">
        <v>167</v>
      </c>
      <c r="M121" s="55" t="s">
        <v>173</v>
      </c>
      <c r="N121" s="55">
        <v>5.25</v>
      </c>
      <c r="O121" s="55">
        <v>5.8</v>
      </c>
      <c r="P121" s="55">
        <v>5.8</v>
      </c>
      <c r="Q121" s="55">
        <v>5.8</v>
      </c>
      <c r="R121" s="55">
        <v>5.8</v>
      </c>
      <c r="S121" s="55">
        <v>5.8</v>
      </c>
      <c r="T121" s="55">
        <v>5.8</v>
      </c>
      <c r="U121" s="55">
        <v>5.8</v>
      </c>
      <c r="V121" s="341">
        <v>5.25</v>
      </c>
      <c r="W121" s="341">
        <v>5.25</v>
      </c>
      <c r="X121" s="341">
        <v>5.25</v>
      </c>
      <c r="Y121" s="341">
        <v>5.25</v>
      </c>
      <c r="Z121" s="341">
        <v>5.25</v>
      </c>
      <c r="AA121" s="341">
        <v>5.25</v>
      </c>
      <c r="AB121" s="147">
        <v>0</v>
      </c>
      <c r="AC121" s="147">
        <v>0.54999999999999982</v>
      </c>
      <c r="AD121" s="147">
        <v>0.54999999999999982</v>
      </c>
      <c r="AE121" s="147">
        <v>0.54999999999999982</v>
      </c>
      <c r="AF121" s="147">
        <v>0.54999999999999982</v>
      </c>
      <c r="AG121" s="147">
        <v>0.54999999999999982</v>
      </c>
      <c r="AH121" s="147">
        <v>0.54999999999999982</v>
      </c>
      <c r="AI121" s="372">
        <v>0</v>
      </c>
      <c r="AJ121" s="147">
        <v>0</v>
      </c>
      <c r="AK121" s="372">
        <v>1</v>
      </c>
      <c r="AL121" s="147">
        <v>1</v>
      </c>
      <c r="AM121" s="372">
        <v>2</v>
      </c>
      <c r="AN121" s="147">
        <v>2</v>
      </c>
      <c r="AO121" s="386">
        <v>80</v>
      </c>
      <c r="AP121" s="431">
        <f t="shared" si="45"/>
        <v>43.999999999999986</v>
      </c>
      <c r="AQ121" s="386">
        <v>0</v>
      </c>
      <c r="AR121" s="237">
        <f t="shared" si="46"/>
        <v>0</v>
      </c>
      <c r="AS121" s="403"/>
      <c r="AT121" s="431">
        <f t="shared" si="49"/>
        <v>0</v>
      </c>
      <c r="AU121" s="386">
        <v>3960</v>
      </c>
      <c r="AV121" s="431">
        <f t="shared" si="50"/>
        <v>2177.9999999999991</v>
      </c>
      <c r="AW121" s="386"/>
      <c r="AX121" s="430">
        <f t="shared" si="51"/>
        <v>0</v>
      </c>
      <c r="AY121" s="386"/>
      <c r="AZ121" s="431">
        <f t="shared" si="52"/>
        <v>0</v>
      </c>
      <c r="BA121" s="386"/>
      <c r="BB121" s="431">
        <f t="shared" si="37"/>
        <v>0</v>
      </c>
      <c r="BC121" s="386"/>
      <c r="BD121" s="431">
        <f t="shared" si="53"/>
        <v>0</v>
      </c>
      <c r="BE121" s="386"/>
      <c r="BF121" s="431">
        <f t="shared" si="54"/>
        <v>0</v>
      </c>
      <c r="BG121" s="386">
        <v>34280</v>
      </c>
      <c r="BH121" s="431">
        <f t="shared" si="55"/>
        <v>34280</v>
      </c>
      <c r="BI121" s="386">
        <v>15760</v>
      </c>
      <c r="BJ121" s="431">
        <f t="shared" si="56"/>
        <v>31520</v>
      </c>
      <c r="BK121" s="386"/>
      <c r="BL121" s="445">
        <f t="shared" si="57"/>
        <v>0</v>
      </c>
      <c r="BM121" s="471" t="s">
        <v>587</v>
      </c>
    </row>
    <row r="122" spans="1:65" ht="14.25" customHeight="1">
      <c r="A122" s="310" t="s">
        <v>418</v>
      </c>
      <c r="B122" s="161" t="s">
        <v>160</v>
      </c>
      <c r="C122" s="162" t="s">
        <v>87</v>
      </c>
      <c r="D122" s="271" t="s">
        <v>579</v>
      </c>
      <c r="E122" s="268" t="s">
        <v>162</v>
      </c>
      <c r="F122" s="1051"/>
      <c r="G122" s="110" t="s">
        <v>163</v>
      </c>
      <c r="H122" s="285" t="s">
        <v>230</v>
      </c>
      <c r="I122" s="119" t="s">
        <v>165</v>
      </c>
      <c r="J122" s="177">
        <v>14</v>
      </c>
      <c r="K122" s="178" t="s">
        <v>229</v>
      </c>
      <c r="L122" s="178" t="s">
        <v>167</v>
      </c>
      <c r="M122" s="55" t="s">
        <v>173</v>
      </c>
      <c r="N122" s="55">
        <v>9.68</v>
      </c>
      <c r="O122" s="55">
        <v>11.9</v>
      </c>
      <c r="P122" s="55">
        <v>11.9</v>
      </c>
      <c r="Q122" s="55">
        <v>11.9</v>
      </c>
      <c r="R122" s="55">
        <v>11.9</v>
      </c>
      <c r="S122" s="55">
        <v>11.9</v>
      </c>
      <c r="T122" s="55">
        <v>11.9</v>
      </c>
      <c r="U122" s="55">
        <v>11.9</v>
      </c>
      <c r="V122" s="341">
        <v>10.9</v>
      </c>
      <c r="W122" s="341">
        <v>10.9</v>
      </c>
      <c r="X122" s="341">
        <v>10.9</v>
      </c>
      <c r="Y122" s="341">
        <v>10.9</v>
      </c>
      <c r="Z122" s="341">
        <v>10.9</v>
      </c>
      <c r="AA122" s="341">
        <v>10.9</v>
      </c>
      <c r="AB122" s="147">
        <v>1.22</v>
      </c>
      <c r="AC122" s="147">
        <v>2.2200000000000002</v>
      </c>
      <c r="AD122" s="147">
        <v>2.2200000000000002</v>
      </c>
      <c r="AE122" s="147">
        <v>2.2200000000000002</v>
      </c>
      <c r="AF122" s="147">
        <v>2.2200000000000002</v>
      </c>
      <c r="AG122" s="147">
        <v>2.2200000000000002</v>
      </c>
      <c r="AH122" s="147">
        <v>2.2200000000000002</v>
      </c>
      <c r="AI122" s="372">
        <v>1.22</v>
      </c>
      <c r="AJ122" s="372">
        <v>1.22</v>
      </c>
      <c r="AK122" s="372">
        <v>1.22</v>
      </c>
      <c r="AL122" s="372">
        <v>1.22</v>
      </c>
      <c r="AM122" s="372">
        <v>1.22</v>
      </c>
      <c r="AN122" s="372">
        <v>1.22</v>
      </c>
      <c r="AO122" s="386">
        <v>880</v>
      </c>
      <c r="AP122" s="431">
        <f t="shared" si="45"/>
        <v>1953.6000000000001</v>
      </c>
      <c r="AQ122" s="386">
        <v>1960</v>
      </c>
      <c r="AR122" s="237">
        <f t="shared" si="46"/>
        <v>4351.2000000000007</v>
      </c>
      <c r="AS122" s="403">
        <v>1800</v>
      </c>
      <c r="AT122" s="431">
        <f t="shared" si="49"/>
        <v>3996.0000000000005</v>
      </c>
      <c r="AU122" s="386">
        <v>4680</v>
      </c>
      <c r="AV122" s="431">
        <f t="shared" si="50"/>
        <v>10389.6</v>
      </c>
      <c r="AW122" s="386">
        <v>960</v>
      </c>
      <c r="AX122" s="430">
        <f t="shared" si="51"/>
        <v>2131.2000000000003</v>
      </c>
      <c r="AY122" s="386">
        <v>200</v>
      </c>
      <c r="AZ122" s="431">
        <f t="shared" si="52"/>
        <v>444.00000000000006</v>
      </c>
      <c r="BA122" s="386">
        <v>40</v>
      </c>
      <c r="BB122" s="431">
        <f t="shared" si="37"/>
        <v>48.8</v>
      </c>
      <c r="BC122" s="386">
        <v>2800</v>
      </c>
      <c r="BD122" s="431">
        <f t="shared" si="53"/>
        <v>3416</v>
      </c>
      <c r="BE122" s="386">
        <v>40</v>
      </c>
      <c r="BF122" s="431">
        <f t="shared" si="54"/>
        <v>48.8</v>
      </c>
      <c r="BG122" s="386">
        <v>440</v>
      </c>
      <c r="BH122" s="431">
        <f t="shared" si="55"/>
        <v>536.79999999999995</v>
      </c>
      <c r="BI122" s="386">
        <v>280</v>
      </c>
      <c r="BJ122" s="431">
        <f t="shared" si="56"/>
        <v>341.59999999999997</v>
      </c>
      <c r="BK122" s="386">
        <v>40</v>
      </c>
      <c r="BL122" s="445">
        <f t="shared" si="57"/>
        <v>48.8</v>
      </c>
      <c r="BM122" s="471" t="s">
        <v>588</v>
      </c>
    </row>
    <row r="123" spans="1:65" ht="14.25" customHeight="1">
      <c r="A123" s="309" t="s">
        <v>418</v>
      </c>
      <c r="B123" s="161" t="s">
        <v>160</v>
      </c>
      <c r="C123" s="162" t="s">
        <v>87</v>
      </c>
      <c r="D123" s="270" t="s">
        <v>579</v>
      </c>
      <c r="E123" s="268" t="s">
        <v>162</v>
      </c>
      <c r="F123" s="1051"/>
      <c r="G123" s="110" t="s">
        <v>163</v>
      </c>
      <c r="H123" s="285" t="s">
        <v>230</v>
      </c>
      <c r="I123" s="119" t="s">
        <v>165</v>
      </c>
      <c r="J123" s="177">
        <v>14</v>
      </c>
      <c r="K123" s="178" t="s">
        <v>166</v>
      </c>
      <c r="L123" s="178" t="s">
        <v>167</v>
      </c>
      <c r="M123" s="55" t="s">
        <v>173</v>
      </c>
      <c r="N123" s="55">
        <v>9.68</v>
      </c>
      <c r="O123" s="55">
        <v>11.9</v>
      </c>
      <c r="P123" s="55">
        <v>11.9</v>
      </c>
      <c r="Q123" s="55">
        <v>11.9</v>
      </c>
      <c r="R123" s="55">
        <v>11.9</v>
      </c>
      <c r="S123" s="55">
        <v>11.9</v>
      </c>
      <c r="T123" s="55">
        <v>11.9</v>
      </c>
      <c r="U123" s="55">
        <v>11.9</v>
      </c>
      <c r="V123" s="341">
        <v>10.9</v>
      </c>
      <c r="W123" s="341">
        <v>10.9</v>
      </c>
      <c r="X123" s="341">
        <v>10.9</v>
      </c>
      <c r="Y123" s="341">
        <v>10.9</v>
      </c>
      <c r="Z123" s="341">
        <v>10.9</v>
      </c>
      <c r="AA123" s="341">
        <v>10.9</v>
      </c>
      <c r="AB123" s="147">
        <v>1.22</v>
      </c>
      <c r="AC123" s="147">
        <v>2.2200000000000002</v>
      </c>
      <c r="AD123" s="147">
        <v>2.2200000000000002</v>
      </c>
      <c r="AE123" s="147">
        <v>2.2200000000000002</v>
      </c>
      <c r="AF123" s="147">
        <v>2.2200000000000002</v>
      </c>
      <c r="AG123" s="147">
        <v>2.2200000000000002</v>
      </c>
      <c r="AH123" s="147">
        <v>2.2200000000000002</v>
      </c>
      <c r="AI123" s="372">
        <v>1.22</v>
      </c>
      <c r="AJ123" s="372">
        <v>1.22</v>
      </c>
      <c r="AK123" s="372">
        <v>1.22</v>
      </c>
      <c r="AL123" s="372">
        <v>1.22</v>
      </c>
      <c r="AM123" s="372">
        <v>1.22</v>
      </c>
      <c r="AN123" s="372">
        <v>1.22</v>
      </c>
      <c r="AO123" s="386">
        <v>40</v>
      </c>
      <c r="AP123" s="431">
        <f t="shared" si="45"/>
        <v>88.800000000000011</v>
      </c>
      <c r="AQ123" s="386">
        <v>40</v>
      </c>
      <c r="AR123" s="237">
        <f t="shared" si="46"/>
        <v>88.800000000000011</v>
      </c>
      <c r="AS123" s="403">
        <v>1000</v>
      </c>
      <c r="AT123" s="431">
        <f t="shared" si="49"/>
        <v>2220</v>
      </c>
      <c r="AU123" s="386"/>
      <c r="AV123" s="431">
        <f t="shared" si="50"/>
        <v>0</v>
      </c>
      <c r="AW123" s="386">
        <v>17360</v>
      </c>
      <c r="AX123" s="431">
        <f t="shared" si="51"/>
        <v>38539.200000000004</v>
      </c>
      <c r="AY123" s="386"/>
      <c r="AZ123" s="431">
        <f t="shared" si="52"/>
        <v>0</v>
      </c>
      <c r="BA123" s="386"/>
      <c r="BB123" s="431">
        <f t="shared" si="37"/>
        <v>0</v>
      </c>
      <c r="BC123" s="386"/>
      <c r="BD123" s="431">
        <f t="shared" si="53"/>
        <v>0</v>
      </c>
      <c r="BE123" s="385"/>
      <c r="BF123" s="431">
        <f t="shared" si="54"/>
        <v>0</v>
      </c>
      <c r="BG123" s="385"/>
      <c r="BH123" s="431">
        <f t="shared" si="55"/>
        <v>0</v>
      </c>
      <c r="BI123" s="385"/>
      <c r="BJ123" s="431">
        <f t="shared" si="56"/>
        <v>0</v>
      </c>
      <c r="BK123" s="385"/>
      <c r="BL123" s="445">
        <f t="shared" si="57"/>
        <v>0</v>
      </c>
      <c r="BM123" s="471" t="s">
        <v>589</v>
      </c>
    </row>
    <row r="124" spans="1:65" ht="14.25" customHeight="1">
      <c r="A124" s="310" t="s">
        <v>418</v>
      </c>
      <c r="B124" s="161" t="s">
        <v>160</v>
      </c>
      <c r="C124" s="162" t="s">
        <v>87</v>
      </c>
      <c r="D124" s="270" t="s">
        <v>579</v>
      </c>
      <c r="E124" s="268" t="s">
        <v>162</v>
      </c>
      <c r="F124" s="1051"/>
      <c r="G124" s="110" t="s">
        <v>163</v>
      </c>
      <c r="H124" s="178" t="s">
        <v>233</v>
      </c>
      <c r="I124" s="119" t="s">
        <v>174</v>
      </c>
      <c r="J124" s="177">
        <v>14</v>
      </c>
      <c r="K124" s="178" t="s">
        <v>234</v>
      </c>
      <c r="L124" s="169" t="s">
        <v>167</v>
      </c>
      <c r="M124" s="55" t="s">
        <v>168</v>
      </c>
      <c r="N124" s="55">
        <v>3.8</v>
      </c>
      <c r="O124" s="55">
        <v>4.2</v>
      </c>
      <c r="P124" s="55">
        <v>4.2</v>
      </c>
      <c r="Q124" s="55">
        <v>4.2</v>
      </c>
      <c r="R124" s="55">
        <v>4.2</v>
      </c>
      <c r="S124" s="55">
        <v>4.2</v>
      </c>
      <c r="T124" s="55">
        <v>4.2</v>
      </c>
      <c r="U124" s="55">
        <v>4.2</v>
      </c>
      <c r="V124" s="373">
        <v>4</v>
      </c>
      <c r="W124" s="373">
        <v>4</v>
      </c>
      <c r="X124" s="373">
        <v>4</v>
      </c>
      <c r="Y124" s="373">
        <v>4</v>
      </c>
      <c r="Z124" s="373">
        <v>4</v>
      </c>
      <c r="AA124" s="373">
        <v>4</v>
      </c>
      <c r="AB124" s="147">
        <v>0.2</v>
      </c>
      <c r="AC124" s="147">
        <v>0.40000000000000036</v>
      </c>
      <c r="AD124" s="147">
        <v>0.40000000000000036</v>
      </c>
      <c r="AE124" s="147">
        <v>0.4</v>
      </c>
      <c r="AF124" s="147">
        <v>0.4</v>
      </c>
      <c r="AG124" s="147">
        <v>0.4</v>
      </c>
      <c r="AH124" s="147">
        <v>0.4</v>
      </c>
      <c r="AI124" s="457">
        <v>0.2</v>
      </c>
      <c r="AJ124" s="457">
        <v>0.2</v>
      </c>
      <c r="AK124" s="457">
        <v>0.2</v>
      </c>
      <c r="AL124" s="457">
        <v>0.2</v>
      </c>
      <c r="AM124" s="457">
        <v>0.2</v>
      </c>
      <c r="AN124" s="457">
        <v>0.2</v>
      </c>
      <c r="AO124" s="386">
        <v>7320</v>
      </c>
      <c r="AP124" s="431">
        <f t="shared" si="45"/>
        <v>2928.0000000000027</v>
      </c>
      <c r="AQ124" s="386">
        <v>200</v>
      </c>
      <c r="AR124" s="237">
        <f t="shared" si="46"/>
        <v>80.000000000000071</v>
      </c>
      <c r="AS124" s="403">
        <v>2280</v>
      </c>
      <c r="AT124" s="431">
        <f t="shared" si="49"/>
        <v>912</v>
      </c>
      <c r="AU124" s="386">
        <v>1360</v>
      </c>
      <c r="AV124" s="431">
        <f t="shared" si="50"/>
        <v>544</v>
      </c>
      <c r="AW124" s="386">
        <v>1680</v>
      </c>
      <c r="AX124" s="431">
        <f t="shared" si="51"/>
        <v>672</v>
      </c>
      <c r="AY124" s="386">
        <v>2600</v>
      </c>
      <c r="AZ124" s="431">
        <f t="shared" si="52"/>
        <v>1040</v>
      </c>
      <c r="BA124" s="386">
        <v>6916</v>
      </c>
      <c r="BB124" s="431">
        <f t="shared" si="37"/>
        <v>1383.2</v>
      </c>
      <c r="BC124" s="386">
        <v>6158</v>
      </c>
      <c r="BD124" s="431">
        <f t="shared" si="53"/>
        <v>1231.6000000000001</v>
      </c>
      <c r="BE124" s="385">
        <v>6680</v>
      </c>
      <c r="BF124" s="431">
        <f t="shared" si="54"/>
        <v>1336</v>
      </c>
      <c r="BG124" s="385">
        <v>1960</v>
      </c>
      <c r="BH124" s="431">
        <f t="shared" si="55"/>
        <v>392</v>
      </c>
      <c r="BI124" s="385"/>
      <c r="BJ124" s="431">
        <f t="shared" si="56"/>
        <v>0</v>
      </c>
      <c r="BK124" s="385">
        <v>1873</v>
      </c>
      <c r="BL124" s="445">
        <f t="shared" si="57"/>
        <v>374.6</v>
      </c>
      <c r="BM124" s="471" t="s">
        <v>590</v>
      </c>
    </row>
    <row r="125" spans="1:65" ht="14.25" customHeight="1">
      <c r="A125" s="310" t="s">
        <v>418</v>
      </c>
      <c r="B125" s="161" t="s">
        <v>160</v>
      </c>
      <c r="C125" s="162" t="s">
        <v>87</v>
      </c>
      <c r="D125" s="270" t="s">
        <v>579</v>
      </c>
      <c r="E125" s="268" t="s">
        <v>162</v>
      </c>
      <c r="F125" s="1051"/>
      <c r="G125" s="110" t="s">
        <v>163</v>
      </c>
      <c r="H125" s="178" t="s">
        <v>233</v>
      </c>
      <c r="I125" s="119" t="s">
        <v>174</v>
      </c>
      <c r="J125" s="177">
        <v>14</v>
      </c>
      <c r="K125" s="178" t="s">
        <v>591</v>
      </c>
      <c r="L125" s="169" t="s">
        <v>167</v>
      </c>
      <c r="M125" s="55" t="s">
        <v>168</v>
      </c>
      <c r="N125" s="55">
        <v>3.8</v>
      </c>
      <c r="O125" s="55">
        <v>4.2</v>
      </c>
      <c r="P125" s="55">
        <v>4.2</v>
      </c>
      <c r="Q125" s="55">
        <v>4.2</v>
      </c>
      <c r="R125" s="55">
        <v>4.2</v>
      </c>
      <c r="S125" s="55">
        <v>4.2</v>
      </c>
      <c r="T125" s="55">
        <v>4.2</v>
      </c>
      <c r="U125" s="55">
        <v>4.2</v>
      </c>
      <c r="V125" s="373">
        <v>4</v>
      </c>
      <c r="W125" s="373">
        <v>4</v>
      </c>
      <c r="X125" s="373">
        <v>4</v>
      </c>
      <c r="Y125" s="373">
        <v>4</v>
      </c>
      <c r="Z125" s="373">
        <v>4</v>
      </c>
      <c r="AA125" s="373">
        <v>4</v>
      </c>
      <c r="AB125" s="147">
        <v>0.2</v>
      </c>
      <c r="AC125" s="147">
        <v>0.40000000000000036</v>
      </c>
      <c r="AD125" s="147">
        <v>0.40000000000000036</v>
      </c>
      <c r="AE125" s="147">
        <v>0.40000000000000036</v>
      </c>
      <c r="AF125" s="147">
        <v>0.40000000000000036</v>
      </c>
      <c r="AG125" s="147">
        <v>0.40000000000000036</v>
      </c>
      <c r="AH125" s="147">
        <v>0.40000000000000036</v>
      </c>
      <c r="AI125" s="457">
        <v>0.2</v>
      </c>
      <c r="AJ125" s="457">
        <v>0.2</v>
      </c>
      <c r="AK125" s="457">
        <v>0.2</v>
      </c>
      <c r="AL125" s="457">
        <v>0.2</v>
      </c>
      <c r="AM125" s="457">
        <v>0.2</v>
      </c>
      <c r="AN125" s="457">
        <v>0.2</v>
      </c>
      <c r="AO125" s="386"/>
      <c r="AP125" s="431">
        <f t="shared" si="45"/>
        <v>0</v>
      </c>
      <c r="AQ125" s="386"/>
      <c r="AR125" s="237">
        <f t="shared" si="46"/>
        <v>0</v>
      </c>
      <c r="AS125" s="403"/>
      <c r="AT125" s="431">
        <f t="shared" si="49"/>
        <v>0</v>
      </c>
      <c r="AU125" s="386"/>
      <c r="AV125" s="431">
        <f t="shared" si="50"/>
        <v>0</v>
      </c>
      <c r="AW125" s="386"/>
      <c r="AX125" s="431">
        <f t="shared" si="51"/>
        <v>0</v>
      </c>
      <c r="AY125" s="386"/>
      <c r="AZ125" s="431">
        <f t="shared" si="52"/>
        <v>0</v>
      </c>
      <c r="BA125" s="386"/>
      <c r="BB125" s="431">
        <f t="shared" si="37"/>
        <v>0</v>
      </c>
      <c r="BC125" s="386"/>
      <c r="BD125" s="431">
        <f t="shared" si="53"/>
        <v>0</v>
      </c>
      <c r="BE125" s="385"/>
      <c r="BF125" s="431">
        <f t="shared" si="54"/>
        <v>0</v>
      </c>
      <c r="BG125" s="385"/>
      <c r="BH125" s="431">
        <f t="shared" si="55"/>
        <v>0</v>
      </c>
      <c r="BI125" s="385"/>
      <c r="BJ125" s="431">
        <f t="shared" si="56"/>
        <v>0</v>
      </c>
      <c r="BK125" s="385"/>
      <c r="BL125" s="445">
        <f t="shared" si="57"/>
        <v>0</v>
      </c>
      <c r="BM125" s="471" t="s">
        <v>592</v>
      </c>
    </row>
    <row r="126" spans="1:65" ht="14.25" customHeight="1">
      <c r="A126" s="310" t="s">
        <v>418</v>
      </c>
      <c r="B126" s="161" t="s">
        <v>160</v>
      </c>
      <c r="C126" s="162" t="s">
        <v>87</v>
      </c>
      <c r="D126" s="271" t="s">
        <v>579</v>
      </c>
      <c r="E126" s="268" t="s">
        <v>162</v>
      </c>
      <c r="F126" s="1051"/>
      <c r="G126" s="110" t="s">
        <v>163</v>
      </c>
      <c r="H126" s="178" t="s">
        <v>233</v>
      </c>
      <c r="I126" s="119" t="s">
        <v>174</v>
      </c>
      <c r="J126" s="177">
        <v>14</v>
      </c>
      <c r="K126" s="178" t="s">
        <v>166</v>
      </c>
      <c r="L126" s="178" t="s">
        <v>167</v>
      </c>
      <c r="M126" s="55" t="s">
        <v>168</v>
      </c>
      <c r="N126" s="55">
        <v>5.65</v>
      </c>
      <c r="O126" s="55">
        <v>6</v>
      </c>
      <c r="P126" s="55">
        <v>6</v>
      </c>
      <c r="Q126" s="55">
        <v>6</v>
      </c>
      <c r="R126" s="55">
        <v>6</v>
      </c>
      <c r="S126" s="55">
        <v>6</v>
      </c>
      <c r="T126" s="55">
        <v>6</v>
      </c>
      <c r="U126" s="55">
        <v>6</v>
      </c>
      <c r="V126" s="284">
        <v>5.65</v>
      </c>
      <c r="W126" s="284">
        <v>5.65</v>
      </c>
      <c r="X126" s="284">
        <v>5.65</v>
      </c>
      <c r="Y126" s="284">
        <v>5.65</v>
      </c>
      <c r="Z126" s="284">
        <v>5.65</v>
      </c>
      <c r="AA126" s="284">
        <v>5.65</v>
      </c>
      <c r="AB126" s="147">
        <v>0</v>
      </c>
      <c r="AC126" s="147">
        <v>0.35</v>
      </c>
      <c r="AD126" s="147">
        <v>0.35</v>
      </c>
      <c r="AE126" s="147">
        <v>0.35</v>
      </c>
      <c r="AF126" s="147">
        <v>0.35</v>
      </c>
      <c r="AG126" s="147">
        <v>0.35</v>
      </c>
      <c r="AH126" s="147">
        <v>0.35</v>
      </c>
      <c r="AI126" s="372">
        <v>0</v>
      </c>
      <c r="AJ126" s="147">
        <v>0</v>
      </c>
      <c r="AK126" s="372">
        <v>0</v>
      </c>
      <c r="AL126" s="372">
        <v>0</v>
      </c>
      <c r="AM126" s="147">
        <v>0</v>
      </c>
      <c r="AN126" s="372">
        <v>0</v>
      </c>
      <c r="AO126" s="386">
        <v>6440</v>
      </c>
      <c r="AP126" s="431">
        <f t="shared" si="45"/>
        <v>2254</v>
      </c>
      <c r="AQ126" s="386">
        <v>40</v>
      </c>
      <c r="AR126" s="237">
        <f t="shared" si="46"/>
        <v>14</v>
      </c>
      <c r="AS126" s="403">
        <v>2600</v>
      </c>
      <c r="AT126" s="431">
        <f t="shared" si="49"/>
        <v>909.99999999999989</v>
      </c>
      <c r="AU126" s="386">
        <v>3400</v>
      </c>
      <c r="AV126" s="431">
        <f t="shared" si="50"/>
        <v>1190</v>
      </c>
      <c r="AW126" s="386">
        <v>5120</v>
      </c>
      <c r="AX126" s="431">
        <f t="shared" si="51"/>
        <v>1792</v>
      </c>
      <c r="AY126" s="386">
        <v>3840</v>
      </c>
      <c r="AZ126" s="431">
        <f t="shared" si="52"/>
        <v>1344</v>
      </c>
      <c r="BA126" s="386">
        <v>5320</v>
      </c>
      <c r="BB126" s="431">
        <f t="shared" si="37"/>
        <v>0</v>
      </c>
      <c r="BC126" s="386">
        <v>2839</v>
      </c>
      <c r="BD126" s="431">
        <f t="shared" si="53"/>
        <v>0</v>
      </c>
      <c r="BE126" s="385">
        <v>4200</v>
      </c>
      <c r="BF126" s="431">
        <f t="shared" si="54"/>
        <v>0</v>
      </c>
      <c r="BG126" s="385">
        <v>2320</v>
      </c>
      <c r="BH126" s="431">
        <f t="shared" si="55"/>
        <v>0</v>
      </c>
      <c r="BI126" s="385">
        <v>14160</v>
      </c>
      <c r="BJ126" s="431">
        <f t="shared" si="56"/>
        <v>0</v>
      </c>
      <c r="BK126" s="385">
        <v>7400</v>
      </c>
      <c r="BL126" s="445">
        <f t="shared" si="57"/>
        <v>0</v>
      </c>
      <c r="BM126" s="471" t="s">
        <v>593</v>
      </c>
    </row>
    <row r="127" spans="1:65" ht="14.25" customHeight="1">
      <c r="A127" s="309" t="s">
        <v>418</v>
      </c>
      <c r="B127" s="161" t="s">
        <v>160</v>
      </c>
      <c r="C127" s="162" t="s">
        <v>87</v>
      </c>
      <c r="D127" s="270" t="s">
        <v>579</v>
      </c>
      <c r="E127" s="268" t="s">
        <v>162</v>
      </c>
      <c r="F127" s="1051"/>
      <c r="G127" s="110" t="s">
        <v>163</v>
      </c>
      <c r="H127" s="178" t="s">
        <v>233</v>
      </c>
      <c r="I127" s="119" t="s">
        <v>165</v>
      </c>
      <c r="J127" s="177">
        <v>14</v>
      </c>
      <c r="K127" s="178" t="s">
        <v>166</v>
      </c>
      <c r="L127" s="178" t="s">
        <v>167</v>
      </c>
      <c r="M127" s="55" t="s">
        <v>168</v>
      </c>
      <c r="N127" s="55">
        <v>9.68</v>
      </c>
      <c r="O127" s="55">
        <v>11.9</v>
      </c>
      <c r="P127" s="55">
        <v>11.9</v>
      </c>
      <c r="Q127" s="55">
        <v>11.9</v>
      </c>
      <c r="R127" s="55">
        <v>11.9</v>
      </c>
      <c r="S127" s="55">
        <v>11.9</v>
      </c>
      <c r="T127" s="55">
        <v>11.9</v>
      </c>
      <c r="U127" s="55">
        <v>11.9</v>
      </c>
      <c r="V127" s="341">
        <v>10.9</v>
      </c>
      <c r="W127" s="341">
        <v>10.9</v>
      </c>
      <c r="X127" s="341">
        <v>10.9</v>
      </c>
      <c r="Y127" s="341">
        <v>10.9</v>
      </c>
      <c r="Z127" s="341">
        <v>10.9</v>
      </c>
      <c r="AA127" s="341">
        <v>10.9</v>
      </c>
      <c r="AB127" s="147">
        <v>1.22</v>
      </c>
      <c r="AC127" s="147">
        <v>2.2200000000000002</v>
      </c>
      <c r="AD127" s="147">
        <v>2.2200000000000002</v>
      </c>
      <c r="AE127" s="147">
        <v>2.2200000000000002</v>
      </c>
      <c r="AF127" s="147">
        <v>2.2200000000000002</v>
      </c>
      <c r="AG127" s="147">
        <v>2.2200000000000002</v>
      </c>
      <c r="AH127" s="147">
        <v>2.2200000000000002</v>
      </c>
      <c r="AI127" s="372">
        <v>1.22</v>
      </c>
      <c r="AJ127" s="372">
        <v>1.22</v>
      </c>
      <c r="AK127" s="372">
        <v>1.22</v>
      </c>
      <c r="AL127" s="372">
        <v>1.22</v>
      </c>
      <c r="AM127" s="372">
        <v>1.22</v>
      </c>
      <c r="AN127" s="372">
        <v>1.22</v>
      </c>
      <c r="AO127" s="386">
        <v>10200</v>
      </c>
      <c r="AP127" s="431">
        <f t="shared" si="45"/>
        <v>22644.000000000004</v>
      </c>
      <c r="AQ127" s="386">
        <v>6600</v>
      </c>
      <c r="AR127" s="237">
        <f t="shared" si="46"/>
        <v>14652.000000000002</v>
      </c>
      <c r="AS127" s="403">
        <v>9520</v>
      </c>
      <c r="AT127" s="431">
        <f t="shared" si="49"/>
        <v>21134.400000000001</v>
      </c>
      <c r="AU127" s="386">
        <v>280</v>
      </c>
      <c r="AV127" s="431">
        <f t="shared" si="50"/>
        <v>621.6</v>
      </c>
      <c r="AW127" s="386">
        <v>320</v>
      </c>
      <c r="AX127" s="431">
        <f t="shared" si="51"/>
        <v>710.40000000000009</v>
      </c>
      <c r="AY127" s="386"/>
      <c r="AZ127" s="431">
        <f t="shared" si="52"/>
        <v>0</v>
      </c>
      <c r="BA127" s="386">
        <v>760</v>
      </c>
      <c r="BB127" s="431">
        <f t="shared" si="37"/>
        <v>927.19999999999993</v>
      </c>
      <c r="BC127" s="386">
        <v>6800</v>
      </c>
      <c r="BD127" s="431">
        <f t="shared" si="53"/>
        <v>8296</v>
      </c>
      <c r="BE127" s="385"/>
      <c r="BF127" s="431">
        <f t="shared" si="54"/>
        <v>0</v>
      </c>
      <c r="BG127" s="385"/>
      <c r="BH127" s="431">
        <f t="shared" si="55"/>
        <v>0</v>
      </c>
      <c r="BI127" s="385">
        <v>160</v>
      </c>
      <c r="BJ127" s="431">
        <f t="shared" si="56"/>
        <v>195.2</v>
      </c>
      <c r="BK127" s="385">
        <v>1800</v>
      </c>
      <c r="BL127" s="445">
        <f t="shared" si="57"/>
        <v>2196</v>
      </c>
      <c r="BM127" s="471" t="s">
        <v>594</v>
      </c>
    </row>
    <row r="128" spans="1:65" ht="14.25" customHeight="1">
      <c r="A128" s="310" t="s">
        <v>418</v>
      </c>
      <c r="B128" s="161" t="s">
        <v>160</v>
      </c>
      <c r="C128" s="162" t="s">
        <v>87</v>
      </c>
      <c r="D128" s="270" t="s">
        <v>579</v>
      </c>
      <c r="E128" s="268" t="s">
        <v>162</v>
      </c>
      <c r="F128" s="1051"/>
      <c r="G128" s="110" t="s">
        <v>163</v>
      </c>
      <c r="H128" s="178" t="s">
        <v>233</v>
      </c>
      <c r="I128" s="119" t="s">
        <v>165</v>
      </c>
      <c r="J128" s="177">
        <v>14</v>
      </c>
      <c r="K128" s="178" t="s">
        <v>235</v>
      </c>
      <c r="L128" s="178" t="s">
        <v>167</v>
      </c>
      <c r="M128" s="55" t="s">
        <v>168</v>
      </c>
      <c r="N128" s="55">
        <v>10.210000000000001</v>
      </c>
      <c r="O128" s="55">
        <v>13.4</v>
      </c>
      <c r="P128" s="55">
        <v>13.4</v>
      </c>
      <c r="Q128" s="55">
        <v>13.4</v>
      </c>
      <c r="R128" s="55">
        <v>13.4</v>
      </c>
      <c r="S128" s="55">
        <v>13.4</v>
      </c>
      <c r="T128" s="55">
        <v>13.4</v>
      </c>
      <c r="U128" s="55">
        <v>13.4</v>
      </c>
      <c r="V128" s="341">
        <v>12.4</v>
      </c>
      <c r="W128" s="341">
        <v>12.4</v>
      </c>
      <c r="X128" s="341">
        <v>12.4</v>
      </c>
      <c r="Y128" s="341">
        <v>12.4</v>
      </c>
      <c r="Z128" s="341">
        <v>12.4</v>
      </c>
      <c r="AA128" s="341">
        <v>12.4</v>
      </c>
      <c r="AB128" s="147">
        <v>2.19</v>
      </c>
      <c r="AC128" s="147">
        <v>3.28</v>
      </c>
      <c r="AD128" s="147">
        <v>3.28</v>
      </c>
      <c r="AE128" s="147">
        <v>3.28</v>
      </c>
      <c r="AF128" s="147">
        <v>3.28</v>
      </c>
      <c r="AG128" s="147">
        <v>3.28</v>
      </c>
      <c r="AH128" s="147">
        <v>3.28</v>
      </c>
      <c r="AI128" s="147">
        <v>2.19</v>
      </c>
      <c r="AJ128" s="147">
        <v>2.19</v>
      </c>
      <c r="AK128" s="147">
        <v>2.19</v>
      </c>
      <c r="AL128" s="147">
        <v>2.19</v>
      </c>
      <c r="AM128" s="147">
        <v>2.19</v>
      </c>
      <c r="AN128" s="147">
        <v>2.19</v>
      </c>
      <c r="AO128" s="386">
        <v>0</v>
      </c>
      <c r="AP128" s="431">
        <f t="shared" si="45"/>
        <v>0</v>
      </c>
      <c r="AQ128" s="386"/>
      <c r="AR128" s="237">
        <f t="shared" si="46"/>
        <v>0</v>
      </c>
      <c r="AS128" s="403"/>
      <c r="AT128" s="431">
        <f t="shared" si="49"/>
        <v>0</v>
      </c>
      <c r="AU128" s="386"/>
      <c r="AV128" s="431">
        <f t="shared" si="50"/>
        <v>0</v>
      </c>
      <c r="AW128" s="386"/>
      <c r="AX128" s="431">
        <f t="shared" si="51"/>
        <v>0</v>
      </c>
      <c r="AY128" s="386"/>
      <c r="AZ128" s="431">
        <f t="shared" si="52"/>
        <v>0</v>
      </c>
      <c r="BA128" s="386"/>
      <c r="BB128" s="431">
        <f t="shared" ref="BB128:BB192" si="58">AI128*BA128</f>
        <v>0</v>
      </c>
      <c r="BC128" s="386"/>
      <c r="BD128" s="431">
        <f t="shared" si="53"/>
        <v>0</v>
      </c>
      <c r="BE128" s="385"/>
      <c r="BF128" s="431">
        <f t="shared" si="54"/>
        <v>0</v>
      </c>
      <c r="BG128" s="385"/>
      <c r="BH128" s="431">
        <f t="shared" si="55"/>
        <v>0</v>
      </c>
      <c r="BI128" s="385"/>
      <c r="BJ128" s="431">
        <f t="shared" si="56"/>
        <v>0</v>
      </c>
      <c r="BK128" s="385"/>
      <c r="BL128" s="445">
        <f t="shared" si="57"/>
        <v>0</v>
      </c>
      <c r="BM128" s="471" t="s">
        <v>595</v>
      </c>
    </row>
    <row r="129" spans="1:65" ht="14.25" customHeight="1">
      <c r="A129" s="310" t="s">
        <v>418</v>
      </c>
      <c r="B129" s="161" t="s">
        <v>160</v>
      </c>
      <c r="C129" s="162" t="s">
        <v>87</v>
      </c>
      <c r="D129" s="271" t="s">
        <v>579</v>
      </c>
      <c r="E129" s="268" t="s">
        <v>162</v>
      </c>
      <c r="F129" s="1051"/>
      <c r="G129" s="110" t="s">
        <v>163</v>
      </c>
      <c r="H129" s="178" t="s">
        <v>236</v>
      </c>
      <c r="I129" s="119" t="s">
        <v>174</v>
      </c>
      <c r="J129" s="177">
        <v>15</v>
      </c>
      <c r="K129" s="178" t="s">
        <v>239</v>
      </c>
      <c r="L129" s="178" t="s">
        <v>167</v>
      </c>
      <c r="M129" s="55" t="s">
        <v>596</v>
      </c>
      <c r="N129" s="55">
        <v>3.5</v>
      </c>
      <c r="O129" s="55">
        <v>4.2</v>
      </c>
      <c r="P129" s="55">
        <v>4.2</v>
      </c>
      <c r="Q129" s="55">
        <v>4.2</v>
      </c>
      <c r="R129" s="55">
        <v>4.2</v>
      </c>
      <c r="S129" s="55">
        <v>4.2</v>
      </c>
      <c r="T129" s="55">
        <v>4.2</v>
      </c>
      <c r="U129" s="55">
        <v>4.2</v>
      </c>
      <c r="V129" s="341">
        <v>3.9</v>
      </c>
      <c r="W129" s="341">
        <v>3.9</v>
      </c>
      <c r="X129" s="341">
        <v>3.9</v>
      </c>
      <c r="Y129" s="341">
        <v>3.9</v>
      </c>
      <c r="Z129" s="341">
        <v>3.9</v>
      </c>
      <c r="AA129" s="341">
        <v>3.9</v>
      </c>
      <c r="AB129" s="147">
        <v>0.4</v>
      </c>
      <c r="AC129" s="147">
        <v>0.7</v>
      </c>
      <c r="AD129" s="147">
        <v>0.7</v>
      </c>
      <c r="AE129" s="147">
        <v>0.7</v>
      </c>
      <c r="AF129" s="147">
        <v>0.7</v>
      </c>
      <c r="AG129" s="147">
        <v>0.7</v>
      </c>
      <c r="AH129" s="147">
        <v>0.7</v>
      </c>
      <c r="AI129" s="372">
        <v>0.4</v>
      </c>
      <c r="AJ129" s="372">
        <v>0.4</v>
      </c>
      <c r="AK129" s="372">
        <v>0.4</v>
      </c>
      <c r="AL129" s="372">
        <v>0.4</v>
      </c>
      <c r="AM129" s="372">
        <v>0.4</v>
      </c>
      <c r="AN129" s="372">
        <v>0.4</v>
      </c>
      <c r="AO129" s="386">
        <v>42635</v>
      </c>
      <c r="AP129" s="431">
        <f t="shared" si="45"/>
        <v>29844.499999999996</v>
      </c>
      <c r="AQ129" s="386">
        <v>52040</v>
      </c>
      <c r="AR129" s="237">
        <f t="shared" si="46"/>
        <v>36428</v>
      </c>
      <c r="AS129" s="403">
        <v>19960</v>
      </c>
      <c r="AT129" s="431">
        <f t="shared" si="49"/>
        <v>13972</v>
      </c>
      <c r="AU129" s="386">
        <v>35760</v>
      </c>
      <c r="AV129" s="431">
        <f t="shared" si="50"/>
        <v>25032</v>
      </c>
      <c r="AW129" s="386">
        <v>40360</v>
      </c>
      <c r="AX129" s="431">
        <f t="shared" si="51"/>
        <v>28252</v>
      </c>
      <c r="AY129" s="386">
        <v>16960</v>
      </c>
      <c r="AZ129" s="431">
        <f t="shared" si="52"/>
        <v>11872</v>
      </c>
      <c r="BA129" s="386">
        <v>29120</v>
      </c>
      <c r="BB129" s="431">
        <f t="shared" si="58"/>
        <v>11648</v>
      </c>
      <c r="BC129" s="386">
        <v>49914</v>
      </c>
      <c r="BD129" s="431">
        <f t="shared" si="53"/>
        <v>19965.600000000002</v>
      </c>
      <c r="BE129" s="385">
        <v>15200</v>
      </c>
      <c r="BF129" s="431">
        <f t="shared" si="54"/>
        <v>6080</v>
      </c>
      <c r="BG129" s="385">
        <v>28760</v>
      </c>
      <c r="BH129" s="431">
        <f t="shared" si="55"/>
        <v>11504</v>
      </c>
      <c r="BI129" s="385">
        <v>38960</v>
      </c>
      <c r="BJ129" s="431">
        <f t="shared" si="56"/>
        <v>15584</v>
      </c>
      <c r="BK129" s="385">
        <v>11360</v>
      </c>
      <c r="BL129" s="445">
        <f t="shared" si="57"/>
        <v>4544</v>
      </c>
      <c r="BM129" s="471" t="s">
        <v>597</v>
      </c>
    </row>
    <row r="130" spans="1:65" ht="14.25" customHeight="1">
      <c r="A130" s="310" t="s">
        <v>418</v>
      </c>
      <c r="B130" s="161" t="s">
        <v>160</v>
      </c>
      <c r="C130" s="162" t="s">
        <v>87</v>
      </c>
      <c r="D130" s="271" t="s">
        <v>579</v>
      </c>
      <c r="E130" s="268" t="s">
        <v>162</v>
      </c>
      <c r="F130" s="1051"/>
      <c r="G130" s="110" t="s">
        <v>163</v>
      </c>
      <c r="H130" s="178" t="s">
        <v>236</v>
      </c>
      <c r="I130" s="119" t="s">
        <v>174</v>
      </c>
      <c r="J130" s="177">
        <v>15</v>
      </c>
      <c r="K130" s="178" t="s">
        <v>229</v>
      </c>
      <c r="L130" s="178" t="s">
        <v>167</v>
      </c>
      <c r="M130" s="55" t="s">
        <v>596</v>
      </c>
      <c r="N130" s="55">
        <v>3.5</v>
      </c>
      <c r="O130" s="55">
        <v>4.2</v>
      </c>
      <c r="P130" s="55">
        <v>4.2</v>
      </c>
      <c r="Q130" s="55">
        <v>4.2</v>
      </c>
      <c r="R130" s="55">
        <v>4.2</v>
      </c>
      <c r="S130" s="55">
        <v>4.2</v>
      </c>
      <c r="T130" s="55">
        <v>4.2</v>
      </c>
      <c r="U130" s="55">
        <v>4.2</v>
      </c>
      <c r="V130" s="341">
        <v>3.9</v>
      </c>
      <c r="W130" s="341">
        <v>3.9</v>
      </c>
      <c r="X130" s="341">
        <v>3.9</v>
      </c>
      <c r="Y130" s="341">
        <v>3.9</v>
      </c>
      <c r="Z130" s="341">
        <v>3.9</v>
      </c>
      <c r="AA130" s="341">
        <v>3.9</v>
      </c>
      <c r="AB130" s="147">
        <v>0.4</v>
      </c>
      <c r="AC130" s="147">
        <v>0.7</v>
      </c>
      <c r="AD130" s="147">
        <v>0.7</v>
      </c>
      <c r="AE130" s="147">
        <v>0.7</v>
      </c>
      <c r="AF130" s="147">
        <v>0.7</v>
      </c>
      <c r="AG130" s="147">
        <v>0.7</v>
      </c>
      <c r="AH130" s="147">
        <v>0.7</v>
      </c>
      <c r="AI130" s="372">
        <v>0.4</v>
      </c>
      <c r="AJ130" s="372">
        <v>0.4</v>
      </c>
      <c r="AK130" s="372">
        <v>0.4</v>
      </c>
      <c r="AL130" s="372">
        <v>0.4</v>
      </c>
      <c r="AM130" s="372">
        <v>0.4</v>
      </c>
      <c r="AN130" s="372">
        <v>0.4</v>
      </c>
      <c r="AO130" s="386">
        <v>2680</v>
      </c>
      <c r="AP130" s="431">
        <f t="shared" si="45"/>
        <v>1875.9999999999998</v>
      </c>
      <c r="AQ130" s="386">
        <v>1640</v>
      </c>
      <c r="AR130" s="237">
        <f t="shared" si="46"/>
        <v>1148</v>
      </c>
      <c r="AS130" s="403">
        <v>680</v>
      </c>
      <c r="AT130" s="431">
        <f t="shared" si="49"/>
        <v>475.99999999999994</v>
      </c>
      <c r="AU130" s="386">
        <v>0</v>
      </c>
      <c r="AV130" s="431">
        <f t="shared" si="50"/>
        <v>0</v>
      </c>
      <c r="AW130" s="386">
        <v>0</v>
      </c>
      <c r="AX130" s="431">
        <f t="shared" si="51"/>
        <v>0</v>
      </c>
      <c r="AY130" s="386">
        <v>4560</v>
      </c>
      <c r="AZ130" s="431">
        <f t="shared" si="52"/>
        <v>3192</v>
      </c>
      <c r="BA130" s="386">
        <v>2000</v>
      </c>
      <c r="BB130" s="431">
        <f t="shared" si="58"/>
        <v>800</v>
      </c>
      <c r="BC130" s="386">
        <v>2000</v>
      </c>
      <c r="BD130" s="431">
        <f t="shared" si="53"/>
        <v>800</v>
      </c>
      <c r="BE130" s="385">
        <v>0</v>
      </c>
      <c r="BF130" s="431">
        <f t="shared" si="54"/>
        <v>0</v>
      </c>
      <c r="BG130" s="385">
        <v>0</v>
      </c>
      <c r="BH130" s="431">
        <f t="shared" si="55"/>
        <v>0</v>
      </c>
      <c r="BI130" s="385">
        <v>0</v>
      </c>
      <c r="BJ130" s="431">
        <f t="shared" si="56"/>
        <v>0</v>
      </c>
      <c r="BK130" s="385">
        <v>640</v>
      </c>
      <c r="BL130" s="445">
        <f t="shared" si="57"/>
        <v>256</v>
      </c>
      <c r="BM130" s="471" t="s">
        <v>598</v>
      </c>
    </row>
    <row r="131" spans="1:65" ht="14.25" customHeight="1">
      <c r="A131" s="309" t="s">
        <v>418</v>
      </c>
      <c r="B131" s="161" t="s">
        <v>160</v>
      </c>
      <c r="C131" s="162" t="s">
        <v>87</v>
      </c>
      <c r="D131" s="270" t="s">
        <v>579</v>
      </c>
      <c r="E131" s="268" t="s">
        <v>162</v>
      </c>
      <c r="F131" s="1051"/>
      <c r="G131" s="110" t="s">
        <v>163</v>
      </c>
      <c r="H131" s="178" t="s">
        <v>236</v>
      </c>
      <c r="I131" s="119" t="s">
        <v>174</v>
      </c>
      <c r="J131" s="177">
        <v>15</v>
      </c>
      <c r="K131" s="178" t="s">
        <v>166</v>
      </c>
      <c r="L131" s="178" t="s">
        <v>190</v>
      </c>
      <c r="M131" s="55" t="s">
        <v>191</v>
      </c>
      <c r="N131" s="55">
        <v>5.4700000000000006</v>
      </c>
      <c r="O131" s="55">
        <v>6.2</v>
      </c>
      <c r="P131" s="55">
        <v>6.2</v>
      </c>
      <c r="Q131" s="55">
        <v>6.2</v>
      </c>
      <c r="R131" s="55">
        <v>6.2</v>
      </c>
      <c r="S131" s="55">
        <v>6.2</v>
      </c>
      <c r="T131" s="55">
        <v>6.2</v>
      </c>
      <c r="U131" s="55">
        <v>6.2</v>
      </c>
      <c r="V131" s="341">
        <v>6.2</v>
      </c>
      <c r="W131" s="341">
        <v>6.2</v>
      </c>
      <c r="X131" s="341">
        <v>6.2</v>
      </c>
      <c r="Y131" s="341">
        <v>6.2</v>
      </c>
      <c r="Z131" s="341">
        <v>6.2</v>
      </c>
      <c r="AA131" s="341">
        <v>6.2</v>
      </c>
      <c r="AB131" s="147">
        <v>0.73</v>
      </c>
      <c r="AC131" s="147">
        <v>0.73</v>
      </c>
      <c r="AD131" s="147">
        <v>0.73</v>
      </c>
      <c r="AE131" s="147">
        <v>0.73</v>
      </c>
      <c r="AF131" s="147">
        <v>0.73</v>
      </c>
      <c r="AG131" s="147">
        <v>0.73</v>
      </c>
      <c r="AH131" s="147">
        <v>0.73</v>
      </c>
      <c r="AI131" s="372">
        <v>0.73</v>
      </c>
      <c r="AJ131" s="147">
        <v>0.73</v>
      </c>
      <c r="AK131" s="147">
        <v>0.73</v>
      </c>
      <c r="AL131" s="147">
        <v>0.73</v>
      </c>
      <c r="AM131" s="147">
        <v>0.73</v>
      </c>
      <c r="AN131" s="147">
        <v>0.73</v>
      </c>
      <c r="AO131" s="386">
        <v>0</v>
      </c>
      <c r="AP131" s="431">
        <f t="shared" si="45"/>
        <v>0</v>
      </c>
      <c r="AQ131" s="386">
        <v>0</v>
      </c>
      <c r="AR131" s="237">
        <f t="shared" si="46"/>
        <v>0</v>
      </c>
      <c r="AS131" s="403">
        <v>0</v>
      </c>
      <c r="AT131" s="431">
        <f t="shared" si="49"/>
        <v>0</v>
      </c>
      <c r="AU131" s="386">
        <v>0</v>
      </c>
      <c r="AV131" s="431">
        <f t="shared" si="50"/>
        <v>0</v>
      </c>
      <c r="AW131" s="386">
        <v>0</v>
      </c>
      <c r="AX131" s="431">
        <f t="shared" si="51"/>
        <v>0</v>
      </c>
      <c r="AY131" s="386">
        <v>0</v>
      </c>
      <c r="AZ131" s="431">
        <f t="shared" si="52"/>
        <v>0</v>
      </c>
      <c r="BA131" s="386">
        <v>0</v>
      </c>
      <c r="BB131" s="431">
        <f t="shared" si="58"/>
        <v>0</v>
      </c>
      <c r="BC131" s="386">
        <v>0</v>
      </c>
      <c r="BD131" s="431">
        <f t="shared" si="53"/>
        <v>0</v>
      </c>
      <c r="BE131" s="385">
        <v>0</v>
      </c>
      <c r="BF131" s="431">
        <f t="shared" si="54"/>
        <v>0</v>
      </c>
      <c r="BG131" s="385">
        <v>0</v>
      </c>
      <c r="BH131" s="431">
        <f t="shared" si="55"/>
        <v>0</v>
      </c>
      <c r="BI131" s="385">
        <v>0</v>
      </c>
      <c r="BJ131" s="431">
        <f t="shared" si="56"/>
        <v>0</v>
      </c>
      <c r="BK131" s="385">
        <v>0</v>
      </c>
      <c r="BL131" s="445">
        <f t="shared" si="57"/>
        <v>0</v>
      </c>
      <c r="BM131" s="471" t="s">
        <v>599</v>
      </c>
    </row>
    <row r="132" spans="1:65" ht="14.25" customHeight="1">
      <c r="A132" s="310" t="s">
        <v>418</v>
      </c>
      <c r="B132" s="161" t="s">
        <v>160</v>
      </c>
      <c r="C132" s="162" t="s">
        <v>87</v>
      </c>
      <c r="D132" s="270" t="s">
        <v>579</v>
      </c>
      <c r="E132" s="268" t="s">
        <v>162</v>
      </c>
      <c r="F132" s="1051"/>
      <c r="G132" s="110" t="s">
        <v>163</v>
      </c>
      <c r="H132" s="178" t="s">
        <v>236</v>
      </c>
      <c r="I132" s="119" t="s">
        <v>165</v>
      </c>
      <c r="J132" s="177">
        <v>15</v>
      </c>
      <c r="K132" s="178" t="s">
        <v>229</v>
      </c>
      <c r="L132" s="178" t="s">
        <v>190</v>
      </c>
      <c r="M132" s="55" t="s">
        <v>191</v>
      </c>
      <c r="N132" s="55">
        <v>9.32</v>
      </c>
      <c r="O132" s="55">
        <v>13.2</v>
      </c>
      <c r="P132" s="55">
        <v>13.2</v>
      </c>
      <c r="Q132" s="55">
        <v>13.2</v>
      </c>
      <c r="R132" s="55">
        <v>13.2</v>
      </c>
      <c r="S132" s="55">
        <v>13.2</v>
      </c>
      <c r="T132" s="55">
        <v>13.2</v>
      </c>
      <c r="U132" s="55">
        <v>13.2</v>
      </c>
      <c r="V132" s="373">
        <v>11.4</v>
      </c>
      <c r="W132" s="373">
        <v>11.4</v>
      </c>
      <c r="X132" s="373">
        <v>11.4</v>
      </c>
      <c r="Y132" s="373">
        <v>11.4</v>
      </c>
      <c r="Z132" s="373">
        <v>11.4</v>
      </c>
      <c r="AA132" s="373">
        <v>11.4</v>
      </c>
      <c r="AB132" s="147">
        <v>2.08</v>
      </c>
      <c r="AC132" s="147">
        <v>3.88</v>
      </c>
      <c r="AD132" s="147">
        <v>3.88</v>
      </c>
      <c r="AE132" s="147">
        <v>3.88</v>
      </c>
      <c r="AF132" s="147">
        <v>3.88</v>
      </c>
      <c r="AG132" s="147">
        <v>3.88</v>
      </c>
      <c r="AH132" s="147">
        <v>3.88</v>
      </c>
      <c r="AI132" s="457">
        <v>2.08</v>
      </c>
      <c r="AJ132" s="457">
        <v>2.08</v>
      </c>
      <c r="AK132" s="457">
        <v>2.08</v>
      </c>
      <c r="AL132" s="457">
        <v>2.08</v>
      </c>
      <c r="AM132" s="457">
        <v>2.08</v>
      </c>
      <c r="AN132" s="457">
        <v>2.08</v>
      </c>
      <c r="AO132" s="386">
        <v>16067</v>
      </c>
      <c r="AP132" s="431">
        <f t="shared" si="45"/>
        <v>62339.96</v>
      </c>
      <c r="AQ132" s="386">
        <v>20167</v>
      </c>
      <c r="AR132" s="237">
        <f t="shared" si="46"/>
        <v>78247.959999999992</v>
      </c>
      <c r="AS132" s="403">
        <v>9400</v>
      </c>
      <c r="AT132" s="431">
        <f t="shared" si="49"/>
        <v>36472</v>
      </c>
      <c r="AU132" s="386">
        <v>4560</v>
      </c>
      <c r="AV132" s="431">
        <f t="shared" si="50"/>
        <v>17692.8</v>
      </c>
      <c r="AW132" s="386">
        <v>6520</v>
      </c>
      <c r="AX132" s="431">
        <f t="shared" si="51"/>
        <v>25297.599999999999</v>
      </c>
      <c r="AY132" s="386">
        <v>3000</v>
      </c>
      <c r="AZ132" s="431">
        <f t="shared" si="52"/>
        <v>11640</v>
      </c>
      <c r="BA132" s="386">
        <v>7360</v>
      </c>
      <c r="BB132" s="431">
        <f t="shared" si="58"/>
        <v>15308.800000000001</v>
      </c>
      <c r="BC132" s="386">
        <v>8840</v>
      </c>
      <c r="BD132" s="431">
        <f t="shared" si="53"/>
        <v>18387.2</v>
      </c>
      <c r="BE132" s="385">
        <v>5400</v>
      </c>
      <c r="BF132" s="431">
        <f t="shared" si="54"/>
        <v>11232</v>
      </c>
      <c r="BG132" s="385">
        <v>240</v>
      </c>
      <c r="BH132" s="431">
        <f t="shared" si="55"/>
        <v>499.20000000000005</v>
      </c>
      <c r="BI132" s="385">
        <v>720</v>
      </c>
      <c r="BJ132" s="431">
        <f t="shared" si="56"/>
        <v>1497.6000000000001</v>
      </c>
      <c r="BK132" s="385">
        <v>680</v>
      </c>
      <c r="BL132" s="445">
        <f t="shared" si="57"/>
        <v>1414.4</v>
      </c>
      <c r="BM132" s="471" t="s">
        <v>600</v>
      </c>
    </row>
    <row r="133" spans="1:65" ht="14.25" customHeight="1">
      <c r="A133" s="310" t="s">
        <v>418</v>
      </c>
      <c r="B133" s="161" t="s">
        <v>160</v>
      </c>
      <c r="C133" s="162" t="s">
        <v>87</v>
      </c>
      <c r="D133" s="270" t="s">
        <v>579</v>
      </c>
      <c r="E133" s="268" t="s">
        <v>162</v>
      </c>
      <c r="F133" s="1051"/>
      <c r="G133" s="110" t="s">
        <v>163</v>
      </c>
      <c r="H133" s="178" t="s">
        <v>236</v>
      </c>
      <c r="I133" s="119" t="s">
        <v>165</v>
      </c>
      <c r="J133" s="177">
        <v>15</v>
      </c>
      <c r="K133" s="178" t="s">
        <v>239</v>
      </c>
      <c r="L133" s="178" t="s">
        <v>190</v>
      </c>
      <c r="M133" s="55" t="s">
        <v>191</v>
      </c>
      <c r="N133" s="55">
        <v>9.32</v>
      </c>
      <c r="O133" s="55">
        <v>13.2</v>
      </c>
      <c r="P133" s="55">
        <v>13.2</v>
      </c>
      <c r="Q133" s="55">
        <v>13.2</v>
      </c>
      <c r="R133" s="55">
        <v>13.2</v>
      </c>
      <c r="S133" s="55">
        <v>13.2</v>
      </c>
      <c r="T133" s="55">
        <v>13.2</v>
      </c>
      <c r="U133" s="55">
        <v>13.2</v>
      </c>
      <c r="V133" s="373">
        <v>11.4</v>
      </c>
      <c r="W133" s="373">
        <v>11.4</v>
      </c>
      <c r="X133" s="373">
        <v>11.4</v>
      </c>
      <c r="Y133" s="373">
        <v>11.4</v>
      </c>
      <c r="Z133" s="373">
        <v>11.4</v>
      </c>
      <c r="AA133" s="373">
        <v>11.4</v>
      </c>
      <c r="AB133" s="147">
        <v>2.08</v>
      </c>
      <c r="AC133" s="147">
        <v>3.88</v>
      </c>
      <c r="AD133" s="147">
        <v>3.88</v>
      </c>
      <c r="AE133" s="147">
        <v>3.88</v>
      </c>
      <c r="AF133" s="147">
        <v>3.88</v>
      </c>
      <c r="AG133" s="147">
        <v>3.88</v>
      </c>
      <c r="AH133" s="147">
        <v>3.88</v>
      </c>
      <c r="AI133" s="457">
        <v>2.08</v>
      </c>
      <c r="AJ133" s="457">
        <v>2.08</v>
      </c>
      <c r="AK133" s="457">
        <v>2.08</v>
      </c>
      <c r="AL133" s="457">
        <v>2.08</v>
      </c>
      <c r="AM133" s="457">
        <v>2.08</v>
      </c>
      <c r="AN133" s="457">
        <v>2.08</v>
      </c>
      <c r="AO133" s="386">
        <v>0</v>
      </c>
      <c r="AP133" s="431">
        <f t="shared" si="45"/>
        <v>0</v>
      </c>
      <c r="AQ133" s="386">
        <v>0</v>
      </c>
      <c r="AR133" s="237">
        <f t="shared" si="46"/>
        <v>0</v>
      </c>
      <c r="AS133" s="403">
        <v>0</v>
      </c>
      <c r="AT133" s="431">
        <f t="shared" si="49"/>
        <v>0</v>
      </c>
      <c r="AU133" s="386">
        <v>0</v>
      </c>
      <c r="AV133" s="431">
        <f t="shared" si="50"/>
        <v>0</v>
      </c>
      <c r="AW133" s="386">
        <v>0</v>
      </c>
      <c r="AX133" s="431">
        <f t="shared" si="51"/>
        <v>0</v>
      </c>
      <c r="AY133" s="386">
        <v>0</v>
      </c>
      <c r="AZ133" s="431">
        <f t="shared" si="52"/>
        <v>0</v>
      </c>
      <c r="BA133" s="386">
        <v>0</v>
      </c>
      <c r="BB133" s="431">
        <f t="shared" si="58"/>
        <v>0</v>
      </c>
      <c r="BC133" s="386">
        <v>0</v>
      </c>
      <c r="BD133" s="431">
        <f t="shared" si="53"/>
        <v>0</v>
      </c>
      <c r="BE133" s="385">
        <v>0</v>
      </c>
      <c r="BF133" s="431">
        <f t="shared" si="54"/>
        <v>0</v>
      </c>
      <c r="BG133" s="385">
        <v>0</v>
      </c>
      <c r="BH133" s="431">
        <f t="shared" si="55"/>
        <v>0</v>
      </c>
      <c r="BI133" s="385">
        <v>0</v>
      </c>
      <c r="BJ133" s="431">
        <f t="shared" si="56"/>
        <v>0</v>
      </c>
      <c r="BK133" s="385">
        <v>0</v>
      </c>
      <c r="BL133" s="445">
        <f t="shared" si="57"/>
        <v>0</v>
      </c>
      <c r="BM133" s="471" t="s">
        <v>601</v>
      </c>
    </row>
    <row r="134" spans="1:65" ht="14.25" customHeight="1">
      <c r="A134" s="310" t="s">
        <v>418</v>
      </c>
      <c r="B134" s="161" t="s">
        <v>160</v>
      </c>
      <c r="C134" s="162" t="s">
        <v>87</v>
      </c>
      <c r="D134" s="271" t="s">
        <v>579</v>
      </c>
      <c r="E134" s="268" t="s">
        <v>162</v>
      </c>
      <c r="F134" s="1051"/>
      <c r="G134" s="110" t="s">
        <v>163</v>
      </c>
      <c r="H134" s="178" t="s">
        <v>236</v>
      </c>
      <c r="I134" s="119" t="s">
        <v>165</v>
      </c>
      <c r="J134" s="295">
        <v>15</v>
      </c>
      <c r="K134" s="178" t="s">
        <v>166</v>
      </c>
      <c r="L134" s="178" t="s">
        <v>190</v>
      </c>
      <c r="M134" s="55" t="s">
        <v>191</v>
      </c>
      <c r="N134" s="55">
        <v>9.32</v>
      </c>
      <c r="O134" s="55">
        <v>13.2</v>
      </c>
      <c r="P134" s="55">
        <v>13.2</v>
      </c>
      <c r="Q134" s="55">
        <v>13.2</v>
      </c>
      <c r="R134" s="55">
        <v>13.2</v>
      </c>
      <c r="S134" s="55">
        <v>13.2</v>
      </c>
      <c r="T134" s="55">
        <v>13.2</v>
      </c>
      <c r="U134" s="55">
        <v>13.2</v>
      </c>
      <c r="V134" s="373">
        <v>11.4</v>
      </c>
      <c r="W134" s="373">
        <v>11.4</v>
      </c>
      <c r="X134" s="373">
        <v>11.4</v>
      </c>
      <c r="Y134" s="373">
        <v>11.4</v>
      </c>
      <c r="Z134" s="373">
        <v>11.4</v>
      </c>
      <c r="AA134" s="373">
        <v>11.4</v>
      </c>
      <c r="AB134" s="147">
        <v>2.08</v>
      </c>
      <c r="AC134" s="147">
        <v>3.44</v>
      </c>
      <c r="AD134" s="147">
        <v>3.44</v>
      </c>
      <c r="AE134" s="147">
        <v>3.44</v>
      </c>
      <c r="AF134" s="147">
        <v>3.44</v>
      </c>
      <c r="AG134" s="147">
        <v>3.44</v>
      </c>
      <c r="AH134" s="147">
        <v>3.44</v>
      </c>
      <c r="AI134" s="457">
        <v>2.08</v>
      </c>
      <c r="AJ134" s="457">
        <v>2.08</v>
      </c>
      <c r="AK134" s="457">
        <v>2.08</v>
      </c>
      <c r="AL134" s="457">
        <v>2.08</v>
      </c>
      <c r="AM134" s="457">
        <v>2.08</v>
      </c>
      <c r="AN134" s="457">
        <v>2.08</v>
      </c>
      <c r="AO134" s="386">
        <v>0</v>
      </c>
      <c r="AP134" s="431">
        <f t="shared" si="45"/>
        <v>0</v>
      </c>
      <c r="AQ134" s="386">
        <v>0</v>
      </c>
      <c r="AR134" s="237">
        <f t="shared" si="46"/>
        <v>0</v>
      </c>
      <c r="AS134" s="403">
        <v>0</v>
      </c>
      <c r="AT134" s="431">
        <f t="shared" si="49"/>
        <v>0</v>
      </c>
      <c r="AU134" s="386">
        <v>0</v>
      </c>
      <c r="AV134" s="431">
        <f t="shared" si="50"/>
        <v>0</v>
      </c>
      <c r="AW134" s="386">
        <v>0</v>
      </c>
      <c r="AX134" s="431">
        <f t="shared" si="51"/>
        <v>0</v>
      </c>
      <c r="AY134" s="386">
        <v>0</v>
      </c>
      <c r="AZ134" s="431">
        <f t="shared" si="52"/>
        <v>0</v>
      </c>
      <c r="BA134" s="386">
        <v>0</v>
      </c>
      <c r="BB134" s="431">
        <f t="shared" si="58"/>
        <v>0</v>
      </c>
      <c r="BC134" s="386">
        <v>0</v>
      </c>
      <c r="BD134" s="431">
        <f t="shared" si="53"/>
        <v>0</v>
      </c>
      <c r="BE134" s="385">
        <v>0</v>
      </c>
      <c r="BF134" s="431">
        <f t="shared" si="54"/>
        <v>0</v>
      </c>
      <c r="BG134" s="385">
        <v>0</v>
      </c>
      <c r="BH134" s="431">
        <f t="shared" si="55"/>
        <v>0</v>
      </c>
      <c r="BI134" s="385">
        <v>0</v>
      </c>
      <c r="BJ134" s="431">
        <f t="shared" si="56"/>
        <v>0</v>
      </c>
      <c r="BK134" s="385">
        <v>0</v>
      </c>
      <c r="BL134" s="445">
        <f t="shared" si="57"/>
        <v>0</v>
      </c>
      <c r="BM134" s="471" t="s">
        <v>602</v>
      </c>
    </row>
    <row r="135" spans="1:65" ht="14.25" customHeight="1">
      <c r="A135" s="309" t="s">
        <v>418</v>
      </c>
      <c r="B135" s="161" t="s">
        <v>160</v>
      </c>
      <c r="C135" s="162" t="s">
        <v>87</v>
      </c>
      <c r="D135" s="270" t="s">
        <v>579</v>
      </c>
      <c r="E135" s="268" t="s">
        <v>162</v>
      </c>
      <c r="F135" s="1051"/>
      <c r="G135" s="110" t="s">
        <v>241</v>
      </c>
      <c r="H135" s="178" t="s">
        <v>242</v>
      </c>
      <c r="I135" s="119" t="s">
        <v>174</v>
      </c>
      <c r="J135" s="295">
        <v>17</v>
      </c>
      <c r="K135" s="178" t="s">
        <v>239</v>
      </c>
      <c r="L135" s="178" t="s">
        <v>167</v>
      </c>
      <c r="M135" s="55" t="s">
        <v>173</v>
      </c>
      <c r="N135" s="55">
        <v>3.6000000000000005</v>
      </c>
      <c r="O135" s="55">
        <v>4.4000000000000004</v>
      </c>
      <c r="P135" s="55">
        <v>4.4000000000000004</v>
      </c>
      <c r="Q135" s="55">
        <v>4.4000000000000004</v>
      </c>
      <c r="R135" s="55">
        <v>4.4000000000000004</v>
      </c>
      <c r="S135" s="55">
        <v>4.4000000000000004</v>
      </c>
      <c r="T135" s="55">
        <v>4.4000000000000004</v>
      </c>
      <c r="U135" s="55">
        <v>4.4000000000000004</v>
      </c>
      <c r="V135" s="373">
        <v>4.4000000000000004</v>
      </c>
      <c r="W135" s="373">
        <v>4.4000000000000004</v>
      </c>
      <c r="X135" s="373">
        <v>4.4000000000000004</v>
      </c>
      <c r="Y135" s="373">
        <v>4.4000000000000004</v>
      </c>
      <c r="Z135" s="373">
        <v>4.4000000000000004</v>
      </c>
      <c r="AA135" s="373">
        <v>4.4000000000000004</v>
      </c>
      <c r="AB135" s="147">
        <v>0.7</v>
      </c>
      <c r="AC135" s="147">
        <v>0.7</v>
      </c>
      <c r="AD135" s="147">
        <v>0.7</v>
      </c>
      <c r="AE135" s="147">
        <v>0.7</v>
      </c>
      <c r="AF135" s="147">
        <v>0.7</v>
      </c>
      <c r="AG135" s="147">
        <v>0.7</v>
      </c>
      <c r="AH135" s="147">
        <v>0.7</v>
      </c>
      <c r="AI135" s="457">
        <v>0.8</v>
      </c>
      <c r="AJ135" s="457">
        <v>0.8</v>
      </c>
      <c r="AK135" s="457">
        <v>0.8</v>
      </c>
      <c r="AL135" s="457">
        <v>0.8</v>
      </c>
      <c r="AM135" s="457">
        <v>0.8</v>
      </c>
      <c r="AN135" s="457">
        <v>0.8</v>
      </c>
      <c r="AO135" s="386">
        <v>1626</v>
      </c>
      <c r="AP135" s="431">
        <f t="shared" si="45"/>
        <v>1138.1999999999998</v>
      </c>
      <c r="AQ135" s="386">
        <v>2920</v>
      </c>
      <c r="AR135" s="237">
        <f t="shared" si="46"/>
        <v>2043.9999999999998</v>
      </c>
      <c r="AS135" s="403">
        <v>1720</v>
      </c>
      <c r="AT135" s="431">
        <f t="shared" si="49"/>
        <v>1204</v>
      </c>
      <c r="AU135" s="386">
        <v>1040</v>
      </c>
      <c r="AV135" s="431">
        <f t="shared" si="50"/>
        <v>728</v>
      </c>
      <c r="AW135" s="386">
        <v>960</v>
      </c>
      <c r="AX135" s="431">
        <f t="shared" si="51"/>
        <v>672</v>
      </c>
      <c r="AY135" s="386">
        <v>160</v>
      </c>
      <c r="AZ135" s="431">
        <f t="shared" si="52"/>
        <v>112</v>
      </c>
      <c r="BA135" s="386">
        <v>160</v>
      </c>
      <c r="BB135" s="431">
        <f t="shared" si="58"/>
        <v>128</v>
      </c>
      <c r="BC135" s="386">
        <v>120</v>
      </c>
      <c r="BD135" s="431">
        <f t="shared" si="53"/>
        <v>96</v>
      </c>
      <c r="BE135" s="385"/>
      <c r="BF135" s="431">
        <f t="shared" si="54"/>
        <v>0</v>
      </c>
      <c r="BG135" s="385"/>
      <c r="BH135" s="431">
        <f t="shared" si="55"/>
        <v>0</v>
      </c>
      <c r="BI135" s="385"/>
      <c r="BJ135" s="431">
        <f t="shared" si="56"/>
        <v>0</v>
      </c>
      <c r="BK135" s="385"/>
      <c r="BL135" s="445">
        <f t="shared" si="57"/>
        <v>0</v>
      </c>
      <c r="BM135" s="471" t="s">
        <v>603</v>
      </c>
    </row>
    <row r="136" spans="1:65" ht="14.25" customHeight="1">
      <c r="A136" s="310" t="s">
        <v>418</v>
      </c>
      <c r="B136" s="161" t="s">
        <v>160</v>
      </c>
      <c r="C136" s="162" t="s">
        <v>87</v>
      </c>
      <c r="D136" s="272" t="s">
        <v>579</v>
      </c>
      <c r="E136" s="268" t="s">
        <v>162</v>
      </c>
      <c r="F136" s="1051"/>
      <c r="G136" s="110" t="s">
        <v>241</v>
      </c>
      <c r="H136" s="178" t="s">
        <v>242</v>
      </c>
      <c r="I136" s="119" t="s">
        <v>174</v>
      </c>
      <c r="J136" s="295">
        <v>17</v>
      </c>
      <c r="K136" s="178" t="s">
        <v>229</v>
      </c>
      <c r="L136" s="178" t="s">
        <v>167</v>
      </c>
      <c r="M136" s="55" t="s">
        <v>173</v>
      </c>
      <c r="N136" s="55">
        <v>3.6000000000000005</v>
      </c>
      <c r="O136" s="55">
        <v>4.4000000000000004</v>
      </c>
      <c r="P136" s="55">
        <v>4.4000000000000004</v>
      </c>
      <c r="Q136" s="55">
        <v>4.4000000000000004</v>
      </c>
      <c r="R136" s="55">
        <v>4.4000000000000004</v>
      </c>
      <c r="S136" s="55">
        <v>4.4000000000000004</v>
      </c>
      <c r="T136" s="55">
        <v>4.4000000000000004</v>
      </c>
      <c r="U136" s="55">
        <v>4.4000000000000004</v>
      </c>
      <c r="V136" s="373">
        <v>4.4000000000000004</v>
      </c>
      <c r="W136" s="373">
        <v>4.4000000000000004</v>
      </c>
      <c r="X136" s="373">
        <v>4.4000000000000004</v>
      </c>
      <c r="Y136" s="373">
        <v>4.4000000000000004</v>
      </c>
      <c r="Z136" s="373">
        <v>4.4000000000000004</v>
      </c>
      <c r="AA136" s="373">
        <v>4.4000000000000004</v>
      </c>
      <c r="AB136" s="147">
        <v>0.7</v>
      </c>
      <c r="AC136" s="147">
        <v>0.7</v>
      </c>
      <c r="AD136" s="147">
        <v>0.7</v>
      </c>
      <c r="AE136" s="147">
        <v>0.7</v>
      </c>
      <c r="AF136" s="147">
        <v>0.7</v>
      </c>
      <c r="AG136" s="147">
        <v>0.7</v>
      </c>
      <c r="AH136" s="147">
        <v>0.7</v>
      </c>
      <c r="AI136" s="457">
        <v>0.8</v>
      </c>
      <c r="AJ136" s="457">
        <v>0.8</v>
      </c>
      <c r="AK136" s="457">
        <v>0.8</v>
      </c>
      <c r="AL136" s="457">
        <v>0.8</v>
      </c>
      <c r="AM136" s="457">
        <v>0.8</v>
      </c>
      <c r="AN136" s="457">
        <v>0.8</v>
      </c>
      <c r="AO136" s="386">
        <v>5280</v>
      </c>
      <c r="AP136" s="431">
        <f t="shared" si="45"/>
        <v>3695.9999999999995</v>
      </c>
      <c r="AQ136" s="386">
        <v>3400</v>
      </c>
      <c r="AR136" s="237">
        <f t="shared" si="46"/>
        <v>2380</v>
      </c>
      <c r="AS136" s="403">
        <v>1800</v>
      </c>
      <c r="AT136" s="431">
        <f t="shared" si="49"/>
        <v>1260</v>
      </c>
      <c r="AU136" s="386">
        <v>2160</v>
      </c>
      <c r="AV136" s="431">
        <f t="shared" si="50"/>
        <v>1512</v>
      </c>
      <c r="AW136" s="386">
        <v>3440</v>
      </c>
      <c r="AX136" s="431">
        <f t="shared" si="51"/>
        <v>2408</v>
      </c>
      <c r="AY136" s="386">
        <v>1120</v>
      </c>
      <c r="AZ136" s="431">
        <f t="shared" si="52"/>
        <v>784</v>
      </c>
      <c r="BA136" s="386">
        <v>360</v>
      </c>
      <c r="BB136" s="431">
        <f t="shared" si="58"/>
        <v>288</v>
      </c>
      <c r="BC136" s="386">
        <v>360</v>
      </c>
      <c r="BD136" s="431">
        <f t="shared" si="53"/>
        <v>288</v>
      </c>
      <c r="BE136" s="385"/>
      <c r="BF136" s="431">
        <f t="shared" si="54"/>
        <v>0</v>
      </c>
      <c r="BG136" s="385"/>
      <c r="BH136" s="431">
        <f t="shared" si="55"/>
        <v>0</v>
      </c>
      <c r="BI136" s="385"/>
      <c r="BJ136" s="431">
        <f t="shared" si="56"/>
        <v>0</v>
      </c>
      <c r="BK136" s="385"/>
      <c r="BL136" s="445">
        <f t="shared" si="57"/>
        <v>0</v>
      </c>
      <c r="BM136" s="471" t="s">
        <v>604</v>
      </c>
    </row>
    <row r="137" spans="1:65" ht="14.25" customHeight="1">
      <c r="A137" s="310" t="s">
        <v>418</v>
      </c>
      <c r="B137" s="161" t="s">
        <v>160</v>
      </c>
      <c r="C137" s="162" t="s">
        <v>87</v>
      </c>
      <c r="D137" s="272" t="s">
        <v>579</v>
      </c>
      <c r="E137" s="268" t="s">
        <v>162</v>
      </c>
      <c r="F137" s="1051"/>
      <c r="G137" s="110" t="s">
        <v>241</v>
      </c>
      <c r="H137" s="178" t="s">
        <v>242</v>
      </c>
      <c r="I137" s="119" t="s">
        <v>174</v>
      </c>
      <c r="J137" s="295">
        <v>17</v>
      </c>
      <c r="K137" s="178" t="s">
        <v>295</v>
      </c>
      <c r="L137" s="178" t="s">
        <v>167</v>
      </c>
      <c r="M137" s="55" t="s">
        <v>173</v>
      </c>
      <c r="N137" s="55">
        <v>3.6000000000000005</v>
      </c>
      <c r="O137" s="55">
        <v>4.4000000000000004</v>
      </c>
      <c r="P137" s="55">
        <v>4.4000000000000004</v>
      </c>
      <c r="Q137" s="55">
        <v>4.4000000000000004</v>
      </c>
      <c r="R137" s="55">
        <v>4.4000000000000004</v>
      </c>
      <c r="S137" s="55">
        <v>4.4000000000000004</v>
      </c>
      <c r="T137" s="55">
        <v>4.4000000000000004</v>
      </c>
      <c r="U137" s="55">
        <v>4.4000000000000004</v>
      </c>
      <c r="V137" s="373">
        <v>4.4000000000000004</v>
      </c>
      <c r="W137" s="373">
        <v>4.4000000000000004</v>
      </c>
      <c r="X137" s="373">
        <v>4.4000000000000004</v>
      </c>
      <c r="Y137" s="373">
        <v>4.4000000000000004</v>
      </c>
      <c r="Z137" s="373">
        <v>4.4000000000000004</v>
      </c>
      <c r="AA137" s="373">
        <v>4.4000000000000004</v>
      </c>
      <c r="AB137" s="147">
        <v>0.7</v>
      </c>
      <c r="AC137" s="147">
        <v>0.7</v>
      </c>
      <c r="AD137" s="147">
        <v>0.7</v>
      </c>
      <c r="AE137" s="147">
        <v>0.7</v>
      </c>
      <c r="AF137" s="147">
        <v>0.7</v>
      </c>
      <c r="AG137" s="147">
        <v>0.7</v>
      </c>
      <c r="AH137" s="147">
        <v>0.7</v>
      </c>
      <c r="AI137" s="457">
        <v>0.8</v>
      </c>
      <c r="AJ137" s="457">
        <v>0.8</v>
      </c>
      <c r="AK137" s="457">
        <v>0.8</v>
      </c>
      <c r="AL137" s="457">
        <v>0.8</v>
      </c>
      <c r="AM137" s="457">
        <v>0.8</v>
      </c>
      <c r="AN137" s="457">
        <v>0.8</v>
      </c>
      <c r="AO137" s="386">
        <v>7840</v>
      </c>
      <c r="AP137" s="431">
        <f t="shared" si="45"/>
        <v>5488</v>
      </c>
      <c r="AQ137" s="386">
        <v>14400</v>
      </c>
      <c r="AR137" s="237">
        <f t="shared" si="46"/>
        <v>10080</v>
      </c>
      <c r="AS137" s="403">
        <v>21560</v>
      </c>
      <c r="AT137" s="431">
        <f t="shared" si="49"/>
        <v>15091.999999999998</v>
      </c>
      <c r="AU137" s="386">
        <v>11320</v>
      </c>
      <c r="AV137" s="431">
        <f t="shared" si="50"/>
        <v>7923.9999999999991</v>
      </c>
      <c r="AW137" s="386">
        <v>21840</v>
      </c>
      <c r="AX137" s="431">
        <f t="shared" si="51"/>
        <v>15287.999999999998</v>
      </c>
      <c r="AY137" s="386">
        <v>24400</v>
      </c>
      <c r="AZ137" s="431">
        <f t="shared" si="52"/>
        <v>17080</v>
      </c>
      <c r="BA137" s="386">
        <v>14400</v>
      </c>
      <c r="BB137" s="431">
        <f t="shared" si="58"/>
        <v>11520</v>
      </c>
      <c r="BC137" s="386">
        <v>4760</v>
      </c>
      <c r="BD137" s="431">
        <f t="shared" si="53"/>
        <v>3808</v>
      </c>
      <c r="BE137" s="385">
        <v>11520</v>
      </c>
      <c r="BF137" s="431">
        <f t="shared" si="54"/>
        <v>9216</v>
      </c>
      <c r="BG137" s="385">
        <v>9840</v>
      </c>
      <c r="BH137" s="431">
        <f t="shared" si="55"/>
        <v>7872</v>
      </c>
      <c r="BI137" s="385">
        <v>10640</v>
      </c>
      <c r="BJ137" s="431">
        <f t="shared" si="56"/>
        <v>8512</v>
      </c>
      <c r="BK137" s="385">
        <v>11880</v>
      </c>
      <c r="BL137" s="445">
        <f t="shared" si="57"/>
        <v>9504</v>
      </c>
      <c r="BM137" s="471" t="s">
        <v>605</v>
      </c>
    </row>
    <row r="138" spans="1:65" ht="14.25" customHeight="1">
      <c r="A138" s="310" t="s">
        <v>418</v>
      </c>
      <c r="B138" s="161" t="s">
        <v>160</v>
      </c>
      <c r="C138" s="162" t="s">
        <v>87</v>
      </c>
      <c r="D138" s="270" t="s">
        <v>579</v>
      </c>
      <c r="E138" s="268" t="s">
        <v>162</v>
      </c>
      <c r="F138" s="1051"/>
      <c r="G138" s="110" t="s">
        <v>241</v>
      </c>
      <c r="H138" s="178" t="s">
        <v>242</v>
      </c>
      <c r="I138" s="119" t="s">
        <v>174</v>
      </c>
      <c r="J138" s="295">
        <v>17</v>
      </c>
      <c r="K138" s="178" t="s">
        <v>166</v>
      </c>
      <c r="L138" s="178" t="s">
        <v>167</v>
      </c>
      <c r="M138" s="55" t="s">
        <v>173</v>
      </c>
      <c r="N138" s="55">
        <v>4.6000000000000005</v>
      </c>
      <c r="O138" s="55">
        <v>6.4</v>
      </c>
      <c r="P138" s="55">
        <v>6.4</v>
      </c>
      <c r="Q138" s="55">
        <v>6.4</v>
      </c>
      <c r="R138" s="55">
        <v>6.4</v>
      </c>
      <c r="S138" s="55">
        <v>6.4</v>
      </c>
      <c r="T138" s="55">
        <v>6.4</v>
      </c>
      <c r="U138" s="55">
        <v>6.4</v>
      </c>
      <c r="V138" s="341">
        <v>6.4</v>
      </c>
      <c r="W138" s="341">
        <v>6.4</v>
      </c>
      <c r="X138" s="341">
        <v>6.4</v>
      </c>
      <c r="Y138" s="341">
        <v>6.4</v>
      </c>
      <c r="Z138" s="341">
        <v>6.4</v>
      </c>
      <c r="AA138" s="341">
        <v>6.4</v>
      </c>
      <c r="AB138" s="147">
        <v>1.4</v>
      </c>
      <c r="AC138" s="147">
        <v>1.4</v>
      </c>
      <c r="AD138" s="147">
        <v>1.4</v>
      </c>
      <c r="AE138" s="147">
        <v>1.4</v>
      </c>
      <c r="AF138" s="147">
        <v>1.4</v>
      </c>
      <c r="AG138" s="147">
        <v>1.4</v>
      </c>
      <c r="AH138" s="147">
        <v>1.4</v>
      </c>
      <c r="AI138" s="372">
        <v>1.8</v>
      </c>
      <c r="AJ138" s="372">
        <v>1.8</v>
      </c>
      <c r="AK138" s="372">
        <v>1.8</v>
      </c>
      <c r="AL138" s="372">
        <v>1.8</v>
      </c>
      <c r="AM138" s="372">
        <v>1.8</v>
      </c>
      <c r="AN138" s="372">
        <v>1.8</v>
      </c>
      <c r="AO138" s="386">
        <v>80</v>
      </c>
      <c r="AP138" s="431">
        <f t="shared" si="45"/>
        <v>112</v>
      </c>
      <c r="AQ138" s="386">
        <v>200</v>
      </c>
      <c r="AR138" s="237">
        <f t="shared" si="46"/>
        <v>280</v>
      </c>
      <c r="AS138" s="403">
        <v>400</v>
      </c>
      <c r="AT138" s="431">
        <f t="shared" si="49"/>
        <v>560</v>
      </c>
      <c r="AU138" s="386">
        <v>360</v>
      </c>
      <c r="AV138" s="431">
        <f t="shared" si="50"/>
        <v>503.99999999999994</v>
      </c>
      <c r="AW138" s="386">
        <v>40</v>
      </c>
      <c r="AX138" s="431">
        <f t="shared" si="51"/>
        <v>56</v>
      </c>
      <c r="AY138" s="386"/>
      <c r="AZ138" s="431">
        <f t="shared" si="52"/>
        <v>0</v>
      </c>
      <c r="BA138" s="386"/>
      <c r="BB138" s="431">
        <f t="shared" si="58"/>
        <v>0</v>
      </c>
      <c r="BC138" s="386"/>
      <c r="BD138" s="431">
        <f t="shared" si="53"/>
        <v>0</v>
      </c>
      <c r="BE138" s="385"/>
      <c r="BF138" s="431">
        <f t="shared" si="54"/>
        <v>0</v>
      </c>
      <c r="BG138" s="385"/>
      <c r="BH138" s="431">
        <f t="shared" si="55"/>
        <v>0</v>
      </c>
      <c r="BI138" s="385"/>
      <c r="BJ138" s="431">
        <f t="shared" si="56"/>
        <v>0</v>
      </c>
      <c r="BK138" s="385"/>
      <c r="BL138" s="445">
        <f t="shared" si="57"/>
        <v>0</v>
      </c>
      <c r="BM138" s="471" t="s">
        <v>606</v>
      </c>
    </row>
    <row r="139" spans="1:65" ht="14.25" customHeight="1">
      <c r="A139" s="310" t="s">
        <v>418</v>
      </c>
      <c r="B139" s="161" t="s">
        <v>160</v>
      </c>
      <c r="C139" s="162" t="s">
        <v>87</v>
      </c>
      <c r="D139" s="271" t="s">
        <v>579</v>
      </c>
      <c r="E139" s="268" t="s">
        <v>162</v>
      </c>
      <c r="F139" s="1051"/>
      <c r="G139" s="110" t="s">
        <v>241</v>
      </c>
      <c r="H139" s="178" t="s">
        <v>242</v>
      </c>
      <c r="I139" s="119" t="s">
        <v>165</v>
      </c>
      <c r="J139" s="295">
        <v>17</v>
      </c>
      <c r="K139" s="178" t="s">
        <v>166</v>
      </c>
      <c r="L139" s="178" t="s">
        <v>167</v>
      </c>
      <c r="M139" s="55" t="s">
        <v>173</v>
      </c>
      <c r="N139" s="55">
        <v>8.1000000000000014</v>
      </c>
      <c r="O139" s="55">
        <v>13.6</v>
      </c>
      <c r="P139" s="55">
        <v>13.6</v>
      </c>
      <c r="Q139" s="55">
        <v>13.6</v>
      </c>
      <c r="R139" s="55">
        <v>13.6</v>
      </c>
      <c r="S139" s="55">
        <v>13.6</v>
      </c>
      <c r="T139" s="55">
        <v>13.6</v>
      </c>
      <c r="U139" s="55">
        <v>13.6</v>
      </c>
      <c r="V139" s="341">
        <v>11.8</v>
      </c>
      <c r="W139" s="341">
        <v>11.8</v>
      </c>
      <c r="X139" s="341">
        <v>11.8</v>
      </c>
      <c r="Y139" s="341">
        <v>11.8</v>
      </c>
      <c r="Z139" s="341">
        <v>11.8</v>
      </c>
      <c r="AA139" s="341">
        <v>11.8</v>
      </c>
      <c r="AB139" s="147">
        <v>3.7</v>
      </c>
      <c r="AC139" s="147">
        <v>4</v>
      </c>
      <c r="AD139" s="147">
        <v>4</v>
      </c>
      <c r="AE139" s="147">
        <v>4</v>
      </c>
      <c r="AF139" s="147">
        <v>4</v>
      </c>
      <c r="AG139" s="147">
        <v>4</v>
      </c>
      <c r="AH139" s="147">
        <v>4</v>
      </c>
      <c r="AI139" s="372">
        <v>3.7</v>
      </c>
      <c r="AJ139" s="372">
        <v>3.7</v>
      </c>
      <c r="AK139" s="372">
        <v>3.7</v>
      </c>
      <c r="AL139" s="372">
        <v>3.7</v>
      </c>
      <c r="AM139" s="372">
        <v>3.7</v>
      </c>
      <c r="AN139" s="372">
        <v>3.7</v>
      </c>
      <c r="AO139" s="386"/>
      <c r="AP139" s="431">
        <f t="shared" si="45"/>
        <v>0</v>
      </c>
      <c r="AQ139" s="386"/>
      <c r="AR139" s="237">
        <f t="shared" si="46"/>
        <v>0</v>
      </c>
      <c r="AS139" s="403"/>
      <c r="AT139" s="431">
        <f t="shared" si="49"/>
        <v>0</v>
      </c>
      <c r="AU139" s="386"/>
      <c r="AV139" s="431">
        <f t="shared" si="50"/>
        <v>0</v>
      </c>
      <c r="AW139" s="386"/>
      <c r="AX139" s="431">
        <f t="shared" si="51"/>
        <v>0</v>
      </c>
      <c r="AY139" s="386"/>
      <c r="AZ139" s="431">
        <f t="shared" si="52"/>
        <v>0</v>
      </c>
      <c r="BA139" s="386"/>
      <c r="BB139" s="431">
        <f t="shared" si="58"/>
        <v>0</v>
      </c>
      <c r="BC139" s="386"/>
      <c r="BD139" s="431">
        <f t="shared" si="53"/>
        <v>0</v>
      </c>
      <c r="BE139" s="385"/>
      <c r="BF139" s="431">
        <f t="shared" si="54"/>
        <v>0</v>
      </c>
      <c r="BG139" s="385"/>
      <c r="BH139" s="431">
        <f t="shared" si="55"/>
        <v>0</v>
      </c>
      <c r="BI139" s="385"/>
      <c r="BJ139" s="431">
        <f t="shared" si="56"/>
        <v>0</v>
      </c>
      <c r="BK139" s="385"/>
      <c r="BL139" s="445">
        <f t="shared" si="57"/>
        <v>0</v>
      </c>
      <c r="BM139" s="471" t="s">
        <v>607</v>
      </c>
    </row>
    <row r="140" spans="1:65" ht="14.25" customHeight="1">
      <c r="A140" s="310" t="s">
        <v>418</v>
      </c>
      <c r="B140" s="161" t="s">
        <v>160</v>
      </c>
      <c r="C140" s="162" t="s">
        <v>87</v>
      </c>
      <c r="D140" s="271" t="s">
        <v>579</v>
      </c>
      <c r="E140" s="268" t="s">
        <v>162</v>
      </c>
      <c r="F140" s="1051"/>
      <c r="G140" s="110" t="s">
        <v>241</v>
      </c>
      <c r="H140" s="178" t="s">
        <v>242</v>
      </c>
      <c r="I140" s="119" t="s">
        <v>165</v>
      </c>
      <c r="J140" s="295">
        <v>17</v>
      </c>
      <c r="K140" s="178" t="s">
        <v>229</v>
      </c>
      <c r="L140" s="178" t="s">
        <v>167</v>
      </c>
      <c r="M140" s="55" t="s">
        <v>173</v>
      </c>
      <c r="N140" s="55">
        <v>8.1000000000000014</v>
      </c>
      <c r="O140" s="55">
        <v>13.6</v>
      </c>
      <c r="P140" s="55">
        <v>13.6</v>
      </c>
      <c r="Q140" s="55">
        <v>13.6</v>
      </c>
      <c r="R140" s="55">
        <v>13.6</v>
      </c>
      <c r="S140" s="55">
        <v>13.6</v>
      </c>
      <c r="T140" s="55">
        <v>13.6</v>
      </c>
      <c r="U140" s="55">
        <v>13.6</v>
      </c>
      <c r="V140" s="341">
        <v>11.8</v>
      </c>
      <c r="W140" s="341">
        <v>11.8</v>
      </c>
      <c r="X140" s="341">
        <v>11.8</v>
      </c>
      <c r="Y140" s="341">
        <v>11.8</v>
      </c>
      <c r="Z140" s="341">
        <v>11.8</v>
      </c>
      <c r="AA140" s="341">
        <v>11.8</v>
      </c>
      <c r="AB140" s="147">
        <v>3.7</v>
      </c>
      <c r="AC140" s="147">
        <v>4</v>
      </c>
      <c r="AD140" s="147">
        <v>4</v>
      </c>
      <c r="AE140" s="147">
        <v>4</v>
      </c>
      <c r="AF140" s="147">
        <v>4</v>
      </c>
      <c r="AG140" s="147">
        <v>4</v>
      </c>
      <c r="AH140" s="147">
        <v>4</v>
      </c>
      <c r="AI140" s="372">
        <v>3.7</v>
      </c>
      <c r="AJ140" s="372">
        <v>3.7</v>
      </c>
      <c r="AK140" s="372">
        <v>3.7</v>
      </c>
      <c r="AL140" s="372">
        <v>3.7</v>
      </c>
      <c r="AM140" s="372">
        <v>3.7</v>
      </c>
      <c r="AN140" s="372">
        <v>3.7</v>
      </c>
      <c r="AO140" s="386">
        <v>7400</v>
      </c>
      <c r="AP140" s="431">
        <f t="shared" si="45"/>
        <v>29600</v>
      </c>
      <c r="AQ140" s="386">
        <v>2680</v>
      </c>
      <c r="AR140" s="237">
        <f t="shared" si="46"/>
        <v>10720</v>
      </c>
      <c r="AS140" s="403">
        <v>3720</v>
      </c>
      <c r="AT140" s="431">
        <f t="shared" si="49"/>
        <v>14880</v>
      </c>
      <c r="AU140" s="386">
        <v>5680</v>
      </c>
      <c r="AV140" s="431">
        <f t="shared" si="50"/>
        <v>22720</v>
      </c>
      <c r="AW140" s="386">
        <v>3520</v>
      </c>
      <c r="AX140" s="431">
        <f t="shared" si="51"/>
        <v>14080</v>
      </c>
      <c r="AY140" s="386">
        <v>1920</v>
      </c>
      <c r="AZ140" s="431">
        <f t="shared" si="52"/>
        <v>7680</v>
      </c>
      <c r="BA140" s="386">
        <v>2919</v>
      </c>
      <c r="BB140" s="431">
        <f t="shared" si="58"/>
        <v>10800.300000000001</v>
      </c>
      <c r="BC140" s="386">
        <v>1880</v>
      </c>
      <c r="BD140" s="431">
        <f t="shared" si="53"/>
        <v>6956</v>
      </c>
      <c r="BE140" s="385">
        <v>120</v>
      </c>
      <c r="BF140" s="431">
        <f t="shared" si="54"/>
        <v>444</v>
      </c>
      <c r="BG140" s="385"/>
      <c r="BH140" s="431">
        <f t="shared" si="55"/>
        <v>0</v>
      </c>
      <c r="BI140" s="385"/>
      <c r="BJ140" s="431">
        <f t="shared" si="56"/>
        <v>0</v>
      </c>
      <c r="BK140" s="385"/>
      <c r="BL140" s="445">
        <f t="shared" si="57"/>
        <v>0</v>
      </c>
      <c r="BM140" s="471" t="s">
        <v>608</v>
      </c>
    </row>
    <row r="141" spans="1:65" ht="14.25" customHeight="1">
      <c r="A141" s="310" t="s">
        <v>418</v>
      </c>
      <c r="B141" s="161" t="s">
        <v>160</v>
      </c>
      <c r="C141" s="162" t="s">
        <v>87</v>
      </c>
      <c r="D141" s="271" t="s">
        <v>579</v>
      </c>
      <c r="E141" s="268" t="s">
        <v>162</v>
      </c>
      <c r="F141" s="1051"/>
      <c r="G141" s="110" t="s">
        <v>241</v>
      </c>
      <c r="H141" s="178" t="s">
        <v>242</v>
      </c>
      <c r="I141" s="119" t="s">
        <v>165</v>
      </c>
      <c r="J141" s="295">
        <v>17</v>
      </c>
      <c r="K141" s="178" t="s">
        <v>609</v>
      </c>
      <c r="L141" s="178" t="s">
        <v>167</v>
      </c>
      <c r="M141" s="55" t="s">
        <v>173</v>
      </c>
      <c r="N141" s="55">
        <v>8.5</v>
      </c>
      <c r="O141" s="55">
        <v>15.2</v>
      </c>
      <c r="P141" s="55">
        <v>15.2</v>
      </c>
      <c r="Q141" s="55">
        <v>15.2</v>
      </c>
      <c r="R141" s="55">
        <v>15.2</v>
      </c>
      <c r="S141" s="55">
        <v>15.2</v>
      </c>
      <c r="T141" s="55">
        <v>15.2</v>
      </c>
      <c r="U141" s="55">
        <v>15.2</v>
      </c>
      <c r="V141" s="341">
        <v>13.5</v>
      </c>
      <c r="W141" s="341">
        <v>13.5</v>
      </c>
      <c r="X141" s="341">
        <v>13.5</v>
      </c>
      <c r="Y141" s="341">
        <v>13.5</v>
      </c>
      <c r="Z141" s="341">
        <v>13.5</v>
      </c>
      <c r="AA141" s="341">
        <v>13.5</v>
      </c>
      <c r="AB141" s="147">
        <v>4</v>
      </c>
      <c r="AC141" s="147">
        <v>4</v>
      </c>
      <c r="AD141" s="147">
        <v>4</v>
      </c>
      <c r="AE141" s="147">
        <v>4</v>
      </c>
      <c r="AF141" s="147">
        <v>4</v>
      </c>
      <c r="AG141" s="147">
        <v>4</v>
      </c>
      <c r="AH141" s="147">
        <v>4</v>
      </c>
      <c r="AI141" s="372">
        <v>5</v>
      </c>
      <c r="AJ141" s="372">
        <v>5</v>
      </c>
      <c r="AK141" s="372">
        <v>5</v>
      </c>
      <c r="AL141" s="372">
        <v>5</v>
      </c>
      <c r="AM141" s="372">
        <v>5</v>
      </c>
      <c r="AN141" s="372">
        <v>5</v>
      </c>
      <c r="AO141" s="386"/>
      <c r="AP141" s="431">
        <f t="shared" si="45"/>
        <v>0</v>
      </c>
      <c r="AQ141" s="386"/>
      <c r="AR141" s="237">
        <f t="shared" si="46"/>
        <v>0</v>
      </c>
      <c r="AS141" s="403"/>
      <c r="AT141" s="431">
        <f t="shared" si="49"/>
        <v>0</v>
      </c>
      <c r="AU141" s="386"/>
      <c r="AV141" s="431">
        <f t="shared" si="50"/>
        <v>0</v>
      </c>
      <c r="AW141" s="386"/>
      <c r="AX141" s="431">
        <f t="shared" si="51"/>
        <v>0</v>
      </c>
      <c r="AY141" s="386"/>
      <c r="AZ141" s="431">
        <f t="shared" si="52"/>
        <v>0</v>
      </c>
      <c r="BA141" s="386"/>
      <c r="BB141" s="431">
        <f t="shared" si="58"/>
        <v>0</v>
      </c>
      <c r="BC141" s="386"/>
      <c r="BD141" s="431">
        <f t="shared" si="53"/>
        <v>0</v>
      </c>
      <c r="BE141" s="385"/>
      <c r="BF141" s="431">
        <f t="shared" si="54"/>
        <v>0</v>
      </c>
      <c r="BG141" s="385"/>
      <c r="BH141" s="431">
        <f t="shared" si="55"/>
        <v>0</v>
      </c>
      <c r="BI141" s="385"/>
      <c r="BJ141" s="431">
        <f t="shared" si="56"/>
        <v>0</v>
      </c>
      <c r="BK141" s="385"/>
      <c r="BL141" s="445">
        <f t="shared" si="57"/>
        <v>0</v>
      </c>
      <c r="BM141" s="471" t="s">
        <v>610</v>
      </c>
    </row>
    <row r="142" spans="1:65" ht="14.25" customHeight="1">
      <c r="A142" s="310" t="s">
        <v>418</v>
      </c>
      <c r="B142" s="161" t="s">
        <v>160</v>
      </c>
      <c r="C142" s="162" t="s">
        <v>87</v>
      </c>
      <c r="D142" s="271" t="s">
        <v>579</v>
      </c>
      <c r="E142" s="268" t="s">
        <v>162</v>
      </c>
      <c r="F142" s="1051"/>
      <c r="G142" s="275" t="s">
        <v>241</v>
      </c>
      <c r="H142" s="178" t="s">
        <v>242</v>
      </c>
      <c r="I142" s="119" t="s">
        <v>165</v>
      </c>
      <c r="J142" s="295">
        <v>17</v>
      </c>
      <c r="K142" s="178" t="s">
        <v>611</v>
      </c>
      <c r="L142" s="178" t="s">
        <v>167</v>
      </c>
      <c r="M142" s="55" t="s">
        <v>173</v>
      </c>
      <c r="N142" s="55">
        <v>8.5</v>
      </c>
      <c r="O142" s="55">
        <v>15.2</v>
      </c>
      <c r="P142" s="55">
        <v>15.2</v>
      </c>
      <c r="Q142" s="55">
        <v>15.2</v>
      </c>
      <c r="R142" s="55">
        <v>15.2</v>
      </c>
      <c r="S142" s="55">
        <v>15.2</v>
      </c>
      <c r="T142" s="55">
        <v>15.2</v>
      </c>
      <c r="U142" s="55">
        <v>15.2</v>
      </c>
      <c r="V142" s="341">
        <v>13.5</v>
      </c>
      <c r="W142" s="341">
        <v>13.5</v>
      </c>
      <c r="X142" s="341">
        <v>13.5</v>
      </c>
      <c r="Y142" s="341">
        <v>13.5</v>
      </c>
      <c r="Z142" s="341">
        <v>13.5</v>
      </c>
      <c r="AA142" s="341">
        <v>13.5</v>
      </c>
      <c r="AB142" s="147">
        <v>4</v>
      </c>
      <c r="AC142" s="147">
        <v>4</v>
      </c>
      <c r="AD142" s="147">
        <v>4</v>
      </c>
      <c r="AE142" s="147">
        <v>4</v>
      </c>
      <c r="AF142" s="147">
        <v>4</v>
      </c>
      <c r="AG142" s="147">
        <v>4</v>
      </c>
      <c r="AH142" s="147">
        <v>4</v>
      </c>
      <c r="AI142" s="372">
        <v>5</v>
      </c>
      <c r="AJ142" s="372">
        <v>5</v>
      </c>
      <c r="AK142" s="372">
        <v>5</v>
      </c>
      <c r="AL142" s="372">
        <v>5</v>
      </c>
      <c r="AM142" s="372">
        <v>5</v>
      </c>
      <c r="AN142" s="372">
        <v>5</v>
      </c>
      <c r="AO142" s="386"/>
      <c r="AP142" s="431">
        <f t="shared" si="45"/>
        <v>0</v>
      </c>
      <c r="AQ142" s="386"/>
      <c r="AR142" s="237">
        <f t="shared" si="46"/>
        <v>0</v>
      </c>
      <c r="AS142" s="403"/>
      <c r="AT142" s="431">
        <f t="shared" si="49"/>
        <v>0</v>
      </c>
      <c r="AU142" s="386"/>
      <c r="AV142" s="431">
        <f t="shared" si="50"/>
        <v>0</v>
      </c>
      <c r="AW142" s="386"/>
      <c r="AX142" s="431">
        <f t="shared" si="51"/>
        <v>0</v>
      </c>
      <c r="AY142" s="386"/>
      <c r="AZ142" s="431">
        <f t="shared" si="52"/>
        <v>0</v>
      </c>
      <c r="BA142" s="386"/>
      <c r="BB142" s="431">
        <f t="shared" si="58"/>
        <v>0</v>
      </c>
      <c r="BC142" s="386"/>
      <c r="BD142" s="431">
        <f t="shared" si="53"/>
        <v>0</v>
      </c>
      <c r="BE142" s="385"/>
      <c r="BF142" s="431">
        <f t="shared" si="54"/>
        <v>0</v>
      </c>
      <c r="BG142" s="385"/>
      <c r="BH142" s="431">
        <f t="shared" si="55"/>
        <v>0</v>
      </c>
      <c r="BI142" s="385"/>
      <c r="BJ142" s="431">
        <f t="shared" si="56"/>
        <v>0</v>
      </c>
      <c r="BK142" s="385"/>
      <c r="BL142" s="445">
        <f t="shared" si="57"/>
        <v>0</v>
      </c>
      <c r="BM142" s="471" t="s">
        <v>612</v>
      </c>
    </row>
    <row r="143" spans="1:65" ht="14.25" customHeight="1">
      <c r="A143" s="310" t="s">
        <v>418</v>
      </c>
      <c r="B143" s="161" t="s">
        <v>160</v>
      </c>
      <c r="C143" s="162" t="s">
        <v>87</v>
      </c>
      <c r="D143" s="271" t="s">
        <v>579</v>
      </c>
      <c r="E143" s="268" t="s">
        <v>162</v>
      </c>
      <c r="F143" s="1051"/>
      <c r="G143" s="275" t="s">
        <v>241</v>
      </c>
      <c r="H143" s="178" t="s">
        <v>242</v>
      </c>
      <c r="I143" s="119" t="s">
        <v>165</v>
      </c>
      <c r="J143" s="295">
        <v>17</v>
      </c>
      <c r="K143" s="178" t="s">
        <v>613</v>
      </c>
      <c r="L143" s="178" t="s">
        <v>167</v>
      </c>
      <c r="M143" s="55" t="s">
        <v>173</v>
      </c>
      <c r="N143" s="55">
        <v>8.5</v>
      </c>
      <c r="O143" s="55">
        <v>15.2</v>
      </c>
      <c r="P143" s="55">
        <v>15.2</v>
      </c>
      <c r="Q143" s="55">
        <v>15.2</v>
      </c>
      <c r="R143" s="55">
        <v>15.2</v>
      </c>
      <c r="S143" s="55">
        <v>15.2</v>
      </c>
      <c r="T143" s="55">
        <v>15.2</v>
      </c>
      <c r="U143" s="55">
        <v>15.2</v>
      </c>
      <c r="V143" s="341">
        <v>13.5</v>
      </c>
      <c r="W143" s="341">
        <v>13.5</v>
      </c>
      <c r="X143" s="341">
        <v>13.5</v>
      </c>
      <c r="Y143" s="341">
        <v>13.5</v>
      </c>
      <c r="Z143" s="341">
        <v>13.5</v>
      </c>
      <c r="AA143" s="341">
        <v>13.5</v>
      </c>
      <c r="AB143" s="147">
        <v>4</v>
      </c>
      <c r="AC143" s="147">
        <v>4</v>
      </c>
      <c r="AD143" s="147">
        <v>4</v>
      </c>
      <c r="AE143" s="147">
        <v>4</v>
      </c>
      <c r="AF143" s="147">
        <v>4</v>
      </c>
      <c r="AG143" s="147">
        <v>4</v>
      </c>
      <c r="AH143" s="147">
        <v>4</v>
      </c>
      <c r="AI143" s="372">
        <v>5</v>
      </c>
      <c r="AJ143" s="372">
        <v>5</v>
      </c>
      <c r="AK143" s="372">
        <v>5</v>
      </c>
      <c r="AL143" s="372">
        <v>5</v>
      </c>
      <c r="AM143" s="372">
        <v>5</v>
      </c>
      <c r="AN143" s="372">
        <v>5</v>
      </c>
      <c r="AO143" s="386"/>
      <c r="AP143" s="431">
        <f t="shared" si="45"/>
        <v>0</v>
      </c>
      <c r="AQ143" s="386"/>
      <c r="AR143" s="237">
        <f t="shared" si="46"/>
        <v>0</v>
      </c>
      <c r="AS143" s="403"/>
      <c r="AT143" s="431">
        <f t="shared" si="49"/>
        <v>0</v>
      </c>
      <c r="AU143" s="386"/>
      <c r="AV143" s="431">
        <f t="shared" si="50"/>
        <v>0</v>
      </c>
      <c r="AW143" s="386"/>
      <c r="AX143" s="431">
        <f t="shared" si="51"/>
        <v>0</v>
      </c>
      <c r="AY143" s="386"/>
      <c r="AZ143" s="431">
        <f t="shared" si="52"/>
        <v>0</v>
      </c>
      <c r="BA143" s="386"/>
      <c r="BB143" s="431">
        <f t="shared" si="58"/>
        <v>0</v>
      </c>
      <c r="BC143" s="386"/>
      <c r="BD143" s="431">
        <f t="shared" si="53"/>
        <v>0</v>
      </c>
      <c r="BE143" s="385"/>
      <c r="BF143" s="431">
        <f t="shared" si="54"/>
        <v>0</v>
      </c>
      <c r="BG143" s="385"/>
      <c r="BH143" s="431">
        <f t="shared" si="55"/>
        <v>0</v>
      </c>
      <c r="BI143" s="385"/>
      <c r="BJ143" s="431">
        <f t="shared" si="56"/>
        <v>0</v>
      </c>
      <c r="BK143" s="385"/>
      <c r="BL143" s="445">
        <f t="shared" si="57"/>
        <v>0</v>
      </c>
      <c r="BM143" s="471" t="s">
        <v>614</v>
      </c>
    </row>
    <row r="144" spans="1:65" ht="14.25" customHeight="1">
      <c r="A144" s="310" t="s">
        <v>418</v>
      </c>
      <c r="B144" s="161" t="s">
        <v>160</v>
      </c>
      <c r="C144" s="162" t="s">
        <v>87</v>
      </c>
      <c r="D144" s="271" t="s">
        <v>579</v>
      </c>
      <c r="E144" s="268" t="s">
        <v>162</v>
      </c>
      <c r="F144" s="1051"/>
      <c r="G144" s="275" t="s">
        <v>241</v>
      </c>
      <c r="H144" s="178" t="s">
        <v>242</v>
      </c>
      <c r="I144" s="119" t="s">
        <v>165</v>
      </c>
      <c r="J144" s="295">
        <v>17</v>
      </c>
      <c r="K144" s="178" t="s">
        <v>615</v>
      </c>
      <c r="L144" s="178" t="s">
        <v>167</v>
      </c>
      <c r="M144" s="55" t="s">
        <v>173</v>
      </c>
      <c r="N144" s="55">
        <v>8.5</v>
      </c>
      <c r="O144" s="55">
        <v>15.2</v>
      </c>
      <c r="P144" s="55">
        <v>15.2</v>
      </c>
      <c r="Q144" s="55">
        <v>15.2</v>
      </c>
      <c r="R144" s="55">
        <v>15.2</v>
      </c>
      <c r="S144" s="55">
        <v>15.2</v>
      </c>
      <c r="T144" s="55">
        <v>15.2</v>
      </c>
      <c r="U144" s="55">
        <v>15.2</v>
      </c>
      <c r="V144" s="341">
        <v>13.5</v>
      </c>
      <c r="W144" s="341">
        <v>13.5</v>
      </c>
      <c r="X144" s="341">
        <v>13.5</v>
      </c>
      <c r="Y144" s="341">
        <v>13.5</v>
      </c>
      <c r="Z144" s="341">
        <v>13.5</v>
      </c>
      <c r="AA144" s="341">
        <v>13.5</v>
      </c>
      <c r="AB144" s="147">
        <v>4</v>
      </c>
      <c r="AC144" s="147">
        <v>4</v>
      </c>
      <c r="AD144" s="147">
        <v>4</v>
      </c>
      <c r="AE144" s="147">
        <v>4</v>
      </c>
      <c r="AF144" s="147">
        <v>4</v>
      </c>
      <c r="AG144" s="147">
        <v>4</v>
      </c>
      <c r="AH144" s="147">
        <v>4</v>
      </c>
      <c r="AI144" s="372">
        <v>5</v>
      </c>
      <c r="AJ144" s="372">
        <v>5</v>
      </c>
      <c r="AK144" s="372">
        <v>5</v>
      </c>
      <c r="AL144" s="372">
        <v>5</v>
      </c>
      <c r="AM144" s="372">
        <v>5</v>
      </c>
      <c r="AN144" s="372">
        <v>5</v>
      </c>
      <c r="AO144" s="386"/>
      <c r="AP144" s="431">
        <f t="shared" si="45"/>
        <v>0</v>
      </c>
      <c r="AQ144" s="386"/>
      <c r="AR144" s="237">
        <f t="shared" si="46"/>
        <v>0</v>
      </c>
      <c r="AS144" s="403"/>
      <c r="AT144" s="431">
        <f t="shared" si="49"/>
        <v>0</v>
      </c>
      <c r="AU144" s="386"/>
      <c r="AV144" s="431">
        <f t="shared" si="50"/>
        <v>0</v>
      </c>
      <c r="AW144" s="386"/>
      <c r="AX144" s="431">
        <f t="shared" si="51"/>
        <v>0</v>
      </c>
      <c r="AY144" s="386"/>
      <c r="AZ144" s="431">
        <f t="shared" si="52"/>
        <v>0</v>
      </c>
      <c r="BA144" s="386"/>
      <c r="BB144" s="431">
        <f t="shared" si="58"/>
        <v>0</v>
      </c>
      <c r="BC144" s="386"/>
      <c r="BD144" s="431">
        <f t="shared" si="53"/>
        <v>0</v>
      </c>
      <c r="BE144" s="385"/>
      <c r="BF144" s="431">
        <f t="shared" si="54"/>
        <v>0</v>
      </c>
      <c r="BG144" s="385"/>
      <c r="BH144" s="431">
        <f t="shared" si="55"/>
        <v>0</v>
      </c>
      <c r="BI144" s="385"/>
      <c r="BJ144" s="431">
        <f t="shared" si="56"/>
        <v>0</v>
      </c>
      <c r="BK144" s="385"/>
      <c r="BL144" s="445">
        <f t="shared" si="57"/>
        <v>0</v>
      </c>
      <c r="BM144" s="471" t="s">
        <v>616</v>
      </c>
    </row>
    <row r="145" spans="1:65" ht="14.25" customHeight="1">
      <c r="A145" s="310" t="s">
        <v>418</v>
      </c>
      <c r="B145" s="161" t="s">
        <v>160</v>
      </c>
      <c r="C145" s="162" t="s">
        <v>87</v>
      </c>
      <c r="D145" s="273"/>
      <c r="E145" s="268"/>
      <c r="F145" s="1051"/>
      <c r="G145" s="110"/>
      <c r="H145" s="178" t="s">
        <v>477</v>
      </c>
      <c r="I145" s="119"/>
      <c r="J145" s="179"/>
      <c r="K145" s="180"/>
      <c r="L145" s="180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386"/>
      <c r="AP145" s="431">
        <f t="shared" si="45"/>
        <v>0</v>
      </c>
      <c r="AQ145" s="386"/>
      <c r="AR145" s="237">
        <f t="shared" si="46"/>
        <v>0</v>
      </c>
      <c r="AS145" s="403"/>
      <c r="AT145" s="431">
        <f t="shared" ref="AT145:AT198" si="59">AE145*AS145</f>
        <v>0</v>
      </c>
      <c r="AU145" s="386"/>
      <c r="AV145" s="431">
        <f t="shared" ref="AV145:AV200" si="60">AF145*AU145</f>
        <v>0</v>
      </c>
      <c r="AW145" s="386"/>
      <c r="AX145" s="431">
        <f t="shared" ref="AX145:AX198" si="61">AG145*AW145</f>
        <v>0</v>
      </c>
      <c r="AY145" s="386"/>
      <c r="AZ145" s="431">
        <f t="shared" ref="AZ145:AZ198" si="62">AH145*AY145</f>
        <v>0</v>
      </c>
      <c r="BA145" s="386"/>
      <c r="BB145" s="431">
        <f t="shared" si="58"/>
        <v>0</v>
      </c>
      <c r="BC145" s="386"/>
      <c r="BD145" s="431">
        <f t="shared" ref="BD145:BD192" si="63">AJ145*BC145</f>
        <v>0</v>
      </c>
      <c r="BE145" s="385"/>
      <c r="BF145" s="431">
        <f t="shared" ref="BF145:BF197" si="64">AK145*BE145</f>
        <v>0</v>
      </c>
      <c r="BG145" s="385"/>
      <c r="BH145" s="431">
        <f t="shared" ref="BH145:BH197" si="65">AL145*BG145</f>
        <v>0</v>
      </c>
      <c r="BI145" s="385"/>
      <c r="BJ145" s="431">
        <f t="shared" ref="BJ145:BJ197" si="66">AM145*BI145</f>
        <v>0</v>
      </c>
      <c r="BK145" s="385"/>
      <c r="BL145" s="445">
        <f t="shared" ref="BL145:BL197" si="67">AN145*BK145</f>
        <v>0</v>
      </c>
      <c r="BM145" s="471"/>
    </row>
    <row r="146" spans="1:65" ht="14.25" customHeight="1">
      <c r="A146" s="310" t="s">
        <v>418</v>
      </c>
      <c r="B146" s="161" t="s">
        <v>160</v>
      </c>
      <c r="C146" s="162" t="s">
        <v>87</v>
      </c>
      <c r="D146" s="273"/>
      <c r="E146" s="268"/>
      <c r="F146" s="1051"/>
      <c r="G146" s="110"/>
      <c r="H146" s="178" t="s">
        <v>477</v>
      </c>
      <c r="I146" s="119"/>
      <c r="J146" s="179"/>
      <c r="K146" s="180"/>
      <c r="L146" s="180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386"/>
      <c r="AP146" s="431">
        <f t="shared" si="45"/>
        <v>0</v>
      </c>
      <c r="AQ146" s="386"/>
      <c r="AR146" s="237">
        <f t="shared" si="46"/>
        <v>0</v>
      </c>
      <c r="AS146" s="403"/>
      <c r="AT146" s="431">
        <f t="shared" si="59"/>
        <v>0</v>
      </c>
      <c r="AU146" s="386"/>
      <c r="AV146" s="431">
        <f t="shared" si="60"/>
        <v>0</v>
      </c>
      <c r="AW146" s="386"/>
      <c r="AX146" s="431">
        <f t="shared" si="61"/>
        <v>0</v>
      </c>
      <c r="AY146" s="386"/>
      <c r="AZ146" s="431">
        <f t="shared" si="62"/>
        <v>0</v>
      </c>
      <c r="BA146" s="386"/>
      <c r="BB146" s="431">
        <f t="shared" si="58"/>
        <v>0</v>
      </c>
      <c r="BC146" s="386"/>
      <c r="BD146" s="431">
        <f t="shared" si="63"/>
        <v>0</v>
      </c>
      <c r="BE146" s="385"/>
      <c r="BF146" s="431">
        <f t="shared" si="64"/>
        <v>0</v>
      </c>
      <c r="BG146" s="385"/>
      <c r="BH146" s="431">
        <f t="shared" si="65"/>
        <v>0</v>
      </c>
      <c r="BI146" s="385"/>
      <c r="BJ146" s="431">
        <f t="shared" si="66"/>
        <v>0</v>
      </c>
      <c r="BK146" s="385"/>
      <c r="BL146" s="445">
        <f t="shared" si="67"/>
        <v>0</v>
      </c>
      <c r="BM146" s="471"/>
    </row>
    <row r="147" spans="1:65" ht="14.25" customHeight="1">
      <c r="A147" s="310" t="s">
        <v>418</v>
      </c>
      <c r="B147" s="161" t="s">
        <v>160</v>
      </c>
      <c r="C147" s="162" t="s">
        <v>87</v>
      </c>
      <c r="D147" s="273"/>
      <c r="E147" s="268"/>
      <c r="F147" s="1051"/>
      <c r="G147" s="110"/>
      <c r="H147" s="178" t="s">
        <v>477</v>
      </c>
      <c r="I147" s="119"/>
      <c r="J147" s="179"/>
      <c r="K147" s="180"/>
      <c r="L147" s="180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386"/>
      <c r="AP147" s="431">
        <f t="shared" si="45"/>
        <v>0</v>
      </c>
      <c r="AQ147" s="386"/>
      <c r="AR147" s="237">
        <f t="shared" si="46"/>
        <v>0</v>
      </c>
      <c r="AS147" s="403"/>
      <c r="AT147" s="431">
        <f t="shared" si="59"/>
        <v>0</v>
      </c>
      <c r="AU147" s="386"/>
      <c r="AV147" s="431">
        <f t="shared" si="60"/>
        <v>0</v>
      </c>
      <c r="AW147" s="386"/>
      <c r="AX147" s="431">
        <f t="shared" si="61"/>
        <v>0</v>
      </c>
      <c r="AY147" s="386"/>
      <c r="AZ147" s="431">
        <f t="shared" si="62"/>
        <v>0</v>
      </c>
      <c r="BA147" s="386"/>
      <c r="BB147" s="431">
        <f t="shared" si="58"/>
        <v>0</v>
      </c>
      <c r="BC147" s="386"/>
      <c r="BD147" s="431">
        <f t="shared" si="63"/>
        <v>0</v>
      </c>
      <c r="BE147" s="385"/>
      <c r="BF147" s="431">
        <f t="shared" si="64"/>
        <v>0</v>
      </c>
      <c r="BG147" s="385"/>
      <c r="BH147" s="431">
        <f t="shared" si="65"/>
        <v>0</v>
      </c>
      <c r="BI147" s="385"/>
      <c r="BJ147" s="431">
        <f t="shared" si="66"/>
        <v>0</v>
      </c>
      <c r="BK147" s="385"/>
      <c r="BL147" s="445">
        <f t="shared" si="67"/>
        <v>0</v>
      </c>
      <c r="BM147" s="471"/>
    </row>
    <row r="148" spans="1:65" ht="14.25" customHeight="1">
      <c r="A148" s="310" t="s">
        <v>418</v>
      </c>
      <c r="B148" s="161" t="s">
        <v>160</v>
      </c>
      <c r="C148" s="162" t="s">
        <v>87</v>
      </c>
      <c r="D148" s="273"/>
      <c r="E148" s="455"/>
      <c r="F148" s="1051"/>
      <c r="G148" s="110"/>
      <c r="H148" s="178" t="s">
        <v>477</v>
      </c>
      <c r="I148" s="119"/>
      <c r="J148" s="179"/>
      <c r="K148" s="180"/>
      <c r="L148" s="180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386"/>
      <c r="AP148" s="431">
        <f t="shared" si="45"/>
        <v>0</v>
      </c>
      <c r="AQ148" s="386"/>
      <c r="AR148" s="237">
        <f t="shared" si="46"/>
        <v>0</v>
      </c>
      <c r="AS148" s="403"/>
      <c r="AT148" s="431">
        <f t="shared" si="59"/>
        <v>0</v>
      </c>
      <c r="AU148" s="386"/>
      <c r="AV148" s="431">
        <f t="shared" si="60"/>
        <v>0</v>
      </c>
      <c r="AW148" s="386"/>
      <c r="AX148" s="431">
        <f t="shared" si="61"/>
        <v>0</v>
      </c>
      <c r="AY148" s="386"/>
      <c r="AZ148" s="431">
        <f t="shared" si="62"/>
        <v>0</v>
      </c>
      <c r="BA148" s="386"/>
      <c r="BB148" s="431">
        <f t="shared" si="58"/>
        <v>0</v>
      </c>
      <c r="BC148" s="386"/>
      <c r="BD148" s="431">
        <f t="shared" si="63"/>
        <v>0</v>
      </c>
      <c r="BE148" s="385"/>
      <c r="BF148" s="431">
        <f t="shared" si="64"/>
        <v>0</v>
      </c>
      <c r="BG148" s="385"/>
      <c r="BH148" s="431">
        <f t="shared" si="65"/>
        <v>0</v>
      </c>
      <c r="BI148" s="385"/>
      <c r="BJ148" s="431">
        <f t="shared" si="66"/>
        <v>0</v>
      </c>
      <c r="BK148" s="385"/>
      <c r="BL148" s="445">
        <f t="shared" si="67"/>
        <v>0</v>
      </c>
      <c r="BM148" s="471"/>
    </row>
    <row r="149" spans="1:65" ht="14.25" customHeight="1" thickBot="1">
      <c r="A149" s="308" t="s">
        <v>418</v>
      </c>
      <c r="B149" s="163" t="s">
        <v>160</v>
      </c>
      <c r="C149" s="164" t="s">
        <v>87</v>
      </c>
      <c r="D149" s="274"/>
      <c r="E149" s="269"/>
      <c r="F149" s="1052"/>
      <c r="G149" s="104"/>
      <c r="H149" s="184" t="s">
        <v>477</v>
      </c>
      <c r="I149" s="114"/>
      <c r="J149" s="181"/>
      <c r="K149" s="182"/>
      <c r="L149" s="182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392"/>
      <c r="AP149" s="432">
        <f t="shared" si="45"/>
        <v>0</v>
      </c>
      <c r="AQ149" s="392"/>
      <c r="AR149" s="440">
        <f t="shared" si="46"/>
        <v>0</v>
      </c>
      <c r="AS149" s="425"/>
      <c r="AT149" s="432">
        <f t="shared" si="59"/>
        <v>0</v>
      </c>
      <c r="AU149" s="392"/>
      <c r="AV149" s="432">
        <f t="shared" si="60"/>
        <v>0</v>
      </c>
      <c r="AW149" s="392"/>
      <c r="AX149" s="432">
        <f t="shared" si="61"/>
        <v>0</v>
      </c>
      <c r="AY149" s="392"/>
      <c r="AZ149" s="432">
        <f t="shared" si="62"/>
        <v>0</v>
      </c>
      <c r="BA149" s="392"/>
      <c r="BB149" s="432">
        <f t="shared" si="58"/>
        <v>0</v>
      </c>
      <c r="BC149" s="392"/>
      <c r="BD149" s="432">
        <f t="shared" si="63"/>
        <v>0</v>
      </c>
      <c r="BE149" s="387"/>
      <c r="BF149" s="432">
        <f t="shared" si="64"/>
        <v>0</v>
      </c>
      <c r="BG149" s="387"/>
      <c r="BH149" s="432">
        <f t="shared" si="65"/>
        <v>0</v>
      </c>
      <c r="BI149" s="387"/>
      <c r="BJ149" s="432">
        <f t="shared" si="66"/>
        <v>0</v>
      </c>
      <c r="BK149" s="387"/>
      <c r="BL149" s="446">
        <f t="shared" si="67"/>
        <v>0</v>
      </c>
      <c r="BM149" s="471"/>
    </row>
    <row r="150" spans="1:65" ht="14.25" customHeight="1">
      <c r="A150" s="297" t="s">
        <v>418</v>
      </c>
      <c r="B150" s="161" t="s">
        <v>160</v>
      </c>
      <c r="C150" s="160" t="s">
        <v>87</v>
      </c>
      <c r="D150" s="39" t="s">
        <v>538</v>
      </c>
      <c r="E150" s="100" t="s">
        <v>192</v>
      </c>
      <c r="F150" s="1045" t="s">
        <v>617</v>
      </c>
      <c r="G150" s="108" t="s">
        <v>241</v>
      </c>
      <c r="H150" s="105" t="s">
        <v>252</v>
      </c>
      <c r="I150" s="107" t="s">
        <v>174</v>
      </c>
      <c r="J150" s="106">
        <v>14</v>
      </c>
      <c r="K150" s="105" t="s">
        <v>618</v>
      </c>
      <c r="L150" s="105" t="s">
        <v>167</v>
      </c>
      <c r="M150" s="63" t="s">
        <v>168</v>
      </c>
      <c r="N150" s="63">
        <v>2.79</v>
      </c>
      <c r="O150" s="63">
        <v>3.5</v>
      </c>
      <c r="P150" s="63">
        <v>3.5</v>
      </c>
      <c r="Q150" s="63">
        <v>3.5</v>
      </c>
      <c r="R150" s="63">
        <v>3.5</v>
      </c>
      <c r="S150" s="63">
        <v>3.5</v>
      </c>
      <c r="T150" s="63">
        <v>3.5</v>
      </c>
      <c r="U150" s="63">
        <v>3.5</v>
      </c>
      <c r="V150" s="63">
        <v>3.5</v>
      </c>
      <c r="W150" s="63">
        <v>3.5</v>
      </c>
      <c r="X150" s="63">
        <v>3.5</v>
      </c>
      <c r="Y150" s="63">
        <v>3.5</v>
      </c>
      <c r="Z150" s="63">
        <v>3.5</v>
      </c>
      <c r="AA150" s="63">
        <v>3.5</v>
      </c>
      <c r="AB150" s="61">
        <v>0.71</v>
      </c>
      <c r="AC150" s="286">
        <v>0.71</v>
      </c>
      <c r="AD150" s="286">
        <v>0.71</v>
      </c>
      <c r="AE150" s="286">
        <v>0.71</v>
      </c>
      <c r="AF150" s="287">
        <v>0.71</v>
      </c>
      <c r="AG150" s="287">
        <v>0.71</v>
      </c>
      <c r="AH150" s="287">
        <v>0.71</v>
      </c>
      <c r="AI150" s="287">
        <v>0.9</v>
      </c>
      <c r="AJ150" s="287">
        <v>0.9</v>
      </c>
      <c r="AK150" s="287">
        <v>0.9</v>
      </c>
      <c r="AL150" s="287">
        <v>0.9</v>
      </c>
      <c r="AM150" s="287">
        <v>0.9</v>
      </c>
      <c r="AN150" s="287">
        <v>0.9</v>
      </c>
      <c r="AO150" s="388">
        <v>119</v>
      </c>
      <c r="AP150" s="433">
        <f t="shared" si="45"/>
        <v>84.49</v>
      </c>
      <c r="AQ150" s="388">
        <v>160</v>
      </c>
      <c r="AR150" s="286">
        <f t="shared" si="46"/>
        <v>113.6</v>
      </c>
      <c r="AS150" s="96">
        <v>40</v>
      </c>
      <c r="AT150" s="433">
        <f t="shared" si="59"/>
        <v>28.4</v>
      </c>
      <c r="AU150" s="423">
        <v>320</v>
      </c>
      <c r="AV150" s="433">
        <f t="shared" si="60"/>
        <v>227.2</v>
      </c>
      <c r="AW150" s="423">
        <v>320</v>
      </c>
      <c r="AX150" s="433">
        <f t="shared" si="61"/>
        <v>227.2</v>
      </c>
      <c r="AY150" s="423"/>
      <c r="AZ150" s="433">
        <f t="shared" si="62"/>
        <v>0</v>
      </c>
      <c r="BA150" s="423">
        <v>280</v>
      </c>
      <c r="BB150" s="433">
        <f t="shared" si="58"/>
        <v>252</v>
      </c>
      <c r="BC150" s="388">
        <v>40</v>
      </c>
      <c r="BD150" s="433">
        <f t="shared" si="63"/>
        <v>36</v>
      </c>
      <c r="BE150" s="388"/>
      <c r="BF150" s="433">
        <f t="shared" si="64"/>
        <v>0</v>
      </c>
      <c r="BG150" s="388"/>
      <c r="BH150" s="433">
        <f t="shared" si="65"/>
        <v>0</v>
      </c>
      <c r="BI150" s="388"/>
      <c r="BJ150" s="433">
        <f t="shared" si="66"/>
        <v>0</v>
      </c>
      <c r="BK150" s="388"/>
      <c r="BL150" s="447">
        <f t="shared" si="67"/>
        <v>0</v>
      </c>
      <c r="BM150" s="471" t="s">
        <v>619</v>
      </c>
    </row>
    <row r="151" spans="1:65" ht="14.25" customHeight="1">
      <c r="A151" s="297" t="s">
        <v>418</v>
      </c>
      <c r="B151" s="161" t="s">
        <v>160</v>
      </c>
      <c r="C151" s="162" t="s">
        <v>87</v>
      </c>
      <c r="D151" s="40" t="s">
        <v>225</v>
      </c>
      <c r="E151" s="15" t="s">
        <v>192</v>
      </c>
      <c r="F151" s="973"/>
      <c r="G151" s="110" t="s">
        <v>241</v>
      </c>
      <c r="H151" s="169" t="s">
        <v>252</v>
      </c>
      <c r="I151" s="167" t="s">
        <v>174</v>
      </c>
      <c r="J151" s="168">
        <v>14</v>
      </c>
      <c r="K151" s="169" t="s">
        <v>620</v>
      </c>
      <c r="L151" s="169" t="s">
        <v>167</v>
      </c>
      <c r="M151" s="55" t="s">
        <v>168</v>
      </c>
      <c r="N151" s="55">
        <v>2.79</v>
      </c>
      <c r="O151" s="55">
        <v>3.5</v>
      </c>
      <c r="P151" s="55">
        <v>3.5</v>
      </c>
      <c r="Q151" s="55">
        <v>3.5</v>
      </c>
      <c r="R151" s="55">
        <v>3.5</v>
      </c>
      <c r="S151" s="55">
        <v>3.5</v>
      </c>
      <c r="T151" s="55">
        <v>3.5</v>
      </c>
      <c r="U151" s="55">
        <v>3.5</v>
      </c>
      <c r="V151" s="55">
        <v>3.5</v>
      </c>
      <c r="W151" s="55">
        <v>3.5</v>
      </c>
      <c r="X151" s="55">
        <v>3.5</v>
      </c>
      <c r="Y151" s="55">
        <v>3.5</v>
      </c>
      <c r="Z151" s="55">
        <v>3.5</v>
      </c>
      <c r="AA151" s="55">
        <v>3.5</v>
      </c>
      <c r="AB151" s="147">
        <v>0.71</v>
      </c>
      <c r="AC151" s="237">
        <v>0.71</v>
      </c>
      <c r="AD151" s="237">
        <v>0.71</v>
      </c>
      <c r="AE151" s="237">
        <v>0.71</v>
      </c>
      <c r="AF151" s="288">
        <v>0.71</v>
      </c>
      <c r="AG151" s="288">
        <v>0.71</v>
      </c>
      <c r="AH151" s="288">
        <v>0.71</v>
      </c>
      <c r="AI151" s="288">
        <v>0.9</v>
      </c>
      <c r="AJ151" s="288">
        <v>0.9</v>
      </c>
      <c r="AK151" s="288">
        <v>0.9</v>
      </c>
      <c r="AL151" s="288">
        <v>0.9</v>
      </c>
      <c r="AM151" s="288">
        <v>0.9</v>
      </c>
      <c r="AN151" s="288">
        <v>0.9</v>
      </c>
      <c r="AO151" s="385">
        <v>80</v>
      </c>
      <c r="AP151" s="431">
        <f t="shared" si="45"/>
        <v>56.8</v>
      </c>
      <c r="AQ151" s="385">
        <v>280</v>
      </c>
      <c r="AR151" s="237">
        <f t="shared" si="46"/>
        <v>198.79999999999998</v>
      </c>
      <c r="AS151" s="96">
        <v>80</v>
      </c>
      <c r="AT151" s="431">
        <f t="shared" si="59"/>
        <v>56.8</v>
      </c>
      <c r="AU151" s="386">
        <v>240</v>
      </c>
      <c r="AV151" s="431">
        <f t="shared" si="60"/>
        <v>170.39999999999998</v>
      </c>
      <c r="AW151" s="386">
        <v>120</v>
      </c>
      <c r="AX151" s="431">
        <f t="shared" si="61"/>
        <v>85.199999999999989</v>
      </c>
      <c r="AY151" s="386">
        <v>80</v>
      </c>
      <c r="AZ151" s="431">
        <f t="shared" si="62"/>
        <v>56.8</v>
      </c>
      <c r="BA151" s="386">
        <v>320</v>
      </c>
      <c r="BB151" s="431">
        <f t="shared" si="58"/>
        <v>288</v>
      </c>
      <c r="BC151" s="385">
        <v>600</v>
      </c>
      <c r="BD151" s="431">
        <f t="shared" si="63"/>
        <v>540</v>
      </c>
      <c r="BE151" s="385">
        <v>280</v>
      </c>
      <c r="BF151" s="431">
        <f t="shared" si="64"/>
        <v>252</v>
      </c>
      <c r="BG151" s="385"/>
      <c r="BH151" s="431">
        <f t="shared" si="65"/>
        <v>0</v>
      </c>
      <c r="BI151" s="385"/>
      <c r="BJ151" s="431">
        <f t="shared" si="66"/>
        <v>0</v>
      </c>
      <c r="BK151" s="385"/>
      <c r="BL151" s="445">
        <f t="shared" si="67"/>
        <v>0</v>
      </c>
      <c r="BM151" s="471" t="s">
        <v>621</v>
      </c>
    </row>
    <row r="152" spans="1:65" ht="14.25" customHeight="1">
      <c r="A152" s="297" t="s">
        <v>418</v>
      </c>
      <c r="B152" s="161" t="s">
        <v>160</v>
      </c>
      <c r="C152" s="162" t="s">
        <v>87</v>
      </c>
      <c r="D152" s="40" t="s">
        <v>225</v>
      </c>
      <c r="E152" s="15" t="s">
        <v>192</v>
      </c>
      <c r="F152" s="973"/>
      <c r="G152" s="110" t="s">
        <v>241</v>
      </c>
      <c r="H152" s="169" t="s">
        <v>252</v>
      </c>
      <c r="I152" s="167" t="s">
        <v>174</v>
      </c>
      <c r="J152" s="168">
        <v>14</v>
      </c>
      <c r="K152" s="169" t="s">
        <v>166</v>
      </c>
      <c r="L152" s="169" t="s">
        <v>167</v>
      </c>
      <c r="M152" s="55" t="s">
        <v>168</v>
      </c>
      <c r="N152" s="55">
        <v>3.6</v>
      </c>
      <c r="O152" s="55">
        <v>5.7</v>
      </c>
      <c r="P152" s="55">
        <v>5.7</v>
      </c>
      <c r="Q152" s="55">
        <v>5.7</v>
      </c>
      <c r="R152" s="55">
        <v>5.7</v>
      </c>
      <c r="S152" s="55">
        <v>5.7</v>
      </c>
      <c r="T152" s="55">
        <v>5.7</v>
      </c>
      <c r="U152" s="55">
        <v>5.7</v>
      </c>
      <c r="V152" s="55">
        <v>5.7</v>
      </c>
      <c r="W152" s="55">
        <v>5.7</v>
      </c>
      <c r="X152" s="55">
        <v>5.7</v>
      </c>
      <c r="Y152" s="55">
        <v>5.7</v>
      </c>
      <c r="Z152" s="55">
        <v>5.7</v>
      </c>
      <c r="AA152" s="55">
        <v>5.7</v>
      </c>
      <c r="AB152" s="147">
        <v>2.1</v>
      </c>
      <c r="AC152" s="145">
        <v>2.1</v>
      </c>
      <c r="AD152" s="145">
        <f>AC152</f>
        <v>2.1</v>
      </c>
      <c r="AE152" s="145">
        <f>AC152</f>
        <v>2.1</v>
      </c>
      <c r="AF152" s="145">
        <v>2.1</v>
      </c>
      <c r="AG152" s="145">
        <f>AF152</f>
        <v>2.1</v>
      </c>
      <c r="AH152" s="145">
        <f>AF152</f>
        <v>2.1</v>
      </c>
      <c r="AI152" s="145">
        <v>2.1</v>
      </c>
      <c r="AJ152" s="145">
        <v>2.1</v>
      </c>
      <c r="AK152" s="145">
        <v>2.1</v>
      </c>
      <c r="AL152" s="145">
        <v>2.1</v>
      </c>
      <c r="AM152" s="145">
        <v>2.1</v>
      </c>
      <c r="AN152" s="145">
        <v>2.1</v>
      </c>
      <c r="AO152" s="385">
        <v>360</v>
      </c>
      <c r="AP152" s="431">
        <f t="shared" si="45"/>
        <v>756</v>
      </c>
      <c r="AQ152" s="385"/>
      <c r="AR152" s="237">
        <f t="shared" si="46"/>
        <v>0</v>
      </c>
      <c r="AS152" s="96">
        <v>120</v>
      </c>
      <c r="AT152" s="431">
        <f t="shared" si="59"/>
        <v>252</v>
      </c>
      <c r="AU152" s="386">
        <v>840</v>
      </c>
      <c r="AV152" s="431">
        <f t="shared" si="60"/>
        <v>1764</v>
      </c>
      <c r="AW152" s="386">
        <v>80</v>
      </c>
      <c r="AX152" s="431">
        <f t="shared" si="61"/>
        <v>168</v>
      </c>
      <c r="AY152" s="386">
        <v>400</v>
      </c>
      <c r="AZ152" s="431">
        <f t="shared" si="62"/>
        <v>840</v>
      </c>
      <c r="BA152" s="386">
        <v>120</v>
      </c>
      <c r="BB152" s="431">
        <f t="shared" si="58"/>
        <v>252</v>
      </c>
      <c r="BC152" s="386">
        <v>240</v>
      </c>
      <c r="BD152" s="431">
        <f t="shared" si="63"/>
        <v>504</v>
      </c>
      <c r="BE152" s="386">
        <v>80</v>
      </c>
      <c r="BF152" s="431">
        <f t="shared" si="64"/>
        <v>168</v>
      </c>
      <c r="BG152" s="386"/>
      <c r="BH152" s="431">
        <f t="shared" si="65"/>
        <v>0</v>
      </c>
      <c r="BI152" s="386"/>
      <c r="BJ152" s="431">
        <f t="shared" si="66"/>
        <v>0</v>
      </c>
      <c r="BK152" s="386"/>
      <c r="BL152" s="445">
        <f t="shared" si="67"/>
        <v>0</v>
      </c>
      <c r="BM152" s="471" t="s">
        <v>622</v>
      </c>
    </row>
    <row r="153" spans="1:65" ht="14.25" customHeight="1">
      <c r="A153" s="297" t="s">
        <v>418</v>
      </c>
      <c r="B153" s="161" t="s">
        <v>160</v>
      </c>
      <c r="C153" s="162" t="s">
        <v>87</v>
      </c>
      <c r="D153" s="40" t="s">
        <v>225</v>
      </c>
      <c r="E153" s="15" t="s">
        <v>192</v>
      </c>
      <c r="F153" s="973"/>
      <c r="G153" s="110" t="s">
        <v>241</v>
      </c>
      <c r="H153" s="169" t="s">
        <v>252</v>
      </c>
      <c r="I153" s="167" t="s">
        <v>165</v>
      </c>
      <c r="J153" s="168">
        <v>14</v>
      </c>
      <c r="K153" s="169" t="s">
        <v>254</v>
      </c>
      <c r="L153" s="169" t="s">
        <v>167</v>
      </c>
      <c r="M153" s="55" t="s">
        <v>168</v>
      </c>
      <c r="N153" s="55">
        <v>8.1999999999999993</v>
      </c>
      <c r="O153" s="55">
        <v>12.15</v>
      </c>
      <c r="P153" s="55">
        <v>12.15</v>
      </c>
      <c r="Q153" s="55">
        <v>12.15</v>
      </c>
      <c r="R153" s="55">
        <v>12.15</v>
      </c>
      <c r="S153" s="55">
        <v>12.15</v>
      </c>
      <c r="T153" s="55">
        <v>12.15</v>
      </c>
      <c r="U153" s="55">
        <v>12.15</v>
      </c>
      <c r="V153" s="55">
        <v>12.15</v>
      </c>
      <c r="W153" s="55">
        <v>12.15</v>
      </c>
      <c r="X153" s="55">
        <v>12.15</v>
      </c>
      <c r="Y153" s="55">
        <v>12.15</v>
      </c>
      <c r="Z153" s="55">
        <v>12.15</v>
      </c>
      <c r="AA153" s="55">
        <v>12.15</v>
      </c>
      <c r="AB153" s="147">
        <v>3.95</v>
      </c>
      <c r="AC153" s="145">
        <v>3.95</v>
      </c>
      <c r="AD153" s="145">
        <v>3.95</v>
      </c>
      <c r="AE153" s="145">
        <v>3.95</v>
      </c>
      <c r="AF153" s="145">
        <v>3.95</v>
      </c>
      <c r="AG153" s="145">
        <v>3.95</v>
      </c>
      <c r="AH153" s="145">
        <v>3.95</v>
      </c>
      <c r="AI153" s="145">
        <v>3.95</v>
      </c>
      <c r="AJ153" s="145">
        <v>3.95</v>
      </c>
      <c r="AK153" s="145">
        <v>3.95</v>
      </c>
      <c r="AL153" s="145">
        <v>3.95</v>
      </c>
      <c r="AM153" s="145">
        <v>3.95</v>
      </c>
      <c r="AN153" s="145">
        <v>3.95</v>
      </c>
      <c r="AO153" s="385">
        <v>5422</v>
      </c>
      <c r="AP153" s="431">
        <f t="shared" ref="AP153:AP224" si="68">AC153*AO153</f>
        <v>21416.9</v>
      </c>
      <c r="AQ153" s="385">
        <v>298</v>
      </c>
      <c r="AR153" s="237">
        <f t="shared" si="46"/>
        <v>1177.1000000000001</v>
      </c>
      <c r="AS153" s="96">
        <v>1520</v>
      </c>
      <c r="AT153" s="431">
        <f t="shared" si="59"/>
        <v>6004</v>
      </c>
      <c r="AU153" s="386"/>
      <c r="AV153" s="431">
        <f t="shared" si="60"/>
        <v>0</v>
      </c>
      <c r="AW153" s="386"/>
      <c r="AX153" s="431">
        <f t="shared" si="61"/>
        <v>0</v>
      </c>
      <c r="AY153" s="386"/>
      <c r="AZ153" s="431">
        <f t="shared" si="62"/>
        <v>0</v>
      </c>
      <c r="BA153" s="386"/>
      <c r="BB153" s="431">
        <f t="shared" si="58"/>
        <v>0</v>
      </c>
      <c r="BC153" s="386"/>
      <c r="BD153" s="431">
        <f t="shared" si="63"/>
        <v>0</v>
      </c>
      <c r="BE153" s="386"/>
      <c r="BF153" s="431">
        <f t="shared" si="64"/>
        <v>0</v>
      </c>
      <c r="BG153" s="386"/>
      <c r="BH153" s="431">
        <f t="shared" si="65"/>
        <v>0</v>
      </c>
      <c r="BI153" s="386"/>
      <c r="BJ153" s="431">
        <f t="shared" si="66"/>
        <v>0</v>
      </c>
      <c r="BK153" s="386"/>
      <c r="BL153" s="445">
        <f t="shared" si="67"/>
        <v>0</v>
      </c>
      <c r="BM153" s="471" t="s">
        <v>623</v>
      </c>
    </row>
    <row r="154" spans="1:65" ht="14.25" customHeight="1">
      <c r="A154" s="297" t="s">
        <v>418</v>
      </c>
      <c r="B154" s="161" t="s">
        <v>160</v>
      </c>
      <c r="C154" s="162" t="s">
        <v>87</v>
      </c>
      <c r="D154" s="40" t="s">
        <v>225</v>
      </c>
      <c r="E154" s="15" t="s">
        <v>192</v>
      </c>
      <c r="F154" s="973"/>
      <c r="G154" s="110" t="s">
        <v>241</v>
      </c>
      <c r="H154" s="169" t="s">
        <v>252</v>
      </c>
      <c r="I154" s="167" t="s">
        <v>165</v>
      </c>
      <c r="J154" s="168">
        <v>14</v>
      </c>
      <c r="K154" s="169" t="s">
        <v>618</v>
      </c>
      <c r="L154" s="169" t="s">
        <v>167</v>
      </c>
      <c r="M154" s="55" t="s">
        <v>168</v>
      </c>
      <c r="N154" s="55">
        <v>8.1999999999999993</v>
      </c>
      <c r="O154" s="55">
        <v>12.15</v>
      </c>
      <c r="P154" s="55">
        <v>12.15</v>
      </c>
      <c r="Q154" s="55">
        <v>12.15</v>
      </c>
      <c r="R154" s="55">
        <v>12.15</v>
      </c>
      <c r="S154" s="55">
        <v>12.15</v>
      </c>
      <c r="T154" s="55">
        <v>12.15</v>
      </c>
      <c r="U154" s="55">
        <v>12.15</v>
      </c>
      <c r="V154" s="55">
        <v>12.15</v>
      </c>
      <c r="W154" s="55">
        <v>12.15</v>
      </c>
      <c r="X154" s="55">
        <v>12.15</v>
      </c>
      <c r="Y154" s="55">
        <v>12.15</v>
      </c>
      <c r="Z154" s="55">
        <v>12.15</v>
      </c>
      <c r="AA154" s="55">
        <v>12.15</v>
      </c>
      <c r="AB154" s="147">
        <v>3.95</v>
      </c>
      <c r="AC154" s="145">
        <v>3.95</v>
      </c>
      <c r="AD154" s="145">
        <v>3.95</v>
      </c>
      <c r="AE154" s="145">
        <v>3.95</v>
      </c>
      <c r="AF154" s="145">
        <v>3.95</v>
      </c>
      <c r="AG154" s="145">
        <v>3.95</v>
      </c>
      <c r="AH154" s="145">
        <v>3.95</v>
      </c>
      <c r="AI154" s="145">
        <v>3.95</v>
      </c>
      <c r="AJ154" s="145">
        <v>3.95</v>
      </c>
      <c r="AK154" s="145">
        <v>3.95</v>
      </c>
      <c r="AL154" s="145">
        <v>3.95</v>
      </c>
      <c r="AM154" s="145">
        <v>3.95</v>
      </c>
      <c r="AN154" s="145">
        <v>3.95</v>
      </c>
      <c r="AO154" s="386">
        <v>0</v>
      </c>
      <c r="AP154" s="431">
        <f t="shared" si="68"/>
        <v>0</v>
      </c>
      <c r="AQ154" s="386"/>
      <c r="AR154" s="237">
        <f t="shared" si="46"/>
        <v>0</v>
      </c>
      <c r="AS154" s="96"/>
      <c r="AT154" s="431">
        <f t="shared" si="59"/>
        <v>0</v>
      </c>
      <c r="AU154" s="386"/>
      <c r="AV154" s="431">
        <f t="shared" si="60"/>
        <v>0</v>
      </c>
      <c r="AW154" s="386"/>
      <c r="AX154" s="431">
        <f t="shared" si="61"/>
        <v>0</v>
      </c>
      <c r="AY154" s="386"/>
      <c r="AZ154" s="431">
        <f t="shared" si="62"/>
        <v>0</v>
      </c>
      <c r="BA154" s="386"/>
      <c r="BB154" s="431">
        <f t="shared" si="58"/>
        <v>0</v>
      </c>
      <c r="BC154" s="386"/>
      <c r="BD154" s="431">
        <f t="shared" si="63"/>
        <v>0</v>
      </c>
      <c r="BE154" s="386"/>
      <c r="BF154" s="431">
        <f t="shared" si="64"/>
        <v>0</v>
      </c>
      <c r="BG154" s="386"/>
      <c r="BH154" s="431">
        <f t="shared" si="65"/>
        <v>0</v>
      </c>
      <c r="BI154" s="386"/>
      <c r="BJ154" s="431">
        <f t="shared" si="66"/>
        <v>0</v>
      </c>
      <c r="BK154" s="386"/>
      <c r="BL154" s="445">
        <f t="shared" si="67"/>
        <v>0</v>
      </c>
      <c r="BM154" s="471" t="s">
        <v>624</v>
      </c>
    </row>
    <row r="155" spans="1:65" ht="14.25" customHeight="1">
      <c r="A155" s="297" t="s">
        <v>418</v>
      </c>
      <c r="B155" s="161" t="s">
        <v>160</v>
      </c>
      <c r="C155" s="162" t="s">
        <v>87</v>
      </c>
      <c r="D155" s="40" t="s">
        <v>225</v>
      </c>
      <c r="E155" s="15" t="s">
        <v>192</v>
      </c>
      <c r="F155" s="973"/>
      <c r="G155" s="110" t="s">
        <v>241</v>
      </c>
      <c r="H155" s="169" t="s">
        <v>252</v>
      </c>
      <c r="I155" s="167" t="s">
        <v>165</v>
      </c>
      <c r="J155" s="168">
        <v>14</v>
      </c>
      <c r="K155" s="169" t="s">
        <v>625</v>
      </c>
      <c r="L155" s="169" t="s">
        <v>167</v>
      </c>
      <c r="M155" s="55" t="s">
        <v>168</v>
      </c>
      <c r="N155" s="55">
        <v>7.7999999999999989</v>
      </c>
      <c r="O155" s="55">
        <v>11.45</v>
      </c>
      <c r="P155" s="55">
        <v>11.45</v>
      </c>
      <c r="Q155" s="55">
        <v>11.45</v>
      </c>
      <c r="R155" s="55">
        <v>11.45</v>
      </c>
      <c r="S155" s="55">
        <v>11.45</v>
      </c>
      <c r="T155" s="55">
        <v>11.45</v>
      </c>
      <c r="U155" s="55">
        <v>11.45</v>
      </c>
      <c r="V155" s="55">
        <v>11.45</v>
      </c>
      <c r="W155" s="55">
        <v>11.45</v>
      </c>
      <c r="X155" s="55">
        <v>11.45</v>
      </c>
      <c r="Y155" s="55">
        <v>11.45</v>
      </c>
      <c r="Z155" s="55">
        <v>11.45</v>
      </c>
      <c r="AA155" s="55">
        <v>11.45</v>
      </c>
      <c r="AB155" s="147">
        <v>3.65</v>
      </c>
      <c r="AC155" s="145">
        <v>3.65</v>
      </c>
      <c r="AD155" s="145">
        <v>3.65</v>
      </c>
      <c r="AE155" s="145">
        <v>3.65</v>
      </c>
      <c r="AF155" s="145">
        <v>3.65</v>
      </c>
      <c r="AG155" s="145">
        <v>3.65</v>
      </c>
      <c r="AH155" s="145">
        <v>3.65</v>
      </c>
      <c r="AI155" s="145">
        <v>3.65</v>
      </c>
      <c r="AJ155" s="145">
        <v>3.65</v>
      </c>
      <c r="AK155" s="145">
        <v>3.65</v>
      </c>
      <c r="AL155" s="145">
        <v>3.65</v>
      </c>
      <c r="AM155" s="145">
        <v>3.65</v>
      </c>
      <c r="AN155" s="145">
        <v>3.65</v>
      </c>
      <c r="AO155" s="386">
        <v>1414</v>
      </c>
      <c r="AP155" s="431">
        <f t="shared" si="68"/>
        <v>5161.0999999999995</v>
      </c>
      <c r="AQ155" s="386">
        <v>66</v>
      </c>
      <c r="AR155" s="237">
        <f t="shared" si="46"/>
        <v>240.9</v>
      </c>
      <c r="AS155" s="96"/>
      <c r="AT155" s="431">
        <f t="shared" si="59"/>
        <v>0</v>
      </c>
      <c r="AU155" s="386"/>
      <c r="AV155" s="431">
        <f t="shared" si="60"/>
        <v>0</v>
      </c>
      <c r="AW155" s="386"/>
      <c r="AX155" s="431">
        <f t="shared" si="61"/>
        <v>0</v>
      </c>
      <c r="AY155" s="386"/>
      <c r="AZ155" s="431">
        <f t="shared" si="62"/>
        <v>0</v>
      </c>
      <c r="BA155" s="386"/>
      <c r="BB155" s="431">
        <f t="shared" si="58"/>
        <v>0</v>
      </c>
      <c r="BC155" s="386"/>
      <c r="BD155" s="431">
        <f t="shared" si="63"/>
        <v>0</v>
      </c>
      <c r="BE155" s="386"/>
      <c r="BF155" s="431">
        <f t="shared" si="64"/>
        <v>0</v>
      </c>
      <c r="BG155" s="386"/>
      <c r="BH155" s="431">
        <f t="shared" si="65"/>
        <v>0</v>
      </c>
      <c r="BI155" s="386"/>
      <c r="BJ155" s="431">
        <f t="shared" si="66"/>
        <v>0</v>
      </c>
      <c r="BK155" s="386"/>
      <c r="BL155" s="445">
        <f t="shared" si="67"/>
        <v>0</v>
      </c>
      <c r="BM155" s="471" t="s">
        <v>626</v>
      </c>
    </row>
    <row r="156" spans="1:65" ht="14.25" customHeight="1">
      <c r="A156" s="297" t="s">
        <v>418</v>
      </c>
      <c r="B156" s="161" t="s">
        <v>160</v>
      </c>
      <c r="C156" s="162" t="s">
        <v>87</v>
      </c>
      <c r="D156" s="40" t="s">
        <v>225</v>
      </c>
      <c r="E156" s="15" t="s">
        <v>192</v>
      </c>
      <c r="F156" s="973"/>
      <c r="G156" s="110">
        <v>2024</v>
      </c>
      <c r="H156" s="169" t="s">
        <v>627</v>
      </c>
      <c r="I156" s="167" t="s">
        <v>174</v>
      </c>
      <c r="J156" s="168">
        <v>14</v>
      </c>
      <c r="K156" s="77" t="s">
        <v>628</v>
      </c>
      <c r="L156" s="169" t="s">
        <v>167</v>
      </c>
      <c r="M156" s="55" t="s">
        <v>168</v>
      </c>
      <c r="N156" s="55">
        <v>3.45</v>
      </c>
      <c r="O156" s="55">
        <v>3.99</v>
      </c>
      <c r="P156" s="55">
        <v>3.99</v>
      </c>
      <c r="Q156" s="55">
        <v>3.99</v>
      </c>
      <c r="R156" s="55">
        <v>3.99</v>
      </c>
      <c r="S156" s="55">
        <v>3.99</v>
      </c>
      <c r="T156" s="55">
        <v>3.99</v>
      </c>
      <c r="U156" s="55">
        <v>3.99</v>
      </c>
      <c r="V156" s="55">
        <v>3.99</v>
      </c>
      <c r="W156" s="55">
        <v>3.99</v>
      </c>
      <c r="X156" s="55">
        <v>3.99</v>
      </c>
      <c r="Y156" s="55">
        <v>3.99</v>
      </c>
      <c r="Z156" s="55">
        <v>3.99</v>
      </c>
      <c r="AA156" s="55">
        <v>3.99</v>
      </c>
      <c r="AB156" s="147">
        <v>0.54</v>
      </c>
      <c r="AC156" s="145"/>
      <c r="AD156" s="145"/>
      <c r="AE156" s="145"/>
      <c r="AF156" s="145"/>
      <c r="AG156" s="145"/>
      <c r="AH156" s="145"/>
      <c r="AI156" s="145">
        <v>0.54</v>
      </c>
      <c r="AJ156" s="145">
        <v>0.54</v>
      </c>
      <c r="AK156" s="145">
        <v>0.54</v>
      </c>
      <c r="AL156" s="145">
        <v>0.54</v>
      </c>
      <c r="AM156" s="145">
        <v>0.54</v>
      </c>
      <c r="AN156" s="145">
        <v>0.54</v>
      </c>
      <c r="AO156" s="386"/>
      <c r="AP156" s="431">
        <f t="shared" si="68"/>
        <v>0</v>
      </c>
      <c r="AQ156" s="386"/>
      <c r="AR156" s="237">
        <f t="shared" si="46"/>
        <v>0</v>
      </c>
      <c r="AS156" s="96"/>
      <c r="AT156" s="431">
        <f t="shared" si="59"/>
        <v>0</v>
      </c>
      <c r="AU156" s="386"/>
      <c r="AV156" s="431">
        <f t="shared" si="60"/>
        <v>0</v>
      </c>
      <c r="AW156" s="386"/>
      <c r="AX156" s="431">
        <f t="shared" si="61"/>
        <v>0</v>
      </c>
      <c r="AY156" s="386">
        <v>23360</v>
      </c>
      <c r="AZ156" s="431">
        <f t="shared" si="62"/>
        <v>0</v>
      </c>
      <c r="BA156" s="386">
        <v>5880</v>
      </c>
      <c r="BB156" s="431">
        <f t="shared" si="58"/>
        <v>3175.2000000000003</v>
      </c>
      <c r="BC156" s="386">
        <v>6000</v>
      </c>
      <c r="BD156" s="431">
        <f t="shared" si="63"/>
        <v>3240</v>
      </c>
      <c r="BE156" s="386">
        <v>35240</v>
      </c>
      <c r="BF156" s="431">
        <f t="shared" si="64"/>
        <v>19029.600000000002</v>
      </c>
      <c r="BG156" s="386">
        <v>30880</v>
      </c>
      <c r="BH156" s="431">
        <f t="shared" si="65"/>
        <v>16675.2</v>
      </c>
      <c r="BI156" s="386">
        <v>11880</v>
      </c>
      <c r="BJ156" s="431">
        <f t="shared" si="66"/>
        <v>6415.2000000000007</v>
      </c>
      <c r="BK156" s="386">
        <v>7760</v>
      </c>
      <c r="BL156" s="445">
        <f t="shared" si="67"/>
        <v>4190.4000000000005</v>
      </c>
      <c r="BM156" s="471" t="s">
        <v>629</v>
      </c>
    </row>
    <row r="157" spans="1:65" ht="14.25" customHeight="1">
      <c r="A157" s="297" t="s">
        <v>418</v>
      </c>
      <c r="B157" s="161" t="s">
        <v>160</v>
      </c>
      <c r="C157" s="162" t="s">
        <v>87</v>
      </c>
      <c r="D157" s="40" t="s">
        <v>225</v>
      </c>
      <c r="E157" s="15" t="s">
        <v>192</v>
      </c>
      <c r="F157" s="973"/>
      <c r="G157" s="110">
        <v>2024</v>
      </c>
      <c r="H157" s="169" t="s">
        <v>627</v>
      </c>
      <c r="I157" s="167" t="s">
        <v>174</v>
      </c>
      <c r="J157" s="168">
        <v>14</v>
      </c>
      <c r="K157" s="77" t="s">
        <v>630</v>
      </c>
      <c r="L157" s="169" t="s">
        <v>167</v>
      </c>
      <c r="M157" s="55" t="s">
        <v>168</v>
      </c>
      <c r="N157" s="55">
        <v>3.45</v>
      </c>
      <c r="O157" s="55">
        <v>3.99</v>
      </c>
      <c r="P157" s="55">
        <v>3.99</v>
      </c>
      <c r="Q157" s="55">
        <v>3.99</v>
      </c>
      <c r="R157" s="55">
        <v>3.99</v>
      </c>
      <c r="S157" s="55">
        <v>3.99</v>
      </c>
      <c r="T157" s="55">
        <v>3.99</v>
      </c>
      <c r="U157" s="55">
        <v>3.99</v>
      </c>
      <c r="V157" s="55">
        <v>3.99</v>
      </c>
      <c r="W157" s="55">
        <v>3.99</v>
      </c>
      <c r="X157" s="55">
        <v>3.99</v>
      </c>
      <c r="Y157" s="55">
        <v>3.99</v>
      </c>
      <c r="Z157" s="55">
        <v>3.99</v>
      </c>
      <c r="AA157" s="55">
        <v>3.99</v>
      </c>
      <c r="AB157" s="147">
        <v>0.54</v>
      </c>
      <c r="AC157" s="145"/>
      <c r="AD157" s="145"/>
      <c r="AE157" s="145"/>
      <c r="AF157" s="145"/>
      <c r="AG157" s="145"/>
      <c r="AH157" s="145"/>
      <c r="AI157" s="145">
        <v>0.54</v>
      </c>
      <c r="AJ157" s="145">
        <v>0.54</v>
      </c>
      <c r="AK157" s="145">
        <v>0.54</v>
      </c>
      <c r="AL157" s="145">
        <v>0.54</v>
      </c>
      <c r="AM157" s="145">
        <v>0.54</v>
      </c>
      <c r="AN157" s="145">
        <v>0.54</v>
      </c>
      <c r="AO157" s="386"/>
      <c r="AP157" s="431">
        <f t="shared" si="68"/>
        <v>0</v>
      </c>
      <c r="AQ157" s="386"/>
      <c r="AR157" s="237">
        <f t="shared" ref="AR157:AR228" si="69">AD157*AQ157</f>
        <v>0</v>
      </c>
      <c r="AS157" s="96"/>
      <c r="AT157" s="431">
        <f t="shared" si="59"/>
        <v>0</v>
      </c>
      <c r="AU157" s="386"/>
      <c r="AV157" s="431">
        <f t="shared" si="60"/>
        <v>0</v>
      </c>
      <c r="AW157" s="386"/>
      <c r="AX157" s="431">
        <f t="shared" si="61"/>
        <v>0</v>
      </c>
      <c r="AY157" s="386">
        <v>40</v>
      </c>
      <c r="AZ157" s="431">
        <f t="shared" si="62"/>
        <v>0</v>
      </c>
      <c r="BA157" s="386"/>
      <c r="BB157" s="431">
        <f t="shared" si="58"/>
        <v>0</v>
      </c>
      <c r="BC157" s="386">
        <v>120</v>
      </c>
      <c r="BD157" s="431">
        <f t="shared" si="63"/>
        <v>64.800000000000011</v>
      </c>
      <c r="BE157" s="386"/>
      <c r="BF157" s="431">
        <f t="shared" si="64"/>
        <v>0</v>
      </c>
      <c r="BG157" s="386">
        <v>80</v>
      </c>
      <c r="BH157" s="431">
        <f t="shared" si="65"/>
        <v>43.2</v>
      </c>
      <c r="BI157" s="386"/>
      <c r="BJ157" s="431">
        <f t="shared" si="66"/>
        <v>0</v>
      </c>
      <c r="BK157" s="386"/>
      <c r="BL157" s="445">
        <f t="shared" si="67"/>
        <v>0</v>
      </c>
      <c r="BM157" s="471" t="s">
        <v>631</v>
      </c>
    </row>
    <row r="158" spans="1:65" ht="14.25" customHeight="1">
      <c r="A158" s="297" t="s">
        <v>418</v>
      </c>
      <c r="B158" s="161" t="s">
        <v>160</v>
      </c>
      <c r="C158" s="162" t="s">
        <v>87</v>
      </c>
      <c r="D158" s="40" t="s">
        <v>225</v>
      </c>
      <c r="E158" s="15" t="s">
        <v>192</v>
      </c>
      <c r="F158" s="973"/>
      <c r="G158" s="110">
        <v>2024</v>
      </c>
      <c r="H158" s="169" t="s">
        <v>627</v>
      </c>
      <c r="I158" s="167" t="s">
        <v>174</v>
      </c>
      <c r="J158" s="168">
        <v>14</v>
      </c>
      <c r="K158" s="77" t="s">
        <v>632</v>
      </c>
      <c r="L158" s="169" t="s">
        <v>167</v>
      </c>
      <c r="M158" s="55" t="s">
        <v>168</v>
      </c>
      <c r="N158" s="55">
        <v>3.45</v>
      </c>
      <c r="O158" s="55">
        <v>3.99</v>
      </c>
      <c r="P158" s="55">
        <v>3.99</v>
      </c>
      <c r="Q158" s="55">
        <v>3.99</v>
      </c>
      <c r="R158" s="55">
        <v>3.99</v>
      </c>
      <c r="S158" s="55">
        <v>3.99</v>
      </c>
      <c r="T158" s="55">
        <v>3.99</v>
      </c>
      <c r="U158" s="55">
        <v>3.99</v>
      </c>
      <c r="V158" s="55">
        <v>3.99</v>
      </c>
      <c r="W158" s="55">
        <v>3.99</v>
      </c>
      <c r="X158" s="55">
        <v>3.99</v>
      </c>
      <c r="Y158" s="55">
        <v>3.99</v>
      </c>
      <c r="Z158" s="55">
        <v>3.99</v>
      </c>
      <c r="AA158" s="55">
        <v>3.99</v>
      </c>
      <c r="AB158" s="147">
        <v>0.54</v>
      </c>
      <c r="AC158" s="145"/>
      <c r="AD158" s="145"/>
      <c r="AE158" s="145"/>
      <c r="AF158" s="145"/>
      <c r="AG158" s="145"/>
      <c r="AH158" s="145"/>
      <c r="AI158" s="145">
        <v>0.54</v>
      </c>
      <c r="AJ158" s="145">
        <v>0.54</v>
      </c>
      <c r="AK158" s="145">
        <v>0.54</v>
      </c>
      <c r="AL158" s="145">
        <v>0.54</v>
      </c>
      <c r="AM158" s="145">
        <v>0.54</v>
      </c>
      <c r="AN158" s="145">
        <v>0.54</v>
      </c>
      <c r="AO158" s="385"/>
      <c r="AP158" s="431">
        <f t="shared" si="68"/>
        <v>0</v>
      </c>
      <c r="AQ158" s="385"/>
      <c r="AR158" s="237">
        <f t="shared" si="69"/>
        <v>0</v>
      </c>
      <c r="AS158" s="96"/>
      <c r="AT158" s="431">
        <f t="shared" si="59"/>
        <v>0</v>
      </c>
      <c r="AU158" s="386"/>
      <c r="AV158" s="431">
        <f t="shared" si="60"/>
        <v>0</v>
      </c>
      <c r="AW158" s="386"/>
      <c r="AX158" s="431">
        <f t="shared" si="61"/>
        <v>0</v>
      </c>
      <c r="AY158" s="386"/>
      <c r="AZ158" s="431">
        <f t="shared" si="62"/>
        <v>0</v>
      </c>
      <c r="BA158" s="386"/>
      <c r="BB158" s="431">
        <f t="shared" si="58"/>
        <v>0</v>
      </c>
      <c r="BC158" s="386">
        <v>40</v>
      </c>
      <c r="BD158" s="431">
        <f t="shared" si="63"/>
        <v>21.6</v>
      </c>
      <c r="BE158" s="385"/>
      <c r="BF158" s="431">
        <f t="shared" si="64"/>
        <v>0</v>
      </c>
      <c r="BG158" s="385"/>
      <c r="BH158" s="431">
        <f t="shared" si="65"/>
        <v>0</v>
      </c>
      <c r="BI158" s="385"/>
      <c r="BJ158" s="431">
        <f t="shared" si="66"/>
        <v>0</v>
      </c>
      <c r="BK158" s="385"/>
      <c r="BL158" s="445">
        <f t="shared" si="67"/>
        <v>0</v>
      </c>
      <c r="BM158" s="471" t="s">
        <v>633</v>
      </c>
    </row>
    <row r="159" spans="1:65" ht="14.25" customHeight="1">
      <c r="A159" s="297" t="s">
        <v>418</v>
      </c>
      <c r="B159" s="161" t="s">
        <v>160</v>
      </c>
      <c r="C159" s="162" t="s">
        <v>87</v>
      </c>
      <c r="D159" s="40" t="s">
        <v>538</v>
      </c>
      <c r="E159" s="15" t="s">
        <v>192</v>
      </c>
      <c r="F159" s="973"/>
      <c r="G159" s="110">
        <v>2024</v>
      </c>
      <c r="H159" s="169" t="s">
        <v>627</v>
      </c>
      <c r="I159" s="167" t="s">
        <v>174</v>
      </c>
      <c r="J159" s="168">
        <v>14</v>
      </c>
      <c r="K159" s="77" t="s">
        <v>634</v>
      </c>
      <c r="L159" s="169" t="s">
        <v>167</v>
      </c>
      <c r="M159" s="55" t="s">
        <v>168</v>
      </c>
      <c r="N159" s="55">
        <v>3.45</v>
      </c>
      <c r="O159" s="55">
        <v>3.99</v>
      </c>
      <c r="P159" s="55">
        <v>3.99</v>
      </c>
      <c r="Q159" s="55">
        <v>3.99</v>
      </c>
      <c r="R159" s="55">
        <v>3.99</v>
      </c>
      <c r="S159" s="55">
        <v>3.99</v>
      </c>
      <c r="T159" s="55">
        <v>3.99</v>
      </c>
      <c r="U159" s="55">
        <v>3.99</v>
      </c>
      <c r="V159" s="55">
        <v>3.99</v>
      </c>
      <c r="W159" s="55">
        <v>3.99</v>
      </c>
      <c r="X159" s="55">
        <v>3.99</v>
      </c>
      <c r="Y159" s="55">
        <v>3.99</v>
      </c>
      <c r="Z159" s="55">
        <v>3.99</v>
      </c>
      <c r="AA159" s="55">
        <v>3.99</v>
      </c>
      <c r="AB159" s="147">
        <v>0.54</v>
      </c>
      <c r="AC159" s="145"/>
      <c r="AD159" s="145"/>
      <c r="AE159" s="145"/>
      <c r="AF159" s="145"/>
      <c r="AG159" s="145"/>
      <c r="AH159" s="145"/>
      <c r="AI159" s="145">
        <v>0.54</v>
      </c>
      <c r="AJ159" s="145">
        <v>0.54</v>
      </c>
      <c r="AK159" s="145">
        <v>0.54</v>
      </c>
      <c r="AL159" s="145">
        <v>0.54</v>
      </c>
      <c r="AM159" s="145">
        <v>0.54</v>
      </c>
      <c r="AN159" s="145">
        <v>0.54</v>
      </c>
      <c r="AO159" s="385"/>
      <c r="AP159" s="431">
        <f t="shared" si="68"/>
        <v>0</v>
      </c>
      <c r="AQ159" s="385"/>
      <c r="AR159" s="237">
        <f t="shared" si="69"/>
        <v>0</v>
      </c>
      <c r="AS159" s="96"/>
      <c r="AT159" s="431">
        <f t="shared" si="59"/>
        <v>0</v>
      </c>
      <c r="AU159" s="386"/>
      <c r="AV159" s="431">
        <f t="shared" si="60"/>
        <v>0</v>
      </c>
      <c r="AW159" s="386"/>
      <c r="AX159" s="431">
        <f t="shared" si="61"/>
        <v>0</v>
      </c>
      <c r="AY159" s="386">
        <v>840</v>
      </c>
      <c r="AZ159" s="431">
        <f t="shared" si="62"/>
        <v>0</v>
      </c>
      <c r="BA159" s="386">
        <v>1200</v>
      </c>
      <c r="BB159" s="431">
        <f t="shared" si="58"/>
        <v>648</v>
      </c>
      <c r="BC159" s="386">
        <v>1360</v>
      </c>
      <c r="BD159" s="431">
        <f t="shared" si="63"/>
        <v>734.40000000000009</v>
      </c>
      <c r="BE159" s="385">
        <v>1320</v>
      </c>
      <c r="BF159" s="431">
        <f t="shared" si="64"/>
        <v>712.80000000000007</v>
      </c>
      <c r="BG159" s="385">
        <v>840</v>
      </c>
      <c r="BH159" s="431">
        <f t="shared" si="65"/>
        <v>453.6</v>
      </c>
      <c r="BI159" s="385">
        <v>600</v>
      </c>
      <c r="BJ159" s="431">
        <f t="shared" si="66"/>
        <v>324</v>
      </c>
      <c r="BK159" s="385">
        <v>1640</v>
      </c>
      <c r="BL159" s="445">
        <f t="shared" si="67"/>
        <v>885.6</v>
      </c>
      <c r="BM159" s="471" t="s">
        <v>635</v>
      </c>
    </row>
    <row r="160" spans="1:65" ht="14.25" customHeight="1">
      <c r="A160" s="297" t="s">
        <v>418</v>
      </c>
      <c r="B160" s="161" t="s">
        <v>160</v>
      </c>
      <c r="C160" s="162" t="s">
        <v>87</v>
      </c>
      <c r="D160" s="40" t="s">
        <v>538</v>
      </c>
      <c r="E160" s="15" t="s">
        <v>192</v>
      </c>
      <c r="F160" s="973"/>
      <c r="G160" s="110">
        <v>2024</v>
      </c>
      <c r="H160" s="169" t="s">
        <v>627</v>
      </c>
      <c r="I160" s="167" t="s">
        <v>165</v>
      </c>
      <c r="J160" s="168">
        <v>14</v>
      </c>
      <c r="K160" s="77" t="s">
        <v>636</v>
      </c>
      <c r="L160" s="169" t="s">
        <v>167</v>
      </c>
      <c r="M160" s="55" t="s">
        <v>168</v>
      </c>
      <c r="N160" s="55">
        <v>8.07</v>
      </c>
      <c r="O160" s="55">
        <v>12.52</v>
      </c>
      <c r="P160" s="55">
        <v>12.52</v>
      </c>
      <c r="Q160" s="55">
        <v>12.52</v>
      </c>
      <c r="R160" s="55">
        <v>12.52</v>
      </c>
      <c r="S160" s="55">
        <v>12.52</v>
      </c>
      <c r="T160" s="55">
        <v>12.52</v>
      </c>
      <c r="U160" s="55">
        <v>12.52</v>
      </c>
      <c r="V160" s="55">
        <v>12.52</v>
      </c>
      <c r="W160" s="55">
        <v>12.52</v>
      </c>
      <c r="X160" s="55">
        <v>12.52</v>
      </c>
      <c r="Y160" s="55">
        <v>12.52</v>
      </c>
      <c r="Z160" s="55">
        <v>12.52</v>
      </c>
      <c r="AA160" s="55">
        <v>12.52</v>
      </c>
      <c r="AB160" s="147">
        <v>4.45</v>
      </c>
      <c r="AC160" s="145"/>
      <c r="AD160" s="145"/>
      <c r="AE160" s="145"/>
      <c r="AF160" s="145"/>
      <c r="AG160" s="145"/>
      <c r="AH160" s="145"/>
      <c r="AI160" s="145">
        <v>4.45</v>
      </c>
      <c r="AJ160" s="145">
        <v>4.45</v>
      </c>
      <c r="AK160" s="145">
        <v>4.45</v>
      </c>
      <c r="AL160" s="145">
        <v>4.45</v>
      </c>
      <c r="AM160" s="145">
        <v>4.45</v>
      </c>
      <c r="AN160" s="145">
        <v>4.45</v>
      </c>
      <c r="AO160" s="386"/>
      <c r="AP160" s="431">
        <f t="shared" si="68"/>
        <v>0</v>
      </c>
      <c r="AQ160" s="386"/>
      <c r="AR160" s="237">
        <f t="shared" si="69"/>
        <v>0</v>
      </c>
      <c r="AS160" s="96"/>
      <c r="AT160" s="431">
        <f t="shared" si="59"/>
        <v>0</v>
      </c>
      <c r="AU160" s="386">
        <v>240</v>
      </c>
      <c r="AV160" s="431">
        <f t="shared" si="60"/>
        <v>0</v>
      </c>
      <c r="AW160" s="386"/>
      <c r="AX160" s="431">
        <f t="shared" si="61"/>
        <v>0</v>
      </c>
      <c r="AY160" s="386"/>
      <c r="AZ160" s="431">
        <f t="shared" si="62"/>
        <v>0</v>
      </c>
      <c r="BA160" s="386">
        <v>480</v>
      </c>
      <c r="BB160" s="431">
        <f t="shared" si="58"/>
        <v>2136</v>
      </c>
      <c r="BC160" s="386">
        <v>120</v>
      </c>
      <c r="BD160" s="431">
        <f t="shared" si="63"/>
        <v>534</v>
      </c>
      <c r="BE160" s="386">
        <v>1240</v>
      </c>
      <c r="BF160" s="431">
        <f t="shared" si="64"/>
        <v>5518</v>
      </c>
      <c r="BG160" s="386">
        <v>779</v>
      </c>
      <c r="BH160" s="431">
        <f t="shared" si="65"/>
        <v>3466.55</v>
      </c>
      <c r="BI160" s="386">
        <v>1120</v>
      </c>
      <c r="BJ160" s="431">
        <v>2170</v>
      </c>
      <c r="BK160" s="386">
        <v>2080</v>
      </c>
      <c r="BL160" s="445">
        <f t="shared" si="67"/>
        <v>9256</v>
      </c>
      <c r="BM160" s="471" t="s">
        <v>637</v>
      </c>
    </row>
    <row r="161" spans="1:65" ht="14.25" customHeight="1">
      <c r="A161" s="307" t="s">
        <v>418</v>
      </c>
      <c r="B161" s="161" t="s">
        <v>160</v>
      </c>
      <c r="C161" s="162" t="s">
        <v>87</v>
      </c>
      <c r="D161" s="40" t="s">
        <v>225</v>
      </c>
      <c r="E161" s="15" t="s">
        <v>192</v>
      </c>
      <c r="F161" s="973"/>
      <c r="G161" s="110">
        <v>2024</v>
      </c>
      <c r="H161" s="169" t="s">
        <v>627</v>
      </c>
      <c r="I161" s="167" t="s">
        <v>165</v>
      </c>
      <c r="J161" s="168">
        <v>14</v>
      </c>
      <c r="K161" s="77" t="s">
        <v>638</v>
      </c>
      <c r="L161" s="169" t="s">
        <v>167</v>
      </c>
      <c r="M161" s="55" t="s">
        <v>168</v>
      </c>
      <c r="N161" s="55">
        <v>8.07</v>
      </c>
      <c r="O161" s="55">
        <v>12.52</v>
      </c>
      <c r="P161" s="55">
        <v>12.52</v>
      </c>
      <c r="Q161" s="55">
        <v>12.52</v>
      </c>
      <c r="R161" s="55">
        <v>12.52</v>
      </c>
      <c r="S161" s="55">
        <v>12.52</v>
      </c>
      <c r="T161" s="55">
        <v>12.52</v>
      </c>
      <c r="U161" s="55">
        <v>12.52</v>
      </c>
      <c r="V161" s="55">
        <v>12.52</v>
      </c>
      <c r="W161" s="55">
        <v>12.52</v>
      </c>
      <c r="X161" s="55">
        <v>12.52</v>
      </c>
      <c r="Y161" s="55">
        <v>12.52</v>
      </c>
      <c r="Z161" s="55">
        <v>12.52</v>
      </c>
      <c r="AA161" s="55">
        <v>12.52</v>
      </c>
      <c r="AB161" s="147">
        <v>4.45</v>
      </c>
      <c r="AC161" s="145"/>
      <c r="AD161" s="148"/>
      <c r="AE161" s="148"/>
      <c r="AF161" s="145"/>
      <c r="AG161" s="145"/>
      <c r="AH161" s="145"/>
      <c r="AI161" s="145">
        <v>4.45</v>
      </c>
      <c r="AJ161" s="145">
        <v>4.45</v>
      </c>
      <c r="AK161" s="145">
        <v>4.45</v>
      </c>
      <c r="AL161" s="145">
        <v>4.45</v>
      </c>
      <c r="AM161" s="145">
        <v>4.45</v>
      </c>
      <c r="AN161" s="145">
        <v>4.45</v>
      </c>
      <c r="AO161" s="385"/>
      <c r="AP161" s="431">
        <f t="shared" si="68"/>
        <v>0</v>
      </c>
      <c r="AQ161" s="385"/>
      <c r="AR161" s="237">
        <f t="shared" si="69"/>
        <v>0</v>
      </c>
      <c r="AS161" s="96"/>
      <c r="AT161" s="431">
        <f t="shared" si="59"/>
        <v>0</v>
      </c>
      <c r="AU161" s="386"/>
      <c r="AV161" s="431">
        <f t="shared" si="60"/>
        <v>0</v>
      </c>
      <c r="AW161" s="386"/>
      <c r="AX161" s="431">
        <f t="shared" si="61"/>
        <v>0</v>
      </c>
      <c r="AY161" s="386"/>
      <c r="AZ161" s="431">
        <f t="shared" si="62"/>
        <v>0</v>
      </c>
      <c r="BA161" s="386"/>
      <c r="BB161" s="431">
        <f t="shared" si="58"/>
        <v>0</v>
      </c>
      <c r="BC161" s="386"/>
      <c r="BD161" s="431">
        <f t="shared" si="63"/>
        <v>0</v>
      </c>
      <c r="BE161" s="385"/>
      <c r="BF161" s="431">
        <f t="shared" si="64"/>
        <v>0</v>
      </c>
      <c r="BG161" s="385"/>
      <c r="BH161" s="431">
        <f t="shared" si="65"/>
        <v>0</v>
      </c>
      <c r="BI161" s="385"/>
      <c r="BJ161" s="431">
        <f t="shared" si="66"/>
        <v>0</v>
      </c>
      <c r="BK161" s="385"/>
      <c r="BL161" s="445">
        <f t="shared" si="67"/>
        <v>0</v>
      </c>
      <c r="BM161" s="471" t="s">
        <v>639</v>
      </c>
    </row>
    <row r="162" spans="1:65" ht="14.25" customHeight="1">
      <c r="A162" s="297" t="s">
        <v>418</v>
      </c>
      <c r="B162" s="161" t="s">
        <v>160</v>
      </c>
      <c r="C162" s="162" t="s">
        <v>87</v>
      </c>
      <c r="D162" s="40" t="s">
        <v>538</v>
      </c>
      <c r="E162" s="15" t="s">
        <v>192</v>
      </c>
      <c r="F162" s="973"/>
      <c r="G162" s="110">
        <v>2024</v>
      </c>
      <c r="H162" s="169" t="s">
        <v>627</v>
      </c>
      <c r="I162" s="167" t="s">
        <v>165</v>
      </c>
      <c r="J162" s="168">
        <v>14</v>
      </c>
      <c r="K162" s="77" t="s">
        <v>501</v>
      </c>
      <c r="L162" s="169" t="s">
        <v>167</v>
      </c>
      <c r="M162" s="55" t="s">
        <v>168</v>
      </c>
      <c r="N162" s="55">
        <v>8.8699999999999992</v>
      </c>
      <c r="O162" s="55">
        <v>13.52</v>
      </c>
      <c r="P162" s="55"/>
      <c r="Q162" s="55"/>
      <c r="R162" s="55">
        <v>13.52</v>
      </c>
      <c r="S162" s="55">
        <v>13.52</v>
      </c>
      <c r="T162" s="55">
        <v>13.52</v>
      </c>
      <c r="U162" s="55">
        <v>13.52</v>
      </c>
      <c r="V162" s="55">
        <v>13.52</v>
      </c>
      <c r="W162" s="55">
        <v>13.52</v>
      </c>
      <c r="X162" s="55">
        <v>13.52</v>
      </c>
      <c r="Y162" s="55">
        <v>13.52</v>
      </c>
      <c r="Z162" s="55">
        <v>13.52</v>
      </c>
      <c r="AA162" s="55">
        <v>13.52</v>
      </c>
      <c r="AB162" s="147">
        <v>4.6500000000000004</v>
      </c>
      <c r="AC162" s="145"/>
      <c r="AD162" s="145"/>
      <c r="AE162" s="145"/>
      <c r="AF162" s="145"/>
      <c r="AG162" s="145"/>
      <c r="AH162" s="145"/>
      <c r="AI162" s="145">
        <v>4.6500000000000004</v>
      </c>
      <c r="AJ162" s="145">
        <v>4.6500000000000004</v>
      </c>
      <c r="AK162" s="145">
        <v>4.6500000000000004</v>
      </c>
      <c r="AL162" s="145">
        <v>4.6500000000000004</v>
      </c>
      <c r="AM162" s="145">
        <v>4.6500000000000004</v>
      </c>
      <c r="AN162" s="145">
        <v>4.6500000000000004</v>
      </c>
      <c r="AO162" s="386"/>
      <c r="AP162" s="431">
        <f t="shared" ref="AP162:AP167" si="70">AC162*AO162</f>
        <v>0</v>
      </c>
      <c r="AQ162" s="386"/>
      <c r="AR162" s="237">
        <f t="shared" ref="AR162:AR167" si="71">AD162*AQ162</f>
        <v>0</v>
      </c>
      <c r="AS162" s="96"/>
      <c r="AT162" s="431">
        <f t="shared" si="59"/>
        <v>0</v>
      </c>
      <c r="AU162" s="386">
        <v>120</v>
      </c>
      <c r="AV162" s="431">
        <f t="shared" si="60"/>
        <v>0</v>
      </c>
      <c r="AW162" s="386"/>
      <c r="AX162" s="431">
        <f t="shared" si="61"/>
        <v>0</v>
      </c>
      <c r="AY162" s="386"/>
      <c r="AZ162" s="431">
        <f t="shared" si="62"/>
        <v>0</v>
      </c>
      <c r="BA162" s="386">
        <v>1719</v>
      </c>
      <c r="BB162" s="431">
        <f t="shared" si="58"/>
        <v>7993.35</v>
      </c>
      <c r="BC162" s="386"/>
      <c r="BD162" s="431">
        <f t="shared" si="63"/>
        <v>0</v>
      </c>
      <c r="BE162" s="386"/>
      <c r="BF162" s="431">
        <f t="shared" si="64"/>
        <v>0</v>
      </c>
      <c r="BG162" s="386"/>
      <c r="BH162" s="431">
        <f t="shared" si="65"/>
        <v>0</v>
      </c>
      <c r="BI162" s="386"/>
      <c r="BJ162" s="431">
        <f t="shared" si="66"/>
        <v>0</v>
      </c>
      <c r="BK162" s="386"/>
      <c r="BL162" s="445">
        <f t="shared" si="67"/>
        <v>0</v>
      </c>
      <c r="BM162" s="471" t="s">
        <v>640</v>
      </c>
    </row>
    <row r="163" spans="1:65" ht="14.25" customHeight="1">
      <c r="A163" s="297" t="s">
        <v>418</v>
      </c>
      <c r="B163" s="161" t="s">
        <v>160</v>
      </c>
      <c r="C163" s="162" t="s">
        <v>87</v>
      </c>
      <c r="D163" s="40" t="s">
        <v>538</v>
      </c>
      <c r="E163" s="15" t="s">
        <v>192</v>
      </c>
      <c r="F163" s="973"/>
      <c r="G163" s="110">
        <v>2024</v>
      </c>
      <c r="H163" s="169" t="s">
        <v>627</v>
      </c>
      <c r="I163" s="167" t="s">
        <v>165</v>
      </c>
      <c r="J163" s="168">
        <v>14</v>
      </c>
      <c r="K163" s="77" t="s">
        <v>641</v>
      </c>
      <c r="L163" s="169" t="s">
        <v>167</v>
      </c>
      <c r="M163" s="55" t="s">
        <v>168</v>
      </c>
      <c r="N163" s="55">
        <v>8.8699999999999992</v>
      </c>
      <c r="O163" s="55">
        <v>13.52</v>
      </c>
      <c r="P163" s="55"/>
      <c r="Q163" s="55"/>
      <c r="R163" s="55"/>
      <c r="S163" s="55"/>
      <c r="T163" s="55"/>
      <c r="U163" s="55"/>
      <c r="V163" s="55"/>
      <c r="W163" s="55"/>
      <c r="X163" s="55">
        <v>13.52</v>
      </c>
      <c r="Y163" s="55">
        <v>13.52</v>
      </c>
      <c r="Z163" s="55">
        <v>13.52</v>
      </c>
      <c r="AA163" s="55">
        <v>13.52</v>
      </c>
      <c r="AB163" s="147">
        <v>4.6500000000000004</v>
      </c>
      <c r="AC163" s="145"/>
      <c r="AD163" s="145"/>
      <c r="AE163" s="145"/>
      <c r="AF163" s="145"/>
      <c r="AG163" s="145"/>
      <c r="AH163" s="145"/>
      <c r="AI163" s="145"/>
      <c r="AJ163" s="145"/>
      <c r="AK163" s="145">
        <v>4.6500000000000004</v>
      </c>
      <c r="AL163" s="145">
        <v>4.6500000000000004</v>
      </c>
      <c r="AM163" s="145">
        <v>4.6500000000000004</v>
      </c>
      <c r="AN163" s="145">
        <v>4.6500000000000004</v>
      </c>
      <c r="AO163" s="477"/>
      <c r="AP163" s="473">
        <f>AC163*AO163</f>
        <v>0</v>
      </c>
      <c r="AQ163" s="477"/>
      <c r="AR163" s="475">
        <f>AD163*AQ163</f>
        <v>0</v>
      </c>
      <c r="AS163" s="480"/>
      <c r="AT163" s="473">
        <f>AE163*AS163</f>
        <v>0</v>
      </c>
      <c r="AU163" s="477"/>
      <c r="AV163" s="473">
        <f>AF163*AU163</f>
        <v>0</v>
      </c>
      <c r="AW163" s="477"/>
      <c r="AX163" s="473">
        <f>AG163*AW163</f>
        <v>0</v>
      </c>
      <c r="AY163" s="477"/>
      <c r="AZ163" s="473">
        <f>AH163*AY163</f>
        <v>0</v>
      </c>
      <c r="BA163" s="477"/>
      <c r="BB163" s="473">
        <f>AI163*BA163</f>
        <v>0</v>
      </c>
      <c r="BC163" s="477"/>
      <c r="BD163" s="473">
        <f>AJ163*BC163</f>
        <v>0</v>
      </c>
      <c r="BE163" s="477"/>
      <c r="BF163" s="473">
        <f>AK163*BE163</f>
        <v>0</v>
      </c>
      <c r="BG163" s="477"/>
      <c r="BH163" s="473">
        <f>AL163*BG163</f>
        <v>0</v>
      </c>
      <c r="BI163" s="477"/>
      <c r="BJ163" s="473">
        <f>AM163*BI163</f>
        <v>0</v>
      </c>
      <c r="BK163" s="477"/>
      <c r="BL163" s="481">
        <f>AN163*BK163</f>
        <v>0</v>
      </c>
      <c r="BM163" s="479" t="s">
        <v>642</v>
      </c>
    </row>
    <row r="164" spans="1:65" ht="14.25" customHeight="1">
      <c r="A164" s="307" t="s">
        <v>418</v>
      </c>
      <c r="B164" s="161" t="s">
        <v>160</v>
      </c>
      <c r="C164" s="162" t="s">
        <v>87</v>
      </c>
      <c r="D164" s="40" t="s">
        <v>225</v>
      </c>
      <c r="E164" s="15" t="s">
        <v>192</v>
      </c>
      <c r="F164" s="973"/>
      <c r="G164" s="110">
        <v>2024</v>
      </c>
      <c r="H164" s="169" t="s">
        <v>627</v>
      </c>
      <c r="I164" s="167" t="s">
        <v>165</v>
      </c>
      <c r="J164" s="168">
        <v>14</v>
      </c>
      <c r="K164" s="77" t="s">
        <v>643</v>
      </c>
      <c r="L164" s="169" t="s">
        <v>167</v>
      </c>
      <c r="M164" s="55" t="s">
        <v>168</v>
      </c>
      <c r="N164" s="55">
        <v>8.8699999999999992</v>
      </c>
      <c r="O164" s="55">
        <v>13.52</v>
      </c>
      <c r="P164" s="55"/>
      <c r="Q164" s="55"/>
      <c r="R164" s="55">
        <v>13.52</v>
      </c>
      <c r="S164" s="55">
        <v>13.52</v>
      </c>
      <c r="T164" s="55">
        <v>13.52</v>
      </c>
      <c r="U164" s="55">
        <v>13.52</v>
      </c>
      <c r="V164" s="55">
        <v>13.52</v>
      </c>
      <c r="W164" s="55">
        <v>13.52</v>
      </c>
      <c r="X164" s="55">
        <v>13.52</v>
      </c>
      <c r="Y164" s="55">
        <v>13.52</v>
      </c>
      <c r="Z164" s="55">
        <v>13.52</v>
      </c>
      <c r="AA164" s="55">
        <v>13.52</v>
      </c>
      <c r="AB164" s="147">
        <v>4.6500000000000004</v>
      </c>
      <c r="AC164" s="145"/>
      <c r="AD164" s="148"/>
      <c r="AE164" s="148"/>
      <c r="AF164" s="145"/>
      <c r="AG164" s="145"/>
      <c r="AH164" s="145"/>
      <c r="AI164" s="145">
        <v>4.6500000000000004</v>
      </c>
      <c r="AJ164" s="145">
        <v>4.6500000000000004</v>
      </c>
      <c r="AK164" s="145">
        <v>4.6500000000000004</v>
      </c>
      <c r="AL164" s="145">
        <v>4.6500000000000004</v>
      </c>
      <c r="AM164" s="145">
        <v>4.6500000000000004</v>
      </c>
      <c r="AN164" s="145">
        <v>4.6500000000000004</v>
      </c>
      <c r="AO164" s="385"/>
      <c r="AP164" s="431">
        <f t="shared" si="70"/>
        <v>0</v>
      </c>
      <c r="AQ164" s="385"/>
      <c r="AR164" s="237">
        <f t="shared" si="71"/>
        <v>0</v>
      </c>
      <c r="AS164" s="96"/>
      <c r="AT164" s="431">
        <f t="shared" si="59"/>
        <v>0</v>
      </c>
      <c r="AU164" s="386"/>
      <c r="AV164" s="431">
        <f t="shared" si="60"/>
        <v>0</v>
      </c>
      <c r="AW164" s="386"/>
      <c r="AX164" s="431">
        <f t="shared" si="61"/>
        <v>0</v>
      </c>
      <c r="AY164" s="386"/>
      <c r="AZ164" s="431">
        <f t="shared" si="62"/>
        <v>0</v>
      </c>
      <c r="BA164" s="386">
        <v>1320</v>
      </c>
      <c r="BB164" s="431">
        <f t="shared" si="58"/>
        <v>6138.0000000000009</v>
      </c>
      <c r="BC164" s="386"/>
      <c r="BD164" s="431">
        <f t="shared" si="63"/>
        <v>0</v>
      </c>
      <c r="BE164" s="385"/>
      <c r="BF164" s="431">
        <f t="shared" si="64"/>
        <v>0</v>
      </c>
      <c r="BG164" s="385"/>
      <c r="BH164" s="431">
        <f t="shared" si="65"/>
        <v>0</v>
      </c>
      <c r="BI164" s="385"/>
      <c r="BJ164" s="431">
        <v>300</v>
      </c>
      <c r="BK164" s="385"/>
      <c r="BL164" s="445">
        <f t="shared" si="67"/>
        <v>0</v>
      </c>
      <c r="BM164" s="471" t="s">
        <v>644</v>
      </c>
    </row>
    <row r="165" spans="1:65" ht="14.25" customHeight="1">
      <c r="A165" s="307" t="s">
        <v>418</v>
      </c>
      <c r="B165" s="161" t="s">
        <v>160</v>
      </c>
      <c r="C165" s="162" t="s">
        <v>87</v>
      </c>
      <c r="D165" s="40" t="s">
        <v>538</v>
      </c>
      <c r="E165" s="15" t="s">
        <v>192</v>
      </c>
      <c r="F165" s="973"/>
      <c r="G165" s="169" t="s">
        <v>499</v>
      </c>
      <c r="H165" s="169" t="s">
        <v>500</v>
      </c>
      <c r="I165" s="167" t="s">
        <v>165</v>
      </c>
      <c r="J165" s="363">
        <v>14</v>
      </c>
      <c r="K165" s="77" t="s">
        <v>295</v>
      </c>
      <c r="L165" s="77" t="s">
        <v>167</v>
      </c>
      <c r="M165" s="55" t="s">
        <v>271</v>
      </c>
      <c r="N165" s="55">
        <v>8.07</v>
      </c>
      <c r="O165" s="55">
        <v>12.52</v>
      </c>
      <c r="P165" s="55"/>
      <c r="Q165" s="55"/>
      <c r="R165" s="55"/>
      <c r="S165" s="55"/>
      <c r="T165" s="55"/>
      <c r="U165" s="55"/>
      <c r="V165" s="55">
        <v>12.52</v>
      </c>
      <c r="W165" s="55">
        <v>12.52</v>
      </c>
      <c r="X165" s="55">
        <v>12.52</v>
      </c>
      <c r="Y165" s="55">
        <v>12.52</v>
      </c>
      <c r="Z165" s="55">
        <v>12.52</v>
      </c>
      <c r="AA165" s="55">
        <v>12.52</v>
      </c>
      <c r="AB165" s="147">
        <v>4.45</v>
      </c>
      <c r="AC165" s="145"/>
      <c r="AD165" s="145"/>
      <c r="AE165" s="145"/>
      <c r="AF165" s="145"/>
      <c r="AG165" s="145"/>
      <c r="AH165" s="145"/>
      <c r="AI165" s="145">
        <v>4.45</v>
      </c>
      <c r="AJ165" s="145">
        <v>4.45</v>
      </c>
      <c r="AK165" s="145">
        <v>4.45</v>
      </c>
      <c r="AL165" s="145">
        <v>4.45</v>
      </c>
      <c r="AM165" s="145">
        <v>4.45</v>
      </c>
      <c r="AN165" s="145">
        <v>4.45</v>
      </c>
      <c r="AO165" s="385"/>
      <c r="AP165" s="431">
        <f>AC165*AO165</f>
        <v>0</v>
      </c>
      <c r="AQ165" s="385"/>
      <c r="AR165" s="376">
        <f>AD165*AQ165</f>
        <v>0</v>
      </c>
      <c r="AS165" s="96"/>
      <c r="AT165" s="431">
        <f>AE165*AS165</f>
        <v>0</v>
      </c>
      <c r="AU165" s="386"/>
      <c r="AV165" s="431">
        <f>AF165*AU165</f>
        <v>0</v>
      </c>
      <c r="AW165" s="386"/>
      <c r="AX165" s="431">
        <f>AG165*AW165</f>
        <v>0</v>
      </c>
      <c r="AY165" s="386"/>
      <c r="AZ165" s="431">
        <f>AH165*AY165</f>
        <v>0</v>
      </c>
      <c r="BA165" s="386">
        <v>200</v>
      </c>
      <c r="BB165" s="431">
        <f t="shared" si="58"/>
        <v>890</v>
      </c>
      <c r="BC165" s="386">
        <v>120</v>
      </c>
      <c r="BD165" s="431">
        <f t="shared" si="63"/>
        <v>534</v>
      </c>
      <c r="BE165" s="385">
        <v>2280</v>
      </c>
      <c r="BF165" s="431">
        <f t="shared" si="64"/>
        <v>10146</v>
      </c>
      <c r="BG165" s="385">
        <v>520</v>
      </c>
      <c r="BH165" s="431">
        <f t="shared" si="65"/>
        <v>2314</v>
      </c>
      <c r="BI165" s="385">
        <v>720</v>
      </c>
      <c r="BJ165" s="431">
        <f t="shared" si="66"/>
        <v>3204</v>
      </c>
      <c r="BK165" s="385">
        <v>5080</v>
      </c>
      <c r="BL165" s="445">
        <f t="shared" si="67"/>
        <v>22606</v>
      </c>
      <c r="BM165" s="471" t="s">
        <v>498</v>
      </c>
    </row>
    <row r="166" spans="1:65" ht="14.25" customHeight="1">
      <c r="A166" s="297" t="s">
        <v>418</v>
      </c>
      <c r="B166" s="161" t="s">
        <v>160</v>
      </c>
      <c r="C166" s="162" t="s">
        <v>87</v>
      </c>
      <c r="D166" s="40" t="s">
        <v>225</v>
      </c>
      <c r="E166" s="15" t="s">
        <v>192</v>
      </c>
      <c r="F166" s="973"/>
      <c r="G166" s="169" t="s">
        <v>499</v>
      </c>
      <c r="H166" s="169" t="s">
        <v>500</v>
      </c>
      <c r="I166" s="77" t="s">
        <v>174</v>
      </c>
      <c r="J166" s="363">
        <v>14</v>
      </c>
      <c r="K166" s="77" t="s">
        <v>501</v>
      </c>
      <c r="L166" s="77" t="s">
        <v>167</v>
      </c>
      <c r="M166" s="55" t="s">
        <v>271</v>
      </c>
      <c r="N166" s="55">
        <v>3.45</v>
      </c>
      <c r="O166" s="55">
        <v>3.99</v>
      </c>
      <c r="P166" s="55"/>
      <c r="Q166" s="55"/>
      <c r="R166" s="55"/>
      <c r="S166" s="55"/>
      <c r="T166" s="55"/>
      <c r="U166" s="55"/>
      <c r="V166" s="55">
        <v>3.99</v>
      </c>
      <c r="W166" s="55">
        <v>3.99</v>
      </c>
      <c r="X166" s="55">
        <v>3.99</v>
      </c>
      <c r="Y166" s="55">
        <v>3.99</v>
      </c>
      <c r="Z166" s="55">
        <v>3.99</v>
      </c>
      <c r="AA166" s="55">
        <v>3.99</v>
      </c>
      <c r="AB166" s="147">
        <v>0.54</v>
      </c>
      <c r="AC166" s="147"/>
      <c r="AD166" s="147"/>
      <c r="AE166" s="147"/>
      <c r="AF166" s="147"/>
      <c r="AG166" s="147"/>
      <c r="AH166" s="147"/>
      <c r="AI166" s="145">
        <v>0.54</v>
      </c>
      <c r="AJ166" s="145">
        <v>0.54</v>
      </c>
      <c r="AK166" s="145">
        <v>0.54</v>
      </c>
      <c r="AL166" s="145">
        <v>0.54</v>
      </c>
      <c r="AM166" s="145">
        <v>0.54</v>
      </c>
      <c r="AN166" s="145">
        <v>0.54</v>
      </c>
      <c r="AO166" s="385"/>
      <c r="AP166" s="431">
        <f t="shared" si="70"/>
        <v>0</v>
      </c>
      <c r="AQ166" s="385"/>
      <c r="AR166" s="376">
        <f t="shared" si="71"/>
        <v>0</v>
      </c>
      <c r="AS166" s="96"/>
      <c r="AT166" s="431">
        <f t="shared" si="59"/>
        <v>0</v>
      </c>
      <c r="AU166" s="386"/>
      <c r="AV166" s="431">
        <f t="shared" si="60"/>
        <v>0</v>
      </c>
      <c r="AW166" s="386"/>
      <c r="AX166" s="431">
        <f t="shared" si="61"/>
        <v>0</v>
      </c>
      <c r="AY166" s="386"/>
      <c r="AZ166" s="431">
        <f t="shared" si="62"/>
        <v>0</v>
      </c>
      <c r="BA166" s="386">
        <v>1040</v>
      </c>
      <c r="BB166" s="431">
        <f t="shared" si="58"/>
        <v>561.6</v>
      </c>
      <c r="BC166" s="386">
        <v>3200</v>
      </c>
      <c r="BD166" s="431">
        <f t="shared" si="63"/>
        <v>1728</v>
      </c>
      <c r="BE166" s="385">
        <v>4080</v>
      </c>
      <c r="BF166" s="431">
        <f t="shared" si="64"/>
        <v>2203.2000000000003</v>
      </c>
      <c r="BG166" s="385">
        <v>2000</v>
      </c>
      <c r="BH166" s="431">
        <f t="shared" si="65"/>
        <v>1080</v>
      </c>
      <c r="BI166" s="385">
        <v>1680</v>
      </c>
      <c r="BJ166" s="431">
        <f t="shared" si="66"/>
        <v>907.2</v>
      </c>
      <c r="BK166" s="385">
        <v>8040</v>
      </c>
      <c r="BL166" s="445">
        <f t="shared" si="67"/>
        <v>4341.6000000000004</v>
      </c>
      <c r="BM166" s="471" t="s">
        <v>502</v>
      </c>
    </row>
    <row r="167" spans="1:65" ht="14.25" customHeight="1">
      <c r="A167" s="307" t="s">
        <v>418</v>
      </c>
      <c r="B167" s="161" t="s">
        <v>160</v>
      </c>
      <c r="C167" s="162" t="s">
        <v>87</v>
      </c>
      <c r="D167" s="40" t="s">
        <v>538</v>
      </c>
      <c r="E167" s="15" t="s">
        <v>192</v>
      </c>
      <c r="F167" s="973"/>
      <c r="G167" s="169" t="s">
        <v>499</v>
      </c>
      <c r="H167" s="169" t="s">
        <v>500</v>
      </c>
      <c r="I167" s="77" t="s">
        <v>174</v>
      </c>
      <c r="J167" s="363">
        <v>14</v>
      </c>
      <c r="K167" s="77" t="s">
        <v>295</v>
      </c>
      <c r="L167" s="77" t="s">
        <v>167</v>
      </c>
      <c r="M167" s="55" t="s">
        <v>271</v>
      </c>
      <c r="N167" s="55">
        <v>3.45</v>
      </c>
      <c r="O167" s="55">
        <v>3.99</v>
      </c>
      <c r="P167" s="55"/>
      <c r="Q167" s="55"/>
      <c r="R167" s="55"/>
      <c r="S167" s="55"/>
      <c r="T167" s="55"/>
      <c r="U167" s="55"/>
      <c r="V167" s="55">
        <v>3.99</v>
      </c>
      <c r="W167" s="55">
        <v>3.99</v>
      </c>
      <c r="X167" s="55">
        <v>3.99</v>
      </c>
      <c r="Y167" s="55">
        <v>3.99</v>
      </c>
      <c r="Z167" s="55">
        <v>3.99</v>
      </c>
      <c r="AA167" s="55">
        <v>3.99</v>
      </c>
      <c r="AB167" s="147">
        <v>0.54</v>
      </c>
      <c r="AC167" s="147"/>
      <c r="AD167" s="147"/>
      <c r="AE167" s="147"/>
      <c r="AF167" s="147"/>
      <c r="AG167" s="147"/>
      <c r="AH167" s="147"/>
      <c r="AI167" s="145">
        <v>0.54</v>
      </c>
      <c r="AJ167" s="145">
        <v>0.54</v>
      </c>
      <c r="AK167" s="145">
        <v>0.54</v>
      </c>
      <c r="AL167" s="145">
        <v>0.54</v>
      </c>
      <c r="AM167" s="145">
        <v>0.54</v>
      </c>
      <c r="AN167" s="145">
        <v>0.54</v>
      </c>
      <c r="AO167" s="385"/>
      <c r="AP167" s="431">
        <f t="shared" si="70"/>
        <v>0</v>
      </c>
      <c r="AQ167" s="385"/>
      <c r="AR167" s="376">
        <f t="shared" si="71"/>
        <v>0</v>
      </c>
      <c r="AS167" s="96"/>
      <c r="AT167" s="431">
        <f t="shared" si="59"/>
        <v>0</v>
      </c>
      <c r="AU167" s="386"/>
      <c r="AV167" s="431">
        <f t="shared" si="60"/>
        <v>0</v>
      </c>
      <c r="AW167" s="386"/>
      <c r="AX167" s="431">
        <f t="shared" si="61"/>
        <v>0</v>
      </c>
      <c r="AY167" s="386"/>
      <c r="AZ167" s="431">
        <f t="shared" si="62"/>
        <v>0</v>
      </c>
      <c r="BA167" s="386">
        <v>640</v>
      </c>
      <c r="BB167" s="431">
        <f t="shared" si="58"/>
        <v>345.6</v>
      </c>
      <c r="BC167" s="386">
        <v>2240</v>
      </c>
      <c r="BD167" s="431">
        <f t="shared" si="63"/>
        <v>1209.6000000000001</v>
      </c>
      <c r="BE167" s="385">
        <v>1040</v>
      </c>
      <c r="BF167" s="431">
        <f t="shared" si="64"/>
        <v>561.6</v>
      </c>
      <c r="BG167" s="385">
        <v>1000</v>
      </c>
      <c r="BH167" s="431">
        <f t="shared" si="65"/>
        <v>540</v>
      </c>
      <c r="BI167" s="385">
        <v>2560</v>
      </c>
      <c r="BJ167" s="431">
        <f t="shared" si="66"/>
        <v>1382.4</v>
      </c>
      <c r="BK167" s="385">
        <v>3080</v>
      </c>
      <c r="BL167" s="445">
        <f t="shared" si="67"/>
        <v>1663.2</v>
      </c>
      <c r="BM167" s="471" t="s">
        <v>503</v>
      </c>
    </row>
    <row r="168" spans="1:65" ht="14.25" customHeight="1">
      <c r="A168" s="454"/>
      <c r="B168" s="161"/>
      <c r="C168" s="162"/>
      <c r="D168" s="40"/>
      <c r="E168" s="15"/>
      <c r="F168" s="973"/>
      <c r="G168" s="68"/>
      <c r="H168" s="169"/>
      <c r="I168" s="167"/>
      <c r="J168" s="453"/>
      <c r="K168" s="77"/>
      <c r="L168" s="169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147"/>
      <c r="AC168" s="145"/>
      <c r="AD168" s="148"/>
      <c r="AE168" s="148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385"/>
      <c r="AP168" s="431"/>
      <c r="AQ168" s="385"/>
      <c r="AR168" s="237"/>
      <c r="AS168" s="96"/>
      <c r="AT168" s="431"/>
      <c r="AU168" s="386"/>
      <c r="AV168" s="431"/>
      <c r="AW168" s="386"/>
      <c r="AX168" s="431"/>
      <c r="AY168" s="386"/>
      <c r="AZ168" s="431"/>
      <c r="BA168" s="386"/>
      <c r="BB168" s="431">
        <f t="shared" si="58"/>
        <v>0</v>
      </c>
      <c r="BC168" s="386"/>
      <c r="BD168" s="431">
        <f t="shared" si="63"/>
        <v>0</v>
      </c>
      <c r="BE168" s="385"/>
      <c r="BF168" s="431">
        <f t="shared" si="64"/>
        <v>0</v>
      </c>
      <c r="BG168" s="385"/>
      <c r="BH168" s="431">
        <f t="shared" si="65"/>
        <v>0</v>
      </c>
      <c r="BI168" s="385"/>
      <c r="BJ168" s="431">
        <f t="shared" si="66"/>
        <v>0</v>
      </c>
      <c r="BK168" s="385"/>
      <c r="BL168" s="445">
        <f t="shared" si="67"/>
        <v>0</v>
      </c>
      <c r="BM168" s="471"/>
    </row>
    <row r="169" spans="1:65" ht="14.25" customHeight="1" thickBot="1">
      <c r="A169" s="308"/>
      <c r="B169" s="163"/>
      <c r="C169" s="164"/>
      <c r="D169" s="94"/>
      <c r="E169" s="93"/>
      <c r="F169" s="974"/>
      <c r="G169" s="115"/>
      <c r="H169" s="103" t="s">
        <v>477</v>
      </c>
      <c r="I169" s="102"/>
      <c r="J169" s="115"/>
      <c r="K169" s="101"/>
      <c r="L169" s="90"/>
      <c r="M169" s="90"/>
      <c r="N169" s="362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86"/>
      <c r="AC169" s="85"/>
      <c r="AD169" s="85"/>
      <c r="AE169" s="85"/>
      <c r="AF169" s="83"/>
      <c r="AG169" s="83"/>
      <c r="AH169" s="83"/>
      <c r="AI169" s="83"/>
      <c r="AJ169" s="83"/>
      <c r="AK169" s="83"/>
      <c r="AL169" s="83"/>
      <c r="AM169" s="83"/>
      <c r="AN169" s="83"/>
      <c r="AO169" s="387"/>
      <c r="AP169" s="432"/>
      <c r="AQ169" s="387"/>
      <c r="AR169" s="440"/>
      <c r="AS169" s="88"/>
      <c r="AT169" s="432"/>
      <c r="AU169" s="392"/>
      <c r="AV169" s="432"/>
      <c r="AW169" s="392"/>
      <c r="AX169" s="432"/>
      <c r="AY169" s="392"/>
      <c r="AZ169" s="432"/>
      <c r="BA169" s="392"/>
      <c r="BB169" s="432">
        <f t="shared" si="58"/>
        <v>0</v>
      </c>
      <c r="BC169" s="392"/>
      <c r="BD169" s="432">
        <f t="shared" si="63"/>
        <v>0</v>
      </c>
      <c r="BE169" s="387"/>
      <c r="BF169" s="432">
        <f t="shared" si="64"/>
        <v>0</v>
      </c>
      <c r="BG169" s="387"/>
      <c r="BH169" s="432">
        <f t="shared" si="65"/>
        <v>0</v>
      </c>
      <c r="BI169" s="387"/>
      <c r="BJ169" s="432">
        <f t="shared" si="66"/>
        <v>0</v>
      </c>
      <c r="BK169" s="387"/>
      <c r="BL169" s="446">
        <f t="shared" si="67"/>
        <v>0</v>
      </c>
      <c r="BM169" s="471"/>
    </row>
    <row r="170" spans="1:65" ht="14.25" customHeight="1">
      <c r="A170" s="498" t="s">
        <v>418</v>
      </c>
      <c r="B170" s="494" t="s">
        <v>160</v>
      </c>
      <c r="C170" s="495" t="s">
        <v>87</v>
      </c>
      <c r="D170" s="517" t="s">
        <v>538</v>
      </c>
      <c r="E170" s="518" t="s">
        <v>162</v>
      </c>
      <c r="F170" s="1046" t="s">
        <v>645</v>
      </c>
      <c r="G170" s="110" t="s">
        <v>263</v>
      </c>
      <c r="H170" s="169" t="s">
        <v>264</v>
      </c>
      <c r="I170" s="167" t="s">
        <v>174</v>
      </c>
      <c r="J170" s="168">
        <v>11</v>
      </c>
      <c r="K170" s="169" t="s">
        <v>166</v>
      </c>
      <c r="L170" s="169" t="s">
        <v>167</v>
      </c>
      <c r="M170" s="55" t="s">
        <v>271</v>
      </c>
      <c r="N170" s="55">
        <v>5.3</v>
      </c>
      <c r="O170" s="55">
        <v>5.8</v>
      </c>
      <c r="P170" s="55">
        <v>5.8</v>
      </c>
      <c r="Q170" s="55">
        <v>5.8</v>
      </c>
      <c r="R170" s="55">
        <v>5.8</v>
      </c>
      <c r="S170" s="55">
        <v>5.8</v>
      </c>
      <c r="T170" s="55">
        <v>5.8</v>
      </c>
      <c r="U170" s="55">
        <v>5.8</v>
      </c>
      <c r="V170" s="55">
        <v>5.8</v>
      </c>
      <c r="W170" s="55">
        <v>5.8</v>
      </c>
      <c r="X170" s="55">
        <v>5.8</v>
      </c>
      <c r="Y170" s="55">
        <v>5.8</v>
      </c>
      <c r="Z170" s="55">
        <v>5.8</v>
      </c>
      <c r="AA170" s="55">
        <v>5.8</v>
      </c>
      <c r="AB170" s="147">
        <v>0.5</v>
      </c>
      <c r="AC170" s="145">
        <v>0.5</v>
      </c>
      <c r="AD170" s="145">
        <v>0.5</v>
      </c>
      <c r="AE170" s="145">
        <v>0.5</v>
      </c>
      <c r="AF170" s="145">
        <v>0.5</v>
      </c>
      <c r="AG170" s="145">
        <v>0.5</v>
      </c>
      <c r="AH170" s="145">
        <v>0.5</v>
      </c>
      <c r="AI170" s="237">
        <v>0.5</v>
      </c>
      <c r="AJ170" s="237">
        <v>0.5</v>
      </c>
      <c r="AK170" s="237">
        <v>0.5</v>
      </c>
      <c r="AL170" s="237">
        <v>0.5</v>
      </c>
      <c r="AM170" s="237">
        <v>0.5</v>
      </c>
      <c r="AN170" s="376">
        <v>0.5</v>
      </c>
      <c r="AO170" s="385">
        <v>0</v>
      </c>
      <c r="AP170" s="431">
        <f t="shared" si="68"/>
        <v>0</v>
      </c>
      <c r="AQ170" s="385">
        <v>0</v>
      </c>
      <c r="AR170" s="237">
        <f t="shared" si="69"/>
        <v>0</v>
      </c>
      <c r="AS170" s="99"/>
      <c r="AT170" s="431">
        <f t="shared" si="59"/>
        <v>0</v>
      </c>
      <c r="AU170" s="385"/>
      <c r="AV170" s="431">
        <f t="shared" si="60"/>
        <v>0</v>
      </c>
      <c r="AW170" s="385"/>
      <c r="AX170" s="431">
        <f t="shared" si="61"/>
        <v>0</v>
      </c>
      <c r="AY170" s="385"/>
      <c r="AZ170" s="431">
        <f t="shared" si="62"/>
        <v>0</v>
      </c>
      <c r="BA170" s="386"/>
      <c r="BB170" s="431">
        <f t="shared" si="58"/>
        <v>0</v>
      </c>
      <c r="BC170" s="386"/>
      <c r="BD170" s="431">
        <f t="shared" si="63"/>
        <v>0</v>
      </c>
      <c r="BE170" s="385"/>
      <c r="BF170" s="431">
        <f t="shared" si="64"/>
        <v>0</v>
      </c>
      <c r="BG170" s="385"/>
      <c r="BH170" s="431">
        <f t="shared" si="65"/>
        <v>0</v>
      </c>
      <c r="BI170" s="385"/>
      <c r="BJ170" s="431">
        <f t="shared" si="66"/>
        <v>0</v>
      </c>
      <c r="BK170" s="385"/>
      <c r="BL170" s="445">
        <f t="shared" si="67"/>
        <v>0</v>
      </c>
      <c r="BM170" s="471" t="s">
        <v>646</v>
      </c>
    </row>
    <row r="171" spans="1:65" ht="14.25" customHeight="1">
      <c r="A171" s="498" t="s">
        <v>418</v>
      </c>
      <c r="B171" s="130" t="s">
        <v>160</v>
      </c>
      <c r="C171" s="129" t="s">
        <v>87</v>
      </c>
      <c r="D171" s="517" t="s">
        <v>225</v>
      </c>
      <c r="E171" s="518" t="s">
        <v>162</v>
      </c>
      <c r="F171" s="1046"/>
      <c r="G171" s="110" t="s">
        <v>226</v>
      </c>
      <c r="H171" s="178" t="s">
        <v>265</v>
      </c>
      <c r="I171" s="119" t="s">
        <v>165</v>
      </c>
      <c r="J171" s="177">
        <v>15</v>
      </c>
      <c r="K171" s="178" t="s">
        <v>266</v>
      </c>
      <c r="L171" s="178" t="s">
        <v>167</v>
      </c>
      <c r="M171" s="55" t="s">
        <v>647</v>
      </c>
      <c r="N171" s="55">
        <v>9.93</v>
      </c>
      <c r="O171" s="55">
        <v>16</v>
      </c>
      <c r="P171" s="55">
        <v>16</v>
      </c>
      <c r="Q171" s="55">
        <v>16</v>
      </c>
      <c r="R171" s="55">
        <v>16</v>
      </c>
      <c r="S171" s="55">
        <v>16</v>
      </c>
      <c r="T171" s="55">
        <v>16</v>
      </c>
      <c r="U171" s="55">
        <v>16</v>
      </c>
      <c r="V171" s="55">
        <v>16</v>
      </c>
      <c r="W171" s="55">
        <v>16</v>
      </c>
      <c r="X171" s="55">
        <v>16</v>
      </c>
      <c r="Y171" s="55">
        <v>16</v>
      </c>
      <c r="Z171" s="55">
        <v>16</v>
      </c>
      <c r="AA171" s="55">
        <v>16</v>
      </c>
      <c r="AB171" s="147">
        <v>6.07</v>
      </c>
      <c r="AC171" s="145">
        <v>6.07</v>
      </c>
      <c r="AD171" s="145">
        <v>6.07</v>
      </c>
      <c r="AE171" s="145">
        <v>6.07</v>
      </c>
      <c r="AF171" s="145">
        <v>6.07</v>
      </c>
      <c r="AG171" s="145">
        <v>6.07</v>
      </c>
      <c r="AH171" s="145">
        <v>6.07</v>
      </c>
      <c r="AI171" s="237">
        <v>6.07</v>
      </c>
      <c r="AJ171" s="237">
        <v>6.07</v>
      </c>
      <c r="AK171" s="237">
        <v>6.07</v>
      </c>
      <c r="AL171" s="237">
        <v>6.07</v>
      </c>
      <c r="AM171" s="237">
        <v>6.07</v>
      </c>
      <c r="AN171" s="237">
        <v>6.07</v>
      </c>
      <c r="AO171" s="393">
        <v>0</v>
      </c>
      <c r="AP171" s="431">
        <f t="shared" si="68"/>
        <v>0</v>
      </c>
      <c r="AQ171" s="393">
        <v>0</v>
      </c>
      <c r="AR171" s="237">
        <f t="shared" si="69"/>
        <v>0</v>
      </c>
      <c r="AS171" s="124">
        <v>0</v>
      </c>
      <c r="AT171" s="431">
        <f t="shared" si="59"/>
        <v>0</v>
      </c>
      <c r="AU171" s="386">
        <v>0</v>
      </c>
      <c r="AV171" s="431">
        <f t="shared" si="60"/>
        <v>0</v>
      </c>
      <c r="AW171" s="386">
        <v>0</v>
      </c>
      <c r="AX171" s="431">
        <f t="shared" si="61"/>
        <v>0</v>
      </c>
      <c r="AY171" s="386">
        <v>0</v>
      </c>
      <c r="AZ171" s="431">
        <f t="shared" si="62"/>
        <v>0</v>
      </c>
      <c r="BA171" s="386">
        <v>0</v>
      </c>
      <c r="BB171" s="431">
        <f t="shared" si="58"/>
        <v>0</v>
      </c>
      <c r="BC171" s="386">
        <v>0</v>
      </c>
      <c r="BD171" s="431">
        <f t="shared" si="63"/>
        <v>0</v>
      </c>
      <c r="BE171" s="385">
        <v>0</v>
      </c>
      <c r="BF171" s="431">
        <f t="shared" si="64"/>
        <v>0</v>
      </c>
      <c r="BG171" s="385">
        <v>0</v>
      </c>
      <c r="BH171" s="431">
        <f t="shared" si="65"/>
        <v>0</v>
      </c>
      <c r="BI171" s="385">
        <v>0</v>
      </c>
      <c r="BJ171" s="431">
        <f t="shared" si="66"/>
        <v>0</v>
      </c>
      <c r="BK171" s="385">
        <v>0</v>
      </c>
      <c r="BL171" s="445">
        <f t="shared" si="67"/>
        <v>0</v>
      </c>
      <c r="BM171" s="471" t="s">
        <v>648</v>
      </c>
    </row>
    <row r="172" spans="1:65" ht="14.25" customHeight="1">
      <c r="A172" s="498" t="s">
        <v>418</v>
      </c>
      <c r="B172" s="130" t="s">
        <v>160</v>
      </c>
      <c r="C172" s="129" t="s">
        <v>87</v>
      </c>
      <c r="D172" s="517" t="s">
        <v>225</v>
      </c>
      <c r="E172" s="518" t="s">
        <v>162</v>
      </c>
      <c r="F172" s="1046"/>
      <c r="G172" s="110" t="s">
        <v>163</v>
      </c>
      <c r="H172" s="178" t="s">
        <v>265</v>
      </c>
      <c r="I172" s="119" t="s">
        <v>165</v>
      </c>
      <c r="J172" s="177">
        <v>15</v>
      </c>
      <c r="K172" s="178" t="s">
        <v>649</v>
      </c>
      <c r="L172" s="178" t="s">
        <v>167</v>
      </c>
      <c r="M172" s="55" t="s">
        <v>168</v>
      </c>
      <c r="N172" s="55">
        <v>11.4</v>
      </c>
      <c r="O172" s="55">
        <v>16</v>
      </c>
      <c r="P172" s="55">
        <v>16</v>
      </c>
      <c r="Q172" s="55">
        <v>16</v>
      </c>
      <c r="R172" s="55">
        <v>16</v>
      </c>
      <c r="S172" s="55">
        <v>16</v>
      </c>
      <c r="T172" s="55">
        <v>16</v>
      </c>
      <c r="U172" s="55">
        <v>16</v>
      </c>
      <c r="V172" s="375">
        <v>16</v>
      </c>
      <c r="W172" s="55">
        <v>16</v>
      </c>
      <c r="X172" s="55">
        <v>16</v>
      </c>
      <c r="Y172" s="55">
        <v>16</v>
      </c>
      <c r="Z172" s="55">
        <v>16</v>
      </c>
      <c r="AA172" s="55">
        <v>16</v>
      </c>
      <c r="AB172" s="147">
        <v>4.5999999999999996</v>
      </c>
      <c r="AC172" s="145">
        <v>4.5999999999999996</v>
      </c>
      <c r="AD172" s="145">
        <v>4.5999999999999996</v>
      </c>
      <c r="AE172" s="145">
        <v>4.5999999999999996</v>
      </c>
      <c r="AF172" s="145">
        <v>4.5999999999999996</v>
      </c>
      <c r="AG172" s="145">
        <v>4.5999999999999996</v>
      </c>
      <c r="AH172" s="145">
        <v>4.5999999999999996</v>
      </c>
      <c r="AI172" s="377">
        <v>4.5999999999999996</v>
      </c>
      <c r="AJ172" s="237">
        <v>4.5999999999999996</v>
      </c>
      <c r="AK172" s="237">
        <v>4.5999999999999996</v>
      </c>
      <c r="AL172" s="237">
        <v>4.5999999999999996</v>
      </c>
      <c r="AM172" s="237">
        <v>4.5999999999999996</v>
      </c>
      <c r="AN172" s="237">
        <v>4.5999999999999996</v>
      </c>
      <c r="AO172" s="393"/>
      <c r="AP172" s="431">
        <f t="shared" si="68"/>
        <v>0</v>
      </c>
      <c r="AQ172" s="393"/>
      <c r="AR172" s="237">
        <f t="shared" si="69"/>
        <v>0</v>
      </c>
      <c r="AS172" s="124"/>
      <c r="AT172" s="431">
        <f t="shared" si="59"/>
        <v>0</v>
      </c>
      <c r="AU172" s="386"/>
      <c r="AV172" s="431">
        <f t="shared" si="60"/>
        <v>0</v>
      </c>
      <c r="AW172" s="386"/>
      <c r="AX172" s="431">
        <f t="shared" si="61"/>
        <v>0</v>
      </c>
      <c r="AY172" s="386"/>
      <c r="AZ172" s="431">
        <f t="shared" si="62"/>
        <v>0</v>
      </c>
      <c r="BA172" s="386"/>
      <c r="BB172" s="431">
        <f t="shared" si="58"/>
        <v>0</v>
      </c>
      <c r="BC172" s="386"/>
      <c r="BD172" s="431">
        <f t="shared" si="63"/>
        <v>0</v>
      </c>
      <c r="BE172" s="385"/>
      <c r="BF172" s="431">
        <f t="shared" si="64"/>
        <v>0</v>
      </c>
      <c r="BG172" s="385"/>
      <c r="BH172" s="431">
        <f t="shared" si="65"/>
        <v>0</v>
      </c>
      <c r="BI172" s="385"/>
      <c r="BJ172" s="431">
        <f t="shared" si="66"/>
        <v>0</v>
      </c>
      <c r="BK172" s="385"/>
      <c r="BL172" s="445">
        <f t="shared" si="67"/>
        <v>0</v>
      </c>
      <c r="BM172" s="471" t="s">
        <v>650</v>
      </c>
    </row>
    <row r="173" spans="1:65" ht="14.25" customHeight="1">
      <c r="A173" s="498" t="s">
        <v>418</v>
      </c>
      <c r="B173" s="130" t="s">
        <v>160</v>
      </c>
      <c r="C173" s="129" t="s">
        <v>87</v>
      </c>
      <c r="D173" s="517" t="s">
        <v>225</v>
      </c>
      <c r="E173" s="518" t="s">
        <v>162</v>
      </c>
      <c r="F173" s="1046"/>
      <c r="G173" s="110" t="s">
        <v>163</v>
      </c>
      <c r="H173" s="97" t="s">
        <v>267</v>
      </c>
      <c r="I173" s="119" t="s">
        <v>165</v>
      </c>
      <c r="J173" s="177">
        <v>15</v>
      </c>
      <c r="K173" s="178" t="s">
        <v>172</v>
      </c>
      <c r="L173" s="178" t="s">
        <v>167</v>
      </c>
      <c r="M173" s="55" t="s">
        <v>168</v>
      </c>
      <c r="N173" s="55">
        <v>11.4</v>
      </c>
      <c r="O173" s="55">
        <v>16</v>
      </c>
      <c r="P173" s="55">
        <v>16</v>
      </c>
      <c r="Q173" s="55">
        <v>16</v>
      </c>
      <c r="R173" s="55">
        <v>16</v>
      </c>
      <c r="S173" s="55">
        <v>16</v>
      </c>
      <c r="T173" s="55">
        <v>16</v>
      </c>
      <c r="U173" s="55">
        <v>16</v>
      </c>
      <c r="V173" s="55">
        <v>16</v>
      </c>
      <c r="W173" s="55">
        <v>16</v>
      </c>
      <c r="X173" s="55">
        <v>16</v>
      </c>
      <c r="Y173" s="55">
        <v>16</v>
      </c>
      <c r="Z173" s="55">
        <v>16</v>
      </c>
      <c r="AA173" s="55">
        <v>16</v>
      </c>
      <c r="AB173" s="147">
        <v>4.5999999999999996</v>
      </c>
      <c r="AC173" s="145">
        <v>4.5999999999999996</v>
      </c>
      <c r="AD173" s="145">
        <v>4.5999999999999996</v>
      </c>
      <c r="AE173" s="145">
        <v>4.5999999999999996</v>
      </c>
      <c r="AF173" s="145">
        <v>4.5999999999999996</v>
      </c>
      <c r="AG173" s="145">
        <v>4.5999999999999996</v>
      </c>
      <c r="AH173" s="145">
        <v>4.5999999999999996</v>
      </c>
      <c r="AI173" s="237">
        <v>4.5999999999999996</v>
      </c>
      <c r="AJ173" s="237">
        <v>4.5999999999999996</v>
      </c>
      <c r="AK173" s="237">
        <v>4.5999999999999996</v>
      </c>
      <c r="AL173" s="237">
        <v>4.5999999999999996</v>
      </c>
      <c r="AM173" s="237">
        <v>4.5999999999999996</v>
      </c>
      <c r="AN173" s="237">
        <v>4.5999999999999996</v>
      </c>
      <c r="AO173" s="385"/>
      <c r="AP173" s="431">
        <f t="shared" si="68"/>
        <v>0</v>
      </c>
      <c r="AQ173" s="385"/>
      <c r="AR173" s="237">
        <f t="shared" si="69"/>
        <v>0</v>
      </c>
      <c r="AS173" s="124"/>
      <c r="AT173" s="431">
        <f t="shared" si="59"/>
        <v>0</v>
      </c>
      <c r="AU173" s="386"/>
      <c r="AV173" s="431">
        <f t="shared" si="60"/>
        <v>0</v>
      </c>
      <c r="AW173" s="386"/>
      <c r="AX173" s="431">
        <f t="shared" si="61"/>
        <v>0</v>
      </c>
      <c r="AY173" s="386"/>
      <c r="AZ173" s="431">
        <f t="shared" si="62"/>
        <v>0</v>
      </c>
      <c r="BA173" s="386"/>
      <c r="BB173" s="431">
        <f t="shared" si="58"/>
        <v>0</v>
      </c>
      <c r="BC173" s="386"/>
      <c r="BD173" s="431">
        <f t="shared" si="63"/>
        <v>0</v>
      </c>
      <c r="BE173" s="385"/>
      <c r="BF173" s="431">
        <f t="shared" si="64"/>
        <v>0</v>
      </c>
      <c r="BG173" s="386"/>
      <c r="BH173" s="431">
        <f t="shared" si="65"/>
        <v>0</v>
      </c>
      <c r="BI173" s="386"/>
      <c r="BJ173" s="431">
        <f t="shared" si="66"/>
        <v>0</v>
      </c>
      <c r="BK173" s="386"/>
      <c r="BL173" s="445">
        <f t="shared" si="67"/>
        <v>0</v>
      </c>
      <c r="BM173" s="471" t="s">
        <v>651</v>
      </c>
    </row>
    <row r="174" spans="1:65" ht="14.25" customHeight="1">
      <c r="A174" s="498" t="s">
        <v>418</v>
      </c>
      <c r="B174" s="130" t="s">
        <v>160</v>
      </c>
      <c r="C174" s="129" t="s">
        <v>87</v>
      </c>
      <c r="D174" s="517" t="s">
        <v>225</v>
      </c>
      <c r="E174" s="518" t="s">
        <v>162</v>
      </c>
      <c r="F174" s="1046"/>
      <c r="G174" s="110" t="s">
        <v>170</v>
      </c>
      <c r="H174" s="178" t="s">
        <v>269</v>
      </c>
      <c r="I174" s="119" t="s">
        <v>174</v>
      </c>
      <c r="J174" s="177">
        <v>15</v>
      </c>
      <c r="K174" s="178" t="s">
        <v>166</v>
      </c>
      <c r="L174" s="178" t="s">
        <v>167</v>
      </c>
      <c r="M174" s="55" t="s">
        <v>168</v>
      </c>
      <c r="N174" s="55">
        <v>4.9000000000000004</v>
      </c>
      <c r="O174" s="55">
        <v>6.4</v>
      </c>
      <c r="P174" s="55">
        <v>6.4</v>
      </c>
      <c r="Q174" s="55">
        <v>6.4</v>
      </c>
      <c r="R174" s="55">
        <v>6.4</v>
      </c>
      <c r="S174" s="55">
        <v>6.4</v>
      </c>
      <c r="T174" s="55">
        <v>6.4</v>
      </c>
      <c r="U174" s="55">
        <v>6.4</v>
      </c>
      <c r="V174" s="55">
        <v>6.4</v>
      </c>
      <c r="W174" s="55">
        <v>6.4</v>
      </c>
      <c r="X174" s="55">
        <v>6.4</v>
      </c>
      <c r="Y174" s="55">
        <v>6.4</v>
      </c>
      <c r="Z174" s="55">
        <v>6.4</v>
      </c>
      <c r="AA174" s="55">
        <v>6.4</v>
      </c>
      <c r="AB174" s="147">
        <v>1.5</v>
      </c>
      <c r="AC174" s="145">
        <v>1.5</v>
      </c>
      <c r="AD174" s="145">
        <v>1.5</v>
      </c>
      <c r="AE174" s="145">
        <v>1.5</v>
      </c>
      <c r="AF174" s="145">
        <v>1.5</v>
      </c>
      <c r="AG174" s="145">
        <v>1.5</v>
      </c>
      <c r="AH174" s="145">
        <v>1.5</v>
      </c>
      <c r="AI174" s="237">
        <v>1.5</v>
      </c>
      <c r="AJ174" s="237">
        <v>1.5</v>
      </c>
      <c r="AK174" s="237">
        <v>1.5</v>
      </c>
      <c r="AL174" s="237">
        <v>1.5</v>
      </c>
      <c r="AM174" s="237">
        <v>1.5</v>
      </c>
      <c r="AN174" s="376">
        <v>1.5</v>
      </c>
      <c r="AO174" s="385">
        <v>7240</v>
      </c>
      <c r="AP174" s="431">
        <f t="shared" si="68"/>
        <v>10860</v>
      </c>
      <c r="AQ174" s="385">
        <v>3880</v>
      </c>
      <c r="AR174" s="237">
        <f t="shared" si="69"/>
        <v>5820</v>
      </c>
      <c r="AS174" s="124">
        <v>4760</v>
      </c>
      <c r="AT174" s="431">
        <f t="shared" si="59"/>
        <v>7140</v>
      </c>
      <c r="AU174" s="386">
        <v>8040</v>
      </c>
      <c r="AV174" s="431">
        <f t="shared" si="60"/>
        <v>12060</v>
      </c>
      <c r="AW174" s="386">
        <v>4400</v>
      </c>
      <c r="AX174" s="431">
        <f t="shared" si="61"/>
        <v>6600</v>
      </c>
      <c r="AY174" s="386">
        <v>12800</v>
      </c>
      <c r="AZ174" s="431">
        <f t="shared" si="62"/>
        <v>19200</v>
      </c>
      <c r="BA174" s="386">
        <v>12760</v>
      </c>
      <c r="BB174" s="431">
        <f t="shared" si="58"/>
        <v>19140</v>
      </c>
      <c r="BC174" s="386">
        <v>5560</v>
      </c>
      <c r="BD174" s="431">
        <f t="shared" si="63"/>
        <v>8340</v>
      </c>
      <c r="BE174" s="385">
        <v>18440</v>
      </c>
      <c r="BF174" s="431">
        <f t="shared" si="64"/>
        <v>27660</v>
      </c>
      <c r="BG174" s="386">
        <v>6040</v>
      </c>
      <c r="BH174" s="431">
        <f t="shared" si="65"/>
        <v>9060</v>
      </c>
      <c r="BI174" s="386">
        <v>3076</v>
      </c>
      <c r="BJ174" s="431">
        <f t="shared" si="66"/>
        <v>4614</v>
      </c>
      <c r="BK174" s="386">
        <v>6240</v>
      </c>
      <c r="BL174" s="445">
        <f t="shared" si="67"/>
        <v>9360</v>
      </c>
      <c r="BM174" s="471" t="s">
        <v>652</v>
      </c>
    </row>
    <row r="175" spans="1:65" ht="14.25" customHeight="1">
      <c r="A175" s="498" t="s">
        <v>418</v>
      </c>
      <c r="B175" s="130" t="s">
        <v>160</v>
      </c>
      <c r="C175" s="129" t="s">
        <v>87</v>
      </c>
      <c r="D175" s="517" t="s">
        <v>225</v>
      </c>
      <c r="E175" s="518" t="s">
        <v>162</v>
      </c>
      <c r="F175" s="1046"/>
      <c r="G175" s="110" t="s">
        <v>170</v>
      </c>
      <c r="H175" s="178" t="s">
        <v>269</v>
      </c>
      <c r="I175" s="119" t="s">
        <v>165</v>
      </c>
      <c r="J175" s="177">
        <v>15</v>
      </c>
      <c r="K175" s="178" t="s">
        <v>166</v>
      </c>
      <c r="L175" s="178" t="s">
        <v>167</v>
      </c>
      <c r="M175" s="55" t="s">
        <v>168</v>
      </c>
      <c r="N175" s="55">
        <v>8.6</v>
      </c>
      <c r="O175" s="55">
        <v>13.6</v>
      </c>
      <c r="P175" s="55">
        <v>13.6</v>
      </c>
      <c r="Q175" s="55">
        <v>13.6</v>
      </c>
      <c r="R175" s="55">
        <v>13.6</v>
      </c>
      <c r="S175" s="55">
        <v>13.6</v>
      </c>
      <c r="T175" s="55">
        <v>13.6</v>
      </c>
      <c r="U175" s="55">
        <v>13.6</v>
      </c>
      <c r="V175" s="55">
        <v>13.6</v>
      </c>
      <c r="W175" s="55">
        <v>13.6</v>
      </c>
      <c r="X175" s="55">
        <v>13.6</v>
      </c>
      <c r="Y175" s="55">
        <v>13.6</v>
      </c>
      <c r="Z175" s="55">
        <v>13.6</v>
      </c>
      <c r="AA175" s="55">
        <v>13.6</v>
      </c>
      <c r="AB175" s="147">
        <v>5</v>
      </c>
      <c r="AC175" s="145">
        <v>5</v>
      </c>
      <c r="AD175" s="145">
        <v>5</v>
      </c>
      <c r="AE175" s="145">
        <v>5</v>
      </c>
      <c r="AF175" s="145">
        <v>5</v>
      </c>
      <c r="AG175" s="145">
        <v>5</v>
      </c>
      <c r="AH175" s="145">
        <v>5</v>
      </c>
      <c r="AI175" s="237">
        <v>5</v>
      </c>
      <c r="AJ175" s="237">
        <v>5</v>
      </c>
      <c r="AK175" s="237">
        <v>5</v>
      </c>
      <c r="AL175" s="237">
        <v>5</v>
      </c>
      <c r="AM175" s="237">
        <v>5</v>
      </c>
      <c r="AN175" s="376">
        <v>5</v>
      </c>
      <c r="AO175" s="385">
        <v>61999</v>
      </c>
      <c r="AP175" s="431">
        <f t="shared" si="68"/>
        <v>309995</v>
      </c>
      <c r="AQ175" s="393">
        <v>26800</v>
      </c>
      <c r="AR175" s="237">
        <f t="shared" si="69"/>
        <v>134000</v>
      </c>
      <c r="AS175" s="124">
        <v>14360</v>
      </c>
      <c r="AT175" s="431">
        <f t="shared" si="59"/>
        <v>71800</v>
      </c>
      <c r="AU175" s="386">
        <v>4120</v>
      </c>
      <c r="AV175" s="431">
        <f t="shared" si="60"/>
        <v>20600</v>
      </c>
      <c r="AW175" s="386">
        <v>520</v>
      </c>
      <c r="AX175" s="431">
        <f t="shared" si="61"/>
        <v>2600</v>
      </c>
      <c r="AY175" s="386">
        <v>1360</v>
      </c>
      <c r="AZ175" s="431">
        <f t="shared" si="62"/>
        <v>6800</v>
      </c>
      <c r="BA175" s="386">
        <v>1880</v>
      </c>
      <c r="BB175" s="431">
        <f t="shared" si="58"/>
        <v>9400</v>
      </c>
      <c r="BC175" s="386">
        <v>400</v>
      </c>
      <c r="BD175" s="431">
        <f t="shared" si="63"/>
        <v>2000</v>
      </c>
      <c r="BE175" s="385">
        <v>3120</v>
      </c>
      <c r="BF175" s="431">
        <f t="shared" si="64"/>
        <v>15600</v>
      </c>
      <c r="BG175" s="386">
        <v>2040</v>
      </c>
      <c r="BH175" s="431">
        <f t="shared" si="65"/>
        <v>10200</v>
      </c>
      <c r="BI175" s="386">
        <v>40</v>
      </c>
      <c r="BJ175" s="431">
        <f t="shared" si="66"/>
        <v>200</v>
      </c>
      <c r="BK175" s="386">
        <v>320</v>
      </c>
      <c r="BL175" s="445">
        <f t="shared" si="67"/>
        <v>1600</v>
      </c>
      <c r="BM175" s="471" t="s">
        <v>653</v>
      </c>
    </row>
    <row r="176" spans="1:65" ht="14.25" customHeight="1">
      <c r="A176" s="498" t="s">
        <v>418</v>
      </c>
      <c r="B176" s="130" t="s">
        <v>160</v>
      </c>
      <c r="C176" s="129" t="s">
        <v>87</v>
      </c>
      <c r="D176" s="517" t="s">
        <v>225</v>
      </c>
      <c r="E176" s="518" t="s">
        <v>162</v>
      </c>
      <c r="F176" s="1046"/>
      <c r="G176" s="110" t="s">
        <v>170</v>
      </c>
      <c r="H176" s="178" t="s">
        <v>270</v>
      </c>
      <c r="I176" s="119" t="s">
        <v>174</v>
      </c>
      <c r="J176" s="177">
        <v>14</v>
      </c>
      <c r="K176" s="178" t="s">
        <v>166</v>
      </c>
      <c r="L176" s="178" t="s">
        <v>167</v>
      </c>
      <c r="M176" s="55" t="s">
        <v>271</v>
      </c>
      <c r="N176" s="55">
        <v>5.33</v>
      </c>
      <c r="O176" s="55">
        <v>6.65</v>
      </c>
      <c r="P176" s="55">
        <v>6.65</v>
      </c>
      <c r="Q176" s="55">
        <v>6.65</v>
      </c>
      <c r="R176" s="55">
        <v>6.65</v>
      </c>
      <c r="S176" s="55">
        <v>6.65</v>
      </c>
      <c r="T176" s="55">
        <v>6.65</v>
      </c>
      <c r="U176" s="55">
        <v>6.65</v>
      </c>
      <c r="V176" s="55">
        <v>6.65</v>
      </c>
      <c r="W176" s="55">
        <v>6.65</v>
      </c>
      <c r="X176" s="55">
        <v>6.65</v>
      </c>
      <c r="Y176" s="55">
        <v>6.65</v>
      </c>
      <c r="Z176" s="55">
        <v>6.65</v>
      </c>
      <c r="AA176" s="55">
        <v>6.65</v>
      </c>
      <c r="AB176" s="147">
        <v>1.32</v>
      </c>
      <c r="AC176" s="145">
        <v>1.32</v>
      </c>
      <c r="AD176" s="145">
        <v>1.32</v>
      </c>
      <c r="AE176" s="145">
        <v>1.32</v>
      </c>
      <c r="AF176" s="145">
        <v>1.32</v>
      </c>
      <c r="AG176" s="145">
        <v>1.32</v>
      </c>
      <c r="AH176" s="145">
        <v>1.32</v>
      </c>
      <c r="AI176" s="237">
        <v>1.32</v>
      </c>
      <c r="AJ176" s="237">
        <v>1.32</v>
      </c>
      <c r="AK176" s="237">
        <v>1.32</v>
      </c>
      <c r="AL176" s="237">
        <v>1.32</v>
      </c>
      <c r="AM176" s="237">
        <v>1.32</v>
      </c>
      <c r="AN176" s="376">
        <v>1.32</v>
      </c>
      <c r="AO176" s="385">
        <v>440</v>
      </c>
      <c r="AP176" s="431">
        <f t="shared" si="68"/>
        <v>580.80000000000007</v>
      </c>
      <c r="AQ176" s="385">
        <v>40</v>
      </c>
      <c r="AR176" s="237">
        <f t="shared" si="69"/>
        <v>52.800000000000004</v>
      </c>
      <c r="AS176" s="124">
        <v>960</v>
      </c>
      <c r="AT176" s="431">
        <f t="shared" si="59"/>
        <v>1267.2</v>
      </c>
      <c r="AU176" s="386">
        <v>40</v>
      </c>
      <c r="AV176" s="431">
        <f t="shared" si="60"/>
        <v>52.800000000000004</v>
      </c>
      <c r="AW176" s="386">
        <v>40</v>
      </c>
      <c r="AX176" s="431">
        <f t="shared" si="61"/>
        <v>52.800000000000004</v>
      </c>
      <c r="AY176" s="386">
        <v>40</v>
      </c>
      <c r="AZ176" s="431">
        <f t="shared" si="62"/>
        <v>52.800000000000004</v>
      </c>
      <c r="BA176" s="386">
        <v>79</v>
      </c>
      <c r="BB176" s="431">
        <f t="shared" si="58"/>
        <v>104.28</v>
      </c>
      <c r="BC176" s="386">
        <v>40</v>
      </c>
      <c r="BD176" s="431">
        <f t="shared" si="63"/>
        <v>52.800000000000004</v>
      </c>
      <c r="BE176" s="385"/>
      <c r="BF176" s="431">
        <f t="shared" si="64"/>
        <v>0</v>
      </c>
      <c r="BG176" s="386"/>
      <c r="BH176" s="431">
        <f t="shared" si="65"/>
        <v>0</v>
      </c>
      <c r="BI176" s="386"/>
      <c r="BJ176" s="431">
        <f t="shared" si="66"/>
        <v>0</v>
      </c>
      <c r="BK176" s="386"/>
      <c r="BL176" s="445">
        <f t="shared" si="67"/>
        <v>0</v>
      </c>
      <c r="BM176" s="471" t="s">
        <v>654</v>
      </c>
    </row>
    <row r="177" spans="1:65" ht="14.25" customHeight="1">
      <c r="A177" s="498" t="s">
        <v>418</v>
      </c>
      <c r="B177" s="130" t="s">
        <v>160</v>
      </c>
      <c r="C177" s="129" t="s">
        <v>87</v>
      </c>
      <c r="D177" s="517" t="s">
        <v>225</v>
      </c>
      <c r="E177" s="518" t="s">
        <v>162</v>
      </c>
      <c r="F177" s="1046"/>
      <c r="G177" s="110" t="s">
        <v>170</v>
      </c>
      <c r="H177" s="178" t="s">
        <v>270</v>
      </c>
      <c r="I177" s="119" t="s">
        <v>165</v>
      </c>
      <c r="J177" s="177">
        <v>14</v>
      </c>
      <c r="K177" s="178" t="s">
        <v>166</v>
      </c>
      <c r="L177" s="178" t="s">
        <v>167</v>
      </c>
      <c r="M177" s="55" t="s">
        <v>271</v>
      </c>
      <c r="N177" s="55">
        <v>9.9</v>
      </c>
      <c r="O177" s="55">
        <v>14.9</v>
      </c>
      <c r="P177" s="55">
        <v>14.9</v>
      </c>
      <c r="Q177" s="55">
        <v>14.9</v>
      </c>
      <c r="R177" s="55">
        <v>14.9</v>
      </c>
      <c r="S177" s="55">
        <v>14.9</v>
      </c>
      <c r="T177" s="55">
        <v>14.9</v>
      </c>
      <c r="U177" s="55">
        <v>14.9</v>
      </c>
      <c r="V177" s="55">
        <v>14.9</v>
      </c>
      <c r="W177" s="55">
        <v>14.9</v>
      </c>
      <c r="X177" s="55">
        <v>14.9</v>
      </c>
      <c r="Y177" s="55">
        <v>14.9</v>
      </c>
      <c r="Z177" s="55">
        <v>14.9</v>
      </c>
      <c r="AA177" s="55">
        <v>14.9</v>
      </c>
      <c r="AB177" s="147">
        <v>5</v>
      </c>
      <c r="AC177" s="145">
        <v>5</v>
      </c>
      <c r="AD177" s="145">
        <v>5</v>
      </c>
      <c r="AE177" s="145">
        <v>5</v>
      </c>
      <c r="AF177" s="145">
        <v>5</v>
      </c>
      <c r="AG177" s="145">
        <v>5</v>
      </c>
      <c r="AH177" s="145">
        <v>5</v>
      </c>
      <c r="AI177" s="237">
        <v>5</v>
      </c>
      <c r="AJ177" s="237">
        <v>5</v>
      </c>
      <c r="AK177" s="237">
        <v>5</v>
      </c>
      <c r="AL177" s="237">
        <v>5</v>
      </c>
      <c r="AM177" s="237">
        <v>5</v>
      </c>
      <c r="AN177" s="376">
        <v>5</v>
      </c>
      <c r="AO177" s="393">
        <v>120</v>
      </c>
      <c r="AP177" s="431">
        <f t="shared" si="68"/>
        <v>600</v>
      </c>
      <c r="AQ177" s="393">
        <v>80</v>
      </c>
      <c r="AR177" s="237">
        <f t="shared" si="69"/>
        <v>400</v>
      </c>
      <c r="AS177" s="96">
        <v>80</v>
      </c>
      <c r="AT177" s="431">
        <f t="shared" si="59"/>
        <v>400</v>
      </c>
      <c r="AU177" s="386"/>
      <c r="AV177" s="431">
        <f t="shared" si="60"/>
        <v>0</v>
      </c>
      <c r="AW177" s="386">
        <v>80</v>
      </c>
      <c r="AX177" s="431">
        <f t="shared" si="61"/>
        <v>400</v>
      </c>
      <c r="AY177" s="386">
        <v>80</v>
      </c>
      <c r="AZ177" s="431">
        <f t="shared" si="62"/>
        <v>400</v>
      </c>
      <c r="BA177" s="386">
        <v>40</v>
      </c>
      <c r="BB177" s="431">
        <f t="shared" si="58"/>
        <v>200</v>
      </c>
      <c r="BC177" s="386">
        <v>40</v>
      </c>
      <c r="BD177" s="431">
        <f t="shared" si="63"/>
        <v>200</v>
      </c>
      <c r="BE177" s="385"/>
      <c r="BF177" s="431">
        <f t="shared" si="64"/>
        <v>0</v>
      </c>
      <c r="BG177" s="385"/>
      <c r="BH177" s="431">
        <f t="shared" si="65"/>
        <v>0</v>
      </c>
      <c r="BI177" s="385"/>
      <c r="BJ177" s="431">
        <f t="shared" si="66"/>
        <v>0</v>
      </c>
      <c r="BK177" s="385"/>
      <c r="BL177" s="445">
        <f t="shared" si="67"/>
        <v>0</v>
      </c>
      <c r="BM177" s="471" t="s">
        <v>655</v>
      </c>
    </row>
    <row r="178" spans="1:65" ht="14.25" customHeight="1">
      <c r="A178" s="498" t="s">
        <v>418</v>
      </c>
      <c r="B178" s="130" t="s">
        <v>160</v>
      </c>
      <c r="C178" s="129" t="s">
        <v>87</v>
      </c>
      <c r="D178" s="517" t="s">
        <v>225</v>
      </c>
      <c r="E178" s="518" t="s">
        <v>162</v>
      </c>
      <c r="F178" s="1046"/>
      <c r="G178" s="110" t="s">
        <v>170</v>
      </c>
      <c r="H178" s="178" t="s">
        <v>270</v>
      </c>
      <c r="I178" s="119" t="s">
        <v>165</v>
      </c>
      <c r="J178" s="177">
        <v>14</v>
      </c>
      <c r="K178" s="178" t="s">
        <v>272</v>
      </c>
      <c r="L178" s="178" t="s">
        <v>167</v>
      </c>
      <c r="M178" s="55" t="s">
        <v>271</v>
      </c>
      <c r="N178" s="55">
        <v>9.8999999999999986</v>
      </c>
      <c r="O178" s="55">
        <v>15.6</v>
      </c>
      <c r="P178" s="55">
        <v>15.6</v>
      </c>
      <c r="Q178" s="55">
        <v>15.6</v>
      </c>
      <c r="R178" s="55">
        <v>15.6</v>
      </c>
      <c r="S178" s="55">
        <v>15.6</v>
      </c>
      <c r="T178" s="55">
        <v>15.6</v>
      </c>
      <c r="U178" s="55">
        <v>15.6</v>
      </c>
      <c r="V178" s="55">
        <v>15.6</v>
      </c>
      <c r="W178" s="55">
        <v>15.6</v>
      </c>
      <c r="X178" s="55">
        <v>15.6</v>
      </c>
      <c r="Y178" s="55">
        <v>15.6</v>
      </c>
      <c r="Z178" s="55">
        <v>15.6</v>
      </c>
      <c r="AA178" s="55">
        <v>15.6</v>
      </c>
      <c r="AB178" s="147">
        <v>5.7</v>
      </c>
      <c r="AC178" s="145">
        <v>5.7</v>
      </c>
      <c r="AD178" s="145">
        <v>5.7</v>
      </c>
      <c r="AE178" s="145">
        <v>5.7</v>
      </c>
      <c r="AF178" s="145">
        <v>5.7</v>
      </c>
      <c r="AG178" s="145">
        <v>5.7</v>
      </c>
      <c r="AH178" s="145">
        <v>5.7</v>
      </c>
      <c r="AI178" s="237">
        <v>5.7</v>
      </c>
      <c r="AJ178" s="237">
        <v>5.7</v>
      </c>
      <c r="AK178" s="237">
        <v>5.7</v>
      </c>
      <c r="AL178" s="237">
        <v>5.7</v>
      </c>
      <c r="AM178" s="237">
        <v>5.7</v>
      </c>
      <c r="AN178" s="376">
        <v>5.7</v>
      </c>
      <c r="AO178" s="393"/>
      <c r="AP178" s="431">
        <f t="shared" si="68"/>
        <v>0</v>
      </c>
      <c r="AQ178" s="393"/>
      <c r="AR178" s="237">
        <f t="shared" si="69"/>
        <v>0</v>
      </c>
      <c r="AS178" s="124"/>
      <c r="AT178" s="431">
        <f t="shared" si="59"/>
        <v>0</v>
      </c>
      <c r="AU178" s="386"/>
      <c r="AV178" s="431">
        <f t="shared" si="60"/>
        <v>0</v>
      </c>
      <c r="AW178" s="386"/>
      <c r="AX178" s="431">
        <f t="shared" si="61"/>
        <v>0</v>
      </c>
      <c r="AY178" s="386"/>
      <c r="AZ178" s="431">
        <f t="shared" si="62"/>
        <v>0</v>
      </c>
      <c r="BA178" s="386"/>
      <c r="BB178" s="431">
        <f t="shared" si="58"/>
        <v>0</v>
      </c>
      <c r="BC178" s="386"/>
      <c r="BD178" s="431">
        <f t="shared" si="63"/>
        <v>0</v>
      </c>
      <c r="BE178" s="385"/>
      <c r="BF178" s="431">
        <f t="shared" si="64"/>
        <v>0</v>
      </c>
      <c r="BG178" s="385"/>
      <c r="BH178" s="431">
        <f t="shared" si="65"/>
        <v>0</v>
      </c>
      <c r="BI178" s="385"/>
      <c r="BJ178" s="431">
        <f t="shared" si="66"/>
        <v>0</v>
      </c>
      <c r="BK178" s="385"/>
      <c r="BL178" s="445">
        <f t="shared" si="67"/>
        <v>0</v>
      </c>
      <c r="BM178" s="471" t="s">
        <v>656</v>
      </c>
    </row>
    <row r="179" spans="1:65" ht="14.25" customHeight="1">
      <c r="A179" s="498" t="s">
        <v>418</v>
      </c>
      <c r="B179" s="130" t="s">
        <v>160</v>
      </c>
      <c r="C179" s="129" t="s">
        <v>87</v>
      </c>
      <c r="D179" s="517" t="s">
        <v>225</v>
      </c>
      <c r="E179" s="518" t="s">
        <v>162</v>
      </c>
      <c r="F179" s="1046"/>
      <c r="G179" s="110" t="s">
        <v>170</v>
      </c>
      <c r="H179" s="178" t="s">
        <v>270</v>
      </c>
      <c r="I179" s="119" t="s">
        <v>165</v>
      </c>
      <c r="J179" s="177">
        <v>14</v>
      </c>
      <c r="K179" s="178" t="s">
        <v>273</v>
      </c>
      <c r="L179" s="178" t="s">
        <v>167</v>
      </c>
      <c r="M179" s="55" t="s">
        <v>271</v>
      </c>
      <c r="N179" s="55">
        <v>10.3</v>
      </c>
      <c r="O179" s="55">
        <v>16.600000000000001</v>
      </c>
      <c r="P179" s="55">
        <v>16.600000000000001</v>
      </c>
      <c r="Q179" s="55">
        <v>16.600000000000001</v>
      </c>
      <c r="R179" s="55">
        <v>16.600000000000001</v>
      </c>
      <c r="S179" s="55">
        <v>16.600000000000001</v>
      </c>
      <c r="T179" s="55">
        <v>16.600000000000001</v>
      </c>
      <c r="U179" s="55">
        <v>16.600000000000001</v>
      </c>
      <c r="V179" s="55">
        <v>16.600000000000001</v>
      </c>
      <c r="W179" s="55">
        <v>16.600000000000001</v>
      </c>
      <c r="X179" s="55">
        <v>16.600000000000001</v>
      </c>
      <c r="Y179" s="55">
        <v>16.600000000000001</v>
      </c>
      <c r="Z179" s="55">
        <v>16.600000000000001</v>
      </c>
      <c r="AA179" s="55">
        <v>16.600000000000001</v>
      </c>
      <c r="AB179" s="147">
        <v>6.3</v>
      </c>
      <c r="AC179" s="145">
        <v>6.3</v>
      </c>
      <c r="AD179" s="145">
        <v>6.3</v>
      </c>
      <c r="AE179" s="145">
        <v>6.3</v>
      </c>
      <c r="AF179" s="145">
        <v>6.3</v>
      </c>
      <c r="AG179" s="145">
        <v>6.3</v>
      </c>
      <c r="AH179" s="145">
        <v>6.3</v>
      </c>
      <c r="AI179" s="237">
        <v>6.3</v>
      </c>
      <c r="AJ179" s="237">
        <v>6.3</v>
      </c>
      <c r="AK179" s="237">
        <v>6.3</v>
      </c>
      <c r="AL179" s="237">
        <v>6.3</v>
      </c>
      <c r="AM179" s="237">
        <v>6.3</v>
      </c>
      <c r="AN179" s="376">
        <v>6.3</v>
      </c>
      <c r="AO179" s="393"/>
      <c r="AP179" s="431">
        <f t="shared" si="68"/>
        <v>0</v>
      </c>
      <c r="AQ179" s="393"/>
      <c r="AR179" s="237">
        <f t="shared" si="69"/>
        <v>0</v>
      </c>
      <c r="AS179" s="124"/>
      <c r="AT179" s="431">
        <f t="shared" si="59"/>
        <v>0</v>
      </c>
      <c r="AU179" s="386"/>
      <c r="AV179" s="431">
        <f t="shared" si="60"/>
        <v>0</v>
      </c>
      <c r="AW179" s="386"/>
      <c r="AX179" s="431">
        <f t="shared" si="61"/>
        <v>0</v>
      </c>
      <c r="AY179" s="386"/>
      <c r="AZ179" s="431">
        <f t="shared" si="62"/>
        <v>0</v>
      </c>
      <c r="BA179" s="386"/>
      <c r="BB179" s="431">
        <f t="shared" si="58"/>
        <v>0</v>
      </c>
      <c r="BC179" s="386"/>
      <c r="BD179" s="431">
        <f t="shared" si="63"/>
        <v>0</v>
      </c>
      <c r="BE179" s="385"/>
      <c r="BF179" s="431">
        <f t="shared" si="64"/>
        <v>0</v>
      </c>
      <c r="BG179" s="386"/>
      <c r="BH179" s="431">
        <f t="shared" si="65"/>
        <v>0</v>
      </c>
      <c r="BI179" s="386"/>
      <c r="BJ179" s="431">
        <f t="shared" si="66"/>
        <v>0</v>
      </c>
      <c r="BK179" s="386"/>
      <c r="BL179" s="445">
        <f t="shared" si="67"/>
        <v>0</v>
      </c>
      <c r="BM179" s="471" t="s">
        <v>657</v>
      </c>
    </row>
    <row r="180" spans="1:65" ht="14.25" customHeight="1">
      <c r="A180" s="498" t="s">
        <v>418</v>
      </c>
      <c r="B180" s="130" t="s">
        <v>160</v>
      </c>
      <c r="C180" s="129" t="s">
        <v>87</v>
      </c>
      <c r="D180" s="517" t="s">
        <v>225</v>
      </c>
      <c r="E180" s="518" t="s">
        <v>162</v>
      </c>
      <c r="F180" s="1046"/>
      <c r="G180" s="110" t="s">
        <v>241</v>
      </c>
      <c r="H180" s="178" t="s">
        <v>274</v>
      </c>
      <c r="I180" s="119" t="s">
        <v>174</v>
      </c>
      <c r="J180" s="177">
        <v>15</v>
      </c>
      <c r="K180" s="178" t="s">
        <v>166</v>
      </c>
      <c r="L180" s="178" t="s">
        <v>167</v>
      </c>
      <c r="M180" s="55" t="s">
        <v>271</v>
      </c>
      <c r="N180" s="55">
        <v>3.7500000000000004</v>
      </c>
      <c r="O180" s="55">
        <v>6.4</v>
      </c>
      <c r="P180" s="55">
        <v>6.4</v>
      </c>
      <c r="Q180" s="55">
        <v>6.4</v>
      </c>
      <c r="R180" s="55">
        <v>6.4</v>
      </c>
      <c r="S180" s="55">
        <v>6.4</v>
      </c>
      <c r="T180" s="55">
        <v>6.4</v>
      </c>
      <c r="U180" s="55">
        <v>6.4</v>
      </c>
      <c r="V180" s="55">
        <v>6.4</v>
      </c>
      <c r="W180" s="55">
        <v>6.4</v>
      </c>
      <c r="X180" s="55">
        <v>6.4</v>
      </c>
      <c r="Y180" s="55">
        <v>6.4</v>
      </c>
      <c r="Z180" s="55">
        <v>6.4</v>
      </c>
      <c r="AA180" s="55">
        <v>6.4</v>
      </c>
      <c r="AB180" s="147">
        <v>2.65</v>
      </c>
      <c r="AC180" s="145">
        <v>2.65</v>
      </c>
      <c r="AD180" s="145">
        <v>2.65</v>
      </c>
      <c r="AE180" s="145">
        <v>2.65</v>
      </c>
      <c r="AF180" s="145">
        <v>2.65</v>
      </c>
      <c r="AG180" s="145">
        <v>2.65</v>
      </c>
      <c r="AH180" s="145">
        <v>2.65</v>
      </c>
      <c r="AI180" s="237">
        <v>2.65</v>
      </c>
      <c r="AJ180" s="237">
        <v>2.65</v>
      </c>
      <c r="AK180" s="237">
        <v>2.65</v>
      </c>
      <c r="AL180" s="237">
        <v>2.65</v>
      </c>
      <c r="AM180" s="237">
        <v>2.65</v>
      </c>
      <c r="AN180" s="376">
        <v>2.65</v>
      </c>
      <c r="AO180" s="393">
        <v>640</v>
      </c>
      <c r="AP180" s="431">
        <f t="shared" si="68"/>
        <v>1696</v>
      </c>
      <c r="AQ180" s="393">
        <v>320</v>
      </c>
      <c r="AR180" s="237">
        <f t="shared" si="69"/>
        <v>848</v>
      </c>
      <c r="AS180" s="124"/>
      <c r="AT180" s="431">
        <f t="shared" si="59"/>
        <v>0</v>
      </c>
      <c r="AU180" s="386">
        <v>120</v>
      </c>
      <c r="AV180" s="431">
        <f t="shared" si="60"/>
        <v>318</v>
      </c>
      <c r="AW180" s="386"/>
      <c r="AX180" s="431">
        <f t="shared" si="61"/>
        <v>0</v>
      </c>
      <c r="AY180" s="386"/>
      <c r="AZ180" s="431">
        <f t="shared" si="62"/>
        <v>0</v>
      </c>
      <c r="BA180" s="386"/>
      <c r="BB180" s="431">
        <f t="shared" si="58"/>
        <v>0</v>
      </c>
      <c r="BC180" s="386"/>
      <c r="BD180" s="431">
        <f t="shared" si="63"/>
        <v>0</v>
      </c>
      <c r="BE180" s="385"/>
      <c r="BF180" s="431">
        <f t="shared" si="64"/>
        <v>0</v>
      </c>
      <c r="BG180" s="386"/>
      <c r="BH180" s="431">
        <f t="shared" si="65"/>
        <v>0</v>
      </c>
      <c r="BI180" s="386"/>
      <c r="BJ180" s="431">
        <f t="shared" si="66"/>
        <v>0</v>
      </c>
      <c r="BK180" s="386"/>
      <c r="BL180" s="445">
        <f t="shared" si="67"/>
        <v>0</v>
      </c>
      <c r="BM180" s="471" t="s">
        <v>658</v>
      </c>
    </row>
    <row r="181" spans="1:65" ht="14.25" customHeight="1">
      <c r="A181" s="498" t="s">
        <v>418</v>
      </c>
      <c r="B181" s="130" t="s">
        <v>160</v>
      </c>
      <c r="C181" s="129" t="s">
        <v>87</v>
      </c>
      <c r="D181" s="517" t="s">
        <v>225</v>
      </c>
      <c r="E181" s="518" t="s">
        <v>162</v>
      </c>
      <c r="F181" s="1046"/>
      <c r="G181" s="110" t="s">
        <v>241</v>
      </c>
      <c r="H181" s="178" t="s">
        <v>274</v>
      </c>
      <c r="I181" s="119" t="s">
        <v>165</v>
      </c>
      <c r="J181" s="177">
        <v>15</v>
      </c>
      <c r="K181" s="178" t="s">
        <v>166</v>
      </c>
      <c r="L181" s="178" t="s">
        <v>167</v>
      </c>
      <c r="M181" s="55" t="s">
        <v>271</v>
      </c>
      <c r="N181" s="55">
        <v>8.25</v>
      </c>
      <c r="O181" s="55">
        <v>13.6</v>
      </c>
      <c r="P181" s="55">
        <v>13.6</v>
      </c>
      <c r="Q181" s="55">
        <v>13.6</v>
      </c>
      <c r="R181" s="55">
        <v>13.6</v>
      </c>
      <c r="S181" s="55">
        <v>13.6</v>
      </c>
      <c r="T181" s="55">
        <v>13.6</v>
      </c>
      <c r="U181" s="55">
        <v>13.6</v>
      </c>
      <c r="V181" s="55">
        <v>13.6</v>
      </c>
      <c r="W181" s="55">
        <v>13.6</v>
      </c>
      <c r="X181" s="55">
        <v>13.6</v>
      </c>
      <c r="Y181" s="55">
        <v>13.6</v>
      </c>
      <c r="Z181" s="55">
        <v>13.6</v>
      </c>
      <c r="AA181" s="55">
        <v>13.6</v>
      </c>
      <c r="AB181" s="147">
        <v>5.35</v>
      </c>
      <c r="AC181" s="145">
        <v>5.35</v>
      </c>
      <c r="AD181" s="145">
        <v>5.35</v>
      </c>
      <c r="AE181" s="145">
        <v>5.35</v>
      </c>
      <c r="AF181" s="145">
        <v>5.35</v>
      </c>
      <c r="AG181" s="145">
        <v>5.35</v>
      </c>
      <c r="AH181" s="145">
        <v>5.35</v>
      </c>
      <c r="AI181" s="237">
        <v>5.35</v>
      </c>
      <c r="AJ181" s="237">
        <v>5.35</v>
      </c>
      <c r="AK181" s="237">
        <v>5.35</v>
      </c>
      <c r="AL181" s="237">
        <v>5.35</v>
      </c>
      <c r="AM181" s="237">
        <v>5.35</v>
      </c>
      <c r="AN181" s="376">
        <v>5.35</v>
      </c>
      <c r="AO181" s="393">
        <v>11960</v>
      </c>
      <c r="AP181" s="431">
        <f t="shared" si="68"/>
        <v>63985.999999999993</v>
      </c>
      <c r="AQ181" s="393">
        <v>8040</v>
      </c>
      <c r="AR181" s="237">
        <f t="shared" si="69"/>
        <v>43014</v>
      </c>
      <c r="AS181" s="124">
        <v>2639</v>
      </c>
      <c r="AT181" s="431">
        <f t="shared" si="59"/>
        <v>14118.65</v>
      </c>
      <c r="AU181" s="393">
        <v>4320</v>
      </c>
      <c r="AV181" s="431">
        <f t="shared" si="60"/>
        <v>23112</v>
      </c>
      <c r="AW181" s="393">
        <v>4960</v>
      </c>
      <c r="AX181" s="431">
        <f t="shared" si="61"/>
        <v>26536</v>
      </c>
      <c r="AY181" s="393">
        <v>719</v>
      </c>
      <c r="AZ181" s="431">
        <f t="shared" si="62"/>
        <v>3846.6499999999996</v>
      </c>
      <c r="BA181" s="393">
        <v>1520</v>
      </c>
      <c r="BB181" s="431">
        <f t="shared" si="58"/>
        <v>8131.9999999999991</v>
      </c>
      <c r="BC181" s="393">
        <v>440</v>
      </c>
      <c r="BD181" s="431">
        <f t="shared" si="63"/>
        <v>2354</v>
      </c>
      <c r="BE181" s="393">
        <v>919</v>
      </c>
      <c r="BF181" s="431">
        <f t="shared" si="64"/>
        <v>4916.6499999999996</v>
      </c>
      <c r="BG181" s="393">
        <v>240</v>
      </c>
      <c r="BH181" s="431">
        <f t="shared" si="65"/>
        <v>1284</v>
      </c>
      <c r="BI181" s="393"/>
      <c r="BJ181" s="431">
        <f t="shared" si="66"/>
        <v>0</v>
      </c>
      <c r="BK181" s="393"/>
      <c r="BL181" s="445">
        <f t="shared" si="67"/>
        <v>0</v>
      </c>
      <c r="BM181" s="471" t="s">
        <v>659</v>
      </c>
    </row>
    <row r="182" spans="1:65" ht="14.25" customHeight="1">
      <c r="A182" s="498" t="s">
        <v>418</v>
      </c>
      <c r="B182" s="130" t="s">
        <v>160</v>
      </c>
      <c r="C182" s="129" t="s">
        <v>87</v>
      </c>
      <c r="D182" s="517" t="s">
        <v>225</v>
      </c>
      <c r="E182" s="518" t="s">
        <v>162</v>
      </c>
      <c r="F182" s="1046"/>
      <c r="G182" s="110" t="s">
        <v>176</v>
      </c>
      <c r="H182" s="178" t="s">
        <v>275</v>
      </c>
      <c r="I182" s="119" t="s">
        <v>174</v>
      </c>
      <c r="J182" s="177">
        <v>14</v>
      </c>
      <c r="K182" s="178" t="s">
        <v>166</v>
      </c>
      <c r="L182" s="178" t="s">
        <v>167</v>
      </c>
      <c r="M182" s="55" t="s">
        <v>271</v>
      </c>
      <c r="N182" s="55">
        <v>4.9499999999999993</v>
      </c>
      <c r="O182" s="55">
        <v>6.5</v>
      </c>
      <c r="P182" s="55">
        <v>6.5</v>
      </c>
      <c r="Q182" s="55">
        <v>6.5</v>
      </c>
      <c r="R182" s="55">
        <v>6.5</v>
      </c>
      <c r="S182" s="55">
        <v>6.5</v>
      </c>
      <c r="T182" s="55">
        <v>6.5</v>
      </c>
      <c r="U182" s="55">
        <v>6.5</v>
      </c>
      <c r="V182" s="55">
        <v>6.1</v>
      </c>
      <c r="W182" s="55">
        <v>6.1</v>
      </c>
      <c r="X182" s="55">
        <v>6.1</v>
      </c>
      <c r="Y182" s="55">
        <v>6.1</v>
      </c>
      <c r="Z182" s="55">
        <v>6.1</v>
      </c>
      <c r="AA182" s="55">
        <v>6.1</v>
      </c>
      <c r="AB182" s="147">
        <v>1.1499999999999999</v>
      </c>
      <c r="AC182" s="145">
        <v>1.55</v>
      </c>
      <c r="AD182" s="145">
        <v>1.55</v>
      </c>
      <c r="AE182" s="145">
        <v>1.55</v>
      </c>
      <c r="AF182" s="145">
        <v>1.55</v>
      </c>
      <c r="AG182" s="145">
        <v>1.55</v>
      </c>
      <c r="AH182" s="145">
        <v>1.55</v>
      </c>
      <c r="AI182" s="237">
        <v>1.1499999999999999</v>
      </c>
      <c r="AJ182" s="237">
        <v>1.1499999999999999</v>
      </c>
      <c r="AK182" s="237">
        <v>1.1499999999999999</v>
      </c>
      <c r="AL182" s="237">
        <v>1.1499999999999999</v>
      </c>
      <c r="AM182" s="237">
        <v>1.1499999999999999</v>
      </c>
      <c r="AN182" s="237">
        <v>1.1499999999999999</v>
      </c>
      <c r="AO182" s="393">
        <v>2680</v>
      </c>
      <c r="AP182" s="431">
        <f t="shared" si="68"/>
        <v>4154</v>
      </c>
      <c r="AQ182" s="393">
        <v>3160</v>
      </c>
      <c r="AR182" s="237">
        <f t="shared" si="69"/>
        <v>4898</v>
      </c>
      <c r="AS182" s="124">
        <v>200</v>
      </c>
      <c r="AT182" s="431">
        <f t="shared" si="59"/>
        <v>310</v>
      </c>
      <c r="AU182" s="393">
        <v>160</v>
      </c>
      <c r="AV182" s="431">
        <f t="shared" si="60"/>
        <v>248</v>
      </c>
      <c r="AW182" s="393"/>
      <c r="AX182" s="431">
        <f t="shared" si="61"/>
        <v>0</v>
      </c>
      <c r="AY182" s="393"/>
      <c r="AZ182" s="431">
        <f t="shared" si="62"/>
        <v>0</v>
      </c>
      <c r="BA182" s="393"/>
      <c r="BB182" s="431">
        <f t="shared" si="58"/>
        <v>0</v>
      </c>
      <c r="BC182" s="393"/>
      <c r="BD182" s="431">
        <f t="shared" si="63"/>
        <v>0</v>
      </c>
      <c r="BE182" s="393"/>
      <c r="BF182" s="431">
        <f t="shared" si="64"/>
        <v>0</v>
      </c>
      <c r="BG182" s="393"/>
      <c r="BH182" s="431">
        <f t="shared" si="65"/>
        <v>0</v>
      </c>
      <c r="BI182" s="393"/>
      <c r="BJ182" s="431">
        <f t="shared" si="66"/>
        <v>0</v>
      </c>
      <c r="BK182" s="393"/>
      <c r="BL182" s="445">
        <f t="shared" si="67"/>
        <v>0</v>
      </c>
      <c r="BM182" s="471" t="s">
        <v>660</v>
      </c>
    </row>
    <row r="183" spans="1:65" ht="14.25" customHeight="1">
      <c r="A183" s="498" t="s">
        <v>418</v>
      </c>
      <c r="B183" s="130" t="s">
        <v>160</v>
      </c>
      <c r="C183" s="129" t="s">
        <v>87</v>
      </c>
      <c r="D183" s="517" t="s">
        <v>225</v>
      </c>
      <c r="E183" s="518" t="s">
        <v>162</v>
      </c>
      <c r="F183" s="1046"/>
      <c r="G183" s="110" t="s">
        <v>176</v>
      </c>
      <c r="H183" s="178" t="s">
        <v>275</v>
      </c>
      <c r="I183" s="119" t="s">
        <v>174</v>
      </c>
      <c r="J183" s="177">
        <v>14</v>
      </c>
      <c r="K183" s="178" t="s">
        <v>276</v>
      </c>
      <c r="L183" s="178" t="s">
        <v>167</v>
      </c>
      <c r="M183" s="55" t="s">
        <v>271</v>
      </c>
      <c r="N183" s="55">
        <v>5.3</v>
      </c>
      <c r="O183" s="55">
        <v>7.5</v>
      </c>
      <c r="P183" s="55">
        <v>7.5</v>
      </c>
      <c r="Q183" s="55">
        <v>7.5</v>
      </c>
      <c r="R183" s="55">
        <v>7.5</v>
      </c>
      <c r="S183" s="55">
        <v>7.5</v>
      </c>
      <c r="T183" s="55">
        <v>7.5</v>
      </c>
      <c r="U183" s="55">
        <v>7.5</v>
      </c>
      <c r="V183" s="55">
        <v>7.1</v>
      </c>
      <c r="W183" s="55">
        <v>7.1</v>
      </c>
      <c r="X183" s="55">
        <v>7.1</v>
      </c>
      <c r="Y183" s="55">
        <v>7.1</v>
      </c>
      <c r="Z183" s="55">
        <v>7.1</v>
      </c>
      <c r="AA183" s="55">
        <v>7.1</v>
      </c>
      <c r="AB183" s="147">
        <v>1.8</v>
      </c>
      <c r="AC183" s="145">
        <v>2.2000000000000002</v>
      </c>
      <c r="AD183" s="145">
        <v>2.2000000000000002</v>
      </c>
      <c r="AE183" s="145">
        <v>2.2000000000000002</v>
      </c>
      <c r="AF183" s="145">
        <v>2.2000000000000002</v>
      </c>
      <c r="AG183" s="145">
        <v>2.2000000000000002</v>
      </c>
      <c r="AH183" s="145">
        <v>2.2000000000000002</v>
      </c>
      <c r="AI183" s="237">
        <v>1.8</v>
      </c>
      <c r="AJ183" s="237">
        <v>1.8</v>
      </c>
      <c r="AK183" s="237">
        <v>1.8</v>
      </c>
      <c r="AL183" s="237">
        <v>1.8</v>
      </c>
      <c r="AM183" s="237">
        <v>1.8</v>
      </c>
      <c r="AN183" s="237">
        <v>1.8</v>
      </c>
      <c r="AO183" s="393">
        <v>120</v>
      </c>
      <c r="AP183" s="431">
        <f t="shared" si="68"/>
        <v>264</v>
      </c>
      <c r="AQ183" s="393">
        <v>120</v>
      </c>
      <c r="AR183" s="237">
        <f t="shared" si="69"/>
        <v>264</v>
      </c>
      <c r="AS183" s="124">
        <v>40</v>
      </c>
      <c r="AT183" s="431">
        <f t="shared" si="59"/>
        <v>88</v>
      </c>
      <c r="AU183" s="393"/>
      <c r="AV183" s="431">
        <f t="shared" si="60"/>
        <v>0</v>
      </c>
      <c r="AW183" s="393"/>
      <c r="AX183" s="431">
        <f t="shared" si="61"/>
        <v>0</v>
      </c>
      <c r="AY183" s="393">
        <v>40</v>
      </c>
      <c r="AZ183" s="431">
        <f t="shared" si="62"/>
        <v>88</v>
      </c>
      <c r="BA183" s="393"/>
      <c r="BB183" s="431">
        <f t="shared" si="58"/>
        <v>0</v>
      </c>
      <c r="BC183" s="393"/>
      <c r="BD183" s="431">
        <f t="shared" si="63"/>
        <v>0</v>
      </c>
      <c r="BE183" s="393"/>
      <c r="BF183" s="431">
        <f t="shared" si="64"/>
        <v>0</v>
      </c>
      <c r="BG183" s="393"/>
      <c r="BH183" s="431">
        <f t="shared" si="65"/>
        <v>0</v>
      </c>
      <c r="BI183" s="393"/>
      <c r="BJ183" s="431">
        <f t="shared" si="66"/>
        <v>0</v>
      </c>
      <c r="BK183" s="393"/>
      <c r="BL183" s="445">
        <f t="shared" si="67"/>
        <v>0</v>
      </c>
      <c r="BM183" s="471" t="s">
        <v>661</v>
      </c>
    </row>
    <row r="184" spans="1:65" ht="14.25" customHeight="1">
      <c r="A184" s="498" t="s">
        <v>418</v>
      </c>
      <c r="B184" s="130" t="s">
        <v>160</v>
      </c>
      <c r="C184" s="129" t="s">
        <v>87</v>
      </c>
      <c r="D184" s="517" t="s">
        <v>225</v>
      </c>
      <c r="E184" s="518" t="s">
        <v>162</v>
      </c>
      <c r="F184" s="1046"/>
      <c r="G184" s="110" t="s">
        <v>176</v>
      </c>
      <c r="H184" s="178" t="s">
        <v>275</v>
      </c>
      <c r="I184" s="119" t="s">
        <v>165</v>
      </c>
      <c r="J184" s="177">
        <v>14</v>
      </c>
      <c r="K184" s="178" t="s">
        <v>276</v>
      </c>
      <c r="L184" s="178" t="s">
        <v>167</v>
      </c>
      <c r="M184" s="55" t="s">
        <v>271</v>
      </c>
      <c r="N184" s="55">
        <v>9.9</v>
      </c>
      <c r="O184" s="55">
        <v>16.100000000000001</v>
      </c>
      <c r="P184" s="55">
        <v>16.100000000000001</v>
      </c>
      <c r="Q184" s="55">
        <v>16.100000000000001</v>
      </c>
      <c r="R184" s="55">
        <v>16.100000000000001</v>
      </c>
      <c r="S184" s="55">
        <v>16.100000000000001</v>
      </c>
      <c r="T184" s="55">
        <v>16.100000000000001</v>
      </c>
      <c r="U184" s="55">
        <v>16.100000000000001</v>
      </c>
      <c r="V184" s="55">
        <v>14.3</v>
      </c>
      <c r="W184" s="55">
        <v>14.3</v>
      </c>
      <c r="X184" s="55">
        <v>14.3</v>
      </c>
      <c r="Y184" s="55">
        <v>14.3</v>
      </c>
      <c r="Z184" s="55">
        <v>14.3</v>
      </c>
      <c r="AA184" s="55">
        <v>14.3</v>
      </c>
      <c r="AB184" s="147">
        <v>4.4000000000000004</v>
      </c>
      <c r="AC184" s="145">
        <v>4</v>
      </c>
      <c r="AD184" s="145">
        <v>6.2</v>
      </c>
      <c r="AE184" s="145">
        <v>6.2</v>
      </c>
      <c r="AF184" s="145">
        <v>6.2</v>
      </c>
      <c r="AG184" s="145">
        <v>6.2</v>
      </c>
      <c r="AH184" s="145">
        <v>6.2</v>
      </c>
      <c r="AI184" s="237">
        <v>4.4000000000000004</v>
      </c>
      <c r="AJ184" s="237">
        <v>4.4000000000000004</v>
      </c>
      <c r="AK184" s="237">
        <v>4.4000000000000004</v>
      </c>
      <c r="AL184" s="237">
        <v>4.4000000000000004</v>
      </c>
      <c r="AM184" s="237">
        <v>4.4000000000000004</v>
      </c>
      <c r="AN184" s="237">
        <v>4.4000000000000004</v>
      </c>
      <c r="AO184" s="393">
        <v>160</v>
      </c>
      <c r="AP184" s="431">
        <f t="shared" si="68"/>
        <v>640</v>
      </c>
      <c r="AQ184" s="393">
        <v>240</v>
      </c>
      <c r="AR184" s="237">
        <f t="shared" si="69"/>
        <v>1488</v>
      </c>
      <c r="AS184" s="124">
        <v>120</v>
      </c>
      <c r="AT184" s="431">
        <f t="shared" si="59"/>
        <v>744</v>
      </c>
      <c r="AU184" s="393"/>
      <c r="AV184" s="431">
        <f t="shared" si="60"/>
        <v>0</v>
      </c>
      <c r="AW184" s="393"/>
      <c r="AX184" s="431">
        <f t="shared" si="61"/>
        <v>0</v>
      </c>
      <c r="AY184" s="393"/>
      <c r="AZ184" s="431">
        <f t="shared" si="62"/>
        <v>0</v>
      </c>
      <c r="BA184" s="393"/>
      <c r="BB184" s="431">
        <f t="shared" si="58"/>
        <v>0</v>
      </c>
      <c r="BC184" s="393"/>
      <c r="BD184" s="431">
        <f t="shared" si="63"/>
        <v>0</v>
      </c>
      <c r="BE184" s="393"/>
      <c r="BF184" s="431">
        <f t="shared" si="64"/>
        <v>0</v>
      </c>
      <c r="BG184" s="393"/>
      <c r="BH184" s="431">
        <f t="shared" si="65"/>
        <v>0</v>
      </c>
      <c r="BI184" s="393"/>
      <c r="BJ184" s="431">
        <f t="shared" si="66"/>
        <v>0</v>
      </c>
      <c r="BK184" s="393"/>
      <c r="BL184" s="445">
        <f t="shared" si="67"/>
        <v>0</v>
      </c>
      <c r="BM184" s="471" t="s">
        <v>662</v>
      </c>
    </row>
    <row r="185" spans="1:65" ht="14.25" customHeight="1">
      <c r="A185" s="498" t="s">
        <v>418</v>
      </c>
      <c r="B185" s="130" t="s">
        <v>160</v>
      </c>
      <c r="C185" s="129" t="s">
        <v>87</v>
      </c>
      <c r="D185" s="517" t="s">
        <v>225</v>
      </c>
      <c r="E185" s="518" t="s">
        <v>162</v>
      </c>
      <c r="F185" s="1046"/>
      <c r="G185" s="110" t="s">
        <v>176</v>
      </c>
      <c r="H185" s="178" t="s">
        <v>275</v>
      </c>
      <c r="I185" s="119" t="s">
        <v>165</v>
      </c>
      <c r="J185" s="177">
        <v>14</v>
      </c>
      <c r="K185" s="178" t="s">
        <v>166</v>
      </c>
      <c r="L185" s="178" t="s">
        <v>167</v>
      </c>
      <c r="M185" s="55" t="s">
        <v>271</v>
      </c>
      <c r="N185" s="55">
        <v>8.5500000000000007</v>
      </c>
      <c r="O185" s="55">
        <v>14.4</v>
      </c>
      <c r="P185" s="55">
        <v>14.4</v>
      </c>
      <c r="Q185" s="55">
        <v>14.4</v>
      </c>
      <c r="R185" s="55">
        <v>14.4</v>
      </c>
      <c r="S185" s="55">
        <v>14.4</v>
      </c>
      <c r="T185" s="55">
        <v>14.4</v>
      </c>
      <c r="U185" s="55">
        <v>14.4</v>
      </c>
      <c r="V185" s="55">
        <v>12.6</v>
      </c>
      <c r="W185" s="55">
        <v>12.6</v>
      </c>
      <c r="X185" s="55">
        <v>12.6</v>
      </c>
      <c r="Y185" s="55">
        <v>12.6</v>
      </c>
      <c r="Z185" s="55">
        <v>12.6</v>
      </c>
      <c r="AA185" s="55">
        <v>12.6</v>
      </c>
      <c r="AB185" s="147">
        <v>4.05</v>
      </c>
      <c r="AC185" s="145">
        <v>4</v>
      </c>
      <c r="AD185" s="145">
        <v>5.85</v>
      </c>
      <c r="AE185" s="145">
        <v>5.85</v>
      </c>
      <c r="AF185" s="145">
        <v>5.85</v>
      </c>
      <c r="AG185" s="145">
        <v>5.85</v>
      </c>
      <c r="AH185" s="145">
        <v>5.85</v>
      </c>
      <c r="AI185" s="237">
        <v>4.05</v>
      </c>
      <c r="AJ185" s="237">
        <v>4.05</v>
      </c>
      <c r="AK185" s="237">
        <v>4.05</v>
      </c>
      <c r="AL185" s="237">
        <v>4.05</v>
      </c>
      <c r="AM185" s="237">
        <v>4.05</v>
      </c>
      <c r="AN185" s="237">
        <v>4.05</v>
      </c>
      <c r="AO185" s="393">
        <v>40</v>
      </c>
      <c r="AP185" s="431">
        <f t="shared" si="68"/>
        <v>160</v>
      </c>
      <c r="AQ185" s="393">
        <v>40</v>
      </c>
      <c r="AR185" s="237">
        <f t="shared" si="69"/>
        <v>234</v>
      </c>
      <c r="AS185" s="124"/>
      <c r="AT185" s="431">
        <f t="shared" si="59"/>
        <v>0</v>
      </c>
      <c r="AU185" s="393">
        <v>40</v>
      </c>
      <c r="AV185" s="431">
        <f t="shared" si="60"/>
        <v>234</v>
      </c>
      <c r="AW185" s="393"/>
      <c r="AX185" s="431">
        <f t="shared" si="61"/>
        <v>0</v>
      </c>
      <c r="AY185" s="393">
        <v>120</v>
      </c>
      <c r="AZ185" s="431">
        <f t="shared" si="62"/>
        <v>702</v>
      </c>
      <c r="BA185" s="393">
        <v>2640</v>
      </c>
      <c r="BB185" s="431">
        <f t="shared" si="58"/>
        <v>10692</v>
      </c>
      <c r="BC185" s="393">
        <v>3520</v>
      </c>
      <c r="BD185" s="431">
        <f t="shared" si="63"/>
        <v>14256</v>
      </c>
      <c r="BE185" s="393">
        <v>3400</v>
      </c>
      <c r="BF185" s="431">
        <f t="shared" si="64"/>
        <v>13770</v>
      </c>
      <c r="BG185" s="393">
        <v>13680</v>
      </c>
      <c r="BH185" s="431">
        <f t="shared" si="65"/>
        <v>55404</v>
      </c>
      <c r="BI185" s="393">
        <v>12520</v>
      </c>
      <c r="BJ185" s="431">
        <f t="shared" si="66"/>
        <v>50706</v>
      </c>
      <c r="BK185" s="393">
        <v>6398</v>
      </c>
      <c r="BL185" s="445">
        <f t="shared" si="67"/>
        <v>25911.899999999998</v>
      </c>
      <c r="BM185" s="471" t="s">
        <v>663</v>
      </c>
    </row>
    <row r="186" spans="1:65" ht="14.25" customHeight="1">
      <c r="A186" s="498" t="s">
        <v>418</v>
      </c>
      <c r="B186" s="130" t="s">
        <v>160</v>
      </c>
      <c r="C186" s="129" t="s">
        <v>87</v>
      </c>
      <c r="D186" s="517" t="s">
        <v>225</v>
      </c>
      <c r="E186" s="518" t="s">
        <v>162</v>
      </c>
      <c r="F186" s="1046"/>
      <c r="G186" s="110" t="s">
        <v>176</v>
      </c>
      <c r="H186" s="178" t="s">
        <v>275</v>
      </c>
      <c r="I186" s="119" t="s">
        <v>165</v>
      </c>
      <c r="J186" s="177">
        <v>14</v>
      </c>
      <c r="K186" s="178" t="s">
        <v>277</v>
      </c>
      <c r="L186" s="178" t="s">
        <v>167</v>
      </c>
      <c r="M186" s="55" t="s">
        <v>271</v>
      </c>
      <c r="N186" s="55">
        <v>8.9</v>
      </c>
      <c r="O186" s="55">
        <v>15.1</v>
      </c>
      <c r="P186" s="55">
        <v>15.1</v>
      </c>
      <c r="Q186" s="55">
        <v>15.1</v>
      </c>
      <c r="R186" s="55">
        <v>15.1</v>
      </c>
      <c r="S186" s="55">
        <v>15.1</v>
      </c>
      <c r="T186" s="55">
        <v>15.1</v>
      </c>
      <c r="U186" s="55">
        <v>15.1</v>
      </c>
      <c r="V186" s="55">
        <v>13.3</v>
      </c>
      <c r="W186" s="55">
        <v>13.3</v>
      </c>
      <c r="X186" s="55">
        <v>13.3</v>
      </c>
      <c r="Y186" s="55">
        <v>13.3</v>
      </c>
      <c r="Z186" s="55">
        <v>13.3</v>
      </c>
      <c r="AA186" s="55">
        <v>13.3</v>
      </c>
      <c r="AB186" s="147">
        <v>4.4000000000000004</v>
      </c>
      <c r="AC186" s="145">
        <v>4</v>
      </c>
      <c r="AD186" s="145">
        <v>6.2</v>
      </c>
      <c r="AE186" s="145">
        <v>6.2</v>
      </c>
      <c r="AF186" s="145">
        <v>6.2</v>
      </c>
      <c r="AG186" s="145">
        <v>6.2</v>
      </c>
      <c r="AH186" s="145">
        <v>6.2</v>
      </c>
      <c r="AI186" s="237">
        <v>4.4000000000000004</v>
      </c>
      <c r="AJ186" s="237">
        <v>4.4000000000000004</v>
      </c>
      <c r="AK186" s="237">
        <v>4.4000000000000004</v>
      </c>
      <c r="AL186" s="237">
        <v>4.4000000000000004</v>
      </c>
      <c r="AM186" s="237">
        <v>4.4000000000000004</v>
      </c>
      <c r="AN186" s="237">
        <v>4.4000000000000004</v>
      </c>
      <c r="AO186" s="393">
        <v>120</v>
      </c>
      <c r="AP186" s="431">
        <f t="shared" si="68"/>
        <v>480</v>
      </c>
      <c r="AQ186" s="393">
        <v>880</v>
      </c>
      <c r="AR186" s="237">
        <f t="shared" si="69"/>
        <v>5456</v>
      </c>
      <c r="AS186" s="124">
        <v>120</v>
      </c>
      <c r="AT186" s="431">
        <f t="shared" si="59"/>
        <v>744</v>
      </c>
      <c r="AU186" s="393">
        <v>120</v>
      </c>
      <c r="AV186" s="431">
        <f t="shared" si="60"/>
        <v>744</v>
      </c>
      <c r="AW186" s="393"/>
      <c r="AX186" s="431">
        <f t="shared" si="61"/>
        <v>0</v>
      </c>
      <c r="AY186" s="393">
        <v>40</v>
      </c>
      <c r="AZ186" s="431">
        <f t="shared" si="62"/>
        <v>248</v>
      </c>
      <c r="BA186" s="393">
        <v>40</v>
      </c>
      <c r="BB186" s="431">
        <f t="shared" si="58"/>
        <v>176</v>
      </c>
      <c r="BC186" s="393">
        <v>360</v>
      </c>
      <c r="BD186" s="431">
        <f t="shared" si="63"/>
        <v>1584.0000000000002</v>
      </c>
      <c r="BE186" s="393"/>
      <c r="BF186" s="431">
        <f t="shared" si="64"/>
        <v>0</v>
      </c>
      <c r="BG186" s="393"/>
      <c r="BH186" s="431">
        <f t="shared" si="65"/>
        <v>0</v>
      </c>
      <c r="BI186" s="393"/>
      <c r="BJ186" s="431">
        <f t="shared" si="66"/>
        <v>0</v>
      </c>
      <c r="BK186" s="393"/>
      <c r="BL186" s="445">
        <f t="shared" si="67"/>
        <v>0</v>
      </c>
      <c r="BM186" s="471" t="s">
        <v>664</v>
      </c>
    </row>
    <row r="187" spans="1:65" ht="14.25" customHeight="1">
      <c r="A187" s="498" t="s">
        <v>418</v>
      </c>
      <c r="B187" s="130" t="s">
        <v>160</v>
      </c>
      <c r="C187" s="129" t="s">
        <v>87</v>
      </c>
      <c r="D187" s="517" t="s">
        <v>225</v>
      </c>
      <c r="E187" s="518" t="s">
        <v>162</v>
      </c>
      <c r="F187" s="1046"/>
      <c r="G187" s="110" t="s">
        <v>241</v>
      </c>
      <c r="H187" s="178" t="s">
        <v>278</v>
      </c>
      <c r="I187" s="119" t="s">
        <v>165</v>
      </c>
      <c r="J187" s="177">
        <v>16</v>
      </c>
      <c r="K187" s="178" t="s">
        <v>279</v>
      </c>
      <c r="L187" s="178" t="s">
        <v>167</v>
      </c>
      <c r="M187" s="55" t="s">
        <v>168</v>
      </c>
      <c r="N187" s="55">
        <v>12.09</v>
      </c>
      <c r="O187" s="55">
        <v>17</v>
      </c>
      <c r="P187" s="55">
        <v>17</v>
      </c>
      <c r="Q187" s="55">
        <v>17</v>
      </c>
      <c r="R187" s="55">
        <v>17</v>
      </c>
      <c r="S187" s="55">
        <v>17</v>
      </c>
      <c r="T187" s="55">
        <v>17</v>
      </c>
      <c r="U187" s="55">
        <v>17</v>
      </c>
      <c r="V187" s="55">
        <v>17</v>
      </c>
      <c r="W187" s="55">
        <v>17</v>
      </c>
      <c r="X187" s="55">
        <v>17</v>
      </c>
      <c r="Y187" s="55">
        <v>17</v>
      </c>
      <c r="Z187" s="55">
        <v>17</v>
      </c>
      <c r="AA187" s="55">
        <v>17</v>
      </c>
      <c r="AB187" s="147">
        <v>4.91</v>
      </c>
      <c r="AC187" s="145">
        <v>4.91</v>
      </c>
      <c r="AD187" s="145">
        <v>4.91</v>
      </c>
      <c r="AE187" s="145">
        <v>4.91</v>
      </c>
      <c r="AF187" s="145">
        <v>4.91</v>
      </c>
      <c r="AG187" s="145">
        <v>4.91</v>
      </c>
      <c r="AH187" s="145">
        <v>4.91</v>
      </c>
      <c r="AI187" s="237">
        <v>4.91</v>
      </c>
      <c r="AJ187" s="237">
        <v>4.91</v>
      </c>
      <c r="AK187" s="237">
        <v>4.91</v>
      </c>
      <c r="AL187" s="237">
        <v>4.91</v>
      </c>
      <c r="AM187" s="237">
        <v>4.91</v>
      </c>
      <c r="AN187" s="237">
        <v>4.91</v>
      </c>
      <c r="AO187" s="393">
        <v>2100</v>
      </c>
      <c r="AP187" s="431">
        <f t="shared" si="68"/>
        <v>10311</v>
      </c>
      <c r="AQ187" s="393"/>
      <c r="AR187" s="237">
        <f t="shared" si="69"/>
        <v>0</v>
      </c>
      <c r="AS187" s="124"/>
      <c r="AT187" s="431">
        <f t="shared" si="59"/>
        <v>0</v>
      </c>
      <c r="AU187" s="393"/>
      <c r="AV187" s="431">
        <f t="shared" si="60"/>
        <v>0</v>
      </c>
      <c r="AW187" s="393"/>
      <c r="AX187" s="431">
        <f t="shared" si="61"/>
        <v>0</v>
      </c>
      <c r="AY187" s="393"/>
      <c r="AZ187" s="431">
        <f t="shared" si="62"/>
        <v>0</v>
      </c>
      <c r="BA187" s="393"/>
      <c r="BB187" s="431">
        <f t="shared" si="58"/>
        <v>0</v>
      </c>
      <c r="BC187" s="393"/>
      <c r="BD187" s="431">
        <f t="shared" si="63"/>
        <v>0</v>
      </c>
      <c r="BE187" s="393"/>
      <c r="BF187" s="431">
        <f t="shared" si="64"/>
        <v>0</v>
      </c>
      <c r="BG187" s="393"/>
      <c r="BH187" s="431">
        <f t="shared" si="65"/>
        <v>0</v>
      </c>
      <c r="BI187" s="393"/>
      <c r="BJ187" s="431">
        <f t="shared" si="66"/>
        <v>0</v>
      </c>
      <c r="BK187" s="393"/>
      <c r="BL187" s="445">
        <f t="shared" si="67"/>
        <v>0</v>
      </c>
      <c r="BM187" s="471" t="s">
        <v>665</v>
      </c>
    </row>
    <row r="188" spans="1:65" ht="14.25" customHeight="1">
      <c r="A188" s="498" t="s">
        <v>418</v>
      </c>
      <c r="B188" s="130" t="s">
        <v>160</v>
      </c>
      <c r="C188" s="129" t="s">
        <v>87</v>
      </c>
      <c r="D188" s="517" t="s">
        <v>225</v>
      </c>
      <c r="E188" s="518" t="s">
        <v>162</v>
      </c>
      <c r="F188" s="1046"/>
      <c r="G188" s="110" t="s">
        <v>241</v>
      </c>
      <c r="H188" s="178" t="s">
        <v>278</v>
      </c>
      <c r="I188" s="119" t="s">
        <v>165</v>
      </c>
      <c r="J188" s="177">
        <v>16</v>
      </c>
      <c r="K188" s="178" t="s">
        <v>280</v>
      </c>
      <c r="L188" s="178" t="s">
        <v>167</v>
      </c>
      <c r="M188" s="55" t="s">
        <v>168</v>
      </c>
      <c r="N188" s="55">
        <v>11.55</v>
      </c>
      <c r="O188" s="55">
        <v>16</v>
      </c>
      <c r="P188" s="55">
        <v>16</v>
      </c>
      <c r="Q188" s="55">
        <v>16</v>
      </c>
      <c r="R188" s="55">
        <v>16</v>
      </c>
      <c r="S188" s="55">
        <v>16</v>
      </c>
      <c r="T188" s="55">
        <v>16</v>
      </c>
      <c r="U188" s="55">
        <v>16</v>
      </c>
      <c r="V188" s="55">
        <v>16</v>
      </c>
      <c r="W188" s="55">
        <v>16</v>
      </c>
      <c r="X188" s="55">
        <v>16</v>
      </c>
      <c r="Y188" s="55">
        <v>16</v>
      </c>
      <c r="Z188" s="55">
        <v>16</v>
      </c>
      <c r="AA188" s="55">
        <v>16</v>
      </c>
      <c r="AB188" s="147">
        <v>4.45</v>
      </c>
      <c r="AC188" s="145">
        <v>4.45</v>
      </c>
      <c r="AD188" s="145">
        <v>4.45</v>
      </c>
      <c r="AE188" s="145">
        <v>4.45</v>
      </c>
      <c r="AF188" s="145">
        <v>4.45</v>
      </c>
      <c r="AG188" s="145">
        <v>4.45</v>
      </c>
      <c r="AH188" s="145">
        <v>4.45</v>
      </c>
      <c r="AI188" s="237">
        <v>4.45</v>
      </c>
      <c r="AJ188" s="237">
        <v>4.45</v>
      </c>
      <c r="AK188" s="237">
        <v>4.45</v>
      </c>
      <c r="AL188" s="237">
        <v>4.45</v>
      </c>
      <c r="AM188" s="237">
        <v>4.45</v>
      </c>
      <c r="AN188" s="237">
        <v>4.45</v>
      </c>
      <c r="AO188" s="393">
        <v>160</v>
      </c>
      <c r="AP188" s="431">
        <f t="shared" si="68"/>
        <v>712</v>
      </c>
      <c r="AQ188" s="393"/>
      <c r="AR188" s="237">
        <f t="shared" si="69"/>
        <v>0</v>
      </c>
      <c r="AS188" s="124"/>
      <c r="AT188" s="431">
        <f t="shared" si="59"/>
        <v>0</v>
      </c>
      <c r="AU188" s="393"/>
      <c r="AV188" s="431">
        <f t="shared" si="60"/>
        <v>0</v>
      </c>
      <c r="AW188" s="393"/>
      <c r="AX188" s="431">
        <f t="shared" si="61"/>
        <v>0</v>
      </c>
      <c r="AY188" s="393"/>
      <c r="AZ188" s="431">
        <f t="shared" si="62"/>
        <v>0</v>
      </c>
      <c r="BA188" s="393"/>
      <c r="BB188" s="431">
        <f t="shared" si="58"/>
        <v>0</v>
      </c>
      <c r="BC188" s="393"/>
      <c r="BD188" s="431">
        <f t="shared" si="63"/>
        <v>0</v>
      </c>
      <c r="BE188" s="393"/>
      <c r="BF188" s="431">
        <f t="shared" si="64"/>
        <v>0</v>
      </c>
      <c r="BG188" s="393"/>
      <c r="BH188" s="431">
        <f t="shared" si="65"/>
        <v>0</v>
      </c>
      <c r="BI188" s="393"/>
      <c r="BJ188" s="431">
        <f t="shared" si="66"/>
        <v>0</v>
      </c>
      <c r="BK188" s="393"/>
      <c r="BL188" s="445">
        <f t="shared" si="67"/>
        <v>0</v>
      </c>
      <c r="BM188" s="471" t="s">
        <v>666</v>
      </c>
    </row>
    <row r="189" spans="1:65" ht="14.25" customHeight="1">
      <c r="A189" s="498" t="s">
        <v>418</v>
      </c>
      <c r="B189" s="130" t="s">
        <v>160</v>
      </c>
      <c r="C189" s="129" t="s">
        <v>87</v>
      </c>
      <c r="D189" s="517" t="s">
        <v>225</v>
      </c>
      <c r="E189" s="518" t="s">
        <v>162</v>
      </c>
      <c r="F189" s="1046"/>
      <c r="G189" s="110" t="s">
        <v>176</v>
      </c>
      <c r="H189" s="178" t="s">
        <v>667</v>
      </c>
      <c r="I189" s="119" t="s">
        <v>165</v>
      </c>
      <c r="J189" s="177">
        <v>16</v>
      </c>
      <c r="K189" s="178" t="s">
        <v>279</v>
      </c>
      <c r="L189" s="178" t="s">
        <v>167</v>
      </c>
      <c r="M189" s="55" t="s">
        <v>168</v>
      </c>
      <c r="N189" s="55">
        <v>10</v>
      </c>
      <c r="O189" s="55">
        <v>16.399999999999999</v>
      </c>
      <c r="P189" s="55">
        <v>16.399999999999999</v>
      </c>
      <c r="Q189" s="55">
        <v>16.399999999999999</v>
      </c>
      <c r="R189" s="55">
        <v>16.399999999999999</v>
      </c>
      <c r="S189" s="55">
        <v>16.399999999999999</v>
      </c>
      <c r="T189" s="55">
        <v>16.399999999999999</v>
      </c>
      <c r="U189" s="55">
        <v>16.399999999999999</v>
      </c>
      <c r="V189" s="55">
        <v>14.2</v>
      </c>
      <c r="W189" s="55">
        <v>14.2</v>
      </c>
      <c r="X189" s="55">
        <v>14.2</v>
      </c>
      <c r="Y189" s="55">
        <v>14.2</v>
      </c>
      <c r="Z189" s="55">
        <v>14.2</v>
      </c>
      <c r="AA189" s="55">
        <v>14.2</v>
      </c>
      <c r="AB189" s="147">
        <v>4.2</v>
      </c>
      <c r="AC189" s="145">
        <v>4.5</v>
      </c>
      <c r="AD189" s="145">
        <v>6.4</v>
      </c>
      <c r="AE189" s="145">
        <v>6.4</v>
      </c>
      <c r="AF189" s="145">
        <v>6.4</v>
      </c>
      <c r="AG189" s="145">
        <v>6.4</v>
      </c>
      <c r="AH189" s="145">
        <v>6.4</v>
      </c>
      <c r="AI189" s="237">
        <v>4.2</v>
      </c>
      <c r="AJ189" s="237">
        <v>4.2</v>
      </c>
      <c r="AK189" s="237">
        <v>4.2</v>
      </c>
      <c r="AL189" s="237">
        <v>4.2</v>
      </c>
      <c r="AM189" s="237">
        <v>4.2</v>
      </c>
      <c r="AN189" s="237">
        <v>4.2</v>
      </c>
      <c r="AO189" s="393">
        <v>2200</v>
      </c>
      <c r="AP189" s="431">
        <f t="shared" si="68"/>
        <v>9900</v>
      </c>
      <c r="AQ189" s="393"/>
      <c r="AR189" s="237">
        <f t="shared" si="69"/>
        <v>0</v>
      </c>
      <c r="AS189" s="124"/>
      <c r="AT189" s="431">
        <f t="shared" si="59"/>
        <v>0</v>
      </c>
      <c r="AU189" s="393"/>
      <c r="AV189" s="431">
        <f t="shared" si="60"/>
        <v>0</v>
      </c>
      <c r="AW189" s="393"/>
      <c r="AX189" s="431">
        <f t="shared" si="61"/>
        <v>0</v>
      </c>
      <c r="AY189" s="393"/>
      <c r="AZ189" s="431">
        <f t="shared" si="62"/>
        <v>0</v>
      </c>
      <c r="BA189" s="393"/>
      <c r="BB189" s="431">
        <f t="shared" si="58"/>
        <v>0</v>
      </c>
      <c r="BC189" s="393"/>
      <c r="BD189" s="431">
        <f t="shared" si="63"/>
        <v>0</v>
      </c>
      <c r="BE189" s="393"/>
      <c r="BF189" s="431">
        <f t="shared" si="64"/>
        <v>0</v>
      </c>
      <c r="BG189" s="393"/>
      <c r="BH189" s="431">
        <f t="shared" si="65"/>
        <v>0</v>
      </c>
      <c r="BI189" s="393"/>
      <c r="BJ189" s="431">
        <f t="shared" si="66"/>
        <v>0</v>
      </c>
      <c r="BK189" s="393"/>
      <c r="BL189" s="445">
        <f t="shared" si="67"/>
        <v>0</v>
      </c>
      <c r="BM189" s="471" t="s">
        <v>668</v>
      </c>
    </row>
    <row r="190" spans="1:65" ht="14.25" customHeight="1">
      <c r="A190" s="498" t="s">
        <v>418</v>
      </c>
      <c r="B190" s="130" t="s">
        <v>160</v>
      </c>
      <c r="C190" s="129" t="s">
        <v>87</v>
      </c>
      <c r="D190" s="517" t="s">
        <v>225</v>
      </c>
      <c r="E190" s="518" t="s">
        <v>162</v>
      </c>
      <c r="F190" s="1046"/>
      <c r="G190" s="110" t="s">
        <v>176</v>
      </c>
      <c r="H190" s="178" t="s">
        <v>667</v>
      </c>
      <c r="I190" s="119" t="s">
        <v>165</v>
      </c>
      <c r="J190" s="177">
        <v>16</v>
      </c>
      <c r="K190" s="178" t="s">
        <v>669</v>
      </c>
      <c r="L190" s="178" t="s">
        <v>167</v>
      </c>
      <c r="M190" s="55" t="s">
        <v>168</v>
      </c>
      <c r="N190" s="55">
        <v>9.1</v>
      </c>
      <c r="O190" s="55">
        <v>16.399999999999999</v>
      </c>
      <c r="P190" s="55">
        <v>16.399999999999999</v>
      </c>
      <c r="Q190" s="55">
        <v>16.399999999999999</v>
      </c>
      <c r="R190" s="55">
        <v>16.399999999999999</v>
      </c>
      <c r="S190" s="55">
        <v>16.399999999999999</v>
      </c>
      <c r="T190" s="55">
        <v>16.399999999999999</v>
      </c>
      <c r="U190" s="55">
        <v>16.399999999999999</v>
      </c>
      <c r="V190" s="375">
        <v>13.2</v>
      </c>
      <c r="W190" s="375">
        <v>13.2</v>
      </c>
      <c r="X190" s="375">
        <v>13.2</v>
      </c>
      <c r="Y190" s="375">
        <v>13.2</v>
      </c>
      <c r="Z190" s="375">
        <v>13.2</v>
      </c>
      <c r="AA190" s="375">
        <v>13.2</v>
      </c>
      <c r="AB190" s="147">
        <v>4.0999999999999996</v>
      </c>
      <c r="AC190" s="145">
        <v>4.5</v>
      </c>
      <c r="AD190" s="145">
        <v>6.3</v>
      </c>
      <c r="AE190" s="145">
        <v>6.3</v>
      </c>
      <c r="AF190" s="145">
        <v>6.3</v>
      </c>
      <c r="AG190" s="145">
        <v>6.3</v>
      </c>
      <c r="AH190" s="145">
        <v>6.3</v>
      </c>
      <c r="AI190" s="377">
        <v>4.0999999999999996</v>
      </c>
      <c r="AJ190" s="377">
        <v>4.0999999999999996</v>
      </c>
      <c r="AK190" s="377">
        <v>4.0999999999999996</v>
      </c>
      <c r="AL190" s="377">
        <v>4.0999999999999996</v>
      </c>
      <c r="AM190" s="377">
        <v>4.0999999999999996</v>
      </c>
      <c r="AN190" s="377">
        <v>4.0999999999999996</v>
      </c>
      <c r="AO190" s="393">
        <v>0</v>
      </c>
      <c r="AP190" s="431">
        <f t="shared" si="68"/>
        <v>0</v>
      </c>
      <c r="AQ190" s="393"/>
      <c r="AR190" s="237">
        <f t="shared" si="69"/>
        <v>0</v>
      </c>
      <c r="AS190" s="124"/>
      <c r="AT190" s="431">
        <f t="shared" si="59"/>
        <v>0</v>
      </c>
      <c r="AU190" s="386"/>
      <c r="AV190" s="431">
        <f t="shared" si="60"/>
        <v>0</v>
      </c>
      <c r="AW190" s="386"/>
      <c r="AX190" s="431">
        <f t="shared" si="61"/>
        <v>0</v>
      </c>
      <c r="AY190" s="386"/>
      <c r="AZ190" s="431">
        <f t="shared" si="62"/>
        <v>0</v>
      </c>
      <c r="BA190" s="386"/>
      <c r="BB190" s="431">
        <f t="shared" si="58"/>
        <v>0</v>
      </c>
      <c r="BC190" s="386"/>
      <c r="BD190" s="431">
        <f t="shared" si="63"/>
        <v>0</v>
      </c>
      <c r="BE190" s="385"/>
      <c r="BF190" s="431">
        <f t="shared" si="64"/>
        <v>0</v>
      </c>
      <c r="BG190" s="385"/>
      <c r="BH190" s="431">
        <f t="shared" si="65"/>
        <v>0</v>
      </c>
      <c r="BI190" s="385"/>
      <c r="BJ190" s="431">
        <f t="shared" si="66"/>
        <v>0</v>
      </c>
      <c r="BK190" s="385"/>
      <c r="BL190" s="445">
        <f t="shared" si="67"/>
        <v>0</v>
      </c>
      <c r="BM190" s="471" t="s">
        <v>670</v>
      </c>
    </row>
    <row r="191" spans="1:65" ht="14.25" customHeight="1">
      <c r="A191" s="498" t="s">
        <v>418</v>
      </c>
      <c r="B191" s="130" t="s">
        <v>160</v>
      </c>
      <c r="C191" s="129" t="s">
        <v>87</v>
      </c>
      <c r="D191" s="517" t="s">
        <v>225</v>
      </c>
      <c r="E191" s="518" t="s">
        <v>162</v>
      </c>
      <c r="F191" s="1046"/>
      <c r="G191" s="110" t="s">
        <v>176</v>
      </c>
      <c r="H191" s="178" t="s">
        <v>667</v>
      </c>
      <c r="I191" s="119" t="s">
        <v>165</v>
      </c>
      <c r="J191" s="177">
        <v>16</v>
      </c>
      <c r="K191" s="178" t="s">
        <v>280</v>
      </c>
      <c r="L191" s="178" t="s">
        <v>167</v>
      </c>
      <c r="M191" s="55" t="s">
        <v>168</v>
      </c>
      <c r="N191" s="55">
        <v>9.1</v>
      </c>
      <c r="O191" s="55">
        <v>15.4</v>
      </c>
      <c r="P191" s="55">
        <v>15.4</v>
      </c>
      <c r="Q191" s="55">
        <v>15.4</v>
      </c>
      <c r="R191" s="55">
        <v>15.4</v>
      </c>
      <c r="S191" s="55">
        <v>15.4</v>
      </c>
      <c r="T191" s="55">
        <v>15.4</v>
      </c>
      <c r="U191" s="55">
        <v>15.4</v>
      </c>
      <c r="V191" s="55">
        <v>13.2</v>
      </c>
      <c r="W191" s="55">
        <v>13.2</v>
      </c>
      <c r="X191" s="55">
        <v>13.2</v>
      </c>
      <c r="Y191" s="55">
        <v>13.2</v>
      </c>
      <c r="Z191" s="55">
        <v>13.2</v>
      </c>
      <c r="AA191" s="55">
        <v>13.2</v>
      </c>
      <c r="AB191" s="147">
        <v>4.0999999999999996</v>
      </c>
      <c r="AC191" s="145">
        <v>4.5</v>
      </c>
      <c r="AD191" s="145">
        <v>6.3</v>
      </c>
      <c r="AE191" s="145">
        <v>6.3</v>
      </c>
      <c r="AF191" s="145">
        <v>6.3</v>
      </c>
      <c r="AG191" s="145">
        <v>6.3</v>
      </c>
      <c r="AH191" s="145">
        <v>6.3</v>
      </c>
      <c r="AI191" s="237">
        <v>4.0999999999999996</v>
      </c>
      <c r="AJ191" s="237">
        <v>4.0999999999999996</v>
      </c>
      <c r="AK191" s="237">
        <v>4.0999999999999996</v>
      </c>
      <c r="AL191" s="237">
        <v>4.0999999999999996</v>
      </c>
      <c r="AM191" s="237">
        <v>4.0999999999999996</v>
      </c>
      <c r="AN191" s="237">
        <v>4.0999999999999996</v>
      </c>
      <c r="AO191" s="393">
        <v>0</v>
      </c>
      <c r="AP191" s="431">
        <f t="shared" si="68"/>
        <v>0</v>
      </c>
      <c r="AQ191" s="393"/>
      <c r="AR191" s="237">
        <f t="shared" si="69"/>
        <v>0</v>
      </c>
      <c r="AS191" s="124"/>
      <c r="AT191" s="431">
        <f t="shared" si="59"/>
        <v>0</v>
      </c>
      <c r="AU191" s="386">
        <v>520</v>
      </c>
      <c r="AV191" s="431">
        <f t="shared" si="60"/>
        <v>3276</v>
      </c>
      <c r="AW191" s="386">
        <v>1320</v>
      </c>
      <c r="AX191" s="431">
        <f t="shared" si="61"/>
        <v>8316</v>
      </c>
      <c r="AY191" s="386">
        <v>3240</v>
      </c>
      <c r="AZ191" s="431">
        <f t="shared" si="62"/>
        <v>20412</v>
      </c>
      <c r="BA191" s="386">
        <v>20240</v>
      </c>
      <c r="BB191" s="431">
        <f t="shared" si="58"/>
        <v>82984</v>
      </c>
      <c r="BC191" s="386">
        <v>31160</v>
      </c>
      <c r="BD191" s="431">
        <f t="shared" si="63"/>
        <v>127755.99999999999</v>
      </c>
      <c r="BE191" s="385">
        <v>37640</v>
      </c>
      <c r="BF191" s="431">
        <f t="shared" si="64"/>
        <v>154324</v>
      </c>
      <c r="BG191" s="385">
        <v>20279</v>
      </c>
      <c r="BH191" s="431">
        <f t="shared" si="65"/>
        <v>83143.899999999994</v>
      </c>
      <c r="BI191" s="385">
        <v>15440</v>
      </c>
      <c r="BJ191" s="431">
        <f t="shared" si="66"/>
        <v>63303.999999999993</v>
      </c>
      <c r="BK191" s="385">
        <v>7920</v>
      </c>
      <c r="BL191" s="445">
        <f t="shared" si="67"/>
        <v>32471.999999999996</v>
      </c>
      <c r="BM191" s="471" t="s">
        <v>671</v>
      </c>
    </row>
    <row r="192" spans="1:65" ht="14.25" customHeight="1">
      <c r="A192" s="498" t="s">
        <v>418</v>
      </c>
      <c r="B192" s="130" t="s">
        <v>160</v>
      </c>
      <c r="C192" s="129" t="s">
        <v>87</v>
      </c>
      <c r="D192" s="517" t="s">
        <v>225</v>
      </c>
      <c r="E192" s="518" t="s">
        <v>162</v>
      </c>
      <c r="F192" s="1046"/>
      <c r="G192" s="110" t="s">
        <v>257</v>
      </c>
      <c r="H192" s="178" t="s">
        <v>283</v>
      </c>
      <c r="I192" s="119" t="s">
        <v>165</v>
      </c>
      <c r="J192" s="177">
        <v>16</v>
      </c>
      <c r="K192" s="178" t="s">
        <v>672</v>
      </c>
      <c r="L192" s="178" t="s">
        <v>190</v>
      </c>
      <c r="M192" s="55" t="s">
        <v>647</v>
      </c>
      <c r="N192" s="55">
        <v>9.7999999999999989</v>
      </c>
      <c r="O192" s="55">
        <v>15.4</v>
      </c>
      <c r="P192" s="55">
        <v>15.4</v>
      </c>
      <c r="Q192" s="55">
        <v>15.4</v>
      </c>
      <c r="R192" s="55">
        <v>15.4</v>
      </c>
      <c r="S192" s="55">
        <v>15.4</v>
      </c>
      <c r="T192" s="55">
        <v>15.4</v>
      </c>
      <c r="U192" s="55">
        <v>15.4</v>
      </c>
      <c r="V192" s="375">
        <v>13.2</v>
      </c>
      <c r="W192" s="375">
        <v>13.2</v>
      </c>
      <c r="X192" s="375">
        <v>13.2</v>
      </c>
      <c r="Y192" s="375">
        <v>13.2</v>
      </c>
      <c r="Z192" s="375">
        <v>13.2</v>
      </c>
      <c r="AA192" s="375">
        <v>13.2</v>
      </c>
      <c r="AB192" s="147">
        <v>3.4</v>
      </c>
      <c r="AC192" s="148">
        <v>3.5</v>
      </c>
      <c r="AD192" s="148">
        <v>4.5</v>
      </c>
      <c r="AE192" s="148">
        <v>4.5</v>
      </c>
      <c r="AF192" s="148">
        <v>4.5</v>
      </c>
      <c r="AG192" s="148">
        <v>4.5</v>
      </c>
      <c r="AH192" s="148">
        <v>4.5</v>
      </c>
      <c r="AI192" s="377">
        <v>3.4</v>
      </c>
      <c r="AJ192" s="377">
        <v>3.4</v>
      </c>
      <c r="AK192" s="377">
        <v>3.4</v>
      </c>
      <c r="AL192" s="377">
        <v>3.4</v>
      </c>
      <c r="AM192" s="377">
        <v>3.4</v>
      </c>
      <c r="AN192" s="377">
        <v>3.4</v>
      </c>
      <c r="AO192" s="393">
        <v>200</v>
      </c>
      <c r="AP192" s="431">
        <f t="shared" si="68"/>
        <v>700</v>
      </c>
      <c r="AQ192" s="393">
        <v>80</v>
      </c>
      <c r="AR192" s="237">
        <f t="shared" si="69"/>
        <v>360</v>
      </c>
      <c r="AS192" s="124">
        <v>760</v>
      </c>
      <c r="AT192" s="431">
        <f t="shared" si="59"/>
        <v>3420</v>
      </c>
      <c r="AU192" s="386">
        <v>1200</v>
      </c>
      <c r="AV192" s="431">
        <f t="shared" si="60"/>
        <v>5400</v>
      </c>
      <c r="AW192" s="386">
        <v>80</v>
      </c>
      <c r="AX192" s="431">
        <f t="shared" si="61"/>
        <v>360</v>
      </c>
      <c r="AY192" s="386">
        <v>440</v>
      </c>
      <c r="AZ192" s="431">
        <f t="shared" si="62"/>
        <v>1980</v>
      </c>
      <c r="BA192" s="386">
        <v>600</v>
      </c>
      <c r="BB192" s="431">
        <f t="shared" si="58"/>
        <v>2040</v>
      </c>
      <c r="BC192" s="386">
        <v>1120</v>
      </c>
      <c r="BD192" s="431">
        <f t="shared" si="63"/>
        <v>3808</v>
      </c>
      <c r="BE192" s="385">
        <v>520</v>
      </c>
      <c r="BF192" s="431">
        <f t="shared" si="64"/>
        <v>1768</v>
      </c>
      <c r="BG192" s="385">
        <v>1000</v>
      </c>
      <c r="BH192" s="431">
        <f t="shared" si="65"/>
        <v>3400</v>
      </c>
      <c r="BI192" s="385">
        <v>160</v>
      </c>
      <c r="BJ192" s="431">
        <f t="shared" si="66"/>
        <v>544</v>
      </c>
      <c r="BK192" s="385">
        <v>0</v>
      </c>
      <c r="BL192" s="445">
        <f t="shared" si="67"/>
        <v>0</v>
      </c>
      <c r="BM192" s="471" t="s">
        <v>673</v>
      </c>
    </row>
    <row r="193" spans="1:65" ht="14.25" customHeight="1">
      <c r="A193" s="498" t="s">
        <v>418</v>
      </c>
      <c r="B193" s="130" t="s">
        <v>160</v>
      </c>
      <c r="C193" s="129" t="s">
        <v>87</v>
      </c>
      <c r="D193" s="517" t="s">
        <v>225</v>
      </c>
      <c r="E193" s="518" t="s">
        <v>162</v>
      </c>
      <c r="F193" s="1046"/>
      <c r="G193" s="110" t="s">
        <v>257</v>
      </c>
      <c r="H193" s="178" t="s">
        <v>283</v>
      </c>
      <c r="I193" s="119" t="s">
        <v>165</v>
      </c>
      <c r="J193" s="177">
        <v>16</v>
      </c>
      <c r="K193" s="178" t="s">
        <v>674</v>
      </c>
      <c r="L193" s="178" t="s">
        <v>190</v>
      </c>
      <c r="M193" s="55" t="s">
        <v>647</v>
      </c>
      <c r="N193" s="55">
        <v>13.5</v>
      </c>
      <c r="O193" s="55">
        <v>18.399999999999999</v>
      </c>
      <c r="P193" s="55">
        <v>18.399999999999999</v>
      </c>
      <c r="Q193" s="55">
        <v>18.399999999999999</v>
      </c>
      <c r="R193" s="55">
        <v>18.399999999999999</v>
      </c>
      <c r="S193" s="55">
        <v>18.399999999999999</v>
      </c>
      <c r="T193" s="55">
        <v>18.399999999999999</v>
      </c>
      <c r="U193" s="55">
        <v>18.399999999999999</v>
      </c>
      <c r="V193" s="55">
        <v>16</v>
      </c>
      <c r="W193" s="55">
        <v>16</v>
      </c>
      <c r="X193" s="55">
        <v>16</v>
      </c>
      <c r="Y193" s="55">
        <v>16</v>
      </c>
      <c r="Z193" s="55">
        <v>16</v>
      </c>
      <c r="AA193" s="55">
        <v>16</v>
      </c>
      <c r="AB193" s="147">
        <v>2.5</v>
      </c>
      <c r="AC193" s="148">
        <v>3.5</v>
      </c>
      <c r="AD193" s="148">
        <v>4.5</v>
      </c>
      <c r="AE193" s="148">
        <v>4.5</v>
      </c>
      <c r="AF193" s="148">
        <v>4.5</v>
      </c>
      <c r="AG193" s="148">
        <v>4.5</v>
      </c>
      <c r="AH193" s="148">
        <v>4.5</v>
      </c>
      <c r="AI193" s="237">
        <v>2.5</v>
      </c>
      <c r="AJ193" s="237">
        <v>2.5</v>
      </c>
      <c r="AK193" s="237">
        <v>2.5</v>
      </c>
      <c r="AL193" s="237">
        <v>2.5</v>
      </c>
      <c r="AM193" s="237">
        <v>2.5</v>
      </c>
      <c r="AN193" s="237">
        <v>2.5</v>
      </c>
      <c r="AO193" s="393">
        <v>0</v>
      </c>
      <c r="AP193" s="431">
        <f t="shared" si="68"/>
        <v>0</v>
      </c>
      <c r="AQ193" s="393">
        <v>0</v>
      </c>
      <c r="AR193" s="237">
        <f t="shared" si="69"/>
        <v>0</v>
      </c>
      <c r="AS193" s="124">
        <v>0</v>
      </c>
      <c r="AT193" s="431">
        <f t="shared" si="59"/>
        <v>0</v>
      </c>
      <c r="AU193" s="386">
        <v>0</v>
      </c>
      <c r="AV193" s="431">
        <f t="shared" si="60"/>
        <v>0</v>
      </c>
      <c r="AW193" s="386">
        <v>0</v>
      </c>
      <c r="AX193" s="431">
        <f t="shared" si="61"/>
        <v>0</v>
      </c>
      <c r="AY193" s="386">
        <v>0</v>
      </c>
      <c r="AZ193" s="431">
        <f t="shared" si="62"/>
        <v>0</v>
      </c>
      <c r="BA193" s="386">
        <v>0</v>
      </c>
      <c r="BB193" s="431">
        <f t="shared" ref="BB193:BB256" si="72">AI193*BA193</f>
        <v>0</v>
      </c>
      <c r="BC193" s="386">
        <v>0</v>
      </c>
      <c r="BD193" s="431">
        <f t="shared" ref="BD193:BD199" si="73">AJ193*BC193</f>
        <v>0</v>
      </c>
      <c r="BE193" s="385">
        <v>0</v>
      </c>
      <c r="BF193" s="431">
        <f t="shared" si="64"/>
        <v>0</v>
      </c>
      <c r="BG193" s="385">
        <v>0</v>
      </c>
      <c r="BH193" s="431">
        <f t="shared" si="65"/>
        <v>0</v>
      </c>
      <c r="BI193" s="385">
        <v>0</v>
      </c>
      <c r="BJ193" s="431">
        <f t="shared" si="66"/>
        <v>0</v>
      </c>
      <c r="BK193" s="385">
        <v>0</v>
      </c>
      <c r="BL193" s="445">
        <f t="shared" si="67"/>
        <v>0</v>
      </c>
      <c r="BM193" s="471" t="s">
        <v>675</v>
      </c>
    </row>
    <row r="194" spans="1:65" ht="14.25" customHeight="1">
      <c r="A194" s="498" t="s">
        <v>418</v>
      </c>
      <c r="B194" s="130" t="s">
        <v>160</v>
      </c>
      <c r="C194" s="129" t="s">
        <v>87</v>
      </c>
      <c r="D194" s="517" t="s">
        <v>225</v>
      </c>
      <c r="E194" s="518" t="s">
        <v>162</v>
      </c>
      <c r="F194" s="1046"/>
      <c r="G194" s="110" t="s">
        <v>257</v>
      </c>
      <c r="H194" s="178" t="s">
        <v>283</v>
      </c>
      <c r="I194" s="119" t="s">
        <v>165</v>
      </c>
      <c r="J194" s="177">
        <v>16</v>
      </c>
      <c r="K194" s="178" t="s">
        <v>676</v>
      </c>
      <c r="L194" s="178" t="s">
        <v>190</v>
      </c>
      <c r="M194" s="55" t="s">
        <v>647</v>
      </c>
      <c r="N194" s="55">
        <v>9.7999999999999989</v>
      </c>
      <c r="O194" s="55">
        <v>15.4</v>
      </c>
      <c r="P194" s="55">
        <v>15.4</v>
      </c>
      <c r="Q194" s="55">
        <v>15.4</v>
      </c>
      <c r="R194" s="55">
        <v>15.4</v>
      </c>
      <c r="S194" s="55">
        <v>15.4</v>
      </c>
      <c r="T194" s="55">
        <v>15.4</v>
      </c>
      <c r="U194" s="55">
        <v>15.4</v>
      </c>
      <c r="V194" s="375">
        <v>13.2</v>
      </c>
      <c r="W194" s="375">
        <v>13.2</v>
      </c>
      <c r="X194" s="375">
        <v>13.2</v>
      </c>
      <c r="Y194" s="375">
        <v>13.2</v>
      </c>
      <c r="Z194" s="375">
        <v>13.2</v>
      </c>
      <c r="AA194" s="375">
        <v>13.2</v>
      </c>
      <c r="AB194" s="147">
        <v>3.4</v>
      </c>
      <c r="AC194" s="148">
        <v>3.5</v>
      </c>
      <c r="AD194" s="148">
        <v>4.5</v>
      </c>
      <c r="AE194" s="148">
        <v>4.5</v>
      </c>
      <c r="AF194" s="148">
        <v>4.5</v>
      </c>
      <c r="AG194" s="148">
        <v>4.5</v>
      </c>
      <c r="AH194" s="148">
        <v>4.5</v>
      </c>
      <c r="AI194" s="237">
        <v>3.4</v>
      </c>
      <c r="AJ194" s="237">
        <v>3.4</v>
      </c>
      <c r="AK194" s="237">
        <v>3.4</v>
      </c>
      <c r="AL194" s="237">
        <v>3.4</v>
      </c>
      <c r="AM194" s="237">
        <v>3.4</v>
      </c>
      <c r="AN194" s="237">
        <v>3.4</v>
      </c>
      <c r="AO194" s="393">
        <v>40</v>
      </c>
      <c r="AP194" s="431">
        <f t="shared" si="68"/>
        <v>140</v>
      </c>
      <c r="AQ194" s="393">
        <v>0</v>
      </c>
      <c r="AR194" s="237">
        <f t="shared" si="69"/>
        <v>0</v>
      </c>
      <c r="AS194" s="124">
        <v>160</v>
      </c>
      <c r="AT194" s="431">
        <f t="shared" si="59"/>
        <v>720</v>
      </c>
      <c r="AU194" s="386">
        <v>0</v>
      </c>
      <c r="AV194" s="431">
        <f t="shared" si="60"/>
        <v>0</v>
      </c>
      <c r="AW194" s="386">
        <v>40</v>
      </c>
      <c r="AX194" s="431">
        <f t="shared" si="61"/>
        <v>180</v>
      </c>
      <c r="AY194" s="386">
        <v>0</v>
      </c>
      <c r="AZ194" s="431">
        <f t="shared" si="62"/>
        <v>0</v>
      </c>
      <c r="BA194" s="386">
        <v>0</v>
      </c>
      <c r="BB194" s="431">
        <f t="shared" si="72"/>
        <v>0</v>
      </c>
      <c r="BC194" s="386">
        <v>0</v>
      </c>
      <c r="BD194" s="431">
        <f t="shared" si="73"/>
        <v>0</v>
      </c>
      <c r="BE194" s="385">
        <v>0</v>
      </c>
      <c r="BF194" s="431">
        <f t="shared" si="64"/>
        <v>0</v>
      </c>
      <c r="BG194" s="385">
        <v>0</v>
      </c>
      <c r="BH194" s="431">
        <f t="shared" si="65"/>
        <v>0</v>
      </c>
      <c r="BI194" s="385">
        <v>0</v>
      </c>
      <c r="BJ194" s="431">
        <f t="shared" si="66"/>
        <v>0</v>
      </c>
      <c r="BK194" s="385">
        <v>0</v>
      </c>
      <c r="BL194" s="445">
        <f t="shared" si="67"/>
        <v>0</v>
      </c>
      <c r="BM194" s="471" t="s">
        <v>677</v>
      </c>
    </row>
    <row r="195" spans="1:65" ht="14.25" customHeight="1">
      <c r="A195" s="498" t="s">
        <v>418</v>
      </c>
      <c r="B195" s="130" t="s">
        <v>160</v>
      </c>
      <c r="C195" s="129" t="s">
        <v>87</v>
      </c>
      <c r="D195" s="517" t="s">
        <v>225</v>
      </c>
      <c r="E195" s="518" t="s">
        <v>162</v>
      </c>
      <c r="F195" s="1046"/>
      <c r="G195" s="110" t="s">
        <v>257</v>
      </c>
      <c r="H195" s="178" t="s">
        <v>283</v>
      </c>
      <c r="I195" s="119" t="s">
        <v>165</v>
      </c>
      <c r="J195" s="177">
        <v>16</v>
      </c>
      <c r="K195" s="178" t="s">
        <v>678</v>
      </c>
      <c r="L195" s="178" t="s">
        <v>190</v>
      </c>
      <c r="M195" s="55" t="s">
        <v>647</v>
      </c>
      <c r="N195" s="55">
        <v>13.5</v>
      </c>
      <c r="O195" s="55">
        <v>18.399999999999999</v>
      </c>
      <c r="P195" s="55">
        <v>18.399999999999999</v>
      </c>
      <c r="Q195" s="55">
        <v>18.399999999999999</v>
      </c>
      <c r="R195" s="55">
        <v>18.399999999999999</v>
      </c>
      <c r="S195" s="55">
        <v>18.399999999999999</v>
      </c>
      <c r="T195" s="55">
        <v>18.399999999999999</v>
      </c>
      <c r="U195" s="55">
        <v>18.399999999999999</v>
      </c>
      <c r="V195" s="55">
        <v>16</v>
      </c>
      <c r="W195" s="55">
        <v>16</v>
      </c>
      <c r="X195" s="55">
        <v>16</v>
      </c>
      <c r="Y195" s="55">
        <v>16</v>
      </c>
      <c r="Z195" s="55">
        <v>16</v>
      </c>
      <c r="AA195" s="55">
        <v>16</v>
      </c>
      <c r="AB195" s="147">
        <v>2.5</v>
      </c>
      <c r="AC195" s="148">
        <v>3.5</v>
      </c>
      <c r="AD195" s="148">
        <v>4.5</v>
      </c>
      <c r="AE195" s="148">
        <v>4.5</v>
      </c>
      <c r="AF195" s="148">
        <v>4.5</v>
      </c>
      <c r="AG195" s="148">
        <v>4.5</v>
      </c>
      <c r="AH195" s="148">
        <v>4.5</v>
      </c>
      <c r="AI195" s="237">
        <v>2.5</v>
      </c>
      <c r="AJ195" s="237">
        <v>2.5</v>
      </c>
      <c r="AK195" s="237">
        <v>2.5</v>
      </c>
      <c r="AL195" s="237">
        <v>2.5</v>
      </c>
      <c r="AM195" s="237">
        <v>2.5</v>
      </c>
      <c r="AN195" s="237">
        <v>2.5</v>
      </c>
      <c r="AO195" s="393">
        <v>1359</v>
      </c>
      <c r="AP195" s="431">
        <f t="shared" si="68"/>
        <v>4756.5</v>
      </c>
      <c r="AQ195" s="393">
        <v>2800</v>
      </c>
      <c r="AR195" s="237">
        <f t="shared" si="69"/>
        <v>12600</v>
      </c>
      <c r="AS195" s="124">
        <v>800</v>
      </c>
      <c r="AT195" s="431">
        <f t="shared" si="59"/>
        <v>3600</v>
      </c>
      <c r="AU195" s="386">
        <v>120</v>
      </c>
      <c r="AV195" s="431">
        <f t="shared" si="60"/>
        <v>540</v>
      </c>
      <c r="AW195" s="386">
        <v>2280</v>
      </c>
      <c r="AX195" s="431">
        <f t="shared" si="61"/>
        <v>10260</v>
      </c>
      <c r="AY195" s="386">
        <v>240</v>
      </c>
      <c r="AZ195" s="431">
        <f t="shared" si="62"/>
        <v>1080</v>
      </c>
      <c r="BA195" s="386">
        <v>880</v>
      </c>
      <c r="BB195" s="431">
        <f t="shared" si="72"/>
        <v>2200</v>
      </c>
      <c r="BC195" s="386">
        <v>120</v>
      </c>
      <c r="BD195" s="431">
        <f t="shared" si="73"/>
        <v>300</v>
      </c>
      <c r="BE195" s="385">
        <v>440</v>
      </c>
      <c r="BF195" s="431">
        <f t="shared" si="64"/>
        <v>1100</v>
      </c>
      <c r="BG195" s="385">
        <v>1240</v>
      </c>
      <c r="BH195" s="431">
        <f t="shared" si="65"/>
        <v>3100</v>
      </c>
      <c r="BI195" s="385">
        <v>240</v>
      </c>
      <c r="BJ195" s="431">
        <f t="shared" si="66"/>
        <v>600</v>
      </c>
      <c r="BK195" s="385">
        <v>0</v>
      </c>
      <c r="BL195" s="445">
        <f t="shared" si="67"/>
        <v>0</v>
      </c>
      <c r="BM195" s="471" t="s">
        <v>679</v>
      </c>
    </row>
    <row r="196" spans="1:65" ht="14.25" customHeight="1">
      <c r="A196" s="498" t="s">
        <v>418</v>
      </c>
      <c r="B196" s="130" t="s">
        <v>160</v>
      </c>
      <c r="C196" s="129" t="s">
        <v>87</v>
      </c>
      <c r="D196" s="517" t="s">
        <v>225</v>
      </c>
      <c r="E196" s="518" t="s">
        <v>162</v>
      </c>
      <c r="F196" s="1046"/>
      <c r="G196" s="110">
        <v>2024</v>
      </c>
      <c r="H196" s="178" t="s">
        <v>680</v>
      </c>
      <c r="I196" s="119" t="s">
        <v>165</v>
      </c>
      <c r="J196" s="177">
        <v>16</v>
      </c>
      <c r="K196" s="178" t="s">
        <v>251</v>
      </c>
      <c r="L196" s="178" t="s">
        <v>190</v>
      </c>
      <c r="M196" s="55" t="s">
        <v>647</v>
      </c>
      <c r="N196" s="55">
        <v>8.8000000000000007</v>
      </c>
      <c r="O196" s="55">
        <v>12.5</v>
      </c>
      <c r="P196" s="55"/>
      <c r="Q196" s="55"/>
      <c r="R196" s="55"/>
      <c r="S196" s="55">
        <v>14.3</v>
      </c>
      <c r="T196" s="55">
        <v>14.3</v>
      </c>
      <c r="U196" s="55">
        <v>14.3</v>
      </c>
      <c r="V196" s="375">
        <v>14.3</v>
      </c>
      <c r="W196" s="55">
        <v>14.3</v>
      </c>
      <c r="X196" s="55">
        <v>12.5</v>
      </c>
      <c r="Y196" s="55">
        <v>12.5</v>
      </c>
      <c r="Z196" s="55">
        <v>12.5</v>
      </c>
      <c r="AA196" s="55">
        <v>12.5</v>
      </c>
      <c r="AB196" s="147">
        <v>4</v>
      </c>
      <c r="AC196" s="148"/>
      <c r="AD196" s="148"/>
      <c r="AE196" s="148"/>
      <c r="AF196" s="145">
        <v>5.8</v>
      </c>
      <c r="AG196" s="145">
        <v>5.8</v>
      </c>
      <c r="AH196" s="145">
        <v>5.8</v>
      </c>
      <c r="AI196" s="377">
        <v>5.5</v>
      </c>
      <c r="AJ196" s="377">
        <v>5.5</v>
      </c>
      <c r="AK196" s="377">
        <v>4</v>
      </c>
      <c r="AL196" s="377">
        <v>4</v>
      </c>
      <c r="AM196" s="377">
        <v>4</v>
      </c>
      <c r="AN196" s="377">
        <v>4</v>
      </c>
      <c r="AO196" s="393">
        <v>0</v>
      </c>
      <c r="AP196" s="431">
        <f t="shared" si="68"/>
        <v>0</v>
      </c>
      <c r="AQ196" s="393">
        <v>0</v>
      </c>
      <c r="AR196" s="237">
        <f t="shared" si="69"/>
        <v>0</v>
      </c>
      <c r="AS196" s="124">
        <v>0</v>
      </c>
      <c r="AT196" s="431">
        <f t="shared" si="59"/>
        <v>0</v>
      </c>
      <c r="AU196" s="386"/>
      <c r="AV196" s="431">
        <f t="shared" si="60"/>
        <v>0</v>
      </c>
      <c r="AW196" s="386">
        <v>5480</v>
      </c>
      <c r="AX196" s="431">
        <f t="shared" si="61"/>
        <v>31784</v>
      </c>
      <c r="AY196" s="386">
        <v>6480</v>
      </c>
      <c r="AZ196" s="431">
        <f t="shared" si="62"/>
        <v>37584</v>
      </c>
      <c r="BA196" s="386">
        <v>3680</v>
      </c>
      <c r="BB196" s="431">
        <f t="shared" si="72"/>
        <v>20240</v>
      </c>
      <c r="BC196" s="386">
        <v>5640</v>
      </c>
      <c r="BD196" s="431">
        <f t="shared" si="73"/>
        <v>31020</v>
      </c>
      <c r="BE196" s="385">
        <v>4840</v>
      </c>
      <c r="BF196" s="431">
        <f t="shared" si="64"/>
        <v>19360</v>
      </c>
      <c r="BG196" s="385">
        <v>6080</v>
      </c>
      <c r="BH196" s="431">
        <f t="shared" si="65"/>
        <v>24320</v>
      </c>
      <c r="BI196" s="385">
        <v>5080</v>
      </c>
      <c r="BJ196" s="431">
        <f t="shared" si="66"/>
        <v>20320</v>
      </c>
      <c r="BK196" s="385">
        <v>4120</v>
      </c>
      <c r="BL196" s="445">
        <f t="shared" si="67"/>
        <v>16480</v>
      </c>
      <c r="BM196" s="471" t="s">
        <v>681</v>
      </c>
    </row>
    <row r="197" spans="1:65" s="7" customFormat="1" ht="14.25" customHeight="1">
      <c r="A197" s="498" t="s">
        <v>418</v>
      </c>
      <c r="B197" s="130" t="s">
        <v>160</v>
      </c>
      <c r="C197" s="129" t="s">
        <v>87</v>
      </c>
      <c r="D197" s="517" t="s">
        <v>225</v>
      </c>
      <c r="E197" s="518" t="s">
        <v>162</v>
      </c>
      <c r="F197" s="1046"/>
      <c r="G197" s="110">
        <v>2024</v>
      </c>
      <c r="H197" s="178" t="s">
        <v>680</v>
      </c>
      <c r="I197" s="119" t="s">
        <v>165</v>
      </c>
      <c r="J197" s="177">
        <v>16</v>
      </c>
      <c r="K197" s="178" t="s">
        <v>501</v>
      </c>
      <c r="L197" s="178" t="s">
        <v>190</v>
      </c>
      <c r="M197" s="55" t="s">
        <v>647</v>
      </c>
      <c r="N197" s="55">
        <v>9.25</v>
      </c>
      <c r="O197" s="55">
        <v>13.4</v>
      </c>
      <c r="P197" s="55"/>
      <c r="Q197" s="55"/>
      <c r="R197" s="55"/>
      <c r="S197" s="55">
        <v>15.2</v>
      </c>
      <c r="T197" s="55">
        <v>15.2</v>
      </c>
      <c r="U197" s="55">
        <v>15.2</v>
      </c>
      <c r="V197" s="55">
        <v>15.2</v>
      </c>
      <c r="W197" s="55">
        <v>15.2</v>
      </c>
      <c r="X197" s="55">
        <v>13.4</v>
      </c>
      <c r="Y197" s="55">
        <v>13.4</v>
      </c>
      <c r="Z197" s="55">
        <v>13.4</v>
      </c>
      <c r="AA197" s="55">
        <v>13.4</v>
      </c>
      <c r="AB197" s="147">
        <v>4.1500000000000004</v>
      </c>
      <c r="AC197" s="148"/>
      <c r="AD197" s="148"/>
      <c r="AE197" s="148"/>
      <c r="AF197" s="145">
        <v>5.95</v>
      </c>
      <c r="AG197" s="145">
        <v>5.95</v>
      </c>
      <c r="AH197" s="145">
        <v>5.95</v>
      </c>
      <c r="AI197" s="237">
        <v>5.95</v>
      </c>
      <c r="AJ197" s="237">
        <v>5.95</v>
      </c>
      <c r="AK197" s="377">
        <v>4.1500000000000004</v>
      </c>
      <c r="AL197" s="377">
        <v>4.1500000000000004</v>
      </c>
      <c r="AM197" s="377">
        <v>4.1500000000000004</v>
      </c>
      <c r="AN197" s="377">
        <v>4.1500000000000004</v>
      </c>
      <c r="AO197" s="393">
        <v>0</v>
      </c>
      <c r="AP197" s="431">
        <f t="shared" si="68"/>
        <v>0</v>
      </c>
      <c r="AQ197" s="393">
        <v>0</v>
      </c>
      <c r="AR197" s="237">
        <f t="shared" si="69"/>
        <v>0</v>
      </c>
      <c r="AS197" s="124">
        <v>0</v>
      </c>
      <c r="AT197" s="431">
        <f t="shared" si="59"/>
        <v>0</v>
      </c>
      <c r="AU197" s="386"/>
      <c r="AV197" s="431">
        <f t="shared" si="60"/>
        <v>0</v>
      </c>
      <c r="AW197" s="386">
        <v>0</v>
      </c>
      <c r="AX197" s="431">
        <f t="shared" si="61"/>
        <v>0</v>
      </c>
      <c r="AY197" s="386">
        <v>0</v>
      </c>
      <c r="AZ197" s="431">
        <f t="shared" si="62"/>
        <v>0</v>
      </c>
      <c r="BA197" s="386">
        <v>0</v>
      </c>
      <c r="BB197" s="431">
        <f t="shared" si="72"/>
        <v>0</v>
      </c>
      <c r="BC197" s="386">
        <v>0</v>
      </c>
      <c r="BD197" s="431">
        <f t="shared" si="73"/>
        <v>0</v>
      </c>
      <c r="BE197" s="385">
        <v>0</v>
      </c>
      <c r="BF197" s="431">
        <f t="shared" si="64"/>
        <v>0</v>
      </c>
      <c r="BG197" s="385">
        <v>0</v>
      </c>
      <c r="BH197" s="431">
        <f t="shared" si="65"/>
        <v>0</v>
      </c>
      <c r="BI197" s="385">
        <v>0</v>
      </c>
      <c r="BJ197" s="431">
        <f t="shared" si="66"/>
        <v>0</v>
      </c>
      <c r="BK197" s="385">
        <v>0</v>
      </c>
      <c r="BL197" s="445">
        <f t="shared" si="67"/>
        <v>0</v>
      </c>
      <c r="BM197" s="317" t="s">
        <v>682</v>
      </c>
    </row>
    <row r="198" spans="1:65" ht="14.25" customHeight="1">
      <c r="A198" s="498" t="s">
        <v>418</v>
      </c>
      <c r="B198" s="130"/>
      <c r="C198" s="129"/>
      <c r="D198" s="517"/>
      <c r="E198" s="518"/>
      <c r="F198" s="1046"/>
      <c r="G198" s="110"/>
      <c r="H198" s="178"/>
      <c r="I198" s="119"/>
      <c r="J198" s="177"/>
      <c r="K198" s="178"/>
      <c r="L198" s="178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147"/>
      <c r="AC198" s="148"/>
      <c r="AD198" s="148"/>
      <c r="AE198" s="148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393"/>
      <c r="AP198" s="431">
        <f t="shared" si="68"/>
        <v>0</v>
      </c>
      <c r="AQ198" s="393"/>
      <c r="AR198" s="237">
        <f t="shared" si="69"/>
        <v>0</v>
      </c>
      <c r="AS198" s="403"/>
      <c r="AT198" s="431">
        <f t="shared" si="59"/>
        <v>0</v>
      </c>
      <c r="AU198" s="386"/>
      <c r="AV198" s="431">
        <f t="shared" si="60"/>
        <v>0</v>
      </c>
      <c r="AW198" s="386"/>
      <c r="AX198" s="431">
        <f t="shared" si="61"/>
        <v>0</v>
      </c>
      <c r="AY198" s="386"/>
      <c r="AZ198" s="431">
        <f t="shared" si="62"/>
        <v>0</v>
      </c>
      <c r="BA198" s="386"/>
      <c r="BB198" s="431">
        <f t="shared" si="72"/>
        <v>0</v>
      </c>
      <c r="BC198" s="386"/>
      <c r="BD198" s="431">
        <f t="shared" si="73"/>
        <v>0</v>
      </c>
      <c r="BE198" s="385"/>
      <c r="BF198" s="431">
        <f>AK198*BE198</f>
        <v>0</v>
      </c>
      <c r="BG198" s="385"/>
      <c r="BH198" s="431">
        <f>AL198*BG198</f>
        <v>0</v>
      </c>
      <c r="BI198" s="385"/>
      <c r="BJ198" s="431">
        <f>AM198*BI198</f>
        <v>0</v>
      </c>
      <c r="BK198" s="385"/>
      <c r="BL198" s="445">
        <f>AN198*BK198</f>
        <v>0</v>
      </c>
      <c r="BM198" s="471"/>
    </row>
    <row r="199" spans="1:65" ht="14.25" customHeight="1">
      <c r="A199" s="498" t="s">
        <v>418</v>
      </c>
      <c r="B199" s="130"/>
      <c r="C199" s="129"/>
      <c r="D199" s="517"/>
      <c r="E199" s="518"/>
      <c r="F199" s="1046"/>
      <c r="G199" s="110"/>
      <c r="H199" s="178" t="s">
        <v>477</v>
      </c>
      <c r="I199" s="119"/>
      <c r="J199" s="179"/>
      <c r="K199" s="180"/>
      <c r="L199" s="180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147"/>
      <c r="AC199" s="148"/>
      <c r="AD199" s="148"/>
      <c r="AE199" s="148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385"/>
      <c r="AP199" s="431">
        <f t="shared" si="68"/>
        <v>0</v>
      </c>
      <c r="AQ199" s="385"/>
      <c r="AR199" s="237">
        <f t="shared" si="69"/>
        <v>0</v>
      </c>
      <c r="AS199" s="403"/>
      <c r="AT199" s="431">
        <f t="shared" ref="AT199:AT253" si="74">AE199*AS199</f>
        <v>0</v>
      </c>
      <c r="AU199" s="386"/>
      <c r="AV199" s="431">
        <f t="shared" si="60"/>
        <v>0</v>
      </c>
      <c r="AW199" s="386"/>
      <c r="AX199" s="431">
        <f t="shared" ref="AX199:AX253" si="75">AG199*AW199</f>
        <v>0</v>
      </c>
      <c r="AY199" s="386"/>
      <c r="AZ199" s="431">
        <f t="shared" ref="AZ199:AZ253" si="76">AH199*AY199</f>
        <v>0</v>
      </c>
      <c r="BA199" s="386"/>
      <c r="BB199" s="431">
        <f t="shared" si="72"/>
        <v>0</v>
      </c>
      <c r="BC199" s="386"/>
      <c r="BD199" s="431">
        <f t="shared" si="73"/>
        <v>0</v>
      </c>
      <c r="BE199" s="385"/>
      <c r="BF199" s="431">
        <f>AK199*BE199</f>
        <v>0</v>
      </c>
      <c r="BG199" s="385"/>
      <c r="BH199" s="431">
        <f>AL199*BG199</f>
        <v>0</v>
      </c>
      <c r="BI199" s="385"/>
      <c r="BJ199" s="431">
        <f>AM199*BI199</f>
        <v>0</v>
      </c>
      <c r="BK199" s="385"/>
      <c r="BL199" s="445">
        <f>AN199*BK199</f>
        <v>0</v>
      </c>
      <c r="BM199" s="471"/>
    </row>
    <row r="200" spans="1:65" ht="14.25" customHeight="1">
      <c r="A200" s="498" t="s">
        <v>418</v>
      </c>
      <c r="B200" s="130"/>
      <c r="C200" s="129"/>
      <c r="D200" s="517"/>
      <c r="E200" s="518"/>
      <c r="F200" s="1046"/>
      <c r="G200" s="110"/>
      <c r="H200" s="178" t="s">
        <v>477</v>
      </c>
      <c r="I200" s="119"/>
      <c r="J200" s="179"/>
      <c r="K200" s="180"/>
      <c r="L200" s="180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147"/>
      <c r="AC200" s="148"/>
      <c r="AD200" s="148"/>
      <c r="AE200" s="148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385"/>
      <c r="AP200" s="431">
        <f t="shared" si="68"/>
        <v>0</v>
      </c>
      <c r="AQ200" s="385"/>
      <c r="AR200" s="237">
        <f t="shared" si="69"/>
        <v>0</v>
      </c>
      <c r="AS200" s="403"/>
      <c r="AT200" s="431">
        <f t="shared" si="74"/>
        <v>0</v>
      </c>
      <c r="AU200" s="386"/>
      <c r="AV200" s="431">
        <f t="shared" si="60"/>
        <v>0</v>
      </c>
      <c r="AW200" s="386"/>
      <c r="AX200" s="431">
        <f t="shared" si="75"/>
        <v>0</v>
      </c>
      <c r="AY200" s="386"/>
      <c r="AZ200" s="431">
        <f t="shared" si="76"/>
        <v>0</v>
      </c>
      <c r="BA200" s="386"/>
      <c r="BB200" s="431">
        <f t="shared" si="72"/>
        <v>0</v>
      </c>
      <c r="BC200" s="386"/>
      <c r="BD200" s="431">
        <f t="shared" ref="BD200:BD256" si="77">AJ200*BC200</f>
        <v>0</v>
      </c>
      <c r="BE200" s="385"/>
      <c r="BF200" s="431">
        <f t="shared" ref="BF200:BF252" si="78">AK200*BE200</f>
        <v>0</v>
      </c>
      <c r="BG200" s="385"/>
      <c r="BH200" s="431">
        <f t="shared" ref="BH200:BH252" si="79">AL200*BG200</f>
        <v>0</v>
      </c>
      <c r="BI200" s="385"/>
      <c r="BJ200" s="431">
        <f t="shared" ref="BJ200:BJ252" si="80">AM200*BI200</f>
        <v>0</v>
      </c>
      <c r="BK200" s="385"/>
      <c r="BL200" s="445">
        <f t="shared" ref="BL200:BL252" si="81">AN200*BK200</f>
        <v>0</v>
      </c>
      <c r="BM200" s="471"/>
    </row>
    <row r="201" spans="1:65" ht="14.25" customHeight="1">
      <c r="A201" s="498" t="s">
        <v>418</v>
      </c>
      <c r="B201" s="130"/>
      <c r="C201" s="129"/>
      <c r="D201" s="517"/>
      <c r="E201" s="518"/>
      <c r="F201" s="1046"/>
      <c r="G201" s="110"/>
      <c r="H201" s="178" t="s">
        <v>477</v>
      </c>
      <c r="I201" s="119"/>
      <c r="J201" s="179"/>
      <c r="K201" s="180"/>
      <c r="L201" s="180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147"/>
      <c r="AC201" s="148"/>
      <c r="AD201" s="148"/>
      <c r="AE201" s="148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385"/>
      <c r="AP201" s="431">
        <f t="shared" si="68"/>
        <v>0</v>
      </c>
      <c r="AQ201" s="385"/>
      <c r="AR201" s="237">
        <f t="shared" si="69"/>
        <v>0</v>
      </c>
      <c r="AS201" s="403"/>
      <c r="AT201" s="431">
        <f t="shared" si="74"/>
        <v>0</v>
      </c>
      <c r="AU201" s="386"/>
      <c r="AV201" s="431">
        <f t="shared" ref="AV201:AV268" si="82">AF201*AU201</f>
        <v>0</v>
      </c>
      <c r="AW201" s="386"/>
      <c r="AX201" s="431">
        <f t="shared" si="75"/>
        <v>0</v>
      </c>
      <c r="AY201" s="386"/>
      <c r="AZ201" s="431">
        <f t="shared" si="76"/>
        <v>0</v>
      </c>
      <c r="BA201" s="386"/>
      <c r="BB201" s="431">
        <f t="shared" si="72"/>
        <v>0</v>
      </c>
      <c r="BC201" s="386"/>
      <c r="BD201" s="431">
        <f t="shared" si="77"/>
        <v>0</v>
      </c>
      <c r="BE201" s="385"/>
      <c r="BF201" s="431">
        <f t="shared" si="78"/>
        <v>0</v>
      </c>
      <c r="BG201" s="385"/>
      <c r="BH201" s="431">
        <f t="shared" si="79"/>
        <v>0</v>
      </c>
      <c r="BI201" s="385"/>
      <c r="BJ201" s="431">
        <f t="shared" si="80"/>
        <v>0</v>
      </c>
      <c r="BK201" s="385"/>
      <c r="BL201" s="445">
        <f t="shared" si="81"/>
        <v>0</v>
      </c>
      <c r="BM201" s="471"/>
    </row>
    <row r="202" spans="1:65" ht="14.25" customHeight="1">
      <c r="A202" s="498" t="s">
        <v>418</v>
      </c>
      <c r="B202" s="130"/>
      <c r="C202" s="129"/>
      <c r="D202" s="517"/>
      <c r="E202" s="518"/>
      <c r="F202" s="1046"/>
      <c r="G202" s="110"/>
      <c r="H202" s="178" t="s">
        <v>477</v>
      </c>
      <c r="I202" s="119"/>
      <c r="J202" s="179"/>
      <c r="K202" s="180"/>
      <c r="L202" s="180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147"/>
      <c r="AC202" s="148"/>
      <c r="AD202" s="148"/>
      <c r="AE202" s="148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385"/>
      <c r="AP202" s="431">
        <f t="shared" si="68"/>
        <v>0</v>
      </c>
      <c r="AQ202" s="385"/>
      <c r="AR202" s="237">
        <f t="shared" si="69"/>
        <v>0</v>
      </c>
      <c r="AS202" s="403"/>
      <c r="AT202" s="431">
        <f t="shared" si="74"/>
        <v>0</v>
      </c>
      <c r="AU202" s="386"/>
      <c r="AV202" s="431">
        <f t="shared" si="82"/>
        <v>0</v>
      </c>
      <c r="AW202" s="386"/>
      <c r="AX202" s="431">
        <f t="shared" si="75"/>
        <v>0</v>
      </c>
      <c r="AY202" s="386"/>
      <c r="AZ202" s="431">
        <f t="shared" si="76"/>
        <v>0</v>
      </c>
      <c r="BA202" s="386"/>
      <c r="BB202" s="431">
        <f t="shared" si="72"/>
        <v>0</v>
      </c>
      <c r="BC202" s="386"/>
      <c r="BD202" s="431">
        <f t="shared" si="77"/>
        <v>0</v>
      </c>
      <c r="BE202" s="385"/>
      <c r="BF202" s="431">
        <f t="shared" si="78"/>
        <v>0</v>
      </c>
      <c r="BG202" s="385"/>
      <c r="BH202" s="431">
        <f t="shared" si="79"/>
        <v>0</v>
      </c>
      <c r="BI202" s="385"/>
      <c r="BJ202" s="431">
        <f t="shared" si="80"/>
        <v>0</v>
      </c>
      <c r="BK202" s="385"/>
      <c r="BL202" s="445">
        <f t="shared" si="81"/>
        <v>0</v>
      </c>
      <c r="BM202" s="471"/>
    </row>
    <row r="203" spans="1:65" ht="14.25" customHeight="1">
      <c r="A203" s="498" t="s">
        <v>418</v>
      </c>
      <c r="B203" s="130"/>
      <c r="C203" s="129"/>
      <c r="D203" s="517"/>
      <c r="E203" s="518"/>
      <c r="F203" s="1046"/>
      <c r="G203" s="110"/>
      <c r="H203" s="178" t="s">
        <v>477</v>
      </c>
      <c r="I203" s="119"/>
      <c r="J203" s="179"/>
      <c r="K203" s="180"/>
      <c r="L203" s="180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147"/>
      <c r="AC203" s="148"/>
      <c r="AD203" s="148"/>
      <c r="AE203" s="148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393"/>
      <c r="AP203" s="431">
        <f t="shared" si="68"/>
        <v>0</v>
      </c>
      <c r="AQ203" s="393"/>
      <c r="AR203" s="237">
        <f t="shared" si="69"/>
        <v>0</v>
      </c>
      <c r="AS203" s="403"/>
      <c r="AT203" s="431">
        <f t="shared" si="74"/>
        <v>0</v>
      </c>
      <c r="AU203" s="386"/>
      <c r="AV203" s="431">
        <f t="shared" si="82"/>
        <v>0</v>
      </c>
      <c r="AW203" s="386"/>
      <c r="AX203" s="431">
        <f t="shared" si="75"/>
        <v>0</v>
      </c>
      <c r="AY203" s="386"/>
      <c r="AZ203" s="431">
        <f t="shared" si="76"/>
        <v>0</v>
      </c>
      <c r="BA203" s="386"/>
      <c r="BB203" s="431">
        <f t="shared" si="72"/>
        <v>0</v>
      </c>
      <c r="BC203" s="386"/>
      <c r="BD203" s="431">
        <f t="shared" si="77"/>
        <v>0</v>
      </c>
      <c r="BE203" s="385"/>
      <c r="BF203" s="431">
        <f t="shared" si="78"/>
        <v>0</v>
      </c>
      <c r="BG203" s="385"/>
      <c r="BH203" s="431">
        <f t="shared" si="79"/>
        <v>0</v>
      </c>
      <c r="BI203" s="385"/>
      <c r="BJ203" s="431">
        <f t="shared" si="80"/>
        <v>0</v>
      </c>
      <c r="BK203" s="385"/>
      <c r="BL203" s="445">
        <f t="shared" si="81"/>
        <v>0</v>
      </c>
      <c r="BM203" s="471"/>
    </row>
    <row r="204" spans="1:65" ht="14.25" customHeight="1">
      <c r="A204" s="498" t="s">
        <v>418</v>
      </c>
      <c r="B204" s="130"/>
      <c r="C204" s="129"/>
      <c r="D204" s="517"/>
      <c r="E204" s="518"/>
      <c r="F204" s="1046"/>
      <c r="G204" s="110"/>
      <c r="H204" s="178" t="s">
        <v>477</v>
      </c>
      <c r="I204" s="119"/>
      <c r="J204" s="179"/>
      <c r="K204" s="180"/>
      <c r="L204" s="180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147"/>
      <c r="AC204" s="148"/>
      <c r="AD204" s="148"/>
      <c r="AE204" s="148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393"/>
      <c r="AP204" s="431">
        <f t="shared" si="68"/>
        <v>0</v>
      </c>
      <c r="AQ204" s="393"/>
      <c r="AR204" s="237">
        <f t="shared" si="69"/>
        <v>0</v>
      </c>
      <c r="AS204" s="403"/>
      <c r="AT204" s="431">
        <f t="shared" si="74"/>
        <v>0</v>
      </c>
      <c r="AU204" s="386"/>
      <c r="AV204" s="431">
        <f t="shared" si="82"/>
        <v>0</v>
      </c>
      <c r="AW204" s="386"/>
      <c r="AX204" s="431">
        <f t="shared" si="75"/>
        <v>0</v>
      </c>
      <c r="AY204" s="386"/>
      <c r="AZ204" s="431">
        <f t="shared" si="76"/>
        <v>0</v>
      </c>
      <c r="BA204" s="386"/>
      <c r="BB204" s="431">
        <f t="shared" si="72"/>
        <v>0</v>
      </c>
      <c r="BC204" s="386"/>
      <c r="BD204" s="431">
        <f t="shared" si="77"/>
        <v>0</v>
      </c>
      <c r="BE204" s="385"/>
      <c r="BF204" s="431">
        <f t="shared" si="78"/>
        <v>0</v>
      </c>
      <c r="BG204" s="385"/>
      <c r="BH204" s="431">
        <f t="shared" si="79"/>
        <v>0</v>
      </c>
      <c r="BI204" s="385"/>
      <c r="BJ204" s="431">
        <f t="shared" si="80"/>
        <v>0</v>
      </c>
      <c r="BK204" s="385"/>
      <c r="BL204" s="445">
        <f t="shared" si="81"/>
        <v>0</v>
      </c>
      <c r="BM204" s="471"/>
    </row>
    <row r="205" spans="1:65" ht="14.25" customHeight="1">
      <c r="A205" s="498" t="s">
        <v>418</v>
      </c>
      <c r="B205" s="130"/>
      <c r="C205" s="129"/>
      <c r="D205" s="517"/>
      <c r="E205" s="518"/>
      <c r="F205" s="1046"/>
      <c r="G205" s="110"/>
      <c r="H205" s="178" t="s">
        <v>477</v>
      </c>
      <c r="I205" s="119"/>
      <c r="J205" s="179"/>
      <c r="K205" s="180"/>
      <c r="L205" s="180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147"/>
      <c r="AC205" s="148"/>
      <c r="AD205" s="148"/>
      <c r="AE205" s="148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393"/>
      <c r="AP205" s="431">
        <f t="shared" si="68"/>
        <v>0</v>
      </c>
      <c r="AQ205" s="393"/>
      <c r="AR205" s="237">
        <f t="shared" si="69"/>
        <v>0</v>
      </c>
      <c r="AS205" s="403"/>
      <c r="AT205" s="431">
        <f t="shared" si="74"/>
        <v>0</v>
      </c>
      <c r="AU205" s="386"/>
      <c r="AV205" s="431">
        <f t="shared" si="82"/>
        <v>0</v>
      </c>
      <c r="AW205" s="386"/>
      <c r="AX205" s="431">
        <f t="shared" si="75"/>
        <v>0</v>
      </c>
      <c r="AY205" s="386"/>
      <c r="AZ205" s="431">
        <f t="shared" si="76"/>
        <v>0</v>
      </c>
      <c r="BA205" s="386"/>
      <c r="BB205" s="431">
        <f t="shared" si="72"/>
        <v>0</v>
      </c>
      <c r="BC205" s="386"/>
      <c r="BD205" s="431">
        <f t="shared" si="77"/>
        <v>0</v>
      </c>
      <c r="BE205" s="385"/>
      <c r="BF205" s="431">
        <f t="shared" si="78"/>
        <v>0</v>
      </c>
      <c r="BG205" s="385"/>
      <c r="BH205" s="431">
        <f t="shared" si="79"/>
        <v>0</v>
      </c>
      <c r="BI205" s="385"/>
      <c r="BJ205" s="431">
        <f t="shared" si="80"/>
        <v>0</v>
      </c>
      <c r="BK205" s="385"/>
      <c r="BL205" s="445">
        <f t="shared" si="81"/>
        <v>0</v>
      </c>
      <c r="BM205" s="471"/>
    </row>
    <row r="206" spans="1:65" ht="14.25" customHeight="1">
      <c r="A206" s="498" t="s">
        <v>418</v>
      </c>
      <c r="B206" s="130"/>
      <c r="C206" s="129"/>
      <c r="D206" s="517"/>
      <c r="E206" s="518"/>
      <c r="F206" s="1046"/>
      <c r="G206" s="110"/>
      <c r="H206" s="178" t="s">
        <v>477</v>
      </c>
      <c r="I206" s="119"/>
      <c r="J206" s="179"/>
      <c r="K206" s="180"/>
      <c r="L206" s="180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147"/>
      <c r="AC206" s="148"/>
      <c r="AD206" s="148"/>
      <c r="AE206" s="148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393"/>
      <c r="AP206" s="431">
        <f t="shared" si="68"/>
        <v>0</v>
      </c>
      <c r="AQ206" s="393"/>
      <c r="AR206" s="237">
        <f t="shared" si="69"/>
        <v>0</v>
      </c>
      <c r="AS206" s="403"/>
      <c r="AT206" s="431">
        <f t="shared" si="74"/>
        <v>0</v>
      </c>
      <c r="AU206" s="386"/>
      <c r="AV206" s="431">
        <f t="shared" si="82"/>
        <v>0</v>
      </c>
      <c r="AW206" s="386"/>
      <c r="AX206" s="431">
        <f t="shared" si="75"/>
        <v>0</v>
      </c>
      <c r="AY206" s="386"/>
      <c r="AZ206" s="431">
        <f t="shared" si="76"/>
        <v>0</v>
      </c>
      <c r="BA206" s="386"/>
      <c r="BB206" s="431">
        <f t="shared" si="72"/>
        <v>0</v>
      </c>
      <c r="BC206" s="386"/>
      <c r="BD206" s="431">
        <f t="shared" si="77"/>
        <v>0</v>
      </c>
      <c r="BE206" s="385"/>
      <c r="BF206" s="431">
        <f t="shared" si="78"/>
        <v>0</v>
      </c>
      <c r="BG206" s="385"/>
      <c r="BH206" s="431">
        <f t="shared" si="79"/>
        <v>0</v>
      </c>
      <c r="BI206" s="385"/>
      <c r="BJ206" s="431">
        <f t="shared" si="80"/>
        <v>0</v>
      </c>
      <c r="BK206" s="385"/>
      <c r="BL206" s="445">
        <f t="shared" si="81"/>
        <v>0</v>
      </c>
      <c r="BM206" s="471"/>
    </row>
    <row r="207" spans="1:65" ht="14.25" customHeight="1">
      <c r="A207" s="498" t="s">
        <v>418</v>
      </c>
      <c r="B207" s="130"/>
      <c r="C207" s="129"/>
      <c r="D207" s="517"/>
      <c r="E207" s="518"/>
      <c r="F207" s="1046"/>
      <c r="G207" s="110"/>
      <c r="H207" s="178" t="s">
        <v>477</v>
      </c>
      <c r="I207" s="119"/>
      <c r="J207" s="179"/>
      <c r="K207" s="180"/>
      <c r="L207" s="180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147"/>
      <c r="AC207" s="148"/>
      <c r="AD207" s="148"/>
      <c r="AE207" s="148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393"/>
      <c r="AP207" s="431">
        <f t="shared" si="68"/>
        <v>0</v>
      </c>
      <c r="AQ207" s="393"/>
      <c r="AR207" s="237">
        <f t="shared" si="69"/>
        <v>0</v>
      </c>
      <c r="AS207" s="403"/>
      <c r="AT207" s="431">
        <f t="shared" si="74"/>
        <v>0</v>
      </c>
      <c r="AU207" s="386"/>
      <c r="AV207" s="431">
        <f t="shared" si="82"/>
        <v>0</v>
      </c>
      <c r="AW207" s="386"/>
      <c r="AX207" s="431">
        <f t="shared" si="75"/>
        <v>0</v>
      </c>
      <c r="AY207" s="386"/>
      <c r="AZ207" s="431">
        <f t="shared" si="76"/>
        <v>0</v>
      </c>
      <c r="BA207" s="386"/>
      <c r="BB207" s="431">
        <f t="shared" si="72"/>
        <v>0</v>
      </c>
      <c r="BC207" s="386"/>
      <c r="BD207" s="431">
        <f t="shared" si="77"/>
        <v>0</v>
      </c>
      <c r="BE207" s="385"/>
      <c r="BF207" s="431">
        <f t="shared" si="78"/>
        <v>0</v>
      </c>
      <c r="BG207" s="385"/>
      <c r="BH207" s="431">
        <f t="shared" si="79"/>
        <v>0</v>
      </c>
      <c r="BI207" s="385"/>
      <c r="BJ207" s="431">
        <f t="shared" si="80"/>
        <v>0</v>
      </c>
      <c r="BK207" s="385"/>
      <c r="BL207" s="445">
        <f t="shared" si="81"/>
        <v>0</v>
      </c>
      <c r="BM207" s="471"/>
    </row>
    <row r="208" spans="1:65" ht="14.25" customHeight="1">
      <c r="A208" s="498" t="s">
        <v>418</v>
      </c>
      <c r="B208" s="130"/>
      <c r="C208" s="129"/>
      <c r="D208" s="517"/>
      <c r="E208" s="518"/>
      <c r="F208" s="1046"/>
      <c r="G208" s="110"/>
      <c r="H208" s="178" t="s">
        <v>477</v>
      </c>
      <c r="I208" s="119"/>
      <c r="J208" s="179"/>
      <c r="K208" s="180"/>
      <c r="L208" s="180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147"/>
      <c r="AC208" s="148"/>
      <c r="AD208" s="148"/>
      <c r="AE208" s="148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393"/>
      <c r="AP208" s="431">
        <f t="shared" si="68"/>
        <v>0</v>
      </c>
      <c r="AQ208" s="393"/>
      <c r="AR208" s="237">
        <f t="shared" si="69"/>
        <v>0</v>
      </c>
      <c r="AS208" s="403"/>
      <c r="AT208" s="431">
        <f t="shared" si="74"/>
        <v>0</v>
      </c>
      <c r="AU208" s="386"/>
      <c r="AV208" s="431">
        <f t="shared" si="82"/>
        <v>0</v>
      </c>
      <c r="AW208" s="386"/>
      <c r="AX208" s="431">
        <f t="shared" si="75"/>
        <v>0</v>
      </c>
      <c r="AY208" s="386"/>
      <c r="AZ208" s="431">
        <f t="shared" si="76"/>
        <v>0</v>
      </c>
      <c r="BA208" s="386"/>
      <c r="BB208" s="431">
        <f t="shared" si="72"/>
        <v>0</v>
      </c>
      <c r="BC208" s="386"/>
      <c r="BD208" s="431">
        <f t="shared" si="77"/>
        <v>0</v>
      </c>
      <c r="BE208" s="385"/>
      <c r="BF208" s="431">
        <f t="shared" si="78"/>
        <v>0</v>
      </c>
      <c r="BG208" s="385"/>
      <c r="BH208" s="431">
        <f t="shared" si="79"/>
        <v>0</v>
      </c>
      <c r="BI208" s="385"/>
      <c r="BJ208" s="431">
        <f t="shared" si="80"/>
        <v>0</v>
      </c>
      <c r="BK208" s="385"/>
      <c r="BL208" s="445">
        <f t="shared" si="81"/>
        <v>0</v>
      </c>
      <c r="BM208" s="471"/>
    </row>
    <row r="209" spans="1:65" ht="14.25" customHeight="1">
      <c r="A209" s="498" t="s">
        <v>418</v>
      </c>
      <c r="B209" s="130"/>
      <c r="C209" s="129"/>
      <c r="D209" s="517"/>
      <c r="E209" s="518"/>
      <c r="F209" s="1046"/>
      <c r="G209" s="110"/>
      <c r="H209" s="178" t="s">
        <v>477</v>
      </c>
      <c r="I209" s="119"/>
      <c r="J209" s="179"/>
      <c r="K209" s="180"/>
      <c r="L209" s="180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147"/>
      <c r="AC209" s="148"/>
      <c r="AD209" s="148"/>
      <c r="AE209" s="148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393"/>
      <c r="AP209" s="431">
        <f t="shared" si="68"/>
        <v>0</v>
      </c>
      <c r="AQ209" s="393"/>
      <c r="AR209" s="237">
        <f t="shared" si="69"/>
        <v>0</v>
      </c>
      <c r="AS209" s="403"/>
      <c r="AT209" s="431">
        <f t="shared" si="74"/>
        <v>0</v>
      </c>
      <c r="AU209" s="386"/>
      <c r="AV209" s="431">
        <f t="shared" si="82"/>
        <v>0</v>
      </c>
      <c r="AW209" s="386"/>
      <c r="AX209" s="431">
        <f t="shared" si="75"/>
        <v>0</v>
      </c>
      <c r="AY209" s="386"/>
      <c r="AZ209" s="431">
        <f t="shared" si="76"/>
        <v>0</v>
      </c>
      <c r="BA209" s="386"/>
      <c r="BB209" s="431">
        <f t="shared" si="72"/>
        <v>0</v>
      </c>
      <c r="BC209" s="386"/>
      <c r="BD209" s="431">
        <f t="shared" si="77"/>
        <v>0</v>
      </c>
      <c r="BE209" s="385"/>
      <c r="BF209" s="431">
        <f t="shared" si="78"/>
        <v>0</v>
      </c>
      <c r="BG209" s="385"/>
      <c r="BH209" s="431">
        <f t="shared" si="79"/>
        <v>0</v>
      </c>
      <c r="BI209" s="385"/>
      <c r="BJ209" s="431">
        <f t="shared" si="80"/>
        <v>0</v>
      </c>
      <c r="BK209" s="385"/>
      <c r="BL209" s="445">
        <f t="shared" si="81"/>
        <v>0</v>
      </c>
      <c r="BM209" s="471"/>
    </row>
    <row r="210" spans="1:65" ht="14.25" customHeight="1">
      <c r="A210" s="498" t="s">
        <v>418</v>
      </c>
      <c r="B210" s="130"/>
      <c r="C210" s="129"/>
      <c r="D210" s="517"/>
      <c r="E210" s="518"/>
      <c r="F210" s="1046"/>
      <c r="G210" s="110"/>
      <c r="H210" s="178" t="s">
        <v>477</v>
      </c>
      <c r="I210" s="119"/>
      <c r="J210" s="179"/>
      <c r="K210" s="180"/>
      <c r="L210" s="180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147"/>
      <c r="AC210" s="148"/>
      <c r="AD210" s="148"/>
      <c r="AE210" s="148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393"/>
      <c r="AP210" s="431">
        <f t="shared" si="68"/>
        <v>0</v>
      </c>
      <c r="AQ210" s="393"/>
      <c r="AR210" s="237">
        <f t="shared" si="69"/>
        <v>0</v>
      </c>
      <c r="AS210" s="403"/>
      <c r="AT210" s="431">
        <f t="shared" si="74"/>
        <v>0</v>
      </c>
      <c r="AU210" s="386"/>
      <c r="AV210" s="431">
        <f t="shared" si="82"/>
        <v>0</v>
      </c>
      <c r="AW210" s="386"/>
      <c r="AX210" s="431">
        <f t="shared" si="75"/>
        <v>0</v>
      </c>
      <c r="AY210" s="386"/>
      <c r="AZ210" s="431">
        <f t="shared" si="76"/>
        <v>0</v>
      </c>
      <c r="BA210" s="386"/>
      <c r="BB210" s="431">
        <f t="shared" si="72"/>
        <v>0</v>
      </c>
      <c r="BC210" s="386"/>
      <c r="BD210" s="431">
        <f t="shared" si="77"/>
        <v>0</v>
      </c>
      <c r="BE210" s="385"/>
      <c r="BF210" s="431">
        <f t="shared" si="78"/>
        <v>0</v>
      </c>
      <c r="BG210" s="385"/>
      <c r="BH210" s="431">
        <f t="shared" si="79"/>
        <v>0</v>
      </c>
      <c r="BI210" s="385"/>
      <c r="BJ210" s="431">
        <f t="shared" si="80"/>
        <v>0</v>
      </c>
      <c r="BK210" s="385"/>
      <c r="BL210" s="445">
        <f t="shared" si="81"/>
        <v>0</v>
      </c>
      <c r="BM210" s="471"/>
    </row>
    <row r="211" spans="1:65" ht="14.25" customHeight="1">
      <c r="A211" s="498" t="s">
        <v>418</v>
      </c>
      <c r="B211" s="130"/>
      <c r="C211" s="129"/>
      <c r="D211" s="517"/>
      <c r="E211" s="518"/>
      <c r="F211" s="1046"/>
      <c r="G211" s="110"/>
      <c r="H211" s="178" t="s">
        <v>477</v>
      </c>
      <c r="I211" s="119"/>
      <c r="J211" s="179"/>
      <c r="K211" s="180"/>
      <c r="L211" s="180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147"/>
      <c r="AC211" s="148"/>
      <c r="AD211" s="148"/>
      <c r="AE211" s="148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385"/>
      <c r="AP211" s="431">
        <f t="shared" si="68"/>
        <v>0</v>
      </c>
      <c r="AQ211" s="385"/>
      <c r="AR211" s="237">
        <f t="shared" si="69"/>
        <v>0</v>
      </c>
      <c r="AS211" s="403"/>
      <c r="AT211" s="431">
        <f t="shared" si="74"/>
        <v>0</v>
      </c>
      <c r="AU211" s="386"/>
      <c r="AV211" s="431">
        <f t="shared" si="82"/>
        <v>0</v>
      </c>
      <c r="AW211" s="386"/>
      <c r="AX211" s="431">
        <f t="shared" si="75"/>
        <v>0</v>
      </c>
      <c r="AY211" s="386"/>
      <c r="AZ211" s="431">
        <f t="shared" si="76"/>
        <v>0</v>
      </c>
      <c r="BA211" s="386"/>
      <c r="BB211" s="431">
        <f t="shared" si="72"/>
        <v>0</v>
      </c>
      <c r="BC211" s="386"/>
      <c r="BD211" s="431">
        <f t="shared" si="77"/>
        <v>0</v>
      </c>
      <c r="BE211" s="385"/>
      <c r="BF211" s="431">
        <f t="shared" si="78"/>
        <v>0</v>
      </c>
      <c r="BG211" s="385"/>
      <c r="BH211" s="431">
        <f t="shared" si="79"/>
        <v>0</v>
      </c>
      <c r="BI211" s="385"/>
      <c r="BJ211" s="431">
        <f t="shared" si="80"/>
        <v>0</v>
      </c>
      <c r="BK211" s="385"/>
      <c r="BL211" s="445">
        <f t="shared" si="81"/>
        <v>0</v>
      </c>
      <c r="BM211" s="471"/>
    </row>
    <row r="212" spans="1:65" ht="14.25" customHeight="1" thickBot="1">
      <c r="A212" s="498" t="s">
        <v>418</v>
      </c>
      <c r="B212" s="135"/>
      <c r="C212" s="134"/>
      <c r="D212" s="541"/>
      <c r="E212" s="542"/>
      <c r="F212" s="1047"/>
      <c r="G212" s="104"/>
      <c r="H212" s="184" t="s">
        <v>477</v>
      </c>
      <c r="I212" s="114"/>
      <c r="J212" s="181"/>
      <c r="K212" s="182"/>
      <c r="L212" s="182"/>
      <c r="M212" s="90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147"/>
      <c r="AC212" s="148"/>
      <c r="AD212" s="148"/>
      <c r="AE212" s="148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387"/>
      <c r="AP212" s="432">
        <f t="shared" si="68"/>
        <v>0</v>
      </c>
      <c r="AQ212" s="387"/>
      <c r="AR212" s="440">
        <f t="shared" si="69"/>
        <v>0</v>
      </c>
      <c r="AS212" s="425"/>
      <c r="AT212" s="432">
        <f t="shared" si="74"/>
        <v>0</v>
      </c>
      <c r="AU212" s="392"/>
      <c r="AV212" s="432">
        <f t="shared" si="82"/>
        <v>0</v>
      </c>
      <c r="AW212" s="392"/>
      <c r="AX212" s="432">
        <f t="shared" si="75"/>
        <v>0</v>
      </c>
      <c r="AY212" s="392"/>
      <c r="AZ212" s="432">
        <f t="shared" si="76"/>
        <v>0</v>
      </c>
      <c r="BA212" s="392"/>
      <c r="BB212" s="432">
        <f t="shared" si="72"/>
        <v>0</v>
      </c>
      <c r="BC212" s="392"/>
      <c r="BD212" s="432">
        <f t="shared" si="77"/>
        <v>0</v>
      </c>
      <c r="BE212" s="387"/>
      <c r="BF212" s="432">
        <f t="shared" si="78"/>
        <v>0</v>
      </c>
      <c r="BG212" s="387"/>
      <c r="BH212" s="432">
        <f t="shared" si="79"/>
        <v>0</v>
      </c>
      <c r="BI212" s="387"/>
      <c r="BJ212" s="432">
        <f t="shared" si="80"/>
        <v>0</v>
      </c>
      <c r="BK212" s="387"/>
      <c r="BL212" s="446">
        <f t="shared" si="81"/>
        <v>0</v>
      </c>
      <c r="BM212" s="471"/>
    </row>
    <row r="213" spans="1:65" ht="14.25" customHeight="1">
      <c r="A213" s="297" t="s">
        <v>418</v>
      </c>
      <c r="B213" s="67"/>
      <c r="C213" s="66"/>
      <c r="D213" s="39"/>
      <c r="E213" s="100"/>
      <c r="F213" s="965" t="s">
        <v>77</v>
      </c>
      <c r="G213" s="105"/>
      <c r="H213" s="105" t="s">
        <v>477</v>
      </c>
      <c r="I213" s="289"/>
      <c r="J213" s="458"/>
      <c r="K213" s="105"/>
      <c r="L213" s="338"/>
      <c r="M213" s="120"/>
      <c r="N213" s="120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388"/>
      <c r="AP213" s="433">
        <f t="shared" si="68"/>
        <v>0</v>
      </c>
      <c r="AQ213" s="388"/>
      <c r="AR213" s="286">
        <f t="shared" si="69"/>
        <v>0</v>
      </c>
      <c r="AS213" s="99"/>
      <c r="AT213" s="433">
        <f t="shared" si="74"/>
        <v>0</v>
      </c>
      <c r="AU213" s="423"/>
      <c r="AV213" s="433">
        <f t="shared" si="82"/>
        <v>0</v>
      </c>
      <c r="AW213" s="423"/>
      <c r="AX213" s="433">
        <f t="shared" si="75"/>
        <v>0</v>
      </c>
      <c r="AY213" s="423"/>
      <c r="AZ213" s="433">
        <f t="shared" si="76"/>
        <v>0</v>
      </c>
      <c r="BA213" s="423"/>
      <c r="BB213" s="433">
        <f t="shared" si="72"/>
        <v>0</v>
      </c>
      <c r="BC213" s="423"/>
      <c r="BD213" s="433">
        <f t="shared" si="77"/>
        <v>0</v>
      </c>
      <c r="BE213" s="388"/>
      <c r="BF213" s="433">
        <f t="shared" si="78"/>
        <v>0</v>
      </c>
      <c r="BG213" s="388"/>
      <c r="BH213" s="433">
        <f t="shared" si="79"/>
        <v>0</v>
      </c>
      <c r="BI213" s="388"/>
      <c r="BJ213" s="433">
        <f t="shared" si="80"/>
        <v>0</v>
      </c>
      <c r="BK213" s="388"/>
      <c r="BL213" s="447">
        <f t="shared" si="81"/>
        <v>0</v>
      </c>
      <c r="BM213" s="471"/>
    </row>
    <row r="214" spans="1:65" ht="14.25" customHeight="1">
      <c r="A214" s="297" t="s">
        <v>418</v>
      </c>
      <c r="B214" s="56"/>
      <c r="C214" s="33"/>
      <c r="D214" s="40"/>
      <c r="E214" s="15"/>
      <c r="F214" s="966"/>
      <c r="G214" s="169"/>
      <c r="H214" s="117" t="s">
        <v>477</v>
      </c>
      <c r="I214" s="180"/>
      <c r="J214" s="459"/>
      <c r="K214" s="117"/>
      <c r="L214" s="460"/>
      <c r="M214" s="116"/>
      <c r="N214" s="116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385"/>
      <c r="AP214" s="431">
        <f t="shared" si="68"/>
        <v>0</v>
      </c>
      <c r="AQ214" s="385"/>
      <c r="AR214" s="237">
        <f t="shared" si="69"/>
        <v>0</v>
      </c>
      <c r="AS214" s="403"/>
      <c r="AT214" s="431">
        <f t="shared" si="74"/>
        <v>0</v>
      </c>
      <c r="AU214" s="386"/>
      <c r="AV214" s="431">
        <f t="shared" si="82"/>
        <v>0</v>
      </c>
      <c r="AW214" s="386"/>
      <c r="AX214" s="431">
        <f t="shared" si="75"/>
        <v>0</v>
      </c>
      <c r="AY214" s="386"/>
      <c r="AZ214" s="431">
        <f t="shared" si="76"/>
        <v>0</v>
      </c>
      <c r="BA214" s="386"/>
      <c r="BB214" s="431">
        <f t="shared" si="72"/>
        <v>0</v>
      </c>
      <c r="BC214" s="386"/>
      <c r="BD214" s="431">
        <f t="shared" si="77"/>
        <v>0</v>
      </c>
      <c r="BE214" s="385"/>
      <c r="BF214" s="431">
        <f t="shared" si="78"/>
        <v>0</v>
      </c>
      <c r="BG214" s="385"/>
      <c r="BH214" s="431">
        <f t="shared" si="79"/>
        <v>0</v>
      </c>
      <c r="BI214" s="385"/>
      <c r="BJ214" s="431">
        <f t="shared" si="80"/>
        <v>0</v>
      </c>
      <c r="BK214" s="385"/>
      <c r="BL214" s="445">
        <f t="shared" si="81"/>
        <v>0</v>
      </c>
      <c r="BM214" s="471"/>
    </row>
    <row r="215" spans="1:65" ht="14.25" customHeight="1" thickBot="1">
      <c r="A215" s="297" t="s">
        <v>418</v>
      </c>
      <c r="B215" s="72"/>
      <c r="C215" s="71"/>
      <c r="D215" s="94"/>
      <c r="E215" s="93"/>
      <c r="F215" s="968"/>
      <c r="G215" s="101"/>
      <c r="H215" s="112" t="s">
        <v>477</v>
      </c>
      <c r="I215" s="182"/>
      <c r="J215" s="461"/>
      <c r="K215" s="112"/>
      <c r="L215" s="462"/>
      <c r="M215" s="111"/>
      <c r="N215" s="111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387"/>
      <c r="AP215" s="432">
        <f t="shared" si="68"/>
        <v>0</v>
      </c>
      <c r="AQ215" s="387"/>
      <c r="AR215" s="440">
        <f t="shared" si="69"/>
        <v>0</v>
      </c>
      <c r="AS215" s="425"/>
      <c r="AT215" s="432">
        <f t="shared" si="74"/>
        <v>0</v>
      </c>
      <c r="AU215" s="392"/>
      <c r="AV215" s="432">
        <f t="shared" si="82"/>
        <v>0</v>
      </c>
      <c r="AW215" s="392"/>
      <c r="AX215" s="432">
        <f t="shared" si="75"/>
        <v>0</v>
      </c>
      <c r="AY215" s="392"/>
      <c r="AZ215" s="432">
        <f t="shared" si="76"/>
        <v>0</v>
      </c>
      <c r="BA215" s="392"/>
      <c r="BB215" s="432">
        <f t="shared" si="72"/>
        <v>0</v>
      </c>
      <c r="BC215" s="392"/>
      <c r="BD215" s="432">
        <f t="shared" si="77"/>
        <v>0</v>
      </c>
      <c r="BE215" s="387"/>
      <c r="BF215" s="432">
        <f t="shared" si="78"/>
        <v>0</v>
      </c>
      <c r="BG215" s="387"/>
      <c r="BH215" s="432">
        <f t="shared" si="79"/>
        <v>0</v>
      </c>
      <c r="BI215" s="387"/>
      <c r="BJ215" s="432">
        <f t="shared" si="80"/>
        <v>0</v>
      </c>
      <c r="BK215" s="387"/>
      <c r="BL215" s="446">
        <f t="shared" si="81"/>
        <v>0</v>
      </c>
      <c r="BM215" s="471"/>
    </row>
    <row r="216" spans="1:65" ht="14.25" customHeight="1">
      <c r="A216" s="297" t="s">
        <v>418</v>
      </c>
      <c r="B216" s="67" t="s">
        <v>160</v>
      </c>
      <c r="C216" s="66" t="s">
        <v>87</v>
      </c>
      <c r="D216" s="39" t="s">
        <v>225</v>
      </c>
      <c r="E216" s="100" t="s">
        <v>162</v>
      </c>
      <c r="F216" s="965" t="s">
        <v>288</v>
      </c>
      <c r="G216" s="108" t="s">
        <v>176</v>
      </c>
      <c r="H216" s="105" t="s">
        <v>289</v>
      </c>
      <c r="I216" s="107" t="s">
        <v>165</v>
      </c>
      <c r="J216" s="106">
        <v>15</v>
      </c>
      <c r="K216" s="105" t="s">
        <v>290</v>
      </c>
      <c r="L216" s="105" t="s">
        <v>190</v>
      </c>
      <c r="M216" s="63" t="s">
        <v>191</v>
      </c>
      <c r="N216" s="55">
        <v>9.6</v>
      </c>
      <c r="O216" s="55">
        <v>12.6</v>
      </c>
      <c r="P216" s="55">
        <v>14.4</v>
      </c>
      <c r="Q216" s="55">
        <v>14.4</v>
      </c>
      <c r="R216" s="55">
        <v>14.4</v>
      </c>
      <c r="S216" s="55">
        <v>14.4</v>
      </c>
      <c r="T216" s="55">
        <v>14.4</v>
      </c>
      <c r="U216" s="55">
        <v>14.4</v>
      </c>
      <c r="V216" s="55">
        <v>12.6</v>
      </c>
      <c r="W216" s="55">
        <v>12.6</v>
      </c>
      <c r="X216" s="55">
        <v>12.6</v>
      </c>
      <c r="Y216" s="55">
        <v>12.6</v>
      </c>
      <c r="Z216" s="55">
        <v>12.6</v>
      </c>
      <c r="AA216" s="55">
        <v>12.6</v>
      </c>
      <c r="AB216" s="147">
        <v>3</v>
      </c>
      <c r="AC216" s="148">
        <v>4</v>
      </c>
      <c r="AD216" s="148">
        <v>4.6500000000000004</v>
      </c>
      <c r="AE216" s="148">
        <v>4.6500000000000004</v>
      </c>
      <c r="AF216" s="148">
        <v>4.6500000000000004</v>
      </c>
      <c r="AG216" s="148">
        <v>4.6500000000000004</v>
      </c>
      <c r="AH216" s="147">
        <v>4.6500000000000004</v>
      </c>
      <c r="AI216" s="147">
        <v>3</v>
      </c>
      <c r="AJ216" s="147">
        <v>3</v>
      </c>
      <c r="AK216" s="147">
        <v>3</v>
      </c>
      <c r="AL216" s="147">
        <v>3</v>
      </c>
      <c r="AM216" s="147">
        <v>3</v>
      </c>
      <c r="AN216" s="147">
        <v>3</v>
      </c>
      <c r="AO216" s="388">
        <v>0</v>
      </c>
      <c r="AP216" s="433">
        <f t="shared" si="68"/>
        <v>0</v>
      </c>
      <c r="AQ216" s="388">
        <v>0</v>
      </c>
      <c r="AR216" s="286">
        <f t="shared" si="69"/>
        <v>0</v>
      </c>
      <c r="AS216" s="96">
        <v>0</v>
      </c>
      <c r="AT216" s="433">
        <f t="shared" si="74"/>
        <v>0</v>
      </c>
      <c r="AU216" s="388">
        <v>0</v>
      </c>
      <c r="AV216" s="433">
        <f t="shared" si="82"/>
        <v>0</v>
      </c>
      <c r="AW216" s="388">
        <v>0</v>
      </c>
      <c r="AX216" s="433">
        <f t="shared" si="75"/>
        <v>0</v>
      </c>
      <c r="AY216" s="388">
        <v>0</v>
      </c>
      <c r="AZ216" s="433">
        <f t="shared" si="76"/>
        <v>0</v>
      </c>
      <c r="BA216" s="388">
        <v>0</v>
      </c>
      <c r="BB216" s="433">
        <f t="shared" si="72"/>
        <v>0</v>
      </c>
      <c r="BC216" s="388">
        <v>0</v>
      </c>
      <c r="BD216" s="433">
        <f t="shared" si="77"/>
        <v>0</v>
      </c>
      <c r="BE216" s="388">
        <v>0</v>
      </c>
      <c r="BF216" s="433">
        <f t="shared" si="78"/>
        <v>0</v>
      </c>
      <c r="BG216" s="388">
        <v>0</v>
      </c>
      <c r="BH216" s="433">
        <f t="shared" si="79"/>
        <v>0</v>
      </c>
      <c r="BI216" s="388">
        <v>0</v>
      </c>
      <c r="BJ216" s="433">
        <f t="shared" si="80"/>
        <v>0</v>
      </c>
      <c r="BK216" s="388">
        <v>0</v>
      </c>
      <c r="BL216" s="447">
        <f t="shared" si="81"/>
        <v>0</v>
      </c>
      <c r="BM216" s="471" t="s">
        <v>683</v>
      </c>
    </row>
    <row r="217" spans="1:65" ht="14.25" customHeight="1">
      <c r="A217" s="297" t="s">
        <v>418</v>
      </c>
      <c r="B217" s="56" t="s">
        <v>160</v>
      </c>
      <c r="C217" s="33" t="s">
        <v>87</v>
      </c>
      <c r="D217" s="40" t="s">
        <v>538</v>
      </c>
      <c r="E217" s="15" t="s">
        <v>162</v>
      </c>
      <c r="F217" s="966"/>
      <c r="G217" s="110" t="s">
        <v>176</v>
      </c>
      <c r="H217" s="178" t="s">
        <v>289</v>
      </c>
      <c r="I217" s="119" t="s">
        <v>165</v>
      </c>
      <c r="J217" s="177">
        <v>15</v>
      </c>
      <c r="K217" s="178" t="s">
        <v>291</v>
      </c>
      <c r="L217" s="178" t="s">
        <v>190</v>
      </c>
      <c r="M217" s="55" t="s">
        <v>191</v>
      </c>
      <c r="N217" s="55">
        <v>9.75</v>
      </c>
      <c r="O217" s="55">
        <v>13.3</v>
      </c>
      <c r="P217" s="55">
        <v>15.1</v>
      </c>
      <c r="Q217" s="55">
        <v>15.1</v>
      </c>
      <c r="R217" s="55">
        <v>15.1</v>
      </c>
      <c r="S217" s="55">
        <v>15.1</v>
      </c>
      <c r="T217" s="55">
        <v>15.1</v>
      </c>
      <c r="U217" s="55">
        <v>15.1</v>
      </c>
      <c r="V217" s="55">
        <v>13.3</v>
      </c>
      <c r="W217" s="55">
        <v>13.3</v>
      </c>
      <c r="X217" s="55">
        <v>13.3</v>
      </c>
      <c r="Y217" s="55">
        <v>13.3</v>
      </c>
      <c r="Z217" s="55">
        <v>13.3</v>
      </c>
      <c r="AA217" s="55">
        <v>13.3</v>
      </c>
      <c r="AB217" s="147">
        <v>3.55</v>
      </c>
      <c r="AC217" s="148">
        <v>4</v>
      </c>
      <c r="AD217" s="148">
        <v>5.5</v>
      </c>
      <c r="AE217" s="148">
        <v>5.5</v>
      </c>
      <c r="AF217" s="148">
        <v>5.5</v>
      </c>
      <c r="AG217" s="148">
        <v>5.5</v>
      </c>
      <c r="AH217" s="147">
        <v>5.5</v>
      </c>
      <c r="AI217" s="147">
        <v>3.55</v>
      </c>
      <c r="AJ217" s="147">
        <v>3.55</v>
      </c>
      <c r="AK217" s="147">
        <v>3.55</v>
      </c>
      <c r="AL217" s="147">
        <v>3.55</v>
      </c>
      <c r="AM217" s="147">
        <v>3.55</v>
      </c>
      <c r="AN217" s="147">
        <v>3.55</v>
      </c>
      <c r="AO217" s="393">
        <v>0</v>
      </c>
      <c r="AP217" s="431">
        <f t="shared" si="68"/>
        <v>0</v>
      </c>
      <c r="AQ217" s="393">
        <v>0</v>
      </c>
      <c r="AR217" s="237">
        <f t="shared" si="69"/>
        <v>0</v>
      </c>
      <c r="AS217" s="96">
        <v>0</v>
      </c>
      <c r="AT217" s="431">
        <f t="shared" si="74"/>
        <v>0</v>
      </c>
      <c r="AU217" s="385">
        <v>0</v>
      </c>
      <c r="AV217" s="431">
        <f t="shared" si="82"/>
        <v>0</v>
      </c>
      <c r="AW217" s="385">
        <v>0</v>
      </c>
      <c r="AX217" s="431">
        <f t="shared" si="75"/>
        <v>0</v>
      </c>
      <c r="AY217" s="385">
        <v>0</v>
      </c>
      <c r="AZ217" s="431">
        <f t="shared" si="76"/>
        <v>0</v>
      </c>
      <c r="BA217" s="385">
        <v>0</v>
      </c>
      <c r="BB217" s="431">
        <f t="shared" si="72"/>
        <v>0</v>
      </c>
      <c r="BC217" s="385">
        <v>0</v>
      </c>
      <c r="BD217" s="431">
        <f t="shared" si="77"/>
        <v>0</v>
      </c>
      <c r="BE217" s="385">
        <v>0</v>
      </c>
      <c r="BF217" s="431">
        <f t="shared" si="78"/>
        <v>0</v>
      </c>
      <c r="BG217" s="385">
        <v>0</v>
      </c>
      <c r="BH217" s="431">
        <f t="shared" si="79"/>
        <v>0</v>
      </c>
      <c r="BI217" s="385">
        <v>0</v>
      </c>
      <c r="BJ217" s="431">
        <f t="shared" si="80"/>
        <v>0</v>
      </c>
      <c r="BK217" s="385">
        <v>0</v>
      </c>
      <c r="BL217" s="445">
        <f t="shared" si="81"/>
        <v>0</v>
      </c>
      <c r="BM217" s="471" t="s">
        <v>684</v>
      </c>
    </row>
    <row r="218" spans="1:65" ht="14.25" customHeight="1">
      <c r="A218" s="297" t="s">
        <v>418</v>
      </c>
      <c r="B218" s="56" t="s">
        <v>160</v>
      </c>
      <c r="C218" s="33" t="s">
        <v>87</v>
      </c>
      <c r="D218" s="40" t="s">
        <v>538</v>
      </c>
      <c r="E218" s="15" t="s">
        <v>162</v>
      </c>
      <c r="F218" s="966"/>
      <c r="G218" s="110" t="s">
        <v>176</v>
      </c>
      <c r="H218" s="178" t="s">
        <v>292</v>
      </c>
      <c r="I218" s="119" t="s">
        <v>165</v>
      </c>
      <c r="J218" s="177">
        <v>17</v>
      </c>
      <c r="K218" s="178" t="s">
        <v>166</v>
      </c>
      <c r="L218" s="178" t="s">
        <v>190</v>
      </c>
      <c r="M218" s="55" t="s">
        <v>191</v>
      </c>
      <c r="N218" s="55">
        <v>8.6</v>
      </c>
      <c r="O218" s="55">
        <v>12.2</v>
      </c>
      <c r="P218" s="55">
        <v>14</v>
      </c>
      <c r="Q218" s="55">
        <v>14</v>
      </c>
      <c r="R218" s="55">
        <v>14</v>
      </c>
      <c r="S218" s="55">
        <v>14</v>
      </c>
      <c r="T218" s="55">
        <v>14</v>
      </c>
      <c r="U218" s="55">
        <v>14</v>
      </c>
      <c r="V218" s="55">
        <v>12.2</v>
      </c>
      <c r="W218" s="55">
        <v>12.2</v>
      </c>
      <c r="X218" s="55">
        <v>12.2</v>
      </c>
      <c r="Y218" s="55">
        <v>12.2</v>
      </c>
      <c r="Z218" s="55">
        <v>12.2</v>
      </c>
      <c r="AA218" s="55">
        <v>12.2</v>
      </c>
      <c r="AB218" s="147">
        <v>3.6</v>
      </c>
      <c r="AC218" s="148">
        <v>4</v>
      </c>
      <c r="AD218" s="148">
        <v>5.4</v>
      </c>
      <c r="AE218" s="148">
        <v>5.4</v>
      </c>
      <c r="AF218" s="148">
        <v>5.4</v>
      </c>
      <c r="AG218" s="148">
        <v>5.4</v>
      </c>
      <c r="AH218" s="147">
        <v>5.4</v>
      </c>
      <c r="AI218" s="147">
        <v>3.6</v>
      </c>
      <c r="AJ218" s="147">
        <v>3.6</v>
      </c>
      <c r="AK218" s="147">
        <v>3.6</v>
      </c>
      <c r="AL218" s="147">
        <v>3.6</v>
      </c>
      <c r="AM218" s="147">
        <v>3.6</v>
      </c>
      <c r="AN218" s="147">
        <v>3.6</v>
      </c>
      <c r="AO218" s="393">
        <v>0</v>
      </c>
      <c r="AP218" s="431">
        <f t="shared" si="68"/>
        <v>0</v>
      </c>
      <c r="AQ218" s="393">
        <v>0</v>
      </c>
      <c r="AR218" s="237">
        <f t="shared" si="69"/>
        <v>0</v>
      </c>
      <c r="AS218" s="96">
        <v>0</v>
      </c>
      <c r="AT218" s="431">
        <f t="shared" si="74"/>
        <v>0</v>
      </c>
      <c r="AU218" s="386">
        <v>0</v>
      </c>
      <c r="AV218" s="431">
        <f t="shared" si="82"/>
        <v>0</v>
      </c>
      <c r="AW218" s="386">
        <v>0</v>
      </c>
      <c r="AX218" s="431">
        <f t="shared" si="75"/>
        <v>0</v>
      </c>
      <c r="AY218" s="386">
        <v>0</v>
      </c>
      <c r="AZ218" s="431">
        <f t="shared" si="76"/>
        <v>0</v>
      </c>
      <c r="BA218" s="385">
        <v>0</v>
      </c>
      <c r="BB218" s="431">
        <f t="shared" si="72"/>
        <v>0</v>
      </c>
      <c r="BC218" s="385">
        <v>0</v>
      </c>
      <c r="BD218" s="431">
        <f t="shared" si="77"/>
        <v>0</v>
      </c>
      <c r="BE218" s="385">
        <v>0</v>
      </c>
      <c r="BF218" s="431">
        <f t="shared" si="78"/>
        <v>0</v>
      </c>
      <c r="BG218" s="385">
        <v>0</v>
      </c>
      <c r="BH218" s="431">
        <f t="shared" si="79"/>
        <v>0</v>
      </c>
      <c r="BI218" s="385">
        <v>0</v>
      </c>
      <c r="BJ218" s="431">
        <f t="shared" si="80"/>
        <v>0</v>
      </c>
      <c r="BK218" s="385">
        <v>0</v>
      </c>
      <c r="BL218" s="445">
        <f t="shared" si="81"/>
        <v>0</v>
      </c>
      <c r="BM218" s="471" t="s">
        <v>685</v>
      </c>
    </row>
    <row r="219" spans="1:65" ht="14.25" customHeight="1">
      <c r="A219" s="297" t="s">
        <v>418</v>
      </c>
      <c r="B219" s="56" t="s">
        <v>160</v>
      </c>
      <c r="C219" s="33" t="s">
        <v>87</v>
      </c>
      <c r="D219" s="40" t="s">
        <v>225</v>
      </c>
      <c r="E219" s="15" t="s">
        <v>162</v>
      </c>
      <c r="F219" s="966"/>
      <c r="G219" s="110">
        <v>2023</v>
      </c>
      <c r="H219" s="178" t="s">
        <v>292</v>
      </c>
      <c r="I219" s="119" t="s">
        <v>165</v>
      </c>
      <c r="J219" s="177">
        <v>17</v>
      </c>
      <c r="K219" s="178" t="s">
        <v>293</v>
      </c>
      <c r="L219" s="178" t="s">
        <v>686</v>
      </c>
      <c r="M219" s="55" t="s">
        <v>191</v>
      </c>
      <c r="N219" s="55">
        <v>8.8500000000000014</v>
      </c>
      <c r="O219" s="55">
        <v>12.9</v>
      </c>
      <c r="P219" s="55">
        <v>14.7</v>
      </c>
      <c r="Q219" s="55">
        <v>14.7</v>
      </c>
      <c r="R219" s="55">
        <v>14.7</v>
      </c>
      <c r="S219" s="55">
        <v>14.7</v>
      </c>
      <c r="T219" s="55">
        <v>14.7</v>
      </c>
      <c r="U219" s="55">
        <v>14.7</v>
      </c>
      <c r="V219" s="55">
        <v>12.9</v>
      </c>
      <c r="W219" s="55">
        <v>12.9</v>
      </c>
      <c r="X219" s="55">
        <v>12.9</v>
      </c>
      <c r="Y219" s="55">
        <v>12.9</v>
      </c>
      <c r="Z219" s="55">
        <v>12.9</v>
      </c>
      <c r="AA219" s="55">
        <v>12.9</v>
      </c>
      <c r="AB219" s="147">
        <v>4.05</v>
      </c>
      <c r="AC219" s="148">
        <v>4</v>
      </c>
      <c r="AD219" s="148">
        <v>5.85</v>
      </c>
      <c r="AE219" s="148">
        <v>5.85</v>
      </c>
      <c r="AF219" s="148">
        <v>5.85</v>
      </c>
      <c r="AG219" s="148">
        <v>5.85</v>
      </c>
      <c r="AH219" s="147">
        <v>5.85</v>
      </c>
      <c r="AI219" s="147">
        <v>4.05</v>
      </c>
      <c r="AJ219" s="147">
        <v>4.05</v>
      </c>
      <c r="AK219" s="147">
        <v>4.05</v>
      </c>
      <c r="AL219" s="147">
        <v>4.05</v>
      </c>
      <c r="AM219" s="147">
        <v>4.05</v>
      </c>
      <c r="AN219" s="147">
        <v>4.05</v>
      </c>
      <c r="AO219" s="393">
        <v>4470</v>
      </c>
      <c r="AP219" s="431">
        <f t="shared" si="68"/>
        <v>17880</v>
      </c>
      <c r="AQ219" s="393">
        <v>5320</v>
      </c>
      <c r="AR219" s="237">
        <f t="shared" si="69"/>
        <v>31121.999999999996</v>
      </c>
      <c r="AS219" s="96">
        <v>2280</v>
      </c>
      <c r="AT219" s="431">
        <f t="shared" si="74"/>
        <v>13338</v>
      </c>
      <c r="AU219" s="386">
        <v>2343</v>
      </c>
      <c r="AV219" s="431">
        <f t="shared" si="82"/>
        <v>13706.55</v>
      </c>
      <c r="AW219" s="386">
        <v>2600</v>
      </c>
      <c r="AX219" s="431">
        <f t="shared" si="75"/>
        <v>15209.999999999998</v>
      </c>
      <c r="AY219" s="386">
        <v>837</v>
      </c>
      <c r="AZ219" s="431">
        <f t="shared" si="76"/>
        <v>4896.45</v>
      </c>
      <c r="BA219" s="385">
        <v>480</v>
      </c>
      <c r="BB219" s="431">
        <f t="shared" si="72"/>
        <v>1944</v>
      </c>
      <c r="BC219" s="385">
        <v>520</v>
      </c>
      <c r="BD219" s="431">
        <f t="shared" si="77"/>
        <v>2106</v>
      </c>
      <c r="BE219" s="385">
        <v>440</v>
      </c>
      <c r="BF219" s="431">
        <f t="shared" si="78"/>
        <v>1782</v>
      </c>
      <c r="BG219" s="385">
        <v>200</v>
      </c>
      <c r="BH219" s="431">
        <f t="shared" si="79"/>
        <v>810</v>
      </c>
      <c r="BI219" s="385">
        <v>160</v>
      </c>
      <c r="BJ219" s="431">
        <f t="shared" si="80"/>
        <v>648</v>
      </c>
      <c r="BK219" s="385">
        <v>0</v>
      </c>
      <c r="BL219" s="445">
        <f t="shared" si="81"/>
        <v>0</v>
      </c>
      <c r="BM219" s="471" t="s">
        <v>687</v>
      </c>
    </row>
    <row r="220" spans="1:65" ht="14.25" customHeight="1">
      <c r="A220" s="297" t="s">
        <v>418</v>
      </c>
      <c r="B220" s="56" t="s">
        <v>160</v>
      </c>
      <c r="C220" s="33" t="s">
        <v>87</v>
      </c>
      <c r="D220" s="40" t="s">
        <v>225</v>
      </c>
      <c r="E220" s="15" t="s">
        <v>162</v>
      </c>
      <c r="F220" s="966"/>
      <c r="G220" s="110" t="s">
        <v>257</v>
      </c>
      <c r="H220" s="178" t="s">
        <v>294</v>
      </c>
      <c r="I220" s="119" t="s">
        <v>165</v>
      </c>
      <c r="J220" s="177">
        <v>15</v>
      </c>
      <c r="K220" s="178" t="s">
        <v>295</v>
      </c>
      <c r="L220" s="178" t="s">
        <v>686</v>
      </c>
      <c r="M220" s="55" t="s">
        <v>191</v>
      </c>
      <c r="N220" s="55">
        <v>11.8</v>
      </c>
      <c r="O220" s="55">
        <v>13.3</v>
      </c>
      <c r="P220" s="55">
        <v>15.1</v>
      </c>
      <c r="Q220" s="55">
        <v>15.1</v>
      </c>
      <c r="R220" s="55">
        <v>15.1</v>
      </c>
      <c r="S220" s="55">
        <v>15.1</v>
      </c>
      <c r="T220" s="55">
        <v>15.1</v>
      </c>
      <c r="U220" s="55">
        <v>15.1</v>
      </c>
      <c r="V220" s="55">
        <v>13.3</v>
      </c>
      <c r="W220" s="55">
        <v>13.3</v>
      </c>
      <c r="X220" s="55">
        <v>13.3</v>
      </c>
      <c r="Y220" s="55">
        <v>13.3</v>
      </c>
      <c r="Z220" s="55">
        <v>13.3</v>
      </c>
      <c r="AA220" s="55">
        <v>13.3</v>
      </c>
      <c r="AB220" s="147">
        <v>1.5</v>
      </c>
      <c r="AC220" s="148">
        <v>1.5</v>
      </c>
      <c r="AD220" s="148">
        <v>3</v>
      </c>
      <c r="AE220" s="148">
        <v>3</v>
      </c>
      <c r="AF220" s="145">
        <v>3</v>
      </c>
      <c r="AG220" s="145">
        <v>3</v>
      </c>
      <c r="AH220" s="147">
        <v>3</v>
      </c>
      <c r="AI220" s="147">
        <v>1.5</v>
      </c>
      <c r="AJ220" s="147">
        <v>1.5</v>
      </c>
      <c r="AK220" s="147">
        <v>1.5</v>
      </c>
      <c r="AL220" s="147">
        <v>1.5</v>
      </c>
      <c r="AM220" s="147">
        <v>1.5</v>
      </c>
      <c r="AN220" s="147">
        <v>1.5</v>
      </c>
      <c r="AO220" s="393">
        <v>2353</v>
      </c>
      <c r="AP220" s="431">
        <f t="shared" si="68"/>
        <v>3529.5</v>
      </c>
      <c r="AQ220" s="393">
        <v>2679</v>
      </c>
      <c r="AR220" s="237">
        <f t="shared" si="69"/>
        <v>8037</v>
      </c>
      <c r="AS220" s="96">
        <v>1360</v>
      </c>
      <c r="AT220" s="431">
        <f t="shared" si="74"/>
        <v>4080</v>
      </c>
      <c r="AU220" s="386">
        <v>2120</v>
      </c>
      <c r="AV220" s="431">
        <f t="shared" si="82"/>
        <v>6360</v>
      </c>
      <c r="AW220" s="386">
        <v>1320</v>
      </c>
      <c r="AX220" s="431">
        <f t="shared" si="75"/>
        <v>3960</v>
      </c>
      <c r="AY220" s="386">
        <v>1240</v>
      </c>
      <c r="AZ220" s="431">
        <f t="shared" si="76"/>
        <v>3720</v>
      </c>
      <c r="BA220" s="386">
        <v>794</v>
      </c>
      <c r="BB220" s="431">
        <f t="shared" si="72"/>
        <v>1191</v>
      </c>
      <c r="BC220" s="386">
        <v>150</v>
      </c>
      <c r="BD220" s="431">
        <f t="shared" si="77"/>
        <v>225</v>
      </c>
      <c r="BE220" s="385">
        <v>320</v>
      </c>
      <c r="BF220" s="431">
        <f t="shared" si="78"/>
        <v>480</v>
      </c>
      <c r="BG220" s="385">
        <v>80</v>
      </c>
      <c r="BH220" s="431">
        <f t="shared" si="79"/>
        <v>120</v>
      </c>
      <c r="BI220" s="385">
        <v>80</v>
      </c>
      <c r="BJ220" s="431">
        <f t="shared" si="80"/>
        <v>120</v>
      </c>
      <c r="BK220" s="385">
        <v>120</v>
      </c>
      <c r="BL220" s="445">
        <f t="shared" si="81"/>
        <v>180</v>
      </c>
      <c r="BM220" s="471" t="s">
        <v>688</v>
      </c>
    </row>
    <row r="221" spans="1:65" ht="14.1" customHeight="1">
      <c r="A221" s="297" t="s">
        <v>418</v>
      </c>
      <c r="B221" s="56" t="s">
        <v>160</v>
      </c>
      <c r="C221" s="33" t="s">
        <v>87</v>
      </c>
      <c r="D221" s="40" t="s">
        <v>225</v>
      </c>
      <c r="E221" s="15" t="s">
        <v>162</v>
      </c>
      <c r="F221" s="966"/>
      <c r="G221" s="110" t="s">
        <v>257</v>
      </c>
      <c r="H221" s="178" t="s">
        <v>296</v>
      </c>
      <c r="I221" s="119" t="s">
        <v>165</v>
      </c>
      <c r="J221" s="177">
        <v>17</v>
      </c>
      <c r="K221" s="178" t="s">
        <v>295</v>
      </c>
      <c r="L221" s="178" t="s">
        <v>686</v>
      </c>
      <c r="M221" s="55" t="s">
        <v>191</v>
      </c>
      <c r="N221" s="55">
        <v>11.200000000000001</v>
      </c>
      <c r="O221" s="55">
        <v>12.9</v>
      </c>
      <c r="P221" s="55">
        <v>14.7</v>
      </c>
      <c r="Q221" s="55">
        <v>14.7</v>
      </c>
      <c r="R221" s="55">
        <v>14.7</v>
      </c>
      <c r="S221" s="55">
        <v>14.7</v>
      </c>
      <c r="T221" s="55">
        <v>14.7</v>
      </c>
      <c r="U221" s="55">
        <v>14.7</v>
      </c>
      <c r="V221" s="55">
        <v>12.9</v>
      </c>
      <c r="W221" s="55">
        <v>12.9</v>
      </c>
      <c r="X221" s="55">
        <v>12.9</v>
      </c>
      <c r="Y221" s="55">
        <v>12.9</v>
      </c>
      <c r="Z221" s="55">
        <v>12.9</v>
      </c>
      <c r="AA221" s="55">
        <v>12.9</v>
      </c>
      <c r="AB221" s="147">
        <v>1.5</v>
      </c>
      <c r="AC221" s="148">
        <v>1.5</v>
      </c>
      <c r="AD221" s="148">
        <v>3</v>
      </c>
      <c r="AE221" s="148">
        <v>3</v>
      </c>
      <c r="AF221" s="145">
        <v>3</v>
      </c>
      <c r="AG221" s="145">
        <v>3</v>
      </c>
      <c r="AH221" s="147">
        <v>3</v>
      </c>
      <c r="AI221" s="147">
        <v>1.7</v>
      </c>
      <c r="AJ221" s="147">
        <v>1.7</v>
      </c>
      <c r="AK221" s="147">
        <v>1.7</v>
      </c>
      <c r="AL221" s="147">
        <v>1.7</v>
      </c>
      <c r="AM221" s="147">
        <v>1.7</v>
      </c>
      <c r="AN221" s="147">
        <v>1.7</v>
      </c>
      <c r="AO221" s="393">
        <v>12509</v>
      </c>
      <c r="AP221" s="431">
        <f>AC221*AO221</f>
        <v>18763.5</v>
      </c>
      <c r="AQ221" s="393">
        <v>6160</v>
      </c>
      <c r="AR221" s="237">
        <f>AD221*AQ221</f>
        <v>18480</v>
      </c>
      <c r="AS221" s="96">
        <v>11200</v>
      </c>
      <c r="AT221" s="431">
        <f t="shared" si="74"/>
        <v>33600</v>
      </c>
      <c r="AU221" s="386">
        <v>7400</v>
      </c>
      <c r="AV221" s="431">
        <f t="shared" si="82"/>
        <v>22200</v>
      </c>
      <c r="AW221" s="386">
        <v>18040</v>
      </c>
      <c r="AX221" s="431">
        <f t="shared" si="75"/>
        <v>54120</v>
      </c>
      <c r="AY221" s="386">
        <v>15840</v>
      </c>
      <c r="AZ221" s="431">
        <f t="shared" si="76"/>
        <v>47520</v>
      </c>
      <c r="BA221" s="386">
        <v>13878</v>
      </c>
      <c r="BB221" s="431">
        <f t="shared" si="72"/>
        <v>23592.6</v>
      </c>
      <c r="BC221" s="386">
        <v>13480</v>
      </c>
      <c r="BD221" s="431">
        <f t="shared" si="77"/>
        <v>22916</v>
      </c>
      <c r="BE221" s="385">
        <v>7160</v>
      </c>
      <c r="BF221" s="431">
        <f t="shared" si="78"/>
        <v>12172</v>
      </c>
      <c r="BG221" s="385">
        <v>6480</v>
      </c>
      <c r="BH221" s="431">
        <f t="shared" si="79"/>
        <v>11016</v>
      </c>
      <c r="BI221" s="385">
        <v>13920</v>
      </c>
      <c r="BJ221" s="431">
        <f t="shared" si="80"/>
        <v>23664</v>
      </c>
      <c r="BK221" s="385">
        <v>11400</v>
      </c>
      <c r="BL221" s="445">
        <f t="shared" si="81"/>
        <v>19380</v>
      </c>
      <c r="BM221" s="471" t="s">
        <v>689</v>
      </c>
    </row>
    <row r="222" spans="1:65" ht="14.25" customHeight="1">
      <c r="A222" s="297" t="s">
        <v>418</v>
      </c>
      <c r="B222" s="56" t="s">
        <v>160</v>
      </c>
      <c r="C222" s="33" t="s">
        <v>87</v>
      </c>
      <c r="D222" s="40" t="s">
        <v>225</v>
      </c>
      <c r="E222" s="15" t="s">
        <v>162</v>
      </c>
      <c r="F222" s="966"/>
      <c r="G222" s="110" t="s">
        <v>257</v>
      </c>
      <c r="H222" s="178" t="s">
        <v>296</v>
      </c>
      <c r="I222" s="119" t="s">
        <v>165</v>
      </c>
      <c r="J222" s="177">
        <v>17</v>
      </c>
      <c r="K222" s="178" t="s">
        <v>293</v>
      </c>
      <c r="L222" s="178" t="s">
        <v>686</v>
      </c>
      <c r="M222" s="55" t="s">
        <v>191</v>
      </c>
      <c r="N222" s="55">
        <v>11.200000000000001</v>
      </c>
      <c r="O222" s="55">
        <v>12.9</v>
      </c>
      <c r="P222" s="55"/>
      <c r="Q222" s="55"/>
      <c r="R222" s="55">
        <v>14.7</v>
      </c>
      <c r="S222" s="55">
        <v>14.7</v>
      </c>
      <c r="T222" s="55">
        <v>14.7</v>
      </c>
      <c r="U222" s="55">
        <v>14.7</v>
      </c>
      <c r="V222" s="55">
        <v>12.9</v>
      </c>
      <c r="W222" s="55">
        <v>12.9</v>
      </c>
      <c r="X222" s="55">
        <v>12.9</v>
      </c>
      <c r="Y222" s="55">
        <v>12.9</v>
      </c>
      <c r="Z222" s="55">
        <v>12.9</v>
      </c>
      <c r="AA222" s="55">
        <v>12.9</v>
      </c>
      <c r="AB222" s="147">
        <v>1.5</v>
      </c>
      <c r="AC222" s="148"/>
      <c r="AD222" s="148"/>
      <c r="AE222" s="148"/>
      <c r="AF222" s="145">
        <v>3</v>
      </c>
      <c r="AG222" s="145">
        <v>3</v>
      </c>
      <c r="AH222" s="147">
        <v>3</v>
      </c>
      <c r="AI222" s="147">
        <v>1.7</v>
      </c>
      <c r="AJ222" s="147">
        <v>1.7</v>
      </c>
      <c r="AK222" s="147">
        <v>1.7</v>
      </c>
      <c r="AL222" s="147">
        <v>1.7</v>
      </c>
      <c r="AM222" s="147">
        <v>1.7</v>
      </c>
      <c r="AN222" s="147">
        <v>1.7</v>
      </c>
      <c r="AO222" s="393"/>
      <c r="AP222" s="431">
        <f t="shared" si="68"/>
        <v>0</v>
      </c>
      <c r="AQ222" s="393"/>
      <c r="AR222" s="237">
        <f t="shared" si="69"/>
        <v>0</v>
      </c>
      <c r="AS222" s="96"/>
      <c r="AT222" s="431">
        <f t="shared" si="74"/>
        <v>0</v>
      </c>
      <c r="AU222" s="386">
        <v>2320</v>
      </c>
      <c r="AV222" s="431">
        <f t="shared" si="82"/>
        <v>6960</v>
      </c>
      <c r="AW222" s="386">
        <v>7840</v>
      </c>
      <c r="AX222" s="431">
        <f t="shared" si="75"/>
        <v>23520</v>
      </c>
      <c r="AY222" s="386">
        <v>6919</v>
      </c>
      <c r="AZ222" s="431">
        <f t="shared" si="76"/>
        <v>20757</v>
      </c>
      <c r="BA222" s="386">
        <v>3760</v>
      </c>
      <c r="BB222" s="431">
        <f t="shared" si="72"/>
        <v>6392</v>
      </c>
      <c r="BC222" s="386">
        <v>2520</v>
      </c>
      <c r="BD222" s="431">
        <f t="shared" si="77"/>
        <v>4284</v>
      </c>
      <c r="BE222" s="385">
        <v>2560</v>
      </c>
      <c r="BF222" s="431">
        <f t="shared" si="78"/>
        <v>4352</v>
      </c>
      <c r="BG222" s="385">
        <v>3960</v>
      </c>
      <c r="BH222" s="431">
        <f t="shared" si="79"/>
        <v>6732</v>
      </c>
      <c r="BI222" s="385">
        <v>3320</v>
      </c>
      <c r="BJ222" s="431">
        <f t="shared" si="80"/>
        <v>5644</v>
      </c>
      <c r="BK222" s="385">
        <v>7520</v>
      </c>
      <c r="BL222" s="445">
        <f t="shared" si="81"/>
        <v>12784</v>
      </c>
      <c r="BM222" s="471" t="s">
        <v>689</v>
      </c>
    </row>
    <row r="223" spans="1:65" ht="14.25" customHeight="1">
      <c r="A223" s="297" t="s">
        <v>418</v>
      </c>
      <c r="B223" s="56"/>
      <c r="C223" s="33"/>
      <c r="D223" s="40"/>
      <c r="E223" s="15"/>
      <c r="F223" s="966"/>
      <c r="G223" s="110">
        <v>2024</v>
      </c>
      <c r="H223" s="178" t="s">
        <v>690</v>
      </c>
      <c r="I223" s="119" t="s">
        <v>165</v>
      </c>
      <c r="J223" s="177">
        <v>17</v>
      </c>
      <c r="K223" s="178" t="s">
        <v>295</v>
      </c>
      <c r="L223" s="178" t="s">
        <v>686</v>
      </c>
      <c r="M223" s="55" t="s">
        <v>191</v>
      </c>
      <c r="N223" s="55">
        <v>11.200000000000001</v>
      </c>
      <c r="O223" s="55">
        <v>12.9</v>
      </c>
      <c r="P223" s="55"/>
      <c r="Q223" s="55"/>
      <c r="R223" s="55">
        <v>14.7</v>
      </c>
      <c r="S223" s="55">
        <v>14.7</v>
      </c>
      <c r="T223" s="55">
        <v>14.7</v>
      </c>
      <c r="U223" s="55">
        <v>14.7</v>
      </c>
      <c r="V223" s="55">
        <v>12.9</v>
      </c>
      <c r="W223" s="55">
        <v>12.9</v>
      </c>
      <c r="X223" s="55">
        <v>12.9</v>
      </c>
      <c r="Y223" s="55">
        <v>12.9</v>
      </c>
      <c r="Z223" s="55">
        <v>12.9</v>
      </c>
      <c r="AA223" s="55">
        <v>12.9</v>
      </c>
      <c r="AB223" s="147">
        <v>1.5</v>
      </c>
      <c r="AC223" s="148"/>
      <c r="AD223" s="148"/>
      <c r="AE223" s="148"/>
      <c r="AF223" s="145">
        <v>5</v>
      </c>
      <c r="AG223" s="145">
        <v>5</v>
      </c>
      <c r="AH223" s="147">
        <v>3</v>
      </c>
      <c r="AI223" s="147">
        <v>1.7</v>
      </c>
      <c r="AJ223" s="147">
        <v>1.7</v>
      </c>
      <c r="AK223" s="147">
        <v>1.7</v>
      </c>
      <c r="AL223" s="147">
        <v>1.7</v>
      </c>
      <c r="AM223" s="147">
        <v>1.7</v>
      </c>
      <c r="AN223" s="147">
        <v>1.7</v>
      </c>
      <c r="AO223" s="393"/>
      <c r="AP223" s="431">
        <f t="shared" si="68"/>
        <v>0</v>
      </c>
      <c r="AQ223" s="393"/>
      <c r="AR223" s="237">
        <f t="shared" si="69"/>
        <v>0</v>
      </c>
      <c r="AS223" s="124"/>
      <c r="AT223" s="431">
        <f t="shared" si="74"/>
        <v>0</v>
      </c>
      <c r="AU223" s="386"/>
      <c r="AV223" s="431">
        <f t="shared" si="82"/>
        <v>0</v>
      </c>
      <c r="AW223" s="386"/>
      <c r="AX223" s="431">
        <f t="shared" si="75"/>
        <v>0</v>
      </c>
      <c r="AY223" s="386"/>
      <c r="AZ223" s="431">
        <f t="shared" si="76"/>
        <v>0</v>
      </c>
      <c r="BA223" s="385"/>
      <c r="BB223" s="431">
        <f t="shared" si="72"/>
        <v>0</v>
      </c>
      <c r="BC223" s="385"/>
      <c r="BD223" s="431">
        <f t="shared" si="77"/>
        <v>0</v>
      </c>
      <c r="BE223" s="385"/>
      <c r="BF223" s="431">
        <f t="shared" si="78"/>
        <v>0</v>
      </c>
      <c r="BG223" s="385"/>
      <c r="BH223" s="431">
        <f t="shared" si="79"/>
        <v>0</v>
      </c>
      <c r="BI223" s="385"/>
      <c r="BJ223" s="431">
        <f t="shared" si="80"/>
        <v>0</v>
      </c>
      <c r="BK223" s="385"/>
      <c r="BL223" s="445">
        <f t="shared" si="81"/>
        <v>0</v>
      </c>
      <c r="BM223" s="471"/>
    </row>
    <row r="224" spans="1:65" ht="14.25" customHeight="1">
      <c r="A224" s="297" t="s">
        <v>418</v>
      </c>
      <c r="B224" s="56"/>
      <c r="C224" s="33"/>
      <c r="D224" s="40"/>
      <c r="E224" s="15"/>
      <c r="F224" s="966"/>
      <c r="G224" s="110"/>
      <c r="H224" s="178" t="s">
        <v>477</v>
      </c>
      <c r="I224" s="119"/>
      <c r="J224" s="177"/>
      <c r="K224" s="178"/>
      <c r="L224" s="178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147"/>
      <c r="AC224" s="148"/>
      <c r="AD224" s="148"/>
      <c r="AE224" s="148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393"/>
      <c r="AP224" s="431">
        <f t="shared" si="68"/>
        <v>0</v>
      </c>
      <c r="AQ224" s="393"/>
      <c r="AR224" s="237">
        <f t="shared" si="69"/>
        <v>0</v>
      </c>
      <c r="AS224" s="124"/>
      <c r="AT224" s="431">
        <f t="shared" si="74"/>
        <v>0</v>
      </c>
      <c r="AU224" s="386"/>
      <c r="AV224" s="431">
        <f t="shared" si="82"/>
        <v>0</v>
      </c>
      <c r="AW224" s="386"/>
      <c r="AX224" s="431">
        <f t="shared" si="75"/>
        <v>0</v>
      </c>
      <c r="AY224" s="386"/>
      <c r="AZ224" s="431">
        <f t="shared" si="76"/>
        <v>0</v>
      </c>
      <c r="BA224" s="386"/>
      <c r="BB224" s="431">
        <f t="shared" si="72"/>
        <v>0</v>
      </c>
      <c r="BC224" s="386"/>
      <c r="BD224" s="431">
        <f t="shared" si="77"/>
        <v>0</v>
      </c>
      <c r="BE224" s="385"/>
      <c r="BF224" s="431">
        <f t="shared" si="78"/>
        <v>0</v>
      </c>
      <c r="BG224" s="385"/>
      <c r="BH224" s="431">
        <f t="shared" si="79"/>
        <v>0</v>
      </c>
      <c r="BI224" s="385"/>
      <c r="BJ224" s="431">
        <f t="shared" si="80"/>
        <v>0</v>
      </c>
      <c r="BK224" s="385"/>
      <c r="BL224" s="445">
        <f t="shared" si="81"/>
        <v>0</v>
      </c>
      <c r="BM224" s="471"/>
    </row>
    <row r="225" spans="1:65" ht="14.25" customHeight="1" thickBot="1">
      <c r="A225" s="297" t="s">
        <v>418</v>
      </c>
      <c r="B225" s="72"/>
      <c r="C225" s="71"/>
      <c r="D225" s="94"/>
      <c r="E225" s="93"/>
      <c r="F225" s="968"/>
      <c r="G225" s="104"/>
      <c r="H225" s="184" t="s">
        <v>477</v>
      </c>
      <c r="I225" s="114"/>
      <c r="J225" s="183"/>
      <c r="K225" s="463"/>
      <c r="L225" s="184"/>
      <c r="M225" s="90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147"/>
      <c r="AC225" s="148"/>
      <c r="AD225" s="148"/>
      <c r="AE225" s="148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394"/>
      <c r="AP225" s="432">
        <f t="shared" ref="AP225:AP301" si="83">AC225*AO225</f>
        <v>0</v>
      </c>
      <c r="AQ225" s="394"/>
      <c r="AR225" s="440">
        <f t="shared" si="69"/>
        <v>0</v>
      </c>
      <c r="AS225" s="405"/>
      <c r="AT225" s="432">
        <f t="shared" si="74"/>
        <v>0</v>
      </c>
      <c r="AU225" s="392"/>
      <c r="AV225" s="432">
        <f t="shared" si="82"/>
        <v>0</v>
      </c>
      <c r="AW225" s="392"/>
      <c r="AX225" s="432">
        <f t="shared" si="75"/>
        <v>0</v>
      </c>
      <c r="AY225" s="392"/>
      <c r="AZ225" s="432">
        <f t="shared" si="76"/>
        <v>0</v>
      </c>
      <c r="BA225" s="392"/>
      <c r="BB225" s="432">
        <f t="shared" si="72"/>
        <v>0</v>
      </c>
      <c r="BC225" s="392"/>
      <c r="BD225" s="432">
        <f t="shared" si="77"/>
        <v>0</v>
      </c>
      <c r="BE225" s="387"/>
      <c r="BF225" s="432">
        <f t="shared" si="78"/>
        <v>0</v>
      </c>
      <c r="BG225" s="387"/>
      <c r="BH225" s="432">
        <f t="shared" si="79"/>
        <v>0</v>
      </c>
      <c r="BI225" s="387"/>
      <c r="BJ225" s="432">
        <f t="shared" si="80"/>
        <v>0</v>
      </c>
      <c r="BK225" s="387"/>
      <c r="BL225" s="446">
        <f t="shared" si="81"/>
        <v>0</v>
      </c>
      <c r="BM225" s="471"/>
    </row>
    <row r="226" spans="1:65" ht="14.25" customHeight="1">
      <c r="A226" s="297" t="s">
        <v>418</v>
      </c>
      <c r="B226" s="67"/>
      <c r="C226" s="66"/>
      <c r="D226" s="39"/>
      <c r="E226" s="100"/>
      <c r="F226" s="965" t="s">
        <v>79</v>
      </c>
      <c r="G226" s="105"/>
      <c r="H226" s="105" t="s">
        <v>477</v>
      </c>
      <c r="I226" s="105"/>
      <c r="J226" s="458"/>
      <c r="K226" s="63"/>
      <c r="L226" s="105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388"/>
      <c r="AP226" s="433">
        <f t="shared" si="83"/>
        <v>0</v>
      </c>
      <c r="AQ226" s="388"/>
      <c r="AR226" s="286">
        <f t="shared" si="69"/>
        <v>0</v>
      </c>
      <c r="AS226" s="99"/>
      <c r="AT226" s="433">
        <f t="shared" si="74"/>
        <v>0</v>
      </c>
      <c r="AU226" s="423"/>
      <c r="AV226" s="433">
        <f t="shared" si="82"/>
        <v>0</v>
      </c>
      <c r="AW226" s="423"/>
      <c r="AX226" s="433">
        <f t="shared" si="75"/>
        <v>0</v>
      </c>
      <c r="AY226" s="423"/>
      <c r="AZ226" s="433">
        <f t="shared" si="76"/>
        <v>0</v>
      </c>
      <c r="BA226" s="423"/>
      <c r="BB226" s="433">
        <f t="shared" si="72"/>
        <v>0</v>
      </c>
      <c r="BC226" s="423"/>
      <c r="BD226" s="433">
        <f t="shared" si="77"/>
        <v>0</v>
      </c>
      <c r="BE226" s="388"/>
      <c r="BF226" s="433">
        <f t="shared" si="78"/>
        <v>0</v>
      </c>
      <c r="BG226" s="388"/>
      <c r="BH226" s="433">
        <f t="shared" si="79"/>
        <v>0</v>
      </c>
      <c r="BI226" s="388"/>
      <c r="BJ226" s="433">
        <f t="shared" si="80"/>
        <v>0</v>
      </c>
      <c r="BK226" s="388"/>
      <c r="BL226" s="447">
        <f t="shared" si="81"/>
        <v>0</v>
      </c>
      <c r="BM226" s="471"/>
    </row>
    <row r="227" spans="1:65" ht="14.25" customHeight="1" thickBot="1">
      <c r="A227" s="297" t="s">
        <v>418</v>
      </c>
      <c r="B227" s="72"/>
      <c r="C227" s="71"/>
      <c r="D227" s="94"/>
      <c r="E227" s="93"/>
      <c r="F227" s="968"/>
      <c r="G227" s="101"/>
      <c r="H227" s="101" t="s">
        <v>477</v>
      </c>
      <c r="I227" s="101"/>
      <c r="J227" s="464"/>
      <c r="K227" s="90"/>
      <c r="L227" s="101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387"/>
      <c r="AP227" s="432">
        <f t="shared" si="83"/>
        <v>0</v>
      </c>
      <c r="AQ227" s="387"/>
      <c r="AR227" s="440">
        <f t="shared" si="69"/>
        <v>0</v>
      </c>
      <c r="AS227" s="88"/>
      <c r="AT227" s="432">
        <f t="shared" si="74"/>
        <v>0</v>
      </c>
      <c r="AU227" s="392"/>
      <c r="AV227" s="432">
        <f t="shared" si="82"/>
        <v>0</v>
      </c>
      <c r="AW227" s="392"/>
      <c r="AX227" s="432">
        <f t="shared" si="75"/>
        <v>0</v>
      </c>
      <c r="AY227" s="392"/>
      <c r="AZ227" s="432">
        <f t="shared" si="76"/>
        <v>0</v>
      </c>
      <c r="BA227" s="392"/>
      <c r="BB227" s="432">
        <f t="shared" si="72"/>
        <v>0</v>
      </c>
      <c r="BC227" s="392"/>
      <c r="BD227" s="432">
        <f t="shared" si="77"/>
        <v>0</v>
      </c>
      <c r="BE227" s="387"/>
      <c r="BF227" s="432">
        <f t="shared" si="78"/>
        <v>0</v>
      </c>
      <c r="BG227" s="387"/>
      <c r="BH227" s="432">
        <f t="shared" si="79"/>
        <v>0</v>
      </c>
      <c r="BI227" s="387"/>
      <c r="BJ227" s="432">
        <f t="shared" si="80"/>
        <v>0</v>
      </c>
      <c r="BK227" s="387"/>
      <c r="BL227" s="446">
        <f t="shared" si="81"/>
        <v>0</v>
      </c>
      <c r="BM227" s="471"/>
    </row>
    <row r="228" spans="1:65" ht="14.25" customHeight="1">
      <c r="A228" s="297" t="s">
        <v>418</v>
      </c>
      <c r="B228" s="67" t="s">
        <v>160</v>
      </c>
      <c r="C228" s="66" t="s">
        <v>87</v>
      </c>
      <c r="D228" s="39" t="s">
        <v>538</v>
      </c>
      <c r="E228" s="100" t="s">
        <v>162</v>
      </c>
      <c r="F228" s="1048" t="s">
        <v>297</v>
      </c>
      <c r="G228" s="79" t="s">
        <v>241</v>
      </c>
      <c r="H228" s="105" t="s">
        <v>298</v>
      </c>
      <c r="I228" s="107" t="s">
        <v>165</v>
      </c>
      <c r="J228" s="106">
        <v>16</v>
      </c>
      <c r="K228" s="105" t="s">
        <v>299</v>
      </c>
      <c r="L228" s="105" t="s">
        <v>167</v>
      </c>
      <c r="M228" s="63" t="s">
        <v>168</v>
      </c>
      <c r="N228" s="55">
        <v>11.85</v>
      </c>
      <c r="O228" s="55">
        <v>17.8</v>
      </c>
      <c r="P228" s="55">
        <v>17.8</v>
      </c>
      <c r="Q228" s="55">
        <v>17.8</v>
      </c>
      <c r="R228" s="55">
        <v>17.8</v>
      </c>
      <c r="S228" s="55">
        <v>17.8</v>
      </c>
      <c r="T228" s="55">
        <v>17.8</v>
      </c>
      <c r="U228" s="55">
        <v>17.8</v>
      </c>
      <c r="V228" s="55">
        <v>17.8</v>
      </c>
      <c r="W228" s="55">
        <v>17.8</v>
      </c>
      <c r="X228" s="55">
        <v>17.8</v>
      </c>
      <c r="Y228" s="55">
        <v>17.8</v>
      </c>
      <c r="Z228" s="55">
        <v>17.8</v>
      </c>
      <c r="AA228" s="55">
        <v>17.8</v>
      </c>
      <c r="AB228" s="291">
        <v>5</v>
      </c>
      <c r="AC228" s="60">
        <v>5</v>
      </c>
      <c r="AD228" s="60">
        <v>5</v>
      </c>
      <c r="AE228" s="60">
        <v>5</v>
      </c>
      <c r="AF228" s="58">
        <v>5</v>
      </c>
      <c r="AG228" s="58">
        <v>5</v>
      </c>
      <c r="AH228" s="58">
        <v>5</v>
      </c>
      <c r="AI228" s="378">
        <v>5</v>
      </c>
      <c r="AJ228" s="148">
        <v>5</v>
      </c>
      <c r="AK228" s="148">
        <v>5</v>
      </c>
      <c r="AL228" s="148">
        <v>5</v>
      </c>
      <c r="AM228" s="148">
        <v>5</v>
      </c>
      <c r="AN228" s="276">
        <v>5</v>
      </c>
      <c r="AO228" s="388">
        <v>40</v>
      </c>
      <c r="AP228" s="433">
        <f t="shared" si="83"/>
        <v>200</v>
      </c>
      <c r="AQ228" s="396"/>
      <c r="AR228" s="286">
        <f t="shared" si="69"/>
        <v>0</v>
      </c>
      <c r="AS228" s="124"/>
      <c r="AT228" s="433">
        <f t="shared" si="74"/>
        <v>0</v>
      </c>
      <c r="AU228" s="396"/>
      <c r="AV228" s="433">
        <f t="shared" si="82"/>
        <v>0</v>
      </c>
      <c r="AW228" s="396"/>
      <c r="AX228" s="433">
        <f t="shared" si="75"/>
        <v>0</v>
      </c>
      <c r="AY228" s="396"/>
      <c r="AZ228" s="433">
        <f t="shared" si="76"/>
        <v>0</v>
      </c>
      <c r="BA228" s="396"/>
      <c r="BB228" s="433">
        <f t="shared" si="72"/>
        <v>0</v>
      </c>
      <c r="BC228" s="396"/>
      <c r="BD228" s="433">
        <f t="shared" si="77"/>
        <v>0</v>
      </c>
      <c r="BE228" s="396"/>
      <c r="BF228" s="433">
        <f t="shared" si="78"/>
        <v>0</v>
      </c>
      <c r="BG228" s="396"/>
      <c r="BH228" s="433">
        <f t="shared" si="79"/>
        <v>0</v>
      </c>
      <c r="BI228" s="396"/>
      <c r="BJ228" s="433">
        <f t="shared" si="80"/>
        <v>0</v>
      </c>
      <c r="BK228" s="396"/>
      <c r="BL228" s="447">
        <f t="shared" si="81"/>
        <v>0</v>
      </c>
      <c r="BM228" s="471" t="s">
        <v>691</v>
      </c>
    </row>
    <row r="229" spans="1:65" ht="14.25" customHeight="1">
      <c r="A229" s="297" t="s">
        <v>418</v>
      </c>
      <c r="B229" s="56" t="s">
        <v>160</v>
      </c>
      <c r="C229" s="33" t="s">
        <v>87</v>
      </c>
      <c r="D229" s="40" t="s">
        <v>225</v>
      </c>
      <c r="E229" s="15" t="s">
        <v>162</v>
      </c>
      <c r="F229" s="1049"/>
      <c r="G229" s="68" t="s">
        <v>241</v>
      </c>
      <c r="H229" s="178" t="s">
        <v>298</v>
      </c>
      <c r="I229" s="119" t="s">
        <v>165</v>
      </c>
      <c r="J229" s="177">
        <v>16</v>
      </c>
      <c r="K229" s="178" t="s">
        <v>300</v>
      </c>
      <c r="L229" s="178" t="s">
        <v>167</v>
      </c>
      <c r="M229" s="55" t="s">
        <v>168</v>
      </c>
      <c r="N229" s="55">
        <v>11.85</v>
      </c>
      <c r="O229" s="55">
        <v>17.8</v>
      </c>
      <c r="P229" s="55">
        <v>17.8</v>
      </c>
      <c r="Q229" s="55">
        <v>17.8</v>
      </c>
      <c r="R229" s="55">
        <v>17.8</v>
      </c>
      <c r="S229" s="55">
        <v>17.8</v>
      </c>
      <c r="T229" s="55">
        <v>17.8</v>
      </c>
      <c r="U229" s="55">
        <v>17.8</v>
      </c>
      <c r="V229" s="55">
        <v>17.8</v>
      </c>
      <c r="W229" s="55">
        <v>17.8</v>
      </c>
      <c r="X229" s="55">
        <v>17.8</v>
      </c>
      <c r="Y229" s="55">
        <v>17.8</v>
      </c>
      <c r="Z229" s="55">
        <v>17.8</v>
      </c>
      <c r="AA229" s="55">
        <v>17.8</v>
      </c>
      <c r="AB229" s="351">
        <v>5.22</v>
      </c>
      <c r="AC229" s="148">
        <v>5.22</v>
      </c>
      <c r="AD229" s="148">
        <v>5.22</v>
      </c>
      <c r="AE229" s="148">
        <v>5.22</v>
      </c>
      <c r="AF229" s="145">
        <v>5.22</v>
      </c>
      <c r="AG229" s="145">
        <v>5.22</v>
      </c>
      <c r="AH229" s="145">
        <v>5.22</v>
      </c>
      <c r="AI229" s="378">
        <v>5.22</v>
      </c>
      <c r="AJ229" s="148">
        <v>5.22</v>
      </c>
      <c r="AK229" s="148">
        <v>5.22</v>
      </c>
      <c r="AL229" s="148">
        <v>5.22</v>
      </c>
      <c r="AM229" s="148">
        <v>5.22</v>
      </c>
      <c r="AN229" s="238">
        <v>5.22</v>
      </c>
      <c r="AO229" s="393">
        <v>0</v>
      </c>
      <c r="AP229" s="431">
        <f t="shared" si="83"/>
        <v>0</v>
      </c>
      <c r="AQ229" s="402"/>
      <c r="AR229" s="237">
        <f t="shared" ref="AR229:AR305" si="84">AD229*AQ229</f>
        <v>0</v>
      </c>
      <c r="AS229" s="124"/>
      <c r="AT229" s="431">
        <f t="shared" si="74"/>
        <v>0</v>
      </c>
      <c r="AU229" s="402"/>
      <c r="AV229" s="431">
        <f t="shared" si="82"/>
        <v>0</v>
      </c>
      <c r="AW229" s="402"/>
      <c r="AX229" s="431">
        <f t="shared" si="75"/>
        <v>0</v>
      </c>
      <c r="AY229" s="402"/>
      <c r="AZ229" s="431">
        <f t="shared" si="76"/>
        <v>0</v>
      </c>
      <c r="BA229" s="402"/>
      <c r="BB229" s="431">
        <f t="shared" si="72"/>
        <v>0</v>
      </c>
      <c r="BC229" s="402"/>
      <c r="BD229" s="431">
        <f t="shared" si="77"/>
        <v>0</v>
      </c>
      <c r="BE229" s="402"/>
      <c r="BF229" s="431">
        <f t="shared" si="78"/>
        <v>0</v>
      </c>
      <c r="BG229" s="402"/>
      <c r="BH229" s="431">
        <f t="shared" si="79"/>
        <v>0</v>
      </c>
      <c r="BI229" s="402"/>
      <c r="BJ229" s="431">
        <f t="shared" si="80"/>
        <v>0</v>
      </c>
      <c r="BK229" s="402"/>
      <c r="BL229" s="445">
        <f t="shared" si="81"/>
        <v>0</v>
      </c>
      <c r="BM229" s="471" t="s">
        <v>692</v>
      </c>
    </row>
    <row r="230" spans="1:65" ht="14.25" customHeight="1">
      <c r="A230" s="297" t="s">
        <v>418</v>
      </c>
      <c r="B230" s="56" t="s">
        <v>160</v>
      </c>
      <c r="C230" s="33" t="s">
        <v>87</v>
      </c>
      <c r="D230" s="40" t="s">
        <v>225</v>
      </c>
      <c r="E230" s="15" t="s">
        <v>162</v>
      </c>
      <c r="F230" s="1049"/>
      <c r="G230" s="68" t="s">
        <v>241</v>
      </c>
      <c r="H230" s="169" t="s">
        <v>298</v>
      </c>
      <c r="I230" s="167" t="s">
        <v>165</v>
      </c>
      <c r="J230" s="168">
        <v>16</v>
      </c>
      <c r="K230" s="169" t="s">
        <v>301</v>
      </c>
      <c r="L230" s="169" t="s">
        <v>167</v>
      </c>
      <c r="M230" s="55" t="s">
        <v>168</v>
      </c>
      <c r="N230" s="55">
        <v>17.350000000000001</v>
      </c>
      <c r="O230" s="55">
        <v>26.2</v>
      </c>
      <c r="P230" s="55">
        <v>26.2</v>
      </c>
      <c r="Q230" s="55">
        <v>26.2</v>
      </c>
      <c r="R230" s="55">
        <v>26.2</v>
      </c>
      <c r="S230" s="55">
        <v>26.2</v>
      </c>
      <c r="T230" s="55">
        <v>26.2</v>
      </c>
      <c r="U230" s="55">
        <v>26.2</v>
      </c>
      <c r="V230" s="55">
        <v>26.2</v>
      </c>
      <c r="W230" s="55">
        <v>26.2</v>
      </c>
      <c r="X230" s="55">
        <v>26.2</v>
      </c>
      <c r="Y230" s="55">
        <v>26.2</v>
      </c>
      <c r="Z230" s="55">
        <v>26.2</v>
      </c>
      <c r="AA230" s="55">
        <v>26.2</v>
      </c>
      <c r="AB230" s="351">
        <v>7.56</v>
      </c>
      <c r="AC230" s="148">
        <v>7.56</v>
      </c>
      <c r="AD230" s="148">
        <v>7.56</v>
      </c>
      <c r="AE230" s="148">
        <v>7.56</v>
      </c>
      <c r="AF230" s="145">
        <v>7.56</v>
      </c>
      <c r="AG230" s="145">
        <v>7.56</v>
      </c>
      <c r="AH230" s="145">
        <v>7.56</v>
      </c>
      <c r="AI230" s="378">
        <v>7.56</v>
      </c>
      <c r="AJ230" s="148">
        <v>7.56</v>
      </c>
      <c r="AK230" s="148">
        <v>7.56</v>
      </c>
      <c r="AL230" s="148">
        <v>7.56</v>
      </c>
      <c r="AM230" s="148">
        <v>7.56</v>
      </c>
      <c r="AN230" s="238">
        <v>7.56</v>
      </c>
      <c r="AO230" s="393">
        <v>40</v>
      </c>
      <c r="AP230" s="431">
        <f t="shared" si="83"/>
        <v>302.39999999999998</v>
      </c>
      <c r="AQ230" s="402"/>
      <c r="AR230" s="237">
        <f t="shared" si="84"/>
        <v>0</v>
      </c>
      <c r="AS230" s="124"/>
      <c r="AT230" s="431">
        <f t="shared" si="74"/>
        <v>0</v>
      </c>
      <c r="AU230" s="402"/>
      <c r="AV230" s="431">
        <f t="shared" si="82"/>
        <v>0</v>
      </c>
      <c r="AW230" s="402"/>
      <c r="AX230" s="431">
        <f t="shared" si="75"/>
        <v>0</v>
      </c>
      <c r="AY230" s="402"/>
      <c r="AZ230" s="431">
        <f t="shared" si="76"/>
        <v>0</v>
      </c>
      <c r="BA230" s="402"/>
      <c r="BB230" s="431">
        <f t="shared" si="72"/>
        <v>0</v>
      </c>
      <c r="BC230" s="402"/>
      <c r="BD230" s="431">
        <f t="shared" si="77"/>
        <v>0</v>
      </c>
      <c r="BE230" s="402"/>
      <c r="BF230" s="431">
        <f t="shared" si="78"/>
        <v>0</v>
      </c>
      <c r="BG230" s="402"/>
      <c r="BH230" s="431">
        <f t="shared" si="79"/>
        <v>0</v>
      </c>
      <c r="BI230" s="402"/>
      <c r="BJ230" s="431">
        <f t="shared" si="80"/>
        <v>0</v>
      </c>
      <c r="BK230" s="402"/>
      <c r="BL230" s="445">
        <f t="shared" si="81"/>
        <v>0</v>
      </c>
      <c r="BM230" s="471" t="s">
        <v>693</v>
      </c>
    </row>
    <row r="231" spans="1:65" ht="14.25" customHeight="1">
      <c r="A231" s="297" t="s">
        <v>418</v>
      </c>
      <c r="B231" s="56" t="s">
        <v>160</v>
      </c>
      <c r="C231" s="33" t="s">
        <v>87</v>
      </c>
      <c r="D231" s="40" t="s">
        <v>225</v>
      </c>
      <c r="E231" s="15" t="s">
        <v>162</v>
      </c>
      <c r="F231" s="1049"/>
      <c r="G231" s="68" t="s">
        <v>241</v>
      </c>
      <c r="H231" s="178" t="s">
        <v>298</v>
      </c>
      <c r="I231" s="119" t="s">
        <v>165</v>
      </c>
      <c r="J231" s="177">
        <v>16</v>
      </c>
      <c r="K231" s="178" t="s">
        <v>302</v>
      </c>
      <c r="L231" s="178" t="s">
        <v>167</v>
      </c>
      <c r="M231" s="55" t="s">
        <v>168</v>
      </c>
      <c r="N231" s="55">
        <v>17.350000000000001</v>
      </c>
      <c r="O231" s="55">
        <v>26.2</v>
      </c>
      <c r="P231" s="55">
        <v>26.2</v>
      </c>
      <c r="Q231" s="55">
        <v>26.2</v>
      </c>
      <c r="R231" s="55">
        <v>26.2</v>
      </c>
      <c r="S231" s="55">
        <v>26.2</v>
      </c>
      <c r="T231" s="55">
        <v>26.2</v>
      </c>
      <c r="U231" s="55">
        <v>26.2</v>
      </c>
      <c r="V231" s="55">
        <v>26.2</v>
      </c>
      <c r="W231" s="55">
        <v>26.2</v>
      </c>
      <c r="X231" s="55">
        <v>26.2</v>
      </c>
      <c r="Y231" s="55">
        <v>26.2</v>
      </c>
      <c r="Z231" s="55">
        <v>26.2</v>
      </c>
      <c r="AA231" s="55">
        <v>26.2</v>
      </c>
      <c r="AB231" s="351">
        <v>7.83</v>
      </c>
      <c r="AC231" s="148">
        <v>7.83</v>
      </c>
      <c r="AD231" s="148">
        <v>7.83</v>
      </c>
      <c r="AE231" s="148">
        <v>7.83</v>
      </c>
      <c r="AF231" s="145">
        <v>7.83</v>
      </c>
      <c r="AG231" s="145">
        <v>7.83</v>
      </c>
      <c r="AH231" s="145">
        <v>7.83</v>
      </c>
      <c r="AI231" s="378">
        <v>7.83</v>
      </c>
      <c r="AJ231" s="148">
        <v>7.83</v>
      </c>
      <c r="AK231" s="148">
        <v>7.83</v>
      </c>
      <c r="AL231" s="148">
        <v>7.83</v>
      </c>
      <c r="AM231" s="148">
        <v>7.83</v>
      </c>
      <c r="AN231" s="238">
        <v>7.83</v>
      </c>
      <c r="AO231" s="393">
        <v>0</v>
      </c>
      <c r="AP231" s="431">
        <f t="shared" si="83"/>
        <v>0</v>
      </c>
      <c r="AQ231" s="402"/>
      <c r="AR231" s="237">
        <f t="shared" si="84"/>
        <v>0</v>
      </c>
      <c r="AS231" s="124"/>
      <c r="AT231" s="431">
        <f t="shared" si="74"/>
        <v>0</v>
      </c>
      <c r="AU231" s="402"/>
      <c r="AV231" s="431">
        <f t="shared" si="82"/>
        <v>0</v>
      </c>
      <c r="AW231" s="402"/>
      <c r="AX231" s="431">
        <f t="shared" si="75"/>
        <v>0</v>
      </c>
      <c r="AY231" s="402"/>
      <c r="AZ231" s="431">
        <f t="shared" si="76"/>
        <v>0</v>
      </c>
      <c r="BA231" s="402"/>
      <c r="BB231" s="431">
        <f t="shared" si="72"/>
        <v>0</v>
      </c>
      <c r="BC231" s="402"/>
      <c r="BD231" s="431">
        <f t="shared" si="77"/>
        <v>0</v>
      </c>
      <c r="BE231" s="402"/>
      <c r="BF231" s="431">
        <f t="shared" si="78"/>
        <v>0</v>
      </c>
      <c r="BG231" s="402"/>
      <c r="BH231" s="431">
        <f t="shared" si="79"/>
        <v>0</v>
      </c>
      <c r="BI231" s="402"/>
      <c r="BJ231" s="431">
        <f t="shared" si="80"/>
        <v>0</v>
      </c>
      <c r="BK231" s="402"/>
      <c r="BL231" s="445">
        <f t="shared" si="81"/>
        <v>0</v>
      </c>
      <c r="BM231" s="471" t="s">
        <v>694</v>
      </c>
    </row>
    <row r="232" spans="1:65" ht="14.25" customHeight="1">
      <c r="A232" s="297" t="s">
        <v>418</v>
      </c>
      <c r="B232" s="56" t="s">
        <v>160</v>
      </c>
      <c r="C232" s="33" t="s">
        <v>87</v>
      </c>
      <c r="D232" s="40" t="s">
        <v>225</v>
      </c>
      <c r="E232" s="15" t="s">
        <v>162</v>
      </c>
      <c r="F232" s="1049"/>
      <c r="G232" s="68" t="s">
        <v>241</v>
      </c>
      <c r="H232" s="178" t="s">
        <v>298</v>
      </c>
      <c r="I232" s="119" t="s">
        <v>165</v>
      </c>
      <c r="J232" s="177">
        <v>16</v>
      </c>
      <c r="K232" s="178" t="s">
        <v>303</v>
      </c>
      <c r="L232" s="178" t="s">
        <v>167</v>
      </c>
      <c r="M232" s="55" t="s">
        <v>168</v>
      </c>
      <c r="N232" s="55">
        <v>56.05</v>
      </c>
      <c r="O232" s="55">
        <v>61</v>
      </c>
      <c r="P232" s="55">
        <v>61</v>
      </c>
      <c r="Q232" s="55">
        <v>61</v>
      </c>
      <c r="R232" s="55">
        <v>61</v>
      </c>
      <c r="S232" s="55">
        <v>61</v>
      </c>
      <c r="T232" s="55">
        <v>61</v>
      </c>
      <c r="U232" s="55">
        <v>61</v>
      </c>
      <c r="V232" s="55">
        <v>61</v>
      </c>
      <c r="W232" s="55">
        <v>61</v>
      </c>
      <c r="X232" s="55">
        <v>61</v>
      </c>
      <c r="Y232" s="55">
        <v>61</v>
      </c>
      <c r="Z232" s="55">
        <v>61</v>
      </c>
      <c r="AA232" s="55">
        <v>61</v>
      </c>
      <c r="AB232" s="351">
        <v>4.95</v>
      </c>
      <c r="AC232" s="148">
        <v>4.95</v>
      </c>
      <c r="AD232" s="148">
        <v>4.95</v>
      </c>
      <c r="AE232" s="148">
        <v>4.95</v>
      </c>
      <c r="AF232" s="145">
        <v>4.95</v>
      </c>
      <c r="AG232" s="145">
        <v>4.95</v>
      </c>
      <c r="AH232" s="145">
        <v>4.95</v>
      </c>
      <c r="AI232" s="378">
        <v>4.95</v>
      </c>
      <c r="AJ232" s="148">
        <v>4.95</v>
      </c>
      <c r="AK232" s="148">
        <v>4.95</v>
      </c>
      <c r="AL232" s="148">
        <v>4.95</v>
      </c>
      <c r="AM232" s="148">
        <v>4.95</v>
      </c>
      <c r="AN232" s="238">
        <v>4.95</v>
      </c>
      <c r="AO232" s="393">
        <v>0</v>
      </c>
      <c r="AP232" s="431">
        <f t="shared" si="83"/>
        <v>0</v>
      </c>
      <c r="AQ232" s="402"/>
      <c r="AR232" s="237">
        <f t="shared" si="84"/>
        <v>0</v>
      </c>
      <c r="AS232" s="124"/>
      <c r="AT232" s="431">
        <f t="shared" si="74"/>
        <v>0</v>
      </c>
      <c r="AU232" s="402"/>
      <c r="AV232" s="431">
        <f t="shared" si="82"/>
        <v>0</v>
      </c>
      <c r="AW232" s="402"/>
      <c r="AX232" s="431">
        <f t="shared" si="75"/>
        <v>0</v>
      </c>
      <c r="AY232" s="402"/>
      <c r="AZ232" s="431">
        <f t="shared" si="76"/>
        <v>0</v>
      </c>
      <c r="BA232" s="402"/>
      <c r="BB232" s="431">
        <f t="shared" si="72"/>
        <v>0</v>
      </c>
      <c r="BC232" s="402"/>
      <c r="BD232" s="431">
        <f t="shared" si="77"/>
        <v>0</v>
      </c>
      <c r="BE232" s="402"/>
      <c r="BF232" s="431">
        <f t="shared" si="78"/>
        <v>0</v>
      </c>
      <c r="BG232" s="402"/>
      <c r="BH232" s="431">
        <f t="shared" si="79"/>
        <v>0</v>
      </c>
      <c r="BI232" s="402"/>
      <c r="BJ232" s="431">
        <f t="shared" si="80"/>
        <v>0</v>
      </c>
      <c r="BK232" s="402"/>
      <c r="BL232" s="445">
        <f t="shared" si="81"/>
        <v>0</v>
      </c>
      <c r="BM232" s="471" t="s">
        <v>695</v>
      </c>
    </row>
    <row r="233" spans="1:65" ht="14.25" customHeight="1">
      <c r="A233" s="297" t="s">
        <v>418</v>
      </c>
      <c r="B233" s="56" t="s">
        <v>160</v>
      </c>
      <c r="C233" s="33" t="s">
        <v>87</v>
      </c>
      <c r="D233" s="40" t="s">
        <v>225</v>
      </c>
      <c r="E233" s="15" t="s">
        <v>162</v>
      </c>
      <c r="F233" s="1049"/>
      <c r="G233" s="68" t="s">
        <v>241</v>
      </c>
      <c r="H233" s="178" t="s">
        <v>304</v>
      </c>
      <c r="I233" s="119" t="s">
        <v>165</v>
      </c>
      <c r="J233" s="177">
        <v>17</v>
      </c>
      <c r="K233" s="178" t="s">
        <v>305</v>
      </c>
      <c r="L233" s="178" t="s">
        <v>167</v>
      </c>
      <c r="M233" s="55" t="s">
        <v>168</v>
      </c>
      <c r="N233" s="55">
        <v>21.15</v>
      </c>
      <c r="O233" s="55">
        <v>25.8</v>
      </c>
      <c r="P233" s="55">
        <v>25.8</v>
      </c>
      <c r="Q233" s="55">
        <v>25.8</v>
      </c>
      <c r="R233" s="55">
        <v>25.8</v>
      </c>
      <c r="S233" s="55">
        <v>25.8</v>
      </c>
      <c r="T233" s="55">
        <v>25.8</v>
      </c>
      <c r="U233" s="55">
        <v>25.8</v>
      </c>
      <c r="V233" s="375">
        <v>25.8</v>
      </c>
      <c r="W233" s="55">
        <v>25.8</v>
      </c>
      <c r="X233" s="55">
        <v>25.8</v>
      </c>
      <c r="Y233" s="55">
        <v>25.8</v>
      </c>
      <c r="Z233" s="55">
        <v>25.8</v>
      </c>
      <c r="AA233" s="55">
        <v>25.8</v>
      </c>
      <c r="AB233" s="351">
        <v>4.05</v>
      </c>
      <c r="AC233" s="148">
        <v>4.05</v>
      </c>
      <c r="AD233" s="148">
        <v>4.05</v>
      </c>
      <c r="AE233" s="148">
        <v>4.05</v>
      </c>
      <c r="AF233" s="145">
        <v>4.05</v>
      </c>
      <c r="AG233" s="145">
        <v>4.05</v>
      </c>
      <c r="AH233" s="145">
        <v>4.05</v>
      </c>
      <c r="AI233" s="379">
        <v>4.05</v>
      </c>
      <c r="AJ233" s="148">
        <v>4.05</v>
      </c>
      <c r="AK233" s="148">
        <v>4.05</v>
      </c>
      <c r="AL233" s="148">
        <v>4.05</v>
      </c>
      <c r="AM233" s="148">
        <v>4.05</v>
      </c>
      <c r="AN233" s="238">
        <v>4.05</v>
      </c>
      <c r="AO233" s="385">
        <v>2560</v>
      </c>
      <c r="AP233" s="431">
        <f t="shared" si="83"/>
        <v>10368</v>
      </c>
      <c r="AQ233" s="385">
        <v>1160</v>
      </c>
      <c r="AR233" s="237">
        <f t="shared" si="84"/>
        <v>4698</v>
      </c>
      <c r="AS233" s="124">
        <v>1080</v>
      </c>
      <c r="AT233" s="431">
        <f t="shared" si="74"/>
        <v>4374</v>
      </c>
      <c r="AU233" s="386">
        <v>720</v>
      </c>
      <c r="AV233" s="431">
        <f t="shared" si="82"/>
        <v>2916</v>
      </c>
      <c r="AW233" s="386">
        <v>1040</v>
      </c>
      <c r="AX233" s="431">
        <f t="shared" si="75"/>
        <v>4212</v>
      </c>
      <c r="AY233" s="386">
        <v>1000</v>
      </c>
      <c r="AZ233" s="431">
        <f t="shared" si="76"/>
        <v>4050</v>
      </c>
      <c r="BA233" s="386">
        <v>739</v>
      </c>
      <c r="BB233" s="431">
        <f t="shared" si="72"/>
        <v>2992.95</v>
      </c>
      <c r="BC233" s="402">
        <v>40</v>
      </c>
      <c r="BD233" s="431">
        <f t="shared" si="77"/>
        <v>162</v>
      </c>
      <c r="BE233" s="402">
        <v>800</v>
      </c>
      <c r="BF233" s="431">
        <f t="shared" si="78"/>
        <v>3240</v>
      </c>
      <c r="BG233" s="402"/>
      <c r="BH233" s="431">
        <f t="shared" si="79"/>
        <v>0</v>
      </c>
      <c r="BI233" s="402"/>
      <c r="BJ233" s="431">
        <f t="shared" si="80"/>
        <v>0</v>
      </c>
      <c r="BK233" s="402">
        <v>40</v>
      </c>
      <c r="BL233" s="445">
        <f t="shared" si="81"/>
        <v>162</v>
      </c>
      <c r="BM233" s="471" t="s">
        <v>696</v>
      </c>
    </row>
    <row r="234" spans="1:65" ht="14.25" customHeight="1">
      <c r="A234" s="297" t="s">
        <v>418</v>
      </c>
      <c r="B234" s="56" t="s">
        <v>160</v>
      </c>
      <c r="C234" s="33" t="s">
        <v>87</v>
      </c>
      <c r="D234" s="40" t="s">
        <v>225</v>
      </c>
      <c r="E234" s="15" t="s">
        <v>162</v>
      </c>
      <c r="F234" s="1049"/>
      <c r="G234" s="68" t="s">
        <v>241</v>
      </c>
      <c r="H234" s="178" t="s">
        <v>304</v>
      </c>
      <c r="I234" s="119" t="s">
        <v>165</v>
      </c>
      <c r="J234" s="177">
        <v>17</v>
      </c>
      <c r="K234" s="178" t="s">
        <v>306</v>
      </c>
      <c r="L234" s="178" t="s">
        <v>167</v>
      </c>
      <c r="M234" s="55" t="s">
        <v>168</v>
      </c>
      <c r="N234" s="55">
        <v>87.3</v>
      </c>
      <c r="O234" s="55">
        <v>89.5</v>
      </c>
      <c r="P234" s="55">
        <v>89.5</v>
      </c>
      <c r="Q234" s="55">
        <v>89.5</v>
      </c>
      <c r="R234" s="55">
        <v>89.5</v>
      </c>
      <c r="S234" s="55">
        <v>89.5</v>
      </c>
      <c r="T234" s="55">
        <v>89.5</v>
      </c>
      <c r="U234" s="55">
        <v>89.5</v>
      </c>
      <c r="V234" s="375">
        <v>61</v>
      </c>
      <c r="W234" s="55">
        <v>61</v>
      </c>
      <c r="X234" s="55">
        <v>61</v>
      </c>
      <c r="Y234" s="55">
        <v>61</v>
      </c>
      <c r="Z234" s="55">
        <v>61</v>
      </c>
      <c r="AA234" s="55">
        <v>61</v>
      </c>
      <c r="AB234" s="351">
        <v>2.2000000000000002</v>
      </c>
      <c r="AC234" s="148">
        <v>2.2000000000000002</v>
      </c>
      <c r="AD234" s="148">
        <v>2.2000000000000002</v>
      </c>
      <c r="AE234" s="148">
        <v>2.2000000000000002</v>
      </c>
      <c r="AF234" s="145">
        <v>2.2000000000000002</v>
      </c>
      <c r="AG234" s="145">
        <v>2.2000000000000002</v>
      </c>
      <c r="AH234" s="145">
        <v>2.2000000000000002</v>
      </c>
      <c r="AI234" s="379">
        <v>2.2000000000000002</v>
      </c>
      <c r="AJ234" s="148">
        <v>2.2000000000000002</v>
      </c>
      <c r="AK234" s="148">
        <v>2.2000000000000002</v>
      </c>
      <c r="AL234" s="148">
        <v>2.2000000000000002</v>
      </c>
      <c r="AM234" s="148">
        <v>2.2000000000000002</v>
      </c>
      <c r="AN234" s="238">
        <v>2.2000000000000002</v>
      </c>
      <c r="AO234" s="385">
        <v>1680</v>
      </c>
      <c r="AP234" s="431">
        <f t="shared" si="83"/>
        <v>3696.0000000000005</v>
      </c>
      <c r="AQ234" s="385">
        <v>600</v>
      </c>
      <c r="AR234" s="237">
        <f t="shared" si="84"/>
        <v>1320</v>
      </c>
      <c r="AS234" s="124">
        <v>560</v>
      </c>
      <c r="AT234" s="431">
        <f t="shared" si="74"/>
        <v>1232</v>
      </c>
      <c r="AU234" s="386">
        <v>520</v>
      </c>
      <c r="AV234" s="431">
        <f t="shared" si="82"/>
        <v>1144</v>
      </c>
      <c r="AW234" s="386">
        <v>640</v>
      </c>
      <c r="AX234" s="431">
        <f t="shared" si="75"/>
        <v>1408</v>
      </c>
      <c r="AY234" s="386">
        <v>560</v>
      </c>
      <c r="AZ234" s="431">
        <f t="shared" si="76"/>
        <v>1232</v>
      </c>
      <c r="BA234" s="386">
        <v>283</v>
      </c>
      <c r="BB234" s="431">
        <f t="shared" si="72"/>
        <v>622.6</v>
      </c>
      <c r="BC234" s="402">
        <v>120</v>
      </c>
      <c r="BD234" s="431">
        <f t="shared" si="77"/>
        <v>264</v>
      </c>
      <c r="BE234" s="402">
        <v>759</v>
      </c>
      <c r="BF234" s="431">
        <f t="shared" si="78"/>
        <v>1669.8000000000002</v>
      </c>
      <c r="BG234" s="402">
        <v>700</v>
      </c>
      <c r="BH234" s="431">
        <f t="shared" si="79"/>
        <v>1540.0000000000002</v>
      </c>
      <c r="BI234" s="402">
        <v>360</v>
      </c>
      <c r="BJ234" s="431">
        <f t="shared" si="80"/>
        <v>792.00000000000011</v>
      </c>
      <c r="BK234" s="402">
        <v>40</v>
      </c>
      <c r="BL234" s="445">
        <f t="shared" si="81"/>
        <v>88</v>
      </c>
      <c r="BM234" s="471" t="s">
        <v>697</v>
      </c>
    </row>
    <row r="235" spans="1:65" ht="14.25" customHeight="1">
      <c r="A235" s="297" t="s">
        <v>418</v>
      </c>
      <c r="B235" s="56" t="s">
        <v>160</v>
      </c>
      <c r="C235" s="33" t="s">
        <v>87</v>
      </c>
      <c r="D235" s="40" t="s">
        <v>225</v>
      </c>
      <c r="E235" s="15" t="s">
        <v>162</v>
      </c>
      <c r="F235" s="1049"/>
      <c r="G235" s="68" t="s">
        <v>176</v>
      </c>
      <c r="H235" s="169" t="s">
        <v>307</v>
      </c>
      <c r="I235" s="167" t="s">
        <v>165</v>
      </c>
      <c r="J235" s="168">
        <v>16</v>
      </c>
      <c r="K235" s="169" t="s">
        <v>308</v>
      </c>
      <c r="L235" s="169" t="s">
        <v>167</v>
      </c>
      <c r="M235" s="55" t="s">
        <v>168</v>
      </c>
      <c r="N235" s="55">
        <v>10.45</v>
      </c>
      <c r="O235" s="55">
        <v>17.2</v>
      </c>
      <c r="P235" s="55">
        <v>17.2</v>
      </c>
      <c r="Q235" s="55">
        <v>17.2</v>
      </c>
      <c r="R235" s="55">
        <v>17.2</v>
      </c>
      <c r="S235" s="55">
        <v>17.2</v>
      </c>
      <c r="T235" s="55">
        <v>17.2</v>
      </c>
      <c r="U235" s="55">
        <v>17.2</v>
      </c>
      <c r="V235" s="375">
        <v>17.2</v>
      </c>
      <c r="W235" s="55">
        <v>17.2</v>
      </c>
      <c r="X235" s="55">
        <v>17.2</v>
      </c>
      <c r="Y235" s="55">
        <v>17.2</v>
      </c>
      <c r="Z235" s="55">
        <v>17.2</v>
      </c>
      <c r="AA235" s="55">
        <v>17.2</v>
      </c>
      <c r="AB235" s="351">
        <v>6.75</v>
      </c>
      <c r="AC235" s="148">
        <v>6.75</v>
      </c>
      <c r="AD235" s="148">
        <v>6.75</v>
      </c>
      <c r="AE235" s="148">
        <v>6.75</v>
      </c>
      <c r="AF235" s="145">
        <v>6.75</v>
      </c>
      <c r="AG235" s="145">
        <v>6.75</v>
      </c>
      <c r="AH235" s="145">
        <v>6.75</v>
      </c>
      <c r="AI235" s="379">
        <v>6.75</v>
      </c>
      <c r="AJ235" s="148">
        <v>6.75</v>
      </c>
      <c r="AK235" s="148">
        <v>6.75</v>
      </c>
      <c r="AL235" s="148">
        <v>6.75</v>
      </c>
      <c r="AM235" s="148">
        <v>6.75</v>
      </c>
      <c r="AN235" s="238">
        <v>6.75</v>
      </c>
      <c r="AO235" s="393">
        <v>0</v>
      </c>
      <c r="AP235" s="431">
        <f t="shared" si="83"/>
        <v>0</v>
      </c>
      <c r="AQ235" s="402"/>
      <c r="AR235" s="237">
        <f t="shared" si="84"/>
        <v>0</v>
      </c>
      <c r="AS235" s="124"/>
      <c r="AT235" s="431">
        <f t="shared" si="74"/>
        <v>0</v>
      </c>
      <c r="AU235" s="402"/>
      <c r="AV235" s="431">
        <f t="shared" si="82"/>
        <v>0</v>
      </c>
      <c r="AW235" s="402"/>
      <c r="AX235" s="431">
        <f t="shared" si="75"/>
        <v>0</v>
      </c>
      <c r="AY235" s="402"/>
      <c r="AZ235" s="431">
        <f t="shared" si="76"/>
        <v>0</v>
      </c>
      <c r="BA235" s="402"/>
      <c r="BB235" s="431">
        <f t="shared" si="72"/>
        <v>0</v>
      </c>
      <c r="BC235" s="402"/>
      <c r="BD235" s="431">
        <f t="shared" si="77"/>
        <v>0</v>
      </c>
      <c r="BE235" s="402"/>
      <c r="BF235" s="431">
        <f t="shared" si="78"/>
        <v>0</v>
      </c>
      <c r="BG235" s="402"/>
      <c r="BH235" s="431">
        <f t="shared" si="79"/>
        <v>0</v>
      </c>
      <c r="BI235" s="402"/>
      <c r="BJ235" s="431">
        <f t="shared" si="80"/>
        <v>0</v>
      </c>
      <c r="BK235" s="402"/>
      <c r="BL235" s="445">
        <f t="shared" si="81"/>
        <v>0</v>
      </c>
      <c r="BM235" s="471" t="s">
        <v>698</v>
      </c>
    </row>
    <row r="236" spans="1:65" ht="14.25" customHeight="1">
      <c r="A236" s="297" t="s">
        <v>418</v>
      </c>
      <c r="B236" s="56" t="s">
        <v>160</v>
      </c>
      <c r="C236" s="33" t="s">
        <v>87</v>
      </c>
      <c r="D236" s="40" t="s">
        <v>225</v>
      </c>
      <c r="E236" s="15" t="s">
        <v>162</v>
      </c>
      <c r="F236" s="1049"/>
      <c r="G236" s="68" t="s">
        <v>176</v>
      </c>
      <c r="H236" s="178" t="s">
        <v>307</v>
      </c>
      <c r="I236" s="119" t="s">
        <v>165</v>
      </c>
      <c r="J236" s="177">
        <v>16</v>
      </c>
      <c r="K236" s="178" t="s">
        <v>309</v>
      </c>
      <c r="L236" s="178" t="s">
        <v>167</v>
      </c>
      <c r="M236" s="55" t="s">
        <v>168</v>
      </c>
      <c r="N236" s="55">
        <v>16.3</v>
      </c>
      <c r="O236" s="55">
        <v>25.35</v>
      </c>
      <c r="P236" s="55">
        <v>25.35</v>
      </c>
      <c r="Q236" s="55">
        <v>25.35</v>
      </c>
      <c r="R236" s="55">
        <v>25.35</v>
      </c>
      <c r="S236" s="55">
        <v>25.35</v>
      </c>
      <c r="T236" s="55">
        <v>25.35</v>
      </c>
      <c r="U236" s="55">
        <v>25.35</v>
      </c>
      <c r="V236" s="55">
        <v>25.35</v>
      </c>
      <c r="W236" s="55">
        <v>25.35</v>
      </c>
      <c r="X236" s="55">
        <v>25.35</v>
      </c>
      <c r="Y236" s="55">
        <v>25.35</v>
      </c>
      <c r="Z236" s="55">
        <v>25.35</v>
      </c>
      <c r="AA236" s="55">
        <v>25.35</v>
      </c>
      <c r="AB236" s="351">
        <v>9.0500000000000007</v>
      </c>
      <c r="AC236" s="148">
        <v>9.0500000000000007</v>
      </c>
      <c r="AD236" s="148">
        <v>9.0500000000000007</v>
      </c>
      <c r="AE236" s="148">
        <v>9.0500000000000007</v>
      </c>
      <c r="AF236" s="145">
        <v>9.0500000000000007</v>
      </c>
      <c r="AG236" s="145">
        <v>9.0500000000000007</v>
      </c>
      <c r="AH236" s="145">
        <v>9.0500000000000007</v>
      </c>
      <c r="AI236" s="378">
        <v>9.0500000000000007</v>
      </c>
      <c r="AJ236" s="148">
        <v>9.0500000000000007</v>
      </c>
      <c r="AK236" s="148">
        <v>9.0500000000000007</v>
      </c>
      <c r="AL236" s="148">
        <v>9.0500000000000007</v>
      </c>
      <c r="AM236" s="148">
        <v>9.0500000000000007</v>
      </c>
      <c r="AN236" s="238">
        <v>9.0500000000000007</v>
      </c>
      <c r="AO236" s="393">
        <v>0</v>
      </c>
      <c r="AP236" s="431">
        <f t="shared" si="83"/>
        <v>0</v>
      </c>
      <c r="AQ236" s="402"/>
      <c r="AR236" s="237">
        <f t="shared" si="84"/>
        <v>0</v>
      </c>
      <c r="AS236" s="124"/>
      <c r="AT236" s="431">
        <f t="shared" si="74"/>
        <v>0</v>
      </c>
      <c r="AU236" s="402"/>
      <c r="AV236" s="431">
        <f t="shared" si="82"/>
        <v>0</v>
      </c>
      <c r="AW236" s="402"/>
      <c r="AX236" s="431">
        <f t="shared" si="75"/>
        <v>0</v>
      </c>
      <c r="AY236" s="402"/>
      <c r="AZ236" s="431">
        <f t="shared" si="76"/>
        <v>0</v>
      </c>
      <c r="BA236" s="402"/>
      <c r="BB236" s="431">
        <f t="shared" si="72"/>
        <v>0</v>
      </c>
      <c r="BC236" s="402"/>
      <c r="BD236" s="431">
        <f t="shared" si="77"/>
        <v>0</v>
      </c>
      <c r="BE236" s="402"/>
      <c r="BF236" s="431">
        <f t="shared" si="78"/>
        <v>0</v>
      </c>
      <c r="BG236" s="402"/>
      <c r="BH236" s="431">
        <f t="shared" si="79"/>
        <v>0</v>
      </c>
      <c r="BI236" s="402"/>
      <c r="BJ236" s="431">
        <f t="shared" si="80"/>
        <v>0</v>
      </c>
      <c r="BK236" s="402"/>
      <c r="BL236" s="445">
        <f t="shared" si="81"/>
        <v>0</v>
      </c>
      <c r="BM236" s="471" t="s">
        <v>699</v>
      </c>
    </row>
    <row r="237" spans="1:65" ht="14.25" customHeight="1">
      <c r="A237" s="297" t="s">
        <v>418</v>
      </c>
      <c r="B237" s="56" t="s">
        <v>160</v>
      </c>
      <c r="C237" s="33" t="s">
        <v>87</v>
      </c>
      <c r="D237" s="40" t="s">
        <v>225</v>
      </c>
      <c r="E237" s="15" t="s">
        <v>162</v>
      </c>
      <c r="F237" s="1049"/>
      <c r="G237" s="68" t="s">
        <v>176</v>
      </c>
      <c r="H237" s="169" t="s">
        <v>311</v>
      </c>
      <c r="I237" s="167" t="s">
        <v>165</v>
      </c>
      <c r="J237" s="168">
        <v>16</v>
      </c>
      <c r="K237" s="169" t="s">
        <v>299</v>
      </c>
      <c r="L237" s="169" t="s">
        <v>167</v>
      </c>
      <c r="M237" s="55" t="s">
        <v>168</v>
      </c>
      <c r="N237" s="55">
        <v>10.45</v>
      </c>
      <c r="O237" s="55">
        <v>17.2</v>
      </c>
      <c r="P237" s="55">
        <v>17.2</v>
      </c>
      <c r="Q237" s="55">
        <v>17.2</v>
      </c>
      <c r="R237" s="55">
        <v>17.2</v>
      </c>
      <c r="S237" s="55">
        <v>17.2</v>
      </c>
      <c r="T237" s="55">
        <v>17.2</v>
      </c>
      <c r="U237" s="55">
        <v>17.2</v>
      </c>
      <c r="V237" s="375">
        <v>17.2</v>
      </c>
      <c r="W237" s="55">
        <v>17.2</v>
      </c>
      <c r="X237" s="55">
        <v>17.2</v>
      </c>
      <c r="Y237" s="55">
        <v>17.2</v>
      </c>
      <c r="Z237" s="55">
        <v>17.2</v>
      </c>
      <c r="AA237" s="55">
        <v>17.2</v>
      </c>
      <c r="AB237" s="351">
        <v>6.75</v>
      </c>
      <c r="AC237" s="148">
        <v>6.75</v>
      </c>
      <c r="AD237" s="148">
        <v>6.75</v>
      </c>
      <c r="AE237" s="148">
        <v>6.75</v>
      </c>
      <c r="AF237" s="145">
        <v>6.75</v>
      </c>
      <c r="AG237" s="145">
        <v>6.75</v>
      </c>
      <c r="AH237" s="145">
        <v>6.75</v>
      </c>
      <c r="AI237" s="379">
        <v>6.75</v>
      </c>
      <c r="AJ237" s="148">
        <v>6.75</v>
      </c>
      <c r="AK237" s="148">
        <v>6.75</v>
      </c>
      <c r="AL237" s="148">
        <v>6.75</v>
      </c>
      <c r="AM237" s="148">
        <v>6.75</v>
      </c>
      <c r="AN237" s="238">
        <v>6.75</v>
      </c>
      <c r="AO237" s="393">
        <v>0</v>
      </c>
      <c r="AP237" s="431">
        <f t="shared" si="83"/>
        <v>0</v>
      </c>
      <c r="AQ237" s="402"/>
      <c r="AR237" s="237">
        <f t="shared" si="84"/>
        <v>0</v>
      </c>
      <c r="AS237" s="124"/>
      <c r="AT237" s="431">
        <f t="shared" si="74"/>
        <v>0</v>
      </c>
      <c r="AU237" s="402"/>
      <c r="AV237" s="431">
        <f t="shared" si="82"/>
        <v>0</v>
      </c>
      <c r="AW237" s="402"/>
      <c r="AX237" s="431">
        <f t="shared" si="75"/>
        <v>0</v>
      </c>
      <c r="AY237" s="402"/>
      <c r="AZ237" s="431">
        <f t="shared" si="76"/>
        <v>0</v>
      </c>
      <c r="BA237" s="402"/>
      <c r="BB237" s="431">
        <f t="shared" si="72"/>
        <v>0</v>
      </c>
      <c r="BC237" s="402"/>
      <c r="BD237" s="431">
        <f t="shared" si="77"/>
        <v>0</v>
      </c>
      <c r="BE237" s="402"/>
      <c r="BF237" s="431">
        <f t="shared" si="78"/>
        <v>0</v>
      </c>
      <c r="BG237" s="402"/>
      <c r="BH237" s="431">
        <f t="shared" si="79"/>
        <v>0</v>
      </c>
      <c r="BI237" s="402"/>
      <c r="BJ237" s="431">
        <f t="shared" si="80"/>
        <v>0</v>
      </c>
      <c r="BK237" s="402"/>
      <c r="BL237" s="445">
        <f t="shared" si="81"/>
        <v>0</v>
      </c>
      <c r="BM237" s="471" t="s">
        <v>700</v>
      </c>
    </row>
    <row r="238" spans="1:65" ht="14.25" customHeight="1">
      <c r="A238" s="297" t="s">
        <v>418</v>
      </c>
      <c r="B238" s="56" t="s">
        <v>160</v>
      </c>
      <c r="C238" s="33" t="s">
        <v>87</v>
      </c>
      <c r="D238" s="40" t="s">
        <v>225</v>
      </c>
      <c r="E238" s="15" t="s">
        <v>162</v>
      </c>
      <c r="F238" s="1049"/>
      <c r="G238" s="68" t="s">
        <v>176</v>
      </c>
      <c r="H238" s="178" t="s">
        <v>311</v>
      </c>
      <c r="I238" s="119" t="s">
        <v>165</v>
      </c>
      <c r="J238" s="177">
        <v>16</v>
      </c>
      <c r="K238" s="178" t="s">
        <v>300</v>
      </c>
      <c r="L238" s="178" t="s">
        <v>167</v>
      </c>
      <c r="M238" s="55" t="s">
        <v>168</v>
      </c>
      <c r="N238" s="55">
        <v>10.45</v>
      </c>
      <c r="O238" s="55">
        <v>17.2</v>
      </c>
      <c r="P238" s="55">
        <v>17.2</v>
      </c>
      <c r="Q238" s="55">
        <v>17.2</v>
      </c>
      <c r="R238" s="55">
        <v>17.2</v>
      </c>
      <c r="S238" s="55">
        <v>17.2</v>
      </c>
      <c r="T238" s="55">
        <v>17.2</v>
      </c>
      <c r="U238" s="55">
        <v>17.2</v>
      </c>
      <c r="V238" s="55">
        <v>17.2</v>
      </c>
      <c r="W238" s="55">
        <v>17.2</v>
      </c>
      <c r="X238" s="55">
        <v>17.2</v>
      </c>
      <c r="Y238" s="55">
        <v>17.2</v>
      </c>
      <c r="Z238" s="55">
        <v>17.2</v>
      </c>
      <c r="AA238" s="55">
        <v>17.2</v>
      </c>
      <c r="AB238" s="351">
        <v>6.75</v>
      </c>
      <c r="AC238" s="148">
        <v>6.75</v>
      </c>
      <c r="AD238" s="148">
        <v>6.75</v>
      </c>
      <c r="AE238" s="148">
        <v>6.75</v>
      </c>
      <c r="AF238" s="145">
        <v>6.75</v>
      </c>
      <c r="AG238" s="145">
        <v>6.75</v>
      </c>
      <c r="AH238" s="145">
        <v>6.75</v>
      </c>
      <c r="AI238" s="378">
        <v>6.75</v>
      </c>
      <c r="AJ238" s="148">
        <v>6.75</v>
      </c>
      <c r="AK238" s="148">
        <v>6.75</v>
      </c>
      <c r="AL238" s="148">
        <v>6.75</v>
      </c>
      <c r="AM238" s="148">
        <v>6.75</v>
      </c>
      <c r="AN238" s="238">
        <v>6.75</v>
      </c>
      <c r="AO238" s="393">
        <v>0</v>
      </c>
      <c r="AP238" s="431">
        <f t="shared" si="83"/>
        <v>0</v>
      </c>
      <c r="AQ238" s="402"/>
      <c r="AR238" s="237">
        <f t="shared" si="84"/>
        <v>0</v>
      </c>
      <c r="AS238" s="124"/>
      <c r="AT238" s="431">
        <f t="shared" si="74"/>
        <v>0</v>
      </c>
      <c r="AU238" s="402"/>
      <c r="AV238" s="431">
        <f t="shared" si="82"/>
        <v>0</v>
      </c>
      <c r="AW238" s="402"/>
      <c r="AX238" s="431">
        <f t="shared" si="75"/>
        <v>0</v>
      </c>
      <c r="AY238" s="402"/>
      <c r="AZ238" s="431">
        <f t="shared" si="76"/>
        <v>0</v>
      </c>
      <c r="BA238" s="402"/>
      <c r="BB238" s="431">
        <f t="shared" si="72"/>
        <v>0</v>
      </c>
      <c r="BC238" s="402"/>
      <c r="BD238" s="431">
        <f t="shared" si="77"/>
        <v>0</v>
      </c>
      <c r="BE238" s="402"/>
      <c r="BF238" s="431">
        <f t="shared" si="78"/>
        <v>0</v>
      </c>
      <c r="BG238" s="402"/>
      <c r="BH238" s="431">
        <f t="shared" si="79"/>
        <v>0</v>
      </c>
      <c r="BI238" s="402"/>
      <c r="BJ238" s="431">
        <f t="shared" si="80"/>
        <v>0</v>
      </c>
      <c r="BK238" s="402"/>
      <c r="BL238" s="445">
        <f t="shared" si="81"/>
        <v>0</v>
      </c>
      <c r="BM238" s="471" t="s">
        <v>701</v>
      </c>
    </row>
    <row r="239" spans="1:65" ht="14.25" customHeight="1">
      <c r="A239" s="297" t="s">
        <v>418</v>
      </c>
      <c r="B239" s="56" t="s">
        <v>160</v>
      </c>
      <c r="C239" s="33" t="s">
        <v>87</v>
      </c>
      <c r="D239" s="40" t="s">
        <v>225</v>
      </c>
      <c r="E239" s="15" t="s">
        <v>162</v>
      </c>
      <c r="F239" s="1049"/>
      <c r="G239" s="68" t="s">
        <v>176</v>
      </c>
      <c r="H239" s="169" t="s">
        <v>311</v>
      </c>
      <c r="I239" s="167" t="s">
        <v>165</v>
      </c>
      <c r="J239" s="168">
        <v>16</v>
      </c>
      <c r="K239" s="169" t="s">
        <v>312</v>
      </c>
      <c r="L239" s="169" t="s">
        <v>167</v>
      </c>
      <c r="M239" s="55" t="s">
        <v>168</v>
      </c>
      <c r="N239" s="55">
        <v>16.3</v>
      </c>
      <c r="O239" s="55">
        <v>25.35</v>
      </c>
      <c r="P239" s="55">
        <v>25.35</v>
      </c>
      <c r="Q239" s="55">
        <v>25.35</v>
      </c>
      <c r="R239" s="55">
        <v>25.35</v>
      </c>
      <c r="S239" s="55">
        <v>25.35</v>
      </c>
      <c r="T239" s="55">
        <v>25.35</v>
      </c>
      <c r="U239" s="55">
        <v>25.35</v>
      </c>
      <c r="V239" s="55">
        <v>25.35</v>
      </c>
      <c r="W239" s="55">
        <v>25.35</v>
      </c>
      <c r="X239" s="55">
        <v>25.35</v>
      </c>
      <c r="Y239" s="55">
        <v>25.35</v>
      </c>
      <c r="Z239" s="55">
        <v>25.35</v>
      </c>
      <c r="AA239" s="55">
        <v>25.35</v>
      </c>
      <c r="AB239" s="351">
        <v>9.0500000000000007</v>
      </c>
      <c r="AC239" s="148">
        <v>9.0500000000000007</v>
      </c>
      <c r="AD239" s="148">
        <v>9.0500000000000007</v>
      </c>
      <c r="AE239" s="148">
        <v>9.0500000000000007</v>
      </c>
      <c r="AF239" s="145">
        <v>9.0500000000000007</v>
      </c>
      <c r="AG239" s="145">
        <v>9.0500000000000007</v>
      </c>
      <c r="AH239" s="145">
        <v>9.0500000000000007</v>
      </c>
      <c r="AI239" s="378">
        <v>9.0500000000000007</v>
      </c>
      <c r="AJ239" s="148">
        <v>9.0500000000000007</v>
      </c>
      <c r="AK239" s="148">
        <v>9.0500000000000007</v>
      </c>
      <c r="AL239" s="148">
        <v>9.0500000000000007</v>
      </c>
      <c r="AM239" s="148">
        <v>9.0500000000000007</v>
      </c>
      <c r="AN239" s="238">
        <v>9.0500000000000007</v>
      </c>
      <c r="AO239" s="393">
        <v>0</v>
      </c>
      <c r="AP239" s="431">
        <f t="shared" si="83"/>
        <v>0</v>
      </c>
      <c r="AQ239" s="402"/>
      <c r="AR239" s="237">
        <f t="shared" si="84"/>
        <v>0</v>
      </c>
      <c r="AS239" s="124"/>
      <c r="AT239" s="431">
        <f t="shared" si="74"/>
        <v>0</v>
      </c>
      <c r="AU239" s="402"/>
      <c r="AV239" s="431">
        <f t="shared" si="82"/>
        <v>0</v>
      </c>
      <c r="AW239" s="402"/>
      <c r="AX239" s="431">
        <f t="shared" si="75"/>
        <v>0</v>
      </c>
      <c r="AY239" s="402"/>
      <c r="AZ239" s="431">
        <f t="shared" si="76"/>
        <v>0</v>
      </c>
      <c r="BA239" s="402"/>
      <c r="BB239" s="431">
        <f t="shared" si="72"/>
        <v>0</v>
      </c>
      <c r="BC239" s="402"/>
      <c r="BD239" s="431">
        <f t="shared" si="77"/>
        <v>0</v>
      </c>
      <c r="BE239" s="402"/>
      <c r="BF239" s="431">
        <f t="shared" si="78"/>
        <v>0</v>
      </c>
      <c r="BG239" s="402"/>
      <c r="BH239" s="431">
        <f t="shared" si="79"/>
        <v>0</v>
      </c>
      <c r="BI239" s="402"/>
      <c r="BJ239" s="431">
        <f t="shared" si="80"/>
        <v>0</v>
      </c>
      <c r="BK239" s="402"/>
      <c r="BL239" s="445">
        <f t="shared" si="81"/>
        <v>0</v>
      </c>
      <c r="BM239" s="471" t="s">
        <v>702</v>
      </c>
    </row>
    <row r="240" spans="1:65" ht="14.25" customHeight="1">
      <c r="A240" s="297" t="s">
        <v>418</v>
      </c>
      <c r="B240" s="56" t="s">
        <v>160</v>
      </c>
      <c r="C240" s="33" t="s">
        <v>87</v>
      </c>
      <c r="D240" s="40" t="s">
        <v>225</v>
      </c>
      <c r="E240" s="15" t="s">
        <v>162</v>
      </c>
      <c r="F240" s="1049"/>
      <c r="G240" s="68" t="s">
        <v>176</v>
      </c>
      <c r="H240" s="178" t="s">
        <v>311</v>
      </c>
      <c r="I240" s="119" t="s">
        <v>165</v>
      </c>
      <c r="J240" s="177">
        <v>16</v>
      </c>
      <c r="K240" s="178" t="s">
        <v>302</v>
      </c>
      <c r="L240" s="178" t="s">
        <v>167</v>
      </c>
      <c r="M240" s="55" t="s">
        <v>168</v>
      </c>
      <c r="N240" s="55">
        <v>16.3</v>
      </c>
      <c r="O240" s="55">
        <v>25.35</v>
      </c>
      <c r="P240" s="55">
        <v>25.35</v>
      </c>
      <c r="Q240" s="55">
        <v>25.35</v>
      </c>
      <c r="R240" s="55">
        <v>25.35</v>
      </c>
      <c r="S240" s="55">
        <v>25.35</v>
      </c>
      <c r="T240" s="55">
        <v>25.35</v>
      </c>
      <c r="U240" s="55">
        <v>25.35</v>
      </c>
      <c r="V240" s="55">
        <v>25.35</v>
      </c>
      <c r="W240" s="55">
        <v>25.35</v>
      </c>
      <c r="X240" s="55">
        <v>25.35</v>
      </c>
      <c r="Y240" s="55">
        <v>25.35</v>
      </c>
      <c r="Z240" s="55">
        <v>25.35</v>
      </c>
      <c r="AA240" s="55">
        <v>25.35</v>
      </c>
      <c r="AB240" s="351">
        <v>9.0500000000000007</v>
      </c>
      <c r="AC240" s="148">
        <v>9.0500000000000007</v>
      </c>
      <c r="AD240" s="148">
        <v>9.0500000000000007</v>
      </c>
      <c r="AE240" s="148">
        <v>9.0500000000000007</v>
      </c>
      <c r="AF240" s="145">
        <v>9.0500000000000007</v>
      </c>
      <c r="AG240" s="145">
        <v>9.0500000000000007</v>
      </c>
      <c r="AH240" s="145">
        <v>9.0500000000000007</v>
      </c>
      <c r="AI240" s="378">
        <v>9.0500000000000007</v>
      </c>
      <c r="AJ240" s="148">
        <v>9.0500000000000007</v>
      </c>
      <c r="AK240" s="148">
        <v>9.0500000000000007</v>
      </c>
      <c r="AL240" s="148">
        <v>9.0500000000000007</v>
      </c>
      <c r="AM240" s="148">
        <v>9.0500000000000007</v>
      </c>
      <c r="AN240" s="148">
        <v>9.0500000000000007</v>
      </c>
      <c r="AO240" s="393"/>
      <c r="AP240" s="431">
        <f t="shared" si="83"/>
        <v>0</v>
      </c>
      <c r="AQ240" s="402"/>
      <c r="AR240" s="237">
        <f t="shared" si="84"/>
        <v>0</v>
      </c>
      <c r="AS240" s="124"/>
      <c r="AT240" s="431">
        <f t="shared" si="74"/>
        <v>0</v>
      </c>
      <c r="AU240" s="402"/>
      <c r="AV240" s="431">
        <f t="shared" si="82"/>
        <v>0</v>
      </c>
      <c r="AW240" s="402"/>
      <c r="AX240" s="431">
        <f t="shared" si="75"/>
        <v>0</v>
      </c>
      <c r="AY240" s="402"/>
      <c r="AZ240" s="431">
        <f t="shared" si="76"/>
        <v>0</v>
      </c>
      <c r="BA240" s="402"/>
      <c r="BB240" s="431">
        <f t="shared" si="72"/>
        <v>0</v>
      </c>
      <c r="BC240" s="402"/>
      <c r="BD240" s="431">
        <f t="shared" si="77"/>
        <v>0</v>
      </c>
      <c r="BE240" s="402"/>
      <c r="BF240" s="431">
        <f t="shared" si="78"/>
        <v>0</v>
      </c>
      <c r="BG240" s="402"/>
      <c r="BH240" s="431">
        <f t="shared" si="79"/>
        <v>0</v>
      </c>
      <c r="BI240" s="402"/>
      <c r="BJ240" s="431">
        <f t="shared" si="80"/>
        <v>0</v>
      </c>
      <c r="BK240" s="402"/>
      <c r="BL240" s="445">
        <f t="shared" si="81"/>
        <v>0</v>
      </c>
      <c r="BM240" s="471" t="s">
        <v>648</v>
      </c>
    </row>
    <row r="241" spans="1:67" ht="14.25" customHeight="1">
      <c r="A241" s="297" t="s">
        <v>418</v>
      </c>
      <c r="B241" s="56" t="s">
        <v>160</v>
      </c>
      <c r="C241" s="33" t="s">
        <v>87</v>
      </c>
      <c r="D241" s="40" t="s">
        <v>225</v>
      </c>
      <c r="E241" s="15" t="s">
        <v>162</v>
      </c>
      <c r="F241" s="1049"/>
      <c r="G241" s="68" t="s">
        <v>176</v>
      </c>
      <c r="H241" s="178" t="s">
        <v>311</v>
      </c>
      <c r="I241" s="119" t="s">
        <v>165</v>
      </c>
      <c r="J241" s="177">
        <v>16</v>
      </c>
      <c r="K241" s="178" t="s">
        <v>313</v>
      </c>
      <c r="L241" s="178" t="s">
        <v>167</v>
      </c>
      <c r="M241" s="55" t="s">
        <v>168</v>
      </c>
      <c r="N241" s="55">
        <v>16.3</v>
      </c>
      <c r="O241" s="55">
        <v>25.35</v>
      </c>
      <c r="P241" s="55">
        <v>25.35</v>
      </c>
      <c r="Q241" s="55">
        <v>25.35</v>
      </c>
      <c r="R241" s="55">
        <v>25.35</v>
      </c>
      <c r="S241" s="55">
        <v>25.35</v>
      </c>
      <c r="T241" s="55">
        <v>25.35</v>
      </c>
      <c r="U241" s="55">
        <v>25.35</v>
      </c>
      <c r="V241" s="55">
        <v>25.35</v>
      </c>
      <c r="W241" s="55">
        <v>25.35</v>
      </c>
      <c r="X241" s="55">
        <v>25.35</v>
      </c>
      <c r="Y241" s="55">
        <v>25.35</v>
      </c>
      <c r="Z241" s="55">
        <v>25.35</v>
      </c>
      <c r="AA241" s="55">
        <v>25.35</v>
      </c>
      <c r="AB241" s="351">
        <v>9.0500000000000007</v>
      </c>
      <c r="AC241" s="148">
        <v>9.0500000000000007</v>
      </c>
      <c r="AD241" s="148">
        <v>9.0500000000000007</v>
      </c>
      <c r="AE241" s="148">
        <v>9.0500000000000007</v>
      </c>
      <c r="AF241" s="145">
        <v>9.0500000000000007</v>
      </c>
      <c r="AG241" s="145">
        <v>9.0500000000000007</v>
      </c>
      <c r="AH241" s="145">
        <v>9.0500000000000007</v>
      </c>
      <c r="AI241" s="378">
        <v>9.0500000000000007</v>
      </c>
      <c r="AJ241" s="148">
        <v>9.0500000000000007</v>
      </c>
      <c r="AK241" s="148">
        <v>9.0500000000000007</v>
      </c>
      <c r="AL241" s="148">
        <v>9.0500000000000007</v>
      </c>
      <c r="AM241" s="148">
        <v>9.0500000000000007</v>
      </c>
      <c r="AN241" s="238">
        <v>9.0500000000000007</v>
      </c>
      <c r="AO241" s="393">
        <v>0</v>
      </c>
      <c r="AP241" s="431">
        <f t="shared" si="83"/>
        <v>0</v>
      </c>
      <c r="AQ241" s="402"/>
      <c r="AR241" s="237">
        <f t="shared" si="84"/>
        <v>0</v>
      </c>
      <c r="AS241" s="124"/>
      <c r="AT241" s="431">
        <f t="shared" si="74"/>
        <v>0</v>
      </c>
      <c r="AU241" s="402"/>
      <c r="AV241" s="431">
        <f t="shared" si="82"/>
        <v>0</v>
      </c>
      <c r="AW241" s="402"/>
      <c r="AX241" s="431">
        <f t="shared" si="75"/>
        <v>0</v>
      </c>
      <c r="AY241" s="402"/>
      <c r="AZ241" s="431">
        <f t="shared" si="76"/>
        <v>0</v>
      </c>
      <c r="BA241" s="402"/>
      <c r="BB241" s="431">
        <f t="shared" si="72"/>
        <v>0</v>
      </c>
      <c r="BC241" s="402"/>
      <c r="BD241" s="431">
        <f t="shared" si="77"/>
        <v>0</v>
      </c>
      <c r="BE241" s="402"/>
      <c r="BF241" s="431">
        <f t="shared" si="78"/>
        <v>0</v>
      </c>
      <c r="BG241" s="402"/>
      <c r="BH241" s="431">
        <f t="shared" si="79"/>
        <v>0</v>
      </c>
      <c r="BI241" s="402"/>
      <c r="BJ241" s="431">
        <f t="shared" si="80"/>
        <v>0</v>
      </c>
      <c r="BK241" s="402"/>
      <c r="BL241" s="445">
        <f t="shared" si="81"/>
        <v>0</v>
      </c>
      <c r="BM241" s="471" t="s">
        <v>703</v>
      </c>
    </row>
    <row r="242" spans="1:67" ht="14.25" customHeight="1">
      <c r="A242" s="297" t="s">
        <v>418</v>
      </c>
      <c r="B242" s="56" t="s">
        <v>160</v>
      </c>
      <c r="C242" s="33" t="s">
        <v>87</v>
      </c>
      <c r="D242" s="40" t="s">
        <v>225</v>
      </c>
      <c r="E242" s="15" t="s">
        <v>162</v>
      </c>
      <c r="F242" s="1049"/>
      <c r="G242" s="68" t="s">
        <v>176</v>
      </c>
      <c r="H242" s="178" t="s">
        <v>311</v>
      </c>
      <c r="I242" s="119" t="s">
        <v>165</v>
      </c>
      <c r="J242" s="177">
        <v>16</v>
      </c>
      <c r="K242" s="178" t="s">
        <v>309</v>
      </c>
      <c r="L242" s="178" t="s">
        <v>167</v>
      </c>
      <c r="M242" s="55" t="s">
        <v>168</v>
      </c>
      <c r="N242" s="55">
        <v>16.3</v>
      </c>
      <c r="O242" s="55">
        <v>25.35</v>
      </c>
      <c r="P242" s="55">
        <v>25.35</v>
      </c>
      <c r="Q242" s="55">
        <v>25.35</v>
      </c>
      <c r="R242" s="55">
        <v>25.35</v>
      </c>
      <c r="S242" s="55">
        <v>25.35</v>
      </c>
      <c r="T242" s="55">
        <v>25.35</v>
      </c>
      <c r="U242" s="55">
        <v>25.35</v>
      </c>
      <c r="V242" s="55">
        <v>25.35</v>
      </c>
      <c r="W242" s="55">
        <v>25.35</v>
      </c>
      <c r="X242" s="55">
        <v>25.35</v>
      </c>
      <c r="Y242" s="55">
        <v>25.35</v>
      </c>
      <c r="Z242" s="55">
        <v>25.35</v>
      </c>
      <c r="AA242" s="55">
        <v>25.35</v>
      </c>
      <c r="AB242" s="351">
        <v>9.0500000000000007</v>
      </c>
      <c r="AC242" s="148">
        <v>9.0500000000000007</v>
      </c>
      <c r="AD242" s="148">
        <v>9.0500000000000007</v>
      </c>
      <c r="AE242" s="148">
        <v>9.0500000000000007</v>
      </c>
      <c r="AF242" s="145">
        <v>9.0500000000000007</v>
      </c>
      <c r="AG242" s="145">
        <v>9.0500000000000007</v>
      </c>
      <c r="AH242" s="145">
        <v>9.0500000000000007</v>
      </c>
      <c r="AI242" s="378">
        <v>9.0500000000000007</v>
      </c>
      <c r="AJ242" s="148">
        <v>9.0500000000000007</v>
      </c>
      <c r="AK242" s="148">
        <v>9.0500000000000007</v>
      </c>
      <c r="AL242" s="148">
        <v>9.0500000000000007</v>
      </c>
      <c r="AM242" s="148">
        <v>9.0500000000000007</v>
      </c>
      <c r="AN242" s="148">
        <v>9.0500000000000007</v>
      </c>
      <c r="AO242" s="393"/>
      <c r="AP242" s="431">
        <f t="shared" si="83"/>
        <v>0</v>
      </c>
      <c r="AQ242" s="402"/>
      <c r="AR242" s="237">
        <f t="shared" si="84"/>
        <v>0</v>
      </c>
      <c r="AS242" s="124"/>
      <c r="AT242" s="431">
        <f t="shared" si="74"/>
        <v>0</v>
      </c>
      <c r="AU242" s="402"/>
      <c r="AV242" s="431">
        <f t="shared" si="82"/>
        <v>0</v>
      </c>
      <c r="AW242" s="402"/>
      <c r="AX242" s="431">
        <f t="shared" si="75"/>
        <v>0</v>
      </c>
      <c r="AY242" s="402"/>
      <c r="AZ242" s="431">
        <f t="shared" si="76"/>
        <v>0</v>
      </c>
      <c r="BA242" s="402"/>
      <c r="BB242" s="431">
        <f t="shared" si="72"/>
        <v>0</v>
      </c>
      <c r="BC242" s="402"/>
      <c r="BD242" s="431">
        <f t="shared" si="77"/>
        <v>0</v>
      </c>
      <c r="BE242" s="402"/>
      <c r="BF242" s="431">
        <f t="shared" si="78"/>
        <v>0</v>
      </c>
      <c r="BG242" s="402"/>
      <c r="BH242" s="431">
        <f t="shared" si="79"/>
        <v>0</v>
      </c>
      <c r="BI242" s="402"/>
      <c r="BJ242" s="431">
        <f t="shared" si="80"/>
        <v>0</v>
      </c>
      <c r="BK242" s="402"/>
      <c r="BL242" s="445">
        <f t="shared" si="81"/>
        <v>0</v>
      </c>
      <c r="BM242" s="471" t="s">
        <v>648</v>
      </c>
    </row>
    <row r="243" spans="1:67" ht="14.25" customHeight="1">
      <c r="A243" s="297" t="s">
        <v>418</v>
      </c>
      <c r="B243" s="56" t="s">
        <v>160</v>
      </c>
      <c r="C243" s="33" t="s">
        <v>87</v>
      </c>
      <c r="D243" s="40" t="s">
        <v>225</v>
      </c>
      <c r="E243" s="15" t="s">
        <v>162</v>
      </c>
      <c r="F243" s="1049"/>
      <c r="G243" s="68" t="s">
        <v>176</v>
      </c>
      <c r="H243" s="178" t="s">
        <v>311</v>
      </c>
      <c r="I243" s="119" t="s">
        <v>165</v>
      </c>
      <c r="J243" s="177">
        <v>16</v>
      </c>
      <c r="K243" s="178" t="s">
        <v>314</v>
      </c>
      <c r="L243" s="178" t="s">
        <v>167</v>
      </c>
      <c r="M243" s="55" t="s">
        <v>168</v>
      </c>
      <c r="N243" s="55">
        <v>16.3</v>
      </c>
      <c r="O243" s="55">
        <v>25.35</v>
      </c>
      <c r="P243" s="55">
        <v>25.35</v>
      </c>
      <c r="Q243" s="55">
        <v>25.35</v>
      </c>
      <c r="R243" s="55">
        <v>25.35</v>
      </c>
      <c r="S243" s="55">
        <v>25.35</v>
      </c>
      <c r="T243" s="55">
        <v>25.35</v>
      </c>
      <c r="U243" s="55">
        <v>25.35</v>
      </c>
      <c r="V243" s="55">
        <v>25.35</v>
      </c>
      <c r="W243" s="55">
        <v>25.35</v>
      </c>
      <c r="X243" s="55">
        <v>25.35</v>
      </c>
      <c r="Y243" s="55">
        <v>25.35</v>
      </c>
      <c r="Z243" s="55">
        <v>25.35</v>
      </c>
      <c r="AA243" s="55">
        <v>25.35</v>
      </c>
      <c r="AB243" s="351">
        <v>9.0500000000000007</v>
      </c>
      <c r="AC243" s="148">
        <v>9.0500000000000007</v>
      </c>
      <c r="AD243" s="148">
        <v>9.0500000000000007</v>
      </c>
      <c r="AE243" s="148">
        <v>9.0500000000000007</v>
      </c>
      <c r="AF243" s="145">
        <v>9.0500000000000007</v>
      </c>
      <c r="AG243" s="145">
        <v>9.0500000000000007</v>
      </c>
      <c r="AH243" s="145">
        <v>9.0500000000000007</v>
      </c>
      <c r="AI243" s="378">
        <v>9.0500000000000007</v>
      </c>
      <c r="AJ243" s="148">
        <v>9.0500000000000007</v>
      </c>
      <c r="AK243" s="148">
        <v>9.0500000000000007</v>
      </c>
      <c r="AL243" s="148">
        <v>9.0500000000000007</v>
      </c>
      <c r="AM243" s="148">
        <v>9.0500000000000007</v>
      </c>
      <c r="AN243" s="238">
        <v>9.0500000000000007</v>
      </c>
      <c r="AO243" s="393">
        <v>0</v>
      </c>
      <c r="AP243" s="431">
        <f t="shared" si="83"/>
        <v>0</v>
      </c>
      <c r="AQ243" s="402"/>
      <c r="AR243" s="237">
        <f t="shared" si="84"/>
        <v>0</v>
      </c>
      <c r="AS243" s="124"/>
      <c r="AT243" s="431">
        <f t="shared" si="74"/>
        <v>0</v>
      </c>
      <c r="AU243" s="402"/>
      <c r="AV243" s="431">
        <f t="shared" si="82"/>
        <v>0</v>
      </c>
      <c r="AW243" s="402"/>
      <c r="AX243" s="431">
        <f t="shared" si="75"/>
        <v>0</v>
      </c>
      <c r="AY243" s="402"/>
      <c r="AZ243" s="431">
        <f t="shared" si="76"/>
        <v>0</v>
      </c>
      <c r="BA243" s="402"/>
      <c r="BB243" s="431">
        <f t="shared" si="72"/>
        <v>0</v>
      </c>
      <c r="BC243" s="402"/>
      <c r="BD243" s="431">
        <f t="shared" si="77"/>
        <v>0</v>
      </c>
      <c r="BE243" s="402"/>
      <c r="BF243" s="431">
        <f t="shared" si="78"/>
        <v>0</v>
      </c>
      <c r="BG243" s="402"/>
      <c r="BH243" s="431">
        <f t="shared" si="79"/>
        <v>0</v>
      </c>
      <c r="BI243" s="402"/>
      <c r="BJ243" s="431">
        <f t="shared" si="80"/>
        <v>0</v>
      </c>
      <c r="BK243" s="402"/>
      <c r="BL243" s="445">
        <f t="shared" si="81"/>
        <v>0</v>
      </c>
      <c r="BM243" s="471" t="s">
        <v>704</v>
      </c>
    </row>
    <row r="244" spans="1:67" ht="14.25" customHeight="1">
      <c r="A244" s="297" t="s">
        <v>418</v>
      </c>
      <c r="B244" s="56" t="s">
        <v>160</v>
      </c>
      <c r="C244" s="33" t="s">
        <v>87</v>
      </c>
      <c r="D244" s="40" t="s">
        <v>225</v>
      </c>
      <c r="E244" s="15" t="s">
        <v>162</v>
      </c>
      <c r="F244" s="1049"/>
      <c r="G244" s="68" t="s">
        <v>176</v>
      </c>
      <c r="H244" s="169" t="s">
        <v>311</v>
      </c>
      <c r="I244" s="167" t="s">
        <v>165</v>
      </c>
      <c r="J244" s="168">
        <v>16</v>
      </c>
      <c r="K244" s="169" t="s">
        <v>315</v>
      </c>
      <c r="L244" s="169" t="s">
        <v>167</v>
      </c>
      <c r="M244" s="55" t="s">
        <v>168</v>
      </c>
      <c r="N244" s="55">
        <v>53.62</v>
      </c>
      <c r="O244" s="55">
        <v>58.5</v>
      </c>
      <c r="P244" s="55">
        <v>58.5</v>
      </c>
      <c r="Q244" s="55">
        <v>58.5</v>
      </c>
      <c r="R244" s="55">
        <v>58.5</v>
      </c>
      <c r="S244" s="55">
        <v>58.5</v>
      </c>
      <c r="T244" s="55">
        <v>58.5</v>
      </c>
      <c r="U244" s="55">
        <v>58.5</v>
      </c>
      <c r="V244" s="375">
        <v>58.5</v>
      </c>
      <c r="W244" s="55">
        <v>58.5</v>
      </c>
      <c r="X244" s="55">
        <v>58.5</v>
      </c>
      <c r="Y244" s="55">
        <v>58.5</v>
      </c>
      <c r="Z244" s="55">
        <v>58.5</v>
      </c>
      <c r="AA244" s="55">
        <v>58.5</v>
      </c>
      <c r="AB244" s="351">
        <v>4.88</v>
      </c>
      <c r="AC244" s="148">
        <v>4.88</v>
      </c>
      <c r="AD244" s="148">
        <v>4.88</v>
      </c>
      <c r="AE244" s="148">
        <v>4.88</v>
      </c>
      <c r="AF244" s="145">
        <v>4.88</v>
      </c>
      <c r="AG244" s="145">
        <v>4.88</v>
      </c>
      <c r="AH244" s="145">
        <v>4.88</v>
      </c>
      <c r="AI244" s="379">
        <v>4.88</v>
      </c>
      <c r="AJ244" s="148">
        <v>4.88</v>
      </c>
      <c r="AK244" s="148">
        <v>4.88</v>
      </c>
      <c r="AL244" s="148">
        <v>4.88</v>
      </c>
      <c r="AM244" s="148">
        <v>4.88</v>
      </c>
      <c r="AN244" s="238">
        <v>4.88</v>
      </c>
      <c r="AO244" s="393">
        <v>0</v>
      </c>
      <c r="AP244" s="431">
        <f t="shared" si="83"/>
        <v>0</v>
      </c>
      <c r="AQ244" s="402"/>
      <c r="AR244" s="237">
        <f t="shared" si="84"/>
        <v>0</v>
      </c>
      <c r="AS244" s="124"/>
      <c r="AT244" s="431">
        <f t="shared" si="74"/>
        <v>0</v>
      </c>
      <c r="AU244" s="402"/>
      <c r="AV244" s="431">
        <f t="shared" si="82"/>
        <v>0</v>
      </c>
      <c r="AW244" s="402"/>
      <c r="AX244" s="431">
        <f t="shared" si="75"/>
        <v>0</v>
      </c>
      <c r="AY244" s="402"/>
      <c r="AZ244" s="431">
        <f t="shared" si="76"/>
        <v>0</v>
      </c>
      <c r="BA244" s="402"/>
      <c r="BB244" s="431">
        <f t="shared" si="72"/>
        <v>0</v>
      </c>
      <c r="BC244" s="402"/>
      <c r="BD244" s="431">
        <f t="shared" si="77"/>
        <v>0</v>
      </c>
      <c r="BE244" s="402"/>
      <c r="BF244" s="431">
        <f t="shared" si="78"/>
        <v>0</v>
      </c>
      <c r="BG244" s="402"/>
      <c r="BH244" s="431">
        <f t="shared" si="79"/>
        <v>0</v>
      </c>
      <c r="BI244" s="402"/>
      <c r="BJ244" s="431">
        <f t="shared" si="80"/>
        <v>0</v>
      </c>
      <c r="BK244" s="402"/>
      <c r="BL244" s="445">
        <f t="shared" si="81"/>
        <v>0</v>
      </c>
      <c r="BM244" s="471" t="s">
        <v>705</v>
      </c>
    </row>
    <row r="245" spans="1:67" ht="14.25" customHeight="1">
      <c r="A245" s="297" t="s">
        <v>418</v>
      </c>
      <c r="B245" s="56" t="s">
        <v>160</v>
      </c>
      <c r="C245" s="33" t="s">
        <v>87</v>
      </c>
      <c r="D245" s="40" t="s">
        <v>225</v>
      </c>
      <c r="E245" s="15" t="s">
        <v>162</v>
      </c>
      <c r="F245" s="1049"/>
      <c r="G245" s="68" t="s">
        <v>176</v>
      </c>
      <c r="H245" s="178" t="s">
        <v>311</v>
      </c>
      <c r="I245" s="119" t="s">
        <v>165</v>
      </c>
      <c r="J245" s="177">
        <v>16</v>
      </c>
      <c r="K245" s="178" t="s">
        <v>316</v>
      </c>
      <c r="L245" s="178" t="s">
        <v>167</v>
      </c>
      <c r="M245" s="55" t="s">
        <v>168</v>
      </c>
      <c r="N245" s="55">
        <v>53.62</v>
      </c>
      <c r="O245" s="55">
        <v>58.5</v>
      </c>
      <c r="P245" s="55">
        <v>58.5</v>
      </c>
      <c r="Q245" s="55">
        <v>58.5</v>
      </c>
      <c r="R245" s="55">
        <v>58.5</v>
      </c>
      <c r="S245" s="55">
        <v>58.5</v>
      </c>
      <c r="T245" s="55">
        <v>58.5</v>
      </c>
      <c r="U245" s="55">
        <v>58.5</v>
      </c>
      <c r="V245" s="55">
        <v>58.5</v>
      </c>
      <c r="W245" s="55">
        <v>58.5</v>
      </c>
      <c r="X245" s="55">
        <v>58.5</v>
      </c>
      <c r="Y245" s="55">
        <v>58.5</v>
      </c>
      <c r="Z245" s="55">
        <v>58.5</v>
      </c>
      <c r="AA245" s="55">
        <v>58.5</v>
      </c>
      <c r="AB245" s="351">
        <v>4.88</v>
      </c>
      <c r="AC245" s="148">
        <v>4.88</v>
      </c>
      <c r="AD245" s="148">
        <v>4.88</v>
      </c>
      <c r="AE245" s="148">
        <v>4.88</v>
      </c>
      <c r="AF245" s="145">
        <v>4.88</v>
      </c>
      <c r="AG245" s="145">
        <v>4.88</v>
      </c>
      <c r="AH245" s="145">
        <v>4.88</v>
      </c>
      <c r="AI245" s="378">
        <v>4.88</v>
      </c>
      <c r="AJ245" s="148">
        <v>4.88</v>
      </c>
      <c r="AK245" s="148">
        <v>4.88</v>
      </c>
      <c r="AL245" s="148">
        <v>4.88</v>
      </c>
      <c r="AM245" s="148">
        <v>4.88</v>
      </c>
      <c r="AN245" s="238">
        <v>4.88</v>
      </c>
      <c r="AO245" s="393">
        <v>0</v>
      </c>
      <c r="AP245" s="431">
        <f t="shared" si="83"/>
        <v>0</v>
      </c>
      <c r="AQ245" s="402"/>
      <c r="AR245" s="237">
        <f t="shared" si="84"/>
        <v>0</v>
      </c>
      <c r="AS245" s="124"/>
      <c r="AT245" s="431">
        <f t="shared" si="74"/>
        <v>0</v>
      </c>
      <c r="AU245" s="402"/>
      <c r="AV245" s="442">
        <f t="shared" si="82"/>
        <v>0</v>
      </c>
      <c r="AW245" s="393"/>
      <c r="AX245" s="431">
        <f t="shared" si="75"/>
        <v>0</v>
      </c>
      <c r="AY245" s="402"/>
      <c r="AZ245" s="431">
        <f t="shared" si="76"/>
        <v>0</v>
      </c>
      <c r="BA245" s="402"/>
      <c r="BB245" s="431">
        <f t="shared" si="72"/>
        <v>0</v>
      </c>
      <c r="BC245" s="402"/>
      <c r="BD245" s="431">
        <f t="shared" si="77"/>
        <v>0</v>
      </c>
      <c r="BE245" s="402"/>
      <c r="BF245" s="431">
        <f t="shared" si="78"/>
        <v>0</v>
      </c>
      <c r="BG245" s="402"/>
      <c r="BH245" s="431">
        <f t="shared" si="79"/>
        <v>0</v>
      </c>
      <c r="BI245" s="402"/>
      <c r="BJ245" s="431">
        <f t="shared" si="80"/>
        <v>0</v>
      </c>
      <c r="BK245" s="402"/>
      <c r="BL245" s="445">
        <f t="shared" si="81"/>
        <v>0</v>
      </c>
      <c r="BM245" s="471" t="s">
        <v>706</v>
      </c>
    </row>
    <row r="246" spans="1:67" ht="14.25" customHeight="1">
      <c r="A246" s="297" t="s">
        <v>418</v>
      </c>
      <c r="B246" s="56" t="s">
        <v>160</v>
      </c>
      <c r="C246" s="33" t="s">
        <v>87</v>
      </c>
      <c r="D246" s="40" t="s">
        <v>225</v>
      </c>
      <c r="E246" s="15" t="s">
        <v>162</v>
      </c>
      <c r="F246" s="1049"/>
      <c r="G246" s="68" t="s">
        <v>257</v>
      </c>
      <c r="H246" s="169" t="s">
        <v>317</v>
      </c>
      <c r="I246" s="167" t="s">
        <v>165</v>
      </c>
      <c r="J246" s="118">
        <v>16</v>
      </c>
      <c r="K246" s="169" t="s">
        <v>318</v>
      </c>
      <c r="L246" s="178" t="s">
        <v>686</v>
      </c>
      <c r="M246" s="55" t="s">
        <v>191</v>
      </c>
      <c r="N246" s="55">
        <v>20</v>
      </c>
      <c r="O246" s="55">
        <v>25.35</v>
      </c>
      <c r="P246" s="55">
        <v>25.35</v>
      </c>
      <c r="Q246" s="55">
        <v>25.35</v>
      </c>
      <c r="R246" s="55">
        <v>25.35</v>
      </c>
      <c r="S246" s="55">
        <v>25.35</v>
      </c>
      <c r="T246" s="55">
        <v>25.35</v>
      </c>
      <c r="U246" s="55">
        <v>25.35</v>
      </c>
      <c r="V246" s="55">
        <v>22.55</v>
      </c>
      <c r="W246" s="55">
        <v>22.55</v>
      </c>
      <c r="X246" s="55">
        <v>22.55</v>
      </c>
      <c r="Y246" s="55">
        <v>22.55</v>
      </c>
      <c r="Z246" s="55">
        <v>22.55</v>
      </c>
      <c r="AA246" s="55">
        <v>22.55</v>
      </c>
      <c r="AB246" s="147">
        <v>2.5499999999999998</v>
      </c>
      <c r="AC246" s="148">
        <v>3.5</v>
      </c>
      <c r="AD246" s="148">
        <v>4.5</v>
      </c>
      <c r="AE246" s="148">
        <v>4.5</v>
      </c>
      <c r="AF246" s="145">
        <v>4.5</v>
      </c>
      <c r="AG246" s="145">
        <v>4.5</v>
      </c>
      <c r="AH246" s="145">
        <v>4.5</v>
      </c>
      <c r="AI246" s="148">
        <v>2.5499999999999998</v>
      </c>
      <c r="AJ246" s="148">
        <v>2.5499999999999998</v>
      </c>
      <c r="AK246" s="148">
        <v>2.5499999999999998</v>
      </c>
      <c r="AL246" s="148">
        <v>2.5499999999999998</v>
      </c>
      <c r="AM246" s="148">
        <v>2.5499999999999998</v>
      </c>
      <c r="AN246" s="148">
        <v>2.5499999999999998</v>
      </c>
      <c r="AO246" s="393">
        <v>0</v>
      </c>
      <c r="AP246" s="431">
        <f t="shared" si="83"/>
        <v>0</v>
      </c>
      <c r="AQ246" s="402">
        <v>0</v>
      </c>
      <c r="AR246" s="237">
        <f t="shared" si="84"/>
        <v>0</v>
      </c>
      <c r="AS246" s="124">
        <v>0</v>
      </c>
      <c r="AT246" s="431">
        <f t="shared" si="74"/>
        <v>0</v>
      </c>
      <c r="AU246" s="402">
        <v>0</v>
      </c>
      <c r="AV246" s="442">
        <f t="shared" si="82"/>
        <v>0</v>
      </c>
      <c r="AW246" s="393">
        <v>0</v>
      </c>
      <c r="AX246" s="431">
        <f t="shared" si="75"/>
        <v>0</v>
      </c>
      <c r="AY246" s="402">
        <v>0</v>
      </c>
      <c r="AZ246" s="431">
        <f t="shared" si="76"/>
        <v>0</v>
      </c>
      <c r="BA246" s="402">
        <v>0</v>
      </c>
      <c r="BB246" s="431">
        <f t="shared" si="72"/>
        <v>0</v>
      </c>
      <c r="BC246" s="402">
        <v>0</v>
      </c>
      <c r="BD246" s="431">
        <f t="shared" si="77"/>
        <v>0</v>
      </c>
      <c r="BE246" s="402">
        <v>0</v>
      </c>
      <c r="BF246" s="431">
        <f t="shared" si="78"/>
        <v>0</v>
      </c>
      <c r="BG246" s="402">
        <v>0</v>
      </c>
      <c r="BH246" s="431">
        <f t="shared" si="79"/>
        <v>0</v>
      </c>
      <c r="BI246" s="402">
        <v>0</v>
      </c>
      <c r="BJ246" s="431">
        <f t="shared" si="80"/>
        <v>0</v>
      </c>
      <c r="BK246" s="402">
        <v>0</v>
      </c>
      <c r="BL246" s="445">
        <f t="shared" si="81"/>
        <v>0</v>
      </c>
      <c r="BM246" s="471" t="s">
        <v>648</v>
      </c>
    </row>
    <row r="247" spans="1:67" ht="14.25" customHeight="1">
      <c r="A247" s="297" t="s">
        <v>418</v>
      </c>
      <c r="B247" s="56" t="s">
        <v>160</v>
      </c>
      <c r="C247" s="33" t="s">
        <v>87</v>
      </c>
      <c r="D247" s="40" t="s">
        <v>225</v>
      </c>
      <c r="E247" s="15" t="s">
        <v>162</v>
      </c>
      <c r="F247" s="1049"/>
      <c r="G247" s="68" t="s">
        <v>257</v>
      </c>
      <c r="H247" s="178" t="s">
        <v>317</v>
      </c>
      <c r="I247" s="119" t="s">
        <v>165</v>
      </c>
      <c r="J247" s="179">
        <v>16</v>
      </c>
      <c r="K247" s="178" t="s">
        <v>319</v>
      </c>
      <c r="L247" s="178" t="s">
        <v>686</v>
      </c>
      <c r="M247" s="55" t="s">
        <v>191</v>
      </c>
      <c r="N247" s="55">
        <v>13.2</v>
      </c>
      <c r="O247" s="55">
        <v>17.2</v>
      </c>
      <c r="P247" s="55">
        <v>17.2</v>
      </c>
      <c r="Q247" s="55">
        <v>17.2</v>
      </c>
      <c r="R247" s="55">
        <v>17.2</v>
      </c>
      <c r="S247" s="55">
        <v>17.2</v>
      </c>
      <c r="T247" s="55">
        <v>17.2</v>
      </c>
      <c r="U247" s="55">
        <v>17.2</v>
      </c>
      <c r="V247" s="55">
        <v>15.4</v>
      </c>
      <c r="W247" s="55">
        <v>15.4</v>
      </c>
      <c r="X247" s="55">
        <v>15.4</v>
      </c>
      <c r="Y247" s="55">
        <v>15.4</v>
      </c>
      <c r="Z247" s="55">
        <v>15.4</v>
      </c>
      <c r="AA247" s="55">
        <v>15.4</v>
      </c>
      <c r="AB247" s="147">
        <v>2.2000000000000002</v>
      </c>
      <c r="AC247" s="148">
        <v>2.5</v>
      </c>
      <c r="AD247" s="148">
        <v>3.5</v>
      </c>
      <c r="AE247" s="148">
        <v>3.5</v>
      </c>
      <c r="AF247" s="145">
        <v>3.5</v>
      </c>
      <c r="AG247" s="145">
        <v>3.5</v>
      </c>
      <c r="AH247" s="145">
        <v>3.5</v>
      </c>
      <c r="AI247" s="148">
        <v>2.2000000000000002</v>
      </c>
      <c r="AJ247" s="148">
        <v>2.2000000000000002</v>
      </c>
      <c r="AK247" s="148">
        <v>2.2000000000000002</v>
      </c>
      <c r="AL247" s="148">
        <v>2.2000000000000002</v>
      </c>
      <c r="AM247" s="148">
        <v>2.2000000000000002</v>
      </c>
      <c r="AN247" s="148">
        <v>2.2000000000000002</v>
      </c>
      <c r="AO247" s="393">
        <v>0</v>
      </c>
      <c r="AP247" s="431">
        <f t="shared" si="83"/>
        <v>0</v>
      </c>
      <c r="AQ247" s="402">
        <v>0</v>
      </c>
      <c r="AR247" s="237">
        <f t="shared" si="84"/>
        <v>0</v>
      </c>
      <c r="AS247" s="124">
        <v>0</v>
      </c>
      <c r="AT247" s="431">
        <f t="shared" si="74"/>
        <v>0</v>
      </c>
      <c r="AU247" s="402">
        <v>0</v>
      </c>
      <c r="AV247" s="442">
        <f t="shared" si="82"/>
        <v>0</v>
      </c>
      <c r="AW247" s="393">
        <v>0</v>
      </c>
      <c r="AX247" s="431">
        <f t="shared" si="75"/>
        <v>0</v>
      </c>
      <c r="AY247" s="402">
        <v>0</v>
      </c>
      <c r="AZ247" s="431">
        <f t="shared" si="76"/>
        <v>0</v>
      </c>
      <c r="BA247" s="402">
        <v>0</v>
      </c>
      <c r="BB247" s="431">
        <f t="shared" si="72"/>
        <v>0</v>
      </c>
      <c r="BC247" s="402">
        <v>0</v>
      </c>
      <c r="BD247" s="431">
        <f t="shared" si="77"/>
        <v>0</v>
      </c>
      <c r="BE247" s="402">
        <v>0</v>
      </c>
      <c r="BF247" s="431">
        <f t="shared" si="78"/>
        <v>0</v>
      </c>
      <c r="BG247" s="402">
        <v>0</v>
      </c>
      <c r="BH247" s="431">
        <f t="shared" si="79"/>
        <v>0</v>
      </c>
      <c r="BI247" s="402">
        <v>0</v>
      </c>
      <c r="BJ247" s="431">
        <f t="shared" si="80"/>
        <v>0</v>
      </c>
      <c r="BK247" s="402">
        <v>0</v>
      </c>
      <c r="BL247" s="445">
        <f t="shared" si="81"/>
        <v>0</v>
      </c>
      <c r="BM247" s="471" t="s">
        <v>648</v>
      </c>
    </row>
    <row r="248" spans="1:67" ht="14.25" customHeight="1">
      <c r="A248" s="297" t="s">
        <v>418</v>
      </c>
      <c r="B248" s="56" t="s">
        <v>160</v>
      </c>
      <c r="C248" s="33" t="s">
        <v>87</v>
      </c>
      <c r="D248" s="40" t="s">
        <v>225</v>
      </c>
      <c r="E248" s="15" t="s">
        <v>162</v>
      </c>
      <c r="F248" s="1049"/>
      <c r="G248" s="68" t="s">
        <v>257</v>
      </c>
      <c r="H248" s="169" t="s">
        <v>320</v>
      </c>
      <c r="I248" s="167" t="s">
        <v>165</v>
      </c>
      <c r="J248" s="118">
        <v>16</v>
      </c>
      <c r="K248" s="169" t="s">
        <v>321</v>
      </c>
      <c r="L248" s="178" t="s">
        <v>686</v>
      </c>
      <c r="M248" s="55" t="s">
        <v>191</v>
      </c>
      <c r="N248" s="55">
        <v>52</v>
      </c>
      <c r="O248" s="55">
        <v>58.5</v>
      </c>
      <c r="P248" s="55">
        <v>58.5</v>
      </c>
      <c r="Q248" s="55">
        <v>58.5</v>
      </c>
      <c r="R248" s="55">
        <v>58.5</v>
      </c>
      <c r="S248" s="55">
        <v>58.5</v>
      </c>
      <c r="T248" s="55">
        <v>58.5</v>
      </c>
      <c r="U248" s="55">
        <v>58.5</v>
      </c>
      <c r="V248" s="55">
        <v>58.5</v>
      </c>
      <c r="W248" s="55">
        <v>58.5</v>
      </c>
      <c r="X248" s="55">
        <v>58.5</v>
      </c>
      <c r="Y248" s="55">
        <v>58.5</v>
      </c>
      <c r="Z248" s="55">
        <v>58.5</v>
      </c>
      <c r="AA248" s="55">
        <v>58.5</v>
      </c>
      <c r="AB248" s="351">
        <v>3.5</v>
      </c>
      <c r="AC248" s="148">
        <v>3.5</v>
      </c>
      <c r="AD248" s="148">
        <v>4.88</v>
      </c>
      <c r="AE248" s="148">
        <v>4.88</v>
      </c>
      <c r="AF248" s="145">
        <v>4.88</v>
      </c>
      <c r="AG248" s="145">
        <v>4.88</v>
      </c>
      <c r="AH248" s="145">
        <v>4.88</v>
      </c>
      <c r="AI248" s="148">
        <v>6.5</v>
      </c>
      <c r="AJ248" s="148">
        <v>6.5</v>
      </c>
      <c r="AK248" s="148">
        <v>6.5</v>
      </c>
      <c r="AL248" s="148">
        <v>6.5</v>
      </c>
      <c r="AM248" s="148">
        <v>6.5</v>
      </c>
      <c r="AN248" s="148">
        <v>6.5</v>
      </c>
      <c r="AO248" s="385">
        <v>240</v>
      </c>
      <c r="AP248" s="431">
        <f t="shared" si="83"/>
        <v>840</v>
      </c>
      <c r="AQ248" s="385">
        <v>360</v>
      </c>
      <c r="AR248" s="237">
        <f t="shared" si="84"/>
        <v>1756.8</v>
      </c>
      <c r="AS248" s="124">
        <v>920</v>
      </c>
      <c r="AT248" s="431">
        <f t="shared" si="74"/>
        <v>4489.5999999999995</v>
      </c>
      <c r="AU248" s="386">
        <v>240</v>
      </c>
      <c r="AV248" s="442">
        <f t="shared" si="82"/>
        <v>1171.2</v>
      </c>
      <c r="AW248" s="385">
        <v>120</v>
      </c>
      <c r="AX248" s="431">
        <f t="shared" si="75"/>
        <v>585.6</v>
      </c>
      <c r="AY248" s="386">
        <v>200</v>
      </c>
      <c r="AZ248" s="431">
        <f t="shared" si="76"/>
        <v>976</v>
      </c>
      <c r="BA248" s="386">
        <v>516</v>
      </c>
      <c r="BB248" s="431">
        <f t="shared" si="72"/>
        <v>3354</v>
      </c>
      <c r="BC248" s="386">
        <v>280</v>
      </c>
      <c r="BD248" s="431">
        <f t="shared" si="77"/>
        <v>1820</v>
      </c>
      <c r="BE248" s="386">
        <v>200</v>
      </c>
      <c r="BF248" s="431">
        <f t="shared" si="78"/>
        <v>1300</v>
      </c>
      <c r="BG248" s="385">
        <v>380</v>
      </c>
      <c r="BH248" s="431">
        <f t="shared" si="79"/>
        <v>2470</v>
      </c>
      <c r="BI248" s="385">
        <v>200</v>
      </c>
      <c r="BJ248" s="431">
        <f t="shared" si="80"/>
        <v>1300</v>
      </c>
      <c r="BK248" s="385">
        <v>260</v>
      </c>
      <c r="BL248" s="445">
        <f t="shared" si="81"/>
        <v>1690</v>
      </c>
      <c r="BM248" s="471" t="s">
        <v>707</v>
      </c>
    </row>
    <row r="249" spans="1:67" ht="14.25" customHeight="1">
      <c r="A249" s="297" t="s">
        <v>418</v>
      </c>
      <c r="B249" s="56" t="s">
        <v>160</v>
      </c>
      <c r="C249" s="33" t="s">
        <v>87</v>
      </c>
      <c r="D249" s="40" t="s">
        <v>225</v>
      </c>
      <c r="E249" s="15" t="s">
        <v>162</v>
      </c>
      <c r="F249" s="1049"/>
      <c r="G249" s="68" t="s">
        <v>257</v>
      </c>
      <c r="H249" s="178" t="s">
        <v>317</v>
      </c>
      <c r="I249" s="119" t="s">
        <v>165</v>
      </c>
      <c r="J249" s="179">
        <v>16</v>
      </c>
      <c r="K249" s="178" t="s">
        <v>321</v>
      </c>
      <c r="L249" s="178" t="s">
        <v>686</v>
      </c>
      <c r="M249" s="55" t="s">
        <v>191</v>
      </c>
      <c r="N249" s="55">
        <v>52</v>
      </c>
      <c r="O249" s="55">
        <v>58.5</v>
      </c>
      <c r="P249" s="55">
        <v>58.5</v>
      </c>
      <c r="Q249" s="55">
        <v>58.5</v>
      </c>
      <c r="R249" s="55">
        <v>58.5</v>
      </c>
      <c r="S249" s="55">
        <v>58.5</v>
      </c>
      <c r="T249" s="55">
        <v>58.5</v>
      </c>
      <c r="U249" s="55">
        <v>58.5</v>
      </c>
      <c r="V249" s="55">
        <v>58.5</v>
      </c>
      <c r="W249" s="55">
        <v>58.5</v>
      </c>
      <c r="X249" s="55">
        <v>58.5</v>
      </c>
      <c r="Y249" s="55">
        <v>58.5</v>
      </c>
      <c r="Z249" s="55">
        <v>58.5</v>
      </c>
      <c r="AA249" s="55">
        <v>58.5</v>
      </c>
      <c r="AB249" s="351">
        <v>3.5</v>
      </c>
      <c r="AC249" s="148">
        <v>3.5</v>
      </c>
      <c r="AD249" s="148">
        <v>4.88</v>
      </c>
      <c r="AE249" s="148">
        <v>4.88</v>
      </c>
      <c r="AF249" s="145">
        <v>4.88</v>
      </c>
      <c r="AG249" s="145">
        <v>4.88</v>
      </c>
      <c r="AH249" s="145">
        <v>4.88</v>
      </c>
      <c r="AI249" s="148">
        <v>6.5</v>
      </c>
      <c r="AJ249" s="148">
        <v>6.5</v>
      </c>
      <c r="AK249" s="148">
        <v>6.5</v>
      </c>
      <c r="AL249" s="148">
        <v>6.5</v>
      </c>
      <c r="AM249" s="148">
        <v>6.5</v>
      </c>
      <c r="AN249" s="148">
        <v>6.5</v>
      </c>
      <c r="AO249" s="385">
        <v>360</v>
      </c>
      <c r="AP249" s="431">
        <f t="shared" si="83"/>
        <v>1260</v>
      </c>
      <c r="AQ249" s="385">
        <v>560</v>
      </c>
      <c r="AR249" s="237">
        <f t="shared" si="84"/>
        <v>2732.7999999999997</v>
      </c>
      <c r="AS249" s="124">
        <v>258</v>
      </c>
      <c r="AT249" s="431">
        <f t="shared" si="74"/>
        <v>1259.04</v>
      </c>
      <c r="AU249" s="386">
        <v>400</v>
      </c>
      <c r="AV249" s="442">
        <f t="shared" si="82"/>
        <v>1952</v>
      </c>
      <c r="AW249" s="385">
        <v>240</v>
      </c>
      <c r="AX249" s="431">
        <f t="shared" si="75"/>
        <v>1171.2</v>
      </c>
      <c r="AY249" s="386">
        <v>340</v>
      </c>
      <c r="AZ249" s="431">
        <f t="shared" si="76"/>
        <v>1659.2</v>
      </c>
      <c r="BA249" s="386">
        <v>965</v>
      </c>
      <c r="BB249" s="431">
        <f t="shared" si="72"/>
        <v>6272.5</v>
      </c>
      <c r="BC249" s="386">
        <v>120</v>
      </c>
      <c r="BD249" s="431">
        <f t="shared" si="77"/>
        <v>780</v>
      </c>
      <c r="BE249" s="386">
        <v>420</v>
      </c>
      <c r="BF249" s="431">
        <f t="shared" si="78"/>
        <v>2730</v>
      </c>
      <c r="BG249" s="385">
        <v>520</v>
      </c>
      <c r="BH249" s="431">
        <f t="shared" si="79"/>
        <v>3380</v>
      </c>
      <c r="BI249" s="385">
        <v>685</v>
      </c>
      <c r="BJ249" s="431">
        <f t="shared" si="80"/>
        <v>4452.5</v>
      </c>
      <c r="BK249" s="385">
        <v>300</v>
      </c>
      <c r="BL249" s="445">
        <f t="shared" si="81"/>
        <v>1950</v>
      </c>
      <c r="BM249" s="471" t="s">
        <v>707</v>
      </c>
    </row>
    <row r="250" spans="1:67" ht="14.25" customHeight="1">
      <c r="A250" s="297" t="s">
        <v>418</v>
      </c>
      <c r="B250" s="56" t="s">
        <v>160</v>
      </c>
      <c r="C250" s="33" t="s">
        <v>87</v>
      </c>
      <c r="D250" s="40" t="s">
        <v>225</v>
      </c>
      <c r="E250" s="15" t="s">
        <v>162</v>
      </c>
      <c r="F250" s="1049"/>
      <c r="G250" s="68" t="s">
        <v>257</v>
      </c>
      <c r="H250" s="169" t="s">
        <v>317</v>
      </c>
      <c r="I250" s="167" t="s">
        <v>165</v>
      </c>
      <c r="J250" s="118">
        <v>16</v>
      </c>
      <c r="K250" s="169" t="s">
        <v>322</v>
      </c>
      <c r="L250" s="178" t="s">
        <v>686</v>
      </c>
      <c r="M250" s="55" t="s">
        <v>191</v>
      </c>
      <c r="N250" s="55">
        <v>13.2</v>
      </c>
      <c r="O250" s="55">
        <v>17.2</v>
      </c>
      <c r="P250" s="55">
        <v>17.2</v>
      </c>
      <c r="Q250" s="55">
        <v>17.2</v>
      </c>
      <c r="R250" s="55">
        <v>17.2</v>
      </c>
      <c r="S250" s="55">
        <v>17.2</v>
      </c>
      <c r="T250" s="55">
        <v>17.2</v>
      </c>
      <c r="U250" s="55">
        <v>17.2</v>
      </c>
      <c r="V250" s="55">
        <v>15.4</v>
      </c>
      <c r="W250" s="55">
        <v>15.4</v>
      </c>
      <c r="X250" s="55">
        <v>15.4</v>
      </c>
      <c r="Y250" s="55">
        <v>15.4</v>
      </c>
      <c r="Z250" s="55">
        <v>15.4</v>
      </c>
      <c r="AA250" s="55">
        <v>15.4</v>
      </c>
      <c r="AB250" s="147">
        <v>2.2000000000000002</v>
      </c>
      <c r="AC250" s="148">
        <v>2.5</v>
      </c>
      <c r="AD250" s="148">
        <v>3.5</v>
      </c>
      <c r="AE250" s="148">
        <v>3.5</v>
      </c>
      <c r="AF250" s="145">
        <v>3.5</v>
      </c>
      <c r="AG250" s="145">
        <v>3.5</v>
      </c>
      <c r="AH250" s="145">
        <v>3.5</v>
      </c>
      <c r="AI250" s="148">
        <v>2.2000000000000002</v>
      </c>
      <c r="AJ250" s="148">
        <v>2.2000000000000002</v>
      </c>
      <c r="AK250" s="148">
        <v>2.2000000000000002</v>
      </c>
      <c r="AL250" s="148">
        <v>2.2000000000000002</v>
      </c>
      <c r="AM250" s="148">
        <v>2.2000000000000002</v>
      </c>
      <c r="AN250" s="148">
        <v>2.2000000000000002</v>
      </c>
      <c r="AO250" s="385">
        <v>3800</v>
      </c>
      <c r="AP250" s="431">
        <f t="shared" si="83"/>
        <v>9500</v>
      </c>
      <c r="AQ250" s="385">
        <v>0</v>
      </c>
      <c r="AR250" s="237">
        <f t="shared" si="84"/>
        <v>0</v>
      </c>
      <c r="AS250" s="124">
        <v>3231</v>
      </c>
      <c r="AT250" s="431">
        <f t="shared" si="74"/>
        <v>11308.5</v>
      </c>
      <c r="AU250" s="386">
        <v>560</v>
      </c>
      <c r="AV250" s="442">
        <f t="shared" si="82"/>
        <v>1960</v>
      </c>
      <c r="AW250" s="385">
        <v>0</v>
      </c>
      <c r="AX250" s="431">
        <f t="shared" si="75"/>
        <v>0</v>
      </c>
      <c r="AY250" s="386">
        <v>800</v>
      </c>
      <c r="AZ250" s="431">
        <f t="shared" si="76"/>
        <v>2800</v>
      </c>
      <c r="BA250" s="386">
        <v>476</v>
      </c>
      <c r="BB250" s="431">
        <f t="shared" si="72"/>
        <v>1047.2</v>
      </c>
      <c r="BC250" s="386">
        <v>40</v>
      </c>
      <c r="BD250" s="431">
        <f t="shared" si="77"/>
        <v>88</v>
      </c>
      <c r="BE250" s="386">
        <v>1160</v>
      </c>
      <c r="BF250" s="431">
        <f t="shared" si="78"/>
        <v>2552</v>
      </c>
      <c r="BG250" s="385">
        <v>1200</v>
      </c>
      <c r="BH250" s="431">
        <f t="shared" si="79"/>
        <v>2640</v>
      </c>
      <c r="BI250" s="385">
        <v>1730</v>
      </c>
      <c r="BJ250" s="431">
        <f t="shared" si="80"/>
        <v>3806.0000000000005</v>
      </c>
      <c r="BK250" s="385">
        <v>4000</v>
      </c>
      <c r="BL250" s="445">
        <f t="shared" si="81"/>
        <v>8800</v>
      </c>
      <c r="BM250" s="471" t="s">
        <v>708</v>
      </c>
    </row>
    <row r="251" spans="1:67" ht="14.25" customHeight="1">
      <c r="A251" s="297" t="s">
        <v>418</v>
      </c>
      <c r="B251" s="56" t="s">
        <v>160</v>
      </c>
      <c r="C251" s="33" t="s">
        <v>87</v>
      </c>
      <c r="D251" s="40" t="s">
        <v>225</v>
      </c>
      <c r="E251" s="15" t="s">
        <v>162</v>
      </c>
      <c r="F251" s="1049"/>
      <c r="G251" s="68" t="s">
        <v>257</v>
      </c>
      <c r="H251" s="178" t="s">
        <v>317</v>
      </c>
      <c r="I251" s="119" t="s">
        <v>165</v>
      </c>
      <c r="J251" s="179">
        <v>16</v>
      </c>
      <c r="K251" s="178" t="s">
        <v>323</v>
      </c>
      <c r="L251" s="178" t="s">
        <v>686</v>
      </c>
      <c r="M251" s="55" t="s">
        <v>191</v>
      </c>
      <c r="N251" s="55">
        <v>20</v>
      </c>
      <c r="O251" s="55">
        <v>25.35</v>
      </c>
      <c r="P251" s="55">
        <v>25.35</v>
      </c>
      <c r="Q251" s="55">
        <v>25.35</v>
      </c>
      <c r="R251" s="55">
        <v>25.35</v>
      </c>
      <c r="S251" s="55">
        <v>25.35</v>
      </c>
      <c r="T251" s="55">
        <v>25.35</v>
      </c>
      <c r="U251" s="55">
        <v>25.35</v>
      </c>
      <c r="V251" s="55">
        <v>22.55</v>
      </c>
      <c r="W251" s="55">
        <v>22.55</v>
      </c>
      <c r="X251" s="55">
        <v>22.55</v>
      </c>
      <c r="Y251" s="55">
        <v>22.55</v>
      </c>
      <c r="Z251" s="55">
        <v>22.55</v>
      </c>
      <c r="AA251" s="55">
        <v>22.55</v>
      </c>
      <c r="AB251" s="147">
        <v>2.5499999999999998</v>
      </c>
      <c r="AC251" s="148">
        <v>3.5</v>
      </c>
      <c r="AD251" s="148">
        <v>4.5</v>
      </c>
      <c r="AE251" s="148">
        <v>4.5</v>
      </c>
      <c r="AF251" s="145">
        <v>4.5</v>
      </c>
      <c r="AG251" s="145">
        <v>4.5</v>
      </c>
      <c r="AH251" s="145">
        <v>4.5</v>
      </c>
      <c r="AI251" s="148">
        <v>2.5499999999999998</v>
      </c>
      <c r="AJ251" s="148">
        <v>2.5499999999999998</v>
      </c>
      <c r="AK251" s="148">
        <v>2.5499999999999998</v>
      </c>
      <c r="AL251" s="148">
        <v>2.5499999999999998</v>
      </c>
      <c r="AM251" s="148">
        <v>2.5499999999999998</v>
      </c>
      <c r="AN251" s="148">
        <v>2.5499999999999998</v>
      </c>
      <c r="AO251" s="385">
        <v>720</v>
      </c>
      <c r="AP251" s="431">
        <f t="shared" si="83"/>
        <v>2520</v>
      </c>
      <c r="AQ251" s="385">
        <v>1039</v>
      </c>
      <c r="AR251" s="237">
        <f t="shared" si="84"/>
        <v>4675.5</v>
      </c>
      <c r="AS251" s="124">
        <v>520</v>
      </c>
      <c r="AT251" s="431">
        <f t="shared" si="74"/>
        <v>2340</v>
      </c>
      <c r="AU251" s="386">
        <v>0</v>
      </c>
      <c r="AV251" s="442">
        <f t="shared" si="82"/>
        <v>0</v>
      </c>
      <c r="AW251" s="385">
        <v>80</v>
      </c>
      <c r="AX251" s="431">
        <f t="shared" si="75"/>
        <v>360</v>
      </c>
      <c r="AY251" s="386">
        <v>1120</v>
      </c>
      <c r="AZ251" s="431">
        <f t="shared" si="76"/>
        <v>5040</v>
      </c>
      <c r="BA251" s="386">
        <v>534</v>
      </c>
      <c r="BB251" s="431">
        <f t="shared" si="72"/>
        <v>1361.6999999999998</v>
      </c>
      <c r="BC251" s="386">
        <v>440</v>
      </c>
      <c r="BD251" s="431">
        <f t="shared" si="77"/>
        <v>1122</v>
      </c>
      <c r="BE251" s="386">
        <v>1160</v>
      </c>
      <c r="BF251" s="431">
        <f t="shared" si="78"/>
        <v>2958</v>
      </c>
      <c r="BG251" s="385">
        <v>560</v>
      </c>
      <c r="BH251" s="431">
        <f t="shared" si="79"/>
        <v>1428</v>
      </c>
      <c r="BI251" s="385">
        <v>1600</v>
      </c>
      <c r="BJ251" s="431">
        <f t="shared" si="80"/>
        <v>4079.9999999999995</v>
      </c>
      <c r="BK251" s="385">
        <v>1400</v>
      </c>
      <c r="BL251" s="445">
        <f t="shared" si="81"/>
        <v>3569.9999999999995</v>
      </c>
      <c r="BM251" s="471" t="s">
        <v>709</v>
      </c>
    </row>
    <row r="252" spans="1:67" ht="14.1" customHeight="1">
      <c r="A252" s="297" t="s">
        <v>418</v>
      </c>
      <c r="B252" s="56" t="s">
        <v>160</v>
      </c>
      <c r="C252" s="33" t="s">
        <v>87</v>
      </c>
      <c r="D252" s="40" t="s">
        <v>225</v>
      </c>
      <c r="E252" s="15" t="s">
        <v>162</v>
      </c>
      <c r="F252" s="1049"/>
      <c r="G252" s="110">
        <v>2024</v>
      </c>
      <c r="H252" s="178" t="s">
        <v>710</v>
      </c>
      <c r="I252" s="119" t="s">
        <v>423</v>
      </c>
      <c r="J252" s="179">
        <v>15</v>
      </c>
      <c r="K252" s="178" t="s">
        <v>711</v>
      </c>
      <c r="L252" s="178" t="s">
        <v>686</v>
      </c>
      <c r="M252" s="55" t="s">
        <v>191</v>
      </c>
      <c r="N252" s="55">
        <v>9.8000000000000007</v>
      </c>
      <c r="O252" s="55">
        <v>15.4</v>
      </c>
      <c r="P252" s="55"/>
      <c r="Q252" s="55"/>
      <c r="R252" s="55"/>
      <c r="S252" s="55">
        <v>15.4</v>
      </c>
      <c r="T252" s="55">
        <v>15.4</v>
      </c>
      <c r="U252" s="55">
        <v>15.4</v>
      </c>
      <c r="V252" s="55">
        <v>13.2</v>
      </c>
      <c r="W252" s="55">
        <v>13.2</v>
      </c>
      <c r="X252" s="55">
        <v>13.2</v>
      </c>
      <c r="Y252" s="55">
        <v>13.2</v>
      </c>
      <c r="Z252" s="55">
        <v>13.2</v>
      </c>
      <c r="AA252" s="55">
        <v>13.2</v>
      </c>
      <c r="AB252" s="351">
        <v>3.4</v>
      </c>
      <c r="AC252" s="148"/>
      <c r="AD252" s="148"/>
      <c r="AE252" s="148"/>
      <c r="AF252" s="145"/>
      <c r="AG252" s="145"/>
      <c r="AH252" s="145"/>
      <c r="AI252" s="145">
        <v>3.4</v>
      </c>
      <c r="AJ252" s="145">
        <v>3.4</v>
      </c>
      <c r="AK252" s="145">
        <v>3.4</v>
      </c>
      <c r="AL252" s="145">
        <v>3.4</v>
      </c>
      <c r="AM252" s="145">
        <v>3.4</v>
      </c>
      <c r="AN252" s="145">
        <v>3.4</v>
      </c>
      <c r="AO252" s="385"/>
      <c r="AP252" s="431"/>
      <c r="AQ252" s="385"/>
      <c r="AR252" s="237"/>
      <c r="AS252" s="403"/>
      <c r="AT252" s="431">
        <f>AE252*AS252</f>
        <v>0</v>
      </c>
      <c r="AU252" s="386"/>
      <c r="AV252" s="442">
        <f>AF252*AU252</f>
        <v>0</v>
      </c>
      <c r="AW252" s="386"/>
      <c r="AX252" s="431">
        <f>AG252*AW252</f>
        <v>0</v>
      </c>
      <c r="AY252" s="386"/>
      <c r="AZ252" s="431">
        <f>AH252*AY252</f>
        <v>0</v>
      </c>
      <c r="BA252" s="386"/>
      <c r="BB252" s="431">
        <f t="shared" si="72"/>
        <v>0</v>
      </c>
      <c r="BC252" s="386"/>
      <c r="BD252" s="431">
        <f t="shared" si="77"/>
        <v>0</v>
      </c>
      <c r="BE252" s="385"/>
      <c r="BF252" s="431">
        <f t="shared" si="78"/>
        <v>0</v>
      </c>
      <c r="BG252" s="385"/>
      <c r="BH252" s="431">
        <f t="shared" si="79"/>
        <v>0</v>
      </c>
      <c r="BI252" s="385"/>
      <c r="BJ252" s="431">
        <f t="shared" si="80"/>
        <v>0</v>
      </c>
      <c r="BK252" s="385"/>
      <c r="BL252" s="445">
        <f t="shared" si="81"/>
        <v>0</v>
      </c>
      <c r="BM252" s="471"/>
    </row>
    <row r="253" spans="1:67" ht="14.25" customHeight="1">
      <c r="A253" s="297" t="s">
        <v>418</v>
      </c>
      <c r="B253" s="56" t="s">
        <v>160</v>
      </c>
      <c r="C253" s="33" t="s">
        <v>87</v>
      </c>
      <c r="D253" s="40" t="s">
        <v>225</v>
      </c>
      <c r="E253" s="15" t="s">
        <v>162</v>
      </c>
      <c r="F253" s="1049"/>
      <c r="G253" s="110">
        <v>2024</v>
      </c>
      <c r="H253" s="178" t="s">
        <v>710</v>
      </c>
      <c r="I253" s="119" t="s">
        <v>423</v>
      </c>
      <c r="J253" s="179">
        <v>15</v>
      </c>
      <c r="K253" s="178" t="s">
        <v>712</v>
      </c>
      <c r="L253" s="178" t="s">
        <v>686</v>
      </c>
      <c r="M253" s="55" t="s">
        <v>191</v>
      </c>
      <c r="N253" s="55">
        <v>13.2</v>
      </c>
      <c r="O253" s="55">
        <v>18.399999999999999</v>
      </c>
      <c r="P253" s="55"/>
      <c r="Q253" s="55"/>
      <c r="R253" s="55"/>
      <c r="S253" s="55">
        <v>18.399999999999999</v>
      </c>
      <c r="T253" s="55">
        <v>18.399999999999999</v>
      </c>
      <c r="U253" s="55">
        <v>18.399999999999999</v>
      </c>
      <c r="V253" s="55">
        <v>16</v>
      </c>
      <c r="W253" s="55">
        <v>16</v>
      </c>
      <c r="X253" s="55">
        <v>16</v>
      </c>
      <c r="Y253" s="55">
        <v>16</v>
      </c>
      <c r="Z253" s="55">
        <v>16</v>
      </c>
      <c r="AA253" s="55">
        <v>16</v>
      </c>
      <c r="AB253" s="351">
        <v>2.8</v>
      </c>
      <c r="AC253" s="148"/>
      <c r="AD253" s="148"/>
      <c r="AE253" s="148"/>
      <c r="AF253" s="145"/>
      <c r="AG253" s="145"/>
      <c r="AH253" s="145"/>
      <c r="AI253" s="145">
        <v>2.8</v>
      </c>
      <c r="AJ253" s="145">
        <v>2.8</v>
      </c>
      <c r="AK253" s="145">
        <v>2.8</v>
      </c>
      <c r="AL253" s="145">
        <v>2.8</v>
      </c>
      <c r="AM253" s="145">
        <v>2.8</v>
      </c>
      <c r="AN253" s="145">
        <v>2.8</v>
      </c>
      <c r="AO253" s="385"/>
      <c r="AP253" s="431"/>
      <c r="AQ253" s="385"/>
      <c r="AR253" s="237"/>
      <c r="AS253" s="403"/>
      <c r="AT253" s="431">
        <f t="shared" si="74"/>
        <v>0</v>
      </c>
      <c r="AU253" s="386"/>
      <c r="AV253" s="442">
        <f t="shared" si="82"/>
        <v>0</v>
      </c>
      <c r="AW253" s="386"/>
      <c r="AX253" s="431">
        <f t="shared" si="75"/>
        <v>0</v>
      </c>
      <c r="AY253" s="386"/>
      <c r="AZ253" s="431">
        <f t="shared" si="76"/>
        <v>0</v>
      </c>
      <c r="BA253" s="386"/>
      <c r="BB253" s="431">
        <f t="shared" si="72"/>
        <v>0</v>
      </c>
      <c r="BC253" s="386"/>
      <c r="BD253" s="431"/>
      <c r="BE253" s="385"/>
      <c r="BF253" s="431"/>
      <c r="BG253" s="385"/>
      <c r="BH253" s="431"/>
      <c r="BI253" s="385"/>
      <c r="BJ253" s="431"/>
      <c r="BK253" s="385"/>
      <c r="BL253" s="445"/>
      <c r="BM253" s="471"/>
    </row>
    <row r="254" spans="1:67" ht="14.25" customHeight="1" thickBot="1">
      <c r="A254" s="307" t="s">
        <v>418</v>
      </c>
      <c r="B254" s="143"/>
      <c r="C254" s="144"/>
      <c r="D254" s="40"/>
      <c r="E254" s="15"/>
      <c r="F254" s="1050"/>
      <c r="G254" s="68"/>
      <c r="H254" s="178" t="s">
        <v>477</v>
      </c>
      <c r="I254" s="114"/>
      <c r="J254" s="181"/>
      <c r="K254" s="182"/>
      <c r="L254" s="182"/>
      <c r="M254" s="90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361"/>
      <c r="AC254" s="85"/>
      <c r="AD254" s="85"/>
      <c r="AE254" s="85"/>
      <c r="AF254" s="83"/>
      <c r="AG254" s="83"/>
      <c r="AH254" s="83"/>
      <c r="AI254" s="83"/>
      <c r="AJ254" s="83"/>
      <c r="AK254" s="83"/>
      <c r="AL254" s="83"/>
      <c r="AM254" s="83"/>
      <c r="AN254" s="83"/>
      <c r="AO254" s="385"/>
      <c r="AP254" s="431"/>
      <c r="AQ254" s="385"/>
      <c r="AR254" s="237"/>
      <c r="AS254" s="403"/>
      <c r="AT254" s="431"/>
      <c r="AU254" s="386"/>
      <c r="AV254" s="431"/>
      <c r="AW254" s="386"/>
      <c r="AX254" s="431"/>
      <c r="AY254" s="386"/>
      <c r="AZ254" s="431"/>
      <c r="BA254" s="386"/>
      <c r="BB254" s="431">
        <f t="shared" si="72"/>
        <v>0</v>
      </c>
      <c r="BC254" s="386"/>
      <c r="BD254" s="431"/>
      <c r="BE254" s="385"/>
      <c r="BF254" s="431"/>
      <c r="BG254" s="385"/>
      <c r="BH254" s="431"/>
      <c r="BI254" s="385"/>
      <c r="BJ254" s="431"/>
      <c r="BK254" s="385"/>
      <c r="BL254" s="445"/>
      <c r="BM254" s="471"/>
    </row>
    <row r="255" spans="1:67" ht="14.25" customHeight="1" thickBot="1">
      <c r="A255" s="296" t="s">
        <v>418</v>
      </c>
      <c r="B255" s="67" t="s">
        <v>504</v>
      </c>
      <c r="C255" s="66" t="s">
        <v>87</v>
      </c>
      <c r="D255" s="81" t="s">
        <v>538</v>
      </c>
      <c r="E255" s="80" t="s">
        <v>194</v>
      </c>
      <c r="F255" s="1044" t="s">
        <v>194</v>
      </c>
      <c r="G255" s="79">
        <v>2009</v>
      </c>
      <c r="H255" s="105" t="s">
        <v>713</v>
      </c>
      <c r="I255" s="338" t="s">
        <v>174</v>
      </c>
      <c r="J255" s="325" t="s">
        <v>196</v>
      </c>
      <c r="K255" s="105" t="s">
        <v>196</v>
      </c>
      <c r="L255" s="105" t="s">
        <v>167</v>
      </c>
      <c r="M255" s="63" t="s">
        <v>197</v>
      </c>
      <c r="N255" s="63">
        <v>3.93</v>
      </c>
      <c r="O255" s="63">
        <v>3.93</v>
      </c>
      <c r="P255" s="63">
        <v>3.93</v>
      </c>
      <c r="Q255" s="63">
        <v>3.93</v>
      </c>
      <c r="R255" s="63">
        <v>3.93</v>
      </c>
      <c r="S255" s="63">
        <v>3.93</v>
      </c>
      <c r="T255" s="63">
        <v>3.93</v>
      </c>
      <c r="U255" s="63">
        <v>3.93</v>
      </c>
      <c r="V255" s="63">
        <v>3.93</v>
      </c>
      <c r="W255" s="63">
        <v>3.93</v>
      </c>
      <c r="X255" s="63">
        <v>3.93</v>
      </c>
      <c r="Y255" s="63">
        <v>3.93</v>
      </c>
      <c r="Z255" s="63">
        <v>3.93</v>
      </c>
      <c r="AA255" s="63">
        <v>3.93</v>
      </c>
      <c r="AB255" s="61">
        <v>0.2799999999999998</v>
      </c>
      <c r="AC255" s="61">
        <v>0.2799999999999998</v>
      </c>
      <c r="AD255" s="61">
        <f t="shared" ref="AD255:AN255" si="85">AC255</f>
        <v>0.2799999999999998</v>
      </c>
      <c r="AE255" s="61">
        <f t="shared" si="85"/>
        <v>0.2799999999999998</v>
      </c>
      <c r="AF255" s="61">
        <f t="shared" si="85"/>
        <v>0.2799999999999998</v>
      </c>
      <c r="AG255" s="61">
        <f t="shared" si="85"/>
        <v>0.2799999999999998</v>
      </c>
      <c r="AH255" s="61">
        <f t="shared" si="85"/>
        <v>0.2799999999999998</v>
      </c>
      <c r="AI255" s="61">
        <f t="shared" si="85"/>
        <v>0.2799999999999998</v>
      </c>
      <c r="AJ255" s="61">
        <f t="shared" si="85"/>
        <v>0.2799999999999998</v>
      </c>
      <c r="AK255" s="61">
        <f t="shared" si="85"/>
        <v>0.2799999999999998</v>
      </c>
      <c r="AL255" s="61">
        <f t="shared" si="85"/>
        <v>0.2799999999999998</v>
      </c>
      <c r="AM255" s="61">
        <f t="shared" si="85"/>
        <v>0.2799999999999998</v>
      </c>
      <c r="AN255" s="61">
        <f t="shared" si="85"/>
        <v>0.2799999999999998</v>
      </c>
      <c r="AO255" s="422">
        <v>2800</v>
      </c>
      <c r="AP255" s="433">
        <f t="shared" si="83"/>
        <v>783.99999999999943</v>
      </c>
      <c r="AQ255" s="388">
        <v>2440</v>
      </c>
      <c r="AR255" s="286">
        <f t="shared" si="84"/>
        <v>683.19999999999948</v>
      </c>
      <c r="AS255" s="99">
        <v>2150</v>
      </c>
      <c r="AT255" s="433">
        <f t="shared" ref="AT255:AT305" si="86">AE255*AS255</f>
        <v>601.99999999999955</v>
      </c>
      <c r="AU255" s="423">
        <v>280</v>
      </c>
      <c r="AV255" s="433">
        <f t="shared" si="82"/>
        <v>78.399999999999949</v>
      </c>
      <c r="AW255" s="423">
        <v>510</v>
      </c>
      <c r="AX255" s="433">
        <f t="shared" ref="AX255:AX305" si="87">AG255*AW255</f>
        <v>142.7999999999999</v>
      </c>
      <c r="AY255" s="423">
        <v>50</v>
      </c>
      <c r="AZ255" s="433">
        <f t="shared" ref="AZ255:AZ319" si="88">AH255*AY255</f>
        <v>13.999999999999989</v>
      </c>
      <c r="BA255" s="423">
        <v>3840</v>
      </c>
      <c r="BB255" s="433">
        <f t="shared" si="72"/>
        <v>1075.1999999999994</v>
      </c>
      <c r="BC255" s="423">
        <v>1670</v>
      </c>
      <c r="BD255" s="433">
        <f t="shared" si="77"/>
        <v>467.59999999999968</v>
      </c>
      <c r="BE255" s="388">
        <v>0</v>
      </c>
      <c r="BF255" s="433">
        <f t="shared" ref="BF255:BF318" si="89">AK255*BE255</f>
        <v>0</v>
      </c>
      <c r="BG255" s="388">
        <v>0</v>
      </c>
      <c r="BH255" s="433">
        <f t="shared" ref="BH255:BH318" si="90">AL255*BG255</f>
        <v>0</v>
      </c>
      <c r="BI255" s="388">
        <v>0</v>
      </c>
      <c r="BJ255" s="433">
        <f t="shared" ref="BJ255:BJ318" si="91">AM255*BI255</f>
        <v>0</v>
      </c>
      <c r="BK255" s="388">
        <v>0</v>
      </c>
      <c r="BL255" s="447">
        <f t="shared" ref="BL255:BL318" si="92">AN255*BK255</f>
        <v>0</v>
      </c>
      <c r="BM255" s="468" t="s">
        <v>326</v>
      </c>
      <c r="BO255" s="1" t="s">
        <v>506</v>
      </c>
    </row>
    <row r="256" spans="1:67" ht="14.25" customHeight="1" thickBot="1">
      <c r="A256" s="297" t="s">
        <v>418</v>
      </c>
      <c r="B256" s="67" t="s">
        <v>504</v>
      </c>
      <c r="C256" s="33" t="s">
        <v>87</v>
      </c>
      <c r="D256" s="76" t="s">
        <v>225</v>
      </c>
      <c r="E256" s="75" t="s">
        <v>194</v>
      </c>
      <c r="F256" s="1034"/>
      <c r="G256" s="68">
        <v>2009</v>
      </c>
      <c r="H256" s="169" t="s">
        <v>713</v>
      </c>
      <c r="I256" s="339" t="s">
        <v>174</v>
      </c>
      <c r="J256" s="326" t="s">
        <v>196</v>
      </c>
      <c r="K256" s="169" t="s">
        <v>196</v>
      </c>
      <c r="L256" s="169" t="s">
        <v>167</v>
      </c>
      <c r="M256" s="55" t="s">
        <v>197</v>
      </c>
      <c r="N256" s="55">
        <v>3.65</v>
      </c>
      <c r="O256" s="55">
        <v>3.65</v>
      </c>
      <c r="P256" s="55">
        <v>3.65</v>
      </c>
      <c r="Q256" s="55">
        <v>3.65</v>
      </c>
      <c r="R256" s="55">
        <v>3.65</v>
      </c>
      <c r="S256" s="55">
        <v>3.65</v>
      </c>
      <c r="T256" s="55">
        <v>3.65</v>
      </c>
      <c r="U256" s="55">
        <v>3.65</v>
      </c>
      <c r="V256" s="55">
        <v>3.65</v>
      </c>
      <c r="W256" s="55">
        <v>3.65</v>
      </c>
      <c r="X256" s="55">
        <v>3.65</v>
      </c>
      <c r="Y256" s="55">
        <v>3.65</v>
      </c>
      <c r="Z256" s="55">
        <v>3.65</v>
      </c>
      <c r="AA256" s="55">
        <v>3.65</v>
      </c>
      <c r="AB256" s="147">
        <v>0.11000000000000032</v>
      </c>
      <c r="AC256" s="147">
        <v>0.11000000000000032</v>
      </c>
      <c r="AD256" s="147">
        <f t="shared" ref="AD256:AH287" si="93">AC256</f>
        <v>0.11000000000000032</v>
      </c>
      <c r="AE256" s="147">
        <f t="shared" si="93"/>
        <v>0.11000000000000032</v>
      </c>
      <c r="AF256" s="147">
        <f t="shared" si="93"/>
        <v>0.11000000000000032</v>
      </c>
      <c r="AG256" s="147">
        <f t="shared" si="93"/>
        <v>0.11000000000000032</v>
      </c>
      <c r="AH256" s="147">
        <f t="shared" si="93"/>
        <v>0.11000000000000032</v>
      </c>
      <c r="AI256" s="147">
        <f t="shared" ref="AI256:AN264" si="94">AH256</f>
        <v>0.11000000000000032</v>
      </c>
      <c r="AJ256" s="147">
        <f t="shared" si="94"/>
        <v>0.11000000000000032</v>
      </c>
      <c r="AK256" s="147">
        <f t="shared" si="94"/>
        <v>0.11000000000000032</v>
      </c>
      <c r="AL256" s="147">
        <f t="shared" si="94"/>
        <v>0.11000000000000032</v>
      </c>
      <c r="AM256" s="147">
        <f t="shared" si="94"/>
        <v>0.11000000000000032</v>
      </c>
      <c r="AN256" s="147">
        <f t="shared" si="94"/>
        <v>0.11000000000000032</v>
      </c>
      <c r="AO256" s="420">
        <v>8190</v>
      </c>
      <c r="AP256" s="431">
        <f t="shared" si="83"/>
        <v>900.90000000000259</v>
      </c>
      <c r="AQ256" s="385">
        <v>0</v>
      </c>
      <c r="AR256" s="237">
        <f t="shared" si="84"/>
        <v>0</v>
      </c>
      <c r="AS256" s="96">
        <v>0</v>
      </c>
      <c r="AT256" s="431">
        <f t="shared" si="86"/>
        <v>0</v>
      </c>
      <c r="AU256" s="386">
        <v>0</v>
      </c>
      <c r="AV256" s="431">
        <f t="shared" si="82"/>
        <v>0</v>
      </c>
      <c r="AW256" s="386">
        <v>0</v>
      </c>
      <c r="AX256" s="431">
        <f t="shared" si="87"/>
        <v>0</v>
      </c>
      <c r="AY256" s="386">
        <v>0</v>
      </c>
      <c r="AZ256" s="431">
        <f t="shared" si="88"/>
        <v>0</v>
      </c>
      <c r="BA256" s="386">
        <v>0</v>
      </c>
      <c r="BB256" s="431">
        <f t="shared" si="72"/>
        <v>0</v>
      </c>
      <c r="BC256" s="386">
        <v>0</v>
      </c>
      <c r="BD256" s="431">
        <f t="shared" si="77"/>
        <v>0</v>
      </c>
      <c r="BE256" s="385">
        <v>0</v>
      </c>
      <c r="BF256" s="431">
        <f t="shared" si="89"/>
        <v>0</v>
      </c>
      <c r="BG256" s="385">
        <v>0</v>
      </c>
      <c r="BH256" s="431">
        <f t="shared" si="90"/>
        <v>0</v>
      </c>
      <c r="BI256" s="385">
        <v>0</v>
      </c>
      <c r="BJ256" s="431">
        <f t="shared" si="91"/>
        <v>0</v>
      </c>
      <c r="BK256" s="385">
        <v>0</v>
      </c>
      <c r="BL256" s="445">
        <f t="shared" si="92"/>
        <v>0</v>
      </c>
      <c r="BM256" s="468" t="s">
        <v>327</v>
      </c>
      <c r="BO256" s="1" t="s">
        <v>506</v>
      </c>
    </row>
    <row r="257" spans="1:67" ht="14.25" customHeight="1">
      <c r="A257" s="297" t="s">
        <v>418</v>
      </c>
      <c r="B257" s="67" t="s">
        <v>504</v>
      </c>
      <c r="C257" s="33" t="s">
        <v>87</v>
      </c>
      <c r="D257" s="76" t="s">
        <v>225</v>
      </c>
      <c r="E257" s="75" t="s">
        <v>194</v>
      </c>
      <c r="F257" s="1034"/>
      <c r="G257" s="68">
        <v>2009</v>
      </c>
      <c r="H257" s="169" t="s">
        <v>713</v>
      </c>
      <c r="I257" s="339" t="s">
        <v>174</v>
      </c>
      <c r="J257" s="326" t="s">
        <v>196</v>
      </c>
      <c r="K257" s="169" t="s">
        <v>196</v>
      </c>
      <c r="L257" s="169" t="s">
        <v>167</v>
      </c>
      <c r="M257" s="55" t="s">
        <v>197</v>
      </c>
      <c r="N257" s="55">
        <v>4.5</v>
      </c>
      <c r="O257" s="55">
        <v>4.5</v>
      </c>
      <c r="P257" s="55">
        <v>4.5</v>
      </c>
      <c r="Q257" s="55">
        <v>4.5</v>
      </c>
      <c r="R257" s="55">
        <v>4.5</v>
      </c>
      <c r="S257" s="55">
        <v>4.5</v>
      </c>
      <c r="T257" s="55">
        <v>4.5</v>
      </c>
      <c r="U257" s="55">
        <v>4.5</v>
      </c>
      <c r="V257" s="55">
        <v>4.5</v>
      </c>
      <c r="W257" s="55">
        <v>4.5</v>
      </c>
      <c r="X257" s="55">
        <v>4.5</v>
      </c>
      <c r="Y257" s="55">
        <v>4.5</v>
      </c>
      <c r="Z257" s="55">
        <v>4.5</v>
      </c>
      <c r="AA257" s="55">
        <v>4.5</v>
      </c>
      <c r="AB257" s="147">
        <v>0.28000000000000025</v>
      </c>
      <c r="AC257" s="147">
        <v>0.28000000000000025</v>
      </c>
      <c r="AD257" s="147">
        <f t="shared" si="93"/>
        <v>0.28000000000000025</v>
      </c>
      <c r="AE257" s="147">
        <f t="shared" si="93"/>
        <v>0.28000000000000025</v>
      </c>
      <c r="AF257" s="147">
        <f t="shared" si="93"/>
        <v>0.28000000000000025</v>
      </c>
      <c r="AG257" s="147">
        <f t="shared" si="93"/>
        <v>0.28000000000000025</v>
      </c>
      <c r="AH257" s="147">
        <f t="shared" si="93"/>
        <v>0.28000000000000025</v>
      </c>
      <c r="AI257" s="147">
        <f t="shared" si="94"/>
        <v>0.28000000000000025</v>
      </c>
      <c r="AJ257" s="147">
        <f t="shared" si="94"/>
        <v>0.28000000000000025</v>
      </c>
      <c r="AK257" s="147">
        <f t="shared" si="94"/>
        <v>0.28000000000000025</v>
      </c>
      <c r="AL257" s="147">
        <f t="shared" si="94"/>
        <v>0.28000000000000025</v>
      </c>
      <c r="AM257" s="147">
        <f t="shared" si="94"/>
        <v>0.28000000000000025</v>
      </c>
      <c r="AN257" s="147">
        <f t="shared" si="94"/>
        <v>0.28000000000000025</v>
      </c>
      <c r="AO257" s="420">
        <v>4450</v>
      </c>
      <c r="AP257" s="431">
        <f t="shared" si="83"/>
        <v>1246.0000000000011</v>
      </c>
      <c r="AQ257" s="385">
        <v>1440</v>
      </c>
      <c r="AR257" s="237">
        <f t="shared" si="84"/>
        <v>403.20000000000039</v>
      </c>
      <c r="AS257" s="96">
        <v>1920</v>
      </c>
      <c r="AT257" s="431">
        <f t="shared" si="86"/>
        <v>537.60000000000048</v>
      </c>
      <c r="AU257" s="386">
        <v>2210</v>
      </c>
      <c r="AV257" s="431">
        <f t="shared" si="82"/>
        <v>618.80000000000052</v>
      </c>
      <c r="AW257" s="386">
        <v>500</v>
      </c>
      <c r="AX257" s="431">
        <f t="shared" si="87"/>
        <v>140.00000000000011</v>
      </c>
      <c r="AY257" s="386">
        <v>3120</v>
      </c>
      <c r="AZ257" s="431">
        <f t="shared" si="88"/>
        <v>873.60000000000082</v>
      </c>
      <c r="BA257" s="386">
        <v>2610</v>
      </c>
      <c r="BB257" s="431">
        <f t="shared" ref="BB257:BB320" si="95">AI257*BA257</f>
        <v>730.80000000000064</v>
      </c>
      <c r="BC257" s="386">
        <v>380</v>
      </c>
      <c r="BD257" s="431">
        <f t="shared" ref="BD257:BD320" si="96">AJ257*BC257</f>
        <v>106.40000000000009</v>
      </c>
      <c r="BE257" s="385">
        <v>40</v>
      </c>
      <c r="BF257" s="431">
        <f t="shared" si="89"/>
        <v>11.20000000000001</v>
      </c>
      <c r="BG257" s="385">
        <v>0</v>
      </c>
      <c r="BH257" s="431">
        <f t="shared" si="90"/>
        <v>0</v>
      </c>
      <c r="BI257" s="385">
        <v>250</v>
      </c>
      <c r="BJ257" s="431">
        <f t="shared" si="91"/>
        <v>70.000000000000057</v>
      </c>
      <c r="BK257" s="385">
        <v>0</v>
      </c>
      <c r="BL257" s="445">
        <f t="shared" si="92"/>
        <v>0</v>
      </c>
      <c r="BM257" s="468" t="s">
        <v>328</v>
      </c>
      <c r="BO257" s="1" t="s">
        <v>506</v>
      </c>
    </row>
    <row r="258" spans="1:67" ht="14.25" customHeight="1">
      <c r="A258" s="297" t="s">
        <v>418</v>
      </c>
      <c r="B258" s="56" t="s">
        <v>504</v>
      </c>
      <c r="C258" s="33" t="s">
        <v>87</v>
      </c>
      <c r="D258" s="76" t="s">
        <v>225</v>
      </c>
      <c r="E258" s="75" t="s">
        <v>194</v>
      </c>
      <c r="F258" s="1034"/>
      <c r="G258" s="68">
        <v>2018</v>
      </c>
      <c r="H258" s="169" t="s">
        <v>714</v>
      </c>
      <c r="I258" s="339" t="s">
        <v>174</v>
      </c>
      <c r="J258" s="326" t="s">
        <v>196</v>
      </c>
      <c r="K258" s="169" t="s">
        <v>196</v>
      </c>
      <c r="L258" s="169" t="s">
        <v>167</v>
      </c>
      <c r="M258" s="55" t="s">
        <v>197</v>
      </c>
      <c r="N258" s="55">
        <v>10.45</v>
      </c>
      <c r="O258" s="55">
        <v>10.45</v>
      </c>
      <c r="P258" s="55">
        <v>10.45</v>
      </c>
      <c r="Q258" s="55">
        <v>10.45</v>
      </c>
      <c r="R258" s="55">
        <v>10.45</v>
      </c>
      <c r="S258" s="55">
        <v>10.45</v>
      </c>
      <c r="T258" s="55">
        <v>10.45</v>
      </c>
      <c r="U258" s="55">
        <v>10.45</v>
      </c>
      <c r="V258" s="55">
        <v>10.45</v>
      </c>
      <c r="W258" s="55">
        <v>10.45</v>
      </c>
      <c r="X258" s="55">
        <v>10.45</v>
      </c>
      <c r="Y258" s="55">
        <v>10.45</v>
      </c>
      <c r="Z258" s="55">
        <v>10.45</v>
      </c>
      <c r="AA258" s="55">
        <v>10.45</v>
      </c>
      <c r="AB258" s="147">
        <v>0.21</v>
      </c>
      <c r="AC258" s="147">
        <v>0.21</v>
      </c>
      <c r="AD258" s="147">
        <f t="shared" si="93"/>
        <v>0.21</v>
      </c>
      <c r="AE258" s="147">
        <f t="shared" si="93"/>
        <v>0.21</v>
      </c>
      <c r="AF258" s="147">
        <f t="shared" si="93"/>
        <v>0.21</v>
      </c>
      <c r="AG258" s="147">
        <f t="shared" si="93"/>
        <v>0.21</v>
      </c>
      <c r="AH258" s="147">
        <f t="shared" si="93"/>
        <v>0.21</v>
      </c>
      <c r="AI258" s="147">
        <f t="shared" si="94"/>
        <v>0.21</v>
      </c>
      <c r="AJ258" s="147">
        <f t="shared" si="94"/>
        <v>0.21</v>
      </c>
      <c r="AK258" s="147">
        <f t="shared" si="94"/>
        <v>0.21</v>
      </c>
      <c r="AL258" s="147">
        <f t="shared" si="94"/>
        <v>0.21</v>
      </c>
      <c r="AM258" s="147">
        <f t="shared" si="94"/>
        <v>0.21</v>
      </c>
      <c r="AN258" s="147">
        <f t="shared" si="94"/>
        <v>0.21</v>
      </c>
      <c r="AO258" s="420">
        <v>1128</v>
      </c>
      <c r="AP258" s="431">
        <f t="shared" si="83"/>
        <v>236.88</v>
      </c>
      <c r="AQ258" s="385">
        <v>0</v>
      </c>
      <c r="AR258" s="237">
        <f t="shared" si="84"/>
        <v>0</v>
      </c>
      <c r="AS258" s="96">
        <v>48</v>
      </c>
      <c r="AT258" s="431">
        <f t="shared" si="86"/>
        <v>10.08</v>
      </c>
      <c r="AU258" s="386">
        <v>0</v>
      </c>
      <c r="AV258" s="431">
        <f t="shared" si="82"/>
        <v>0</v>
      </c>
      <c r="AW258" s="386">
        <v>0</v>
      </c>
      <c r="AX258" s="431">
        <f t="shared" si="87"/>
        <v>0</v>
      </c>
      <c r="AY258" s="386">
        <v>0</v>
      </c>
      <c r="AZ258" s="431">
        <f t="shared" si="88"/>
        <v>0</v>
      </c>
      <c r="BA258" s="386">
        <v>0</v>
      </c>
      <c r="BB258" s="431">
        <f t="shared" si="95"/>
        <v>0</v>
      </c>
      <c r="BC258" s="386">
        <v>0</v>
      </c>
      <c r="BD258" s="431">
        <f t="shared" si="96"/>
        <v>0</v>
      </c>
      <c r="BE258" s="385">
        <v>0</v>
      </c>
      <c r="BF258" s="431">
        <f t="shared" si="89"/>
        <v>0</v>
      </c>
      <c r="BG258" s="385">
        <v>0</v>
      </c>
      <c r="BH258" s="431">
        <f t="shared" si="90"/>
        <v>0</v>
      </c>
      <c r="BI258" s="385">
        <v>0</v>
      </c>
      <c r="BJ258" s="431">
        <f t="shared" si="91"/>
        <v>0</v>
      </c>
      <c r="BK258" s="385">
        <v>0</v>
      </c>
      <c r="BL258" s="445">
        <f t="shared" si="92"/>
        <v>0</v>
      </c>
      <c r="BM258" s="468" t="s">
        <v>330</v>
      </c>
      <c r="BO258" s="1" t="s">
        <v>506</v>
      </c>
    </row>
    <row r="259" spans="1:67" ht="14.25" customHeight="1">
      <c r="A259" s="297" t="s">
        <v>418</v>
      </c>
      <c r="B259" s="56" t="s">
        <v>504</v>
      </c>
      <c r="C259" s="33" t="s">
        <v>87</v>
      </c>
      <c r="D259" s="76" t="s">
        <v>225</v>
      </c>
      <c r="E259" s="75" t="s">
        <v>194</v>
      </c>
      <c r="F259" s="1034"/>
      <c r="G259" s="68">
        <v>2018</v>
      </c>
      <c r="H259" s="169" t="s">
        <v>714</v>
      </c>
      <c r="I259" s="339" t="s">
        <v>174</v>
      </c>
      <c r="J259" s="326" t="s">
        <v>196</v>
      </c>
      <c r="K259" s="169" t="s">
        <v>196</v>
      </c>
      <c r="L259" s="169" t="s">
        <v>167</v>
      </c>
      <c r="M259" s="55" t="s">
        <v>197</v>
      </c>
      <c r="N259" s="55">
        <v>9.36</v>
      </c>
      <c r="O259" s="55">
        <v>9.36</v>
      </c>
      <c r="P259" s="55">
        <v>9.36</v>
      </c>
      <c r="Q259" s="55">
        <v>9.36</v>
      </c>
      <c r="R259" s="55">
        <v>9.36</v>
      </c>
      <c r="S259" s="55">
        <v>9.36</v>
      </c>
      <c r="T259" s="55">
        <v>9.36</v>
      </c>
      <c r="U259" s="55">
        <v>9.36</v>
      </c>
      <c r="V259" s="55">
        <v>9.36</v>
      </c>
      <c r="W259" s="55">
        <v>9.36</v>
      </c>
      <c r="X259" s="55">
        <v>9.36</v>
      </c>
      <c r="Y259" s="55">
        <v>9.36</v>
      </c>
      <c r="Z259" s="55">
        <v>9.36</v>
      </c>
      <c r="AA259" s="55">
        <v>9.36</v>
      </c>
      <c r="AB259" s="147">
        <v>0.04</v>
      </c>
      <c r="AC259" s="147">
        <v>0.04</v>
      </c>
      <c r="AD259" s="147">
        <f t="shared" si="93"/>
        <v>0.04</v>
      </c>
      <c r="AE259" s="147">
        <f t="shared" si="93"/>
        <v>0.04</v>
      </c>
      <c r="AF259" s="147">
        <f t="shared" si="93"/>
        <v>0.04</v>
      </c>
      <c r="AG259" s="147">
        <f t="shared" si="93"/>
        <v>0.04</v>
      </c>
      <c r="AH259" s="147">
        <f t="shared" si="93"/>
        <v>0.04</v>
      </c>
      <c r="AI259" s="147">
        <f t="shared" si="94"/>
        <v>0.04</v>
      </c>
      <c r="AJ259" s="147">
        <f t="shared" si="94"/>
        <v>0.04</v>
      </c>
      <c r="AK259" s="147">
        <f t="shared" si="94"/>
        <v>0.04</v>
      </c>
      <c r="AL259" s="147">
        <f t="shared" si="94"/>
        <v>0.04</v>
      </c>
      <c r="AM259" s="147">
        <f t="shared" si="94"/>
        <v>0.04</v>
      </c>
      <c r="AN259" s="147">
        <f t="shared" si="94"/>
        <v>0.04</v>
      </c>
      <c r="AO259" s="420">
        <v>576</v>
      </c>
      <c r="AP259" s="431">
        <f t="shared" si="83"/>
        <v>23.04</v>
      </c>
      <c r="AQ259" s="385">
        <v>5459</v>
      </c>
      <c r="AR259" s="237">
        <f t="shared" si="84"/>
        <v>218.36</v>
      </c>
      <c r="AS259" s="96">
        <v>1488</v>
      </c>
      <c r="AT259" s="431">
        <f t="shared" si="86"/>
        <v>59.52</v>
      </c>
      <c r="AU259" s="386">
        <v>9672</v>
      </c>
      <c r="AV259" s="431">
        <f t="shared" si="82"/>
        <v>386.88</v>
      </c>
      <c r="AW259" s="386">
        <v>0</v>
      </c>
      <c r="AX259" s="431">
        <f t="shared" si="87"/>
        <v>0</v>
      </c>
      <c r="AY259" s="386">
        <v>1652</v>
      </c>
      <c r="AZ259" s="431">
        <f t="shared" si="88"/>
        <v>66.08</v>
      </c>
      <c r="BA259" s="386">
        <v>768</v>
      </c>
      <c r="BB259" s="431">
        <f t="shared" si="95"/>
        <v>30.72</v>
      </c>
      <c r="BC259" s="386">
        <v>384</v>
      </c>
      <c r="BD259" s="431">
        <f t="shared" si="96"/>
        <v>15.36</v>
      </c>
      <c r="BE259" s="385">
        <v>0</v>
      </c>
      <c r="BF259" s="431">
        <f t="shared" si="89"/>
        <v>0</v>
      </c>
      <c r="BG259" s="385">
        <v>0</v>
      </c>
      <c r="BH259" s="431">
        <f t="shared" si="90"/>
        <v>0</v>
      </c>
      <c r="BI259" s="385">
        <v>0</v>
      </c>
      <c r="BJ259" s="431">
        <f t="shared" si="91"/>
        <v>0</v>
      </c>
      <c r="BK259" s="385">
        <v>0</v>
      </c>
      <c r="BL259" s="445">
        <f t="shared" si="92"/>
        <v>0</v>
      </c>
      <c r="BM259" s="468" t="s">
        <v>331</v>
      </c>
      <c r="BO259" s="1" t="s">
        <v>506</v>
      </c>
    </row>
    <row r="260" spans="1:67" ht="14.25" customHeight="1">
      <c r="A260" s="297" t="s">
        <v>418</v>
      </c>
      <c r="B260" s="56" t="s">
        <v>504</v>
      </c>
      <c r="C260" s="33" t="s">
        <v>87</v>
      </c>
      <c r="D260" s="76" t="s">
        <v>225</v>
      </c>
      <c r="E260" s="75" t="s">
        <v>194</v>
      </c>
      <c r="F260" s="1034"/>
      <c r="G260" s="68">
        <v>2018</v>
      </c>
      <c r="H260" s="169" t="s">
        <v>715</v>
      </c>
      <c r="I260" s="339" t="s">
        <v>174</v>
      </c>
      <c r="J260" s="326" t="s">
        <v>196</v>
      </c>
      <c r="K260" s="169" t="s">
        <v>196</v>
      </c>
      <c r="L260" s="169" t="s">
        <v>167</v>
      </c>
      <c r="M260" s="55" t="s">
        <v>197</v>
      </c>
      <c r="N260" s="55">
        <v>14.05</v>
      </c>
      <c r="O260" s="55">
        <v>14.05</v>
      </c>
      <c r="P260" s="55">
        <v>14.05</v>
      </c>
      <c r="Q260" s="55">
        <v>14.05</v>
      </c>
      <c r="R260" s="55">
        <v>14.05</v>
      </c>
      <c r="S260" s="55">
        <v>14.05</v>
      </c>
      <c r="T260" s="55">
        <v>14.05</v>
      </c>
      <c r="U260" s="55">
        <v>14.05</v>
      </c>
      <c r="V260" s="55">
        <v>14.05</v>
      </c>
      <c r="W260" s="55">
        <v>14.05</v>
      </c>
      <c r="X260" s="55">
        <v>14.05</v>
      </c>
      <c r="Y260" s="55">
        <v>14.05</v>
      </c>
      <c r="Z260" s="55">
        <v>14.05</v>
      </c>
      <c r="AA260" s="55">
        <v>14.05</v>
      </c>
      <c r="AB260" s="147">
        <v>1.3</v>
      </c>
      <c r="AC260" s="147">
        <v>1.3</v>
      </c>
      <c r="AD260" s="147">
        <f t="shared" si="93"/>
        <v>1.3</v>
      </c>
      <c r="AE260" s="147">
        <f t="shared" si="93"/>
        <v>1.3</v>
      </c>
      <c r="AF260" s="147">
        <f t="shared" si="93"/>
        <v>1.3</v>
      </c>
      <c r="AG260" s="147">
        <f t="shared" si="93"/>
        <v>1.3</v>
      </c>
      <c r="AH260" s="147">
        <f t="shared" si="93"/>
        <v>1.3</v>
      </c>
      <c r="AI260" s="147">
        <f t="shared" si="94"/>
        <v>1.3</v>
      </c>
      <c r="AJ260" s="147">
        <f t="shared" si="94"/>
        <v>1.3</v>
      </c>
      <c r="AK260" s="147">
        <f t="shared" si="94"/>
        <v>1.3</v>
      </c>
      <c r="AL260" s="147">
        <f t="shared" si="94"/>
        <v>1.3</v>
      </c>
      <c r="AM260" s="147">
        <f t="shared" si="94"/>
        <v>1.3</v>
      </c>
      <c r="AN260" s="147">
        <f t="shared" si="94"/>
        <v>1.3</v>
      </c>
      <c r="AO260" s="420">
        <v>0</v>
      </c>
      <c r="AP260" s="431">
        <f t="shared" si="83"/>
        <v>0</v>
      </c>
      <c r="AQ260" s="385">
        <v>0</v>
      </c>
      <c r="AR260" s="237">
        <f t="shared" si="84"/>
        <v>0</v>
      </c>
      <c r="AS260" s="96">
        <v>0</v>
      </c>
      <c r="AT260" s="431">
        <f t="shared" si="86"/>
        <v>0</v>
      </c>
      <c r="AU260" s="386">
        <v>0</v>
      </c>
      <c r="AV260" s="431">
        <f t="shared" si="82"/>
        <v>0</v>
      </c>
      <c r="AW260" s="386">
        <v>0</v>
      </c>
      <c r="AX260" s="431">
        <f t="shared" si="87"/>
        <v>0</v>
      </c>
      <c r="AY260" s="386">
        <v>0</v>
      </c>
      <c r="AZ260" s="431">
        <f t="shared" si="88"/>
        <v>0</v>
      </c>
      <c r="BA260" s="386">
        <v>0</v>
      </c>
      <c r="BB260" s="431">
        <f t="shared" si="95"/>
        <v>0</v>
      </c>
      <c r="BC260" s="386">
        <v>0</v>
      </c>
      <c r="BD260" s="431">
        <f t="shared" si="96"/>
        <v>0</v>
      </c>
      <c r="BE260" s="385">
        <v>0</v>
      </c>
      <c r="BF260" s="431">
        <f t="shared" si="89"/>
        <v>0</v>
      </c>
      <c r="BG260" s="385">
        <v>0</v>
      </c>
      <c r="BH260" s="431">
        <f t="shared" si="90"/>
        <v>0</v>
      </c>
      <c r="BI260" s="385">
        <v>0</v>
      </c>
      <c r="BJ260" s="431">
        <f t="shared" si="91"/>
        <v>0</v>
      </c>
      <c r="BK260" s="385">
        <v>0</v>
      </c>
      <c r="BL260" s="445">
        <f t="shared" si="92"/>
        <v>0</v>
      </c>
      <c r="BM260" s="468" t="s">
        <v>333</v>
      </c>
      <c r="BO260" s="1" t="s">
        <v>506</v>
      </c>
    </row>
    <row r="261" spans="1:67" ht="14.25" customHeight="1">
      <c r="A261" s="297" t="s">
        <v>418</v>
      </c>
      <c r="B261" s="56" t="s">
        <v>504</v>
      </c>
      <c r="C261" s="33" t="s">
        <v>87</v>
      </c>
      <c r="D261" s="76" t="s">
        <v>225</v>
      </c>
      <c r="E261" s="75" t="s">
        <v>194</v>
      </c>
      <c r="F261" s="1034"/>
      <c r="G261" s="68">
        <v>2018</v>
      </c>
      <c r="H261" s="169" t="s">
        <v>716</v>
      </c>
      <c r="I261" s="339" t="s">
        <v>174</v>
      </c>
      <c r="J261" s="326" t="s">
        <v>196</v>
      </c>
      <c r="K261" s="169" t="s">
        <v>196</v>
      </c>
      <c r="L261" s="169" t="s">
        <v>167</v>
      </c>
      <c r="M261" s="55" t="s">
        <v>197</v>
      </c>
      <c r="N261" s="55">
        <v>18.86</v>
      </c>
      <c r="O261" s="55">
        <v>18.86</v>
      </c>
      <c r="P261" s="55">
        <v>18.86</v>
      </c>
      <c r="Q261" s="55">
        <v>18.86</v>
      </c>
      <c r="R261" s="55">
        <v>18.86</v>
      </c>
      <c r="S261" s="55">
        <v>18.86</v>
      </c>
      <c r="T261" s="55">
        <v>18.86</v>
      </c>
      <c r="U261" s="55">
        <v>18.86</v>
      </c>
      <c r="V261" s="55">
        <v>18.86</v>
      </c>
      <c r="W261" s="55">
        <v>18.86</v>
      </c>
      <c r="X261" s="55">
        <v>18.86</v>
      </c>
      <c r="Y261" s="55">
        <v>18.86</v>
      </c>
      <c r="Z261" s="55">
        <v>18.86</v>
      </c>
      <c r="AA261" s="55">
        <v>18.86</v>
      </c>
      <c r="AB261" s="147">
        <v>0.5</v>
      </c>
      <c r="AC261" s="147">
        <v>0.5</v>
      </c>
      <c r="AD261" s="147">
        <f t="shared" si="93"/>
        <v>0.5</v>
      </c>
      <c r="AE261" s="147">
        <f t="shared" si="93"/>
        <v>0.5</v>
      </c>
      <c r="AF261" s="147">
        <f t="shared" si="93"/>
        <v>0.5</v>
      </c>
      <c r="AG261" s="147">
        <f t="shared" si="93"/>
        <v>0.5</v>
      </c>
      <c r="AH261" s="147">
        <f t="shared" si="93"/>
        <v>0.5</v>
      </c>
      <c r="AI261" s="147">
        <f t="shared" si="94"/>
        <v>0.5</v>
      </c>
      <c r="AJ261" s="147">
        <f t="shared" si="94"/>
        <v>0.5</v>
      </c>
      <c r="AK261" s="147">
        <f t="shared" si="94"/>
        <v>0.5</v>
      </c>
      <c r="AL261" s="147">
        <f t="shared" si="94"/>
        <v>0.5</v>
      </c>
      <c r="AM261" s="147">
        <f t="shared" si="94"/>
        <v>0.5</v>
      </c>
      <c r="AN261" s="147">
        <f t="shared" si="94"/>
        <v>0.5</v>
      </c>
      <c r="AO261" s="420">
        <v>516</v>
      </c>
      <c r="AP261" s="431">
        <f t="shared" si="83"/>
        <v>258</v>
      </c>
      <c r="AQ261" s="385">
        <v>0</v>
      </c>
      <c r="AR261" s="237">
        <f t="shared" si="84"/>
        <v>0</v>
      </c>
      <c r="AS261" s="96">
        <v>0</v>
      </c>
      <c r="AT261" s="431">
        <f t="shared" si="86"/>
        <v>0</v>
      </c>
      <c r="AU261" s="386">
        <v>0</v>
      </c>
      <c r="AV261" s="431">
        <f t="shared" si="82"/>
        <v>0</v>
      </c>
      <c r="AW261" s="386">
        <v>0</v>
      </c>
      <c r="AX261" s="431">
        <f t="shared" si="87"/>
        <v>0</v>
      </c>
      <c r="AY261" s="386">
        <v>0</v>
      </c>
      <c r="AZ261" s="431">
        <f t="shared" si="88"/>
        <v>0</v>
      </c>
      <c r="BA261" s="386">
        <v>0</v>
      </c>
      <c r="BB261" s="431">
        <f t="shared" si="95"/>
        <v>0</v>
      </c>
      <c r="BC261" s="386">
        <v>0</v>
      </c>
      <c r="BD261" s="431">
        <f t="shared" si="96"/>
        <v>0</v>
      </c>
      <c r="BE261" s="385">
        <v>0</v>
      </c>
      <c r="BF261" s="431">
        <f t="shared" si="89"/>
        <v>0</v>
      </c>
      <c r="BG261" s="385">
        <v>0</v>
      </c>
      <c r="BH261" s="431">
        <f t="shared" si="90"/>
        <v>0</v>
      </c>
      <c r="BI261" s="385">
        <v>0</v>
      </c>
      <c r="BJ261" s="431">
        <f t="shared" si="91"/>
        <v>0</v>
      </c>
      <c r="BK261" s="385">
        <v>0</v>
      </c>
      <c r="BL261" s="445">
        <f t="shared" si="92"/>
        <v>0</v>
      </c>
      <c r="BM261" s="468" t="s">
        <v>335</v>
      </c>
      <c r="BO261" s="1" t="s">
        <v>506</v>
      </c>
    </row>
    <row r="262" spans="1:67" ht="14.25" customHeight="1">
      <c r="A262" s="297" t="s">
        <v>418</v>
      </c>
      <c r="B262" s="56" t="s">
        <v>504</v>
      </c>
      <c r="C262" s="33" t="s">
        <v>87</v>
      </c>
      <c r="D262" s="76" t="s">
        <v>225</v>
      </c>
      <c r="E262" s="75" t="s">
        <v>194</v>
      </c>
      <c r="F262" s="1034"/>
      <c r="G262" s="68">
        <v>2018</v>
      </c>
      <c r="H262" s="169" t="s">
        <v>716</v>
      </c>
      <c r="I262" s="339" t="s">
        <v>174</v>
      </c>
      <c r="J262" s="326" t="s">
        <v>196</v>
      </c>
      <c r="K262" s="169" t="s">
        <v>196</v>
      </c>
      <c r="L262" s="169" t="s">
        <v>167</v>
      </c>
      <c r="M262" s="55" t="s">
        <v>197</v>
      </c>
      <c r="N262" s="55">
        <v>17.809999999999999</v>
      </c>
      <c r="O262" s="55">
        <v>17.809999999999999</v>
      </c>
      <c r="P262" s="55">
        <v>17.809999999999999</v>
      </c>
      <c r="Q262" s="55">
        <v>17.809999999999999</v>
      </c>
      <c r="R262" s="55">
        <v>17.809999999999999</v>
      </c>
      <c r="S262" s="55">
        <v>17.809999999999999</v>
      </c>
      <c r="T262" s="55">
        <v>17.809999999999999</v>
      </c>
      <c r="U262" s="55">
        <v>17.809999999999999</v>
      </c>
      <c r="V262" s="55">
        <v>17.809999999999999</v>
      </c>
      <c r="W262" s="55">
        <v>17.809999999999999</v>
      </c>
      <c r="X262" s="55">
        <v>17.809999999999999</v>
      </c>
      <c r="Y262" s="55">
        <v>17.809999999999999</v>
      </c>
      <c r="Z262" s="55">
        <v>17.809999999999999</v>
      </c>
      <c r="AA262" s="55">
        <v>17.809999999999999</v>
      </c>
      <c r="AB262" s="147">
        <v>0.93</v>
      </c>
      <c r="AC262" s="147">
        <v>0.93</v>
      </c>
      <c r="AD262" s="147">
        <f t="shared" si="93"/>
        <v>0.93</v>
      </c>
      <c r="AE262" s="147">
        <f t="shared" si="93"/>
        <v>0.93</v>
      </c>
      <c r="AF262" s="147">
        <f t="shared" si="93"/>
        <v>0.93</v>
      </c>
      <c r="AG262" s="147">
        <f t="shared" si="93"/>
        <v>0.93</v>
      </c>
      <c r="AH262" s="147">
        <f t="shared" si="93"/>
        <v>0.93</v>
      </c>
      <c r="AI262" s="147">
        <f t="shared" si="94"/>
        <v>0.93</v>
      </c>
      <c r="AJ262" s="147">
        <f t="shared" si="94"/>
        <v>0.93</v>
      </c>
      <c r="AK262" s="147">
        <f t="shared" si="94"/>
        <v>0.93</v>
      </c>
      <c r="AL262" s="147">
        <f t="shared" si="94"/>
        <v>0.93</v>
      </c>
      <c r="AM262" s="147">
        <f t="shared" si="94"/>
        <v>0.93</v>
      </c>
      <c r="AN262" s="147">
        <f t="shared" si="94"/>
        <v>0.93</v>
      </c>
      <c r="AO262" s="420">
        <v>0</v>
      </c>
      <c r="AP262" s="431">
        <f t="shared" si="83"/>
        <v>0</v>
      </c>
      <c r="AQ262" s="385">
        <v>0</v>
      </c>
      <c r="AR262" s="237">
        <f t="shared" si="84"/>
        <v>0</v>
      </c>
      <c r="AS262" s="96">
        <v>0</v>
      </c>
      <c r="AT262" s="431">
        <f t="shared" si="86"/>
        <v>0</v>
      </c>
      <c r="AU262" s="386">
        <v>0</v>
      </c>
      <c r="AV262" s="431">
        <f t="shared" si="82"/>
        <v>0</v>
      </c>
      <c r="AW262" s="386">
        <v>0</v>
      </c>
      <c r="AX262" s="431">
        <f t="shared" si="87"/>
        <v>0</v>
      </c>
      <c r="AY262" s="386">
        <v>1536</v>
      </c>
      <c r="AZ262" s="431">
        <f t="shared" si="88"/>
        <v>1428.48</v>
      </c>
      <c r="BA262" s="386">
        <v>0</v>
      </c>
      <c r="BB262" s="431">
        <f t="shared" si="95"/>
        <v>0</v>
      </c>
      <c r="BC262" s="386">
        <v>0</v>
      </c>
      <c r="BD262" s="431">
        <f t="shared" si="96"/>
        <v>0</v>
      </c>
      <c r="BE262" s="385">
        <v>0</v>
      </c>
      <c r="BF262" s="431">
        <f t="shared" si="89"/>
        <v>0</v>
      </c>
      <c r="BG262" s="385">
        <v>0</v>
      </c>
      <c r="BH262" s="431">
        <f t="shared" si="90"/>
        <v>0</v>
      </c>
      <c r="BI262" s="385">
        <v>9216</v>
      </c>
      <c r="BJ262" s="431">
        <f t="shared" si="91"/>
        <v>8570.880000000001</v>
      </c>
      <c r="BK262" s="385">
        <v>0</v>
      </c>
      <c r="BL262" s="445">
        <f t="shared" si="92"/>
        <v>0</v>
      </c>
      <c r="BM262" s="468" t="s">
        <v>336</v>
      </c>
      <c r="BO262" s="1" t="s">
        <v>506</v>
      </c>
    </row>
    <row r="263" spans="1:67" ht="14.25" customHeight="1">
      <c r="A263" s="297" t="s">
        <v>418</v>
      </c>
      <c r="B263" s="56" t="s">
        <v>504</v>
      </c>
      <c r="C263" s="33" t="s">
        <v>87</v>
      </c>
      <c r="D263" s="76" t="s">
        <v>225</v>
      </c>
      <c r="E263" s="75" t="s">
        <v>194</v>
      </c>
      <c r="F263" s="1034"/>
      <c r="G263" s="68">
        <v>2020</v>
      </c>
      <c r="H263" s="169" t="s">
        <v>717</v>
      </c>
      <c r="I263" s="339" t="s">
        <v>174</v>
      </c>
      <c r="J263" s="326" t="s">
        <v>196</v>
      </c>
      <c r="K263" s="169" t="s">
        <v>196</v>
      </c>
      <c r="L263" s="169" t="s">
        <v>167</v>
      </c>
      <c r="M263" s="55" t="s">
        <v>197</v>
      </c>
      <c r="N263" s="55">
        <v>40.229999999999997</v>
      </c>
      <c r="O263" s="55">
        <v>40.229999999999997</v>
      </c>
      <c r="P263" s="55">
        <v>40.229999999999997</v>
      </c>
      <c r="Q263" s="55">
        <v>40.229999999999997</v>
      </c>
      <c r="R263" s="55">
        <v>40.229999999999997</v>
      </c>
      <c r="S263" s="55">
        <v>40.229999999999997</v>
      </c>
      <c r="T263" s="55">
        <v>40.229999999999997</v>
      </c>
      <c r="U263" s="55">
        <v>40.229999999999997</v>
      </c>
      <c r="V263" s="55">
        <v>40.229999999999997</v>
      </c>
      <c r="W263" s="55">
        <v>40.229999999999997</v>
      </c>
      <c r="X263" s="55">
        <v>40.229999999999997</v>
      </c>
      <c r="Y263" s="55">
        <v>40.229999999999997</v>
      </c>
      <c r="Z263" s="55">
        <v>40.229999999999997</v>
      </c>
      <c r="AA263" s="55">
        <v>40.229999999999997</v>
      </c>
      <c r="AB263" s="147">
        <v>1.8099999999999952</v>
      </c>
      <c r="AC263" s="147">
        <v>1.8099999999999952</v>
      </c>
      <c r="AD263" s="147">
        <f t="shared" si="93"/>
        <v>1.8099999999999952</v>
      </c>
      <c r="AE263" s="147">
        <f t="shared" si="93"/>
        <v>1.8099999999999952</v>
      </c>
      <c r="AF263" s="147">
        <f t="shared" si="93"/>
        <v>1.8099999999999952</v>
      </c>
      <c r="AG263" s="147">
        <f t="shared" si="93"/>
        <v>1.8099999999999952</v>
      </c>
      <c r="AH263" s="147">
        <f t="shared" si="93"/>
        <v>1.8099999999999952</v>
      </c>
      <c r="AI263" s="147">
        <f t="shared" si="94"/>
        <v>1.8099999999999952</v>
      </c>
      <c r="AJ263" s="147">
        <f t="shared" si="94"/>
        <v>1.8099999999999952</v>
      </c>
      <c r="AK263" s="147">
        <f t="shared" si="94"/>
        <v>1.8099999999999952</v>
      </c>
      <c r="AL263" s="147">
        <f t="shared" si="94"/>
        <v>1.8099999999999952</v>
      </c>
      <c r="AM263" s="147">
        <f t="shared" si="94"/>
        <v>1.8099999999999952</v>
      </c>
      <c r="AN263" s="147">
        <f t="shared" si="94"/>
        <v>1.8099999999999952</v>
      </c>
      <c r="AO263" s="420">
        <v>0</v>
      </c>
      <c r="AP263" s="431">
        <f t="shared" si="83"/>
        <v>0</v>
      </c>
      <c r="AQ263" s="385">
        <v>0</v>
      </c>
      <c r="AR263" s="237">
        <f t="shared" si="84"/>
        <v>0</v>
      </c>
      <c r="AS263" s="96">
        <v>0</v>
      </c>
      <c r="AT263" s="431">
        <f t="shared" si="86"/>
        <v>0</v>
      </c>
      <c r="AU263" s="386">
        <v>0</v>
      </c>
      <c r="AV263" s="431">
        <f t="shared" si="82"/>
        <v>0</v>
      </c>
      <c r="AW263" s="386">
        <v>0</v>
      </c>
      <c r="AX263" s="431">
        <f t="shared" si="87"/>
        <v>0</v>
      </c>
      <c r="AY263" s="386">
        <v>0</v>
      </c>
      <c r="AZ263" s="431">
        <f t="shared" si="88"/>
        <v>0</v>
      </c>
      <c r="BA263" s="386">
        <v>0</v>
      </c>
      <c r="BB263" s="431">
        <f t="shared" si="95"/>
        <v>0</v>
      </c>
      <c r="BC263" s="386">
        <v>0</v>
      </c>
      <c r="BD263" s="431">
        <f t="shared" si="96"/>
        <v>0</v>
      </c>
      <c r="BE263" s="385">
        <v>0</v>
      </c>
      <c r="BF263" s="431">
        <f t="shared" si="89"/>
        <v>0</v>
      </c>
      <c r="BG263" s="385">
        <v>0</v>
      </c>
      <c r="BH263" s="431">
        <f t="shared" si="90"/>
        <v>0</v>
      </c>
      <c r="BI263" s="385">
        <v>0</v>
      </c>
      <c r="BJ263" s="431">
        <f t="shared" si="91"/>
        <v>0</v>
      </c>
      <c r="BK263" s="385">
        <v>0</v>
      </c>
      <c r="BL263" s="445">
        <f t="shared" si="92"/>
        <v>0</v>
      </c>
      <c r="BM263" s="468" t="s">
        <v>338</v>
      </c>
      <c r="BO263" s="1" t="s">
        <v>506</v>
      </c>
    </row>
    <row r="264" spans="1:67" ht="14.25" customHeight="1">
      <c r="A264" s="297" t="s">
        <v>418</v>
      </c>
      <c r="B264" s="56" t="s">
        <v>504</v>
      </c>
      <c r="C264" s="33" t="s">
        <v>87</v>
      </c>
      <c r="D264" s="76" t="s">
        <v>225</v>
      </c>
      <c r="E264" s="75" t="s">
        <v>194</v>
      </c>
      <c r="F264" s="1034"/>
      <c r="G264" s="68">
        <v>2021</v>
      </c>
      <c r="H264" s="169" t="s">
        <v>718</v>
      </c>
      <c r="I264" s="339" t="s">
        <v>174</v>
      </c>
      <c r="J264" s="326" t="s">
        <v>196</v>
      </c>
      <c r="K264" s="169" t="s">
        <v>196</v>
      </c>
      <c r="L264" s="169" t="s">
        <v>167</v>
      </c>
      <c r="M264" s="55" t="s">
        <v>197</v>
      </c>
      <c r="N264" s="55">
        <v>18.440000000000001</v>
      </c>
      <c r="O264" s="55">
        <v>18.440000000000001</v>
      </c>
      <c r="P264" s="55">
        <v>18.440000000000001</v>
      </c>
      <c r="Q264" s="55">
        <v>18.440000000000001</v>
      </c>
      <c r="R264" s="55">
        <v>18.440000000000001</v>
      </c>
      <c r="S264" s="55">
        <v>18.440000000000001</v>
      </c>
      <c r="T264" s="55">
        <v>18.440000000000001</v>
      </c>
      <c r="U264" s="55">
        <v>18.440000000000001</v>
      </c>
      <c r="V264" s="55">
        <v>18.440000000000001</v>
      </c>
      <c r="W264" s="55">
        <v>18.440000000000001</v>
      </c>
      <c r="X264" s="55">
        <v>18.440000000000001</v>
      </c>
      <c r="Y264" s="55">
        <v>18.440000000000001</v>
      </c>
      <c r="Z264" s="55">
        <v>18.440000000000001</v>
      </c>
      <c r="AA264" s="55">
        <v>18.440000000000001</v>
      </c>
      <c r="AB264" s="147">
        <v>0.56000000000000005</v>
      </c>
      <c r="AC264" s="147">
        <v>0.56000000000000005</v>
      </c>
      <c r="AD264" s="147">
        <f t="shared" si="93"/>
        <v>0.56000000000000005</v>
      </c>
      <c r="AE264" s="147">
        <f t="shared" si="93"/>
        <v>0.56000000000000005</v>
      </c>
      <c r="AF264" s="147">
        <f t="shared" si="93"/>
        <v>0.56000000000000005</v>
      </c>
      <c r="AG264" s="147">
        <f t="shared" si="93"/>
        <v>0.56000000000000005</v>
      </c>
      <c r="AH264" s="147">
        <f t="shared" si="93"/>
        <v>0.56000000000000005</v>
      </c>
      <c r="AI264" s="147">
        <f t="shared" si="94"/>
        <v>0.56000000000000005</v>
      </c>
      <c r="AJ264" s="147">
        <f t="shared" si="94"/>
        <v>0.56000000000000005</v>
      </c>
      <c r="AK264" s="147">
        <f t="shared" si="94"/>
        <v>0.56000000000000005</v>
      </c>
      <c r="AL264" s="147">
        <f t="shared" si="94"/>
        <v>0.56000000000000005</v>
      </c>
      <c r="AM264" s="147">
        <f t="shared" si="94"/>
        <v>0.56000000000000005</v>
      </c>
      <c r="AN264" s="147">
        <f t="shared" si="94"/>
        <v>0.56000000000000005</v>
      </c>
      <c r="AO264" s="420">
        <v>60</v>
      </c>
      <c r="AP264" s="431">
        <f t="shared" si="83"/>
        <v>33.6</v>
      </c>
      <c r="AQ264" s="385">
        <v>0</v>
      </c>
      <c r="AR264" s="237">
        <f t="shared" si="84"/>
        <v>0</v>
      </c>
      <c r="AS264" s="96">
        <v>0</v>
      </c>
      <c r="AT264" s="431">
        <f t="shared" si="86"/>
        <v>0</v>
      </c>
      <c r="AU264" s="386">
        <v>10</v>
      </c>
      <c r="AV264" s="431">
        <f t="shared" si="82"/>
        <v>5.6000000000000005</v>
      </c>
      <c r="AW264" s="386">
        <v>0</v>
      </c>
      <c r="AX264" s="431">
        <f t="shared" si="87"/>
        <v>0</v>
      </c>
      <c r="AY264" s="386">
        <v>0</v>
      </c>
      <c r="AZ264" s="431">
        <f t="shared" si="88"/>
        <v>0</v>
      </c>
      <c r="BA264" s="386">
        <v>0</v>
      </c>
      <c r="BB264" s="431">
        <f t="shared" si="95"/>
        <v>0</v>
      </c>
      <c r="BC264" s="386">
        <v>0</v>
      </c>
      <c r="BD264" s="431">
        <f t="shared" si="96"/>
        <v>0</v>
      </c>
      <c r="BE264" s="385">
        <v>0</v>
      </c>
      <c r="BF264" s="431">
        <f t="shared" si="89"/>
        <v>0</v>
      </c>
      <c r="BG264" s="385">
        <v>0</v>
      </c>
      <c r="BH264" s="431">
        <f t="shared" si="90"/>
        <v>0</v>
      </c>
      <c r="BI264" s="385">
        <v>0</v>
      </c>
      <c r="BJ264" s="431">
        <f t="shared" si="91"/>
        <v>0</v>
      </c>
      <c r="BK264" s="385">
        <v>0</v>
      </c>
      <c r="BL264" s="445">
        <f t="shared" si="92"/>
        <v>0</v>
      </c>
      <c r="BM264" s="468" t="s">
        <v>340</v>
      </c>
      <c r="BO264" s="1" t="s">
        <v>506</v>
      </c>
    </row>
    <row r="265" spans="1:67" ht="14.25" customHeight="1">
      <c r="A265" s="297" t="s">
        <v>418</v>
      </c>
      <c r="B265" s="56" t="s">
        <v>504</v>
      </c>
      <c r="C265" s="33" t="s">
        <v>87</v>
      </c>
      <c r="D265" s="76" t="s">
        <v>225</v>
      </c>
      <c r="E265" s="75" t="s">
        <v>194</v>
      </c>
      <c r="F265" s="1034"/>
      <c r="G265" s="68">
        <v>2021</v>
      </c>
      <c r="H265" s="169" t="s">
        <v>525</v>
      </c>
      <c r="I265" s="339" t="s">
        <v>174</v>
      </c>
      <c r="J265" s="326" t="s">
        <v>196</v>
      </c>
      <c r="K265" s="169" t="s">
        <v>196</v>
      </c>
      <c r="L265" s="169" t="s">
        <v>167</v>
      </c>
      <c r="M265" s="55" t="s">
        <v>197</v>
      </c>
      <c r="N265" s="55">
        <v>4.1500000000000004</v>
      </c>
      <c r="O265" s="55">
        <v>4.1500000000000004</v>
      </c>
      <c r="P265" s="55">
        <v>4.1500000000000004</v>
      </c>
      <c r="Q265" s="55">
        <v>4.1500000000000004</v>
      </c>
      <c r="R265" s="55">
        <v>4.1500000000000004</v>
      </c>
      <c r="S265" s="55">
        <v>4.1500000000000004</v>
      </c>
      <c r="T265" s="55">
        <v>4.1500000000000004</v>
      </c>
      <c r="U265" s="55">
        <v>4.1500000000000004</v>
      </c>
      <c r="V265" s="55">
        <v>4.1500000000000004</v>
      </c>
      <c r="W265" s="55">
        <v>4.1500000000000004</v>
      </c>
      <c r="X265" s="55">
        <v>4.1500000000000004</v>
      </c>
      <c r="Y265" s="55">
        <v>4.1500000000000004</v>
      </c>
      <c r="Z265" s="55">
        <v>4.1500000000000004</v>
      </c>
      <c r="AA265" s="55">
        <v>4.1500000000000004</v>
      </c>
      <c r="AB265" s="147">
        <v>0.03</v>
      </c>
      <c r="AC265" s="147">
        <v>0.03</v>
      </c>
      <c r="AD265" s="147">
        <f t="shared" si="93"/>
        <v>0.03</v>
      </c>
      <c r="AE265" s="147">
        <f t="shared" si="93"/>
        <v>0.03</v>
      </c>
      <c r="AF265" s="147">
        <f t="shared" si="93"/>
        <v>0.03</v>
      </c>
      <c r="AG265" s="147">
        <f t="shared" si="93"/>
        <v>0.03</v>
      </c>
      <c r="AH265" s="147">
        <f t="shared" si="93"/>
        <v>0.03</v>
      </c>
      <c r="AI265" s="365">
        <v>0.36</v>
      </c>
      <c r="AJ265" s="365">
        <f>AI265</f>
        <v>0.36</v>
      </c>
      <c r="AK265" s="365">
        <f>AJ265</f>
        <v>0.36</v>
      </c>
      <c r="AL265" s="365">
        <f>AK265</f>
        <v>0.36</v>
      </c>
      <c r="AM265" s="365">
        <f>AL265</f>
        <v>0.36</v>
      </c>
      <c r="AN265" s="365">
        <f>AM265</f>
        <v>0.36</v>
      </c>
      <c r="AO265" s="420">
        <v>143340</v>
      </c>
      <c r="AP265" s="431">
        <f t="shared" si="83"/>
        <v>4300.2</v>
      </c>
      <c r="AQ265" s="385">
        <v>223865</v>
      </c>
      <c r="AR265" s="237">
        <f t="shared" si="84"/>
        <v>6715.95</v>
      </c>
      <c r="AS265" s="96">
        <v>174841</v>
      </c>
      <c r="AT265" s="431">
        <f t="shared" si="86"/>
        <v>5245.23</v>
      </c>
      <c r="AU265" s="386">
        <v>136396</v>
      </c>
      <c r="AV265" s="431">
        <f t="shared" si="82"/>
        <v>4091.8799999999997</v>
      </c>
      <c r="AW265" s="386">
        <v>161472</v>
      </c>
      <c r="AX265" s="431">
        <f t="shared" si="87"/>
        <v>4844.16</v>
      </c>
      <c r="AY265" s="386">
        <v>84924</v>
      </c>
      <c r="AZ265" s="431">
        <f t="shared" si="88"/>
        <v>2547.7199999999998</v>
      </c>
      <c r="BA265" s="386">
        <v>118109</v>
      </c>
      <c r="BB265" s="431">
        <f t="shared" si="95"/>
        <v>42519.24</v>
      </c>
      <c r="BC265" s="386">
        <v>119172</v>
      </c>
      <c r="BD265" s="431">
        <f t="shared" si="96"/>
        <v>42901.919999999998</v>
      </c>
      <c r="BE265" s="385">
        <v>76773.3</v>
      </c>
      <c r="BF265" s="431">
        <f t="shared" si="89"/>
        <v>27638.387999999999</v>
      </c>
      <c r="BG265" s="385">
        <v>50000</v>
      </c>
      <c r="BH265" s="431">
        <f t="shared" si="90"/>
        <v>18000</v>
      </c>
      <c r="BI265" s="385">
        <v>98508</v>
      </c>
      <c r="BJ265" s="431">
        <f t="shared" si="91"/>
        <v>35462.879999999997</v>
      </c>
      <c r="BK265" s="385">
        <v>104160</v>
      </c>
      <c r="BL265" s="445">
        <f t="shared" si="92"/>
        <v>37497.599999999999</v>
      </c>
      <c r="BM265" s="468" t="s">
        <v>719</v>
      </c>
      <c r="BO265" s="1" t="s">
        <v>506</v>
      </c>
    </row>
    <row r="266" spans="1:67" ht="14.25" customHeight="1">
      <c r="A266" s="297" t="s">
        <v>418</v>
      </c>
      <c r="B266" s="56" t="s">
        <v>504</v>
      </c>
      <c r="C266" s="33" t="s">
        <v>87</v>
      </c>
      <c r="D266" s="76" t="s">
        <v>225</v>
      </c>
      <c r="E266" s="75" t="s">
        <v>194</v>
      </c>
      <c r="F266" s="1034"/>
      <c r="G266" s="68">
        <v>2021</v>
      </c>
      <c r="H266" s="169" t="s">
        <v>525</v>
      </c>
      <c r="I266" s="339" t="s">
        <v>174</v>
      </c>
      <c r="J266" s="326" t="s">
        <v>196</v>
      </c>
      <c r="K266" s="169" t="s">
        <v>196</v>
      </c>
      <c r="L266" s="169" t="s">
        <v>167</v>
      </c>
      <c r="M266" s="55" t="s">
        <v>197</v>
      </c>
      <c r="N266" s="55">
        <v>5.1599999999999993</v>
      </c>
      <c r="O266" s="55">
        <v>5.1599999999999993</v>
      </c>
      <c r="P266" s="55">
        <v>5.1599999999999993</v>
      </c>
      <c r="Q266" s="55">
        <v>5.1599999999999993</v>
      </c>
      <c r="R266" s="55">
        <v>5.1599999999999993</v>
      </c>
      <c r="S266" s="55">
        <v>5.1599999999999993</v>
      </c>
      <c r="T266" s="55">
        <v>5.1599999999999993</v>
      </c>
      <c r="U266" s="55">
        <v>5.1599999999999993</v>
      </c>
      <c r="V266" s="55">
        <v>5.1599999999999993</v>
      </c>
      <c r="W266" s="55">
        <v>5.1599999999999993</v>
      </c>
      <c r="X266" s="55">
        <v>5.1599999999999993</v>
      </c>
      <c r="Y266" s="55">
        <v>5.1599999999999993</v>
      </c>
      <c r="Z266" s="55">
        <v>5.1599999999999993</v>
      </c>
      <c r="AA266" s="55">
        <v>5.1599999999999993</v>
      </c>
      <c r="AB266" s="147">
        <v>0.05</v>
      </c>
      <c r="AC266" s="147">
        <v>0.05</v>
      </c>
      <c r="AD266" s="147">
        <v>0.05</v>
      </c>
      <c r="AE266" s="147">
        <v>0.05</v>
      </c>
      <c r="AF266" s="147">
        <v>0.05</v>
      </c>
      <c r="AG266" s="147">
        <v>0.05</v>
      </c>
      <c r="AH266" s="147">
        <v>0.05</v>
      </c>
      <c r="AI266" s="557">
        <v>0.05</v>
      </c>
      <c r="AJ266" s="365">
        <v>0.05</v>
      </c>
      <c r="AK266" s="365">
        <v>0.05</v>
      </c>
      <c r="AL266" s="365">
        <v>0.05</v>
      </c>
      <c r="AM266" s="365">
        <v>0.05</v>
      </c>
      <c r="AN266" s="365">
        <v>0.05</v>
      </c>
      <c r="AO266" s="420">
        <v>0</v>
      </c>
      <c r="AP266" s="431">
        <f t="shared" si="83"/>
        <v>0</v>
      </c>
      <c r="AQ266" s="385">
        <v>0</v>
      </c>
      <c r="AR266" s="237">
        <f t="shared" si="84"/>
        <v>0</v>
      </c>
      <c r="AS266" s="96">
        <v>0</v>
      </c>
      <c r="AT266" s="431">
        <f t="shared" si="86"/>
        <v>0</v>
      </c>
      <c r="AU266" s="386">
        <v>2940</v>
      </c>
      <c r="AV266" s="431">
        <f t="shared" si="82"/>
        <v>147</v>
      </c>
      <c r="AW266" s="386">
        <v>0</v>
      </c>
      <c r="AX266" s="431">
        <f t="shared" si="87"/>
        <v>0</v>
      </c>
      <c r="AY266" s="386">
        <v>0</v>
      </c>
      <c r="AZ266" s="431">
        <f t="shared" si="88"/>
        <v>0</v>
      </c>
      <c r="BA266" s="386">
        <v>0</v>
      </c>
      <c r="BB266" s="431">
        <f t="shared" si="95"/>
        <v>0</v>
      </c>
      <c r="BC266" s="386">
        <v>0</v>
      </c>
      <c r="BD266" s="431">
        <f t="shared" si="96"/>
        <v>0</v>
      </c>
      <c r="BE266" s="385">
        <v>0</v>
      </c>
      <c r="BF266" s="431">
        <f t="shared" si="89"/>
        <v>0</v>
      </c>
      <c r="BG266" s="385">
        <v>0</v>
      </c>
      <c r="BH266" s="431">
        <f t="shared" si="90"/>
        <v>0</v>
      </c>
      <c r="BI266" s="385">
        <v>0</v>
      </c>
      <c r="BJ266" s="431">
        <f t="shared" si="91"/>
        <v>0</v>
      </c>
      <c r="BK266" s="385">
        <v>0</v>
      </c>
      <c r="BL266" s="445">
        <f t="shared" si="92"/>
        <v>0</v>
      </c>
      <c r="BM266" s="468" t="s">
        <v>720</v>
      </c>
      <c r="BO266" s="1" t="s">
        <v>506</v>
      </c>
    </row>
    <row r="267" spans="1:67" ht="14.25" customHeight="1">
      <c r="A267" s="297" t="s">
        <v>418</v>
      </c>
      <c r="B267" s="56" t="s">
        <v>504</v>
      </c>
      <c r="C267" s="33" t="s">
        <v>87</v>
      </c>
      <c r="D267" s="76" t="s">
        <v>225</v>
      </c>
      <c r="E267" s="75" t="s">
        <v>194</v>
      </c>
      <c r="F267" s="1034"/>
      <c r="G267" s="68">
        <v>2021</v>
      </c>
      <c r="H267" s="169" t="s">
        <v>525</v>
      </c>
      <c r="I267" s="339" t="s">
        <v>174</v>
      </c>
      <c r="J267" s="326" t="s">
        <v>196</v>
      </c>
      <c r="K267" s="169" t="s">
        <v>196</v>
      </c>
      <c r="L267" s="169" t="s">
        <v>167</v>
      </c>
      <c r="M267" s="55" t="s">
        <v>197</v>
      </c>
      <c r="N267" s="55">
        <v>4.3899999999999997</v>
      </c>
      <c r="O267" s="55">
        <v>4.3899999999999997</v>
      </c>
      <c r="P267" s="55">
        <v>4.3899999999999997</v>
      </c>
      <c r="Q267" s="55">
        <v>4.3899999999999997</v>
      </c>
      <c r="R267" s="55">
        <v>4.3899999999999997</v>
      </c>
      <c r="S267" s="55">
        <v>4.3899999999999997</v>
      </c>
      <c r="T267" s="55">
        <v>4.3899999999999997</v>
      </c>
      <c r="U267" s="55">
        <v>4.3899999999999997</v>
      </c>
      <c r="V267" s="55">
        <v>4.3899999999999997</v>
      </c>
      <c r="W267" s="55">
        <v>4.3899999999999997</v>
      </c>
      <c r="X267" s="55">
        <v>4.3899999999999997</v>
      </c>
      <c r="Y267" s="55">
        <v>4.3899999999999997</v>
      </c>
      <c r="Z267" s="55">
        <v>4.3899999999999997</v>
      </c>
      <c r="AA267" s="55">
        <v>4.3899999999999997</v>
      </c>
      <c r="AB267" s="147">
        <v>0.05</v>
      </c>
      <c r="AC267" s="147">
        <v>0.05</v>
      </c>
      <c r="AD267" s="147">
        <v>0.05</v>
      </c>
      <c r="AE267" s="147">
        <v>0.05</v>
      </c>
      <c r="AF267" s="147">
        <v>0.05</v>
      </c>
      <c r="AG267" s="147">
        <v>0.05</v>
      </c>
      <c r="AH267" s="147">
        <v>0.05</v>
      </c>
      <c r="AI267" s="365">
        <v>0.25</v>
      </c>
      <c r="AJ267" s="365">
        <f t="shared" ref="AJ267:AN268" si="97">AI267</f>
        <v>0.25</v>
      </c>
      <c r="AK267" s="365">
        <f t="shared" si="97"/>
        <v>0.25</v>
      </c>
      <c r="AL267" s="365">
        <f t="shared" si="97"/>
        <v>0.25</v>
      </c>
      <c r="AM267" s="365">
        <f t="shared" si="97"/>
        <v>0.25</v>
      </c>
      <c r="AN267" s="365">
        <f t="shared" si="97"/>
        <v>0.25</v>
      </c>
      <c r="AO267" s="420">
        <v>0</v>
      </c>
      <c r="AP267" s="431">
        <f t="shared" si="83"/>
        <v>0</v>
      </c>
      <c r="AQ267" s="385">
        <v>16308</v>
      </c>
      <c r="AR267" s="237">
        <f t="shared" si="84"/>
        <v>815.40000000000009</v>
      </c>
      <c r="AS267" s="96">
        <v>18364</v>
      </c>
      <c r="AT267" s="431">
        <f t="shared" si="86"/>
        <v>918.2</v>
      </c>
      <c r="AU267" s="386">
        <v>14628</v>
      </c>
      <c r="AV267" s="431">
        <f t="shared" si="82"/>
        <v>731.40000000000009</v>
      </c>
      <c r="AW267" s="386">
        <v>22608</v>
      </c>
      <c r="AX267" s="431">
        <f t="shared" si="87"/>
        <v>1130.4000000000001</v>
      </c>
      <c r="AY267" s="386">
        <v>33492</v>
      </c>
      <c r="AZ267" s="431">
        <f t="shared" si="88"/>
        <v>1674.6000000000001</v>
      </c>
      <c r="BA267" s="386">
        <v>13816</v>
      </c>
      <c r="BB267" s="431">
        <f t="shared" si="95"/>
        <v>3454</v>
      </c>
      <c r="BC267" s="386">
        <v>28140</v>
      </c>
      <c r="BD267" s="431">
        <f t="shared" si="96"/>
        <v>7035</v>
      </c>
      <c r="BE267" s="385">
        <v>19764</v>
      </c>
      <c r="BF267" s="431">
        <f t="shared" si="89"/>
        <v>4941</v>
      </c>
      <c r="BG267" s="385">
        <v>10000</v>
      </c>
      <c r="BH267" s="431">
        <f t="shared" si="90"/>
        <v>2500</v>
      </c>
      <c r="BI267" s="385">
        <v>28860</v>
      </c>
      <c r="BJ267" s="431">
        <f t="shared" si="91"/>
        <v>7215</v>
      </c>
      <c r="BK267" s="385">
        <v>7608</v>
      </c>
      <c r="BL267" s="445">
        <f t="shared" si="92"/>
        <v>1902</v>
      </c>
      <c r="BM267" s="468" t="s">
        <v>721</v>
      </c>
      <c r="BO267" s="1" t="s">
        <v>506</v>
      </c>
    </row>
    <row r="268" spans="1:67" ht="14.25" customHeight="1">
      <c r="A268" s="297" t="s">
        <v>418</v>
      </c>
      <c r="B268" s="56" t="s">
        <v>504</v>
      </c>
      <c r="C268" s="33" t="s">
        <v>87</v>
      </c>
      <c r="D268" s="76" t="s">
        <v>225</v>
      </c>
      <c r="E268" s="75" t="s">
        <v>194</v>
      </c>
      <c r="F268" s="1034"/>
      <c r="G268" s="68">
        <v>2021</v>
      </c>
      <c r="H268" s="176" t="s">
        <v>722</v>
      </c>
      <c r="I268" s="340" t="s">
        <v>174</v>
      </c>
      <c r="J268" s="330" t="s">
        <v>196</v>
      </c>
      <c r="K268" s="176" t="s">
        <v>196</v>
      </c>
      <c r="L268" s="176" t="s">
        <v>167</v>
      </c>
      <c r="M268" s="55" t="s">
        <v>197</v>
      </c>
      <c r="N268" s="55">
        <v>9.01</v>
      </c>
      <c r="O268" s="55">
        <v>9.01</v>
      </c>
      <c r="P268" s="55">
        <v>9.01</v>
      </c>
      <c r="Q268" s="55">
        <v>9.01</v>
      </c>
      <c r="R268" s="55">
        <v>9.01</v>
      </c>
      <c r="S268" s="55">
        <v>9.01</v>
      </c>
      <c r="T268" s="55">
        <v>9.01</v>
      </c>
      <c r="U268" s="55">
        <v>9.01</v>
      </c>
      <c r="V268" s="55">
        <v>9.01</v>
      </c>
      <c r="W268" s="55">
        <v>9.01</v>
      </c>
      <c r="X268" s="55">
        <v>9.01</v>
      </c>
      <c r="Y268" s="55">
        <v>9.01</v>
      </c>
      <c r="Z268" s="55">
        <v>9.01</v>
      </c>
      <c r="AA268" s="55">
        <v>9.01</v>
      </c>
      <c r="AB268" s="147">
        <v>1.18</v>
      </c>
      <c r="AC268" s="147">
        <v>1.18</v>
      </c>
      <c r="AD268" s="147">
        <f t="shared" si="93"/>
        <v>1.18</v>
      </c>
      <c r="AE268" s="147">
        <f t="shared" si="93"/>
        <v>1.18</v>
      </c>
      <c r="AF268" s="147">
        <f t="shared" si="93"/>
        <v>1.18</v>
      </c>
      <c r="AG268" s="147">
        <f t="shared" si="93"/>
        <v>1.18</v>
      </c>
      <c r="AH268" s="147">
        <f t="shared" si="93"/>
        <v>1.18</v>
      </c>
      <c r="AI268" s="365">
        <v>1.58</v>
      </c>
      <c r="AJ268" s="365">
        <f t="shared" si="97"/>
        <v>1.58</v>
      </c>
      <c r="AK268" s="365">
        <f t="shared" si="97"/>
        <v>1.58</v>
      </c>
      <c r="AL268" s="365">
        <f t="shared" si="97"/>
        <v>1.58</v>
      </c>
      <c r="AM268" s="365">
        <f t="shared" si="97"/>
        <v>1.58</v>
      </c>
      <c r="AN268" s="365">
        <f t="shared" si="97"/>
        <v>1.58</v>
      </c>
      <c r="AO268" s="420">
        <v>9756</v>
      </c>
      <c r="AP268" s="431">
        <f t="shared" si="83"/>
        <v>11512.08</v>
      </c>
      <c r="AQ268" s="385">
        <v>5940</v>
      </c>
      <c r="AR268" s="237">
        <f t="shared" si="84"/>
        <v>7009.2</v>
      </c>
      <c r="AS268" s="96">
        <v>6132</v>
      </c>
      <c r="AT268" s="431">
        <f t="shared" si="86"/>
        <v>7235.7599999999993</v>
      </c>
      <c r="AU268" s="386">
        <v>7128</v>
      </c>
      <c r="AV268" s="431">
        <f t="shared" si="82"/>
        <v>8411.0399999999991</v>
      </c>
      <c r="AW268" s="386">
        <v>7056</v>
      </c>
      <c r="AX268" s="431">
        <f t="shared" si="87"/>
        <v>8326.08</v>
      </c>
      <c r="AY268" s="386">
        <v>9069</v>
      </c>
      <c r="AZ268" s="431">
        <f t="shared" si="88"/>
        <v>10701.42</v>
      </c>
      <c r="BA268" s="386">
        <v>7788</v>
      </c>
      <c r="BB268" s="431">
        <f t="shared" si="95"/>
        <v>12305.04</v>
      </c>
      <c r="BC268" s="386">
        <v>5952</v>
      </c>
      <c r="BD268" s="431">
        <f t="shared" si="96"/>
        <v>9404.16</v>
      </c>
      <c r="BE268" s="385">
        <v>4563</v>
      </c>
      <c r="BF268" s="431">
        <f t="shared" si="89"/>
        <v>7209.54</v>
      </c>
      <c r="BG268" s="385">
        <v>4000</v>
      </c>
      <c r="BH268" s="431">
        <f t="shared" si="90"/>
        <v>6320</v>
      </c>
      <c r="BI268" s="385">
        <v>3444</v>
      </c>
      <c r="BJ268" s="431">
        <f t="shared" si="91"/>
        <v>5441.52</v>
      </c>
      <c r="BK268" s="385">
        <v>7344</v>
      </c>
      <c r="BL268" s="445">
        <f t="shared" si="92"/>
        <v>11603.52</v>
      </c>
      <c r="BM268" s="468" t="s">
        <v>723</v>
      </c>
      <c r="BO268" s="1" t="s">
        <v>506</v>
      </c>
    </row>
    <row r="269" spans="1:67" ht="14.25" customHeight="1">
      <c r="A269" s="297" t="s">
        <v>418</v>
      </c>
      <c r="B269" s="56" t="s">
        <v>504</v>
      </c>
      <c r="C269" s="33" t="s">
        <v>87</v>
      </c>
      <c r="D269" s="76" t="s">
        <v>225</v>
      </c>
      <c r="E269" s="75" t="s">
        <v>194</v>
      </c>
      <c r="F269" s="1034"/>
      <c r="G269" s="358">
        <v>2021</v>
      </c>
      <c r="H269" s="359" t="s">
        <v>722</v>
      </c>
      <c r="I269" s="340" t="s">
        <v>174</v>
      </c>
      <c r="J269" s="330" t="s">
        <v>196</v>
      </c>
      <c r="K269" s="176" t="s">
        <v>196</v>
      </c>
      <c r="L269" s="176" t="s">
        <v>167</v>
      </c>
      <c r="M269" s="55" t="s">
        <v>197</v>
      </c>
      <c r="N269" s="55">
        <v>10.4</v>
      </c>
      <c r="O269" s="55">
        <v>10.4</v>
      </c>
      <c r="P269" s="55">
        <v>10.4</v>
      </c>
      <c r="Q269" s="55">
        <v>10.4</v>
      </c>
      <c r="R269" s="55">
        <v>10.4</v>
      </c>
      <c r="S269" s="55">
        <v>10.4</v>
      </c>
      <c r="T269" s="55">
        <v>10.4</v>
      </c>
      <c r="U269" s="55">
        <v>10.4</v>
      </c>
      <c r="V269" s="55">
        <v>10.4</v>
      </c>
      <c r="W269" s="55">
        <v>10.4</v>
      </c>
      <c r="X269" s="55">
        <v>10.4</v>
      </c>
      <c r="Y269" s="55">
        <v>10.4</v>
      </c>
      <c r="Z269" s="55">
        <v>10.4</v>
      </c>
      <c r="AA269" s="55">
        <v>10.4</v>
      </c>
      <c r="AB269" s="147">
        <v>1.2</v>
      </c>
      <c r="AC269" s="147">
        <v>1.2</v>
      </c>
      <c r="AD269" s="147">
        <v>1.2</v>
      </c>
      <c r="AE269" s="147">
        <v>1.2</v>
      </c>
      <c r="AF269" s="147">
        <v>1.2</v>
      </c>
      <c r="AG269" s="147">
        <v>1.2</v>
      </c>
      <c r="AH269" s="147">
        <v>1.2</v>
      </c>
      <c r="AI269" s="147">
        <v>1.2</v>
      </c>
      <c r="AJ269" s="147">
        <v>1.2</v>
      </c>
      <c r="AK269" s="147">
        <v>1.2</v>
      </c>
      <c r="AL269" s="147">
        <v>1.2</v>
      </c>
      <c r="AM269" s="147">
        <v>1.2</v>
      </c>
      <c r="AN269" s="147">
        <v>1.2</v>
      </c>
      <c r="AO269" s="420">
        <v>0</v>
      </c>
      <c r="AP269" s="431">
        <f t="shared" si="83"/>
        <v>0</v>
      </c>
      <c r="AQ269" s="385">
        <v>0</v>
      </c>
      <c r="AR269" s="237">
        <f t="shared" si="84"/>
        <v>0</v>
      </c>
      <c r="AS269" s="96">
        <v>0</v>
      </c>
      <c r="AT269" s="431">
        <f t="shared" si="86"/>
        <v>0</v>
      </c>
      <c r="AU269" s="386">
        <v>0</v>
      </c>
      <c r="AV269" s="431">
        <f>AF269*AU269</f>
        <v>0</v>
      </c>
      <c r="AW269" s="386">
        <v>0</v>
      </c>
      <c r="AX269" s="431">
        <f t="shared" si="87"/>
        <v>0</v>
      </c>
      <c r="AY269" s="386">
        <v>0</v>
      </c>
      <c r="AZ269" s="431">
        <f t="shared" si="88"/>
        <v>0</v>
      </c>
      <c r="BA269" s="386">
        <v>36</v>
      </c>
      <c r="BB269" s="431">
        <f t="shared" si="95"/>
        <v>43.199999999999996</v>
      </c>
      <c r="BC269" s="386">
        <v>0</v>
      </c>
      <c r="BD269" s="431">
        <f t="shared" si="96"/>
        <v>0</v>
      </c>
      <c r="BE269" s="385">
        <v>0</v>
      </c>
      <c r="BF269" s="431">
        <f t="shared" si="89"/>
        <v>0</v>
      </c>
      <c r="BG269" s="385">
        <v>2000</v>
      </c>
      <c r="BH269" s="431">
        <f t="shared" si="90"/>
        <v>2400</v>
      </c>
      <c r="BI269" s="385">
        <v>0</v>
      </c>
      <c r="BJ269" s="431">
        <f t="shared" si="91"/>
        <v>0</v>
      </c>
      <c r="BK269" s="385">
        <v>0</v>
      </c>
      <c r="BL269" s="445">
        <f t="shared" si="92"/>
        <v>0</v>
      </c>
      <c r="BM269" s="468" t="s">
        <v>724</v>
      </c>
      <c r="BO269" s="1" t="s">
        <v>506</v>
      </c>
    </row>
    <row r="270" spans="1:67" ht="14.25" customHeight="1">
      <c r="A270" s="297" t="s">
        <v>418</v>
      </c>
      <c r="B270" s="56" t="s">
        <v>504</v>
      </c>
      <c r="C270" s="33" t="s">
        <v>87</v>
      </c>
      <c r="D270" s="76" t="s">
        <v>225</v>
      </c>
      <c r="E270" s="75" t="s">
        <v>194</v>
      </c>
      <c r="F270" s="1034"/>
      <c r="G270" s="358">
        <v>2021</v>
      </c>
      <c r="H270" s="359" t="s">
        <v>722</v>
      </c>
      <c r="I270" s="340" t="s">
        <v>174</v>
      </c>
      <c r="J270" s="330" t="s">
        <v>196</v>
      </c>
      <c r="K270" s="176" t="s">
        <v>196</v>
      </c>
      <c r="L270" s="176" t="s">
        <v>167</v>
      </c>
      <c r="M270" s="55" t="s">
        <v>197</v>
      </c>
      <c r="N270" s="55">
        <v>11.009999999999998</v>
      </c>
      <c r="O270" s="55">
        <v>11.009999999999998</v>
      </c>
      <c r="P270" s="55">
        <v>11.009999999999998</v>
      </c>
      <c r="Q270" s="55">
        <v>11.009999999999998</v>
      </c>
      <c r="R270" s="55">
        <v>11.009999999999998</v>
      </c>
      <c r="S270" s="55">
        <v>11.009999999999998</v>
      </c>
      <c r="T270" s="55">
        <v>11.009999999999998</v>
      </c>
      <c r="U270" s="55">
        <v>11.009999999999998</v>
      </c>
      <c r="V270" s="55">
        <v>11.009999999999998</v>
      </c>
      <c r="W270" s="55">
        <v>11.009999999999998</v>
      </c>
      <c r="X270" s="55">
        <v>11.009999999999998</v>
      </c>
      <c r="Y270" s="55">
        <v>11.009999999999998</v>
      </c>
      <c r="Z270" s="55">
        <v>11.009999999999998</v>
      </c>
      <c r="AA270" s="55">
        <v>11.009999999999998</v>
      </c>
      <c r="AB270" s="147">
        <v>1.57</v>
      </c>
      <c r="AC270" s="147">
        <v>1.57</v>
      </c>
      <c r="AD270" s="147">
        <v>1.57</v>
      </c>
      <c r="AE270" s="147">
        <v>1.57</v>
      </c>
      <c r="AF270" s="147">
        <v>1.57</v>
      </c>
      <c r="AG270" s="147">
        <v>1.57</v>
      </c>
      <c r="AH270" s="147">
        <v>1.57</v>
      </c>
      <c r="AI270" s="147">
        <v>1.57</v>
      </c>
      <c r="AJ270" s="147">
        <v>1.57</v>
      </c>
      <c r="AK270" s="147">
        <v>1.57</v>
      </c>
      <c r="AL270" s="147">
        <v>1.57</v>
      </c>
      <c r="AM270" s="147">
        <v>1.57</v>
      </c>
      <c r="AN270" s="147">
        <v>1.57</v>
      </c>
      <c r="AO270" s="420">
        <v>0</v>
      </c>
      <c r="AP270" s="431">
        <f t="shared" si="83"/>
        <v>0</v>
      </c>
      <c r="AQ270" s="385">
        <v>0</v>
      </c>
      <c r="AR270" s="237">
        <f t="shared" si="84"/>
        <v>0</v>
      </c>
      <c r="AS270" s="96">
        <v>0</v>
      </c>
      <c r="AT270" s="431">
        <f t="shared" si="86"/>
        <v>0</v>
      </c>
      <c r="AU270" s="386">
        <v>1212</v>
      </c>
      <c r="AV270" s="431">
        <f>AF270*AU270</f>
        <v>1902.8400000000001</v>
      </c>
      <c r="AW270" s="386">
        <v>48</v>
      </c>
      <c r="AX270" s="431">
        <f t="shared" si="87"/>
        <v>75.36</v>
      </c>
      <c r="AY270" s="386">
        <v>84</v>
      </c>
      <c r="AZ270" s="431">
        <f t="shared" si="88"/>
        <v>131.88</v>
      </c>
      <c r="BA270" s="386">
        <v>684</v>
      </c>
      <c r="BB270" s="431">
        <f t="shared" si="95"/>
        <v>1073.8800000000001</v>
      </c>
      <c r="BC270" s="386">
        <v>216</v>
      </c>
      <c r="BD270" s="431">
        <f t="shared" si="96"/>
        <v>339.12</v>
      </c>
      <c r="BE270" s="385">
        <v>492</v>
      </c>
      <c r="BF270" s="431">
        <f t="shared" si="89"/>
        <v>772.44</v>
      </c>
      <c r="BG270" s="385">
        <v>2000</v>
      </c>
      <c r="BH270" s="431">
        <f t="shared" si="90"/>
        <v>3140</v>
      </c>
      <c r="BI270" s="385">
        <v>0</v>
      </c>
      <c r="BJ270" s="431">
        <f t="shared" si="91"/>
        <v>0</v>
      </c>
      <c r="BK270" s="385">
        <v>0</v>
      </c>
      <c r="BL270" s="445">
        <f t="shared" si="92"/>
        <v>0</v>
      </c>
      <c r="BM270" s="468" t="s">
        <v>725</v>
      </c>
      <c r="BO270" s="1" t="s">
        <v>506</v>
      </c>
    </row>
    <row r="271" spans="1:67" ht="14.25" customHeight="1">
      <c r="A271" s="297" t="s">
        <v>418</v>
      </c>
      <c r="B271" s="56" t="s">
        <v>504</v>
      </c>
      <c r="C271" s="33" t="s">
        <v>87</v>
      </c>
      <c r="D271" s="76" t="s">
        <v>225</v>
      </c>
      <c r="E271" s="75" t="s">
        <v>194</v>
      </c>
      <c r="F271" s="1034"/>
      <c r="G271" s="68">
        <v>2021</v>
      </c>
      <c r="H271" s="176" t="s">
        <v>722</v>
      </c>
      <c r="I271" s="340" t="s">
        <v>174</v>
      </c>
      <c r="J271" s="330" t="s">
        <v>196</v>
      </c>
      <c r="K271" s="176" t="s">
        <v>196</v>
      </c>
      <c r="L271" s="176" t="s">
        <v>167</v>
      </c>
      <c r="M271" s="55" t="s">
        <v>197</v>
      </c>
      <c r="N271" s="55">
        <v>8.56</v>
      </c>
      <c r="O271" s="55">
        <v>8.56</v>
      </c>
      <c r="P271" s="55">
        <v>8.56</v>
      </c>
      <c r="Q271" s="55">
        <v>8.56</v>
      </c>
      <c r="R271" s="55">
        <v>8.56</v>
      </c>
      <c r="S271" s="55">
        <v>8.56</v>
      </c>
      <c r="T271" s="55">
        <v>8.56</v>
      </c>
      <c r="U271" s="55">
        <v>8.56</v>
      </c>
      <c r="V271" s="55">
        <v>8.56</v>
      </c>
      <c r="W271" s="55">
        <v>8.56</v>
      </c>
      <c r="X271" s="55">
        <v>8.56</v>
      </c>
      <c r="Y271" s="55">
        <v>8.56</v>
      </c>
      <c r="Z271" s="55">
        <v>8.56</v>
      </c>
      <c r="AA271" s="55">
        <v>8.56</v>
      </c>
      <c r="AB271" s="147">
        <v>0.86</v>
      </c>
      <c r="AC271" s="147">
        <v>0.86</v>
      </c>
      <c r="AD271" s="147">
        <f t="shared" si="93"/>
        <v>0.86</v>
      </c>
      <c r="AE271" s="147">
        <f t="shared" si="93"/>
        <v>0.86</v>
      </c>
      <c r="AF271" s="147">
        <f t="shared" si="93"/>
        <v>0.86</v>
      </c>
      <c r="AG271" s="147">
        <f t="shared" si="93"/>
        <v>0.86</v>
      </c>
      <c r="AH271" s="147">
        <f t="shared" si="93"/>
        <v>0.86</v>
      </c>
      <c r="AI271" s="365">
        <v>1.24</v>
      </c>
      <c r="AJ271" s="365">
        <f t="shared" ref="AI271:AN287" si="98">AI271</f>
        <v>1.24</v>
      </c>
      <c r="AK271" s="365">
        <f t="shared" si="98"/>
        <v>1.24</v>
      </c>
      <c r="AL271" s="365">
        <f t="shared" si="98"/>
        <v>1.24</v>
      </c>
      <c r="AM271" s="365">
        <f t="shared" si="98"/>
        <v>1.24</v>
      </c>
      <c r="AN271" s="365">
        <f t="shared" si="98"/>
        <v>1.24</v>
      </c>
      <c r="AO271" s="420">
        <v>4728</v>
      </c>
      <c r="AP271" s="431">
        <f t="shared" si="83"/>
        <v>4066.08</v>
      </c>
      <c r="AQ271" s="385">
        <v>5820</v>
      </c>
      <c r="AR271" s="237">
        <f t="shared" si="84"/>
        <v>5005.2</v>
      </c>
      <c r="AS271" s="96">
        <v>2568</v>
      </c>
      <c r="AT271" s="431">
        <f t="shared" si="86"/>
        <v>2208.48</v>
      </c>
      <c r="AU271" s="386">
        <v>8280</v>
      </c>
      <c r="AV271" s="431">
        <f t="shared" ref="AV271:AV327" si="99">AF271*AU271</f>
        <v>7120.8</v>
      </c>
      <c r="AW271" s="386">
        <v>3048</v>
      </c>
      <c r="AX271" s="431">
        <f t="shared" si="87"/>
        <v>2621.2799999999997</v>
      </c>
      <c r="AY271" s="386">
        <v>6108</v>
      </c>
      <c r="AZ271" s="431">
        <f t="shared" si="88"/>
        <v>5252.88</v>
      </c>
      <c r="BA271" s="386">
        <v>5880</v>
      </c>
      <c r="BB271" s="431">
        <f t="shared" si="95"/>
        <v>7291.2</v>
      </c>
      <c r="BC271" s="386">
        <v>5520</v>
      </c>
      <c r="BD271" s="431">
        <f t="shared" si="96"/>
        <v>6844.8</v>
      </c>
      <c r="BE271" s="385">
        <v>5844</v>
      </c>
      <c r="BF271" s="431">
        <f t="shared" si="89"/>
        <v>7246.56</v>
      </c>
      <c r="BG271" s="385">
        <v>5000</v>
      </c>
      <c r="BH271" s="431">
        <f t="shared" si="90"/>
        <v>6200</v>
      </c>
      <c r="BI271" s="385">
        <v>7383</v>
      </c>
      <c r="BJ271" s="431">
        <f t="shared" si="91"/>
        <v>9154.92</v>
      </c>
      <c r="BK271" s="385">
        <v>11492</v>
      </c>
      <c r="BL271" s="445">
        <f t="shared" si="92"/>
        <v>14250.08</v>
      </c>
      <c r="BM271" s="468" t="s">
        <v>726</v>
      </c>
      <c r="BO271" s="1" t="s">
        <v>506</v>
      </c>
    </row>
    <row r="272" spans="1:67" ht="14.25" customHeight="1">
      <c r="A272" s="297" t="s">
        <v>418</v>
      </c>
      <c r="B272" s="56" t="s">
        <v>504</v>
      </c>
      <c r="C272" s="33" t="s">
        <v>87</v>
      </c>
      <c r="D272" s="76" t="s">
        <v>225</v>
      </c>
      <c r="E272" s="75" t="s">
        <v>194</v>
      </c>
      <c r="F272" s="1034"/>
      <c r="G272" s="358">
        <v>2021</v>
      </c>
      <c r="H272" s="359" t="s">
        <v>722</v>
      </c>
      <c r="I272" s="340" t="s">
        <v>174</v>
      </c>
      <c r="J272" s="330" t="s">
        <v>196</v>
      </c>
      <c r="K272" s="176" t="s">
        <v>196</v>
      </c>
      <c r="L272" s="176" t="s">
        <v>167</v>
      </c>
      <c r="M272" s="55" t="s">
        <v>197</v>
      </c>
      <c r="N272" s="55">
        <v>9.9499999999999993</v>
      </c>
      <c r="O272" s="55">
        <v>9.9499999999999993</v>
      </c>
      <c r="P272" s="55">
        <v>9.9499999999999993</v>
      </c>
      <c r="Q272" s="55">
        <v>9.9499999999999993</v>
      </c>
      <c r="R272" s="55">
        <v>9.9499999999999993</v>
      </c>
      <c r="S272" s="55">
        <v>9.9499999999999993</v>
      </c>
      <c r="T272" s="55">
        <v>9.9499999999999993</v>
      </c>
      <c r="U272" s="55">
        <v>9.9499999999999993</v>
      </c>
      <c r="V272" s="55">
        <v>9.9499999999999993</v>
      </c>
      <c r="W272" s="55">
        <v>9.9499999999999993</v>
      </c>
      <c r="X272" s="55">
        <v>9.9499999999999993</v>
      </c>
      <c r="Y272" s="55">
        <v>9.9499999999999993</v>
      </c>
      <c r="Z272" s="55">
        <v>9.9499999999999993</v>
      </c>
      <c r="AA272" s="55">
        <v>9.9499999999999993</v>
      </c>
      <c r="AB272" s="147">
        <v>0.88</v>
      </c>
      <c r="AC272" s="147">
        <v>0.88</v>
      </c>
      <c r="AD272" s="147">
        <v>0.88</v>
      </c>
      <c r="AE272" s="147">
        <v>0.88</v>
      </c>
      <c r="AF272" s="147">
        <v>0.88</v>
      </c>
      <c r="AG272" s="147">
        <v>0.88</v>
      </c>
      <c r="AH272" s="147">
        <v>0.88</v>
      </c>
      <c r="AI272" s="147">
        <v>0.88</v>
      </c>
      <c r="AJ272" s="147">
        <v>0.88</v>
      </c>
      <c r="AK272" s="147">
        <v>0.88</v>
      </c>
      <c r="AL272" s="147">
        <v>0.88</v>
      </c>
      <c r="AM272" s="147">
        <v>0.88</v>
      </c>
      <c r="AN272" s="147">
        <v>0.88</v>
      </c>
      <c r="AO272" s="420">
        <v>0</v>
      </c>
      <c r="AP272" s="431">
        <f t="shared" si="83"/>
        <v>0</v>
      </c>
      <c r="AQ272" s="385">
        <v>0</v>
      </c>
      <c r="AR272" s="237">
        <f t="shared" si="84"/>
        <v>0</v>
      </c>
      <c r="AS272" s="96">
        <v>0</v>
      </c>
      <c r="AT272" s="431">
        <f t="shared" si="86"/>
        <v>0</v>
      </c>
      <c r="AU272" s="386">
        <v>0</v>
      </c>
      <c r="AV272" s="431">
        <f t="shared" si="99"/>
        <v>0</v>
      </c>
      <c r="AW272" s="386">
        <v>0</v>
      </c>
      <c r="AX272" s="431">
        <f t="shared" si="87"/>
        <v>0</v>
      </c>
      <c r="AY272" s="386">
        <v>0</v>
      </c>
      <c r="AZ272" s="431">
        <f t="shared" si="88"/>
        <v>0</v>
      </c>
      <c r="BA272" s="386">
        <v>0</v>
      </c>
      <c r="BB272" s="431">
        <f t="shared" si="95"/>
        <v>0</v>
      </c>
      <c r="BC272" s="386">
        <v>0</v>
      </c>
      <c r="BD272" s="431">
        <f t="shared" si="96"/>
        <v>0</v>
      </c>
      <c r="BE272" s="385">
        <v>120</v>
      </c>
      <c r="BF272" s="431">
        <f t="shared" si="89"/>
        <v>105.6</v>
      </c>
      <c r="BG272" s="385">
        <v>0</v>
      </c>
      <c r="BH272" s="431">
        <f t="shared" si="90"/>
        <v>0</v>
      </c>
      <c r="BI272" s="385">
        <v>0</v>
      </c>
      <c r="BJ272" s="431">
        <f t="shared" si="91"/>
        <v>0</v>
      </c>
      <c r="BK272" s="385">
        <v>0</v>
      </c>
      <c r="BL272" s="445">
        <f t="shared" si="92"/>
        <v>0</v>
      </c>
      <c r="BM272" s="468" t="s">
        <v>727</v>
      </c>
      <c r="BO272" s="1" t="s">
        <v>506</v>
      </c>
    </row>
    <row r="273" spans="1:67" ht="14.25" customHeight="1">
      <c r="A273" s="297" t="s">
        <v>418</v>
      </c>
      <c r="B273" s="56" t="s">
        <v>504</v>
      </c>
      <c r="C273" s="33" t="s">
        <v>87</v>
      </c>
      <c r="D273" s="76" t="s">
        <v>225</v>
      </c>
      <c r="E273" s="75" t="s">
        <v>194</v>
      </c>
      <c r="F273" s="1034"/>
      <c r="G273" s="68">
        <v>2021</v>
      </c>
      <c r="H273" s="176" t="s">
        <v>728</v>
      </c>
      <c r="I273" s="340" t="s">
        <v>174</v>
      </c>
      <c r="J273" s="330" t="s">
        <v>196</v>
      </c>
      <c r="K273" s="176" t="s">
        <v>196</v>
      </c>
      <c r="L273" s="176" t="s">
        <v>167</v>
      </c>
      <c r="M273" s="55" t="s">
        <v>197</v>
      </c>
      <c r="N273" s="55">
        <v>17.55</v>
      </c>
      <c r="O273" s="55">
        <v>17.55</v>
      </c>
      <c r="P273" s="55">
        <v>17.55</v>
      </c>
      <c r="Q273" s="55">
        <v>17.55</v>
      </c>
      <c r="R273" s="55">
        <v>17.55</v>
      </c>
      <c r="S273" s="55">
        <v>17.55</v>
      </c>
      <c r="T273" s="55">
        <v>17.55</v>
      </c>
      <c r="U273" s="55">
        <v>17.55</v>
      </c>
      <c r="V273" s="55">
        <v>17.55</v>
      </c>
      <c r="W273" s="55">
        <v>17.55</v>
      </c>
      <c r="X273" s="55">
        <v>17.55</v>
      </c>
      <c r="Y273" s="55">
        <v>17.55</v>
      </c>
      <c r="Z273" s="55">
        <v>17.55</v>
      </c>
      <c r="AA273" s="55">
        <v>17.55</v>
      </c>
      <c r="AB273" s="147">
        <v>1.65</v>
      </c>
      <c r="AC273" s="147">
        <v>1.65</v>
      </c>
      <c r="AD273" s="147">
        <f t="shared" si="93"/>
        <v>1.65</v>
      </c>
      <c r="AE273" s="147">
        <f t="shared" si="93"/>
        <v>1.65</v>
      </c>
      <c r="AF273" s="147">
        <f t="shared" si="93"/>
        <v>1.65</v>
      </c>
      <c r="AG273" s="147">
        <f t="shared" si="93"/>
        <v>1.65</v>
      </c>
      <c r="AH273" s="147">
        <f t="shared" si="93"/>
        <v>1.65</v>
      </c>
      <c r="AI273" s="147">
        <f t="shared" si="98"/>
        <v>1.65</v>
      </c>
      <c r="AJ273" s="147">
        <f t="shared" si="98"/>
        <v>1.65</v>
      </c>
      <c r="AK273" s="147">
        <f t="shared" si="98"/>
        <v>1.65</v>
      </c>
      <c r="AL273" s="147">
        <f t="shared" si="98"/>
        <v>1.65</v>
      </c>
      <c r="AM273" s="147">
        <f t="shared" si="98"/>
        <v>1.65</v>
      </c>
      <c r="AN273" s="147">
        <f t="shared" si="98"/>
        <v>1.65</v>
      </c>
      <c r="AO273" s="420">
        <v>16764</v>
      </c>
      <c r="AP273" s="431">
        <f t="shared" si="83"/>
        <v>27660.6</v>
      </c>
      <c r="AQ273" s="385">
        <v>6336</v>
      </c>
      <c r="AR273" s="237">
        <f t="shared" si="84"/>
        <v>10454.4</v>
      </c>
      <c r="AS273" s="96">
        <v>5520</v>
      </c>
      <c r="AT273" s="431">
        <f t="shared" si="86"/>
        <v>9108</v>
      </c>
      <c r="AU273" s="386">
        <v>4888</v>
      </c>
      <c r="AV273" s="431">
        <f t="shared" si="99"/>
        <v>8065.2</v>
      </c>
      <c r="AW273" s="386">
        <v>6888</v>
      </c>
      <c r="AX273" s="431">
        <f t="shared" si="87"/>
        <v>11365.199999999999</v>
      </c>
      <c r="AY273" s="386">
        <v>4908</v>
      </c>
      <c r="AZ273" s="431">
        <f t="shared" si="88"/>
        <v>8098.2</v>
      </c>
      <c r="BA273" s="386">
        <v>7296</v>
      </c>
      <c r="BB273" s="431">
        <f t="shared" si="95"/>
        <v>12038.4</v>
      </c>
      <c r="BC273" s="386">
        <v>6720</v>
      </c>
      <c r="BD273" s="431">
        <f t="shared" si="96"/>
        <v>11088</v>
      </c>
      <c r="BE273" s="385">
        <v>6588</v>
      </c>
      <c r="BF273" s="431">
        <f t="shared" si="89"/>
        <v>10870.199999999999</v>
      </c>
      <c r="BG273" s="385">
        <v>5000</v>
      </c>
      <c r="BH273" s="431">
        <f t="shared" si="90"/>
        <v>8250</v>
      </c>
      <c r="BI273" s="385">
        <v>2976</v>
      </c>
      <c r="BJ273" s="431">
        <f t="shared" si="91"/>
        <v>4910.3999999999996</v>
      </c>
      <c r="BK273" s="385">
        <v>504</v>
      </c>
      <c r="BL273" s="445">
        <f t="shared" si="92"/>
        <v>831.59999999999991</v>
      </c>
      <c r="BM273" s="468" t="s">
        <v>346</v>
      </c>
      <c r="BO273" s="1" t="s">
        <v>506</v>
      </c>
    </row>
    <row r="274" spans="1:67" ht="14.25" customHeight="1">
      <c r="A274" s="297" t="s">
        <v>418</v>
      </c>
      <c r="B274" s="56" t="s">
        <v>504</v>
      </c>
      <c r="C274" s="33" t="s">
        <v>87</v>
      </c>
      <c r="D274" s="76" t="s">
        <v>225</v>
      </c>
      <c r="E274" s="75" t="s">
        <v>194</v>
      </c>
      <c r="F274" s="1034"/>
      <c r="G274" s="358">
        <v>2021</v>
      </c>
      <c r="H274" s="359" t="s">
        <v>728</v>
      </c>
      <c r="I274" s="340" t="s">
        <v>174</v>
      </c>
      <c r="J274" s="330" t="s">
        <v>196</v>
      </c>
      <c r="K274" s="176" t="s">
        <v>196</v>
      </c>
      <c r="L274" s="176" t="s">
        <v>167</v>
      </c>
      <c r="M274" s="55" t="s">
        <v>197</v>
      </c>
      <c r="N274" s="55">
        <v>18.48</v>
      </c>
      <c r="O274" s="55">
        <v>18.48</v>
      </c>
      <c r="P274" s="55">
        <v>18.48</v>
      </c>
      <c r="Q274" s="55">
        <v>18.48</v>
      </c>
      <c r="R274" s="55">
        <v>18.48</v>
      </c>
      <c r="S274" s="55">
        <v>18.48</v>
      </c>
      <c r="T274" s="55">
        <v>18.48</v>
      </c>
      <c r="U274" s="55">
        <v>18.48</v>
      </c>
      <c r="V274" s="55">
        <v>18.48</v>
      </c>
      <c r="W274" s="55">
        <v>18.48</v>
      </c>
      <c r="X274" s="55">
        <v>18.48</v>
      </c>
      <c r="Y274" s="55">
        <v>18.48</v>
      </c>
      <c r="Z274" s="55">
        <v>18.48</v>
      </c>
      <c r="AA274" s="55">
        <v>18.48</v>
      </c>
      <c r="AB274" s="147">
        <v>1.67</v>
      </c>
      <c r="AC274" s="147">
        <v>1.67</v>
      </c>
      <c r="AD274" s="147">
        <v>1.67</v>
      </c>
      <c r="AE274" s="147">
        <v>1.67</v>
      </c>
      <c r="AF274" s="147">
        <v>1.67</v>
      </c>
      <c r="AG274" s="147">
        <v>1.67</v>
      </c>
      <c r="AH274" s="147">
        <v>1.67</v>
      </c>
      <c r="AI274" s="147">
        <v>1.67</v>
      </c>
      <c r="AJ274" s="147">
        <v>1.67</v>
      </c>
      <c r="AK274" s="147">
        <v>1.67</v>
      </c>
      <c r="AL274" s="147">
        <v>1.67</v>
      </c>
      <c r="AM274" s="147">
        <v>1.67</v>
      </c>
      <c r="AN274" s="147">
        <v>1.67</v>
      </c>
      <c r="AO274" s="420">
        <v>0</v>
      </c>
      <c r="AP274" s="431">
        <f t="shared" si="83"/>
        <v>0</v>
      </c>
      <c r="AQ274" s="385">
        <v>2640</v>
      </c>
      <c r="AR274" s="237">
        <f t="shared" si="84"/>
        <v>4408.8</v>
      </c>
      <c r="AS274" s="96">
        <v>1140</v>
      </c>
      <c r="AT274" s="431">
        <f t="shared" si="86"/>
        <v>1903.8</v>
      </c>
      <c r="AU274" s="386">
        <v>2832</v>
      </c>
      <c r="AV274" s="431">
        <f t="shared" si="99"/>
        <v>4729.4399999999996</v>
      </c>
      <c r="AW274" s="386">
        <v>7200</v>
      </c>
      <c r="AX274" s="431">
        <f t="shared" si="87"/>
        <v>12024</v>
      </c>
      <c r="AY274" s="386">
        <v>6036</v>
      </c>
      <c r="AZ274" s="431">
        <f t="shared" si="88"/>
        <v>10080.119999999999</v>
      </c>
      <c r="BA274" s="386">
        <v>9828</v>
      </c>
      <c r="BB274" s="431">
        <f t="shared" si="95"/>
        <v>16412.759999999998</v>
      </c>
      <c r="BC274" s="386">
        <v>8412</v>
      </c>
      <c r="BD274" s="431">
        <f t="shared" si="96"/>
        <v>14048.039999999999</v>
      </c>
      <c r="BE274" s="385">
        <v>2628</v>
      </c>
      <c r="BF274" s="431">
        <f t="shared" si="89"/>
        <v>4388.76</v>
      </c>
      <c r="BG274" s="385">
        <v>2000</v>
      </c>
      <c r="BH274" s="431">
        <f t="shared" si="90"/>
        <v>3340</v>
      </c>
      <c r="BI274" s="385">
        <v>7452</v>
      </c>
      <c r="BJ274" s="431">
        <f t="shared" si="91"/>
        <v>12444.84</v>
      </c>
      <c r="BK274" s="385">
        <v>3384</v>
      </c>
      <c r="BL274" s="445">
        <f t="shared" si="92"/>
        <v>5651.28</v>
      </c>
      <c r="BM274" s="468" t="s">
        <v>729</v>
      </c>
      <c r="BO274" s="1" t="s">
        <v>506</v>
      </c>
    </row>
    <row r="275" spans="1:67" ht="14.25" customHeight="1">
      <c r="A275" s="297" t="s">
        <v>418</v>
      </c>
      <c r="B275" s="56" t="s">
        <v>504</v>
      </c>
      <c r="C275" s="33" t="s">
        <v>87</v>
      </c>
      <c r="D275" s="76" t="s">
        <v>225</v>
      </c>
      <c r="E275" s="75" t="s">
        <v>194</v>
      </c>
      <c r="F275" s="1034"/>
      <c r="G275" s="68">
        <v>2021</v>
      </c>
      <c r="H275" s="176" t="s">
        <v>728</v>
      </c>
      <c r="I275" s="340" t="s">
        <v>174</v>
      </c>
      <c r="J275" s="330" t="s">
        <v>196</v>
      </c>
      <c r="K275" s="176" t="s">
        <v>196</v>
      </c>
      <c r="L275" s="176" t="s">
        <v>167</v>
      </c>
      <c r="M275" s="55" t="s">
        <v>197</v>
      </c>
      <c r="N275" s="55">
        <v>17.38</v>
      </c>
      <c r="O275" s="55">
        <v>17.38</v>
      </c>
      <c r="P275" s="55">
        <v>17.38</v>
      </c>
      <c r="Q275" s="55">
        <v>17.38</v>
      </c>
      <c r="R275" s="55">
        <v>17.38</v>
      </c>
      <c r="S275" s="55">
        <v>17.38</v>
      </c>
      <c r="T275" s="55">
        <v>17.38</v>
      </c>
      <c r="U275" s="55">
        <v>17.38</v>
      </c>
      <c r="V275" s="55">
        <v>17.38</v>
      </c>
      <c r="W275" s="55">
        <v>17.38</v>
      </c>
      <c r="X275" s="55">
        <v>17.38</v>
      </c>
      <c r="Y275" s="55">
        <v>17.38</v>
      </c>
      <c r="Z275" s="55">
        <v>17.38</v>
      </c>
      <c r="AA275" s="55">
        <v>17.38</v>
      </c>
      <c r="AB275" s="147">
        <v>1.63</v>
      </c>
      <c r="AC275" s="147">
        <v>1.63</v>
      </c>
      <c r="AD275" s="147">
        <f t="shared" si="93"/>
        <v>1.63</v>
      </c>
      <c r="AE275" s="147">
        <f t="shared" si="93"/>
        <v>1.63</v>
      </c>
      <c r="AF275" s="147">
        <f t="shared" si="93"/>
        <v>1.63</v>
      </c>
      <c r="AG275" s="147">
        <f t="shared" si="93"/>
        <v>1.63</v>
      </c>
      <c r="AH275" s="147">
        <f t="shared" si="93"/>
        <v>1.63</v>
      </c>
      <c r="AI275" s="147">
        <f t="shared" si="98"/>
        <v>1.63</v>
      </c>
      <c r="AJ275" s="147">
        <f t="shared" si="98"/>
        <v>1.63</v>
      </c>
      <c r="AK275" s="147">
        <f t="shared" si="98"/>
        <v>1.63</v>
      </c>
      <c r="AL275" s="147">
        <f t="shared" si="98"/>
        <v>1.63</v>
      </c>
      <c r="AM275" s="147">
        <f t="shared" si="98"/>
        <v>1.63</v>
      </c>
      <c r="AN275" s="147">
        <f t="shared" si="98"/>
        <v>1.63</v>
      </c>
      <c r="AO275" s="420">
        <v>18808</v>
      </c>
      <c r="AP275" s="431">
        <f t="shared" si="83"/>
        <v>30657.039999999997</v>
      </c>
      <c r="AQ275" s="385">
        <v>5712</v>
      </c>
      <c r="AR275" s="237">
        <f t="shared" si="84"/>
        <v>9310.56</v>
      </c>
      <c r="AS275" s="96">
        <v>2832</v>
      </c>
      <c r="AT275" s="431">
        <f t="shared" si="86"/>
        <v>4616.16</v>
      </c>
      <c r="AU275" s="386">
        <v>13919</v>
      </c>
      <c r="AV275" s="431">
        <f t="shared" si="99"/>
        <v>22687.969999999998</v>
      </c>
      <c r="AW275" s="386">
        <v>14376</v>
      </c>
      <c r="AX275" s="431">
        <f t="shared" si="87"/>
        <v>23432.879999999997</v>
      </c>
      <c r="AY275" s="386">
        <v>10810</v>
      </c>
      <c r="AZ275" s="431">
        <f t="shared" si="88"/>
        <v>17620.3</v>
      </c>
      <c r="BA275" s="386">
        <v>6000</v>
      </c>
      <c r="BB275" s="431">
        <f t="shared" si="95"/>
        <v>9780</v>
      </c>
      <c r="BC275" s="386">
        <v>11148</v>
      </c>
      <c r="BD275" s="431">
        <f t="shared" si="96"/>
        <v>18171.239999999998</v>
      </c>
      <c r="BE275" s="385">
        <v>10116</v>
      </c>
      <c r="BF275" s="431">
        <f t="shared" si="89"/>
        <v>16489.079999999998</v>
      </c>
      <c r="BG275" s="385">
        <v>10000</v>
      </c>
      <c r="BH275" s="431">
        <f t="shared" si="90"/>
        <v>16299.999999999998</v>
      </c>
      <c r="BI275" s="385">
        <v>7116</v>
      </c>
      <c r="BJ275" s="431">
        <f t="shared" si="91"/>
        <v>11599.08</v>
      </c>
      <c r="BK275" s="385">
        <v>14232</v>
      </c>
      <c r="BL275" s="445">
        <f t="shared" si="92"/>
        <v>23198.16</v>
      </c>
      <c r="BM275" s="468" t="s">
        <v>730</v>
      </c>
      <c r="BO275" s="1" t="s">
        <v>506</v>
      </c>
    </row>
    <row r="276" spans="1:67" ht="14.25" customHeight="1">
      <c r="A276" s="297" t="s">
        <v>418</v>
      </c>
      <c r="B276" s="56" t="s">
        <v>504</v>
      </c>
      <c r="C276" s="33" t="s">
        <v>87</v>
      </c>
      <c r="D276" s="76" t="s">
        <v>225</v>
      </c>
      <c r="E276" s="75" t="s">
        <v>194</v>
      </c>
      <c r="F276" s="1034"/>
      <c r="G276" s="358">
        <v>2021</v>
      </c>
      <c r="H276" s="359" t="s">
        <v>728</v>
      </c>
      <c r="I276" s="340" t="s">
        <v>174</v>
      </c>
      <c r="J276" s="330" t="s">
        <v>196</v>
      </c>
      <c r="K276" s="176" t="s">
        <v>196</v>
      </c>
      <c r="L276" s="176" t="s">
        <v>167</v>
      </c>
      <c r="M276" s="55" t="s">
        <v>197</v>
      </c>
      <c r="N276" s="55">
        <v>18.91</v>
      </c>
      <c r="O276" s="55">
        <v>18.91</v>
      </c>
      <c r="P276" s="55">
        <v>18.91</v>
      </c>
      <c r="Q276" s="55">
        <v>18.91</v>
      </c>
      <c r="R276" s="55">
        <v>18.91</v>
      </c>
      <c r="S276" s="55">
        <v>18.91</v>
      </c>
      <c r="T276" s="55">
        <v>18.91</v>
      </c>
      <c r="U276" s="55">
        <v>18.91</v>
      </c>
      <c r="V276" s="55">
        <v>18.91</v>
      </c>
      <c r="W276" s="55">
        <v>18.91</v>
      </c>
      <c r="X276" s="55">
        <v>18.91</v>
      </c>
      <c r="Y276" s="55">
        <v>18.91</v>
      </c>
      <c r="Z276" s="55">
        <v>18.91</v>
      </c>
      <c r="AA276" s="55">
        <v>18.91</v>
      </c>
      <c r="AB276" s="147">
        <v>1.65</v>
      </c>
      <c r="AC276" s="147">
        <v>1.65</v>
      </c>
      <c r="AD276" s="147">
        <v>1.65</v>
      </c>
      <c r="AE276" s="147">
        <v>1.65</v>
      </c>
      <c r="AF276" s="147">
        <v>1.65</v>
      </c>
      <c r="AG276" s="147">
        <v>1.65</v>
      </c>
      <c r="AH276" s="147">
        <v>1.65</v>
      </c>
      <c r="AI276" s="147">
        <v>1.65</v>
      </c>
      <c r="AJ276" s="147">
        <v>1.65</v>
      </c>
      <c r="AK276" s="147">
        <v>1.65</v>
      </c>
      <c r="AL276" s="147">
        <v>1.65</v>
      </c>
      <c r="AM276" s="147">
        <v>1.65</v>
      </c>
      <c r="AN276" s="147">
        <v>1.65</v>
      </c>
      <c r="AO276" s="420">
        <v>0</v>
      </c>
      <c r="AP276" s="431">
        <f t="shared" si="83"/>
        <v>0</v>
      </c>
      <c r="AQ276" s="385">
        <v>180</v>
      </c>
      <c r="AR276" s="237">
        <f t="shared" si="84"/>
        <v>297</v>
      </c>
      <c r="AS276" s="96">
        <v>552</v>
      </c>
      <c r="AT276" s="431">
        <f t="shared" si="86"/>
        <v>910.8</v>
      </c>
      <c r="AU276" s="386">
        <v>504</v>
      </c>
      <c r="AV276" s="431">
        <f t="shared" si="99"/>
        <v>831.59999999999991</v>
      </c>
      <c r="AW276" s="386">
        <v>600</v>
      </c>
      <c r="AX276" s="431">
        <f t="shared" si="87"/>
        <v>990</v>
      </c>
      <c r="AY276" s="386">
        <v>792</v>
      </c>
      <c r="AZ276" s="431">
        <f t="shared" si="88"/>
        <v>1306.8</v>
      </c>
      <c r="BA276" s="386">
        <v>948</v>
      </c>
      <c r="BB276" s="431">
        <f t="shared" si="95"/>
        <v>1564.1999999999998</v>
      </c>
      <c r="BC276" s="386">
        <v>264</v>
      </c>
      <c r="BD276" s="431">
        <f t="shared" si="96"/>
        <v>435.59999999999997</v>
      </c>
      <c r="BE276" s="385">
        <v>876</v>
      </c>
      <c r="BF276" s="431">
        <f t="shared" si="89"/>
        <v>1445.3999999999999</v>
      </c>
      <c r="BG276" s="385">
        <v>2000</v>
      </c>
      <c r="BH276" s="431">
        <f t="shared" si="90"/>
        <v>3300</v>
      </c>
      <c r="BI276" s="385">
        <v>516</v>
      </c>
      <c r="BJ276" s="431">
        <f t="shared" si="91"/>
        <v>851.4</v>
      </c>
      <c r="BK276" s="385">
        <v>636</v>
      </c>
      <c r="BL276" s="445">
        <f t="shared" si="92"/>
        <v>1049.3999999999999</v>
      </c>
      <c r="BM276" s="468" t="s">
        <v>731</v>
      </c>
      <c r="BO276" s="1" t="s">
        <v>506</v>
      </c>
    </row>
    <row r="277" spans="1:67" ht="14.25" customHeight="1">
      <c r="A277" s="297" t="s">
        <v>418</v>
      </c>
      <c r="B277" s="56" t="s">
        <v>504</v>
      </c>
      <c r="C277" s="33" t="s">
        <v>87</v>
      </c>
      <c r="D277" s="76" t="s">
        <v>225</v>
      </c>
      <c r="E277" s="75" t="s">
        <v>194</v>
      </c>
      <c r="F277" s="1034"/>
      <c r="G277" s="68">
        <v>2021</v>
      </c>
      <c r="H277" s="176" t="s">
        <v>732</v>
      </c>
      <c r="I277" s="340" t="s">
        <v>174</v>
      </c>
      <c r="J277" s="330" t="s">
        <v>196</v>
      </c>
      <c r="K277" s="176" t="s">
        <v>196</v>
      </c>
      <c r="L277" s="176" t="s">
        <v>167</v>
      </c>
      <c r="M277" s="55" t="s">
        <v>197</v>
      </c>
      <c r="N277" s="55">
        <v>24.95</v>
      </c>
      <c r="O277" s="55">
        <v>24.95</v>
      </c>
      <c r="P277" s="55">
        <v>24.95</v>
      </c>
      <c r="Q277" s="55">
        <v>24.95</v>
      </c>
      <c r="R277" s="55">
        <v>24.95</v>
      </c>
      <c r="S277" s="55">
        <v>24.95</v>
      </c>
      <c r="T277" s="55">
        <v>24.95</v>
      </c>
      <c r="U277" s="55">
        <v>24.95</v>
      </c>
      <c r="V277" s="55">
        <v>24.95</v>
      </c>
      <c r="W277" s="55">
        <v>24.95</v>
      </c>
      <c r="X277" s="55">
        <v>24.95</v>
      </c>
      <c r="Y277" s="55">
        <v>24.95</v>
      </c>
      <c r="Z277" s="55">
        <v>24.95</v>
      </c>
      <c r="AA277" s="55">
        <v>24.95</v>
      </c>
      <c r="AB277" s="147">
        <v>0.84</v>
      </c>
      <c r="AC277" s="147">
        <v>0.84</v>
      </c>
      <c r="AD277" s="147">
        <f t="shared" si="93"/>
        <v>0.84</v>
      </c>
      <c r="AE277" s="147">
        <f t="shared" si="93"/>
        <v>0.84</v>
      </c>
      <c r="AF277" s="147">
        <f t="shared" si="93"/>
        <v>0.84</v>
      </c>
      <c r="AG277" s="147">
        <f t="shared" si="93"/>
        <v>0.84</v>
      </c>
      <c r="AH277" s="147">
        <f t="shared" si="93"/>
        <v>0.84</v>
      </c>
      <c r="AI277" s="147">
        <f t="shared" si="98"/>
        <v>0.84</v>
      </c>
      <c r="AJ277" s="147">
        <f t="shared" si="98"/>
        <v>0.84</v>
      </c>
      <c r="AK277" s="147">
        <f t="shared" si="98"/>
        <v>0.84</v>
      </c>
      <c r="AL277" s="147">
        <f t="shared" si="98"/>
        <v>0.84</v>
      </c>
      <c r="AM277" s="147">
        <f t="shared" si="98"/>
        <v>0.84</v>
      </c>
      <c r="AN277" s="147">
        <f t="shared" si="98"/>
        <v>0.84</v>
      </c>
      <c r="AO277" s="420">
        <v>1188</v>
      </c>
      <c r="AP277" s="431">
        <f t="shared" si="83"/>
        <v>997.92</v>
      </c>
      <c r="AQ277" s="385">
        <v>1056</v>
      </c>
      <c r="AR277" s="237">
        <f t="shared" si="84"/>
        <v>887.04</v>
      </c>
      <c r="AS277" s="96">
        <v>1044</v>
      </c>
      <c r="AT277" s="431">
        <f t="shared" si="86"/>
        <v>876.95999999999992</v>
      </c>
      <c r="AU277" s="386">
        <v>0</v>
      </c>
      <c r="AV277" s="431">
        <f t="shared" si="99"/>
        <v>0</v>
      </c>
      <c r="AW277" s="386">
        <v>0</v>
      </c>
      <c r="AX277" s="431">
        <f t="shared" si="87"/>
        <v>0</v>
      </c>
      <c r="AY277" s="386">
        <v>1763</v>
      </c>
      <c r="AZ277" s="431">
        <f t="shared" si="88"/>
        <v>1480.9199999999998</v>
      </c>
      <c r="BA277" s="386">
        <v>924</v>
      </c>
      <c r="BB277" s="431">
        <f t="shared" si="95"/>
        <v>776.16</v>
      </c>
      <c r="BC277" s="386">
        <v>420</v>
      </c>
      <c r="BD277" s="431">
        <f t="shared" si="96"/>
        <v>352.8</v>
      </c>
      <c r="BE277" s="385">
        <v>492</v>
      </c>
      <c r="BF277" s="431">
        <f t="shared" si="89"/>
        <v>413.28</v>
      </c>
      <c r="BG277" s="385">
        <v>2000</v>
      </c>
      <c r="BH277" s="431">
        <f t="shared" si="90"/>
        <v>1680</v>
      </c>
      <c r="BI277" s="385">
        <v>240</v>
      </c>
      <c r="BJ277" s="431">
        <f t="shared" si="91"/>
        <v>201.6</v>
      </c>
      <c r="BK277" s="385">
        <v>216</v>
      </c>
      <c r="BL277" s="445">
        <f t="shared" si="92"/>
        <v>181.44</v>
      </c>
      <c r="BM277" s="468" t="s">
        <v>349</v>
      </c>
      <c r="BO277" s="1" t="s">
        <v>506</v>
      </c>
    </row>
    <row r="278" spans="1:67" ht="14.1" customHeight="1">
      <c r="A278" s="297" t="s">
        <v>418</v>
      </c>
      <c r="B278" s="56" t="s">
        <v>504</v>
      </c>
      <c r="C278" s="33" t="s">
        <v>87</v>
      </c>
      <c r="D278" s="76" t="s">
        <v>225</v>
      </c>
      <c r="E278" s="75" t="s">
        <v>194</v>
      </c>
      <c r="F278" s="1034"/>
      <c r="G278" s="68"/>
      <c r="H278" s="369" t="s">
        <v>733</v>
      </c>
      <c r="I278" s="340" t="s">
        <v>174</v>
      </c>
      <c r="J278" s="330" t="s">
        <v>196</v>
      </c>
      <c r="K278" s="176" t="s">
        <v>196</v>
      </c>
      <c r="L278" s="176" t="s">
        <v>167</v>
      </c>
      <c r="M278" s="55" t="s">
        <v>197</v>
      </c>
      <c r="N278" s="55">
        <v>20.709999999999997</v>
      </c>
      <c r="O278" s="55">
        <v>20.709999999999997</v>
      </c>
      <c r="P278" s="55">
        <v>0</v>
      </c>
      <c r="Q278" s="55">
        <v>0</v>
      </c>
      <c r="R278" s="55">
        <v>0</v>
      </c>
      <c r="S278" s="55">
        <v>0</v>
      </c>
      <c r="T278" s="55">
        <v>0</v>
      </c>
      <c r="U278" s="55">
        <v>0</v>
      </c>
      <c r="V278" s="55">
        <v>20.709999999999997</v>
      </c>
      <c r="W278" s="55">
        <f>V278</f>
        <v>20.709999999999997</v>
      </c>
      <c r="X278" s="55">
        <f>V278</f>
        <v>20.709999999999997</v>
      </c>
      <c r="Y278" s="55">
        <f>V278</f>
        <v>20.709999999999997</v>
      </c>
      <c r="Z278" s="55">
        <f>V278</f>
        <v>20.709999999999997</v>
      </c>
      <c r="AA278" s="55">
        <f>V278</f>
        <v>20.709999999999997</v>
      </c>
      <c r="AB278" s="147">
        <v>1.63</v>
      </c>
      <c r="AC278" s="147">
        <v>0</v>
      </c>
      <c r="AD278" s="147">
        <v>0</v>
      </c>
      <c r="AE278" s="147">
        <v>0</v>
      </c>
      <c r="AF278" s="147">
        <v>0</v>
      </c>
      <c r="AG278" s="147">
        <v>1.63</v>
      </c>
      <c r="AH278" s="147">
        <f>AG278</f>
        <v>1.63</v>
      </c>
      <c r="AI278" s="147">
        <f>AG278</f>
        <v>1.63</v>
      </c>
      <c r="AJ278" s="147">
        <f>AG278</f>
        <v>1.63</v>
      </c>
      <c r="AK278" s="147">
        <f>AG278</f>
        <v>1.63</v>
      </c>
      <c r="AL278" s="147">
        <f>AG278</f>
        <v>1.63</v>
      </c>
      <c r="AM278" s="147">
        <f>AG278</f>
        <v>1.63</v>
      </c>
      <c r="AN278" s="147">
        <f>AG278</f>
        <v>1.63</v>
      </c>
      <c r="AO278" s="420">
        <v>0</v>
      </c>
      <c r="AP278" s="431">
        <f t="shared" si="83"/>
        <v>0</v>
      </c>
      <c r="AQ278" s="385">
        <v>0</v>
      </c>
      <c r="AR278" s="237">
        <f t="shared" si="84"/>
        <v>0</v>
      </c>
      <c r="AS278" s="96">
        <v>0</v>
      </c>
      <c r="AT278" s="431">
        <f t="shared" si="86"/>
        <v>0</v>
      </c>
      <c r="AU278" s="386">
        <v>0</v>
      </c>
      <c r="AV278" s="431">
        <f t="shared" si="99"/>
        <v>0</v>
      </c>
      <c r="AW278" s="386">
        <v>0</v>
      </c>
      <c r="AX278" s="431">
        <f t="shared" si="87"/>
        <v>0</v>
      </c>
      <c r="AY278" s="386">
        <v>0</v>
      </c>
      <c r="AZ278" s="431">
        <f t="shared" si="88"/>
        <v>0</v>
      </c>
      <c r="BA278" s="386">
        <v>24</v>
      </c>
      <c r="BB278" s="431">
        <f t="shared" si="95"/>
        <v>39.119999999999997</v>
      </c>
      <c r="BC278" s="386">
        <v>190</v>
      </c>
      <c r="BD278" s="431">
        <f t="shared" si="96"/>
        <v>309.7</v>
      </c>
      <c r="BE278" s="385">
        <v>2818</v>
      </c>
      <c r="BF278" s="431">
        <f t="shared" si="89"/>
        <v>4593.34</v>
      </c>
      <c r="BG278" s="385">
        <v>1000</v>
      </c>
      <c r="BH278" s="431">
        <f t="shared" si="90"/>
        <v>1630</v>
      </c>
      <c r="BI278" s="385">
        <v>5760</v>
      </c>
      <c r="BJ278" s="431">
        <f t="shared" si="91"/>
        <v>9388.7999999999993</v>
      </c>
      <c r="BK278" s="385">
        <v>3896</v>
      </c>
      <c r="BL278" s="445">
        <f t="shared" si="92"/>
        <v>6350.48</v>
      </c>
      <c r="BM278" s="468" t="s">
        <v>734</v>
      </c>
      <c r="BO278" s="1" t="s">
        <v>506</v>
      </c>
    </row>
    <row r="279" spans="1:67" ht="14.25" customHeight="1">
      <c r="A279" s="297" t="s">
        <v>418</v>
      </c>
      <c r="B279" s="56" t="s">
        <v>504</v>
      </c>
      <c r="C279" s="33" t="s">
        <v>87</v>
      </c>
      <c r="D279" s="76" t="s">
        <v>225</v>
      </c>
      <c r="E279" s="75" t="s">
        <v>194</v>
      </c>
      <c r="F279" s="1034"/>
      <c r="G279" s="68">
        <v>2021</v>
      </c>
      <c r="H279" s="176" t="s">
        <v>735</v>
      </c>
      <c r="I279" s="340" t="s">
        <v>204</v>
      </c>
      <c r="J279" s="330" t="s">
        <v>196</v>
      </c>
      <c r="K279" s="176" t="s">
        <v>196</v>
      </c>
      <c r="L279" s="176" t="s">
        <v>167</v>
      </c>
      <c r="M279" s="55" t="s">
        <v>197</v>
      </c>
      <c r="N279" s="55">
        <v>2.17</v>
      </c>
      <c r="O279" s="55">
        <v>2.17</v>
      </c>
      <c r="P279" s="55">
        <v>2.17</v>
      </c>
      <c r="Q279" s="55">
        <v>2.17</v>
      </c>
      <c r="R279" s="55">
        <v>2.17</v>
      </c>
      <c r="S279" s="55">
        <v>2.17</v>
      </c>
      <c r="T279" s="55">
        <v>2.17</v>
      </c>
      <c r="U279" s="55">
        <v>2.17</v>
      </c>
      <c r="V279" s="55">
        <v>2.17</v>
      </c>
      <c r="W279" s="55">
        <v>2.17</v>
      </c>
      <c r="X279" s="55">
        <v>2.17</v>
      </c>
      <c r="Y279" s="55">
        <v>2.17</v>
      </c>
      <c r="Z279" s="55">
        <v>2.17</v>
      </c>
      <c r="AA279" s="55">
        <v>2.17</v>
      </c>
      <c r="AB279" s="147">
        <v>0</v>
      </c>
      <c r="AC279" s="147">
        <v>0</v>
      </c>
      <c r="AD279" s="147">
        <v>0</v>
      </c>
      <c r="AE279" s="147">
        <v>0</v>
      </c>
      <c r="AF279" s="147">
        <v>0</v>
      </c>
      <c r="AG279" s="147">
        <v>0</v>
      </c>
      <c r="AH279" s="147">
        <v>0</v>
      </c>
      <c r="AI279" s="365">
        <v>0.12</v>
      </c>
      <c r="AJ279" s="365">
        <f t="shared" si="98"/>
        <v>0.12</v>
      </c>
      <c r="AK279" s="365">
        <f t="shared" si="98"/>
        <v>0.12</v>
      </c>
      <c r="AL279" s="365">
        <f t="shared" si="98"/>
        <v>0.12</v>
      </c>
      <c r="AM279" s="365">
        <f t="shared" si="98"/>
        <v>0.12</v>
      </c>
      <c r="AN279" s="365">
        <f t="shared" si="98"/>
        <v>0.12</v>
      </c>
      <c r="AO279" s="420">
        <v>75120</v>
      </c>
      <c r="AP279" s="431">
        <f t="shared" si="83"/>
        <v>0</v>
      </c>
      <c r="AQ279" s="385">
        <v>137160</v>
      </c>
      <c r="AR279" s="237">
        <f t="shared" si="84"/>
        <v>0</v>
      </c>
      <c r="AS279" s="96">
        <v>69060</v>
      </c>
      <c r="AT279" s="431">
        <f t="shared" si="86"/>
        <v>0</v>
      </c>
      <c r="AU279" s="386">
        <v>30600</v>
      </c>
      <c r="AV279" s="431">
        <f t="shared" si="99"/>
        <v>0</v>
      </c>
      <c r="AW279" s="386">
        <v>78240</v>
      </c>
      <c r="AX279" s="431">
        <f t="shared" si="87"/>
        <v>0</v>
      </c>
      <c r="AY279" s="386">
        <v>55560</v>
      </c>
      <c r="AZ279" s="431">
        <f t="shared" si="88"/>
        <v>0</v>
      </c>
      <c r="BA279" s="386">
        <v>43980</v>
      </c>
      <c r="BB279" s="431">
        <f t="shared" si="95"/>
        <v>5277.5999999999995</v>
      </c>
      <c r="BC279" s="386">
        <v>74400</v>
      </c>
      <c r="BD279" s="431">
        <f t="shared" si="96"/>
        <v>8928</v>
      </c>
      <c r="BE279" s="385">
        <v>52440</v>
      </c>
      <c r="BF279" s="431">
        <f t="shared" si="89"/>
        <v>6292.8</v>
      </c>
      <c r="BG279" s="385">
        <v>50000</v>
      </c>
      <c r="BH279" s="431">
        <f t="shared" si="90"/>
        <v>6000</v>
      </c>
      <c r="BI279" s="385">
        <v>92280</v>
      </c>
      <c r="BJ279" s="431">
        <f t="shared" si="91"/>
        <v>11073.6</v>
      </c>
      <c r="BK279" s="385">
        <v>31080</v>
      </c>
      <c r="BL279" s="445">
        <f t="shared" si="92"/>
        <v>3729.6</v>
      </c>
      <c r="BM279" s="468" t="s">
        <v>736</v>
      </c>
      <c r="BO279" s="1" t="s">
        <v>506</v>
      </c>
    </row>
    <row r="280" spans="1:67" ht="14.25" customHeight="1">
      <c r="A280" s="297" t="s">
        <v>418</v>
      </c>
      <c r="B280" s="56" t="s">
        <v>504</v>
      </c>
      <c r="C280" s="33" t="s">
        <v>87</v>
      </c>
      <c r="D280" s="76" t="s">
        <v>225</v>
      </c>
      <c r="E280" s="75" t="s">
        <v>194</v>
      </c>
      <c r="F280" s="1034"/>
      <c r="G280" s="68">
        <v>2021</v>
      </c>
      <c r="H280" s="176" t="s">
        <v>737</v>
      </c>
      <c r="I280" s="340" t="s">
        <v>174</v>
      </c>
      <c r="J280" s="330" t="s">
        <v>196</v>
      </c>
      <c r="K280" s="176" t="s">
        <v>518</v>
      </c>
      <c r="L280" s="176" t="s">
        <v>167</v>
      </c>
      <c r="M280" s="55" t="s">
        <v>197</v>
      </c>
      <c r="N280" s="55">
        <v>6.16</v>
      </c>
      <c r="O280" s="55">
        <v>6.16</v>
      </c>
      <c r="P280" s="55">
        <v>6.19</v>
      </c>
      <c r="Q280" s="55">
        <v>6.19</v>
      </c>
      <c r="R280" s="55">
        <v>6.19</v>
      </c>
      <c r="S280" s="55">
        <v>6.19</v>
      </c>
      <c r="T280" s="55">
        <v>6.19</v>
      </c>
      <c r="U280" s="55">
        <v>6.19</v>
      </c>
      <c r="V280" s="55">
        <v>6.19</v>
      </c>
      <c r="W280" s="55">
        <v>6.19</v>
      </c>
      <c r="X280" s="55">
        <v>6.19</v>
      </c>
      <c r="Y280" s="55">
        <v>6.19</v>
      </c>
      <c r="Z280" s="55">
        <v>6.19</v>
      </c>
      <c r="AA280" s="55">
        <v>6.19</v>
      </c>
      <c r="AB280" s="147">
        <v>0.03</v>
      </c>
      <c r="AC280" s="147">
        <v>0.03</v>
      </c>
      <c r="AD280" s="147">
        <v>0.03</v>
      </c>
      <c r="AE280" s="147">
        <v>0.03</v>
      </c>
      <c r="AF280" s="147">
        <v>0.03</v>
      </c>
      <c r="AG280" s="147">
        <v>0.03</v>
      </c>
      <c r="AH280" s="147">
        <v>0.03</v>
      </c>
      <c r="AI280" s="365">
        <v>0.32</v>
      </c>
      <c r="AJ280" s="365">
        <f t="shared" si="98"/>
        <v>0.32</v>
      </c>
      <c r="AK280" s="365">
        <f t="shared" si="98"/>
        <v>0.32</v>
      </c>
      <c r="AL280" s="365">
        <f t="shared" si="98"/>
        <v>0.32</v>
      </c>
      <c r="AM280" s="365">
        <f t="shared" si="98"/>
        <v>0.32</v>
      </c>
      <c r="AN280" s="365">
        <f t="shared" si="98"/>
        <v>0.32</v>
      </c>
      <c r="AO280" s="420">
        <v>5370</v>
      </c>
      <c r="AP280" s="431">
        <f t="shared" si="83"/>
        <v>161.1</v>
      </c>
      <c r="AQ280" s="385">
        <v>190</v>
      </c>
      <c r="AR280" s="237">
        <f t="shared" si="84"/>
        <v>5.7</v>
      </c>
      <c r="AS280" s="96">
        <v>554</v>
      </c>
      <c r="AT280" s="431">
        <f t="shared" si="86"/>
        <v>16.62</v>
      </c>
      <c r="AU280" s="386">
        <v>950</v>
      </c>
      <c r="AV280" s="431">
        <f t="shared" si="99"/>
        <v>28.5</v>
      </c>
      <c r="AW280" s="386">
        <v>722</v>
      </c>
      <c r="AX280" s="431">
        <f t="shared" si="87"/>
        <v>21.66</v>
      </c>
      <c r="AY280" s="386">
        <v>460</v>
      </c>
      <c r="AZ280" s="431">
        <f t="shared" si="88"/>
        <v>13.799999999999999</v>
      </c>
      <c r="BA280" s="386">
        <v>658</v>
      </c>
      <c r="BB280" s="431">
        <f t="shared" si="95"/>
        <v>210.56</v>
      </c>
      <c r="BC280" s="386">
        <v>1460</v>
      </c>
      <c r="BD280" s="431">
        <f t="shared" si="96"/>
        <v>467.2</v>
      </c>
      <c r="BE280" s="385">
        <v>250</v>
      </c>
      <c r="BF280" s="431">
        <f t="shared" si="89"/>
        <v>80</v>
      </c>
      <c r="BG280" s="385">
        <v>300</v>
      </c>
      <c r="BH280" s="431">
        <f t="shared" si="90"/>
        <v>96</v>
      </c>
      <c r="BI280" s="385">
        <v>530</v>
      </c>
      <c r="BJ280" s="431">
        <f t="shared" si="91"/>
        <v>169.6</v>
      </c>
      <c r="BK280" s="385">
        <v>0</v>
      </c>
      <c r="BL280" s="445">
        <f t="shared" si="92"/>
        <v>0</v>
      </c>
      <c r="BM280" s="468" t="s">
        <v>738</v>
      </c>
      <c r="BO280" s="1" t="s">
        <v>506</v>
      </c>
    </row>
    <row r="281" spans="1:67" ht="14.25" customHeight="1">
      <c r="A281" s="297" t="s">
        <v>418</v>
      </c>
      <c r="B281" s="56" t="s">
        <v>504</v>
      </c>
      <c r="C281" s="33" t="s">
        <v>87</v>
      </c>
      <c r="D281" s="76" t="s">
        <v>538</v>
      </c>
      <c r="E281" s="75" t="s">
        <v>194</v>
      </c>
      <c r="F281" s="1034"/>
      <c r="G281" s="68">
        <v>2021</v>
      </c>
      <c r="H281" s="176" t="s">
        <v>739</v>
      </c>
      <c r="I281" s="340" t="s">
        <v>217</v>
      </c>
      <c r="J281" s="330" t="s">
        <v>196</v>
      </c>
      <c r="K281" s="176" t="s">
        <v>521</v>
      </c>
      <c r="L281" s="176" t="s">
        <v>167</v>
      </c>
      <c r="M281" s="55" t="s">
        <v>197</v>
      </c>
      <c r="N281" s="55">
        <v>6.96</v>
      </c>
      <c r="O281" s="55">
        <v>6.96</v>
      </c>
      <c r="P281" s="55">
        <v>6.96</v>
      </c>
      <c r="Q281" s="55">
        <v>6.96</v>
      </c>
      <c r="R281" s="55">
        <v>6.96</v>
      </c>
      <c r="S281" s="55">
        <v>6.96</v>
      </c>
      <c r="T281" s="55">
        <v>6.96</v>
      </c>
      <c r="U281" s="55">
        <v>6.96</v>
      </c>
      <c r="V281" s="55">
        <v>6.96</v>
      </c>
      <c r="W281" s="55">
        <v>6.96</v>
      </c>
      <c r="X281" s="55">
        <v>6.96</v>
      </c>
      <c r="Y281" s="55">
        <v>6.96</v>
      </c>
      <c r="Z281" s="55">
        <v>6.96</v>
      </c>
      <c r="AA281" s="55">
        <v>6.96</v>
      </c>
      <c r="AB281" s="147">
        <v>0.03</v>
      </c>
      <c r="AC281" s="147">
        <v>0.03</v>
      </c>
      <c r="AD281" s="147">
        <f t="shared" si="93"/>
        <v>0.03</v>
      </c>
      <c r="AE281" s="147">
        <f t="shared" si="93"/>
        <v>0.03</v>
      </c>
      <c r="AF281" s="147">
        <f t="shared" si="93"/>
        <v>0.03</v>
      </c>
      <c r="AG281" s="147">
        <f t="shared" si="93"/>
        <v>0.03</v>
      </c>
      <c r="AH281" s="147">
        <f t="shared" si="93"/>
        <v>0.03</v>
      </c>
      <c r="AI281" s="365">
        <v>0.34</v>
      </c>
      <c r="AJ281" s="365">
        <f t="shared" si="98"/>
        <v>0.34</v>
      </c>
      <c r="AK281" s="365">
        <f t="shared" si="98"/>
        <v>0.34</v>
      </c>
      <c r="AL281" s="365">
        <f t="shared" si="98"/>
        <v>0.34</v>
      </c>
      <c r="AM281" s="365">
        <f t="shared" si="98"/>
        <v>0.34</v>
      </c>
      <c r="AN281" s="365">
        <f t="shared" si="98"/>
        <v>0.34</v>
      </c>
      <c r="AO281" s="420">
        <v>2010</v>
      </c>
      <c r="AP281" s="431">
        <f t="shared" si="83"/>
        <v>60.3</v>
      </c>
      <c r="AQ281" s="385">
        <v>991</v>
      </c>
      <c r="AR281" s="237">
        <f t="shared" si="84"/>
        <v>29.73</v>
      </c>
      <c r="AS281" s="96">
        <v>870</v>
      </c>
      <c r="AT281" s="431">
        <f t="shared" si="86"/>
        <v>26.099999999999998</v>
      </c>
      <c r="AU281" s="386">
        <v>1040</v>
      </c>
      <c r="AV281" s="431">
        <f t="shared" si="99"/>
        <v>31.2</v>
      </c>
      <c r="AW281" s="386">
        <v>2020</v>
      </c>
      <c r="AX281" s="431">
        <f t="shared" si="87"/>
        <v>60.599999999999994</v>
      </c>
      <c r="AY281" s="386">
        <v>1320</v>
      </c>
      <c r="AZ281" s="431">
        <f t="shared" si="88"/>
        <v>39.6</v>
      </c>
      <c r="BA281" s="386">
        <v>2530</v>
      </c>
      <c r="BB281" s="431">
        <f t="shared" si="95"/>
        <v>860.2</v>
      </c>
      <c r="BC281" s="386">
        <v>4150</v>
      </c>
      <c r="BD281" s="431">
        <f t="shared" si="96"/>
        <v>1411</v>
      </c>
      <c r="BE281" s="385">
        <v>1140</v>
      </c>
      <c r="BF281" s="431">
        <f t="shared" si="89"/>
        <v>387.6</v>
      </c>
      <c r="BG281" s="385">
        <v>2130</v>
      </c>
      <c r="BH281" s="431">
        <f t="shared" si="90"/>
        <v>724.2</v>
      </c>
      <c r="BI281" s="385">
        <v>3290</v>
      </c>
      <c r="BJ281" s="431">
        <f t="shared" si="91"/>
        <v>1118.6000000000001</v>
      </c>
      <c r="BK281" s="385">
        <v>1700</v>
      </c>
      <c r="BL281" s="445">
        <f t="shared" si="92"/>
        <v>578</v>
      </c>
      <c r="BM281" s="468" t="s">
        <v>351</v>
      </c>
      <c r="BO281" s="1" t="s">
        <v>506</v>
      </c>
    </row>
    <row r="282" spans="1:67" ht="14.25" customHeight="1">
      <c r="A282" s="297" t="s">
        <v>418</v>
      </c>
      <c r="B282" s="56" t="s">
        <v>504</v>
      </c>
      <c r="C282" s="33" t="s">
        <v>87</v>
      </c>
      <c r="D282" s="76" t="s">
        <v>225</v>
      </c>
      <c r="E282" s="75" t="s">
        <v>194</v>
      </c>
      <c r="F282" s="1034"/>
      <c r="G282" s="68">
        <v>2021</v>
      </c>
      <c r="H282" s="176" t="s">
        <v>740</v>
      </c>
      <c r="I282" s="340" t="s">
        <v>174</v>
      </c>
      <c r="J282" s="330" t="s">
        <v>196</v>
      </c>
      <c r="K282" s="176" t="s">
        <v>521</v>
      </c>
      <c r="L282" s="176" t="s">
        <v>167</v>
      </c>
      <c r="M282" s="55" t="s">
        <v>197</v>
      </c>
      <c r="N282" s="55">
        <v>4.46</v>
      </c>
      <c r="O282" s="55">
        <v>4.46</v>
      </c>
      <c r="P282" s="55">
        <v>4.49</v>
      </c>
      <c r="Q282" s="55">
        <v>4.49</v>
      </c>
      <c r="R282" s="55">
        <v>4.49</v>
      </c>
      <c r="S282" s="55">
        <v>4.49</v>
      </c>
      <c r="T282" s="55">
        <v>4.49</v>
      </c>
      <c r="U282" s="55">
        <v>4.49</v>
      </c>
      <c r="V282" s="55">
        <v>4.49</v>
      </c>
      <c r="W282" s="55">
        <v>4.49</v>
      </c>
      <c r="X282" s="55">
        <v>4.49</v>
      </c>
      <c r="Y282" s="55">
        <v>4.49</v>
      </c>
      <c r="Z282" s="55">
        <v>4.49</v>
      </c>
      <c r="AA282" s="55">
        <v>4.49</v>
      </c>
      <c r="AB282" s="147">
        <v>0.03</v>
      </c>
      <c r="AC282" s="147">
        <v>0.03</v>
      </c>
      <c r="AD282" s="147">
        <f t="shared" si="93"/>
        <v>0.03</v>
      </c>
      <c r="AE282" s="147">
        <f t="shared" si="93"/>
        <v>0.03</v>
      </c>
      <c r="AF282" s="147">
        <f t="shared" si="93"/>
        <v>0.03</v>
      </c>
      <c r="AG282" s="147">
        <f t="shared" si="93"/>
        <v>0.03</v>
      </c>
      <c r="AH282" s="147">
        <f t="shared" si="93"/>
        <v>0.03</v>
      </c>
      <c r="AI282" s="365">
        <v>0.24</v>
      </c>
      <c r="AJ282" s="365">
        <f t="shared" si="98"/>
        <v>0.24</v>
      </c>
      <c r="AK282" s="365">
        <f t="shared" si="98"/>
        <v>0.24</v>
      </c>
      <c r="AL282" s="365">
        <f t="shared" si="98"/>
        <v>0.24</v>
      </c>
      <c r="AM282" s="365">
        <f t="shared" si="98"/>
        <v>0.24</v>
      </c>
      <c r="AN282" s="365">
        <f t="shared" si="98"/>
        <v>0.24</v>
      </c>
      <c r="AO282" s="420">
        <v>1512</v>
      </c>
      <c r="AP282" s="431">
        <f t="shared" si="83"/>
        <v>45.36</v>
      </c>
      <c r="AQ282" s="385">
        <v>6804</v>
      </c>
      <c r="AR282" s="237">
        <f t="shared" si="84"/>
        <v>204.12</v>
      </c>
      <c r="AS282" s="96">
        <v>6432</v>
      </c>
      <c r="AT282" s="431">
        <f t="shared" si="86"/>
        <v>192.95999999999998</v>
      </c>
      <c r="AU282" s="386">
        <v>2964</v>
      </c>
      <c r="AV282" s="431">
        <f t="shared" si="99"/>
        <v>88.92</v>
      </c>
      <c r="AW282" s="386">
        <v>5748</v>
      </c>
      <c r="AX282" s="431">
        <f t="shared" si="87"/>
        <v>172.44</v>
      </c>
      <c r="AY282" s="386">
        <v>4608</v>
      </c>
      <c r="AZ282" s="431">
        <f t="shared" si="88"/>
        <v>138.24</v>
      </c>
      <c r="BA282" s="386">
        <v>876</v>
      </c>
      <c r="BB282" s="431">
        <f t="shared" si="95"/>
        <v>210.23999999999998</v>
      </c>
      <c r="BC282" s="386">
        <v>3396</v>
      </c>
      <c r="BD282" s="431">
        <f t="shared" si="96"/>
        <v>815.04</v>
      </c>
      <c r="BE282" s="385">
        <v>0</v>
      </c>
      <c r="BF282" s="431">
        <f t="shared" si="89"/>
        <v>0</v>
      </c>
      <c r="BG282" s="385">
        <v>0</v>
      </c>
      <c r="BH282" s="431">
        <f t="shared" si="90"/>
        <v>0</v>
      </c>
      <c r="BI282" s="385">
        <v>720</v>
      </c>
      <c r="BJ282" s="431">
        <f t="shared" si="91"/>
        <v>172.79999999999998</v>
      </c>
      <c r="BK282" s="385">
        <v>12</v>
      </c>
      <c r="BL282" s="445">
        <f t="shared" si="92"/>
        <v>2.88</v>
      </c>
      <c r="BM282" s="468" t="s">
        <v>741</v>
      </c>
      <c r="BO282" s="1" t="s">
        <v>506</v>
      </c>
    </row>
    <row r="283" spans="1:67" ht="14.25" customHeight="1">
      <c r="A283" s="297" t="s">
        <v>418</v>
      </c>
      <c r="B283" s="56" t="s">
        <v>504</v>
      </c>
      <c r="C283" s="33" t="s">
        <v>87</v>
      </c>
      <c r="D283" s="76" t="s">
        <v>225</v>
      </c>
      <c r="E283" s="75" t="s">
        <v>194</v>
      </c>
      <c r="F283" s="1034"/>
      <c r="G283" s="68">
        <v>2021</v>
      </c>
      <c r="H283" s="176" t="s">
        <v>740</v>
      </c>
      <c r="I283" s="340" t="s">
        <v>174</v>
      </c>
      <c r="J283" s="330" t="s">
        <v>196</v>
      </c>
      <c r="K283" s="176" t="s">
        <v>521</v>
      </c>
      <c r="L283" s="176" t="s">
        <v>167</v>
      </c>
      <c r="M283" s="55" t="s">
        <v>197</v>
      </c>
      <c r="N283" s="55">
        <v>4.7300000000000004</v>
      </c>
      <c r="O283" s="55">
        <v>4.7300000000000004</v>
      </c>
      <c r="P283" s="55">
        <v>4.7300000000000004</v>
      </c>
      <c r="Q283" s="55">
        <v>4.7300000000000004</v>
      </c>
      <c r="R283" s="55">
        <v>4.7300000000000004</v>
      </c>
      <c r="S283" s="55">
        <v>4.7300000000000004</v>
      </c>
      <c r="T283" s="55">
        <v>4.7300000000000004</v>
      </c>
      <c r="U283" s="55">
        <v>4.7300000000000004</v>
      </c>
      <c r="V283" s="55">
        <v>4.7300000000000004</v>
      </c>
      <c r="W283" s="55">
        <v>4.7300000000000004</v>
      </c>
      <c r="X283" s="55">
        <v>4.7300000000000004</v>
      </c>
      <c r="Y283" s="55">
        <v>4.7300000000000004</v>
      </c>
      <c r="Z283" s="55">
        <v>4.7300000000000004</v>
      </c>
      <c r="AA283" s="55">
        <v>4.7300000000000004</v>
      </c>
      <c r="AB283" s="147">
        <v>0.05</v>
      </c>
      <c r="AC283" s="147">
        <v>0.05</v>
      </c>
      <c r="AD283" s="147">
        <v>0.05</v>
      </c>
      <c r="AE283" s="147">
        <v>0.05</v>
      </c>
      <c r="AF283" s="147">
        <v>0.05</v>
      </c>
      <c r="AG283" s="147">
        <v>0.05</v>
      </c>
      <c r="AH283" s="147">
        <v>0.05</v>
      </c>
      <c r="AI283" s="147">
        <v>0.27</v>
      </c>
      <c r="AJ283" s="147">
        <f t="shared" si="98"/>
        <v>0.27</v>
      </c>
      <c r="AK283" s="147">
        <f t="shared" si="98"/>
        <v>0.27</v>
      </c>
      <c r="AL283" s="147">
        <f t="shared" si="98"/>
        <v>0.27</v>
      </c>
      <c r="AM283" s="147">
        <f t="shared" si="98"/>
        <v>0.27</v>
      </c>
      <c r="AN283" s="147">
        <f t="shared" si="98"/>
        <v>0.27</v>
      </c>
      <c r="AO283" s="420">
        <v>0</v>
      </c>
      <c r="AP283" s="431">
        <f t="shared" si="83"/>
        <v>0</v>
      </c>
      <c r="AQ283" s="385">
        <v>9216</v>
      </c>
      <c r="AR283" s="237">
        <f t="shared" si="84"/>
        <v>460.8</v>
      </c>
      <c r="AS283" s="96">
        <v>20988</v>
      </c>
      <c r="AT283" s="431">
        <f t="shared" si="86"/>
        <v>1049.4000000000001</v>
      </c>
      <c r="AU283" s="386">
        <v>24444</v>
      </c>
      <c r="AV283" s="431">
        <f t="shared" si="99"/>
        <v>1222.2</v>
      </c>
      <c r="AW283" s="386">
        <v>19152</v>
      </c>
      <c r="AX283" s="431">
        <f t="shared" si="87"/>
        <v>957.6</v>
      </c>
      <c r="AY283" s="386">
        <v>23304</v>
      </c>
      <c r="AZ283" s="431">
        <f t="shared" si="88"/>
        <v>1165.2</v>
      </c>
      <c r="BA283" s="386">
        <v>14016</v>
      </c>
      <c r="BB283" s="431">
        <f t="shared" si="95"/>
        <v>3784.32</v>
      </c>
      <c r="BC283" s="386">
        <v>23016</v>
      </c>
      <c r="BD283" s="431">
        <f t="shared" si="96"/>
        <v>6214.3200000000006</v>
      </c>
      <c r="BE283" s="385">
        <v>17224</v>
      </c>
      <c r="BF283" s="431">
        <f t="shared" si="89"/>
        <v>4650.4800000000005</v>
      </c>
      <c r="BG283" s="385">
        <v>15000</v>
      </c>
      <c r="BH283" s="431">
        <f t="shared" si="90"/>
        <v>4050.0000000000005</v>
      </c>
      <c r="BI283" s="385">
        <v>33600</v>
      </c>
      <c r="BJ283" s="431">
        <f t="shared" si="91"/>
        <v>9072</v>
      </c>
      <c r="BK283" s="385">
        <v>20256</v>
      </c>
      <c r="BL283" s="445">
        <f t="shared" si="92"/>
        <v>5469.1200000000008</v>
      </c>
      <c r="BM283" s="468" t="s">
        <v>742</v>
      </c>
      <c r="BO283" s="1" t="s">
        <v>506</v>
      </c>
    </row>
    <row r="284" spans="1:67" ht="14.25" customHeight="1">
      <c r="A284" s="297" t="s">
        <v>418</v>
      </c>
      <c r="B284" s="56" t="s">
        <v>504</v>
      </c>
      <c r="C284" s="33" t="s">
        <v>87</v>
      </c>
      <c r="D284" s="76" t="s">
        <v>225</v>
      </c>
      <c r="E284" s="75" t="s">
        <v>194</v>
      </c>
      <c r="F284" s="1034"/>
      <c r="G284" s="68">
        <v>2021</v>
      </c>
      <c r="H284" s="176" t="s">
        <v>740</v>
      </c>
      <c r="I284" s="340" t="s">
        <v>174</v>
      </c>
      <c r="J284" s="330" t="s">
        <v>196</v>
      </c>
      <c r="K284" s="176" t="s">
        <v>521</v>
      </c>
      <c r="L284" s="176" t="s">
        <v>167</v>
      </c>
      <c r="M284" s="55" t="s">
        <v>197</v>
      </c>
      <c r="N284" s="55">
        <v>5.09</v>
      </c>
      <c r="O284" s="55">
        <v>5.09</v>
      </c>
      <c r="P284" s="55">
        <v>5.09</v>
      </c>
      <c r="Q284" s="55">
        <v>5.09</v>
      </c>
      <c r="R284" s="55">
        <v>5.09</v>
      </c>
      <c r="S284" s="55">
        <v>5.09</v>
      </c>
      <c r="T284" s="55">
        <v>5.09</v>
      </c>
      <c r="U284" s="55">
        <v>5.09</v>
      </c>
      <c r="V284" s="55">
        <v>5.09</v>
      </c>
      <c r="W284" s="55">
        <v>5.09</v>
      </c>
      <c r="X284" s="55">
        <v>5.09</v>
      </c>
      <c r="Y284" s="55">
        <v>5.09</v>
      </c>
      <c r="Z284" s="55">
        <v>5.09</v>
      </c>
      <c r="AA284" s="55">
        <v>5.09</v>
      </c>
      <c r="AB284" s="147">
        <v>0.24</v>
      </c>
      <c r="AC284" s="147">
        <v>0.24</v>
      </c>
      <c r="AD284" s="147">
        <v>0.24</v>
      </c>
      <c r="AE284" s="147">
        <v>0.24</v>
      </c>
      <c r="AF284" s="147">
        <v>0.24</v>
      </c>
      <c r="AG284" s="147">
        <v>0.24</v>
      </c>
      <c r="AH284" s="147">
        <v>0.24</v>
      </c>
      <c r="AI284" s="365">
        <v>0.47</v>
      </c>
      <c r="AJ284" s="365">
        <f t="shared" si="98"/>
        <v>0.47</v>
      </c>
      <c r="AK284" s="365">
        <f t="shared" si="98"/>
        <v>0.47</v>
      </c>
      <c r="AL284" s="365">
        <f t="shared" si="98"/>
        <v>0.47</v>
      </c>
      <c r="AM284" s="365">
        <f t="shared" si="98"/>
        <v>0.47</v>
      </c>
      <c r="AN284" s="365">
        <f t="shared" si="98"/>
        <v>0.47</v>
      </c>
      <c r="AO284" s="420">
        <v>0</v>
      </c>
      <c r="AP284" s="431">
        <f t="shared" si="83"/>
        <v>0</v>
      </c>
      <c r="AQ284" s="385">
        <v>40</v>
      </c>
      <c r="AR284" s="237">
        <f t="shared" si="84"/>
        <v>9.6</v>
      </c>
      <c r="AS284" s="96">
        <v>3804</v>
      </c>
      <c r="AT284" s="431">
        <f t="shared" si="86"/>
        <v>912.95999999999992</v>
      </c>
      <c r="AU284" s="386">
        <v>4344</v>
      </c>
      <c r="AV284" s="431">
        <f t="shared" si="99"/>
        <v>1042.56</v>
      </c>
      <c r="AW284" s="386">
        <v>16464</v>
      </c>
      <c r="AX284" s="431">
        <f t="shared" si="87"/>
        <v>3951.3599999999997</v>
      </c>
      <c r="AY284" s="386">
        <v>12408</v>
      </c>
      <c r="AZ284" s="431">
        <f t="shared" si="88"/>
        <v>2977.92</v>
      </c>
      <c r="BA284" s="386">
        <v>5220</v>
      </c>
      <c r="BB284" s="431">
        <f t="shared" si="95"/>
        <v>2453.3999999999996</v>
      </c>
      <c r="BC284" s="386">
        <v>10908</v>
      </c>
      <c r="BD284" s="431">
        <f t="shared" si="96"/>
        <v>5126.7599999999993</v>
      </c>
      <c r="BE284" s="385">
        <v>4824</v>
      </c>
      <c r="BF284" s="431">
        <f t="shared" si="89"/>
        <v>2267.2799999999997</v>
      </c>
      <c r="BG284" s="385">
        <v>5000</v>
      </c>
      <c r="BH284" s="431">
        <f t="shared" si="90"/>
        <v>2350</v>
      </c>
      <c r="BI284" s="385">
        <v>15900</v>
      </c>
      <c r="BJ284" s="431">
        <f t="shared" si="91"/>
        <v>7473</v>
      </c>
      <c r="BK284" s="385">
        <v>7080</v>
      </c>
      <c r="BL284" s="445">
        <f t="shared" si="92"/>
        <v>3327.6</v>
      </c>
      <c r="BM284" s="468" t="s">
        <v>743</v>
      </c>
      <c r="BO284" s="1" t="s">
        <v>506</v>
      </c>
    </row>
    <row r="285" spans="1:67" ht="14.25" customHeight="1">
      <c r="A285" s="297" t="s">
        <v>418</v>
      </c>
      <c r="B285" s="56" t="s">
        <v>504</v>
      </c>
      <c r="C285" s="33" t="s">
        <v>87</v>
      </c>
      <c r="D285" s="76" t="s">
        <v>225</v>
      </c>
      <c r="E285" s="75" t="s">
        <v>194</v>
      </c>
      <c r="F285" s="1034"/>
      <c r="G285" s="68">
        <v>2021</v>
      </c>
      <c r="H285" s="176" t="s">
        <v>744</v>
      </c>
      <c r="I285" s="340" t="s">
        <v>204</v>
      </c>
      <c r="J285" s="330" t="s">
        <v>196</v>
      </c>
      <c r="K285" s="176" t="s">
        <v>521</v>
      </c>
      <c r="L285" s="176" t="s">
        <v>167</v>
      </c>
      <c r="M285" s="55" t="s">
        <v>197</v>
      </c>
      <c r="N285" s="55">
        <v>2.16</v>
      </c>
      <c r="O285" s="55">
        <v>2.16</v>
      </c>
      <c r="P285" s="55">
        <v>2.16</v>
      </c>
      <c r="Q285" s="55">
        <v>2.16</v>
      </c>
      <c r="R285" s="55">
        <v>2.16</v>
      </c>
      <c r="S285" s="55">
        <v>2.16</v>
      </c>
      <c r="T285" s="55">
        <v>2.16</v>
      </c>
      <c r="U285" s="55">
        <v>2.16</v>
      </c>
      <c r="V285" s="55">
        <v>2.16</v>
      </c>
      <c r="W285" s="55">
        <v>2.16</v>
      </c>
      <c r="X285" s="55">
        <v>2.16</v>
      </c>
      <c r="Y285" s="55">
        <v>2.16</v>
      </c>
      <c r="Z285" s="55">
        <v>2.16</v>
      </c>
      <c r="AA285" s="55">
        <v>2.16</v>
      </c>
      <c r="AB285" s="147">
        <v>0.05</v>
      </c>
      <c r="AC285" s="147">
        <v>0.05</v>
      </c>
      <c r="AD285" s="147">
        <v>0.05</v>
      </c>
      <c r="AE285" s="147">
        <v>0.05</v>
      </c>
      <c r="AF285" s="147">
        <v>0.05</v>
      </c>
      <c r="AG285" s="147">
        <v>0.05</v>
      </c>
      <c r="AH285" s="147">
        <v>0.05</v>
      </c>
      <c r="AI285" s="365">
        <v>0.15</v>
      </c>
      <c r="AJ285" s="365">
        <f t="shared" si="98"/>
        <v>0.15</v>
      </c>
      <c r="AK285" s="365">
        <f t="shared" si="98"/>
        <v>0.15</v>
      </c>
      <c r="AL285" s="365">
        <f t="shared" si="98"/>
        <v>0.15</v>
      </c>
      <c r="AM285" s="365">
        <f t="shared" si="98"/>
        <v>0.15</v>
      </c>
      <c r="AN285" s="365">
        <f t="shared" si="98"/>
        <v>0.15</v>
      </c>
      <c r="AO285" s="420">
        <v>0</v>
      </c>
      <c r="AP285" s="431">
        <f t="shared" si="83"/>
        <v>0</v>
      </c>
      <c r="AQ285" s="385">
        <v>9240</v>
      </c>
      <c r="AR285" s="237">
        <f t="shared" si="84"/>
        <v>462</v>
      </c>
      <c r="AS285" s="96">
        <v>22440</v>
      </c>
      <c r="AT285" s="431">
        <f t="shared" si="86"/>
        <v>1122</v>
      </c>
      <c r="AU285" s="386">
        <v>22560</v>
      </c>
      <c r="AV285" s="431">
        <f t="shared" si="99"/>
        <v>1128</v>
      </c>
      <c r="AW285" s="386">
        <v>20040</v>
      </c>
      <c r="AX285" s="431">
        <f t="shared" si="87"/>
        <v>1002</v>
      </c>
      <c r="AY285" s="386">
        <v>24840</v>
      </c>
      <c r="AZ285" s="431">
        <f t="shared" si="88"/>
        <v>1242</v>
      </c>
      <c r="BA285" s="386">
        <v>11640</v>
      </c>
      <c r="BB285" s="431">
        <f t="shared" si="95"/>
        <v>1746</v>
      </c>
      <c r="BC285" s="386">
        <v>21600</v>
      </c>
      <c r="BD285" s="431">
        <f t="shared" si="96"/>
        <v>3240</v>
      </c>
      <c r="BE285" s="385">
        <v>18600</v>
      </c>
      <c r="BF285" s="431">
        <f t="shared" si="89"/>
        <v>2790</v>
      </c>
      <c r="BG285" s="385">
        <v>15000</v>
      </c>
      <c r="BH285" s="431">
        <f t="shared" si="90"/>
        <v>2250</v>
      </c>
      <c r="BI285" s="385">
        <v>34800</v>
      </c>
      <c r="BJ285" s="431">
        <f t="shared" si="91"/>
        <v>5220</v>
      </c>
      <c r="BK285" s="385">
        <v>19200</v>
      </c>
      <c r="BL285" s="445">
        <f t="shared" si="92"/>
        <v>2880</v>
      </c>
      <c r="BM285" s="468" t="s">
        <v>745</v>
      </c>
      <c r="BO285" s="1" t="s">
        <v>506</v>
      </c>
    </row>
    <row r="286" spans="1:67" ht="14.25" customHeight="1">
      <c r="A286" s="297" t="s">
        <v>418</v>
      </c>
      <c r="B286" s="56" t="s">
        <v>746</v>
      </c>
      <c r="C286" s="33" t="s">
        <v>87</v>
      </c>
      <c r="D286" s="76" t="s">
        <v>225</v>
      </c>
      <c r="E286" s="75" t="s">
        <v>194</v>
      </c>
      <c r="F286" s="1034"/>
      <c r="G286" s="68">
        <v>2021</v>
      </c>
      <c r="H286" s="176" t="s">
        <v>747</v>
      </c>
      <c r="I286" s="340" t="s">
        <v>204</v>
      </c>
      <c r="J286" s="330" t="s">
        <v>196</v>
      </c>
      <c r="K286" s="176" t="s">
        <v>521</v>
      </c>
      <c r="L286" s="176" t="s">
        <v>167</v>
      </c>
      <c r="M286" s="55" t="s">
        <v>197</v>
      </c>
      <c r="N286" s="55">
        <v>2.2599999999999998</v>
      </c>
      <c r="O286" s="55">
        <v>2.2599999999999998</v>
      </c>
      <c r="P286" s="55">
        <v>2.2599999999999998</v>
      </c>
      <c r="Q286" s="55">
        <v>2.2599999999999998</v>
      </c>
      <c r="R286" s="55">
        <v>2.2599999999999998</v>
      </c>
      <c r="S286" s="55">
        <v>2.2599999999999998</v>
      </c>
      <c r="T286" s="55">
        <v>2.2599999999999998</v>
      </c>
      <c r="U286" s="55">
        <v>2.2599999999999998</v>
      </c>
      <c r="V286" s="55">
        <v>2.2599999999999998</v>
      </c>
      <c r="W286" s="55">
        <v>2.2599999999999998</v>
      </c>
      <c r="X286" s="55">
        <v>2.2599999999999998</v>
      </c>
      <c r="Y286" s="55">
        <v>2.2599999999999998</v>
      </c>
      <c r="Z286" s="55">
        <v>2.2599999999999998</v>
      </c>
      <c r="AA286" s="55">
        <v>2.2599999999999998</v>
      </c>
      <c r="AB286" s="147">
        <v>0.09</v>
      </c>
      <c r="AC286" s="147">
        <v>0.09</v>
      </c>
      <c r="AD286" s="147">
        <v>0.09</v>
      </c>
      <c r="AE286" s="147">
        <v>0.09</v>
      </c>
      <c r="AF286" s="147">
        <v>0.09</v>
      </c>
      <c r="AG286" s="147">
        <v>0.09</v>
      </c>
      <c r="AH286" s="147">
        <v>0.09</v>
      </c>
      <c r="AI286" s="365">
        <v>0.19</v>
      </c>
      <c r="AJ286" s="365">
        <f t="shared" si="98"/>
        <v>0.19</v>
      </c>
      <c r="AK286" s="365">
        <f t="shared" si="98"/>
        <v>0.19</v>
      </c>
      <c r="AL286" s="365">
        <f t="shared" si="98"/>
        <v>0.19</v>
      </c>
      <c r="AM286" s="365">
        <f t="shared" si="98"/>
        <v>0.19</v>
      </c>
      <c r="AN286" s="365">
        <f t="shared" si="98"/>
        <v>0.19</v>
      </c>
      <c r="AO286" s="420">
        <v>0</v>
      </c>
      <c r="AP286" s="431">
        <f t="shared" si="83"/>
        <v>0</v>
      </c>
      <c r="AQ286" s="385">
        <v>40</v>
      </c>
      <c r="AR286" s="237">
        <f t="shared" si="84"/>
        <v>3.5999999999999996</v>
      </c>
      <c r="AS286" s="96">
        <v>3840</v>
      </c>
      <c r="AT286" s="431">
        <f t="shared" si="86"/>
        <v>345.59999999999997</v>
      </c>
      <c r="AU286" s="386">
        <v>8400</v>
      </c>
      <c r="AV286" s="431">
        <f t="shared" si="99"/>
        <v>756</v>
      </c>
      <c r="AW286" s="386">
        <v>12600</v>
      </c>
      <c r="AX286" s="431">
        <f t="shared" si="87"/>
        <v>1134</v>
      </c>
      <c r="AY286" s="386">
        <v>12240</v>
      </c>
      <c r="AZ286" s="431">
        <f t="shared" si="88"/>
        <v>1101.5999999999999</v>
      </c>
      <c r="BA286" s="386">
        <v>5040</v>
      </c>
      <c r="BB286" s="431">
        <f t="shared" si="95"/>
        <v>957.6</v>
      </c>
      <c r="BC286" s="386">
        <v>11040</v>
      </c>
      <c r="BD286" s="431">
        <f t="shared" si="96"/>
        <v>2097.6</v>
      </c>
      <c r="BE286" s="385">
        <v>4080</v>
      </c>
      <c r="BF286" s="431">
        <f t="shared" si="89"/>
        <v>775.2</v>
      </c>
      <c r="BG286" s="385">
        <v>5000</v>
      </c>
      <c r="BH286" s="431">
        <f t="shared" si="90"/>
        <v>950</v>
      </c>
      <c r="BI286" s="385">
        <v>15480</v>
      </c>
      <c r="BJ286" s="431">
        <f t="shared" si="91"/>
        <v>2941.2</v>
      </c>
      <c r="BK286" s="385">
        <v>7080</v>
      </c>
      <c r="BL286" s="445">
        <f t="shared" si="92"/>
        <v>1345.2</v>
      </c>
      <c r="BM286" s="468" t="s">
        <v>748</v>
      </c>
      <c r="BO286" s="1" t="s">
        <v>506</v>
      </c>
    </row>
    <row r="287" spans="1:67" ht="14.25" customHeight="1" thickBot="1">
      <c r="A287" s="298" t="s">
        <v>418</v>
      </c>
      <c r="B287" s="72" t="s">
        <v>746</v>
      </c>
      <c r="C287" s="71" t="s">
        <v>87</v>
      </c>
      <c r="D287" s="299" t="s">
        <v>225</v>
      </c>
      <c r="E287" s="300" t="s">
        <v>194</v>
      </c>
      <c r="F287" s="1035"/>
      <c r="G287" s="92">
        <v>2021</v>
      </c>
      <c r="H287" s="190" t="s">
        <v>744</v>
      </c>
      <c r="I287" s="340" t="s">
        <v>204</v>
      </c>
      <c r="J287" s="330" t="s">
        <v>196</v>
      </c>
      <c r="K287" s="176" t="s">
        <v>521</v>
      </c>
      <c r="L287" s="176" t="s">
        <v>167</v>
      </c>
      <c r="M287" s="55" t="s">
        <v>197</v>
      </c>
      <c r="N287" s="55">
        <v>2.06</v>
      </c>
      <c r="O287" s="90">
        <v>2.06</v>
      </c>
      <c r="P287" s="90">
        <v>2.06</v>
      </c>
      <c r="Q287" s="90">
        <v>2.06</v>
      </c>
      <c r="R287" s="90">
        <v>2.06</v>
      </c>
      <c r="S287" s="90">
        <v>2.06</v>
      </c>
      <c r="T287" s="90">
        <v>2.06</v>
      </c>
      <c r="U287" s="90">
        <v>2.06</v>
      </c>
      <c r="V287" s="90">
        <v>2.06</v>
      </c>
      <c r="W287" s="90">
        <v>2.06</v>
      </c>
      <c r="X287" s="90">
        <v>2.06</v>
      </c>
      <c r="Y287" s="90">
        <v>2.06</v>
      </c>
      <c r="Z287" s="90">
        <v>2.06</v>
      </c>
      <c r="AA287" s="90">
        <v>2.06</v>
      </c>
      <c r="AB287" s="86">
        <v>0.03</v>
      </c>
      <c r="AC287" s="86">
        <v>0.03</v>
      </c>
      <c r="AD287" s="86">
        <f t="shared" si="93"/>
        <v>0.03</v>
      </c>
      <c r="AE287" s="86">
        <f t="shared" si="93"/>
        <v>0.03</v>
      </c>
      <c r="AF287" s="86">
        <f t="shared" si="93"/>
        <v>0.03</v>
      </c>
      <c r="AG287" s="86">
        <f t="shared" si="93"/>
        <v>0.03</v>
      </c>
      <c r="AH287" s="86">
        <f t="shared" si="93"/>
        <v>0.03</v>
      </c>
      <c r="AI287" s="383">
        <v>0.12</v>
      </c>
      <c r="AJ287" s="383">
        <f t="shared" si="98"/>
        <v>0.12</v>
      </c>
      <c r="AK287" s="383">
        <f t="shared" si="98"/>
        <v>0.12</v>
      </c>
      <c r="AL287" s="383">
        <f t="shared" si="98"/>
        <v>0.12</v>
      </c>
      <c r="AM287" s="383">
        <f t="shared" si="98"/>
        <v>0.12</v>
      </c>
      <c r="AN287" s="383">
        <f t="shared" si="98"/>
        <v>0.12</v>
      </c>
      <c r="AO287" s="421">
        <v>1080</v>
      </c>
      <c r="AP287" s="432">
        <f t="shared" si="83"/>
        <v>32.4</v>
      </c>
      <c r="AQ287" s="387">
        <v>840</v>
      </c>
      <c r="AR287" s="440">
        <f t="shared" si="84"/>
        <v>25.2</v>
      </c>
      <c r="AS287" s="88">
        <v>360</v>
      </c>
      <c r="AT287" s="432">
        <f t="shared" si="86"/>
        <v>10.799999999999999</v>
      </c>
      <c r="AU287" s="392">
        <v>600</v>
      </c>
      <c r="AV287" s="432">
        <f t="shared" si="99"/>
        <v>18</v>
      </c>
      <c r="AW287" s="392">
        <v>480</v>
      </c>
      <c r="AX287" s="432">
        <f t="shared" si="87"/>
        <v>14.399999999999999</v>
      </c>
      <c r="AY287" s="392">
        <v>240</v>
      </c>
      <c r="AZ287" s="432">
        <f t="shared" si="88"/>
        <v>7.1999999999999993</v>
      </c>
      <c r="BA287" s="392">
        <v>720</v>
      </c>
      <c r="BB287" s="432">
        <f t="shared" si="95"/>
        <v>86.399999999999991</v>
      </c>
      <c r="BC287" s="392">
        <v>480</v>
      </c>
      <c r="BD287" s="432">
        <f t="shared" si="96"/>
        <v>57.599999999999994</v>
      </c>
      <c r="BE287" s="387">
        <v>0</v>
      </c>
      <c r="BF287" s="432">
        <f t="shared" si="89"/>
        <v>0</v>
      </c>
      <c r="BG287" s="387">
        <v>1000</v>
      </c>
      <c r="BH287" s="432">
        <f t="shared" si="90"/>
        <v>120</v>
      </c>
      <c r="BI287" s="387">
        <v>720</v>
      </c>
      <c r="BJ287" s="432">
        <f t="shared" si="91"/>
        <v>86.399999999999991</v>
      </c>
      <c r="BK287" s="387">
        <v>720</v>
      </c>
      <c r="BL287" s="446">
        <f t="shared" si="92"/>
        <v>86.399999999999991</v>
      </c>
      <c r="BM287" s="468" t="s">
        <v>749</v>
      </c>
      <c r="BO287" s="1" t="s">
        <v>506</v>
      </c>
    </row>
    <row r="288" spans="1:67" ht="14.25" customHeight="1">
      <c r="A288" s="308" t="s">
        <v>418</v>
      </c>
      <c r="B288" s="67" t="s">
        <v>356</v>
      </c>
      <c r="C288" s="357" t="s">
        <v>87</v>
      </c>
      <c r="D288" s="560" t="s">
        <v>357</v>
      </c>
      <c r="E288" s="561" t="s">
        <v>357</v>
      </c>
      <c r="F288" s="1034" t="s">
        <v>358</v>
      </c>
      <c r="G288" s="214">
        <v>2021</v>
      </c>
      <c r="H288" s="176" t="s">
        <v>750</v>
      </c>
      <c r="I288" s="187" t="s">
        <v>204</v>
      </c>
      <c r="J288" s="331" t="s">
        <v>196</v>
      </c>
      <c r="K288" s="187" t="s">
        <v>196</v>
      </c>
      <c r="L288" s="187" t="s">
        <v>167</v>
      </c>
      <c r="M288" s="63" t="s">
        <v>197</v>
      </c>
      <c r="N288" s="63">
        <v>9.49</v>
      </c>
      <c r="O288" s="63">
        <v>9.49</v>
      </c>
      <c r="P288" s="63">
        <v>9.49</v>
      </c>
      <c r="Q288" s="63">
        <v>9.49</v>
      </c>
      <c r="R288" s="63">
        <v>9.49</v>
      </c>
      <c r="S288" s="63">
        <v>9.49</v>
      </c>
      <c r="T288" s="63">
        <v>9.49</v>
      </c>
      <c r="U288" s="63">
        <v>9.49</v>
      </c>
      <c r="V288" s="63">
        <v>9.49</v>
      </c>
      <c r="W288" s="63">
        <v>9.49</v>
      </c>
      <c r="X288" s="63">
        <v>9.49</v>
      </c>
      <c r="Y288" s="63">
        <v>9.49</v>
      </c>
      <c r="Z288" s="63">
        <v>9.49</v>
      </c>
      <c r="AA288" s="63">
        <v>9.49</v>
      </c>
      <c r="AB288" s="61">
        <v>0.2</v>
      </c>
      <c r="AC288" s="61">
        <v>0.2</v>
      </c>
      <c r="AD288" s="61">
        <f t="shared" ref="AD288:AN288" si="100">AC288</f>
        <v>0.2</v>
      </c>
      <c r="AE288" s="61">
        <f t="shared" si="100"/>
        <v>0.2</v>
      </c>
      <c r="AF288" s="61">
        <f t="shared" si="100"/>
        <v>0.2</v>
      </c>
      <c r="AG288" s="61">
        <f t="shared" si="100"/>
        <v>0.2</v>
      </c>
      <c r="AH288" s="61">
        <f t="shared" si="100"/>
        <v>0.2</v>
      </c>
      <c r="AI288" s="61">
        <f t="shared" si="100"/>
        <v>0.2</v>
      </c>
      <c r="AJ288" s="61">
        <f t="shared" si="100"/>
        <v>0.2</v>
      </c>
      <c r="AK288" s="61">
        <f t="shared" si="100"/>
        <v>0.2</v>
      </c>
      <c r="AL288" s="61">
        <f t="shared" si="100"/>
        <v>0.2</v>
      </c>
      <c r="AM288" s="61">
        <f t="shared" si="100"/>
        <v>0.2</v>
      </c>
      <c r="AN288" s="61">
        <f t="shared" si="100"/>
        <v>0.2</v>
      </c>
      <c r="AO288" s="385">
        <v>0</v>
      </c>
      <c r="AP288" s="431">
        <f t="shared" si="83"/>
        <v>0</v>
      </c>
      <c r="AQ288" s="385">
        <v>7896</v>
      </c>
      <c r="AR288" s="237">
        <f t="shared" si="84"/>
        <v>1579.2</v>
      </c>
      <c r="AS288" s="96">
        <v>13968</v>
      </c>
      <c r="AT288" s="431">
        <f t="shared" si="86"/>
        <v>2793.6000000000004</v>
      </c>
      <c r="AU288" s="386">
        <v>1152</v>
      </c>
      <c r="AV288" s="431">
        <f t="shared" si="99"/>
        <v>230.4</v>
      </c>
      <c r="AW288" s="386">
        <v>9168</v>
      </c>
      <c r="AX288" s="431">
        <f t="shared" si="87"/>
        <v>1833.6000000000001</v>
      </c>
      <c r="AY288" s="386">
        <v>5760</v>
      </c>
      <c r="AZ288" s="431">
        <f t="shared" si="88"/>
        <v>1152</v>
      </c>
      <c r="BA288" s="386">
        <v>5760</v>
      </c>
      <c r="BB288" s="431">
        <f t="shared" si="95"/>
        <v>1152</v>
      </c>
      <c r="BC288" s="386">
        <v>4608</v>
      </c>
      <c r="BD288" s="431">
        <f t="shared" si="96"/>
        <v>921.6</v>
      </c>
      <c r="BE288" s="385">
        <v>4992</v>
      </c>
      <c r="BF288" s="431">
        <f t="shared" si="89"/>
        <v>998.40000000000009</v>
      </c>
      <c r="BG288" s="385">
        <v>4000</v>
      </c>
      <c r="BH288" s="431">
        <f t="shared" si="90"/>
        <v>800</v>
      </c>
      <c r="BI288" s="385">
        <v>5760</v>
      </c>
      <c r="BJ288" s="431">
        <f t="shared" si="91"/>
        <v>1152</v>
      </c>
      <c r="BK288" s="385">
        <v>8224</v>
      </c>
      <c r="BL288" s="445">
        <f t="shared" si="92"/>
        <v>1644.8000000000002</v>
      </c>
      <c r="BM288" s="468" t="s">
        <v>360</v>
      </c>
      <c r="BO288" s="1" t="s">
        <v>751</v>
      </c>
    </row>
    <row r="289" spans="1:67" ht="14.25" customHeight="1">
      <c r="A289" s="297" t="s">
        <v>418</v>
      </c>
      <c r="B289" s="161" t="s">
        <v>356</v>
      </c>
      <c r="C289" s="267" t="s">
        <v>87</v>
      </c>
      <c r="D289" s="560" t="s">
        <v>357</v>
      </c>
      <c r="E289" s="561" t="s">
        <v>357</v>
      </c>
      <c r="F289" s="1034"/>
      <c r="G289" s="214">
        <v>2021</v>
      </c>
      <c r="H289" s="176" t="s">
        <v>752</v>
      </c>
      <c r="I289" s="176" t="s">
        <v>204</v>
      </c>
      <c r="J289" s="330" t="s">
        <v>196</v>
      </c>
      <c r="K289" s="176" t="s">
        <v>196</v>
      </c>
      <c r="L289" s="176" t="s">
        <v>167</v>
      </c>
      <c r="M289" s="55" t="s">
        <v>197</v>
      </c>
      <c r="N289" s="55">
        <v>9.42</v>
      </c>
      <c r="O289" s="55">
        <v>9.42</v>
      </c>
      <c r="P289" s="55">
        <v>9.42</v>
      </c>
      <c r="Q289" s="55">
        <v>9.42</v>
      </c>
      <c r="R289" s="55">
        <v>9.42</v>
      </c>
      <c r="S289" s="55">
        <v>9.42</v>
      </c>
      <c r="T289" s="55">
        <v>9.42</v>
      </c>
      <c r="U289" s="55">
        <v>9.42</v>
      </c>
      <c r="V289" s="55">
        <v>9.42</v>
      </c>
      <c r="W289" s="55">
        <v>9.42</v>
      </c>
      <c r="X289" s="55">
        <v>9.42</v>
      </c>
      <c r="Y289" s="55">
        <v>9.42</v>
      </c>
      <c r="Z289" s="55">
        <v>9.42</v>
      </c>
      <c r="AA289" s="55">
        <v>9.42</v>
      </c>
      <c r="AB289" s="147">
        <v>0.2</v>
      </c>
      <c r="AC289" s="147">
        <v>0.2</v>
      </c>
      <c r="AD289" s="147">
        <v>0.2</v>
      </c>
      <c r="AE289" s="147">
        <v>0.2</v>
      </c>
      <c r="AF289" s="147">
        <v>0.2</v>
      </c>
      <c r="AG289" s="147">
        <v>0.2</v>
      </c>
      <c r="AH289" s="147">
        <v>0.2</v>
      </c>
      <c r="AI289" s="147">
        <v>0.2</v>
      </c>
      <c r="AJ289" s="147">
        <v>0.2</v>
      </c>
      <c r="AK289" s="147">
        <v>0.2</v>
      </c>
      <c r="AL289" s="147">
        <v>0.2</v>
      </c>
      <c r="AM289" s="147">
        <v>0.2</v>
      </c>
      <c r="AN289" s="147">
        <v>0.2</v>
      </c>
      <c r="AO289" s="385">
        <v>0</v>
      </c>
      <c r="AP289" s="431">
        <f t="shared" si="83"/>
        <v>0</v>
      </c>
      <c r="AQ289" s="385">
        <v>6000</v>
      </c>
      <c r="AR289" s="237">
        <f t="shared" si="84"/>
        <v>1200</v>
      </c>
      <c r="AS289" s="96">
        <v>20000</v>
      </c>
      <c r="AT289" s="431">
        <f t="shared" si="86"/>
        <v>4000</v>
      </c>
      <c r="AU289" s="386">
        <v>0</v>
      </c>
      <c r="AV289" s="431">
        <f t="shared" si="99"/>
        <v>0</v>
      </c>
      <c r="AW289" s="386">
        <v>9600</v>
      </c>
      <c r="AX289" s="431">
        <f t="shared" si="87"/>
        <v>1920</v>
      </c>
      <c r="AY289" s="386">
        <v>3600</v>
      </c>
      <c r="AZ289" s="431">
        <f t="shared" si="88"/>
        <v>720</v>
      </c>
      <c r="BA289" s="386">
        <v>7120</v>
      </c>
      <c r="BB289" s="431">
        <f t="shared" si="95"/>
        <v>1424</v>
      </c>
      <c r="BC289" s="386">
        <v>0</v>
      </c>
      <c r="BD289" s="431">
        <f t="shared" si="96"/>
        <v>0</v>
      </c>
      <c r="BE289" s="385">
        <v>0</v>
      </c>
      <c r="BF289" s="431">
        <f t="shared" si="89"/>
        <v>0</v>
      </c>
      <c r="BG289" s="385">
        <v>0</v>
      </c>
      <c r="BH289" s="431">
        <f t="shared" si="90"/>
        <v>0</v>
      </c>
      <c r="BI289" s="385">
        <v>7200</v>
      </c>
      <c r="BJ289" s="431">
        <f t="shared" si="91"/>
        <v>1440</v>
      </c>
      <c r="BK289" s="385">
        <v>7840</v>
      </c>
      <c r="BL289" s="445">
        <f t="shared" si="92"/>
        <v>1568</v>
      </c>
      <c r="BM289" s="468" t="s">
        <v>753</v>
      </c>
      <c r="BO289" s="1" t="s">
        <v>754</v>
      </c>
    </row>
    <row r="290" spans="1:67" ht="14.25" customHeight="1">
      <c r="A290" s="297" t="s">
        <v>418</v>
      </c>
      <c r="B290" s="56" t="s">
        <v>361</v>
      </c>
      <c r="C290" s="211" t="s">
        <v>87</v>
      </c>
      <c r="D290" s="560" t="s">
        <v>357</v>
      </c>
      <c r="E290" s="561" t="s">
        <v>357</v>
      </c>
      <c r="F290" s="1034"/>
      <c r="G290" s="214">
        <v>2021</v>
      </c>
      <c r="H290" s="176" t="s">
        <v>755</v>
      </c>
      <c r="I290" s="176" t="s">
        <v>174</v>
      </c>
      <c r="J290" s="330" t="s">
        <v>196</v>
      </c>
      <c r="K290" s="176" t="s">
        <v>196</v>
      </c>
      <c r="L290" s="176" t="s">
        <v>167</v>
      </c>
      <c r="M290" s="55" t="s">
        <v>197</v>
      </c>
      <c r="N290" s="55">
        <v>12.67</v>
      </c>
      <c r="O290" s="55">
        <v>12.67</v>
      </c>
      <c r="P290" s="55">
        <v>12.67</v>
      </c>
      <c r="Q290" s="55">
        <v>12.67</v>
      </c>
      <c r="R290" s="55">
        <v>12.67</v>
      </c>
      <c r="S290" s="55">
        <v>12.67</v>
      </c>
      <c r="T290" s="55">
        <v>12.67</v>
      </c>
      <c r="U290" s="55">
        <v>12.67</v>
      </c>
      <c r="V290" s="55">
        <v>12.67</v>
      </c>
      <c r="W290" s="55">
        <v>12.67</v>
      </c>
      <c r="X290" s="55">
        <v>12.67</v>
      </c>
      <c r="Y290" s="55">
        <v>12.67</v>
      </c>
      <c r="Z290" s="55">
        <v>12.67</v>
      </c>
      <c r="AA290" s="55">
        <v>12.67</v>
      </c>
      <c r="AB290" s="147">
        <v>3.12</v>
      </c>
      <c r="AC290" s="147">
        <v>3.12</v>
      </c>
      <c r="AD290" s="147">
        <f t="shared" ref="AD290:AN313" si="101">AC290</f>
        <v>3.12</v>
      </c>
      <c r="AE290" s="147">
        <f t="shared" si="101"/>
        <v>3.12</v>
      </c>
      <c r="AF290" s="147">
        <f t="shared" si="101"/>
        <v>3.12</v>
      </c>
      <c r="AG290" s="147">
        <f t="shared" si="101"/>
        <v>3.12</v>
      </c>
      <c r="AH290" s="147">
        <f t="shared" si="101"/>
        <v>3.12</v>
      </c>
      <c r="AI290" s="147">
        <f t="shared" si="101"/>
        <v>3.12</v>
      </c>
      <c r="AJ290" s="147">
        <f t="shared" si="101"/>
        <v>3.12</v>
      </c>
      <c r="AK290" s="147">
        <f t="shared" si="101"/>
        <v>3.12</v>
      </c>
      <c r="AL290" s="147">
        <f t="shared" si="101"/>
        <v>3.12</v>
      </c>
      <c r="AM290" s="147">
        <f t="shared" si="101"/>
        <v>3.12</v>
      </c>
      <c r="AN290" s="147">
        <f t="shared" si="101"/>
        <v>3.12</v>
      </c>
      <c r="AO290" s="385">
        <v>0</v>
      </c>
      <c r="AP290" s="431">
        <f t="shared" si="83"/>
        <v>0</v>
      </c>
      <c r="AQ290" s="385">
        <v>0</v>
      </c>
      <c r="AR290" s="237">
        <f t="shared" si="84"/>
        <v>0</v>
      </c>
      <c r="AS290" s="96">
        <v>0</v>
      </c>
      <c r="AT290" s="431">
        <f t="shared" si="86"/>
        <v>0</v>
      </c>
      <c r="AU290" s="386">
        <v>0</v>
      </c>
      <c r="AV290" s="431">
        <f t="shared" si="99"/>
        <v>0</v>
      </c>
      <c r="AW290" s="386">
        <v>0</v>
      </c>
      <c r="AX290" s="431">
        <f t="shared" si="87"/>
        <v>0</v>
      </c>
      <c r="AY290" s="386">
        <v>0</v>
      </c>
      <c r="AZ290" s="431">
        <f t="shared" si="88"/>
        <v>0</v>
      </c>
      <c r="BA290" s="386">
        <v>0</v>
      </c>
      <c r="BB290" s="431">
        <f t="shared" si="95"/>
        <v>0</v>
      </c>
      <c r="BC290" s="386">
        <v>0</v>
      </c>
      <c r="BD290" s="431">
        <f t="shared" si="96"/>
        <v>0</v>
      </c>
      <c r="BE290" s="385">
        <v>0</v>
      </c>
      <c r="BF290" s="431">
        <f t="shared" si="89"/>
        <v>0</v>
      </c>
      <c r="BG290" s="385">
        <v>0</v>
      </c>
      <c r="BH290" s="431">
        <f t="shared" si="90"/>
        <v>0</v>
      </c>
      <c r="BI290" s="385">
        <v>0</v>
      </c>
      <c r="BJ290" s="431">
        <f t="shared" si="91"/>
        <v>0</v>
      </c>
      <c r="BK290" s="385">
        <v>0</v>
      </c>
      <c r="BL290" s="445">
        <f t="shared" si="92"/>
        <v>0</v>
      </c>
      <c r="BM290" s="468" t="s">
        <v>756</v>
      </c>
      <c r="BO290" s="1" t="s">
        <v>751</v>
      </c>
    </row>
    <row r="291" spans="1:67" ht="14.25" customHeight="1">
      <c r="A291" s="297" t="s">
        <v>418</v>
      </c>
      <c r="B291" s="56" t="s">
        <v>361</v>
      </c>
      <c r="C291" s="211" t="s">
        <v>87</v>
      </c>
      <c r="D291" s="560" t="s">
        <v>357</v>
      </c>
      <c r="E291" s="561" t="s">
        <v>357</v>
      </c>
      <c r="F291" s="1034"/>
      <c r="G291" s="214">
        <v>2018</v>
      </c>
      <c r="H291" s="176" t="s">
        <v>757</v>
      </c>
      <c r="I291" s="176" t="s">
        <v>174</v>
      </c>
      <c r="J291" s="330" t="s">
        <v>196</v>
      </c>
      <c r="K291" s="176" t="s">
        <v>196</v>
      </c>
      <c r="L291" s="176" t="s">
        <v>167</v>
      </c>
      <c r="M291" s="55" t="s">
        <v>197</v>
      </c>
      <c r="N291" s="55">
        <v>10.199999999999999</v>
      </c>
      <c r="O291" s="55">
        <v>10.199999999999999</v>
      </c>
      <c r="P291" s="55">
        <v>10.199999999999999</v>
      </c>
      <c r="Q291" s="55">
        <v>10.199999999999999</v>
      </c>
      <c r="R291" s="55">
        <v>10.199999999999999</v>
      </c>
      <c r="S291" s="55">
        <v>10.199999999999999</v>
      </c>
      <c r="T291" s="55">
        <v>10.199999999999999</v>
      </c>
      <c r="U291" s="55">
        <v>10.199999999999999</v>
      </c>
      <c r="V291" s="55">
        <v>10.199999999999999</v>
      </c>
      <c r="W291" s="55">
        <v>10.199999999999999</v>
      </c>
      <c r="X291" s="55">
        <v>10.199999999999999</v>
      </c>
      <c r="Y291" s="55">
        <v>10.199999999999999</v>
      </c>
      <c r="Z291" s="55">
        <v>10.199999999999999</v>
      </c>
      <c r="AA291" s="55">
        <v>10.199999999999999</v>
      </c>
      <c r="AB291" s="147">
        <v>0</v>
      </c>
      <c r="AC291" s="147">
        <v>0</v>
      </c>
      <c r="AD291" s="147">
        <v>0</v>
      </c>
      <c r="AE291" s="147">
        <v>0</v>
      </c>
      <c r="AF291" s="147">
        <v>0</v>
      </c>
      <c r="AG291" s="147">
        <v>0</v>
      </c>
      <c r="AH291" s="147">
        <v>0</v>
      </c>
      <c r="AI291" s="147">
        <v>0</v>
      </c>
      <c r="AJ291" s="147">
        <v>0</v>
      </c>
      <c r="AK291" s="147">
        <v>0</v>
      </c>
      <c r="AL291" s="147">
        <v>0</v>
      </c>
      <c r="AM291" s="147">
        <v>0</v>
      </c>
      <c r="AN291" s="147">
        <v>0</v>
      </c>
      <c r="AO291" s="385">
        <v>0</v>
      </c>
      <c r="AP291" s="431">
        <f t="shared" si="83"/>
        <v>0</v>
      </c>
      <c r="AQ291" s="385">
        <v>2500</v>
      </c>
      <c r="AR291" s="237">
        <f t="shared" si="84"/>
        <v>0</v>
      </c>
      <c r="AS291" s="96">
        <v>2000</v>
      </c>
      <c r="AT291" s="431">
        <f t="shared" si="86"/>
        <v>0</v>
      </c>
      <c r="AU291" s="386">
        <v>3000</v>
      </c>
      <c r="AV291" s="431">
        <f t="shared" si="99"/>
        <v>0</v>
      </c>
      <c r="AW291" s="386">
        <v>0</v>
      </c>
      <c r="AX291" s="431">
        <f t="shared" si="87"/>
        <v>0</v>
      </c>
      <c r="AY291" s="386">
        <v>4500</v>
      </c>
      <c r="AZ291" s="431">
        <f t="shared" si="88"/>
        <v>0</v>
      </c>
      <c r="BA291" s="386">
        <v>0</v>
      </c>
      <c r="BB291" s="431">
        <f t="shared" si="95"/>
        <v>0</v>
      </c>
      <c r="BC291" s="386">
        <v>0</v>
      </c>
      <c r="BD291" s="431">
        <f t="shared" si="96"/>
        <v>0</v>
      </c>
      <c r="BE291" s="385">
        <v>0</v>
      </c>
      <c r="BF291" s="431">
        <f t="shared" si="89"/>
        <v>0</v>
      </c>
      <c r="BG291" s="385">
        <v>0</v>
      </c>
      <c r="BH291" s="431">
        <f t="shared" si="90"/>
        <v>0</v>
      </c>
      <c r="BI291" s="385">
        <v>1000</v>
      </c>
      <c r="BJ291" s="431">
        <f t="shared" si="91"/>
        <v>0</v>
      </c>
      <c r="BK291" s="385">
        <v>4000</v>
      </c>
      <c r="BL291" s="445">
        <f t="shared" si="92"/>
        <v>0</v>
      </c>
      <c r="BM291" s="468" t="s">
        <v>758</v>
      </c>
      <c r="BO291" s="1" t="s">
        <v>751</v>
      </c>
    </row>
    <row r="292" spans="1:67" ht="14.25" customHeight="1">
      <c r="A292" s="297" t="s">
        <v>418</v>
      </c>
      <c r="B292" s="56" t="s">
        <v>356</v>
      </c>
      <c r="C292" s="211" t="s">
        <v>87</v>
      </c>
      <c r="D292" s="560" t="s">
        <v>357</v>
      </c>
      <c r="E292" s="561" t="s">
        <v>357</v>
      </c>
      <c r="F292" s="1034"/>
      <c r="G292" s="214">
        <v>2021</v>
      </c>
      <c r="H292" s="176" t="s">
        <v>759</v>
      </c>
      <c r="I292" s="176" t="s">
        <v>204</v>
      </c>
      <c r="J292" s="330" t="s">
        <v>196</v>
      </c>
      <c r="K292" s="176" t="s">
        <v>196</v>
      </c>
      <c r="L292" s="176" t="s">
        <v>167</v>
      </c>
      <c r="M292" s="55" t="s">
        <v>197</v>
      </c>
      <c r="N292" s="55">
        <v>9.31</v>
      </c>
      <c r="O292" s="55">
        <v>9.31</v>
      </c>
      <c r="P292" s="55">
        <v>9.31</v>
      </c>
      <c r="Q292" s="55">
        <v>9.31</v>
      </c>
      <c r="R292" s="55">
        <v>9.31</v>
      </c>
      <c r="S292" s="55">
        <v>9.31</v>
      </c>
      <c r="T292" s="55">
        <v>9.31</v>
      </c>
      <c r="U292" s="55">
        <v>9.31</v>
      </c>
      <c r="V292" s="55">
        <v>9.31</v>
      </c>
      <c r="W292" s="55">
        <v>9.31</v>
      </c>
      <c r="X292" s="55">
        <v>9.31</v>
      </c>
      <c r="Y292" s="55">
        <v>9.31</v>
      </c>
      <c r="Z292" s="55">
        <v>9.31</v>
      </c>
      <c r="AA292" s="55">
        <v>9.31</v>
      </c>
      <c r="AB292" s="147">
        <v>0.2</v>
      </c>
      <c r="AC292" s="147">
        <v>0.2</v>
      </c>
      <c r="AD292" s="147">
        <f t="shared" si="101"/>
        <v>0.2</v>
      </c>
      <c r="AE292" s="147">
        <f t="shared" si="101"/>
        <v>0.2</v>
      </c>
      <c r="AF292" s="147">
        <f t="shared" si="101"/>
        <v>0.2</v>
      </c>
      <c r="AG292" s="147">
        <f t="shared" si="101"/>
        <v>0.2</v>
      </c>
      <c r="AH292" s="147">
        <f t="shared" si="101"/>
        <v>0.2</v>
      </c>
      <c r="AI292" s="147">
        <f t="shared" si="101"/>
        <v>0.2</v>
      </c>
      <c r="AJ292" s="147">
        <f t="shared" si="101"/>
        <v>0.2</v>
      </c>
      <c r="AK292" s="147">
        <f t="shared" si="101"/>
        <v>0.2</v>
      </c>
      <c r="AL292" s="147">
        <f t="shared" si="101"/>
        <v>0.2</v>
      </c>
      <c r="AM292" s="147">
        <f t="shared" si="101"/>
        <v>0.2</v>
      </c>
      <c r="AN292" s="147">
        <f t="shared" si="101"/>
        <v>0.2</v>
      </c>
      <c r="AO292" s="385">
        <v>0</v>
      </c>
      <c r="AP292" s="431">
        <f t="shared" si="83"/>
        <v>0</v>
      </c>
      <c r="AQ292" s="385">
        <v>1152</v>
      </c>
      <c r="AR292" s="237">
        <f t="shared" si="84"/>
        <v>230.4</v>
      </c>
      <c r="AS292" s="96">
        <v>0</v>
      </c>
      <c r="AT292" s="431">
        <f t="shared" si="86"/>
        <v>0</v>
      </c>
      <c r="AU292" s="386">
        <v>0</v>
      </c>
      <c r="AV292" s="431">
        <f t="shared" si="99"/>
        <v>0</v>
      </c>
      <c r="AW292" s="386">
        <v>0</v>
      </c>
      <c r="AX292" s="431">
        <f t="shared" si="87"/>
        <v>0</v>
      </c>
      <c r="AY292" s="386">
        <v>0</v>
      </c>
      <c r="AZ292" s="431">
        <f t="shared" si="88"/>
        <v>0</v>
      </c>
      <c r="BA292" s="386">
        <v>0</v>
      </c>
      <c r="BB292" s="431">
        <f t="shared" si="95"/>
        <v>0</v>
      </c>
      <c r="BC292" s="386">
        <v>1152</v>
      </c>
      <c r="BD292" s="431">
        <f t="shared" si="96"/>
        <v>230.4</v>
      </c>
      <c r="BE292" s="385">
        <v>0</v>
      </c>
      <c r="BF292" s="431">
        <f t="shared" si="89"/>
        <v>0</v>
      </c>
      <c r="BG292" s="385">
        <v>0</v>
      </c>
      <c r="BH292" s="431">
        <f t="shared" si="90"/>
        <v>0</v>
      </c>
      <c r="BI292" s="385">
        <v>0</v>
      </c>
      <c r="BJ292" s="431">
        <f t="shared" si="91"/>
        <v>0</v>
      </c>
      <c r="BK292" s="385">
        <v>0</v>
      </c>
      <c r="BL292" s="445">
        <f t="shared" si="92"/>
        <v>0</v>
      </c>
      <c r="BM292" s="468" t="s">
        <v>760</v>
      </c>
      <c r="BO292" s="1" t="s">
        <v>751</v>
      </c>
    </row>
    <row r="293" spans="1:67" ht="14.25" customHeight="1">
      <c r="A293" s="297" t="s">
        <v>418</v>
      </c>
      <c r="B293" s="56" t="s">
        <v>356</v>
      </c>
      <c r="C293" s="211" t="s">
        <v>87</v>
      </c>
      <c r="D293" s="560" t="s">
        <v>357</v>
      </c>
      <c r="E293" s="561" t="s">
        <v>357</v>
      </c>
      <c r="F293" s="1034"/>
      <c r="G293" s="214">
        <v>2021</v>
      </c>
      <c r="H293" s="176" t="s">
        <v>759</v>
      </c>
      <c r="I293" s="176" t="s">
        <v>204</v>
      </c>
      <c r="J293" s="330" t="s">
        <v>196</v>
      </c>
      <c r="K293" s="176" t="s">
        <v>196</v>
      </c>
      <c r="L293" s="176" t="s">
        <v>167</v>
      </c>
      <c r="M293" s="55" t="s">
        <v>197</v>
      </c>
      <c r="N293" s="55">
        <v>9</v>
      </c>
      <c r="O293" s="55">
        <v>9</v>
      </c>
      <c r="P293" s="55">
        <v>9</v>
      </c>
      <c r="Q293" s="55">
        <v>9</v>
      </c>
      <c r="R293" s="55">
        <v>9</v>
      </c>
      <c r="S293" s="55">
        <v>9</v>
      </c>
      <c r="T293" s="55">
        <v>9</v>
      </c>
      <c r="U293" s="55">
        <v>9</v>
      </c>
      <c r="V293" s="55">
        <v>9</v>
      </c>
      <c r="W293" s="55">
        <v>9</v>
      </c>
      <c r="X293" s="55">
        <v>9</v>
      </c>
      <c r="Y293" s="55">
        <v>9</v>
      </c>
      <c r="Z293" s="55">
        <v>9</v>
      </c>
      <c r="AA293" s="55">
        <v>9</v>
      </c>
      <c r="AB293" s="147">
        <v>0.2</v>
      </c>
      <c r="AC293" s="147">
        <v>0.2</v>
      </c>
      <c r="AD293" s="147">
        <f t="shared" si="101"/>
        <v>0.2</v>
      </c>
      <c r="AE293" s="147">
        <f t="shared" si="101"/>
        <v>0.2</v>
      </c>
      <c r="AF293" s="147">
        <f t="shared" si="101"/>
        <v>0.2</v>
      </c>
      <c r="AG293" s="147">
        <f t="shared" si="101"/>
        <v>0.2</v>
      </c>
      <c r="AH293" s="147">
        <f t="shared" si="101"/>
        <v>0.2</v>
      </c>
      <c r="AI293" s="147">
        <f t="shared" si="101"/>
        <v>0.2</v>
      </c>
      <c r="AJ293" s="147">
        <f t="shared" si="101"/>
        <v>0.2</v>
      </c>
      <c r="AK293" s="147">
        <f t="shared" si="101"/>
        <v>0.2</v>
      </c>
      <c r="AL293" s="147">
        <f t="shared" si="101"/>
        <v>0.2</v>
      </c>
      <c r="AM293" s="147">
        <f t="shared" si="101"/>
        <v>0.2</v>
      </c>
      <c r="AN293" s="147">
        <f t="shared" si="101"/>
        <v>0.2</v>
      </c>
      <c r="AO293" s="385">
        <v>0</v>
      </c>
      <c r="AP293" s="431">
        <f t="shared" si="83"/>
        <v>0</v>
      </c>
      <c r="AQ293" s="385">
        <v>0</v>
      </c>
      <c r="AR293" s="237">
        <f t="shared" si="84"/>
        <v>0</v>
      </c>
      <c r="AS293" s="96">
        <v>0</v>
      </c>
      <c r="AT293" s="431">
        <f t="shared" si="86"/>
        <v>0</v>
      </c>
      <c r="AU293" s="386">
        <v>0</v>
      </c>
      <c r="AV293" s="431">
        <f t="shared" si="99"/>
        <v>0</v>
      </c>
      <c r="AW293" s="386">
        <v>0</v>
      </c>
      <c r="AX293" s="431">
        <f t="shared" si="87"/>
        <v>0</v>
      </c>
      <c r="AY293" s="386">
        <v>1152</v>
      </c>
      <c r="AZ293" s="431">
        <f t="shared" si="88"/>
        <v>230.4</v>
      </c>
      <c r="BA293" s="386">
        <v>2832</v>
      </c>
      <c r="BB293" s="431">
        <f t="shared" si="95"/>
        <v>566.4</v>
      </c>
      <c r="BC293" s="386">
        <v>1152</v>
      </c>
      <c r="BD293" s="431">
        <f t="shared" si="96"/>
        <v>230.4</v>
      </c>
      <c r="BE293" s="385">
        <v>0</v>
      </c>
      <c r="BF293" s="431">
        <f t="shared" si="89"/>
        <v>0</v>
      </c>
      <c r="BG293" s="385">
        <v>0</v>
      </c>
      <c r="BH293" s="431">
        <f t="shared" si="90"/>
        <v>0</v>
      </c>
      <c r="BI293" s="385">
        <v>0</v>
      </c>
      <c r="BJ293" s="431">
        <f t="shared" si="91"/>
        <v>0</v>
      </c>
      <c r="BK293" s="385">
        <v>0</v>
      </c>
      <c r="BL293" s="445">
        <f t="shared" si="92"/>
        <v>0</v>
      </c>
      <c r="BM293" s="468" t="s">
        <v>761</v>
      </c>
      <c r="BO293" s="1" t="s">
        <v>751</v>
      </c>
    </row>
    <row r="294" spans="1:67" ht="14.25" customHeight="1">
      <c r="A294" s="297" t="s">
        <v>418</v>
      </c>
      <c r="B294" s="56" t="s">
        <v>356</v>
      </c>
      <c r="C294" s="211" t="s">
        <v>87</v>
      </c>
      <c r="D294" s="560" t="s">
        <v>357</v>
      </c>
      <c r="E294" s="561" t="s">
        <v>357</v>
      </c>
      <c r="F294" s="1034"/>
      <c r="G294" s="214">
        <v>2020</v>
      </c>
      <c r="H294" s="176" t="s">
        <v>762</v>
      </c>
      <c r="I294" s="176" t="s">
        <v>204</v>
      </c>
      <c r="J294" s="330" t="s">
        <v>196</v>
      </c>
      <c r="K294" s="176" t="s">
        <v>196</v>
      </c>
      <c r="L294" s="176" t="s">
        <v>167</v>
      </c>
      <c r="M294" s="55" t="s">
        <v>197</v>
      </c>
      <c r="N294" s="55">
        <v>2.06</v>
      </c>
      <c r="O294" s="55">
        <v>2.06</v>
      </c>
      <c r="P294" s="55">
        <v>2.06</v>
      </c>
      <c r="Q294" s="55">
        <v>2.06</v>
      </c>
      <c r="R294" s="55">
        <v>2.06</v>
      </c>
      <c r="S294" s="55">
        <v>2.06</v>
      </c>
      <c r="T294" s="55">
        <v>2.06</v>
      </c>
      <c r="U294" s="55">
        <v>2.06</v>
      </c>
      <c r="V294" s="55">
        <v>2.06</v>
      </c>
      <c r="W294" s="55">
        <v>2.06</v>
      </c>
      <c r="X294" s="55">
        <v>2.06</v>
      </c>
      <c r="Y294" s="55">
        <v>2.06</v>
      </c>
      <c r="Z294" s="55">
        <v>2.06</v>
      </c>
      <c r="AA294" s="55">
        <v>2.06</v>
      </c>
      <c r="AB294" s="147">
        <v>0.02</v>
      </c>
      <c r="AC294" s="147">
        <v>0.1</v>
      </c>
      <c r="AD294" s="147">
        <f t="shared" si="101"/>
        <v>0.1</v>
      </c>
      <c r="AE294" s="147">
        <f t="shared" si="101"/>
        <v>0.1</v>
      </c>
      <c r="AF294" s="147">
        <f t="shared" si="101"/>
        <v>0.1</v>
      </c>
      <c r="AG294" s="147">
        <f t="shared" si="101"/>
        <v>0.1</v>
      </c>
      <c r="AH294" s="147">
        <f t="shared" si="101"/>
        <v>0.1</v>
      </c>
      <c r="AI294" s="147">
        <f t="shared" si="101"/>
        <v>0.1</v>
      </c>
      <c r="AJ294" s="147">
        <f t="shared" si="101"/>
        <v>0.1</v>
      </c>
      <c r="AK294" s="147">
        <f t="shared" si="101"/>
        <v>0.1</v>
      </c>
      <c r="AL294" s="147">
        <f t="shared" si="101"/>
        <v>0.1</v>
      </c>
      <c r="AM294" s="147">
        <f t="shared" si="101"/>
        <v>0.1</v>
      </c>
      <c r="AN294" s="147">
        <f t="shared" si="101"/>
        <v>0.1</v>
      </c>
      <c r="AO294" s="385">
        <v>1080</v>
      </c>
      <c r="AP294" s="431">
        <f t="shared" si="83"/>
        <v>108</v>
      </c>
      <c r="AQ294" s="385">
        <v>29960</v>
      </c>
      <c r="AR294" s="237">
        <f t="shared" si="84"/>
        <v>2996</v>
      </c>
      <c r="AS294" s="96">
        <v>22720</v>
      </c>
      <c r="AT294" s="431">
        <f t="shared" si="86"/>
        <v>2272</v>
      </c>
      <c r="AU294" s="386">
        <v>16680</v>
      </c>
      <c r="AV294" s="431">
        <f t="shared" si="99"/>
        <v>1668</v>
      </c>
      <c r="AW294" s="386">
        <v>20920</v>
      </c>
      <c r="AX294" s="431">
        <f t="shared" si="87"/>
        <v>2092</v>
      </c>
      <c r="AY294" s="386">
        <v>19960</v>
      </c>
      <c r="AZ294" s="431">
        <f t="shared" si="88"/>
        <v>1996</v>
      </c>
      <c r="BA294" s="386">
        <v>17480</v>
      </c>
      <c r="BB294" s="431">
        <f t="shared" si="95"/>
        <v>1748</v>
      </c>
      <c r="BC294" s="386">
        <v>28800</v>
      </c>
      <c r="BD294" s="431">
        <f t="shared" si="96"/>
        <v>2880</v>
      </c>
      <c r="BE294" s="385">
        <v>0</v>
      </c>
      <c r="BF294" s="431">
        <f t="shared" si="89"/>
        <v>0</v>
      </c>
      <c r="BG294" s="385">
        <v>0</v>
      </c>
      <c r="BH294" s="431">
        <f t="shared" si="90"/>
        <v>0</v>
      </c>
      <c r="BI294" s="385">
        <v>0</v>
      </c>
      <c r="BJ294" s="431">
        <f t="shared" si="91"/>
        <v>0</v>
      </c>
      <c r="BK294" s="385">
        <v>0</v>
      </c>
      <c r="BL294" s="445">
        <f t="shared" si="92"/>
        <v>0</v>
      </c>
      <c r="BM294" s="468" t="s">
        <v>763</v>
      </c>
      <c r="BO294" s="1" t="s">
        <v>751</v>
      </c>
    </row>
    <row r="295" spans="1:67" ht="14.25" customHeight="1">
      <c r="A295" s="297" t="s">
        <v>418</v>
      </c>
      <c r="B295" s="56" t="s">
        <v>356</v>
      </c>
      <c r="C295" s="211" t="s">
        <v>87</v>
      </c>
      <c r="D295" s="560" t="s">
        <v>357</v>
      </c>
      <c r="E295" s="561" t="s">
        <v>357</v>
      </c>
      <c r="F295" s="1034"/>
      <c r="G295" s="214">
        <v>2014</v>
      </c>
      <c r="H295" s="176" t="s">
        <v>764</v>
      </c>
      <c r="I295" s="176" t="s">
        <v>204</v>
      </c>
      <c r="J295" s="330" t="s">
        <v>196</v>
      </c>
      <c r="K295" s="176" t="s">
        <v>196</v>
      </c>
      <c r="L295" s="176" t="s">
        <v>167</v>
      </c>
      <c r="M295" s="55" t="s">
        <v>197</v>
      </c>
      <c r="N295" s="55">
        <v>3.17</v>
      </c>
      <c r="O295" s="55">
        <v>3.17</v>
      </c>
      <c r="P295" s="55">
        <v>3.17</v>
      </c>
      <c r="Q295" s="55">
        <v>3.17</v>
      </c>
      <c r="R295" s="55">
        <v>3.17</v>
      </c>
      <c r="S295" s="55">
        <v>3.17</v>
      </c>
      <c r="T295" s="55">
        <v>3.17</v>
      </c>
      <c r="U295" s="55">
        <v>3.17</v>
      </c>
      <c r="V295" s="55">
        <v>3.17</v>
      </c>
      <c r="W295" s="55">
        <v>3.17</v>
      </c>
      <c r="X295" s="55">
        <v>3.17</v>
      </c>
      <c r="Y295" s="55">
        <v>3.17</v>
      </c>
      <c r="Z295" s="55">
        <v>3.17</v>
      </c>
      <c r="AA295" s="55">
        <v>3.17</v>
      </c>
      <c r="AB295" s="147">
        <v>0.1</v>
      </c>
      <c r="AC295" s="147">
        <v>0.16</v>
      </c>
      <c r="AD295" s="147">
        <f t="shared" si="101"/>
        <v>0.16</v>
      </c>
      <c r="AE295" s="147">
        <f t="shared" si="101"/>
        <v>0.16</v>
      </c>
      <c r="AF295" s="147">
        <f t="shared" si="101"/>
        <v>0.16</v>
      </c>
      <c r="AG295" s="147">
        <f t="shared" si="101"/>
        <v>0.16</v>
      </c>
      <c r="AH295" s="147">
        <f t="shared" si="101"/>
        <v>0.16</v>
      </c>
      <c r="AI295" s="147">
        <f t="shared" si="101"/>
        <v>0.16</v>
      </c>
      <c r="AJ295" s="147">
        <f t="shared" si="101"/>
        <v>0.16</v>
      </c>
      <c r="AK295" s="147">
        <f t="shared" si="101"/>
        <v>0.16</v>
      </c>
      <c r="AL295" s="147">
        <f t="shared" si="101"/>
        <v>0.16</v>
      </c>
      <c r="AM295" s="147">
        <f t="shared" si="101"/>
        <v>0.16</v>
      </c>
      <c r="AN295" s="147">
        <f t="shared" si="101"/>
        <v>0.16</v>
      </c>
      <c r="AO295" s="385">
        <v>0</v>
      </c>
      <c r="AP295" s="431">
        <f t="shared" si="83"/>
        <v>0</v>
      </c>
      <c r="AQ295" s="385">
        <v>5120</v>
      </c>
      <c r="AR295" s="237">
        <f t="shared" si="84"/>
        <v>819.2</v>
      </c>
      <c r="AS295" s="96">
        <v>18480</v>
      </c>
      <c r="AT295" s="431">
        <f t="shared" si="86"/>
        <v>2956.8</v>
      </c>
      <c r="AU295" s="386">
        <v>4400</v>
      </c>
      <c r="AV295" s="431">
        <f t="shared" si="99"/>
        <v>704</v>
      </c>
      <c r="AW295" s="386">
        <v>5840</v>
      </c>
      <c r="AX295" s="431">
        <f t="shared" si="87"/>
        <v>934.4</v>
      </c>
      <c r="AY295" s="386">
        <v>5840</v>
      </c>
      <c r="AZ295" s="431">
        <f t="shared" si="88"/>
        <v>934.4</v>
      </c>
      <c r="BA295" s="386">
        <v>11185</v>
      </c>
      <c r="BB295" s="431">
        <f t="shared" si="95"/>
        <v>1789.6000000000001</v>
      </c>
      <c r="BC295" s="386">
        <v>5280</v>
      </c>
      <c r="BD295" s="431">
        <f t="shared" si="96"/>
        <v>844.80000000000007</v>
      </c>
      <c r="BE295" s="385">
        <v>12960</v>
      </c>
      <c r="BF295" s="431">
        <f t="shared" si="89"/>
        <v>2073.6</v>
      </c>
      <c r="BG295" s="385">
        <v>10000</v>
      </c>
      <c r="BH295" s="431">
        <f t="shared" si="90"/>
        <v>1600</v>
      </c>
      <c r="BI295" s="385">
        <v>3360</v>
      </c>
      <c r="BJ295" s="431">
        <f t="shared" si="91"/>
        <v>537.6</v>
      </c>
      <c r="BK295" s="385">
        <v>4160</v>
      </c>
      <c r="BL295" s="445">
        <f t="shared" si="92"/>
        <v>665.6</v>
      </c>
      <c r="BM295" s="468" t="s">
        <v>765</v>
      </c>
      <c r="BO295" s="1" t="s">
        <v>766</v>
      </c>
    </row>
    <row r="296" spans="1:67" ht="14.25" customHeight="1">
      <c r="A296" s="297" t="s">
        <v>418</v>
      </c>
      <c r="B296" s="56" t="s">
        <v>356</v>
      </c>
      <c r="C296" s="211" t="s">
        <v>87</v>
      </c>
      <c r="D296" s="560" t="s">
        <v>357</v>
      </c>
      <c r="E296" s="561" t="s">
        <v>357</v>
      </c>
      <c r="F296" s="1034"/>
      <c r="G296" s="214">
        <v>2014</v>
      </c>
      <c r="H296" s="176" t="s">
        <v>767</v>
      </c>
      <c r="I296" s="176" t="s">
        <v>204</v>
      </c>
      <c r="J296" s="330" t="s">
        <v>196</v>
      </c>
      <c r="K296" s="176" t="s">
        <v>196</v>
      </c>
      <c r="L296" s="176" t="s">
        <v>167</v>
      </c>
      <c r="M296" s="55" t="s">
        <v>197</v>
      </c>
      <c r="N296" s="55">
        <v>3.12</v>
      </c>
      <c r="O296" s="55">
        <v>3.12</v>
      </c>
      <c r="P296" s="55">
        <v>3.12</v>
      </c>
      <c r="Q296" s="55">
        <v>3.12</v>
      </c>
      <c r="R296" s="55">
        <v>3.12</v>
      </c>
      <c r="S296" s="55">
        <v>3.12</v>
      </c>
      <c r="T296" s="55">
        <v>3.12</v>
      </c>
      <c r="U296" s="55">
        <v>3.12</v>
      </c>
      <c r="V296" s="55">
        <v>3.12</v>
      </c>
      <c r="W296" s="55">
        <v>3.12</v>
      </c>
      <c r="X296" s="55">
        <v>3.12</v>
      </c>
      <c r="Y296" s="55">
        <v>3.12</v>
      </c>
      <c r="Z296" s="55">
        <v>3.12</v>
      </c>
      <c r="AA296" s="55">
        <v>3.12</v>
      </c>
      <c r="AB296" s="147">
        <v>0.1</v>
      </c>
      <c r="AC296" s="147">
        <v>0.16</v>
      </c>
      <c r="AD296" s="147">
        <v>0.16</v>
      </c>
      <c r="AE296" s="147">
        <v>0.16</v>
      </c>
      <c r="AF296" s="147">
        <v>0.16</v>
      </c>
      <c r="AG296" s="147">
        <v>0.16</v>
      </c>
      <c r="AH296" s="147">
        <v>0.16</v>
      </c>
      <c r="AI296" s="147">
        <v>0.16</v>
      </c>
      <c r="AJ296" s="147">
        <v>0.16</v>
      </c>
      <c r="AK296" s="147">
        <v>0.16</v>
      </c>
      <c r="AL296" s="147">
        <v>0.16</v>
      </c>
      <c r="AM296" s="147">
        <v>0.16</v>
      </c>
      <c r="AN296" s="147">
        <v>0.16</v>
      </c>
      <c r="AO296" s="385">
        <v>3120</v>
      </c>
      <c r="AP296" s="431">
        <f t="shared" si="83"/>
        <v>499.2</v>
      </c>
      <c r="AQ296" s="385">
        <v>0</v>
      </c>
      <c r="AR296" s="237">
        <f t="shared" si="84"/>
        <v>0</v>
      </c>
      <c r="AS296" s="96">
        <v>0</v>
      </c>
      <c r="AT296" s="431">
        <f t="shared" si="86"/>
        <v>0</v>
      </c>
      <c r="AU296" s="386">
        <v>0</v>
      </c>
      <c r="AV296" s="431">
        <f t="shared" si="99"/>
        <v>0</v>
      </c>
      <c r="AW296" s="386">
        <v>0</v>
      </c>
      <c r="AX296" s="431">
        <f t="shared" si="87"/>
        <v>0</v>
      </c>
      <c r="AY296" s="386">
        <v>0</v>
      </c>
      <c r="AZ296" s="431">
        <f t="shared" si="88"/>
        <v>0</v>
      </c>
      <c r="BA296" s="386">
        <v>0</v>
      </c>
      <c r="BB296" s="431">
        <f t="shared" si="95"/>
        <v>0</v>
      </c>
      <c r="BC296" s="386">
        <v>0</v>
      </c>
      <c r="BD296" s="431">
        <f t="shared" si="96"/>
        <v>0</v>
      </c>
      <c r="BE296" s="385">
        <v>0</v>
      </c>
      <c r="BF296" s="431">
        <f t="shared" si="89"/>
        <v>0</v>
      </c>
      <c r="BG296" s="385">
        <v>0</v>
      </c>
      <c r="BH296" s="431">
        <f t="shared" si="90"/>
        <v>0</v>
      </c>
      <c r="BI296" s="385">
        <v>0</v>
      </c>
      <c r="BJ296" s="431">
        <f t="shared" si="91"/>
        <v>0</v>
      </c>
      <c r="BK296" s="385">
        <v>0</v>
      </c>
      <c r="BL296" s="445">
        <f t="shared" si="92"/>
        <v>0</v>
      </c>
      <c r="BM296" s="468" t="s">
        <v>768</v>
      </c>
      <c r="BO296" s="1" t="s">
        <v>754</v>
      </c>
    </row>
    <row r="297" spans="1:67" ht="14.25" customHeight="1">
      <c r="A297" s="297" t="s">
        <v>418</v>
      </c>
      <c r="B297" s="56" t="s">
        <v>356</v>
      </c>
      <c r="C297" s="211" t="s">
        <v>87</v>
      </c>
      <c r="D297" s="560" t="s">
        <v>357</v>
      </c>
      <c r="E297" s="561" t="s">
        <v>357</v>
      </c>
      <c r="F297" s="1034"/>
      <c r="G297" s="214" t="s">
        <v>366</v>
      </c>
      <c r="H297" s="176" t="s">
        <v>769</v>
      </c>
      <c r="I297" s="176" t="s">
        <v>204</v>
      </c>
      <c r="J297" s="330" t="s">
        <v>196</v>
      </c>
      <c r="K297" s="176" t="s">
        <v>196</v>
      </c>
      <c r="L297" s="176" t="s">
        <v>167</v>
      </c>
      <c r="M297" s="55" t="s">
        <v>197</v>
      </c>
      <c r="N297" s="55">
        <v>8.8699999999999992</v>
      </c>
      <c r="O297" s="55">
        <v>8.8699999999999992</v>
      </c>
      <c r="P297" s="55">
        <v>8.8699999999999992</v>
      </c>
      <c r="Q297" s="55">
        <v>8.8699999999999992</v>
      </c>
      <c r="R297" s="55">
        <v>8.8699999999999992</v>
      </c>
      <c r="S297" s="55">
        <v>8.8699999999999992</v>
      </c>
      <c r="T297" s="55">
        <v>8.8699999999999992</v>
      </c>
      <c r="U297" s="55">
        <v>8.8699999999999992</v>
      </c>
      <c r="V297" s="55">
        <v>8.8699999999999992</v>
      </c>
      <c r="W297" s="55">
        <v>8.8699999999999992</v>
      </c>
      <c r="X297" s="55">
        <v>8.8699999999999992</v>
      </c>
      <c r="Y297" s="55">
        <v>8.8699999999999992</v>
      </c>
      <c r="Z297" s="55">
        <v>8.8699999999999992</v>
      </c>
      <c r="AA297" s="55">
        <v>8.8699999999999992</v>
      </c>
      <c r="AB297" s="147">
        <v>0</v>
      </c>
      <c r="AC297" s="147">
        <v>0</v>
      </c>
      <c r="AD297" s="147">
        <f t="shared" si="101"/>
        <v>0</v>
      </c>
      <c r="AE297" s="147">
        <f t="shared" si="101"/>
        <v>0</v>
      </c>
      <c r="AF297" s="147">
        <f t="shared" si="101"/>
        <v>0</v>
      </c>
      <c r="AG297" s="147">
        <f t="shared" si="101"/>
        <v>0</v>
      </c>
      <c r="AH297" s="147">
        <f t="shared" si="101"/>
        <v>0</v>
      </c>
      <c r="AI297" s="147">
        <f t="shared" si="101"/>
        <v>0</v>
      </c>
      <c r="AJ297" s="147">
        <f t="shared" si="101"/>
        <v>0</v>
      </c>
      <c r="AK297" s="147">
        <f t="shared" si="101"/>
        <v>0</v>
      </c>
      <c r="AL297" s="147">
        <f t="shared" si="101"/>
        <v>0</v>
      </c>
      <c r="AM297" s="147">
        <f t="shared" si="101"/>
        <v>0</v>
      </c>
      <c r="AN297" s="147">
        <f t="shared" si="101"/>
        <v>0</v>
      </c>
      <c r="AO297" s="385">
        <v>0</v>
      </c>
      <c r="AP297" s="431">
        <f t="shared" si="83"/>
        <v>0</v>
      </c>
      <c r="AQ297" s="385">
        <v>0</v>
      </c>
      <c r="AR297" s="237">
        <f t="shared" si="84"/>
        <v>0</v>
      </c>
      <c r="AS297" s="96">
        <v>0</v>
      </c>
      <c r="AT297" s="431">
        <f t="shared" si="86"/>
        <v>0</v>
      </c>
      <c r="AU297" s="386">
        <v>0</v>
      </c>
      <c r="AV297" s="431">
        <f t="shared" si="99"/>
        <v>0</v>
      </c>
      <c r="AW297" s="386">
        <v>0</v>
      </c>
      <c r="AX297" s="431">
        <f t="shared" si="87"/>
        <v>0</v>
      </c>
      <c r="AY297" s="386">
        <v>0</v>
      </c>
      <c r="AZ297" s="431">
        <f t="shared" si="88"/>
        <v>0</v>
      </c>
      <c r="BA297" s="386">
        <v>0</v>
      </c>
      <c r="BB297" s="431">
        <f t="shared" si="95"/>
        <v>0</v>
      </c>
      <c r="BC297" s="386">
        <v>0</v>
      </c>
      <c r="BD297" s="431">
        <f t="shared" si="96"/>
        <v>0</v>
      </c>
      <c r="BE297" s="385">
        <v>0</v>
      </c>
      <c r="BF297" s="431">
        <f t="shared" si="89"/>
        <v>0</v>
      </c>
      <c r="BG297" s="385">
        <v>0</v>
      </c>
      <c r="BH297" s="431">
        <f t="shared" si="90"/>
        <v>0</v>
      </c>
      <c r="BI297" s="385">
        <v>0</v>
      </c>
      <c r="BJ297" s="431">
        <f t="shared" si="91"/>
        <v>0</v>
      </c>
      <c r="BK297" s="385">
        <v>0</v>
      </c>
      <c r="BL297" s="445">
        <f t="shared" si="92"/>
        <v>0</v>
      </c>
      <c r="BM297" s="468" t="s">
        <v>770</v>
      </c>
      <c r="BO297" s="1" t="s">
        <v>766</v>
      </c>
    </row>
    <row r="298" spans="1:67" ht="14.25" customHeight="1">
      <c r="A298" s="297" t="s">
        <v>418</v>
      </c>
      <c r="B298" s="56" t="s">
        <v>356</v>
      </c>
      <c r="C298" s="211" t="s">
        <v>87</v>
      </c>
      <c r="D298" s="560" t="s">
        <v>357</v>
      </c>
      <c r="E298" s="561" t="s">
        <v>357</v>
      </c>
      <c r="F298" s="1034"/>
      <c r="G298" s="214">
        <v>2019</v>
      </c>
      <c r="H298" s="176" t="s">
        <v>771</v>
      </c>
      <c r="I298" s="176" t="s">
        <v>204</v>
      </c>
      <c r="J298" s="330" t="s">
        <v>196</v>
      </c>
      <c r="K298" s="176" t="s">
        <v>196</v>
      </c>
      <c r="L298" s="176" t="s">
        <v>167</v>
      </c>
      <c r="M298" s="55" t="s">
        <v>197</v>
      </c>
      <c r="N298" s="55">
        <v>11.12</v>
      </c>
      <c r="O298" s="55">
        <v>11.12</v>
      </c>
      <c r="P298" s="55">
        <v>11.12</v>
      </c>
      <c r="Q298" s="55">
        <v>11.12</v>
      </c>
      <c r="R298" s="55">
        <v>11.12</v>
      </c>
      <c r="S298" s="55">
        <v>11.12</v>
      </c>
      <c r="T298" s="55">
        <v>11.12</v>
      </c>
      <c r="U298" s="55">
        <v>11.12</v>
      </c>
      <c r="V298" s="55">
        <v>11.12</v>
      </c>
      <c r="W298" s="55">
        <v>11.12</v>
      </c>
      <c r="X298" s="55">
        <v>11.12</v>
      </c>
      <c r="Y298" s="55">
        <v>11.12</v>
      </c>
      <c r="Z298" s="55">
        <v>11.12</v>
      </c>
      <c r="AA298" s="55">
        <v>11.12</v>
      </c>
      <c r="AB298" s="147">
        <v>0.06</v>
      </c>
      <c r="AC298" s="147">
        <v>0.56000000000000005</v>
      </c>
      <c r="AD298" s="147">
        <f t="shared" si="101"/>
        <v>0.56000000000000005</v>
      </c>
      <c r="AE298" s="147">
        <f t="shared" si="101"/>
        <v>0.56000000000000005</v>
      </c>
      <c r="AF298" s="147">
        <f t="shared" si="101"/>
        <v>0.56000000000000005</v>
      </c>
      <c r="AG298" s="147">
        <f t="shared" si="101"/>
        <v>0.56000000000000005</v>
      </c>
      <c r="AH298" s="147">
        <f t="shared" si="101"/>
        <v>0.56000000000000005</v>
      </c>
      <c r="AI298" s="147">
        <f t="shared" si="101"/>
        <v>0.56000000000000005</v>
      </c>
      <c r="AJ298" s="147">
        <f t="shared" si="101"/>
        <v>0.56000000000000005</v>
      </c>
      <c r="AK298" s="147">
        <f t="shared" si="101"/>
        <v>0.56000000000000005</v>
      </c>
      <c r="AL298" s="147">
        <f t="shared" si="101"/>
        <v>0.56000000000000005</v>
      </c>
      <c r="AM298" s="147">
        <f t="shared" si="101"/>
        <v>0.56000000000000005</v>
      </c>
      <c r="AN298" s="147">
        <f t="shared" si="101"/>
        <v>0.56000000000000005</v>
      </c>
      <c r="AO298" s="385">
        <v>2208</v>
      </c>
      <c r="AP298" s="431">
        <f t="shared" si="83"/>
        <v>1236.48</v>
      </c>
      <c r="AQ298" s="385">
        <v>0</v>
      </c>
      <c r="AR298" s="237">
        <f t="shared" si="84"/>
        <v>0</v>
      </c>
      <c r="AS298" s="96">
        <v>0</v>
      </c>
      <c r="AT298" s="431">
        <f t="shared" si="86"/>
        <v>0</v>
      </c>
      <c r="AU298" s="386">
        <v>0</v>
      </c>
      <c r="AV298" s="431">
        <f t="shared" si="99"/>
        <v>0</v>
      </c>
      <c r="AW298" s="386">
        <v>0</v>
      </c>
      <c r="AX298" s="431">
        <f t="shared" si="87"/>
        <v>0</v>
      </c>
      <c r="AY298" s="386">
        <v>600</v>
      </c>
      <c r="AZ298" s="431">
        <f t="shared" si="88"/>
        <v>336.00000000000006</v>
      </c>
      <c r="BA298" s="386">
        <v>0</v>
      </c>
      <c r="BB298" s="431">
        <f t="shared" si="95"/>
        <v>0</v>
      </c>
      <c r="BC298" s="386">
        <v>0</v>
      </c>
      <c r="BD298" s="431">
        <f t="shared" si="96"/>
        <v>0</v>
      </c>
      <c r="BE298" s="385">
        <v>0</v>
      </c>
      <c r="BF298" s="431">
        <f t="shared" si="89"/>
        <v>0</v>
      </c>
      <c r="BG298" s="385">
        <v>0</v>
      </c>
      <c r="BH298" s="431">
        <f t="shared" si="90"/>
        <v>0</v>
      </c>
      <c r="BI298" s="385">
        <v>0</v>
      </c>
      <c r="BJ298" s="431">
        <f t="shared" si="91"/>
        <v>0</v>
      </c>
      <c r="BK298" s="385">
        <v>0</v>
      </c>
      <c r="BL298" s="445">
        <f t="shared" si="92"/>
        <v>0</v>
      </c>
      <c r="BM298" s="468" t="s">
        <v>772</v>
      </c>
      <c r="BO298" s="1" t="s">
        <v>751</v>
      </c>
    </row>
    <row r="299" spans="1:67" ht="14.25" customHeight="1">
      <c r="A299" s="297" t="s">
        <v>418</v>
      </c>
      <c r="B299" s="56" t="s">
        <v>356</v>
      </c>
      <c r="C299" s="211" t="s">
        <v>87</v>
      </c>
      <c r="D299" s="560" t="s">
        <v>357</v>
      </c>
      <c r="E299" s="561" t="s">
        <v>357</v>
      </c>
      <c r="F299" s="1034"/>
      <c r="G299" s="214">
        <v>2019</v>
      </c>
      <c r="H299" s="176" t="s">
        <v>773</v>
      </c>
      <c r="I299" s="176" t="s">
        <v>204</v>
      </c>
      <c r="J299" s="330" t="s">
        <v>196</v>
      </c>
      <c r="K299" s="176" t="s">
        <v>196</v>
      </c>
      <c r="L299" s="176" t="s">
        <v>167</v>
      </c>
      <c r="M299" s="55" t="s">
        <v>197</v>
      </c>
      <c r="N299" s="55">
        <v>11.02</v>
      </c>
      <c r="O299" s="55">
        <v>11.02</v>
      </c>
      <c r="P299" s="55">
        <v>11.02</v>
      </c>
      <c r="Q299" s="55">
        <v>11.02</v>
      </c>
      <c r="R299" s="55">
        <v>11.02</v>
      </c>
      <c r="S299" s="55">
        <v>11.02</v>
      </c>
      <c r="T299" s="55">
        <v>11.02</v>
      </c>
      <c r="U299" s="55">
        <v>11.02</v>
      </c>
      <c r="V299" s="55">
        <v>11.02</v>
      </c>
      <c r="W299" s="55">
        <v>11.02</v>
      </c>
      <c r="X299" s="55">
        <v>11.02</v>
      </c>
      <c r="Y299" s="55">
        <v>11.02</v>
      </c>
      <c r="Z299" s="55">
        <v>11.02</v>
      </c>
      <c r="AA299" s="55">
        <v>11.02</v>
      </c>
      <c r="AB299" s="147">
        <v>0.06</v>
      </c>
      <c r="AC299" s="147">
        <v>0.56000000000000005</v>
      </c>
      <c r="AD299" s="147">
        <v>0.56000000000000005</v>
      </c>
      <c r="AE299" s="147">
        <v>0.56000000000000005</v>
      </c>
      <c r="AF299" s="147">
        <v>0.56000000000000005</v>
      </c>
      <c r="AG299" s="147">
        <v>0.56000000000000005</v>
      </c>
      <c r="AH299" s="147">
        <v>0.56000000000000005</v>
      </c>
      <c r="AI299" s="147">
        <v>0.56000000000000005</v>
      </c>
      <c r="AJ299" s="147">
        <v>0.56000000000000005</v>
      </c>
      <c r="AK299" s="147">
        <v>0.56000000000000005</v>
      </c>
      <c r="AL299" s="147">
        <v>0.56000000000000005</v>
      </c>
      <c r="AM299" s="147">
        <v>0.56000000000000005</v>
      </c>
      <c r="AN299" s="147">
        <v>0.56000000000000005</v>
      </c>
      <c r="AO299" s="385">
        <v>960</v>
      </c>
      <c r="AP299" s="431">
        <f t="shared" si="83"/>
        <v>537.6</v>
      </c>
      <c r="AQ299" s="385">
        <v>1200</v>
      </c>
      <c r="AR299" s="237">
        <f t="shared" si="84"/>
        <v>672.00000000000011</v>
      </c>
      <c r="AS299" s="96">
        <v>1920</v>
      </c>
      <c r="AT299" s="431">
        <f t="shared" si="86"/>
        <v>1075.2</v>
      </c>
      <c r="AU299" s="386">
        <v>0</v>
      </c>
      <c r="AV299" s="431">
        <f t="shared" si="99"/>
        <v>0</v>
      </c>
      <c r="AW299" s="386">
        <v>0</v>
      </c>
      <c r="AX299" s="431">
        <f t="shared" si="87"/>
        <v>0</v>
      </c>
      <c r="AY299" s="386">
        <v>0</v>
      </c>
      <c r="AZ299" s="431">
        <f t="shared" si="88"/>
        <v>0</v>
      </c>
      <c r="BA299" s="386">
        <v>0</v>
      </c>
      <c r="BB299" s="431">
        <f t="shared" si="95"/>
        <v>0</v>
      </c>
      <c r="BC299" s="386">
        <v>0</v>
      </c>
      <c r="BD299" s="431">
        <f t="shared" si="96"/>
        <v>0</v>
      </c>
      <c r="BE299" s="385">
        <v>0</v>
      </c>
      <c r="BF299" s="431">
        <f t="shared" si="89"/>
        <v>0</v>
      </c>
      <c r="BG299" s="385">
        <v>0</v>
      </c>
      <c r="BH299" s="431">
        <f t="shared" si="90"/>
        <v>0</v>
      </c>
      <c r="BI299" s="385">
        <v>0</v>
      </c>
      <c r="BJ299" s="431">
        <f t="shared" si="91"/>
        <v>0</v>
      </c>
      <c r="BK299" s="385">
        <v>0</v>
      </c>
      <c r="BL299" s="445">
        <f t="shared" si="92"/>
        <v>0</v>
      </c>
      <c r="BM299" s="468" t="s">
        <v>774</v>
      </c>
      <c r="BO299" s="1" t="s">
        <v>754</v>
      </c>
    </row>
    <row r="300" spans="1:67" ht="14.25" customHeight="1">
      <c r="A300" s="297" t="s">
        <v>418</v>
      </c>
      <c r="B300" s="56" t="s">
        <v>356</v>
      </c>
      <c r="C300" s="211" t="s">
        <v>87</v>
      </c>
      <c r="D300" s="560" t="s">
        <v>775</v>
      </c>
      <c r="E300" s="561" t="s">
        <v>357</v>
      </c>
      <c r="F300" s="1034"/>
      <c r="G300" s="214">
        <v>2020</v>
      </c>
      <c r="H300" s="176" t="s">
        <v>776</v>
      </c>
      <c r="I300" s="176" t="s">
        <v>204</v>
      </c>
      <c r="J300" s="330" t="s">
        <v>196</v>
      </c>
      <c r="K300" s="176" t="s">
        <v>196</v>
      </c>
      <c r="L300" s="176" t="s">
        <v>167</v>
      </c>
      <c r="M300" s="55" t="s">
        <v>197</v>
      </c>
      <c r="N300" s="55">
        <v>5.48</v>
      </c>
      <c r="O300" s="55">
        <v>5.48</v>
      </c>
      <c r="P300" s="55">
        <v>5.48</v>
      </c>
      <c r="Q300" s="55">
        <v>5.48</v>
      </c>
      <c r="R300" s="55">
        <v>5.48</v>
      </c>
      <c r="S300" s="55">
        <v>5.48</v>
      </c>
      <c r="T300" s="55">
        <v>5.48</v>
      </c>
      <c r="U300" s="55">
        <v>5.48</v>
      </c>
      <c r="V300" s="55">
        <v>5.48</v>
      </c>
      <c r="W300" s="55">
        <v>5.48</v>
      </c>
      <c r="X300" s="55">
        <v>5.48</v>
      </c>
      <c r="Y300" s="55">
        <v>5.48</v>
      </c>
      <c r="Z300" s="55">
        <v>5.48</v>
      </c>
      <c r="AA300" s="55">
        <v>5.48</v>
      </c>
      <c r="AB300" s="147">
        <v>0.05</v>
      </c>
      <c r="AC300" s="147">
        <v>0.27</v>
      </c>
      <c r="AD300" s="147">
        <f t="shared" si="101"/>
        <v>0.27</v>
      </c>
      <c r="AE300" s="147">
        <f t="shared" si="101"/>
        <v>0.27</v>
      </c>
      <c r="AF300" s="147">
        <f t="shared" si="101"/>
        <v>0.27</v>
      </c>
      <c r="AG300" s="147">
        <f t="shared" si="101"/>
        <v>0.27</v>
      </c>
      <c r="AH300" s="147">
        <f t="shared" si="101"/>
        <v>0.27</v>
      </c>
      <c r="AI300" s="147">
        <f t="shared" si="101"/>
        <v>0.27</v>
      </c>
      <c r="AJ300" s="147">
        <f t="shared" si="101"/>
        <v>0.27</v>
      </c>
      <c r="AK300" s="147">
        <f t="shared" si="101"/>
        <v>0.27</v>
      </c>
      <c r="AL300" s="147">
        <f t="shared" si="101"/>
        <v>0.27</v>
      </c>
      <c r="AM300" s="147">
        <f t="shared" si="101"/>
        <v>0.27</v>
      </c>
      <c r="AN300" s="147">
        <f t="shared" si="101"/>
        <v>0.27</v>
      </c>
      <c r="AO300" s="385">
        <v>10524</v>
      </c>
      <c r="AP300" s="431">
        <f t="shared" si="83"/>
        <v>2841.48</v>
      </c>
      <c r="AQ300" s="385">
        <v>38400</v>
      </c>
      <c r="AR300" s="237">
        <f t="shared" si="84"/>
        <v>10368</v>
      </c>
      <c r="AS300" s="96">
        <v>45060</v>
      </c>
      <c r="AT300" s="431">
        <f t="shared" si="86"/>
        <v>12166.2</v>
      </c>
      <c r="AU300" s="386">
        <v>9820</v>
      </c>
      <c r="AV300" s="431">
        <f t="shared" si="99"/>
        <v>2651.4</v>
      </c>
      <c r="AW300" s="386">
        <v>32160</v>
      </c>
      <c r="AX300" s="431">
        <f t="shared" si="87"/>
        <v>8683.2000000000007</v>
      </c>
      <c r="AY300" s="386">
        <v>39000</v>
      </c>
      <c r="AZ300" s="431">
        <f t="shared" si="88"/>
        <v>10530</v>
      </c>
      <c r="BA300" s="386">
        <v>27980</v>
      </c>
      <c r="BB300" s="431">
        <f t="shared" si="95"/>
        <v>7554.6</v>
      </c>
      <c r="BC300" s="386">
        <v>17180</v>
      </c>
      <c r="BD300" s="431">
        <f t="shared" si="96"/>
        <v>4638.6000000000004</v>
      </c>
      <c r="BE300" s="385">
        <v>8760</v>
      </c>
      <c r="BF300" s="431">
        <f t="shared" si="89"/>
        <v>2365.2000000000003</v>
      </c>
      <c r="BG300" s="385">
        <v>10000</v>
      </c>
      <c r="BH300" s="431">
        <f t="shared" si="90"/>
        <v>2700</v>
      </c>
      <c r="BI300" s="385">
        <v>41560</v>
      </c>
      <c r="BJ300" s="431">
        <f t="shared" si="91"/>
        <v>11221.2</v>
      </c>
      <c r="BK300" s="385">
        <v>29040</v>
      </c>
      <c r="BL300" s="445">
        <f t="shared" si="92"/>
        <v>7840.8</v>
      </c>
      <c r="BM300" s="468" t="s">
        <v>777</v>
      </c>
      <c r="BO300" s="1" t="s">
        <v>766</v>
      </c>
    </row>
    <row r="301" spans="1:67" ht="14.25" customHeight="1">
      <c r="A301" s="297" t="s">
        <v>418</v>
      </c>
      <c r="B301" s="56" t="s">
        <v>356</v>
      </c>
      <c r="C301" s="211" t="s">
        <v>87</v>
      </c>
      <c r="D301" s="560" t="s">
        <v>357</v>
      </c>
      <c r="E301" s="561" t="s">
        <v>357</v>
      </c>
      <c r="F301" s="1034"/>
      <c r="G301" s="214">
        <v>2019</v>
      </c>
      <c r="H301" s="176" t="s">
        <v>778</v>
      </c>
      <c r="I301" s="176" t="s">
        <v>204</v>
      </c>
      <c r="J301" s="330" t="s">
        <v>196</v>
      </c>
      <c r="K301" s="176" t="s">
        <v>196</v>
      </c>
      <c r="L301" s="176" t="s">
        <v>167</v>
      </c>
      <c r="M301" s="55" t="s">
        <v>197</v>
      </c>
      <c r="N301" s="55">
        <v>6.04</v>
      </c>
      <c r="O301" s="55">
        <v>6.04</v>
      </c>
      <c r="P301" s="55">
        <v>6.04</v>
      </c>
      <c r="Q301" s="55">
        <v>6.04</v>
      </c>
      <c r="R301" s="55">
        <v>6.04</v>
      </c>
      <c r="S301" s="55">
        <v>6.04</v>
      </c>
      <c r="T301" s="55">
        <v>6.04</v>
      </c>
      <c r="U301" s="55">
        <v>6.04</v>
      </c>
      <c r="V301" s="55">
        <v>6.04</v>
      </c>
      <c r="W301" s="55">
        <v>6.04</v>
      </c>
      <c r="X301" s="55">
        <v>6.04</v>
      </c>
      <c r="Y301" s="55">
        <v>6.04</v>
      </c>
      <c r="Z301" s="55">
        <v>6.04</v>
      </c>
      <c r="AA301" s="55">
        <v>6.04</v>
      </c>
      <c r="AB301" s="147">
        <v>0.03</v>
      </c>
      <c r="AC301" s="147">
        <v>0.3</v>
      </c>
      <c r="AD301" s="147">
        <f t="shared" si="101"/>
        <v>0.3</v>
      </c>
      <c r="AE301" s="147">
        <f t="shared" si="101"/>
        <v>0.3</v>
      </c>
      <c r="AF301" s="147">
        <f t="shared" si="101"/>
        <v>0.3</v>
      </c>
      <c r="AG301" s="147">
        <f t="shared" si="101"/>
        <v>0.3</v>
      </c>
      <c r="AH301" s="147">
        <f t="shared" si="101"/>
        <v>0.3</v>
      </c>
      <c r="AI301" s="147">
        <f t="shared" si="101"/>
        <v>0.3</v>
      </c>
      <c r="AJ301" s="147">
        <f t="shared" si="101"/>
        <v>0.3</v>
      </c>
      <c r="AK301" s="147">
        <f t="shared" si="101"/>
        <v>0.3</v>
      </c>
      <c r="AL301" s="147">
        <f t="shared" si="101"/>
        <v>0.3</v>
      </c>
      <c r="AM301" s="147">
        <f t="shared" si="101"/>
        <v>0.3</v>
      </c>
      <c r="AN301" s="147">
        <f t="shared" si="101"/>
        <v>0.3</v>
      </c>
      <c r="AO301" s="385">
        <v>6048</v>
      </c>
      <c r="AP301" s="431">
        <f t="shared" si="83"/>
        <v>1814.3999999999999</v>
      </c>
      <c r="AQ301" s="385">
        <v>8472</v>
      </c>
      <c r="AR301" s="237">
        <f t="shared" si="84"/>
        <v>2541.6</v>
      </c>
      <c r="AS301" s="96">
        <v>15768</v>
      </c>
      <c r="AT301" s="431">
        <f t="shared" si="86"/>
        <v>4730.3999999999996</v>
      </c>
      <c r="AU301" s="386">
        <v>2928</v>
      </c>
      <c r="AV301" s="431">
        <f t="shared" si="99"/>
        <v>878.4</v>
      </c>
      <c r="AW301" s="386">
        <v>8112</v>
      </c>
      <c r="AX301" s="431">
        <f t="shared" si="87"/>
        <v>2433.6</v>
      </c>
      <c r="AY301" s="386">
        <v>6624</v>
      </c>
      <c r="AZ301" s="431">
        <f t="shared" si="88"/>
        <v>1987.1999999999998</v>
      </c>
      <c r="BA301" s="386">
        <v>12000</v>
      </c>
      <c r="BB301" s="431">
        <f t="shared" si="95"/>
        <v>3600</v>
      </c>
      <c r="BC301" s="386">
        <v>4128</v>
      </c>
      <c r="BD301" s="431">
        <f t="shared" si="96"/>
        <v>1238.3999999999999</v>
      </c>
      <c r="BE301" s="385">
        <v>0</v>
      </c>
      <c r="BF301" s="431">
        <f t="shared" si="89"/>
        <v>0</v>
      </c>
      <c r="BG301" s="385">
        <v>0</v>
      </c>
      <c r="BH301" s="431">
        <f t="shared" si="90"/>
        <v>0</v>
      </c>
      <c r="BI301" s="385">
        <v>0</v>
      </c>
      <c r="BJ301" s="431">
        <f t="shared" si="91"/>
        <v>0</v>
      </c>
      <c r="BK301" s="385">
        <v>0</v>
      </c>
      <c r="BL301" s="445">
        <f t="shared" si="92"/>
        <v>0</v>
      </c>
      <c r="BM301" s="468" t="s">
        <v>779</v>
      </c>
      <c r="BO301" s="1" t="s">
        <v>751</v>
      </c>
    </row>
    <row r="302" spans="1:67" ht="14.25" customHeight="1">
      <c r="A302" s="297" t="s">
        <v>418</v>
      </c>
      <c r="B302" s="56" t="s">
        <v>746</v>
      </c>
      <c r="C302" s="211" t="s">
        <v>87</v>
      </c>
      <c r="D302" s="560" t="s">
        <v>357</v>
      </c>
      <c r="E302" s="561" t="s">
        <v>357</v>
      </c>
      <c r="F302" s="1034"/>
      <c r="G302" s="214">
        <v>2022</v>
      </c>
      <c r="H302" s="176" t="s">
        <v>780</v>
      </c>
      <c r="I302" s="176" t="s">
        <v>174</v>
      </c>
      <c r="J302" s="330" t="s">
        <v>196</v>
      </c>
      <c r="K302" s="176" t="s">
        <v>196</v>
      </c>
      <c r="L302" s="176" t="s">
        <v>167</v>
      </c>
      <c r="M302" s="55" t="s">
        <v>197</v>
      </c>
      <c r="N302" s="55">
        <v>19.600000000000001</v>
      </c>
      <c r="O302" s="55">
        <v>19.600000000000001</v>
      </c>
      <c r="P302" s="55">
        <v>19.600000000000001</v>
      </c>
      <c r="Q302" s="55">
        <v>19.600000000000001</v>
      </c>
      <c r="R302" s="55">
        <v>19.600000000000001</v>
      </c>
      <c r="S302" s="55">
        <v>19.600000000000001</v>
      </c>
      <c r="T302" s="55">
        <v>19.600000000000001</v>
      </c>
      <c r="U302" s="55">
        <v>19.600000000000001</v>
      </c>
      <c r="V302" s="55">
        <v>19.600000000000001</v>
      </c>
      <c r="W302" s="55">
        <v>19.600000000000001</v>
      </c>
      <c r="X302" s="55">
        <v>19.600000000000001</v>
      </c>
      <c r="Y302" s="55">
        <v>19.600000000000001</v>
      </c>
      <c r="Z302" s="55">
        <v>19.600000000000001</v>
      </c>
      <c r="AA302" s="55">
        <v>19.600000000000001</v>
      </c>
      <c r="AB302" s="147">
        <v>1.25</v>
      </c>
      <c r="AC302" s="147">
        <v>1.25</v>
      </c>
      <c r="AD302" s="147">
        <f t="shared" si="101"/>
        <v>1.25</v>
      </c>
      <c r="AE302" s="147">
        <f t="shared" si="101"/>
        <v>1.25</v>
      </c>
      <c r="AF302" s="147">
        <f t="shared" si="101"/>
        <v>1.25</v>
      </c>
      <c r="AG302" s="147">
        <f t="shared" si="101"/>
        <v>1.25</v>
      </c>
      <c r="AH302" s="147">
        <f t="shared" si="101"/>
        <v>1.25</v>
      </c>
      <c r="AI302" s="147">
        <f t="shared" si="101"/>
        <v>1.25</v>
      </c>
      <c r="AJ302" s="147">
        <f t="shared" si="101"/>
        <v>1.25</v>
      </c>
      <c r="AK302" s="147">
        <f t="shared" si="101"/>
        <v>1.25</v>
      </c>
      <c r="AL302" s="147">
        <f t="shared" si="101"/>
        <v>1.25</v>
      </c>
      <c r="AM302" s="147">
        <f t="shared" si="101"/>
        <v>1.25</v>
      </c>
      <c r="AN302" s="147">
        <f t="shared" si="101"/>
        <v>1.25</v>
      </c>
      <c r="AO302" s="385">
        <v>2000</v>
      </c>
      <c r="AP302" s="431">
        <f t="shared" ref="AP302:AP327" si="102">AC302*AO302</f>
        <v>2500</v>
      </c>
      <c r="AQ302" s="385">
        <v>2000</v>
      </c>
      <c r="AR302" s="237">
        <f t="shared" si="84"/>
        <v>2500</v>
      </c>
      <c r="AS302" s="96">
        <v>3000</v>
      </c>
      <c r="AT302" s="431">
        <f t="shared" si="86"/>
        <v>3750</v>
      </c>
      <c r="AU302" s="386">
        <v>2000</v>
      </c>
      <c r="AV302" s="431">
        <f t="shared" si="99"/>
        <v>2500</v>
      </c>
      <c r="AW302" s="386">
        <v>15000</v>
      </c>
      <c r="AX302" s="431">
        <f t="shared" si="87"/>
        <v>18750</v>
      </c>
      <c r="AY302" s="386">
        <v>15030</v>
      </c>
      <c r="AZ302" s="431">
        <f t="shared" si="88"/>
        <v>18787.5</v>
      </c>
      <c r="BA302" s="386">
        <v>19000</v>
      </c>
      <c r="BB302" s="431">
        <f t="shared" si="95"/>
        <v>23750</v>
      </c>
      <c r="BC302" s="386">
        <v>20120</v>
      </c>
      <c r="BD302" s="431">
        <f t="shared" si="96"/>
        <v>25150</v>
      </c>
      <c r="BE302" s="385">
        <v>2880</v>
      </c>
      <c r="BF302" s="431">
        <f t="shared" si="89"/>
        <v>3600</v>
      </c>
      <c r="BG302" s="385">
        <v>2000</v>
      </c>
      <c r="BH302" s="431">
        <f t="shared" si="90"/>
        <v>2500</v>
      </c>
      <c r="BI302" s="385">
        <v>10000</v>
      </c>
      <c r="BJ302" s="431">
        <f t="shared" si="91"/>
        <v>12500</v>
      </c>
      <c r="BK302" s="385">
        <v>6000</v>
      </c>
      <c r="BL302" s="445">
        <f t="shared" si="92"/>
        <v>7500</v>
      </c>
      <c r="BM302" s="468" t="s">
        <v>781</v>
      </c>
      <c r="BO302" s="1" t="s">
        <v>766</v>
      </c>
    </row>
    <row r="303" spans="1:67" ht="14.25" customHeight="1">
      <c r="A303" s="297" t="s">
        <v>418</v>
      </c>
      <c r="B303" s="56" t="s">
        <v>746</v>
      </c>
      <c r="C303" s="211" t="s">
        <v>87</v>
      </c>
      <c r="D303" s="560" t="s">
        <v>357</v>
      </c>
      <c r="E303" s="561" t="s">
        <v>357</v>
      </c>
      <c r="F303" s="1034"/>
      <c r="G303" s="214">
        <v>2022</v>
      </c>
      <c r="H303" s="176" t="s">
        <v>537</v>
      </c>
      <c r="I303" s="176" t="s">
        <v>174</v>
      </c>
      <c r="J303" s="330" t="s">
        <v>196</v>
      </c>
      <c r="K303" s="176" t="s">
        <v>196</v>
      </c>
      <c r="L303" s="176" t="s">
        <v>167</v>
      </c>
      <c r="M303" s="55" t="s">
        <v>197</v>
      </c>
      <c r="N303" s="55">
        <v>12.39</v>
      </c>
      <c r="O303" s="55">
        <v>12.39</v>
      </c>
      <c r="P303" s="55">
        <v>12.39</v>
      </c>
      <c r="Q303" s="55">
        <v>12.39</v>
      </c>
      <c r="R303" s="55">
        <v>12.39</v>
      </c>
      <c r="S303" s="55">
        <v>12.39</v>
      </c>
      <c r="T303" s="55">
        <v>12.39</v>
      </c>
      <c r="U303" s="55">
        <v>12.39</v>
      </c>
      <c r="V303" s="55">
        <v>12.39</v>
      </c>
      <c r="W303" s="55">
        <v>12.39</v>
      </c>
      <c r="X303" s="55">
        <v>12.39</v>
      </c>
      <c r="Y303" s="55">
        <v>12.39</v>
      </c>
      <c r="Z303" s="55">
        <v>12.39</v>
      </c>
      <c r="AA303" s="55">
        <v>12.39</v>
      </c>
      <c r="AB303" s="147">
        <v>0.79</v>
      </c>
      <c r="AC303" s="147">
        <v>0.79</v>
      </c>
      <c r="AD303" s="147">
        <f t="shared" si="101"/>
        <v>0.79</v>
      </c>
      <c r="AE303" s="147">
        <f t="shared" si="101"/>
        <v>0.79</v>
      </c>
      <c r="AF303" s="147">
        <f t="shared" si="101"/>
        <v>0.79</v>
      </c>
      <c r="AG303" s="147">
        <f t="shared" si="101"/>
        <v>0.79</v>
      </c>
      <c r="AH303" s="147">
        <f t="shared" si="101"/>
        <v>0.79</v>
      </c>
      <c r="AI303" s="147">
        <f t="shared" si="101"/>
        <v>0.79</v>
      </c>
      <c r="AJ303" s="147">
        <f t="shared" si="101"/>
        <v>0.79</v>
      </c>
      <c r="AK303" s="147">
        <f t="shared" si="101"/>
        <v>0.79</v>
      </c>
      <c r="AL303" s="147">
        <f t="shared" si="101"/>
        <v>0.79</v>
      </c>
      <c r="AM303" s="147">
        <f t="shared" si="101"/>
        <v>0.79</v>
      </c>
      <c r="AN303" s="147">
        <f t="shared" si="101"/>
        <v>0.79</v>
      </c>
      <c r="AO303" s="385">
        <v>0</v>
      </c>
      <c r="AP303" s="431">
        <f t="shared" si="102"/>
        <v>0</v>
      </c>
      <c r="AQ303" s="385">
        <v>0</v>
      </c>
      <c r="AR303" s="237">
        <f t="shared" si="84"/>
        <v>0</v>
      </c>
      <c r="AS303" s="96">
        <v>0</v>
      </c>
      <c r="AT303" s="431">
        <f t="shared" si="86"/>
        <v>0</v>
      </c>
      <c r="AU303" s="386">
        <v>0</v>
      </c>
      <c r="AV303" s="431">
        <f t="shared" si="99"/>
        <v>0</v>
      </c>
      <c r="AW303" s="386">
        <v>0</v>
      </c>
      <c r="AX303" s="431">
        <f t="shared" si="87"/>
        <v>0</v>
      </c>
      <c r="AY303" s="386">
        <v>0</v>
      </c>
      <c r="AZ303" s="431">
        <f t="shared" si="88"/>
        <v>0</v>
      </c>
      <c r="BA303" s="386">
        <v>0</v>
      </c>
      <c r="BB303" s="431">
        <f t="shared" si="95"/>
        <v>0</v>
      </c>
      <c r="BC303" s="386">
        <v>0</v>
      </c>
      <c r="BD303" s="431">
        <f t="shared" si="96"/>
        <v>0</v>
      </c>
      <c r="BE303" s="385">
        <v>0</v>
      </c>
      <c r="BF303" s="431">
        <f t="shared" si="89"/>
        <v>0</v>
      </c>
      <c r="BG303" s="385">
        <v>1000</v>
      </c>
      <c r="BH303" s="431">
        <f t="shared" si="90"/>
        <v>790</v>
      </c>
      <c r="BI303" s="385">
        <v>2000</v>
      </c>
      <c r="BJ303" s="431">
        <f t="shared" si="91"/>
        <v>1580</v>
      </c>
      <c r="BK303" s="385">
        <v>36</v>
      </c>
      <c r="BL303" s="445">
        <f t="shared" si="92"/>
        <v>28.44</v>
      </c>
      <c r="BM303" s="468" t="s">
        <v>782</v>
      </c>
      <c r="BO303" s="1" t="s">
        <v>751</v>
      </c>
    </row>
    <row r="304" spans="1:67" ht="14.25" customHeight="1">
      <c r="A304" s="297" t="s">
        <v>418</v>
      </c>
      <c r="B304" s="56" t="s">
        <v>361</v>
      </c>
      <c r="C304" s="211" t="s">
        <v>87</v>
      </c>
      <c r="D304" s="560" t="s">
        <v>357</v>
      </c>
      <c r="E304" s="561" t="s">
        <v>357</v>
      </c>
      <c r="F304" s="1034"/>
      <c r="G304" s="214">
        <v>2022</v>
      </c>
      <c r="H304" s="176" t="s">
        <v>783</v>
      </c>
      <c r="I304" s="176" t="s">
        <v>174</v>
      </c>
      <c r="J304" s="330" t="s">
        <v>196</v>
      </c>
      <c r="K304" s="176" t="s">
        <v>196</v>
      </c>
      <c r="L304" s="176" t="s">
        <v>167</v>
      </c>
      <c r="M304" s="55" t="s">
        <v>197</v>
      </c>
      <c r="N304" s="55">
        <v>8.8500000000000014</v>
      </c>
      <c r="O304" s="55">
        <v>8.8500000000000014</v>
      </c>
      <c r="P304" s="55">
        <v>9.0500000000000007</v>
      </c>
      <c r="Q304" s="55">
        <v>9.0500000000000007</v>
      </c>
      <c r="R304" s="55">
        <v>9.0500000000000007</v>
      </c>
      <c r="S304" s="55">
        <v>9.0500000000000007</v>
      </c>
      <c r="T304" s="55">
        <v>9.0500000000000007</v>
      </c>
      <c r="U304" s="55">
        <v>9.0500000000000007</v>
      </c>
      <c r="V304" s="55">
        <v>9.0500000000000007</v>
      </c>
      <c r="W304" s="55">
        <v>9.0500000000000007</v>
      </c>
      <c r="X304" s="55">
        <v>9.0500000000000007</v>
      </c>
      <c r="Y304" s="55">
        <v>9.0500000000000007</v>
      </c>
      <c r="Z304" s="55">
        <v>9.0500000000000007</v>
      </c>
      <c r="AA304" s="55">
        <v>9.0500000000000007</v>
      </c>
      <c r="AB304" s="147">
        <v>0.2</v>
      </c>
      <c r="AC304" s="147">
        <v>0.2</v>
      </c>
      <c r="AD304" s="147">
        <f t="shared" si="101"/>
        <v>0.2</v>
      </c>
      <c r="AE304" s="147">
        <v>0.45</v>
      </c>
      <c r="AF304" s="147">
        <f t="shared" si="101"/>
        <v>0.45</v>
      </c>
      <c r="AG304" s="147">
        <f t="shared" si="101"/>
        <v>0.45</v>
      </c>
      <c r="AH304" s="147">
        <f t="shared" si="101"/>
        <v>0.45</v>
      </c>
      <c r="AI304" s="147">
        <f t="shared" si="101"/>
        <v>0.45</v>
      </c>
      <c r="AJ304" s="147">
        <f t="shared" si="101"/>
        <v>0.45</v>
      </c>
      <c r="AK304" s="147">
        <f t="shared" si="101"/>
        <v>0.45</v>
      </c>
      <c r="AL304" s="147">
        <f t="shared" si="101"/>
        <v>0.45</v>
      </c>
      <c r="AM304" s="147">
        <f t="shared" si="101"/>
        <v>0.45</v>
      </c>
      <c r="AN304" s="147">
        <f t="shared" si="101"/>
        <v>0.45</v>
      </c>
      <c r="AO304" s="385">
        <v>0</v>
      </c>
      <c r="AP304" s="431">
        <f t="shared" si="102"/>
        <v>0</v>
      </c>
      <c r="AQ304" s="385">
        <v>9000</v>
      </c>
      <c r="AR304" s="237">
        <f t="shared" si="84"/>
        <v>1800</v>
      </c>
      <c r="AS304" s="96">
        <v>3000</v>
      </c>
      <c r="AT304" s="431">
        <f t="shared" si="86"/>
        <v>1350</v>
      </c>
      <c r="AU304" s="386">
        <v>2000</v>
      </c>
      <c r="AV304" s="431">
        <f t="shared" si="99"/>
        <v>900</v>
      </c>
      <c r="AW304" s="386">
        <v>8000</v>
      </c>
      <c r="AX304" s="431">
        <f t="shared" si="87"/>
        <v>3600</v>
      </c>
      <c r="AY304" s="386">
        <v>6010</v>
      </c>
      <c r="AZ304" s="431">
        <f t="shared" si="88"/>
        <v>2704.5</v>
      </c>
      <c r="BA304" s="386">
        <v>1000</v>
      </c>
      <c r="BB304" s="431">
        <f t="shared" si="95"/>
        <v>450</v>
      </c>
      <c r="BC304" s="386">
        <v>10500</v>
      </c>
      <c r="BD304" s="431">
        <f t="shared" si="96"/>
        <v>4725</v>
      </c>
      <c r="BE304" s="386">
        <v>10000</v>
      </c>
      <c r="BF304" s="431">
        <f t="shared" si="89"/>
        <v>4500</v>
      </c>
      <c r="BG304" s="386">
        <v>5000</v>
      </c>
      <c r="BH304" s="431">
        <f t="shared" si="90"/>
        <v>2250</v>
      </c>
      <c r="BI304" s="386">
        <v>11100</v>
      </c>
      <c r="BJ304" s="431">
        <f t="shared" si="91"/>
        <v>4995</v>
      </c>
      <c r="BK304" s="386">
        <v>9000</v>
      </c>
      <c r="BL304" s="445">
        <f t="shared" si="92"/>
        <v>4050</v>
      </c>
      <c r="BM304" s="468" t="s">
        <v>784</v>
      </c>
      <c r="BO304" s="1" t="s">
        <v>766</v>
      </c>
    </row>
    <row r="305" spans="1:67" ht="14.25" customHeight="1">
      <c r="A305" s="297" t="s">
        <v>418</v>
      </c>
      <c r="B305" s="56" t="s">
        <v>361</v>
      </c>
      <c r="C305" s="211" t="s">
        <v>87</v>
      </c>
      <c r="D305" s="560" t="s">
        <v>357</v>
      </c>
      <c r="E305" s="561" t="s">
        <v>357</v>
      </c>
      <c r="F305" s="1034"/>
      <c r="G305" s="214" t="s">
        <v>241</v>
      </c>
      <c r="H305" s="176" t="s">
        <v>785</v>
      </c>
      <c r="I305" s="176" t="s">
        <v>165</v>
      </c>
      <c r="J305" s="330">
        <v>13</v>
      </c>
      <c r="K305" s="176" t="s">
        <v>189</v>
      </c>
      <c r="L305" s="176" t="s">
        <v>167</v>
      </c>
      <c r="M305" s="55" t="s">
        <v>197</v>
      </c>
      <c r="N305" s="55">
        <v>79.650000000000006</v>
      </c>
      <c r="O305" s="55">
        <v>79.650000000000006</v>
      </c>
      <c r="P305" s="55">
        <v>79.650000000000006</v>
      </c>
      <c r="Q305" s="55">
        <v>79.650000000000006</v>
      </c>
      <c r="R305" s="55">
        <v>79.650000000000006</v>
      </c>
      <c r="S305" s="55">
        <v>79.650000000000006</v>
      </c>
      <c r="T305" s="55">
        <v>79.650000000000006</v>
      </c>
      <c r="U305" s="55">
        <v>79.650000000000006</v>
      </c>
      <c r="V305" s="55">
        <v>79.650000000000006</v>
      </c>
      <c r="W305" s="55">
        <v>79.650000000000006</v>
      </c>
      <c r="X305" s="55">
        <v>79.650000000000006</v>
      </c>
      <c r="Y305" s="55">
        <v>79.650000000000006</v>
      </c>
      <c r="Z305" s="55">
        <v>79.650000000000006</v>
      </c>
      <c r="AA305" s="55">
        <v>79.650000000000006</v>
      </c>
      <c r="AB305" s="147">
        <v>2.79</v>
      </c>
      <c r="AC305" s="147">
        <v>2.79</v>
      </c>
      <c r="AD305" s="147">
        <f t="shared" si="101"/>
        <v>2.79</v>
      </c>
      <c r="AE305" s="147">
        <f t="shared" si="101"/>
        <v>2.79</v>
      </c>
      <c r="AF305" s="147">
        <f t="shared" si="101"/>
        <v>2.79</v>
      </c>
      <c r="AG305" s="147">
        <f t="shared" si="101"/>
        <v>2.79</v>
      </c>
      <c r="AH305" s="147">
        <f t="shared" si="101"/>
        <v>2.79</v>
      </c>
      <c r="AI305" s="147">
        <f t="shared" si="101"/>
        <v>2.79</v>
      </c>
      <c r="AJ305" s="147">
        <f t="shared" si="101"/>
        <v>2.79</v>
      </c>
      <c r="AK305" s="147">
        <f t="shared" si="101"/>
        <v>2.79</v>
      </c>
      <c r="AL305" s="147">
        <f t="shared" si="101"/>
        <v>2.79</v>
      </c>
      <c r="AM305" s="147">
        <f t="shared" si="101"/>
        <v>2.79</v>
      </c>
      <c r="AN305" s="147">
        <f t="shared" si="101"/>
        <v>2.79</v>
      </c>
      <c r="AO305" s="385">
        <v>108</v>
      </c>
      <c r="AP305" s="431">
        <f t="shared" si="102"/>
        <v>301.32</v>
      </c>
      <c r="AQ305" s="385">
        <v>0</v>
      </c>
      <c r="AR305" s="237">
        <f t="shared" si="84"/>
        <v>0</v>
      </c>
      <c r="AS305" s="96">
        <v>0</v>
      </c>
      <c r="AT305" s="431">
        <f t="shared" si="86"/>
        <v>0</v>
      </c>
      <c r="AU305" s="386">
        <v>0</v>
      </c>
      <c r="AV305" s="431">
        <f t="shared" si="99"/>
        <v>0</v>
      </c>
      <c r="AW305" s="386">
        <v>0</v>
      </c>
      <c r="AX305" s="431">
        <f t="shared" si="87"/>
        <v>0</v>
      </c>
      <c r="AY305" s="386">
        <v>0</v>
      </c>
      <c r="AZ305" s="431">
        <f t="shared" si="88"/>
        <v>0</v>
      </c>
      <c r="BA305" s="386">
        <v>0</v>
      </c>
      <c r="BB305" s="431">
        <f t="shared" si="95"/>
        <v>0</v>
      </c>
      <c r="BC305" s="386">
        <v>0</v>
      </c>
      <c r="BD305" s="431">
        <f t="shared" si="96"/>
        <v>0</v>
      </c>
      <c r="BE305" s="385">
        <v>0</v>
      </c>
      <c r="BF305" s="431">
        <f t="shared" si="89"/>
        <v>0</v>
      </c>
      <c r="BG305" s="385">
        <v>0</v>
      </c>
      <c r="BH305" s="431">
        <f t="shared" si="90"/>
        <v>0</v>
      </c>
      <c r="BI305" s="385">
        <v>0</v>
      </c>
      <c r="BJ305" s="431">
        <f t="shared" si="91"/>
        <v>0</v>
      </c>
      <c r="BK305" s="385">
        <v>0</v>
      </c>
      <c r="BL305" s="445">
        <f t="shared" si="92"/>
        <v>0</v>
      </c>
      <c r="BM305" s="468" t="s">
        <v>786</v>
      </c>
      <c r="BO305" s="1" t="s">
        <v>766</v>
      </c>
    </row>
    <row r="306" spans="1:67" ht="14.25" customHeight="1">
      <c r="A306" s="297" t="s">
        <v>418</v>
      </c>
      <c r="B306" s="56" t="s">
        <v>374</v>
      </c>
      <c r="C306" s="211" t="s">
        <v>87</v>
      </c>
      <c r="D306" s="560" t="s">
        <v>357</v>
      </c>
      <c r="E306" s="561" t="s">
        <v>357</v>
      </c>
      <c r="F306" s="1034"/>
      <c r="G306" s="214">
        <v>2021</v>
      </c>
      <c r="H306" s="176" t="s">
        <v>750</v>
      </c>
      <c r="I306" s="176" t="s">
        <v>204</v>
      </c>
      <c r="J306" s="330" t="s">
        <v>196</v>
      </c>
      <c r="K306" s="176" t="s">
        <v>196</v>
      </c>
      <c r="L306" s="176" t="s">
        <v>167</v>
      </c>
      <c r="M306" s="55" t="s">
        <v>197</v>
      </c>
      <c r="N306" s="55">
        <v>9.3699999999999992</v>
      </c>
      <c r="O306" s="55">
        <v>9.3699999999999992</v>
      </c>
      <c r="P306" s="55">
        <v>9.3699999999999992</v>
      </c>
      <c r="Q306" s="55">
        <v>9.3699999999999992</v>
      </c>
      <c r="R306" s="55">
        <v>9.3699999999999992</v>
      </c>
      <c r="S306" s="55">
        <v>9.3699999999999992</v>
      </c>
      <c r="T306" s="55">
        <v>9.3699999999999992</v>
      </c>
      <c r="U306" s="55">
        <v>9.3699999999999992</v>
      </c>
      <c r="V306" s="55">
        <v>9.3699999999999992</v>
      </c>
      <c r="W306" s="55">
        <v>9.3699999999999992</v>
      </c>
      <c r="X306" s="55">
        <v>9.3699999999999992</v>
      </c>
      <c r="Y306" s="55">
        <v>9.3699999999999992</v>
      </c>
      <c r="Z306" s="55">
        <v>9.3699999999999992</v>
      </c>
      <c r="AA306" s="55">
        <v>9.3699999999999992</v>
      </c>
      <c r="AB306" s="147">
        <v>0.2</v>
      </c>
      <c r="AC306" s="147">
        <v>0.2</v>
      </c>
      <c r="AD306" s="147">
        <f t="shared" si="101"/>
        <v>0.2</v>
      </c>
      <c r="AE306" s="147">
        <f t="shared" si="101"/>
        <v>0.2</v>
      </c>
      <c r="AF306" s="147">
        <f t="shared" si="101"/>
        <v>0.2</v>
      </c>
      <c r="AG306" s="147">
        <f t="shared" si="101"/>
        <v>0.2</v>
      </c>
      <c r="AH306" s="147">
        <f t="shared" si="101"/>
        <v>0.2</v>
      </c>
      <c r="AI306" s="147">
        <f t="shared" si="101"/>
        <v>0.2</v>
      </c>
      <c r="AJ306" s="147">
        <f t="shared" si="101"/>
        <v>0.2</v>
      </c>
      <c r="AK306" s="147">
        <f t="shared" si="101"/>
        <v>0.2</v>
      </c>
      <c r="AL306" s="147">
        <f t="shared" si="101"/>
        <v>0.2</v>
      </c>
      <c r="AM306" s="147">
        <f t="shared" si="101"/>
        <v>0.2</v>
      </c>
      <c r="AN306" s="147">
        <f t="shared" si="101"/>
        <v>0.2</v>
      </c>
      <c r="AO306" s="385">
        <v>0</v>
      </c>
      <c r="AP306" s="431">
        <f t="shared" si="102"/>
        <v>0</v>
      </c>
      <c r="AQ306" s="385">
        <v>26400</v>
      </c>
      <c r="AR306" s="237">
        <f t="shared" ref="AR306:AR327" si="103">AD306*AQ306</f>
        <v>5280</v>
      </c>
      <c r="AS306" s="96">
        <v>18780</v>
      </c>
      <c r="AT306" s="431">
        <f t="shared" ref="AT306:AT327" si="104">AE306*AS306</f>
        <v>3756</v>
      </c>
      <c r="AU306" s="386">
        <v>25920</v>
      </c>
      <c r="AV306" s="431">
        <f t="shared" si="99"/>
        <v>5184</v>
      </c>
      <c r="AW306" s="386">
        <v>39060</v>
      </c>
      <c r="AX306" s="431">
        <f t="shared" ref="AX306:AX327" si="105">AG306*AW306</f>
        <v>7812</v>
      </c>
      <c r="AY306" s="386">
        <v>45540</v>
      </c>
      <c r="AZ306" s="431">
        <f t="shared" si="88"/>
        <v>9108</v>
      </c>
      <c r="BA306" s="386">
        <v>35220</v>
      </c>
      <c r="BB306" s="431">
        <f t="shared" si="95"/>
        <v>7044</v>
      </c>
      <c r="BC306" s="386">
        <v>30840</v>
      </c>
      <c r="BD306" s="431">
        <f t="shared" si="96"/>
        <v>6168</v>
      </c>
      <c r="BE306" s="385">
        <v>41460</v>
      </c>
      <c r="BF306" s="431">
        <f t="shared" si="89"/>
        <v>8292</v>
      </c>
      <c r="BG306" s="385">
        <v>20000</v>
      </c>
      <c r="BH306" s="431">
        <f t="shared" si="90"/>
        <v>4000</v>
      </c>
      <c r="BI306" s="385">
        <v>34680</v>
      </c>
      <c r="BJ306" s="431">
        <f t="shared" si="91"/>
        <v>6936</v>
      </c>
      <c r="BK306" s="385">
        <v>12660</v>
      </c>
      <c r="BL306" s="445">
        <f t="shared" si="92"/>
        <v>2532</v>
      </c>
      <c r="BM306" s="468" t="s">
        <v>787</v>
      </c>
      <c r="BO306" s="1" t="s">
        <v>751</v>
      </c>
    </row>
    <row r="307" spans="1:67" ht="14.25" customHeight="1">
      <c r="A307" s="297" t="s">
        <v>418</v>
      </c>
      <c r="B307" s="56" t="s">
        <v>356</v>
      </c>
      <c r="C307" s="211" t="s">
        <v>87</v>
      </c>
      <c r="D307" s="560" t="s">
        <v>357</v>
      </c>
      <c r="E307" s="561" t="s">
        <v>357</v>
      </c>
      <c r="F307" s="1034"/>
      <c r="G307" s="214">
        <v>2020</v>
      </c>
      <c r="H307" s="176" t="s">
        <v>788</v>
      </c>
      <c r="I307" s="176" t="s">
        <v>204</v>
      </c>
      <c r="J307" s="330" t="s">
        <v>196</v>
      </c>
      <c r="K307" s="176" t="s">
        <v>196</v>
      </c>
      <c r="L307" s="176" t="s">
        <v>167</v>
      </c>
      <c r="M307" s="55" t="s">
        <v>197</v>
      </c>
      <c r="N307" s="55">
        <v>9.14</v>
      </c>
      <c r="O307" s="55">
        <v>9.14</v>
      </c>
      <c r="P307" s="55">
        <v>9.14</v>
      </c>
      <c r="Q307" s="55">
        <v>9.14</v>
      </c>
      <c r="R307" s="55">
        <v>9.14</v>
      </c>
      <c r="S307" s="55">
        <v>9.14</v>
      </c>
      <c r="T307" s="55">
        <v>9.14</v>
      </c>
      <c r="U307" s="55">
        <v>9.14</v>
      </c>
      <c r="V307" s="55">
        <v>9.14</v>
      </c>
      <c r="W307" s="55">
        <v>9.14</v>
      </c>
      <c r="X307" s="55">
        <v>9.14</v>
      </c>
      <c r="Y307" s="55">
        <v>9.14</v>
      </c>
      <c r="Z307" s="55">
        <v>9.14</v>
      </c>
      <c r="AA307" s="55">
        <v>9.14</v>
      </c>
      <c r="AB307" s="147">
        <v>0</v>
      </c>
      <c r="AC307" s="147">
        <v>0</v>
      </c>
      <c r="AD307" s="147">
        <f t="shared" si="101"/>
        <v>0</v>
      </c>
      <c r="AE307" s="147">
        <f t="shared" si="101"/>
        <v>0</v>
      </c>
      <c r="AF307" s="147">
        <f t="shared" si="101"/>
        <v>0</v>
      </c>
      <c r="AG307" s="147">
        <f t="shared" si="101"/>
        <v>0</v>
      </c>
      <c r="AH307" s="147">
        <f t="shared" si="101"/>
        <v>0</v>
      </c>
      <c r="AI307" s="147">
        <f t="shared" si="101"/>
        <v>0</v>
      </c>
      <c r="AJ307" s="147">
        <f t="shared" si="101"/>
        <v>0</v>
      </c>
      <c r="AK307" s="147">
        <f t="shared" si="101"/>
        <v>0</v>
      </c>
      <c r="AL307" s="147">
        <f t="shared" si="101"/>
        <v>0</v>
      </c>
      <c r="AM307" s="147">
        <f t="shared" si="101"/>
        <v>0</v>
      </c>
      <c r="AN307" s="147">
        <f t="shared" si="101"/>
        <v>0</v>
      </c>
      <c r="AO307" s="385">
        <v>0</v>
      </c>
      <c r="AP307" s="431">
        <f t="shared" si="102"/>
        <v>0</v>
      </c>
      <c r="AQ307" s="385">
        <v>0</v>
      </c>
      <c r="AR307" s="237">
        <f t="shared" si="103"/>
        <v>0</v>
      </c>
      <c r="AS307" s="96">
        <v>0</v>
      </c>
      <c r="AT307" s="431">
        <f t="shared" si="104"/>
        <v>0</v>
      </c>
      <c r="AU307" s="386">
        <v>0</v>
      </c>
      <c r="AV307" s="431">
        <f t="shared" si="99"/>
        <v>0</v>
      </c>
      <c r="AW307" s="386">
        <v>0</v>
      </c>
      <c r="AX307" s="431">
        <f t="shared" si="105"/>
        <v>0</v>
      </c>
      <c r="AY307" s="386">
        <v>0</v>
      </c>
      <c r="AZ307" s="431">
        <f t="shared" si="88"/>
        <v>0</v>
      </c>
      <c r="BA307" s="386">
        <v>0</v>
      </c>
      <c r="BB307" s="431">
        <f t="shared" si="95"/>
        <v>0</v>
      </c>
      <c r="BC307" s="386">
        <v>0</v>
      </c>
      <c r="BD307" s="431">
        <f t="shared" si="96"/>
        <v>0</v>
      </c>
      <c r="BE307" s="385">
        <v>0</v>
      </c>
      <c r="BF307" s="431">
        <f t="shared" si="89"/>
        <v>0</v>
      </c>
      <c r="BG307" s="385">
        <v>0</v>
      </c>
      <c r="BH307" s="431">
        <f t="shared" si="90"/>
        <v>0</v>
      </c>
      <c r="BI307" s="385">
        <v>0</v>
      </c>
      <c r="BJ307" s="431">
        <f t="shared" si="91"/>
        <v>0</v>
      </c>
      <c r="BK307" s="385">
        <v>0</v>
      </c>
      <c r="BL307" s="445">
        <f t="shared" si="92"/>
        <v>0</v>
      </c>
      <c r="BM307" s="468" t="s">
        <v>789</v>
      </c>
      <c r="BO307" s="1" t="s">
        <v>751</v>
      </c>
    </row>
    <row r="308" spans="1:67" ht="14.25" customHeight="1">
      <c r="A308" s="297" t="s">
        <v>418</v>
      </c>
      <c r="B308" s="56" t="s">
        <v>356</v>
      </c>
      <c r="C308" s="211" t="s">
        <v>87</v>
      </c>
      <c r="D308" s="560" t="s">
        <v>357</v>
      </c>
      <c r="E308" s="561" t="s">
        <v>357</v>
      </c>
      <c r="F308" s="1034"/>
      <c r="G308" s="214">
        <v>2019</v>
      </c>
      <c r="H308" s="176" t="s">
        <v>790</v>
      </c>
      <c r="I308" s="176" t="s">
        <v>204</v>
      </c>
      <c r="J308" s="330" t="s">
        <v>196</v>
      </c>
      <c r="K308" s="176" t="s">
        <v>196</v>
      </c>
      <c r="L308" s="176" t="s">
        <v>167</v>
      </c>
      <c r="M308" s="55" t="s">
        <v>197</v>
      </c>
      <c r="N308" s="55">
        <v>11.12</v>
      </c>
      <c r="O308" s="55">
        <v>11.12</v>
      </c>
      <c r="P308" s="55">
        <v>11.12</v>
      </c>
      <c r="Q308" s="55">
        <v>11.12</v>
      </c>
      <c r="R308" s="55">
        <v>11.12</v>
      </c>
      <c r="S308" s="55">
        <v>11.12</v>
      </c>
      <c r="T308" s="55">
        <v>11.12</v>
      </c>
      <c r="U308" s="55">
        <v>11.12</v>
      </c>
      <c r="V308" s="55">
        <v>11.12</v>
      </c>
      <c r="W308" s="55">
        <v>11.12</v>
      </c>
      <c r="X308" s="55">
        <v>11.12</v>
      </c>
      <c r="Y308" s="55">
        <v>11.12</v>
      </c>
      <c r="Z308" s="55">
        <v>11.12</v>
      </c>
      <c r="AA308" s="55">
        <v>11.12</v>
      </c>
      <c r="AB308" s="147">
        <v>0.06</v>
      </c>
      <c r="AC308" s="147">
        <v>0.56000000000000005</v>
      </c>
      <c r="AD308" s="147">
        <f t="shared" si="101"/>
        <v>0.56000000000000005</v>
      </c>
      <c r="AE308" s="147">
        <f t="shared" si="101"/>
        <v>0.56000000000000005</v>
      </c>
      <c r="AF308" s="147">
        <f t="shared" si="101"/>
        <v>0.56000000000000005</v>
      </c>
      <c r="AG308" s="147">
        <f t="shared" si="101"/>
        <v>0.56000000000000005</v>
      </c>
      <c r="AH308" s="147">
        <f t="shared" si="101"/>
        <v>0.56000000000000005</v>
      </c>
      <c r="AI308" s="147">
        <f t="shared" si="101"/>
        <v>0.56000000000000005</v>
      </c>
      <c r="AJ308" s="147">
        <f t="shared" si="101"/>
        <v>0.56000000000000005</v>
      </c>
      <c r="AK308" s="147">
        <f t="shared" si="101"/>
        <v>0.56000000000000005</v>
      </c>
      <c r="AL308" s="147">
        <f t="shared" si="101"/>
        <v>0.56000000000000005</v>
      </c>
      <c r="AM308" s="147">
        <f t="shared" si="101"/>
        <v>0.56000000000000005</v>
      </c>
      <c r="AN308" s="147">
        <f t="shared" si="101"/>
        <v>0.56000000000000005</v>
      </c>
      <c r="AO308" s="385">
        <v>0</v>
      </c>
      <c r="AP308" s="431">
        <f t="shared" si="102"/>
        <v>0</v>
      </c>
      <c r="AQ308" s="385">
        <v>0</v>
      </c>
      <c r="AR308" s="237">
        <f t="shared" si="103"/>
        <v>0</v>
      </c>
      <c r="AS308" s="96">
        <v>0</v>
      </c>
      <c r="AT308" s="431">
        <f t="shared" si="104"/>
        <v>0</v>
      </c>
      <c r="AU308" s="386">
        <v>0</v>
      </c>
      <c r="AV308" s="431">
        <f t="shared" si="99"/>
        <v>0</v>
      </c>
      <c r="AW308" s="386">
        <v>0</v>
      </c>
      <c r="AX308" s="431">
        <f t="shared" si="105"/>
        <v>0</v>
      </c>
      <c r="AY308" s="386">
        <v>0</v>
      </c>
      <c r="AZ308" s="431">
        <f t="shared" si="88"/>
        <v>0</v>
      </c>
      <c r="BA308" s="386">
        <v>0</v>
      </c>
      <c r="BB308" s="431">
        <f t="shared" si="95"/>
        <v>0</v>
      </c>
      <c r="BC308" s="386">
        <v>0</v>
      </c>
      <c r="BD308" s="431">
        <f t="shared" si="96"/>
        <v>0</v>
      </c>
      <c r="BE308" s="385">
        <v>0</v>
      </c>
      <c r="BF308" s="431">
        <f t="shared" si="89"/>
        <v>0</v>
      </c>
      <c r="BG308" s="385">
        <v>0</v>
      </c>
      <c r="BH308" s="431">
        <f t="shared" si="90"/>
        <v>0</v>
      </c>
      <c r="BI308" s="385">
        <v>0</v>
      </c>
      <c r="BJ308" s="431">
        <f t="shared" si="91"/>
        <v>0</v>
      </c>
      <c r="BK308" s="385">
        <v>0</v>
      </c>
      <c r="BL308" s="445">
        <f t="shared" si="92"/>
        <v>0</v>
      </c>
      <c r="BM308" s="468" t="s">
        <v>791</v>
      </c>
      <c r="BO308" s="1" t="s">
        <v>751</v>
      </c>
    </row>
    <row r="309" spans="1:67" ht="14.25" customHeight="1">
      <c r="A309" s="297" t="s">
        <v>418</v>
      </c>
      <c r="B309" s="56" t="s">
        <v>746</v>
      </c>
      <c r="C309" s="211" t="s">
        <v>87</v>
      </c>
      <c r="D309" s="560" t="s">
        <v>357</v>
      </c>
      <c r="E309" s="561" t="s">
        <v>357</v>
      </c>
      <c r="F309" s="1034"/>
      <c r="G309" s="214">
        <v>2020</v>
      </c>
      <c r="H309" s="176" t="s">
        <v>792</v>
      </c>
      <c r="I309" s="176" t="s">
        <v>217</v>
      </c>
      <c r="J309" s="330" t="s">
        <v>196</v>
      </c>
      <c r="K309" s="176" t="s">
        <v>196</v>
      </c>
      <c r="L309" s="176" t="s">
        <v>167</v>
      </c>
      <c r="M309" s="55" t="s">
        <v>197</v>
      </c>
      <c r="N309" s="55">
        <v>7.35</v>
      </c>
      <c r="O309" s="55">
        <v>7.35</v>
      </c>
      <c r="P309" s="55">
        <v>7.35</v>
      </c>
      <c r="Q309" s="55">
        <v>7.35</v>
      </c>
      <c r="R309" s="55">
        <v>7.35</v>
      </c>
      <c r="S309" s="55">
        <v>7.35</v>
      </c>
      <c r="T309" s="55">
        <v>7.35</v>
      </c>
      <c r="U309" s="55">
        <v>7.35</v>
      </c>
      <c r="V309" s="55">
        <v>7.35</v>
      </c>
      <c r="W309" s="55">
        <v>7.35</v>
      </c>
      <c r="X309" s="55">
        <v>7.35</v>
      </c>
      <c r="Y309" s="55">
        <v>7.35</v>
      </c>
      <c r="Z309" s="55">
        <v>7.35</v>
      </c>
      <c r="AA309" s="55">
        <v>7.35</v>
      </c>
      <c r="AB309" s="147">
        <v>0.36</v>
      </c>
      <c r="AC309" s="147">
        <v>0.36</v>
      </c>
      <c r="AD309" s="147">
        <f t="shared" si="101"/>
        <v>0.36</v>
      </c>
      <c r="AE309" s="147">
        <f t="shared" si="101"/>
        <v>0.36</v>
      </c>
      <c r="AF309" s="147">
        <f t="shared" si="101"/>
        <v>0.36</v>
      </c>
      <c r="AG309" s="147">
        <f t="shared" si="101"/>
        <v>0.36</v>
      </c>
      <c r="AH309" s="147">
        <f t="shared" si="101"/>
        <v>0.36</v>
      </c>
      <c r="AI309" s="147">
        <f t="shared" si="101"/>
        <v>0.36</v>
      </c>
      <c r="AJ309" s="147">
        <f t="shared" si="101"/>
        <v>0.36</v>
      </c>
      <c r="AK309" s="147">
        <f t="shared" si="101"/>
        <v>0.36</v>
      </c>
      <c r="AL309" s="147">
        <f t="shared" si="101"/>
        <v>0.36</v>
      </c>
      <c r="AM309" s="147">
        <f t="shared" si="101"/>
        <v>0.36</v>
      </c>
      <c r="AN309" s="147">
        <f t="shared" si="101"/>
        <v>0.36</v>
      </c>
      <c r="AO309" s="385">
        <v>14400</v>
      </c>
      <c r="AP309" s="431">
        <f t="shared" si="102"/>
        <v>5184</v>
      </c>
      <c r="AQ309" s="385">
        <v>46590</v>
      </c>
      <c r="AR309" s="237">
        <f t="shared" si="103"/>
        <v>16772.399999999998</v>
      </c>
      <c r="AS309" s="96">
        <v>38060</v>
      </c>
      <c r="AT309" s="431">
        <f t="shared" si="104"/>
        <v>13701.6</v>
      </c>
      <c r="AU309" s="386">
        <v>24120</v>
      </c>
      <c r="AV309" s="431">
        <f t="shared" si="99"/>
        <v>8683.1999999999989</v>
      </c>
      <c r="AW309" s="386">
        <v>58800</v>
      </c>
      <c r="AX309" s="431">
        <f t="shared" si="105"/>
        <v>21168</v>
      </c>
      <c r="AY309" s="386">
        <v>76940</v>
      </c>
      <c r="AZ309" s="431">
        <f t="shared" si="88"/>
        <v>27698.399999999998</v>
      </c>
      <c r="BA309" s="386">
        <v>53630</v>
      </c>
      <c r="BB309" s="431">
        <f t="shared" si="95"/>
        <v>19306.8</v>
      </c>
      <c r="BC309" s="386">
        <v>56630</v>
      </c>
      <c r="BD309" s="431">
        <f t="shared" si="96"/>
        <v>20386.8</v>
      </c>
      <c r="BE309" s="385">
        <v>2790</v>
      </c>
      <c r="BF309" s="431">
        <f t="shared" si="89"/>
        <v>1004.4</v>
      </c>
      <c r="BG309" s="385">
        <v>3000</v>
      </c>
      <c r="BH309" s="431">
        <f t="shared" si="90"/>
        <v>1080</v>
      </c>
      <c r="BI309" s="385">
        <v>43030</v>
      </c>
      <c r="BJ309" s="431">
        <f t="shared" si="91"/>
        <v>15490.8</v>
      </c>
      <c r="BK309" s="385">
        <v>60090</v>
      </c>
      <c r="BL309" s="445">
        <f t="shared" si="92"/>
        <v>21632.399999999998</v>
      </c>
      <c r="BM309" s="468" t="s">
        <v>793</v>
      </c>
      <c r="BO309" s="1" t="s">
        <v>751</v>
      </c>
    </row>
    <row r="310" spans="1:67" ht="14.25" customHeight="1">
      <c r="A310" s="297" t="s">
        <v>418</v>
      </c>
      <c r="B310" s="56" t="s">
        <v>746</v>
      </c>
      <c r="C310" s="211" t="s">
        <v>87</v>
      </c>
      <c r="D310" s="560" t="s">
        <v>357</v>
      </c>
      <c r="E310" s="561" t="s">
        <v>357</v>
      </c>
      <c r="F310" s="1034"/>
      <c r="G310" s="214">
        <v>2020</v>
      </c>
      <c r="H310" s="176" t="s">
        <v>523</v>
      </c>
      <c r="I310" s="176" t="s">
        <v>174</v>
      </c>
      <c r="J310" s="330" t="s">
        <v>196</v>
      </c>
      <c r="K310" s="176" t="s">
        <v>196</v>
      </c>
      <c r="L310" s="176" t="s">
        <v>167</v>
      </c>
      <c r="M310" s="55" t="s">
        <v>197</v>
      </c>
      <c r="N310" s="55">
        <v>5.61</v>
      </c>
      <c r="O310" s="55">
        <v>5.61</v>
      </c>
      <c r="P310" s="55">
        <v>5.61</v>
      </c>
      <c r="Q310" s="55">
        <v>5.61</v>
      </c>
      <c r="R310" s="55">
        <v>5.61</v>
      </c>
      <c r="S310" s="55">
        <v>5.61</v>
      </c>
      <c r="T310" s="55">
        <v>5.61</v>
      </c>
      <c r="U310" s="55">
        <v>5.61</v>
      </c>
      <c r="V310" s="55">
        <v>5.61</v>
      </c>
      <c r="W310" s="55">
        <v>5.61</v>
      </c>
      <c r="X310" s="55">
        <v>5.61</v>
      </c>
      <c r="Y310" s="55">
        <v>5.61</v>
      </c>
      <c r="Z310" s="55">
        <v>5.61</v>
      </c>
      <c r="AA310" s="55">
        <v>5.61</v>
      </c>
      <c r="AB310" s="147">
        <v>0.26</v>
      </c>
      <c r="AC310" s="147">
        <v>0.26</v>
      </c>
      <c r="AD310" s="147">
        <f t="shared" si="101"/>
        <v>0.26</v>
      </c>
      <c r="AE310" s="147">
        <f t="shared" si="101"/>
        <v>0.26</v>
      </c>
      <c r="AF310" s="147">
        <f t="shared" si="101"/>
        <v>0.26</v>
      </c>
      <c r="AG310" s="147">
        <f t="shared" si="101"/>
        <v>0.26</v>
      </c>
      <c r="AH310" s="147">
        <f t="shared" si="101"/>
        <v>0.26</v>
      </c>
      <c r="AI310" s="147">
        <f t="shared" si="101"/>
        <v>0.26</v>
      </c>
      <c r="AJ310" s="147">
        <f t="shared" si="101"/>
        <v>0.26</v>
      </c>
      <c r="AK310" s="147">
        <f t="shared" si="101"/>
        <v>0.26</v>
      </c>
      <c r="AL310" s="147">
        <f t="shared" si="101"/>
        <v>0.26</v>
      </c>
      <c r="AM310" s="147">
        <f t="shared" si="101"/>
        <v>0.26</v>
      </c>
      <c r="AN310" s="147">
        <f t="shared" si="101"/>
        <v>0.26</v>
      </c>
      <c r="AO310" s="385">
        <v>17520</v>
      </c>
      <c r="AP310" s="431">
        <f t="shared" si="102"/>
        <v>4555.2</v>
      </c>
      <c r="AQ310" s="385">
        <v>68424</v>
      </c>
      <c r="AR310" s="237">
        <f t="shared" si="103"/>
        <v>17790.240000000002</v>
      </c>
      <c r="AS310" s="96">
        <v>60384</v>
      </c>
      <c r="AT310" s="431">
        <f t="shared" si="104"/>
        <v>15699.84</v>
      </c>
      <c r="AU310" s="386">
        <v>44556</v>
      </c>
      <c r="AV310" s="431">
        <f t="shared" si="99"/>
        <v>11584.56</v>
      </c>
      <c r="AW310" s="386">
        <v>55164</v>
      </c>
      <c r="AX310" s="431">
        <f t="shared" si="105"/>
        <v>14342.640000000001</v>
      </c>
      <c r="AY310" s="386">
        <v>98988</v>
      </c>
      <c r="AZ310" s="431">
        <f t="shared" si="88"/>
        <v>25736.880000000001</v>
      </c>
      <c r="BA310" s="386">
        <v>24996</v>
      </c>
      <c r="BB310" s="431">
        <f t="shared" si="95"/>
        <v>6498.96</v>
      </c>
      <c r="BC310" s="386">
        <v>29772</v>
      </c>
      <c r="BD310" s="431">
        <f t="shared" si="96"/>
        <v>7740.72</v>
      </c>
      <c r="BE310" s="385">
        <v>4380</v>
      </c>
      <c r="BF310" s="431">
        <f t="shared" si="89"/>
        <v>1138.8</v>
      </c>
      <c r="BG310" s="385">
        <v>2000</v>
      </c>
      <c r="BH310" s="431">
        <f t="shared" si="90"/>
        <v>520</v>
      </c>
      <c r="BI310" s="385">
        <v>76536</v>
      </c>
      <c r="BJ310" s="431">
        <f t="shared" si="91"/>
        <v>19899.36</v>
      </c>
      <c r="BK310" s="385">
        <v>2916</v>
      </c>
      <c r="BL310" s="445">
        <f t="shared" si="92"/>
        <v>758.16000000000008</v>
      </c>
      <c r="BM310" s="468" t="s">
        <v>794</v>
      </c>
      <c r="BO310" s="1" t="s">
        <v>751</v>
      </c>
    </row>
    <row r="311" spans="1:67" ht="14.25" customHeight="1">
      <c r="A311" s="297" t="s">
        <v>418</v>
      </c>
      <c r="B311" s="56" t="s">
        <v>356</v>
      </c>
      <c r="C311" s="211" t="s">
        <v>87</v>
      </c>
      <c r="D311" s="560" t="s">
        <v>357</v>
      </c>
      <c r="E311" s="561" t="s">
        <v>357</v>
      </c>
      <c r="F311" s="1034"/>
      <c r="G311" s="214">
        <v>2020</v>
      </c>
      <c r="H311" s="176" t="s">
        <v>523</v>
      </c>
      <c r="I311" s="176" t="s">
        <v>204</v>
      </c>
      <c r="J311" s="330" t="s">
        <v>196</v>
      </c>
      <c r="K311" s="176" t="s">
        <v>196</v>
      </c>
      <c r="L311" s="176" t="s">
        <v>167</v>
      </c>
      <c r="M311" s="55" t="s">
        <v>197</v>
      </c>
      <c r="N311" s="55">
        <v>2.23</v>
      </c>
      <c r="O311" s="55">
        <v>2.23</v>
      </c>
      <c r="P311" s="55">
        <v>2.23</v>
      </c>
      <c r="Q311" s="55">
        <v>2.23</v>
      </c>
      <c r="R311" s="55">
        <v>2.23</v>
      </c>
      <c r="S311" s="55">
        <v>2.23</v>
      </c>
      <c r="T311" s="55">
        <v>2.23</v>
      </c>
      <c r="U311" s="55">
        <v>2.23</v>
      </c>
      <c r="V311" s="55">
        <v>2.23</v>
      </c>
      <c r="W311" s="55">
        <v>2.23</v>
      </c>
      <c r="X311" s="55">
        <v>2.23</v>
      </c>
      <c r="Y311" s="55">
        <v>2.23</v>
      </c>
      <c r="Z311" s="55">
        <v>2.23</v>
      </c>
      <c r="AA311" s="55">
        <v>2.23</v>
      </c>
      <c r="AB311" s="147">
        <v>0.1</v>
      </c>
      <c r="AC311" s="147">
        <v>0.1</v>
      </c>
      <c r="AD311" s="147">
        <f t="shared" si="101"/>
        <v>0.1</v>
      </c>
      <c r="AE311" s="147">
        <f t="shared" si="101"/>
        <v>0.1</v>
      </c>
      <c r="AF311" s="147">
        <f t="shared" si="101"/>
        <v>0.1</v>
      </c>
      <c r="AG311" s="147">
        <f t="shared" si="101"/>
        <v>0.1</v>
      </c>
      <c r="AH311" s="147">
        <f t="shared" si="101"/>
        <v>0.1</v>
      </c>
      <c r="AI311" s="147">
        <f t="shared" si="101"/>
        <v>0.1</v>
      </c>
      <c r="AJ311" s="147">
        <f t="shared" si="101"/>
        <v>0.1</v>
      </c>
      <c r="AK311" s="147">
        <f t="shared" si="101"/>
        <v>0.1</v>
      </c>
      <c r="AL311" s="147">
        <f t="shared" si="101"/>
        <v>0.1</v>
      </c>
      <c r="AM311" s="147">
        <f t="shared" si="101"/>
        <v>0.1</v>
      </c>
      <c r="AN311" s="147">
        <f t="shared" si="101"/>
        <v>0.1</v>
      </c>
      <c r="AO311" s="385">
        <v>30120</v>
      </c>
      <c r="AP311" s="431">
        <f t="shared" si="102"/>
        <v>3012</v>
      </c>
      <c r="AQ311" s="385">
        <v>44580</v>
      </c>
      <c r="AR311" s="237">
        <f t="shared" si="103"/>
        <v>4458</v>
      </c>
      <c r="AS311" s="96">
        <v>28920</v>
      </c>
      <c r="AT311" s="431">
        <f t="shared" si="104"/>
        <v>2892</v>
      </c>
      <c r="AU311" s="386">
        <v>27780</v>
      </c>
      <c r="AV311" s="431">
        <f t="shared" si="99"/>
        <v>2778</v>
      </c>
      <c r="AW311" s="386">
        <v>31380</v>
      </c>
      <c r="AX311" s="431">
        <f t="shared" si="105"/>
        <v>3138</v>
      </c>
      <c r="AY311" s="386">
        <v>53520</v>
      </c>
      <c r="AZ311" s="431">
        <f t="shared" si="88"/>
        <v>5352</v>
      </c>
      <c r="BA311" s="386">
        <v>47100</v>
      </c>
      <c r="BB311" s="431">
        <f t="shared" si="95"/>
        <v>4710</v>
      </c>
      <c r="BC311" s="386">
        <v>20460</v>
      </c>
      <c r="BD311" s="431">
        <f t="shared" si="96"/>
        <v>2046</v>
      </c>
      <c r="BE311" s="385">
        <v>34320</v>
      </c>
      <c r="BF311" s="431">
        <f t="shared" si="89"/>
        <v>3432</v>
      </c>
      <c r="BG311" s="385">
        <v>30000</v>
      </c>
      <c r="BH311" s="431">
        <f t="shared" si="90"/>
        <v>3000</v>
      </c>
      <c r="BI311" s="385">
        <v>22740</v>
      </c>
      <c r="BJ311" s="431">
        <f t="shared" si="91"/>
        <v>2274</v>
      </c>
      <c r="BK311" s="385">
        <v>34020</v>
      </c>
      <c r="BL311" s="445">
        <f t="shared" si="92"/>
        <v>3402</v>
      </c>
      <c r="BM311" s="468" t="s">
        <v>795</v>
      </c>
      <c r="BO311" s="1" t="s">
        <v>751</v>
      </c>
    </row>
    <row r="312" spans="1:67" ht="14.25" customHeight="1">
      <c r="A312" s="297" t="s">
        <v>418</v>
      </c>
      <c r="B312" s="56" t="s">
        <v>746</v>
      </c>
      <c r="C312" s="211" t="s">
        <v>87</v>
      </c>
      <c r="D312" s="560" t="s">
        <v>357</v>
      </c>
      <c r="E312" s="561" t="s">
        <v>357</v>
      </c>
      <c r="F312" s="1034"/>
      <c r="G312" s="214">
        <v>2021</v>
      </c>
      <c r="H312" s="176" t="s">
        <v>796</v>
      </c>
      <c r="I312" s="176" t="s">
        <v>174</v>
      </c>
      <c r="J312" s="330" t="s">
        <v>196</v>
      </c>
      <c r="K312" s="176" t="s">
        <v>196</v>
      </c>
      <c r="L312" s="176" t="s">
        <v>167</v>
      </c>
      <c r="M312" s="55" t="s">
        <v>197</v>
      </c>
      <c r="N312" s="55">
        <v>1.91</v>
      </c>
      <c r="O312" s="55">
        <v>1.91</v>
      </c>
      <c r="P312" s="55">
        <v>1.91</v>
      </c>
      <c r="Q312" s="55">
        <v>1.91</v>
      </c>
      <c r="R312" s="55">
        <v>1.91</v>
      </c>
      <c r="S312" s="55">
        <v>1.91</v>
      </c>
      <c r="T312" s="55">
        <v>1.91</v>
      </c>
      <c r="U312" s="55">
        <v>1.91</v>
      </c>
      <c r="V312" s="55">
        <v>1.91</v>
      </c>
      <c r="W312" s="55">
        <v>1.91</v>
      </c>
      <c r="X312" s="55">
        <v>1.91</v>
      </c>
      <c r="Y312" s="55">
        <v>1.91</v>
      </c>
      <c r="Z312" s="55">
        <v>1.91</v>
      </c>
      <c r="AA312" s="55">
        <v>1.91</v>
      </c>
      <c r="AB312" s="147">
        <v>0.03</v>
      </c>
      <c r="AC312" s="147">
        <v>0.1</v>
      </c>
      <c r="AD312" s="147">
        <f t="shared" si="101"/>
        <v>0.1</v>
      </c>
      <c r="AE312" s="147">
        <f t="shared" si="101"/>
        <v>0.1</v>
      </c>
      <c r="AF312" s="147">
        <f t="shared" si="101"/>
        <v>0.1</v>
      </c>
      <c r="AG312" s="147">
        <f t="shared" si="101"/>
        <v>0.1</v>
      </c>
      <c r="AH312" s="147">
        <f t="shared" si="101"/>
        <v>0.1</v>
      </c>
      <c r="AI312" s="147">
        <f t="shared" si="101"/>
        <v>0.1</v>
      </c>
      <c r="AJ312" s="147">
        <f t="shared" si="101"/>
        <v>0.1</v>
      </c>
      <c r="AK312" s="147">
        <f t="shared" si="101"/>
        <v>0.1</v>
      </c>
      <c r="AL312" s="147">
        <f t="shared" si="101"/>
        <v>0.1</v>
      </c>
      <c r="AM312" s="147">
        <f t="shared" si="101"/>
        <v>0.1</v>
      </c>
      <c r="AN312" s="147">
        <f t="shared" si="101"/>
        <v>0.1</v>
      </c>
      <c r="AO312" s="385">
        <v>15312</v>
      </c>
      <c r="AP312" s="431">
        <f t="shared" si="102"/>
        <v>1531.2</v>
      </c>
      <c r="AQ312" s="385">
        <v>10272</v>
      </c>
      <c r="AR312" s="237">
        <f t="shared" si="103"/>
        <v>1027.2</v>
      </c>
      <c r="AS312" s="96">
        <v>19836</v>
      </c>
      <c r="AT312" s="431">
        <f t="shared" si="104"/>
        <v>1983.6000000000001</v>
      </c>
      <c r="AU312" s="386">
        <v>5364</v>
      </c>
      <c r="AV312" s="431">
        <f t="shared" si="99"/>
        <v>536.4</v>
      </c>
      <c r="AW312" s="386">
        <v>20832</v>
      </c>
      <c r="AX312" s="431">
        <f t="shared" si="105"/>
        <v>2083.2000000000003</v>
      </c>
      <c r="AY312" s="386">
        <v>26784</v>
      </c>
      <c r="AZ312" s="431">
        <f t="shared" si="88"/>
        <v>2678.4</v>
      </c>
      <c r="BA312" s="386">
        <v>14004</v>
      </c>
      <c r="BB312" s="431">
        <f t="shared" si="95"/>
        <v>1400.4</v>
      </c>
      <c r="BC312" s="386">
        <v>18936</v>
      </c>
      <c r="BD312" s="431">
        <f t="shared" si="96"/>
        <v>1893.6000000000001</v>
      </c>
      <c r="BE312" s="385">
        <v>10932</v>
      </c>
      <c r="BF312" s="431">
        <f t="shared" si="89"/>
        <v>1093.2</v>
      </c>
      <c r="BG312" s="385">
        <v>4000</v>
      </c>
      <c r="BH312" s="431">
        <f t="shared" si="90"/>
        <v>400</v>
      </c>
      <c r="BI312" s="385">
        <v>20076</v>
      </c>
      <c r="BJ312" s="431">
        <f t="shared" si="91"/>
        <v>2007.6000000000001</v>
      </c>
      <c r="BK312" s="385">
        <v>7440</v>
      </c>
      <c r="BL312" s="445">
        <f t="shared" si="92"/>
        <v>744</v>
      </c>
      <c r="BM312" s="468" t="s">
        <v>797</v>
      </c>
      <c r="BO312" s="1" t="s">
        <v>751</v>
      </c>
    </row>
    <row r="313" spans="1:67" ht="14.25" customHeight="1">
      <c r="A313" s="297" t="s">
        <v>418</v>
      </c>
      <c r="B313" s="56" t="s">
        <v>356</v>
      </c>
      <c r="C313" s="211" t="s">
        <v>87</v>
      </c>
      <c r="D313" s="560" t="s">
        <v>357</v>
      </c>
      <c r="E313" s="561" t="s">
        <v>357</v>
      </c>
      <c r="F313" s="1034"/>
      <c r="G313" s="214">
        <v>2021</v>
      </c>
      <c r="H313" s="176" t="s">
        <v>527</v>
      </c>
      <c r="I313" s="176" t="s">
        <v>204</v>
      </c>
      <c r="J313" s="330" t="s">
        <v>196</v>
      </c>
      <c r="K313" s="176" t="s">
        <v>196</v>
      </c>
      <c r="L313" s="176" t="s">
        <v>167</v>
      </c>
      <c r="M313" s="55" t="s">
        <v>197</v>
      </c>
      <c r="N313" s="55">
        <v>3.71</v>
      </c>
      <c r="O313" s="55">
        <v>3.71</v>
      </c>
      <c r="P313" s="55">
        <v>3.71</v>
      </c>
      <c r="Q313" s="55">
        <v>3.71</v>
      </c>
      <c r="R313" s="55">
        <v>3.71</v>
      </c>
      <c r="S313" s="55">
        <v>3.71</v>
      </c>
      <c r="T313" s="55">
        <v>3.71</v>
      </c>
      <c r="U313" s="55">
        <v>3.71</v>
      </c>
      <c r="V313" s="55">
        <v>3.71</v>
      </c>
      <c r="W313" s="55">
        <v>3.71</v>
      </c>
      <c r="X313" s="55">
        <v>3.71</v>
      </c>
      <c r="Y313" s="55">
        <v>3.71</v>
      </c>
      <c r="Z313" s="55">
        <v>3.71</v>
      </c>
      <c r="AA313" s="55">
        <v>3.71</v>
      </c>
      <c r="AB313" s="147">
        <v>0.03</v>
      </c>
      <c r="AC313" s="147">
        <v>0.19</v>
      </c>
      <c r="AD313" s="147">
        <f t="shared" si="101"/>
        <v>0.19</v>
      </c>
      <c r="AE313" s="147">
        <f t="shared" si="101"/>
        <v>0.19</v>
      </c>
      <c r="AF313" s="147">
        <f t="shared" si="101"/>
        <v>0.19</v>
      </c>
      <c r="AG313" s="147">
        <f t="shared" si="101"/>
        <v>0.19</v>
      </c>
      <c r="AH313" s="147">
        <f t="shared" si="101"/>
        <v>0.19</v>
      </c>
      <c r="AI313" s="147">
        <f t="shared" si="101"/>
        <v>0.19</v>
      </c>
      <c r="AJ313" s="147">
        <f t="shared" si="101"/>
        <v>0.19</v>
      </c>
      <c r="AK313" s="147">
        <f t="shared" si="101"/>
        <v>0.19</v>
      </c>
      <c r="AL313" s="147">
        <f>AK313</f>
        <v>0.19</v>
      </c>
      <c r="AM313" s="147">
        <f>AL313</f>
        <v>0.19</v>
      </c>
      <c r="AN313" s="147">
        <f>AM313</f>
        <v>0.19</v>
      </c>
      <c r="AO313" s="385">
        <v>4380</v>
      </c>
      <c r="AP313" s="431">
        <f t="shared" si="102"/>
        <v>832.2</v>
      </c>
      <c r="AQ313" s="385">
        <v>10920</v>
      </c>
      <c r="AR313" s="237">
        <f t="shared" si="103"/>
        <v>2074.8000000000002</v>
      </c>
      <c r="AS313" s="96">
        <v>1440</v>
      </c>
      <c r="AT313" s="431">
        <f t="shared" si="104"/>
        <v>273.60000000000002</v>
      </c>
      <c r="AU313" s="386">
        <v>0</v>
      </c>
      <c r="AV313" s="431">
        <f t="shared" si="99"/>
        <v>0</v>
      </c>
      <c r="AW313" s="386">
        <v>5760</v>
      </c>
      <c r="AX313" s="431">
        <f t="shared" si="105"/>
        <v>1094.4000000000001</v>
      </c>
      <c r="AY313" s="386">
        <v>4320</v>
      </c>
      <c r="AZ313" s="431">
        <f t="shared" si="88"/>
        <v>820.8</v>
      </c>
      <c r="BA313" s="386">
        <v>2880</v>
      </c>
      <c r="BB313" s="431">
        <f t="shared" si="95"/>
        <v>547.20000000000005</v>
      </c>
      <c r="BC313" s="386">
        <v>8640</v>
      </c>
      <c r="BD313" s="431">
        <f t="shared" si="96"/>
        <v>1641.6</v>
      </c>
      <c r="BE313" s="385">
        <v>2880</v>
      </c>
      <c r="BF313" s="431">
        <f t="shared" si="89"/>
        <v>547.20000000000005</v>
      </c>
      <c r="BG313" s="385">
        <v>2880</v>
      </c>
      <c r="BH313" s="431">
        <f t="shared" si="90"/>
        <v>547.20000000000005</v>
      </c>
      <c r="BI313" s="385">
        <v>6480</v>
      </c>
      <c r="BJ313" s="431">
        <f t="shared" si="91"/>
        <v>1231.2</v>
      </c>
      <c r="BK313" s="385">
        <v>5760</v>
      </c>
      <c r="BL313" s="445">
        <f t="shared" si="92"/>
        <v>1094.4000000000001</v>
      </c>
      <c r="BM313" s="468" t="s">
        <v>798</v>
      </c>
      <c r="BO313" s="1" t="s">
        <v>751</v>
      </c>
    </row>
    <row r="314" spans="1:67" ht="14.25" customHeight="1">
      <c r="A314" s="297" t="s">
        <v>418</v>
      </c>
      <c r="B314" s="56" t="s">
        <v>356</v>
      </c>
      <c r="C314" s="211" t="s">
        <v>87</v>
      </c>
      <c r="D314" s="560" t="s">
        <v>357</v>
      </c>
      <c r="E314" s="561" t="s">
        <v>357</v>
      </c>
      <c r="F314" s="1034"/>
      <c r="G314" s="214">
        <v>2021</v>
      </c>
      <c r="H314" s="176" t="s">
        <v>799</v>
      </c>
      <c r="I314" s="176" t="s">
        <v>204</v>
      </c>
      <c r="J314" s="330" t="s">
        <v>196</v>
      </c>
      <c r="K314" s="176" t="s">
        <v>196</v>
      </c>
      <c r="L314" s="176" t="s">
        <v>167</v>
      </c>
      <c r="M314" s="55" t="s">
        <v>197</v>
      </c>
      <c r="N314" s="55">
        <v>2.39</v>
      </c>
      <c r="O314" s="55">
        <v>2.39</v>
      </c>
      <c r="P314" s="55">
        <v>2.39</v>
      </c>
      <c r="Q314" s="55">
        <v>2.39</v>
      </c>
      <c r="R314" s="55">
        <v>2.39</v>
      </c>
      <c r="S314" s="55">
        <v>2.39</v>
      </c>
      <c r="T314" s="55">
        <v>2.39</v>
      </c>
      <c r="U314" s="55">
        <v>2.39</v>
      </c>
      <c r="V314" s="55">
        <v>2.39</v>
      </c>
      <c r="W314" s="55">
        <v>2.39</v>
      </c>
      <c r="X314" s="55">
        <v>2.39</v>
      </c>
      <c r="Y314" s="55">
        <v>2.39</v>
      </c>
      <c r="Z314" s="55">
        <v>2.39</v>
      </c>
      <c r="AA314" s="55">
        <v>2.39</v>
      </c>
      <c r="AB314" s="147">
        <v>0.03</v>
      </c>
      <c r="AC314" s="147">
        <v>0.03</v>
      </c>
      <c r="AD314" s="147">
        <v>0.03</v>
      </c>
      <c r="AE314" s="147">
        <v>0.03</v>
      </c>
      <c r="AF314" s="147">
        <v>0.03</v>
      </c>
      <c r="AG314" s="147">
        <v>0.03</v>
      </c>
      <c r="AH314" s="147">
        <v>0.03</v>
      </c>
      <c r="AI314" s="147">
        <v>0.03</v>
      </c>
      <c r="AJ314" s="147">
        <v>0.03</v>
      </c>
      <c r="AK314" s="147">
        <v>0.03</v>
      </c>
      <c r="AL314" s="147">
        <v>0.03</v>
      </c>
      <c r="AM314" s="147">
        <v>0.03</v>
      </c>
      <c r="AN314" s="147">
        <v>0.03</v>
      </c>
      <c r="AO314" s="385">
        <v>38800</v>
      </c>
      <c r="AP314" s="431">
        <f t="shared" si="102"/>
        <v>1164</v>
      </c>
      <c r="AQ314" s="385">
        <v>38040</v>
      </c>
      <c r="AR314" s="237">
        <f t="shared" si="103"/>
        <v>1141.2</v>
      </c>
      <c r="AS314" s="96">
        <v>37200</v>
      </c>
      <c r="AT314" s="431">
        <f t="shared" si="104"/>
        <v>1116</v>
      </c>
      <c r="AU314" s="386">
        <v>7080</v>
      </c>
      <c r="AV314" s="431">
        <f t="shared" si="99"/>
        <v>212.4</v>
      </c>
      <c r="AW314" s="386">
        <v>46980</v>
      </c>
      <c r="AX314" s="431">
        <f t="shared" si="105"/>
        <v>1409.3999999999999</v>
      </c>
      <c r="AY314" s="386">
        <v>29880</v>
      </c>
      <c r="AZ314" s="431">
        <f t="shared" si="88"/>
        <v>896.4</v>
      </c>
      <c r="BA314" s="386">
        <v>45300</v>
      </c>
      <c r="BB314" s="431">
        <f t="shared" si="95"/>
        <v>1359</v>
      </c>
      <c r="BC314" s="386">
        <v>65520</v>
      </c>
      <c r="BD314" s="431">
        <f t="shared" si="96"/>
        <v>1965.6</v>
      </c>
      <c r="BE314" s="385">
        <v>17280</v>
      </c>
      <c r="BF314" s="431">
        <f t="shared" si="89"/>
        <v>518.4</v>
      </c>
      <c r="BG314" s="385">
        <v>15000</v>
      </c>
      <c r="BH314" s="431">
        <f t="shared" si="90"/>
        <v>450</v>
      </c>
      <c r="BI314" s="385">
        <v>12780</v>
      </c>
      <c r="BJ314" s="431">
        <f t="shared" si="91"/>
        <v>383.4</v>
      </c>
      <c r="BK314" s="385">
        <v>21780</v>
      </c>
      <c r="BL314" s="445">
        <f t="shared" si="92"/>
        <v>653.4</v>
      </c>
      <c r="BM314" s="468" t="s">
        <v>800</v>
      </c>
      <c r="BO314" s="1" t="s">
        <v>751</v>
      </c>
    </row>
    <row r="315" spans="1:67" ht="14.25" customHeight="1">
      <c r="A315" s="297" t="s">
        <v>418</v>
      </c>
      <c r="B315" s="56" t="s">
        <v>746</v>
      </c>
      <c r="C315" s="211" t="s">
        <v>87</v>
      </c>
      <c r="D315" s="560" t="s">
        <v>357</v>
      </c>
      <c r="E315" s="561" t="s">
        <v>357</v>
      </c>
      <c r="F315" s="1034"/>
      <c r="G315" s="214">
        <v>2021</v>
      </c>
      <c r="H315" s="176" t="s">
        <v>801</v>
      </c>
      <c r="I315" s="176" t="s">
        <v>174</v>
      </c>
      <c r="J315" s="330" t="s">
        <v>196</v>
      </c>
      <c r="K315" s="176" t="s">
        <v>196</v>
      </c>
      <c r="L315" s="176" t="s">
        <v>167</v>
      </c>
      <c r="M315" s="55" t="s">
        <v>197</v>
      </c>
      <c r="N315" s="55">
        <v>6.54</v>
      </c>
      <c r="O315" s="55">
        <v>6.54</v>
      </c>
      <c r="P315" s="55">
        <v>6.54</v>
      </c>
      <c r="Q315" s="55">
        <v>6.54</v>
      </c>
      <c r="R315" s="55">
        <v>6.54</v>
      </c>
      <c r="S315" s="55">
        <v>6.54</v>
      </c>
      <c r="T315" s="55">
        <v>6.54</v>
      </c>
      <c r="U315" s="55">
        <v>6.54</v>
      </c>
      <c r="V315" s="55">
        <v>6.54</v>
      </c>
      <c r="W315" s="55">
        <v>6.54</v>
      </c>
      <c r="X315" s="55">
        <v>6.54</v>
      </c>
      <c r="Y315" s="55">
        <v>6.54</v>
      </c>
      <c r="Z315" s="55">
        <v>6.54</v>
      </c>
      <c r="AA315" s="55">
        <v>6.54</v>
      </c>
      <c r="AB315" s="147">
        <v>0.03</v>
      </c>
      <c r="AC315" s="147">
        <v>0.33</v>
      </c>
      <c r="AD315" s="147">
        <f t="shared" ref="AD315:AN316" si="106">AC315</f>
        <v>0.33</v>
      </c>
      <c r="AE315" s="147">
        <f t="shared" si="106"/>
        <v>0.33</v>
      </c>
      <c r="AF315" s="147">
        <f t="shared" si="106"/>
        <v>0.33</v>
      </c>
      <c r="AG315" s="147">
        <f t="shared" si="106"/>
        <v>0.33</v>
      </c>
      <c r="AH315" s="147">
        <f t="shared" si="106"/>
        <v>0.33</v>
      </c>
      <c r="AI315" s="147">
        <f t="shared" si="106"/>
        <v>0.33</v>
      </c>
      <c r="AJ315" s="147">
        <f t="shared" si="106"/>
        <v>0.33</v>
      </c>
      <c r="AK315" s="147">
        <f t="shared" si="106"/>
        <v>0.33</v>
      </c>
      <c r="AL315" s="147">
        <f t="shared" si="106"/>
        <v>0.33</v>
      </c>
      <c r="AM315" s="147">
        <f t="shared" si="106"/>
        <v>0.33</v>
      </c>
      <c r="AN315" s="147">
        <f t="shared" si="106"/>
        <v>0.33</v>
      </c>
      <c r="AO315" s="385">
        <v>9720</v>
      </c>
      <c r="AP315" s="431">
        <f t="shared" si="102"/>
        <v>3207.6000000000004</v>
      </c>
      <c r="AQ315" s="385">
        <v>19820</v>
      </c>
      <c r="AR315" s="237">
        <f t="shared" si="103"/>
        <v>6540.6</v>
      </c>
      <c r="AS315" s="96">
        <v>18360</v>
      </c>
      <c r="AT315" s="431">
        <f t="shared" si="104"/>
        <v>6058.8</v>
      </c>
      <c r="AU315" s="386">
        <v>7160</v>
      </c>
      <c r="AV315" s="431">
        <f t="shared" si="99"/>
        <v>2362.8000000000002</v>
      </c>
      <c r="AW315" s="386">
        <v>16300</v>
      </c>
      <c r="AX315" s="431">
        <f t="shared" si="105"/>
        <v>5379</v>
      </c>
      <c r="AY315" s="386">
        <v>34120</v>
      </c>
      <c r="AZ315" s="431">
        <f t="shared" si="88"/>
        <v>11259.6</v>
      </c>
      <c r="BA315" s="386">
        <v>30340</v>
      </c>
      <c r="BB315" s="431">
        <f t="shared" si="95"/>
        <v>10012.200000000001</v>
      </c>
      <c r="BC315" s="386">
        <v>28030</v>
      </c>
      <c r="BD315" s="431">
        <f t="shared" si="96"/>
        <v>9249.9</v>
      </c>
      <c r="BE315" s="385">
        <v>3240</v>
      </c>
      <c r="BF315" s="431">
        <f t="shared" si="89"/>
        <v>1069.2</v>
      </c>
      <c r="BG315" s="385">
        <v>4000</v>
      </c>
      <c r="BH315" s="431">
        <f t="shared" si="90"/>
        <v>1320</v>
      </c>
      <c r="BI315" s="385">
        <v>13630</v>
      </c>
      <c r="BJ315" s="431">
        <f t="shared" si="91"/>
        <v>4497.9000000000005</v>
      </c>
      <c r="BK315" s="385">
        <v>2160</v>
      </c>
      <c r="BL315" s="445">
        <f t="shared" si="92"/>
        <v>712.80000000000007</v>
      </c>
      <c r="BM315" s="468" t="s">
        <v>802</v>
      </c>
      <c r="BO315" s="1" t="s">
        <v>751</v>
      </c>
    </row>
    <row r="316" spans="1:67" ht="14.25" customHeight="1">
      <c r="A316" s="297" t="s">
        <v>418</v>
      </c>
      <c r="B316" s="56" t="s">
        <v>746</v>
      </c>
      <c r="C316" s="211" t="s">
        <v>87</v>
      </c>
      <c r="D316" s="560" t="s">
        <v>357</v>
      </c>
      <c r="E316" s="561" t="s">
        <v>357</v>
      </c>
      <c r="F316" s="1034"/>
      <c r="G316" s="214">
        <v>2024</v>
      </c>
      <c r="H316" s="176" t="s">
        <v>803</v>
      </c>
      <c r="I316" s="176" t="s">
        <v>174</v>
      </c>
      <c r="J316" s="330" t="s">
        <v>196</v>
      </c>
      <c r="K316" s="176" t="s">
        <v>535</v>
      </c>
      <c r="L316" s="176" t="s">
        <v>167</v>
      </c>
      <c r="M316" s="55" t="s">
        <v>197</v>
      </c>
      <c r="N316" s="55">
        <v>7.58</v>
      </c>
      <c r="O316" s="55">
        <v>7.58</v>
      </c>
      <c r="P316" s="55">
        <v>7.58</v>
      </c>
      <c r="Q316" s="55">
        <v>7.58</v>
      </c>
      <c r="R316" s="55">
        <v>7.58</v>
      </c>
      <c r="S316" s="55">
        <v>7.58</v>
      </c>
      <c r="T316" s="55">
        <v>7.58</v>
      </c>
      <c r="U316" s="55">
        <v>7.58</v>
      </c>
      <c r="V316" s="55">
        <v>7.58</v>
      </c>
      <c r="W316" s="55">
        <v>7.58</v>
      </c>
      <c r="X316" s="55">
        <v>7.58</v>
      </c>
      <c r="Y316" s="55">
        <v>7.58</v>
      </c>
      <c r="Z316" s="55">
        <v>7.58</v>
      </c>
      <c r="AA316" s="55">
        <v>7.58</v>
      </c>
      <c r="AB316" s="147">
        <v>0.24</v>
      </c>
      <c r="AC316" s="147">
        <v>0.24</v>
      </c>
      <c r="AD316" s="147">
        <f t="shared" si="106"/>
        <v>0.24</v>
      </c>
      <c r="AE316" s="147">
        <f t="shared" si="106"/>
        <v>0.24</v>
      </c>
      <c r="AF316" s="147">
        <f t="shared" si="106"/>
        <v>0.24</v>
      </c>
      <c r="AG316" s="147">
        <f t="shared" si="106"/>
        <v>0.24</v>
      </c>
      <c r="AH316" s="147">
        <f t="shared" si="106"/>
        <v>0.24</v>
      </c>
      <c r="AI316" s="147">
        <f t="shared" si="106"/>
        <v>0.24</v>
      </c>
      <c r="AJ316" s="147">
        <f t="shared" si="106"/>
        <v>0.24</v>
      </c>
      <c r="AK316" s="147">
        <f t="shared" si="106"/>
        <v>0.24</v>
      </c>
      <c r="AL316" s="147">
        <f t="shared" si="106"/>
        <v>0.24</v>
      </c>
      <c r="AM316" s="147">
        <f t="shared" si="106"/>
        <v>0.24</v>
      </c>
      <c r="AN316" s="147">
        <f t="shared" si="106"/>
        <v>0.24</v>
      </c>
      <c r="AO316" s="385">
        <v>0</v>
      </c>
      <c r="AP316" s="431">
        <f t="shared" si="102"/>
        <v>0</v>
      </c>
      <c r="AQ316" s="385">
        <v>0</v>
      </c>
      <c r="AR316" s="237">
        <f t="shared" si="103"/>
        <v>0</v>
      </c>
      <c r="AS316" s="96">
        <v>0</v>
      </c>
      <c r="AT316" s="431">
        <f t="shared" si="104"/>
        <v>0</v>
      </c>
      <c r="AU316" s="386">
        <v>0</v>
      </c>
      <c r="AV316" s="431">
        <f t="shared" si="99"/>
        <v>0</v>
      </c>
      <c r="AW316" s="386">
        <v>0</v>
      </c>
      <c r="AX316" s="431">
        <f t="shared" si="105"/>
        <v>0</v>
      </c>
      <c r="AY316" s="386">
        <v>0</v>
      </c>
      <c r="AZ316" s="431">
        <f t="shared" si="88"/>
        <v>0</v>
      </c>
      <c r="BA316" s="386">
        <v>2000</v>
      </c>
      <c r="BB316" s="431">
        <f t="shared" si="95"/>
        <v>480</v>
      </c>
      <c r="BC316" s="386">
        <v>0</v>
      </c>
      <c r="BD316" s="431">
        <f t="shared" si="96"/>
        <v>0</v>
      </c>
      <c r="BE316" s="386">
        <v>0</v>
      </c>
      <c r="BF316" s="431">
        <f t="shared" si="89"/>
        <v>0</v>
      </c>
      <c r="BG316" s="386">
        <v>2000</v>
      </c>
      <c r="BH316" s="431">
        <f t="shared" si="90"/>
        <v>480</v>
      </c>
      <c r="BI316" s="386">
        <v>0</v>
      </c>
      <c r="BJ316" s="431">
        <f t="shared" si="91"/>
        <v>0</v>
      </c>
      <c r="BK316" s="386">
        <v>0</v>
      </c>
      <c r="BL316" s="445">
        <f t="shared" si="92"/>
        <v>0</v>
      </c>
      <c r="BM316" s="468" t="s">
        <v>804</v>
      </c>
      <c r="BO316" s="1" t="s">
        <v>751</v>
      </c>
    </row>
    <row r="317" spans="1:67" ht="14.25" customHeight="1">
      <c r="A317" s="297" t="s">
        <v>418</v>
      </c>
      <c r="B317" s="56" t="s">
        <v>805</v>
      </c>
      <c r="C317" s="211" t="s">
        <v>87</v>
      </c>
      <c r="D317" s="560" t="s">
        <v>357</v>
      </c>
      <c r="E317" s="561" t="s">
        <v>357</v>
      </c>
      <c r="F317" s="1034"/>
      <c r="G317" s="214">
        <v>2024</v>
      </c>
      <c r="H317" s="176" t="s">
        <v>806</v>
      </c>
      <c r="I317" s="176" t="s">
        <v>174</v>
      </c>
      <c r="J317" s="330" t="s">
        <v>196</v>
      </c>
      <c r="K317" s="176" t="s">
        <v>196</v>
      </c>
      <c r="L317" s="176" t="s">
        <v>167</v>
      </c>
      <c r="M317" s="55" t="s">
        <v>197</v>
      </c>
      <c r="N317" s="55">
        <v>17.54</v>
      </c>
      <c r="O317" s="55">
        <v>17.54</v>
      </c>
      <c r="P317" s="55">
        <v>17.54</v>
      </c>
      <c r="Q317" s="55">
        <v>17.54</v>
      </c>
      <c r="R317" s="55">
        <v>17.54</v>
      </c>
      <c r="S317" s="55">
        <v>17.54</v>
      </c>
      <c r="T317" s="55">
        <v>17.54</v>
      </c>
      <c r="U317" s="55">
        <v>17.54</v>
      </c>
      <c r="V317" s="55">
        <v>17.54</v>
      </c>
      <c r="W317" s="55">
        <v>17.54</v>
      </c>
      <c r="X317" s="55">
        <v>17.54</v>
      </c>
      <c r="Y317" s="55">
        <v>17.54</v>
      </c>
      <c r="Z317" s="55">
        <v>17.54</v>
      </c>
      <c r="AA317" s="55">
        <v>17.54</v>
      </c>
      <c r="AB317" s="147">
        <v>0.88</v>
      </c>
      <c r="AC317" s="147">
        <v>0.88</v>
      </c>
      <c r="AD317" s="147">
        <v>0.88</v>
      </c>
      <c r="AE317" s="147">
        <v>0.88</v>
      </c>
      <c r="AF317" s="147">
        <v>0.88</v>
      </c>
      <c r="AG317" s="147">
        <v>0.88</v>
      </c>
      <c r="AH317" s="147">
        <v>0.88</v>
      </c>
      <c r="AI317" s="147">
        <v>0.88</v>
      </c>
      <c r="AJ317" s="147">
        <v>0.88</v>
      </c>
      <c r="AK317" s="147">
        <v>0.88</v>
      </c>
      <c r="AL317" s="147">
        <v>0.88</v>
      </c>
      <c r="AM317" s="147">
        <v>0.88</v>
      </c>
      <c r="AN317" s="147">
        <v>0.88</v>
      </c>
      <c r="AO317" s="385">
        <v>0</v>
      </c>
      <c r="AP317" s="431">
        <f t="shared" si="102"/>
        <v>0</v>
      </c>
      <c r="AQ317" s="385">
        <v>0</v>
      </c>
      <c r="AR317" s="237">
        <f t="shared" si="103"/>
        <v>0</v>
      </c>
      <c r="AS317" s="96">
        <v>0</v>
      </c>
      <c r="AT317" s="431">
        <f t="shared" si="104"/>
        <v>0</v>
      </c>
      <c r="AU317" s="386">
        <v>0</v>
      </c>
      <c r="AV317" s="431">
        <f t="shared" si="99"/>
        <v>0</v>
      </c>
      <c r="AW317" s="386">
        <v>1001</v>
      </c>
      <c r="AX317" s="431">
        <f t="shared" si="105"/>
        <v>880.88</v>
      </c>
      <c r="AY317" s="386">
        <v>2000</v>
      </c>
      <c r="AZ317" s="431">
        <f t="shared" si="88"/>
        <v>1760</v>
      </c>
      <c r="BA317" s="386">
        <f>6002+4002</f>
        <v>10004</v>
      </c>
      <c r="BB317" s="431">
        <f t="shared" si="95"/>
        <v>8803.52</v>
      </c>
      <c r="BC317" s="386">
        <v>4004</v>
      </c>
      <c r="BD317" s="431">
        <f t="shared" si="96"/>
        <v>3523.52</v>
      </c>
      <c r="BE317" s="386">
        <v>0</v>
      </c>
      <c r="BF317" s="431">
        <f t="shared" si="89"/>
        <v>0</v>
      </c>
      <c r="BG317" s="386">
        <v>2000</v>
      </c>
      <c r="BH317" s="431">
        <f t="shared" si="90"/>
        <v>1760</v>
      </c>
      <c r="BI317" s="386">
        <v>0</v>
      </c>
      <c r="BJ317" s="431">
        <f t="shared" si="91"/>
        <v>0</v>
      </c>
      <c r="BK317" s="386">
        <v>2002</v>
      </c>
      <c r="BL317" s="445">
        <f t="shared" si="92"/>
        <v>1761.76</v>
      </c>
      <c r="BM317" s="468" t="s">
        <v>807</v>
      </c>
      <c r="BO317" s="1" t="s">
        <v>751</v>
      </c>
    </row>
    <row r="318" spans="1:67" ht="14.25" customHeight="1">
      <c r="A318" s="297" t="s">
        <v>418</v>
      </c>
      <c r="B318" s="56" t="s">
        <v>805</v>
      </c>
      <c r="C318" s="211" t="s">
        <v>87</v>
      </c>
      <c r="D318" s="560" t="s">
        <v>357</v>
      </c>
      <c r="E318" s="561" t="s">
        <v>357</v>
      </c>
      <c r="F318" s="1034"/>
      <c r="G318" s="214">
        <v>2024</v>
      </c>
      <c r="H318" s="176" t="s">
        <v>808</v>
      </c>
      <c r="I318" s="176" t="s">
        <v>204</v>
      </c>
      <c r="J318" s="330" t="s">
        <v>196</v>
      </c>
      <c r="K318" s="176" t="s">
        <v>196</v>
      </c>
      <c r="L318" s="176" t="s">
        <v>167</v>
      </c>
      <c r="M318" s="55" t="s">
        <v>197</v>
      </c>
      <c r="N318" s="55">
        <v>10.199999999999999</v>
      </c>
      <c r="O318" s="55">
        <v>10.199999999999999</v>
      </c>
      <c r="P318" s="55">
        <v>10.199999999999999</v>
      </c>
      <c r="Q318" s="55">
        <v>10.199999999999999</v>
      </c>
      <c r="R318" s="55">
        <v>10.199999999999999</v>
      </c>
      <c r="S318" s="55">
        <v>10.199999999999999</v>
      </c>
      <c r="T318" s="55">
        <v>10.199999999999999</v>
      </c>
      <c r="U318" s="55">
        <v>10.199999999999999</v>
      </c>
      <c r="V318" s="55">
        <v>10.199999999999999</v>
      </c>
      <c r="W318" s="55">
        <v>10.199999999999999</v>
      </c>
      <c r="X318" s="55">
        <v>10.199999999999999</v>
      </c>
      <c r="Y318" s="55">
        <v>10.199999999999999</v>
      </c>
      <c r="Z318" s="55">
        <v>10.199999999999999</v>
      </c>
      <c r="AA318" s="55">
        <v>10.199999999999999</v>
      </c>
      <c r="AB318" s="147">
        <v>0.51</v>
      </c>
      <c r="AC318" s="147">
        <v>0.51</v>
      </c>
      <c r="AD318" s="147">
        <v>0.51</v>
      </c>
      <c r="AE318" s="147">
        <v>0.51</v>
      </c>
      <c r="AF318" s="147">
        <v>0.51</v>
      </c>
      <c r="AG318" s="147">
        <v>0.51</v>
      </c>
      <c r="AH318" s="147">
        <v>0.51</v>
      </c>
      <c r="AI318" s="147">
        <v>0.51</v>
      </c>
      <c r="AJ318" s="147">
        <v>0.51</v>
      </c>
      <c r="AK318" s="147">
        <v>0.51</v>
      </c>
      <c r="AL318" s="147">
        <v>0.51</v>
      </c>
      <c r="AM318" s="147">
        <v>0.51</v>
      </c>
      <c r="AN318" s="147">
        <v>0.51</v>
      </c>
      <c r="AO318" s="385">
        <v>0</v>
      </c>
      <c r="AP318" s="431">
        <f t="shared" si="102"/>
        <v>0</v>
      </c>
      <c r="AQ318" s="385">
        <v>0</v>
      </c>
      <c r="AR318" s="237">
        <f t="shared" si="103"/>
        <v>0</v>
      </c>
      <c r="AS318" s="96">
        <v>0</v>
      </c>
      <c r="AT318" s="431">
        <f t="shared" si="104"/>
        <v>0</v>
      </c>
      <c r="AU318" s="386">
        <v>0</v>
      </c>
      <c r="AV318" s="431">
        <f t="shared" si="99"/>
        <v>0</v>
      </c>
      <c r="AW318" s="386">
        <v>1000</v>
      </c>
      <c r="AX318" s="431">
        <f t="shared" si="105"/>
        <v>510</v>
      </c>
      <c r="AY318" s="386">
        <v>4110</v>
      </c>
      <c r="AZ318" s="431">
        <f t="shared" si="88"/>
        <v>2096.1</v>
      </c>
      <c r="BA318" s="386">
        <v>9700</v>
      </c>
      <c r="BB318" s="431">
        <f t="shared" si="95"/>
        <v>4947</v>
      </c>
      <c r="BC318" s="386">
        <v>0</v>
      </c>
      <c r="BD318" s="431">
        <f t="shared" si="96"/>
        <v>0</v>
      </c>
      <c r="BE318" s="385">
        <v>0</v>
      </c>
      <c r="BF318" s="431">
        <f t="shared" si="89"/>
        <v>0</v>
      </c>
      <c r="BG318" s="385">
        <v>4000</v>
      </c>
      <c r="BH318" s="431">
        <f t="shared" si="90"/>
        <v>2040</v>
      </c>
      <c r="BI318" s="385">
        <v>0</v>
      </c>
      <c r="BJ318" s="431">
        <f t="shared" si="91"/>
        <v>0</v>
      </c>
      <c r="BK318" s="385">
        <v>990</v>
      </c>
      <c r="BL318" s="445">
        <f t="shared" si="92"/>
        <v>504.90000000000003</v>
      </c>
      <c r="BM318" s="468" t="s">
        <v>809</v>
      </c>
      <c r="BO318" s="1" t="s">
        <v>751</v>
      </c>
    </row>
    <row r="319" spans="1:67" ht="14.25" customHeight="1">
      <c r="A319" s="297" t="s">
        <v>418</v>
      </c>
      <c r="B319" s="56" t="s">
        <v>805</v>
      </c>
      <c r="C319" s="211" t="s">
        <v>87</v>
      </c>
      <c r="D319" s="560" t="s">
        <v>357</v>
      </c>
      <c r="E319" s="561" t="s">
        <v>357</v>
      </c>
      <c r="F319" s="1034"/>
      <c r="G319" s="214">
        <v>2024</v>
      </c>
      <c r="H319" s="176" t="s">
        <v>810</v>
      </c>
      <c r="I319" s="176" t="s">
        <v>204</v>
      </c>
      <c r="J319" s="330" t="s">
        <v>196</v>
      </c>
      <c r="K319" s="176" t="s">
        <v>196</v>
      </c>
      <c r="L319" s="176" t="s">
        <v>167</v>
      </c>
      <c r="M319" s="55" t="s">
        <v>197</v>
      </c>
      <c r="N319" s="55">
        <v>11.6</v>
      </c>
      <c r="O319" s="55">
        <v>11.6</v>
      </c>
      <c r="P319" s="55">
        <v>11.6</v>
      </c>
      <c r="Q319" s="55">
        <v>11.6</v>
      </c>
      <c r="R319" s="55">
        <v>11.6</v>
      </c>
      <c r="S319" s="55">
        <v>11.6</v>
      </c>
      <c r="T319" s="55">
        <v>11.6</v>
      </c>
      <c r="U319" s="55">
        <v>11.6</v>
      </c>
      <c r="V319" s="55">
        <v>11.6</v>
      </c>
      <c r="W319" s="55">
        <v>11.6</v>
      </c>
      <c r="X319" s="55">
        <v>11.6</v>
      </c>
      <c r="Y319" s="55">
        <v>11.6</v>
      </c>
      <c r="Z319" s="55">
        <v>11.6</v>
      </c>
      <c r="AA319" s="55">
        <v>11.6</v>
      </c>
      <c r="AB319" s="147">
        <v>0.57999999999999996</v>
      </c>
      <c r="AC319" s="147">
        <v>0.57999999999999996</v>
      </c>
      <c r="AD319" s="147">
        <v>0.57999999999999996</v>
      </c>
      <c r="AE319" s="147">
        <v>0.57999999999999996</v>
      </c>
      <c r="AF319" s="147">
        <v>0.57999999999999996</v>
      </c>
      <c r="AG319" s="147">
        <v>0.57999999999999996</v>
      </c>
      <c r="AH319" s="147">
        <v>0.57999999999999996</v>
      </c>
      <c r="AI319" s="147">
        <v>0.57999999999999996</v>
      </c>
      <c r="AJ319" s="147">
        <v>0.57999999999999996</v>
      </c>
      <c r="AK319" s="147">
        <v>0.57999999999999996</v>
      </c>
      <c r="AL319" s="147">
        <v>0.57999999999999996</v>
      </c>
      <c r="AM319" s="147">
        <v>0.57999999999999996</v>
      </c>
      <c r="AN319" s="147">
        <v>0.57999999999999996</v>
      </c>
      <c r="AO319" s="385">
        <v>0</v>
      </c>
      <c r="AP319" s="431">
        <f t="shared" si="102"/>
        <v>0</v>
      </c>
      <c r="AQ319" s="385">
        <v>0</v>
      </c>
      <c r="AR319" s="237">
        <f t="shared" si="103"/>
        <v>0</v>
      </c>
      <c r="AS319" s="96">
        <v>0</v>
      </c>
      <c r="AT319" s="431">
        <f t="shared" si="104"/>
        <v>0</v>
      </c>
      <c r="AU319" s="386">
        <v>0</v>
      </c>
      <c r="AV319" s="431">
        <f t="shared" si="99"/>
        <v>0</v>
      </c>
      <c r="AW319" s="386">
        <v>0</v>
      </c>
      <c r="AX319" s="431">
        <f t="shared" si="105"/>
        <v>0</v>
      </c>
      <c r="AY319" s="386">
        <v>0</v>
      </c>
      <c r="AZ319" s="431">
        <f t="shared" si="88"/>
        <v>0</v>
      </c>
      <c r="BA319" s="386">
        <v>2800</v>
      </c>
      <c r="BB319" s="431">
        <f t="shared" si="95"/>
        <v>1624</v>
      </c>
      <c r="BC319" s="386">
        <v>3800</v>
      </c>
      <c r="BD319" s="431">
        <f t="shared" si="96"/>
        <v>2204</v>
      </c>
      <c r="BE319" s="385">
        <v>2000</v>
      </c>
      <c r="BF319" s="431">
        <f t="shared" ref="BF319:BF327" si="107">AK319*BE319</f>
        <v>1160</v>
      </c>
      <c r="BG319" s="386">
        <v>5000</v>
      </c>
      <c r="BH319" s="431">
        <f t="shared" ref="BH319:BH327" si="108">AL319*BG319</f>
        <v>2900</v>
      </c>
      <c r="BI319" s="385">
        <v>5160</v>
      </c>
      <c r="BJ319" s="431">
        <f t="shared" ref="BJ319:BJ327" si="109">AM319*BI319</f>
        <v>2992.7999999999997</v>
      </c>
      <c r="BK319" s="386">
        <v>3060</v>
      </c>
      <c r="BL319" s="445">
        <f t="shared" ref="BL319:BL327" si="110">AN319*BK319</f>
        <v>1774.8</v>
      </c>
      <c r="BM319" s="468" t="s">
        <v>811</v>
      </c>
      <c r="BO319" s="1" t="s">
        <v>751</v>
      </c>
    </row>
    <row r="320" spans="1:67" ht="14.25" customHeight="1">
      <c r="A320" s="297" t="s">
        <v>418</v>
      </c>
      <c r="B320" s="56" t="s">
        <v>805</v>
      </c>
      <c r="C320" s="211" t="s">
        <v>87</v>
      </c>
      <c r="D320" s="560" t="s">
        <v>357</v>
      </c>
      <c r="E320" s="561" t="s">
        <v>357</v>
      </c>
      <c r="F320" s="1034"/>
      <c r="G320" s="214">
        <v>2024</v>
      </c>
      <c r="H320" s="176" t="s">
        <v>812</v>
      </c>
      <c r="I320" s="176" t="s">
        <v>174</v>
      </c>
      <c r="J320" s="330" t="s">
        <v>196</v>
      </c>
      <c r="K320" s="176" t="s">
        <v>196</v>
      </c>
      <c r="L320" s="176" t="s">
        <v>167</v>
      </c>
      <c r="M320" s="55" t="s">
        <v>197</v>
      </c>
      <c r="N320" s="55">
        <v>21.23</v>
      </c>
      <c r="O320" s="55">
        <v>21.23</v>
      </c>
      <c r="P320" s="55">
        <v>21.23</v>
      </c>
      <c r="Q320" s="55">
        <v>21.23</v>
      </c>
      <c r="R320" s="55">
        <v>21.23</v>
      </c>
      <c r="S320" s="55">
        <v>21.23</v>
      </c>
      <c r="T320" s="55">
        <v>21.23</v>
      </c>
      <c r="U320" s="55">
        <v>21.23</v>
      </c>
      <c r="V320" s="55">
        <v>21.23</v>
      </c>
      <c r="W320" s="55">
        <v>21.23</v>
      </c>
      <c r="X320" s="55">
        <v>21.23</v>
      </c>
      <c r="Y320" s="55">
        <v>21.23</v>
      </c>
      <c r="Z320" s="55">
        <v>21.23</v>
      </c>
      <c r="AA320" s="55">
        <v>21.23</v>
      </c>
      <c r="AB320" s="147">
        <v>1.06</v>
      </c>
      <c r="AC320" s="147">
        <v>1.06</v>
      </c>
      <c r="AD320" s="147">
        <v>1.06</v>
      </c>
      <c r="AE320" s="147">
        <v>1.06</v>
      </c>
      <c r="AF320" s="147">
        <v>1.06</v>
      </c>
      <c r="AG320" s="147">
        <v>1.06</v>
      </c>
      <c r="AH320" s="147">
        <v>1.06</v>
      </c>
      <c r="AI320" s="147">
        <v>1.06</v>
      </c>
      <c r="AJ320" s="147">
        <v>1.06</v>
      </c>
      <c r="AK320" s="147">
        <v>1.06</v>
      </c>
      <c r="AL320" s="147">
        <v>1.06</v>
      </c>
      <c r="AM320" s="147">
        <v>1.06</v>
      </c>
      <c r="AN320" s="147">
        <v>1.06</v>
      </c>
      <c r="AO320" s="385">
        <v>0</v>
      </c>
      <c r="AP320" s="431">
        <f t="shared" si="102"/>
        <v>0</v>
      </c>
      <c r="AQ320" s="385">
        <v>0</v>
      </c>
      <c r="AR320" s="237">
        <f t="shared" si="103"/>
        <v>0</v>
      </c>
      <c r="AS320" s="96">
        <v>0</v>
      </c>
      <c r="AT320" s="431">
        <f t="shared" si="104"/>
        <v>0</v>
      </c>
      <c r="AU320" s="386">
        <v>0</v>
      </c>
      <c r="AV320" s="431">
        <f t="shared" si="99"/>
        <v>0</v>
      </c>
      <c r="AW320" s="386">
        <v>0</v>
      </c>
      <c r="AX320" s="431">
        <f t="shared" si="105"/>
        <v>0</v>
      </c>
      <c r="AY320" s="386">
        <v>0</v>
      </c>
      <c r="AZ320" s="431">
        <f t="shared" ref="AZ320:AZ327" si="111">AH320*AY320</f>
        <v>0</v>
      </c>
      <c r="BA320" s="386">
        <v>0</v>
      </c>
      <c r="BB320" s="431">
        <f t="shared" si="95"/>
        <v>0</v>
      </c>
      <c r="BC320" s="386">
        <v>8005</v>
      </c>
      <c r="BD320" s="431">
        <f t="shared" si="96"/>
        <v>8485.3000000000011</v>
      </c>
      <c r="BE320" s="385">
        <v>8208</v>
      </c>
      <c r="BF320" s="431">
        <f t="shared" si="107"/>
        <v>8700.48</v>
      </c>
      <c r="BG320" s="385">
        <v>3000</v>
      </c>
      <c r="BH320" s="431">
        <f t="shared" si="108"/>
        <v>3180</v>
      </c>
      <c r="BI320" s="385">
        <v>0</v>
      </c>
      <c r="BJ320" s="431">
        <f t="shared" si="109"/>
        <v>0</v>
      </c>
      <c r="BK320" s="385">
        <v>2002</v>
      </c>
      <c r="BL320" s="445">
        <f t="shared" si="110"/>
        <v>2122.12</v>
      </c>
      <c r="BM320" s="468" t="s">
        <v>813</v>
      </c>
      <c r="BO320" s="1" t="s">
        <v>751</v>
      </c>
    </row>
    <row r="321" spans="1:67" ht="14.25" customHeight="1">
      <c r="A321" s="297" t="s">
        <v>418</v>
      </c>
      <c r="B321" s="56" t="s">
        <v>805</v>
      </c>
      <c r="C321" s="211" t="s">
        <v>87</v>
      </c>
      <c r="D321" s="560" t="s">
        <v>357</v>
      </c>
      <c r="E321" s="561" t="s">
        <v>357</v>
      </c>
      <c r="F321" s="1034"/>
      <c r="G321" s="214">
        <v>2024</v>
      </c>
      <c r="H321" s="176" t="s">
        <v>814</v>
      </c>
      <c r="I321" s="176" t="s">
        <v>174</v>
      </c>
      <c r="J321" s="330" t="s">
        <v>196</v>
      </c>
      <c r="K321" s="176" t="s">
        <v>196</v>
      </c>
      <c r="L321" s="176" t="s">
        <v>167</v>
      </c>
      <c r="M321" s="55" t="s">
        <v>197</v>
      </c>
      <c r="N321" s="55">
        <v>30.85</v>
      </c>
      <c r="O321" s="55">
        <v>30.85</v>
      </c>
      <c r="P321" s="55">
        <v>30.85</v>
      </c>
      <c r="Q321" s="55">
        <v>30.85</v>
      </c>
      <c r="R321" s="55">
        <v>30.85</v>
      </c>
      <c r="S321" s="55">
        <v>30.85</v>
      </c>
      <c r="T321" s="55">
        <v>30.85</v>
      </c>
      <c r="U321" s="55">
        <v>30.85</v>
      </c>
      <c r="V321" s="55">
        <v>30.85</v>
      </c>
      <c r="W321" s="55">
        <v>30.85</v>
      </c>
      <c r="X321" s="55">
        <v>30.85</v>
      </c>
      <c r="Y321" s="55">
        <v>30.85</v>
      </c>
      <c r="Z321" s="55">
        <v>30.85</v>
      </c>
      <c r="AA321" s="55">
        <v>30.85</v>
      </c>
      <c r="AB321" s="147">
        <v>1.54</v>
      </c>
      <c r="AC321" s="147">
        <v>1.54</v>
      </c>
      <c r="AD321" s="147">
        <v>1.54</v>
      </c>
      <c r="AE321" s="147">
        <v>1.54</v>
      </c>
      <c r="AF321" s="147">
        <v>1.54</v>
      </c>
      <c r="AG321" s="147">
        <v>1.54</v>
      </c>
      <c r="AH321" s="147">
        <v>1.54</v>
      </c>
      <c r="AI321" s="147">
        <v>1.54</v>
      </c>
      <c r="AJ321" s="147">
        <v>1.54</v>
      </c>
      <c r="AK321" s="147">
        <v>1.54</v>
      </c>
      <c r="AL321" s="147">
        <v>1.54</v>
      </c>
      <c r="AM321" s="147">
        <v>1.54</v>
      </c>
      <c r="AN321" s="147">
        <v>1.54</v>
      </c>
      <c r="AO321" s="385">
        <v>0</v>
      </c>
      <c r="AP321" s="431">
        <f t="shared" si="102"/>
        <v>0</v>
      </c>
      <c r="AQ321" s="385">
        <v>0</v>
      </c>
      <c r="AR321" s="237">
        <f t="shared" si="103"/>
        <v>0</v>
      </c>
      <c r="AS321" s="96">
        <v>0</v>
      </c>
      <c r="AT321" s="431">
        <f t="shared" si="104"/>
        <v>0</v>
      </c>
      <c r="AU321" s="386">
        <v>0</v>
      </c>
      <c r="AV321" s="431">
        <f t="shared" si="99"/>
        <v>0</v>
      </c>
      <c r="AW321" s="386">
        <v>0</v>
      </c>
      <c r="AX321" s="431">
        <f t="shared" si="105"/>
        <v>0</v>
      </c>
      <c r="AY321" s="386">
        <v>0</v>
      </c>
      <c r="AZ321" s="431">
        <f t="shared" si="111"/>
        <v>0</v>
      </c>
      <c r="BA321" s="386">
        <v>4000</v>
      </c>
      <c r="BB321" s="431">
        <f t="shared" ref="BB321:BB327" si="112">AI321*BA321</f>
        <v>6160</v>
      </c>
      <c r="BC321" s="386">
        <v>6500</v>
      </c>
      <c r="BD321" s="431">
        <f t="shared" ref="BD321:BD327" si="113">AJ321*BC321</f>
        <v>10010</v>
      </c>
      <c r="BE321" s="386">
        <v>2000</v>
      </c>
      <c r="BF321" s="431">
        <f t="shared" si="107"/>
        <v>3080</v>
      </c>
      <c r="BG321" s="386">
        <v>2000</v>
      </c>
      <c r="BH321" s="431">
        <f t="shared" si="108"/>
        <v>3080</v>
      </c>
      <c r="BI321" s="386">
        <v>0</v>
      </c>
      <c r="BJ321" s="431">
        <f t="shared" si="109"/>
        <v>0</v>
      </c>
      <c r="BK321" s="386">
        <v>3000</v>
      </c>
      <c r="BL321" s="445">
        <f t="shared" si="110"/>
        <v>4620</v>
      </c>
      <c r="BM321" s="468" t="s">
        <v>815</v>
      </c>
      <c r="BO321" s="1" t="s">
        <v>751</v>
      </c>
    </row>
    <row r="322" spans="1:67" ht="14.25" customHeight="1">
      <c r="A322" s="297" t="s">
        <v>418</v>
      </c>
      <c r="B322" s="56" t="s">
        <v>805</v>
      </c>
      <c r="C322" s="211" t="s">
        <v>87</v>
      </c>
      <c r="D322" s="560" t="s">
        <v>357</v>
      </c>
      <c r="E322" s="561" t="s">
        <v>357</v>
      </c>
      <c r="F322" s="1034"/>
      <c r="G322" s="214">
        <v>2024</v>
      </c>
      <c r="H322" s="176" t="s">
        <v>816</v>
      </c>
      <c r="I322" s="176" t="s">
        <v>204</v>
      </c>
      <c r="J322" s="330" t="s">
        <v>196</v>
      </c>
      <c r="K322" s="176" t="s">
        <v>196</v>
      </c>
      <c r="L322" s="176" t="s">
        <v>167</v>
      </c>
      <c r="M322" s="55" t="s">
        <v>197</v>
      </c>
      <c r="N322" s="55">
        <v>2.1</v>
      </c>
      <c r="O322" s="55">
        <v>2.1</v>
      </c>
      <c r="P322" s="55">
        <v>2.1</v>
      </c>
      <c r="Q322" s="55">
        <v>2.1</v>
      </c>
      <c r="R322" s="55">
        <v>2.1</v>
      </c>
      <c r="S322" s="55">
        <v>2.1</v>
      </c>
      <c r="T322" s="55">
        <v>2.1</v>
      </c>
      <c r="U322" s="55">
        <v>2.1</v>
      </c>
      <c r="V322" s="55">
        <v>2.1</v>
      </c>
      <c r="W322" s="55">
        <v>2.1</v>
      </c>
      <c r="X322" s="55">
        <v>2.1</v>
      </c>
      <c r="Y322" s="55">
        <v>2.1</v>
      </c>
      <c r="Z322" s="55">
        <v>2.1</v>
      </c>
      <c r="AA322" s="55">
        <v>2.1</v>
      </c>
      <c r="AB322" s="147">
        <v>0.1</v>
      </c>
      <c r="AC322" s="147">
        <v>0.1</v>
      </c>
      <c r="AD322" s="147">
        <v>0.1</v>
      </c>
      <c r="AE322" s="147">
        <v>0.1</v>
      </c>
      <c r="AF322" s="147">
        <v>0.1</v>
      </c>
      <c r="AG322" s="147">
        <v>0.1</v>
      </c>
      <c r="AH322" s="147">
        <v>0.1</v>
      </c>
      <c r="AI322" s="147">
        <v>0.1</v>
      </c>
      <c r="AJ322" s="147">
        <v>0.1</v>
      </c>
      <c r="AK322" s="147">
        <v>0.1</v>
      </c>
      <c r="AL322" s="147">
        <v>0.1</v>
      </c>
      <c r="AM322" s="147">
        <v>0.1</v>
      </c>
      <c r="AN322" s="147">
        <v>0.1</v>
      </c>
      <c r="AO322" s="385">
        <v>0</v>
      </c>
      <c r="AP322" s="431">
        <f t="shared" si="102"/>
        <v>0</v>
      </c>
      <c r="AQ322" s="385">
        <v>0</v>
      </c>
      <c r="AR322" s="237">
        <f t="shared" si="103"/>
        <v>0</v>
      </c>
      <c r="AS322" s="96">
        <v>0</v>
      </c>
      <c r="AT322" s="431">
        <f t="shared" si="104"/>
        <v>0</v>
      </c>
      <c r="AU322" s="386">
        <v>0</v>
      </c>
      <c r="AV322" s="431">
        <f t="shared" si="99"/>
        <v>0</v>
      </c>
      <c r="AW322" s="386">
        <v>0</v>
      </c>
      <c r="AX322" s="431">
        <f t="shared" si="105"/>
        <v>0</v>
      </c>
      <c r="AY322" s="386">
        <v>0</v>
      </c>
      <c r="AZ322" s="431">
        <f t="shared" si="111"/>
        <v>0</v>
      </c>
      <c r="BA322" s="386">
        <v>0</v>
      </c>
      <c r="BB322" s="431">
        <f t="shared" si="112"/>
        <v>0</v>
      </c>
      <c r="BC322" s="386">
        <v>41500</v>
      </c>
      <c r="BD322" s="431">
        <f t="shared" si="113"/>
        <v>4150</v>
      </c>
      <c r="BE322" s="386">
        <v>0</v>
      </c>
      <c r="BF322" s="431">
        <f t="shared" si="107"/>
        <v>0</v>
      </c>
      <c r="BG322" s="385">
        <v>0</v>
      </c>
      <c r="BH322" s="431">
        <f t="shared" si="108"/>
        <v>0</v>
      </c>
      <c r="BI322" s="385">
        <v>0</v>
      </c>
      <c r="BJ322" s="431">
        <f t="shared" si="109"/>
        <v>0</v>
      </c>
      <c r="BK322" s="385">
        <v>0</v>
      </c>
      <c r="BL322" s="445">
        <f t="shared" si="110"/>
        <v>0</v>
      </c>
      <c r="BM322" s="468"/>
      <c r="BO322" s="1" t="s">
        <v>506</v>
      </c>
    </row>
    <row r="323" spans="1:67" ht="14.25" customHeight="1">
      <c r="A323" s="297" t="s">
        <v>418</v>
      </c>
      <c r="B323" s="56" t="s">
        <v>746</v>
      </c>
      <c r="C323" s="211" t="s">
        <v>87</v>
      </c>
      <c r="D323" s="560" t="s">
        <v>357</v>
      </c>
      <c r="E323" s="561" t="s">
        <v>357</v>
      </c>
      <c r="F323" s="1034"/>
      <c r="G323" s="214">
        <v>2021</v>
      </c>
      <c r="H323" s="176" t="s">
        <v>817</v>
      </c>
      <c r="I323" s="176" t="s">
        <v>217</v>
      </c>
      <c r="J323" s="330" t="s">
        <v>196</v>
      </c>
      <c r="K323" s="176" t="s">
        <v>196</v>
      </c>
      <c r="L323" s="176" t="s">
        <v>167</v>
      </c>
      <c r="M323" s="55" t="s">
        <v>197</v>
      </c>
      <c r="N323" s="55">
        <v>6.83</v>
      </c>
      <c r="O323" s="55">
        <v>6.83</v>
      </c>
      <c r="P323" s="55">
        <v>6.83</v>
      </c>
      <c r="Q323" s="55">
        <v>6.83</v>
      </c>
      <c r="R323" s="55">
        <v>6.83</v>
      </c>
      <c r="S323" s="55">
        <v>6.83</v>
      </c>
      <c r="T323" s="55">
        <v>6.83</v>
      </c>
      <c r="U323" s="55">
        <v>6.83</v>
      </c>
      <c r="V323" s="55">
        <v>6.83</v>
      </c>
      <c r="W323" s="55">
        <v>6.83</v>
      </c>
      <c r="X323" s="55">
        <v>6.83</v>
      </c>
      <c r="Y323" s="55">
        <v>6.83</v>
      </c>
      <c r="Z323" s="55">
        <v>6.83</v>
      </c>
      <c r="AA323" s="55">
        <v>6.83</v>
      </c>
      <c r="AB323" s="147">
        <v>0.03</v>
      </c>
      <c r="AC323" s="147">
        <v>0.03</v>
      </c>
      <c r="AD323" s="147">
        <f t="shared" ref="AD323:AN323" si="114">AC323</f>
        <v>0.03</v>
      </c>
      <c r="AE323" s="147">
        <f t="shared" si="114"/>
        <v>0.03</v>
      </c>
      <c r="AF323" s="147">
        <f t="shared" si="114"/>
        <v>0.03</v>
      </c>
      <c r="AG323" s="147">
        <f t="shared" si="114"/>
        <v>0.03</v>
      </c>
      <c r="AH323" s="147">
        <f t="shared" si="114"/>
        <v>0.03</v>
      </c>
      <c r="AI323" s="147">
        <f t="shared" si="114"/>
        <v>0.03</v>
      </c>
      <c r="AJ323" s="147">
        <f t="shared" si="114"/>
        <v>0.03</v>
      </c>
      <c r="AK323" s="147">
        <f t="shared" si="114"/>
        <v>0.03</v>
      </c>
      <c r="AL323" s="147">
        <f t="shared" si="114"/>
        <v>0.03</v>
      </c>
      <c r="AM323" s="147">
        <f t="shared" si="114"/>
        <v>0.03</v>
      </c>
      <c r="AN323" s="147">
        <f t="shared" si="114"/>
        <v>0.03</v>
      </c>
      <c r="AO323" s="385">
        <v>0</v>
      </c>
      <c r="AP323" s="431">
        <f t="shared" si="102"/>
        <v>0</v>
      </c>
      <c r="AQ323" s="385">
        <v>0</v>
      </c>
      <c r="AR323" s="237">
        <f t="shared" si="103"/>
        <v>0</v>
      </c>
      <c r="AS323" s="96">
        <v>0</v>
      </c>
      <c r="AT323" s="431">
        <f t="shared" si="104"/>
        <v>0</v>
      </c>
      <c r="AU323" s="386">
        <v>6000</v>
      </c>
      <c r="AV323" s="431">
        <f t="shared" si="99"/>
        <v>180</v>
      </c>
      <c r="AW323" s="386">
        <v>8000</v>
      </c>
      <c r="AX323" s="431">
        <f t="shared" si="105"/>
        <v>240</v>
      </c>
      <c r="AY323" s="386">
        <v>0</v>
      </c>
      <c r="AZ323" s="431">
        <f t="shared" si="111"/>
        <v>0</v>
      </c>
      <c r="BA323" s="386">
        <v>0</v>
      </c>
      <c r="BB323" s="431">
        <f t="shared" si="112"/>
        <v>0</v>
      </c>
      <c r="BC323" s="386">
        <v>0</v>
      </c>
      <c r="BD323" s="431">
        <f t="shared" si="113"/>
        <v>0</v>
      </c>
      <c r="BE323" s="385">
        <v>0</v>
      </c>
      <c r="BF323" s="431">
        <f t="shared" si="107"/>
        <v>0</v>
      </c>
      <c r="BG323" s="385">
        <v>0</v>
      </c>
      <c r="BH323" s="431">
        <f t="shared" si="108"/>
        <v>0</v>
      </c>
      <c r="BI323" s="385">
        <v>0</v>
      </c>
      <c r="BJ323" s="431">
        <f t="shared" si="109"/>
        <v>0</v>
      </c>
      <c r="BK323" s="385">
        <v>0</v>
      </c>
      <c r="BL323" s="445">
        <f t="shared" si="110"/>
        <v>0</v>
      </c>
      <c r="BM323" s="468" t="s">
        <v>818</v>
      </c>
      <c r="BO323" s="1" t="s">
        <v>751</v>
      </c>
    </row>
    <row r="324" spans="1:67" ht="14.25" customHeight="1">
      <c r="A324" s="297" t="s">
        <v>418</v>
      </c>
      <c r="B324" s="56" t="s">
        <v>746</v>
      </c>
      <c r="C324" s="211" t="s">
        <v>87</v>
      </c>
      <c r="D324" s="560" t="s">
        <v>357</v>
      </c>
      <c r="E324" s="561" t="s">
        <v>357</v>
      </c>
      <c r="F324" s="1034"/>
      <c r="G324" s="214">
        <v>2022</v>
      </c>
      <c r="H324" s="176" t="s">
        <v>780</v>
      </c>
      <c r="I324" s="176" t="s">
        <v>217</v>
      </c>
      <c r="J324" s="330" t="s">
        <v>196</v>
      </c>
      <c r="K324" s="176" t="s">
        <v>196</v>
      </c>
      <c r="L324" s="176" t="s">
        <v>167</v>
      </c>
      <c r="M324" s="55" t="s">
        <v>197</v>
      </c>
      <c r="N324" s="55">
        <v>19.2</v>
      </c>
      <c r="O324" s="55">
        <v>19.2</v>
      </c>
      <c r="P324" s="55">
        <v>19.2</v>
      </c>
      <c r="Q324" s="55">
        <v>19.2</v>
      </c>
      <c r="R324" s="55">
        <v>19.2</v>
      </c>
      <c r="S324" s="55">
        <v>19.2</v>
      </c>
      <c r="T324" s="55">
        <v>19.2</v>
      </c>
      <c r="U324" s="55">
        <v>19.2</v>
      </c>
      <c r="V324" s="55">
        <v>19.2</v>
      </c>
      <c r="W324" s="55">
        <v>19.2</v>
      </c>
      <c r="X324" s="55">
        <v>19.2</v>
      </c>
      <c r="Y324" s="55">
        <v>19.2</v>
      </c>
      <c r="Z324" s="55">
        <v>19.2</v>
      </c>
      <c r="AA324" s="55">
        <v>19.2</v>
      </c>
      <c r="AB324" s="147">
        <v>1.25</v>
      </c>
      <c r="AC324" s="147">
        <v>1.25</v>
      </c>
      <c r="AD324" s="147">
        <f t="shared" ref="AD324:AN324" si="115">AC324</f>
        <v>1.25</v>
      </c>
      <c r="AE324" s="147">
        <f t="shared" si="115"/>
        <v>1.25</v>
      </c>
      <c r="AF324" s="147">
        <f t="shared" si="115"/>
        <v>1.25</v>
      </c>
      <c r="AG324" s="147">
        <f t="shared" si="115"/>
        <v>1.25</v>
      </c>
      <c r="AH324" s="147">
        <f t="shared" si="115"/>
        <v>1.25</v>
      </c>
      <c r="AI324" s="147">
        <f t="shared" si="115"/>
        <v>1.25</v>
      </c>
      <c r="AJ324" s="147">
        <f t="shared" si="115"/>
        <v>1.25</v>
      </c>
      <c r="AK324" s="147">
        <f t="shared" si="115"/>
        <v>1.25</v>
      </c>
      <c r="AL324" s="147">
        <f t="shared" si="115"/>
        <v>1.25</v>
      </c>
      <c r="AM324" s="147">
        <f t="shared" si="115"/>
        <v>1.25</v>
      </c>
      <c r="AN324" s="147">
        <f t="shared" si="115"/>
        <v>1.25</v>
      </c>
      <c r="AO324" s="385">
        <v>0</v>
      </c>
      <c r="AP324" s="431">
        <f t="shared" si="102"/>
        <v>0</v>
      </c>
      <c r="AQ324" s="385">
        <v>5000</v>
      </c>
      <c r="AR324" s="237">
        <f t="shared" si="103"/>
        <v>6250</v>
      </c>
      <c r="AS324" s="96">
        <v>16000</v>
      </c>
      <c r="AT324" s="431">
        <f t="shared" si="104"/>
        <v>20000</v>
      </c>
      <c r="AU324" s="386">
        <v>12000</v>
      </c>
      <c r="AV324" s="431">
        <f t="shared" si="99"/>
        <v>15000</v>
      </c>
      <c r="AW324" s="386">
        <v>8000</v>
      </c>
      <c r="AX324" s="431">
        <f t="shared" si="105"/>
        <v>10000</v>
      </c>
      <c r="AY324" s="386">
        <v>8030</v>
      </c>
      <c r="AZ324" s="431">
        <f t="shared" si="111"/>
        <v>10037.5</v>
      </c>
      <c r="BA324" s="386">
        <v>4000</v>
      </c>
      <c r="BB324" s="431">
        <f t="shared" si="112"/>
        <v>5000</v>
      </c>
      <c r="BC324" s="386">
        <v>10500</v>
      </c>
      <c r="BD324" s="431">
        <f t="shared" si="113"/>
        <v>13125</v>
      </c>
      <c r="BE324" s="385">
        <v>6000</v>
      </c>
      <c r="BF324" s="431">
        <f t="shared" si="107"/>
        <v>7500</v>
      </c>
      <c r="BG324" s="385">
        <v>5200</v>
      </c>
      <c r="BH324" s="431">
        <f t="shared" si="108"/>
        <v>6500</v>
      </c>
      <c r="BI324" s="385">
        <v>9200</v>
      </c>
      <c r="BJ324" s="431">
        <f t="shared" si="109"/>
        <v>11500</v>
      </c>
      <c r="BK324" s="385">
        <v>9500</v>
      </c>
      <c r="BL324" s="445">
        <f t="shared" si="110"/>
        <v>11875</v>
      </c>
      <c r="BM324" s="468" t="s">
        <v>819</v>
      </c>
      <c r="BO324" s="1" t="s">
        <v>751</v>
      </c>
    </row>
    <row r="325" spans="1:67" ht="14.25" customHeight="1">
      <c r="A325" s="297" t="s">
        <v>820</v>
      </c>
      <c r="B325" s="56" t="s">
        <v>746</v>
      </c>
      <c r="C325" s="211" t="s">
        <v>87</v>
      </c>
      <c r="D325" s="560" t="s">
        <v>357</v>
      </c>
      <c r="E325" s="561" t="s">
        <v>357</v>
      </c>
      <c r="F325" s="1034"/>
      <c r="G325" s="214">
        <v>2022</v>
      </c>
      <c r="H325" s="176" t="s">
        <v>537</v>
      </c>
      <c r="I325" s="176" t="s">
        <v>174</v>
      </c>
      <c r="J325" s="330" t="s">
        <v>196</v>
      </c>
      <c r="K325" s="176" t="s">
        <v>196</v>
      </c>
      <c r="L325" s="176" t="s">
        <v>167</v>
      </c>
      <c r="M325" s="55" t="s">
        <v>197</v>
      </c>
      <c r="N325" s="55">
        <v>11.98</v>
      </c>
      <c r="O325" s="55">
        <v>11.98</v>
      </c>
      <c r="P325" s="55">
        <v>11.98</v>
      </c>
      <c r="Q325" s="55">
        <v>11.98</v>
      </c>
      <c r="R325" s="55">
        <v>11.98</v>
      </c>
      <c r="S325" s="55">
        <v>11.98</v>
      </c>
      <c r="T325" s="55">
        <v>11.98</v>
      </c>
      <c r="U325" s="55">
        <v>11.98</v>
      </c>
      <c r="V325" s="55">
        <v>11.98</v>
      </c>
      <c r="W325" s="55">
        <v>11.98</v>
      </c>
      <c r="X325" s="55">
        <v>11.98</v>
      </c>
      <c r="Y325" s="55">
        <v>11.98</v>
      </c>
      <c r="Z325" s="55">
        <v>11.98</v>
      </c>
      <c r="AA325" s="55">
        <v>11.98</v>
      </c>
      <c r="AB325" s="147">
        <v>0.76</v>
      </c>
      <c r="AC325" s="147">
        <v>0.76</v>
      </c>
      <c r="AD325" s="147">
        <f t="shared" ref="AD325:AN325" si="116">AC325</f>
        <v>0.76</v>
      </c>
      <c r="AE325" s="147">
        <f t="shared" si="116"/>
        <v>0.76</v>
      </c>
      <c r="AF325" s="147">
        <f t="shared" si="116"/>
        <v>0.76</v>
      </c>
      <c r="AG325" s="147">
        <f t="shared" si="116"/>
        <v>0.76</v>
      </c>
      <c r="AH325" s="147">
        <f t="shared" si="116"/>
        <v>0.76</v>
      </c>
      <c r="AI325" s="147">
        <f t="shared" si="116"/>
        <v>0.76</v>
      </c>
      <c r="AJ325" s="147">
        <f t="shared" si="116"/>
        <v>0.76</v>
      </c>
      <c r="AK325" s="147">
        <f t="shared" si="116"/>
        <v>0.76</v>
      </c>
      <c r="AL325" s="147">
        <f t="shared" si="116"/>
        <v>0.76</v>
      </c>
      <c r="AM325" s="147">
        <f t="shared" si="116"/>
        <v>0.76</v>
      </c>
      <c r="AN325" s="147">
        <f t="shared" si="116"/>
        <v>0.76</v>
      </c>
      <c r="AO325" s="385">
        <v>108</v>
      </c>
      <c r="AP325" s="431">
        <f t="shared" si="102"/>
        <v>82.08</v>
      </c>
      <c r="AQ325" s="385">
        <v>0</v>
      </c>
      <c r="AR325" s="237">
        <f t="shared" si="103"/>
        <v>0</v>
      </c>
      <c r="AS325" s="96">
        <v>0</v>
      </c>
      <c r="AT325" s="431">
        <f t="shared" si="104"/>
        <v>0</v>
      </c>
      <c r="AU325" s="386">
        <v>0</v>
      </c>
      <c r="AV325" s="431">
        <f t="shared" si="99"/>
        <v>0</v>
      </c>
      <c r="AW325" s="386">
        <v>0</v>
      </c>
      <c r="AX325" s="431">
        <f t="shared" si="105"/>
        <v>0</v>
      </c>
      <c r="AY325" s="386">
        <v>0</v>
      </c>
      <c r="AZ325" s="431">
        <f t="shared" si="111"/>
        <v>0</v>
      </c>
      <c r="BA325" s="386">
        <v>2000</v>
      </c>
      <c r="BB325" s="431">
        <f t="shared" si="112"/>
        <v>1520</v>
      </c>
      <c r="BC325" s="386">
        <v>0</v>
      </c>
      <c r="BD325" s="431">
        <f t="shared" si="113"/>
        <v>0</v>
      </c>
      <c r="BE325" s="385">
        <v>0</v>
      </c>
      <c r="BF325" s="431">
        <f t="shared" si="107"/>
        <v>0</v>
      </c>
      <c r="BG325" s="385">
        <v>4000</v>
      </c>
      <c r="BH325" s="431">
        <f t="shared" si="108"/>
        <v>3040</v>
      </c>
      <c r="BI325" s="385">
        <v>1000</v>
      </c>
      <c r="BJ325" s="431">
        <f t="shared" si="109"/>
        <v>760</v>
      </c>
      <c r="BK325" s="385">
        <v>0</v>
      </c>
      <c r="BL325" s="445">
        <f t="shared" si="110"/>
        <v>0</v>
      </c>
      <c r="BM325" s="468" t="s">
        <v>821</v>
      </c>
      <c r="BO325" s="1" t="s">
        <v>751</v>
      </c>
    </row>
    <row r="326" spans="1:67" ht="14.25" customHeight="1">
      <c r="A326" s="297" t="s">
        <v>418</v>
      </c>
      <c r="B326" s="56" t="s">
        <v>381</v>
      </c>
      <c r="C326" s="215" t="s">
        <v>87</v>
      </c>
      <c r="D326" s="560" t="s">
        <v>357</v>
      </c>
      <c r="E326" s="561" t="s">
        <v>357</v>
      </c>
      <c r="F326" s="1034"/>
      <c r="G326" s="214">
        <v>2023</v>
      </c>
      <c r="H326" s="176" t="s">
        <v>822</v>
      </c>
      <c r="I326" s="176" t="s">
        <v>204</v>
      </c>
      <c r="J326" s="330" t="s">
        <v>196</v>
      </c>
      <c r="K326" s="176" t="s">
        <v>196</v>
      </c>
      <c r="L326" s="176" t="s">
        <v>167</v>
      </c>
      <c r="M326" s="55" t="s">
        <v>197</v>
      </c>
      <c r="N326" s="55">
        <v>8</v>
      </c>
      <c r="O326" s="55">
        <v>8</v>
      </c>
      <c r="P326" s="55">
        <v>8</v>
      </c>
      <c r="Q326" s="55">
        <v>8</v>
      </c>
      <c r="R326" s="55">
        <v>8</v>
      </c>
      <c r="S326" s="55">
        <v>8</v>
      </c>
      <c r="T326" s="55">
        <v>8</v>
      </c>
      <c r="U326" s="55">
        <v>8</v>
      </c>
      <c r="V326" s="55">
        <v>8</v>
      </c>
      <c r="W326" s="55">
        <v>8</v>
      </c>
      <c r="X326" s="55">
        <v>8</v>
      </c>
      <c r="Y326" s="55">
        <v>8</v>
      </c>
      <c r="Z326" s="55">
        <v>8</v>
      </c>
      <c r="AA326" s="55">
        <v>8</v>
      </c>
      <c r="AB326" s="147">
        <v>0.4</v>
      </c>
      <c r="AC326" s="147">
        <v>0.4</v>
      </c>
      <c r="AD326" s="147">
        <f t="shared" ref="AD326:AN326" si="117">AC326</f>
        <v>0.4</v>
      </c>
      <c r="AE326" s="147">
        <f t="shared" si="117"/>
        <v>0.4</v>
      </c>
      <c r="AF326" s="306">
        <f t="shared" si="117"/>
        <v>0.4</v>
      </c>
      <c r="AG326" s="306">
        <f t="shared" si="117"/>
        <v>0.4</v>
      </c>
      <c r="AH326" s="306">
        <f t="shared" si="117"/>
        <v>0.4</v>
      </c>
      <c r="AI326" s="306">
        <f t="shared" si="117"/>
        <v>0.4</v>
      </c>
      <c r="AJ326" s="306">
        <f t="shared" si="117"/>
        <v>0.4</v>
      </c>
      <c r="AK326" s="306">
        <f t="shared" si="117"/>
        <v>0.4</v>
      </c>
      <c r="AL326" s="306">
        <f t="shared" si="117"/>
        <v>0.4</v>
      </c>
      <c r="AM326" s="306">
        <f t="shared" si="117"/>
        <v>0.4</v>
      </c>
      <c r="AN326" s="306">
        <f t="shared" si="117"/>
        <v>0.4</v>
      </c>
      <c r="AO326" s="385">
        <v>0</v>
      </c>
      <c r="AP326" s="431">
        <f t="shared" si="102"/>
        <v>0</v>
      </c>
      <c r="AQ326" s="385">
        <v>2000</v>
      </c>
      <c r="AR326" s="237">
        <f t="shared" si="103"/>
        <v>800</v>
      </c>
      <c r="AS326" s="96">
        <v>2000</v>
      </c>
      <c r="AT326" s="431">
        <f t="shared" si="104"/>
        <v>800</v>
      </c>
      <c r="AU326" s="386">
        <v>2000</v>
      </c>
      <c r="AV326" s="431">
        <f t="shared" si="99"/>
        <v>800</v>
      </c>
      <c r="AW326" s="386">
        <v>0</v>
      </c>
      <c r="AX326" s="431">
        <f t="shared" si="105"/>
        <v>0</v>
      </c>
      <c r="AY326" s="386">
        <v>3000</v>
      </c>
      <c r="AZ326" s="431">
        <f t="shared" si="111"/>
        <v>1200</v>
      </c>
      <c r="BA326" s="386">
        <v>8000</v>
      </c>
      <c r="BB326" s="431">
        <f t="shared" si="112"/>
        <v>3200</v>
      </c>
      <c r="BC326" s="386">
        <v>2000</v>
      </c>
      <c r="BD326" s="431">
        <f t="shared" si="113"/>
        <v>800</v>
      </c>
      <c r="BE326" s="385">
        <v>4000</v>
      </c>
      <c r="BF326" s="431">
        <f t="shared" si="107"/>
        <v>1600</v>
      </c>
      <c r="BG326" s="385">
        <v>5000</v>
      </c>
      <c r="BH326" s="431">
        <f t="shared" si="108"/>
        <v>2000</v>
      </c>
      <c r="BI326" s="385">
        <v>7000</v>
      </c>
      <c r="BJ326" s="431">
        <f t="shared" si="109"/>
        <v>2800</v>
      </c>
      <c r="BK326" s="385">
        <v>7120</v>
      </c>
      <c r="BL326" s="445">
        <f t="shared" si="110"/>
        <v>2848</v>
      </c>
      <c r="BM326" s="468" t="s">
        <v>823</v>
      </c>
      <c r="BO326" s="1" t="s">
        <v>751</v>
      </c>
    </row>
    <row r="327" spans="1:67" ht="14.25" customHeight="1" thickBot="1">
      <c r="A327" s="298" t="s">
        <v>418</v>
      </c>
      <c r="B327" s="163" t="s">
        <v>381</v>
      </c>
      <c r="C327" s="216" t="s">
        <v>87</v>
      </c>
      <c r="D327" s="562" t="s">
        <v>357</v>
      </c>
      <c r="E327" s="563" t="s">
        <v>357</v>
      </c>
      <c r="F327" s="1035"/>
      <c r="G327" s="165">
        <v>2023</v>
      </c>
      <c r="H327" s="190" t="s">
        <v>824</v>
      </c>
      <c r="I327" s="190" t="s">
        <v>204</v>
      </c>
      <c r="J327" s="332" t="s">
        <v>196</v>
      </c>
      <c r="K327" s="190" t="s">
        <v>196</v>
      </c>
      <c r="L327" s="190" t="s">
        <v>167</v>
      </c>
      <c r="M327" s="90" t="s">
        <v>197</v>
      </c>
      <c r="N327" s="90">
        <v>17</v>
      </c>
      <c r="O327" s="90">
        <v>17</v>
      </c>
      <c r="P327" s="90">
        <v>17</v>
      </c>
      <c r="Q327" s="90">
        <v>17</v>
      </c>
      <c r="R327" s="90">
        <v>17</v>
      </c>
      <c r="S327" s="90">
        <v>17</v>
      </c>
      <c r="T327" s="90">
        <v>17</v>
      </c>
      <c r="U327" s="90">
        <v>17</v>
      </c>
      <c r="V327" s="90">
        <v>17</v>
      </c>
      <c r="W327" s="90">
        <v>17</v>
      </c>
      <c r="X327" s="90">
        <v>17</v>
      </c>
      <c r="Y327" s="90">
        <v>17</v>
      </c>
      <c r="Z327" s="90">
        <v>17</v>
      </c>
      <c r="AA327" s="90">
        <v>17</v>
      </c>
      <c r="AB327" s="86">
        <v>0.85</v>
      </c>
      <c r="AC327" s="86">
        <v>0.85</v>
      </c>
      <c r="AD327" s="86">
        <f t="shared" ref="AD327:AN327" si="118">AC327</f>
        <v>0.85</v>
      </c>
      <c r="AE327" s="86">
        <f t="shared" si="118"/>
        <v>0.85</v>
      </c>
      <c r="AF327" s="233">
        <f t="shared" si="118"/>
        <v>0.85</v>
      </c>
      <c r="AG327" s="233">
        <f t="shared" si="118"/>
        <v>0.85</v>
      </c>
      <c r="AH327" s="233">
        <f t="shared" si="118"/>
        <v>0.85</v>
      </c>
      <c r="AI327" s="233">
        <f t="shared" si="118"/>
        <v>0.85</v>
      </c>
      <c r="AJ327" s="233">
        <f t="shared" si="118"/>
        <v>0.85</v>
      </c>
      <c r="AK327" s="233">
        <f t="shared" si="118"/>
        <v>0.85</v>
      </c>
      <c r="AL327" s="233">
        <f t="shared" si="118"/>
        <v>0.85</v>
      </c>
      <c r="AM327" s="233">
        <f t="shared" si="118"/>
        <v>0.85</v>
      </c>
      <c r="AN327" s="233">
        <f t="shared" si="118"/>
        <v>0.85</v>
      </c>
      <c r="AO327" s="387">
        <v>0</v>
      </c>
      <c r="AP327" s="432">
        <f t="shared" si="102"/>
        <v>0</v>
      </c>
      <c r="AQ327" s="387">
        <v>0</v>
      </c>
      <c r="AR327" s="440">
        <f t="shared" si="103"/>
        <v>0</v>
      </c>
      <c r="AS327" s="88">
        <v>0</v>
      </c>
      <c r="AT327" s="432">
        <f t="shared" si="104"/>
        <v>0</v>
      </c>
      <c r="AU327" s="392">
        <v>0</v>
      </c>
      <c r="AV327" s="432">
        <f t="shared" si="99"/>
        <v>0</v>
      </c>
      <c r="AW327" s="392">
        <v>1000</v>
      </c>
      <c r="AX327" s="432">
        <f t="shared" si="105"/>
        <v>850</v>
      </c>
      <c r="AY327" s="392">
        <v>1030</v>
      </c>
      <c r="AZ327" s="432">
        <f t="shared" si="111"/>
        <v>875.5</v>
      </c>
      <c r="BA327" s="392">
        <v>3000</v>
      </c>
      <c r="BB327" s="432">
        <f t="shared" si="112"/>
        <v>2550</v>
      </c>
      <c r="BC327" s="392">
        <v>980</v>
      </c>
      <c r="BD327" s="432">
        <f t="shared" si="113"/>
        <v>833</v>
      </c>
      <c r="BE327" s="387">
        <v>0</v>
      </c>
      <c r="BF327" s="432">
        <f t="shared" si="107"/>
        <v>0</v>
      </c>
      <c r="BG327" s="387">
        <v>3000</v>
      </c>
      <c r="BH327" s="432">
        <f t="shared" si="108"/>
        <v>2550</v>
      </c>
      <c r="BI327" s="387">
        <v>1000</v>
      </c>
      <c r="BJ327" s="432">
        <f t="shared" si="109"/>
        <v>850</v>
      </c>
      <c r="BK327" s="387">
        <v>1000</v>
      </c>
      <c r="BL327" s="446">
        <f t="shared" si="110"/>
        <v>850</v>
      </c>
      <c r="BM327" s="468" t="s">
        <v>825</v>
      </c>
      <c r="BO327" s="1" t="s">
        <v>751</v>
      </c>
    </row>
    <row r="328" spans="1:67"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  <c r="AA328" s="225"/>
      <c r="AB328" s="225"/>
      <c r="AC328" s="225"/>
      <c r="AD328" s="225"/>
      <c r="AE328" s="225"/>
      <c r="AF328" s="225"/>
      <c r="AG328" s="225"/>
      <c r="AH328" s="225"/>
      <c r="AI328" s="225"/>
      <c r="AJ328" s="225"/>
      <c r="AK328" s="225"/>
      <c r="AL328" s="225"/>
      <c r="AM328" s="225"/>
      <c r="AN328" s="225"/>
      <c r="BH328" s="444">
        <f>SUBTOTAL(109,BH3:BH327)</f>
        <v>1349175.5099999998</v>
      </c>
      <c r="BJ328" s="444">
        <f>SUBTOTAL(109,BJ3:BJ327)</f>
        <v>1696122.9800000002</v>
      </c>
      <c r="BL328" s="444">
        <f>SUBTOTAL(109,BL3:BL327)</f>
        <v>1426855.89</v>
      </c>
    </row>
    <row r="329" spans="1:67">
      <c r="N329" s="225"/>
    </row>
    <row r="330" spans="1:67">
      <c r="N330" s="225"/>
    </row>
    <row r="331" spans="1:67">
      <c r="N331" s="225"/>
    </row>
    <row r="332" spans="1:67">
      <c r="N332" s="225"/>
    </row>
    <row r="333" spans="1:67">
      <c r="N333" s="225"/>
    </row>
    <row r="334" spans="1:67">
      <c r="N334" s="225"/>
    </row>
    <row r="335" spans="1:67">
      <c r="N335" s="225"/>
    </row>
  </sheetData>
  <autoFilter ref="A2:BN327" xr:uid="{00000000-0009-0000-0000-000006000000}"/>
  <mergeCells count="21">
    <mergeCell ref="F115:F149"/>
    <mergeCell ref="F85:F114"/>
    <mergeCell ref="F3:F5"/>
    <mergeCell ref="F6:F13"/>
    <mergeCell ref="F14:F19"/>
    <mergeCell ref="F20:F40"/>
    <mergeCell ref="F41:F44"/>
    <mergeCell ref="F45:F46"/>
    <mergeCell ref="F47:F48"/>
    <mergeCell ref="F49:F50"/>
    <mergeCell ref="F51:F54"/>
    <mergeCell ref="F55:F61"/>
    <mergeCell ref="F62:F84"/>
    <mergeCell ref="F288:F327"/>
    <mergeCell ref="F213:F215"/>
    <mergeCell ref="F255:F287"/>
    <mergeCell ref="F150:F169"/>
    <mergeCell ref="F170:F212"/>
    <mergeCell ref="F216:F225"/>
    <mergeCell ref="F226:F227"/>
    <mergeCell ref="F228:F254"/>
  </mergeCells>
  <phoneticPr fontId="27" type="noConversion"/>
  <conditionalFormatting sqref="G3:G4">
    <cfRule type="duplicateValues" dxfId="45" priority="6"/>
  </conditionalFormatting>
  <conditionalFormatting sqref="G6">
    <cfRule type="duplicateValues" dxfId="44" priority="10"/>
  </conditionalFormatting>
  <conditionalFormatting sqref="G10">
    <cfRule type="duplicateValues" dxfId="43" priority="1"/>
  </conditionalFormatting>
  <conditionalFormatting sqref="G17:G19">
    <cfRule type="duplicateValues" dxfId="42" priority="36"/>
  </conditionalFormatting>
  <conditionalFormatting sqref="G20">
    <cfRule type="duplicateValues" dxfId="41" priority="14"/>
  </conditionalFormatting>
  <conditionalFormatting sqref="G41">
    <cfRule type="duplicateValues" dxfId="40" priority="13"/>
  </conditionalFormatting>
  <conditionalFormatting sqref="G45">
    <cfRule type="duplicateValues" dxfId="39" priority="12"/>
  </conditionalFormatting>
  <conditionalFormatting sqref="G49">
    <cfRule type="duplicateValues" dxfId="38" priority="11"/>
  </conditionalFormatting>
  <conditionalFormatting sqref="G51">
    <cfRule type="duplicateValues" dxfId="37" priority="5"/>
  </conditionalFormatting>
  <conditionalFormatting sqref="G55">
    <cfRule type="duplicateValues" dxfId="36" priority="7"/>
  </conditionalFormatting>
  <conditionalFormatting sqref="G62">
    <cfRule type="duplicateValues" dxfId="35" priority="15"/>
  </conditionalFormatting>
  <conditionalFormatting sqref="G115">
    <cfRule type="duplicateValues" dxfId="34" priority="2"/>
  </conditionalFormatting>
  <conditionalFormatting sqref="G150">
    <cfRule type="duplicateValues" dxfId="33" priority="20"/>
  </conditionalFormatting>
  <conditionalFormatting sqref="G151">
    <cfRule type="duplicateValues" dxfId="32" priority="4"/>
  </conditionalFormatting>
  <conditionalFormatting sqref="G170">
    <cfRule type="duplicateValues" dxfId="31" priority="19"/>
  </conditionalFormatting>
  <conditionalFormatting sqref="G213">
    <cfRule type="duplicateValues" dxfId="30" priority="29"/>
  </conditionalFormatting>
  <conditionalFormatting sqref="G216">
    <cfRule type="duplicateValues" dxfId="29" priority="18"/>
  </conditionalFormatting>
  <conditionalFormatting sqref="G228">
    <cfRule type="duplicateValues" dxfId="28" priority="17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ignoredErrors>
    <ignoredError sqref="G305 G297" numberStoredAsText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28"/>
  <sheetViews>
    <sheetView topLeftCell="A10" zoomScale="90" zoomScaleNormal="90" workbookViewId="0">
      <selection activeCell="H26" sqref="H26"/>
    </sheetView>
  </sheetViews>
  <sheetFormatPr defaultRowHeight="17.100000000000001"/>
  <cols>
    <col min="2" max="2" width="19" bestFit="1" customWidth="1"/>
    <col min="3" max="5" width="16" customWidth="1"/>
    <col min="6" max="6" width="18.375" customWidth="1"/>
    <col min="7" max="7" width="13.625" customWidth="1"/>
    <col min="8" max="8" width="14.375" bestFit="1" customWidth="1"/>
  </cols>
  <sheetData>
    <row r="2" spans="2:8" ht="17.45" thickBot="1"/>
    <row r="3" spans="2:8" ht="17.45" thickBot="1">
      <c r="B3" s="48" t="s">
        <v>30</v>
      </c>
      <c r="C3" s="43" t="s">
        <v>826</v>
      </c>
      <c r="D3" s="43" t="s">
        <v>827</v>
      </c>
      <c r="E3" s="44" t="s">
        <v>828</v>
      </c>
      <c r="F3" s="43" t="s">
        <v>34</v>
      </c>
      <c r="H3" s="49"/>
    </row>
    <row r="4" spans="2:8" ht="17.45" thickBot="1">
      <c r="B4" s="42" t="s">
        <v>35</v>
      </c>
      <c r="C4" s="43">
        <f>'FY25'!AP2</f>
        <v>332.8</v>
      </c>
      <c r="D4" s="43">
        <f>'FY25'!AR2</f>
        <v>499.2</v>
      </c>
      <c r="E4" s="44">
        <f>'FY25'!AT2</f>
        <v>2188.8000000000002</v>
      </c>
      <c r="F4" s="43">
        <f>SUM(C4:E4)</f>
        <v>3020.8</v>
      </c>
    </row>
    <row r="5" spans="2:8" ht="17.45" thickBot="1">
      <c r="B5" s="42" t="s">
        <v>36</v>
      </c>
      <c r="C5" s="43">
        <v>0</v>
      </c>
      <c r="D5" s="43">
        <v>1686.02</v>
      </c>
      <c r="E5" s="43">
        <v>28326.04</v>
      </c>
      <c r="F5" s="43">
        <f>SUM(C5:E5)</f>
        <v>30012.06</v>
      </c>
    </row>
    <row r="6" spans="2:8" ht="17.45" thickBot="1">
      <c r="B6" s="45" t="s">
        <v>37</v>
      </c>
      <c r="C6" s="46"/>
      <c r="D6" s="46"/>
      <c r="E6" s="47"/>
      <c r="F6" s="43"/>
      <c r="H6" t="s">
        <v>38</v>
      </c>
    </row>
    <row r="7" spans="2:8" ht="17.45" thickBot="1">
      <c r="B7" s="42" t="s">
        <v>39</v>
      </c>
      <c r="C7" s="43">
        <f>SUM(C4:C6)</f>
        <v>332.8</v>
      </c>
      <c r="D7" s="43">
        <f>SUM(D4:D6)</f>
        <v>2185.2199999999998</v>
      </c>
      <c r="E7" s="43">
        <f>SUM(E4:E6)</f>
        <v>30514.84</v>
      </c>
      <c r="F7" s="43">
        <f>SUM(F4:F6)</f>
        <v>33032.86</v>
      </c>
      <c r="G7" s="759"/>
    </row>
    <row r="8" spans="2:8">
      <c r="G8" s="2"/>
      <c r="H8" t="s">
        <v>40</v>
      </c>
    </row>
    <row r="9" spans="2:8" ht="17.45" thickBot="1">
      <c r="G9" s="2"/>
    </row>
    <row r="10" spans="2:8" ht="17.45" thickBot="1">
      <c r="B10" s="48" t="s">
        <v>30</v>
      </c>
      <c r="C10" s="43" t="s">
        <v>829</v>
      </c>
      <c r="D10" s="43" t="s">
        <v>830</v>
      </c>
      <c r="E10" s="44" t="s">
        <v>831</v>
      </c>
      <c r="F10" s="43" t="s">
        <v>44</v>
      </c>
      <c r="G10" s="2"/>
      <c r="H10" t="s">
        <v>45</v>
      </c>
    </row>
    <row r="11" spans="2:8" ht="17.45" thickBot="1">
      <c r="B11" s="42" t="s">
        <v>35</v>
      </c>
      <c r="C11" s="43">
        <f>'FY25'!AV2</f>
        <v>0</v>
      </c>
      <c r="D11" s="43">
        <f>'FY25'!AX2</f>
        <v>665.6</v>
      </c>
      <c r="E11" s="44">
        <f>'FY25'!AZ2</f>
        <v>832</v>
      </c>
      <c r="F11" s="43">
        <f>SUM(C11:E11)</f>
        <v>1497.6</v>
      </c>
      <c r="G11" s="5"/>
    </row>
    <row r="12" spans="2:8" ht="17.45" thickBot="1">
      <c r="B12" s="42" t="s">
        <v>36</v>
      </c>
      <c r="C12" s="43">
        <v>0</v>
      </c>
      <c r="D12" s="43">
        <v>0</v>
      </c>
      <c r="E12" s="43">
        <v>512.09</v>
      </c>
      <c r="F12" s="43">
        <f>SUM(C12:E12)</f>
        <v>512.09</v>
      </c>
      <c r="G12" s="2"/>
      <c r="H12" t="s">
        <v>46</v>
      </c>
    </row>
    <row r="13" spans="2:8" ht="17.45" thickBot="1">
      <c r="B13" s="45" t="s">
        <v>37</v>
      </c>
      <c r="C13" s="46"/>
      <c r="D13" s="46"/>
      <c r="E13" s="47"/>
      <c r="F13" s="43"/>
      <c r="G13" s="2"/>
    </row>
    <row r="14" spans="2:8" ht="17.45" thickBot="1">
      <c r="B14" s="42" t="s">
        <v>39</v>
      </c>
      <c r="C14" s="43">
        <f>SUM(C11:C13)</f>
        <v>0</v>
      </c>
      <c r="D14" s="43">
        <f>SUM(D11:D13)</f>
        <v>665.6</v>
      </c>
      <c r="E14" s="43">
        <f>SUM(E11:E13)</f>
        <v>1344.0900000000001</v>
      </c>
      <c r="F14" s="43">
        <f>SUM(F11:F13)</f>
        <v>2009.69</v>
      </c>
      <c r="G14" s="759"/>
      <c r="H14" t="s">
        <v>47</v>
      </c>
    </row>
    <row r="15" spans="2:8">
      <c r="G15" s="2"/>
      <c r="H15" t="s">
        <v>48</v>
      </c>
    </row>
    <row r="16" spans="2:8" ht="17.45" thickBot="1">
      <c r="G16" s="2"/>
    </row>
    <row r="17" spans="2:8" ht="17.45" thickBot="1">
      <c r="B17" s="48" t="s">
        <v>30</v>
      </c>
      <c r="C17" s="43" t="s">
        <v>832</v>
      </c>
      <c r="D17" s="43" t="s">
        <v>833</v>
      </c>
      <c r="E17" s="44" t="s">
        <v>834</v>
      </c>
      <c r="F17" s="43" t="s">
        <v>52</v>
      </c>
      <c r="G17" s="2"/>
      <c r="H17" t="s">
        <v>53</v>
      </c>
    </row>
    <row r="18" spans="2:8" ht="17.45" thickBot="1">
      <c r="B18" s="42" t="s">
        <v>35</v>
      </c>
      <c r="C18" s="43">
        <f>'FY25'!BB2</f>
        <v>537.6</v>
      </c>
      <c r="D18" s="43">
        <f>'FY25'!BD2</f>
        <v>998.40000000000009</v>
      </c>
      <c r="E18" s="44">
        <f>'FY25'!BF2</f>
        <v>998.4</v>
      </c>
      <c r="F18" s="43">
        <f>SUM(C18:E18)</f>
        <v>2534.4</v>
      </c>
      <c r="G18" s="5"/>
    </row>
    <row r="19" spans="2:8" ht="17.45" thickBot="1">
      <c r="B19" s="42" t="s">
        <v>36</v>
      </c>
      <c r="C19" s="43">
        <v>115504.03</v>
      </c>
      <c r="D19" s="43">
        <v>11334.67</v>
      </c>
      <c r="E19" s="44">
        <v>99133.04</v>
      </c>
      <c r="F19" s="43">
        <f>SUM(C19:E19)</f>
        <v>225971.74</v>
      </c>
      <c r="G19" s="35"/>
    </row>
    <row r="20" spans="2:8" ht="17.45" thickBot="1">
      <c r="B20" s="45" t="s">
        <v>37</v>
      </c>
      <c r="C20" s="46"/>
      <c r="D20" s="46"/>
      <c r="E20" s="47"/>
      <c r="F20" s="43"/>
      <c r="G20" s="35"/>
    </row>
    <row r="21" spans="2:8" ht="17.45" thickBot="1">
      <c r="B21" s="42" t="s">
        <v>39</v>
      </c>
      <c r="C21" s="43">
        <f>SUM(C18:C20)</f>
        <v>116041.63</v>
      </c>
      <c r="D21" s="43">
        <f>SUM(D18:D20)</f>
        <v>12333.07</v>
      </c>
      <c r="E21" s="43">
        <f>SUM(E18:E20)</f>
        <v>100131.43999999999</v>
      </c>
      <c r="F21" s="43">
        <f>SUM(F18:F20)</f>
        <v>228506.13999999998</v>
      </c>
      <c r="G21" s="760"/>
    </row>
    <row r="22" spans="2:8">
      <c r="E22" s="343"/>
    </row>
    <row r="23" spans="2:8" ht="17.45" thickBot="1"/>
    <row r="24" spans="2:8" ht="17.45" thickBot="1">
      <c r="B24" s="48" t="s">
        <v>30</v>
      </c>
      <c r="C24" s="43" t="s">
        <v>835</v>
      </c>
      <c r="D24" s="43" t="s">
        <v>836</v>
      </c>
      <c r="E24" s="44" t="s">
        <v>837</v>
      </c>
      <c r="F24" s="43" t="s">
        <v>57</v>
      </c>
    </row>
    <row r="25" spans="2:8" ht="17.45" thickBot="1">
      <c r="B25" s="42" t="s">
        <v>35</v>
      </c>
      <c r="C25" s="43">
        <f>'FY25'!BH2</f>
        <v>1779.2</v>
      </c>
      <c r="D25" s="43">
        <f>'FY25'!BJ2</f>
        <v>499.2</v>
      </c>
      <c r="E25" s="44">
        <f>'FY25'!BL2</f>
        <v>1548.8000000000002</v>
      </c>
      <c r="F25" s="43">
        <f>SUM(C25:E25)</f>
        <v>3827.2000000000003</v>
      </c>
    </row>
    <row r="26" spans="2:8" ht="17.45" thickBot="1">
      <c r="B26" s="42" t="s">
        <v>36</v>
      </c>
      <c r="C26" s="43">
        <v>142.56</v>
      </c>
      <c r="D26" s="43"/>
      <c r="E26" s="44"/>
      <c r="F26" s="43"/>
    </row>
    <row r="27" spans="2:8" ht="17.45" thickBot="1">
      <c r="B27" s="45" t="s">
        <v>37</v>
      </c>
      <c r="C27" s="46"/>
      <c r="D27" s="46"/>
      <c r="E27" s="47"/>
      <c r="F27" s="46"/>
    </row>
    <row r="28" spans="2:8" ht="17.45" thickBot="1">
      <c r="B28" s="42" t="s">
        <v>39</v>
      </c>
      <c r="C28" s="43">
        <f>SUM(C25:C27)</f>
        <v>1921.76</v>
      </c>
      <c r="D28" s="43">
        <f>SUM(D25:D27)</f>
        <v>499.2</v>
      </c>
      <c r="E28" s="43">
        <f>SUM(E25:E27)</f>
        <v>1548.8000000000002</v>
      </c>
      <c r="F28" s="43">
        <f>SUM(C28:E28)</f>
        <v>3969.76</v>
      </c>
      <c r="H28" s="49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143"/>
  <sheetViews>
    <sheetView topLeftCell="A125" zoomScale="85" zoomScaleNormal="85" workbookViewId="0">
      <selection activeCell="E145" sqref="E145"/>
    </sheetView>
  </sheetViews>
  <sheetFormatPr defaultRowHeight="17.100000000000001"/>
  <cols>
    <col min="1" max="1" width="2.375" customWidth="1"/>
    <col min="2" max="2" width="34.375" bestFit="1" customWidth="1"/>
    <col min="3" max="3" width="22.375" customWidth="1"/>
    <col min="4" max="7" width="25.75" customWidth="1"/>
    <col min="8" max="8" width="18.375" customWidth="1"/>
  </cols>
  <sheetData>
    <row r="3" spans="2:7" ht="17.45" thickBot="1">
      <c r="B3" s="20" t="s">
        <v>58</v>
      </c>
      <c r="C3" s="21"/>
      <c r="D3" s="21"/>
      <c r="E3" s="21"/>
      <c r="F3" s="21"/>
      <c r="G3" s="21"/>
    </row>
    <row r="4" spans="2:7" ht="17.45" thickBot="1">
      <c r="B4" s="22"/>
      <c r="C4" s="23" t="s">
        <v>59</v>
      </c>
      <c r="D4" s="31">
        <v>45597</v>
      </c>
      <c r="E4" s="31">
        <v>45627</v>
      </c>
      <c r="F4" s="31">
        <v>45658</v>
      </c>
      <c r="G4" s="24" t="s">
        <v>838</v>
      </c>
    </row>
    <row r="5" spans="2:7" ht="17.45" thickBot="1">
      <c r="B5" s="1007" t="s">
        <v>839</v>
      </c>
      <c r="C5" s="26" t="s">
        <v>62</v>
      </c>
      <c r="D5" s="26">
        <f>+SUM('FY25'!AP107:AP136)*0.25</f>
        <v>565.79999999999995</v>
      </c>
      <c r="E5" s="26">
        <f>SUM('FY25'!AR107:AR136)*0.25</f>
        <v>324</v>
      </c>
      <c r="F5" s="26">
        <f>SUM('FY25'!AT107:AT136)*0.25</f>
        <v>22</v>
      </c>
      <c r="G5" s="26">
        <f>SUM(D5:F5)</f>
        <v>911.8</v>
      </c>
    </row>
    <row r="6" spans="2:7" ht="17.45" thickBot="1">
      <c r="B6" s="1008"/>
      <c r="C6" s="26" t="s">
        <v>63</v>
      </c>
      <c r="D6" s="26">
        <f>SUM('FY25'!AP7:AP14)</f>
        <v>193885.05000000002</v>
      </c>
      <c r="E6" s="26">
        <f>SUM('FY25'!AR7:AR14)</f>
        <v>291897.94</v>
      </c>
      <c r="F6" s="26">
        <f>SUM('FY25'!AT7:AT14)</f>
        <v>195206.28999999998</v>
      </c>
      <c r="G6" s="26">
        <f>SUM(D6:F6)</f>
        <v>680989.28</v>
      </c>
    </row>
    <row r="7" spans="2:7" ht="17.45" thickBot="1">
      <c r="B7" s="1008"/>
      <c r="C7" s="26" t="s">
        <v>64</v>
      </c>
      <c r="D7" s="26">
        <v>0</v>
      </c>
      <c r="E7" s="26">
        <v>0</v>
      </c>
      <c r="F7" s="26">
        <v>0</v>
      </c>
      <c r="G7" s="26">
        <f t="shared" ref="G7:G24" si="0">SUM(D7:F7)</f>
        <v>0</v>
      </c>
    </row>
    <row r="8" spans="2:7" ht="17.45" thickBot="1">
      <c r="B8" s="1008"/>
      <c r="C8" s="26" t="s">
        <v>65</v>
      </c>
      <c r="D8" s="26">
        <f>SUM('FY25'!AP25:AP44)</f>
        <v>48520.80000000001</v>
      </c>
      <c r="E8" s="26">
        <f>SUM('FY25'!AR25:AR44)</f>
        <v>55781.899999999994</v>
      </c>
      <c r="F8" s="26">
        <f>SUM('FY25'!AT25:AT44)</f>
        <v>49396.83</v>
      </c>
      <c r="G8" s="26">
        <f t="shared" si="0"/>
        <v>153699.53000000003</v>
      </c>
    </row>
    <row r="9" spans="2:7" ht="17.45" thickBot="1">
      <c r="B9" s="1008"/>
      <c r="C9" s="26" t="s">
        <v>66</v>
      </c>
      <c r="D9" s="26">
        <f>SUM('FY25'!AP46:AP47)</f>
        <v>21364.800000000003</v>
      </c>
      <c r="E9" s="26">
        <f>SUM('FY25'!AR46:AR47)</f>
        <v>19667.2</v>
      </c>
      <c r="F9" s="26">
        <f>SUM('FY25'!AT46:AT47)</f>
        <v>11265.600000000002</v>
      </c>
      <c r="G9" s="26">
        <f t="shared" si="0"/>
        <v>52297.600000000006</v>
      </c>
    </row>
    <row r="10" spans="2:7" ht="17.45" thickBot="1">
      <c r="B10" s="1008"/>
      <c r="C10" s="26" t="s">
        <v>67</v>
      </c>
      <c r="D10" s="26">
        <f>SUM('FY25'!AP52:AP53)</f>
        <v>15831.6</v>
      </c>
      <c r="E10" s="26">
        <f>SUM('FY25'!AR52:AR53)</f>
        <v>11850</v>
      </c>
      <c r="F10" s="26">
        <f>SUM('FY25'!AT52:AT53)</f>
        <v>12987.6</v>
      </c>
      <c r="G10" s="26">
        <f t="shared" si="0"/>
        <v>40669.199999999997</v>
      </c>
    </row>
    <row r="11" spans="2:7" ht="17.45" thickBot="1">
      <c r="B11" s="1008"/>
      <c r="C11" s="26" t="s">
        <v>68</v>
      </c>
      <c r="D11" s="26">
        <v>0</v>
      </c>
      <c r="E11" s="26">
        <v>0</v>
      </c>
      <c r="F11" s="26">
        <v>0</v>
      </c>
      <c r="G11" s="26">
        <f t="shared" si="0"/>
        <v>0</v>
      </c>
    </row>
    <row r="12" spans="2:7" ht="17.45" thickBot="1">
      <c r="B12" s="1008"/>
      <c r="C12" s="26" t="s">
        <v>69</v>
      </c>
      <c r="D12" s="26">
        <f>SUM('FY25'!AP59:AP61)</f>
        <v>1450.4</v>
      </c>
      <c r="E12" s="26">
        <f>SUM('FY25'!AR59:AR61)</f>
        <v>3962.4</v>
      </c>
      <c r="F12" s="26">
        <f>SUM('FY25'!AT59:AT61)</f>
        <v>3636</v>
      </c>
      <c r="G12" s="26">
        <f t="shared" si="0"/>
        <v>9048.7999999999993</v>
      </c>
    </row>
    <row r="13" spans="2:7" ht="17.45" thickBot="1">
      <c r="B13" s="1008"/>
      <c r="C13" s="26" t="s">
        <v>71</v>
      </c>
      <c r="D13" s="26">
        <v>0</v>
      </c>
      <c r="E13" s="26">
        <v>0</v>
      </c>
      <c r="F13" s="26">
        <v>0</v>
      </c>
      <c r="G13" s="26">
        <f t="shared" ref="G13:G15" si="1">SUM(D13:F13)</f>
        <v>0</v>
      </c>
    </row>
    <row r="14" spans="2:7" ht="17.45" thickBot="1">
      <c r="B14" s="1008"/>
      <c r="C14" s="25" t="s">
        <v>72</v>
      </c>
      <c r="D14" s="27">
        <f>SUM('FY25'!AP243:AP387)</f>
        <v>56053.939999999981</v>
      </c>
      <c r="E14" s="27">
        <f>SUM('FY25'!AR243:AR387)</f>
        <v>68336.599999999991</v>
      </c>
      <c r="F14" s="27">
        <f>SUM('FY25'!AT243:AT387)</f>
        <v>41617.820000000007</v>
      </c>
      <c r="G14" s="26">
        <f t="shared" si="1"/>
        <v>166008.35999999999</v>
      </c>
    </row>
    <row r="15" spans="2:7" ht="17.45" thickBot="1">
      <c r="B15" s="1009"/>
      <c r="C15" s="28" t="s">
        <v>73</v>
      </c>
      <c r="D15" s="26">
        <f>SUM('FY25'!AP388:AP747)</f>
        <v>119203.71999999999</v>
      </c>
      <c r="E15" s="26">
        <f>SUM('FY25'!AR388:AR747)</f>
        <v>119533.03000000004</v>
      </c>
      <c r="F15" s="26">
        <f>SUM('FY25'!AT388:AT747)</f>
        <v>92937.510000000024</v>
      </c>
      <c r="G15" s="26">
        <f t="shared" si="1"/>
        <v>331674.26000000007</v>
      </c>
    </row>
    <row r="16" spans="2:7" ht="17.45" thickBot="1">
      <c r="B16" s="1010" t="s">
        <v>840</v>
      </c>
      <c r="C16" s="26" t="s">
        <v>75</v>
      </c>
      <c r="D16" s="26">
        <f>SUM('FY25'!AP62:AP106)+SUM('FY25'!AP107:AP136)*0.75</f>
        <v>25140.9</v>
      </c>
      <c r="E16" s="26">
        <f>SUM('FY25'!AR62:AR106)+SUM('FY25'!AR107:AR136)*0.75</f>
        <v>40385</v>
      </c>
      <c r="F16" s="26">
        <f>SUM('FY25'!AT62:AT106)+SUM('FY25'!AT107:AT136)*0.75</f>
        <v>9389.2000000000007</v>
      </c>
      <c r="G16" s="26">
        <f t="shared" si="0"/>
        <v>74915.100000000006</v>
      </c>
    </row>
    <row r="17" spans="2:7" ht="17.45" thickBot="1">
      <c r="B17" s="1011"/>
      <c r="C17" s="26" t="s">
        <v>69</v>
      </c>
      <c r="D17" s="26">
        <f>SUM('FY25'!AP137:AP159)</f>
        <v>10266.200000000001</v>
      </c>
      <c r="E17" s="26">
        <f>SUM('FY25'!AR137:AR159)</f>
        <v>17533.32</v>
      </c>
      <c r="F17" s="26">
        <f>SUM('FY25'!AT137:AT159)</f>
        <v>3310.7</v>
      </c>
      <c r="G17" s="26">
        <f t="shared" si="0"/>
        <v>31110.22</v>
      </c>
    </row>
    <row r="18" spans="2:7" ht="17.45" thickBot="1">
      <c r="B18" s="1011"/>
      <c r="C18" s="26" t="s">
        <v>76</v>
      </c>
      <c r="D18" s="26">
        <f>SUM('FY25'!AP160:AP174)</f>
        <v>22016.350000000002</v>
      </c>
      <c r="E18" s="26">
        <f>SUM('FY25'!AR160:AR174)</f>
        <v>32834.5</v>
      </c>
      <c r="F18" s="26">
        <f>SUM('FY25'!AT160:AT174)</f>
        <v>21406</v>
      </c>
      <c r="G18" s="26">
        <f t="shared" si="0"/>
        <v>76256.850000000006</v>
      </c>
    </row>
    <row r="19" spans="2:7" ht="17.45" thickBot="1">
      <c r="B19" s="1011"/>
      <c r="C19" s="26" t="s">
        <v>77</v>
      </c>
      <c r="D19" s="26">
        <v>0</v>
      </c>
      <c r="E19" s="26">
        <v>0</v>
      </c>
      <c r="F19" s="26">
        <v>0</v>
      </c>
      <c r="G19" s="26">
        <f t="shared" si="0"/>
        <v>0</v>
      </c>
    </row>
    <row r="20" spans="2:7" ht="17.45" thickBot="1">
      <c r="B20" s="1011"/>
      <c r="C20" s="26" t="s">
        <v>78</v>
      </c>
      <c r="D20" s="26">
        <f>SUM('FY25'!AP178:AP181)</f>
        <v>9664</v>
      </c>
      <c r="E20" s="26">
        <f>SUM('FY25'!AR178:AR181)</f>
        <v>10304</v>
      </c>
      <c r="F20" s="26">
        <f>SUM('FY25'!AT178:AT181)</f>
        <v>9632</v>
      </c>
      <c r="G20" s="26">
        <f t="shared" si="0"/>
        <v>29600</v>
      </c>
    </row>
    <row r="21" spans="2:7" ht="17.45" thickBot="1">
      <c r="B21" s="1011"/>
      <c r="C21" s="26" t="s">
        <v>79</v>
      </c>
      <c r="D21" s="26">
        <v>0</v>
      </c>
      <c r="E21" s="26">
        <v>0</v>
      </c>
      <c r="F21" s="26">
        <v>0</v>
      </c>
      <c r="G21" s="26">
        <f t="shared" si="0"/>
        <v>0</v>
      </c>
    </row>
    <row r="22" spans="2:7" ht="17.45" thickBot="1">
      <c r="B22" s="1011"/>
      <c r="C22" s="26" t="s">
        <v>80</v>
      </c>
      <c r="D22" s="26">
        <f>SUM('FY25'!AP184:AP198)</f>
        <v>4420</v>
      </c>
      <c r="E22" s="26">
        <f>SUM('FY25'!AR184:AR198)</f>
        <v>3254</v>
      </c>
      <c r="F22" s="26">
        <f>SUM('FY25'!AT184:AT198)</f>
        <v>843.5</v>
      </c>
      <c r="G22" s="26">
        <f t="shared" si="0"/>
        <v>8517.5</v>
      </c>
    </row>
    <row r="23" spans="2:7" ht="17.45" thickBot="1">
      <c r="B23" s="1011"/>
      <c r="C23" s="26" t="s">
        <v>72</v>
      </c>
      <c r="D23" s="26">
        <f>SUM('FY25'!AP199:AP242)</f>
        <v>39539.800000000003</v>
      </c>
      <c r="E23" s="26">
        <f>SUM('FY25'!AR199:AR242)</f>
        <v>27293.4</v>
      </c>
      <c r="F23" s="26">
        <f>SUM('FY25'!AT199:AT242)</f>
        <v>21561.120000000003</v>
      </c>
      <c r="G23" s="26">
        <f t="shared" si="0"/>
        <v>88394.32</v>
      </c>
    </row>
    <row r="24" spans="2:7" ht="17.45" thickBot="1">
      <c r="B24" s="1012"/>
      <c r="C24" s="26" t="s">
        <v>73</v>
      </c>
      <c r="D24" s="26">
        <f>SUM('FY25'!AP748:AP953)</f>
        <v>103126.93999999999</v>
      </c>
      <c r="E24" s="26">
        <f>SUM('FY25'!AR748:AR953)</f>
        <v>119037.54000000002</v>
      </c>
      <c r="F24" s="26">
        <f>SUM('FY25'!AT748:AT953)</f>
        <v>61519.689999999995</v>
      </c>
      <c r="G24" s="26">
        <f t="shared" si="0"/>
        <v>283684.17</v>
      </c>
    </row>
    <row r="25" spans="2:7" ht="17.45" thickBot="1">
      <c r="B25" s="21"/>
      <c r="C25" s="21"/>
      <c r="D25" s="21"/>
      <c r="E25" s="21"/>
      <c r="F25" s="21"/>
      <c r="G25" s="29">
        <f>SUM(G5:G24)</f>
        <v>2027776.9900000002</v>
      </c>
    </row>
    <row r="26" spans="2:7">
      <c r="B26" s="21"/>
      <c r="C26" s="21"/>
      <c r="D26" s="21"/>
      <c r="E26" s="21"/>
      <c r="F26" s="21"/>
      <c r="G26" s="21"/>
    </row>
    <row r="27" spans="2:7" ht="17.45" thickBot="1">
      <c r="B27" s="20" t="s">
        <v>58</v>
      </c>
      <c r="C27" s="21"/>
      <c r="D27" s="21"/>
      <c r="E27" s="21"/>
      <c r="F27" s="21"/>
      <c r="G27" s="21"/>
    </row>
    <row r="28" spans="2:7" ht="17.45" thickBot="1">
      <c r="B28" s="38"/>
      <c r="C28" s="23" t="s">
        <v>81</v>
      </c>
      <c r="D28" s="31">
        <v>45597</v>
      </c>
      <c r="E28" s="31">
        <v>45627</v>
      </c>
      <c r="F28" s="31">
        <v>45658</v>
      </c>
      <c r="G28" s="24" t="s">
        <v>838</v>
      </c>
    </row>
    <row r="29" spans="2:7" ht="17.45" thickBot="1">
      <c r="B29" s="1006" t="s">
        <v>82</v>
      </c>
      <c r="C29" s="26" t="s">
        <v>83</v>
      </c>
      <c r="D29" s="26"/>
      <c r="E29" s="26"/>
      <c r="F29" s="26"/>
      <c r="G29" s="26"/>
    </row>
    <row r="30" spans="2:7" ht="17.45" thickBot="1">
      <c r="B30" s="1006"/>
      <c r="C30" s="26" t="s">
        <v>84</v>
      </c>
      <c r="D30" s="26"/>
      <c r="E30" s="26"/>
      <c r="F30" s="26"/>
      <c r="G30" s="26"/>
    </row>
    <row r="31" spans="2:7" ht="17.45" thickBot="1">
      <c r="B31" s="1006"/>
      <c r="C31" s="26" t="s">
        <v>85</v>
      </c>
      <c r="D31" s="26"/>
      <c r="E31" s="26"/>
      <c r="F31" s="26"/>
      <c r="G31" s="26"/>
    </row>
    <row r="32" spans="2:7" ht="17.45" thickBot="1">
      <c r="B32" s="1006"/>
      <c r="C32" s="26" t="s">
        <v>86</v>
      </c>
      <c r="D32" s="26"/>
      <c r="E32" s="26"/>
      <c r="F32" s="26"/>
      <c r="G32" s="26"/>
    </row>
    <row r="33" spans="2:7" ht="17.45" thickBot="1">
      <c r="B33" s="1006"/>
      <c r="C33" s="26" t="s">
        <v>87</v>
      </c>
      <c r="D33" s="30">
        <f>SUM(D5:D24)</f>
        <v>671050.30000000005</v>
      </c>
      <c r="E33" s="30">
        <f>SUM(E5:E24)</f>
        <v>821994.83000000007</v>
      </c>
      <c r="F33" s="30">
        <f>SUM(F5:F24)</f>
        <v>534731.86</v>
      </c>
      <c r="G33" s="26">
        <f>SUM(D33:F33)</f>
        <v>2027776.9900000002</v>
      </c>
    </row>
    <row r="34" spans="2:7" ht="17.45" thickBot="1">
      <c r="B34" s="1006"/>
      <c r="C34" s="26" t="s">
        <v>88</v>
      </c>
      <c r="D34" s="26"/>
      <c r="E34" s="26"/>
      <c r="F34" s="26"/>
      <c r="G34" s="26"/>
    </row>
    <row r="35" spans="2:7" ht="17.45" thickBot="1">
      <c r="B35" s="21"/>
      <c r="C35" s="21"/>
      <c r="D35" s="21"/>
      <c r="E35" s="21"/>
      <c r="F35" s="29" t="s">
        <v>89</v>
      </c>
      <c r="G35" s="30"/>
    </row>
    <row r="38" spans="2:7" ht="17.45" thickBot="1">
      <c r="B38" s="20" t="s">
        <v>90</v>
      </c>
      <c r="C38" s="21"/>
      <c r="D38" s="21"/>
      <c r="E38" s="21"/>
      <c r="F38" s="21"/>
      <c r="G38" s="21"/>
    </row>
    <row r="39" spans="2:7" ht="17.45" thickBot="1">
      <c r="B39" s="22"/>
      <c r="C39" s="23" t="s">
        <v>59</v>
      </c>
      <c r="D39" s="31">
        <v>45689</v>
      </c>
      <c r="E39" s="31">
        <v>45717</v>
      </c>
      <c r="F39" s="31">
        <v>45748</v>
      </c>
      <c r="G39" s="24" t="s">
        <v>841</v>
      </c>
    </row>
    <row r="40" spans="2:7" ht="17.45" thickBot="1">
      <c r="B40" s="1007" t="s">
        <v>61</v>
      </c>
      <c r="C40" s="26" t="s">
        <v>62</v>
      </c>
      <c r="D40" s="26">
        <f>SUM('FY25'!AV107:AV136)*0.25</f>
        <v>1003.6</v>
      </c>
      <c r="E40" s="26">
        <f>SUM('FY25'!AX107:AX136)*0.25</f>
        <v>968.6</v>
      </c>
      <c r="F40" s="26">
        <f>SUM('FY25'!AZ107:AZ136)*0.25</f>
        <v>1373</v>
      </c>
      <c r="G40" s="26">
        <f>SUM(D40:F40)</f>
        <v>3345.2</v>
      </c>
    </row>
    <row r="41" spans="2:7" ht="17.45" thickBot="1">
      <c r="B41" s="1008"/>
      <c r="C41" s="26" t="s">
        <v>63</v>
      </c>
      <c r="D41" s="26">
        <f>SUM('FY25'!AV7:AV22)</f>
        <v>202643.20000000001</v>
      </c>
      <c r="E41" s="26">
        <f>SUM('FY25'!AX7:AX22)</f>
        <v>229468.77999999997</v>
      </c>
      <c r="F41" s="26">
        <f>SUM('FY25'!AZ7:AZ22)</f>
        <v>187189.78</v>
      </c>
      <c r="G41" s="26">
        <f t="shared" ref="G41:G59" si="2">SUM(D41:F41)</f>
        <v>619301.76</v>
      </c>
    </row>
    <row r="42" spans="2:7" ht="17.45" thickBot="1">
      <c r="B42" s="1008"/>
      <c r="C42" s="26" t="s">
        <v>64</v>
      </c>
      <c r="D42" s="26">
        <v>0</v>
      </c>
      <c r="E42" s="26">
        <v>0</v>
      </c>
      <c r="F42" s="26">
        <v>0</v>
      </c>
      <c r="G42" s="26">
        <f t="shared" si="2"/>
        <v>0</v>
      </c>
    </row>
    <row r="43" spans="2:7" ht="17.45" thickBot="1">
      <c r="B43" s="1008"/>
      <c r="C43" s="26" t="s">
        <v>65</v>
      </c>
      <c r="D43" s="26">
        <f>SUM('FY25'!AV25:AV44)</f>
        <v>42187.199999999997</v>
      </c>
      <c r="E43" s="26">
        <f>SUM('FY25'!AX25:AX44)</f>
        <v>38717.199999999997</v>
      </c>
      <c r="F43" s="26">
        <f>SUM('FY25'!AZ25:AZ44)</f>
        <v>58735.199999999997</v>
      </c>
      <c r="G43" s="26">
        <f t="shared" si="2"/>
        <v>139639.59999999998</v>
      </c>
    </row>
    <row r="44" spans="2:7" ht="17.45" thickBot="1">
      <c r="B44" s="1008"/>
      <c r="C44" s="26" t="s">
        <v>66</v>
      </c>
      <c r="D44" s="26">
        <f>SUM('FY25'!AV46:AV47)</f>
        <v>13601.6</v>
      </c>
      <c r="E44" s="26">
        <f>SUM('FY25'!AX46:AX47)</f>
        <v>14897.52</v>
      </c>
      <c r="F44" s="26">
        <f>SUM('FY25'!AZ46:AZ47)</f>
        <v>7776.0000000000009</v>
      </c>
      <c r="G44" s="26">
        <f t="shared" si="2"/>
        <v>36275.120000000003</v>
      </c>
    </row>
    <row r="45" spans="2:7" ht="17.45" thickBot="1">
      <c r="B45" s="1008"/>
      <c r="C45" s="26" t="s">
        <v>67</v>
      </c>
      <c r="D45" s="26">
        <f>SUM('FY25'!AV52:AV53)</f>
        <v>16116</v>
      </c>
      <c r="E45" s="26">
        <f>SUM('FY25'!AX52:AX53)</f>
        <v>18960</v>
      </c>
      <c r="F45" s="26">
        <f>SUM('FY25'!AZ52:AZ53)</f>
        <v>14504.400000000001</v>
      </c>
      <c r="G45" s="26">
        <f t="shared" si="2"/>
        <v>49580.4</v>
      </c>
    </row>
    <row r="46" spans="2:7" ht="17.45" thickBot="1">
      <c r="B46" s="1008"/>
      <c r="C46" s="26" t="s">
        <v>68</v>
      </c>
      <c r="D46" s="26">
        <v>0</v>
      </c>
      <c r="E46" s="26">
        <v>0</v>
      </c>
      <c r="F46" s="26">
        <v>0</v>
      </c>
      <c r="G46" s="26">
        <f t="shared" si="2"/>
        <v>0</v>
      </c>
    </row>
    <row r="47" spans="2:7" ht="17.45" thickBot="1">
      <c r="B47" s="1008"/>
      <c r="C47" s="26" t="s">
        <v>69</v>
      </c>
      <c r="D47" s="26">
        <f>SUM('FY25'!AV59:AV61)</f>
        <v>7372.8</v>
      </c>
      <c r="E47" s="26">
        <f>SUM('FY25'!AX59:AX61)</f>
        <v>4634.3999999999996</v>
      </c>
      <c r="F47" s="26">
        <f>SUM('FY25'!AZ59:AZ61)</f>
        <v>3103.2</v>
      </c>
      <c r="G47" s="26">
        <f t="shared" si="2"/>
        <v>15110.400000000001</v>
      </c>
    </row>
    <row r="48" spans="2:7" ht="17.45" thickBot="1">
      <c r="B48" s="1008"/>
      <c r="C48" s="26" t="s">
        <v>71</v>
      </c>
      <c r="D48" s="26">
        <v>0</v>
      </c>
      <c r="E48" s="26">
        <v>0</v>
      </c>
      <c r="F48" s="26">
        <v>0</v>
      </c>
      <c r="G48" s="26">
        <f t="shared" si="2"/>
        <v>0</v>
      </c>
    </row>
    <row r="49" spans="2:7" ht="17.45" thickBot="1">
      <c r="B49" s="1008"/>
      <c r="C49" s="25" t="s">
        <v>72</v>
      </c>
      <c r="D49" s="27">
        <f>SUM('FY25'!AV243:AV387)</f>
        <v>40913.26</v>
      </c>
      <c r="E49" s="27">
        <f>SUM('FY25'!AX243:AX387)</f>
        <v>56692.579999999994</v>
      </c>
      <c r="F49" s="27">
        <f>SUM('FY25'!AZ243:AZ387)</f>
        <v>58151.96</v>
      </c>
      <c r="G49" s="26">
        <f t="shared" si="2"/>
        <v>155757.79999999999</v>
      </c>
    </row>
    <row r="50" spans="2:7" ht="17.45" thickBot="1">
      <c r="B50" s="1009"/>
      <c r="C50" s="28" t="s">
        <v>73</v>
      </c>
      <c r="D50" s="26">
        <f>SUM('FY25'!AV388:AV747)</f>
        <v>113815.50999999997</v>
      </c>
      <c r="E50" s="26">
        <f>SUM('FY25'!AX388:AX747)</f>
        <v>188031.07999999993</v>
      </c>
      <c r="F50" s="26">
        <f>SUM('FY25'!AZ388:AZ747)</f>
        <v>194095.4</v>
      </c>
      <c r="G50" s="26">
        <f t="shared" si="2"/>
        <v>495941.98999999987</v>
      </c>
    </row>
    <row r="51" spans="2:7" ht="17.45" thickBot="1">
      <c r="B51" s="1010" t="s">
        <v>74</v>
      </c>
      <c r="C51" s="26" t="s">
        <v>75</v>
      </c>
      <c r="D51" s="26">
        <f>SUM('FY25'!AV62:AV106)+SUM('FY25'!AV107:AV136)*0.75</f>
        <v>23344.799999999999</v>
      </c>
      <c r="E51" s="26">
        <f>SUM('FY25'!AX62:AX106)+SUM('FY25'!AX107:AX136)*0.75</f>
        <v>54728.3</v>
      </c>
      <c r="F51" s="26">
        <f>SUM('FY25'!AZ62:AZ106)+SUM('FY25'!AZ107:AZ136)*0.75</f>
        <v>38441</v>
      </c>
      <c r="G51" s="26">
        <f>SUM(D51:F51)</f>
        <v>116514.1</v>
      </c>
    </row>
    <row r="52" spans="2:7" ht="17.45" thickBot="1">
      <c r="B52" s="1011"/>
      <c r="C52" s="26" t="s">
        <v>69</v>
      </c>
      <c r="D52" s="26">
        <f>SUM('FY25'!AV137:AV159)</f>
        <v>5480</v>
      </c>
      <c r="E52" s="26">
        <f>SUM('FY25'!AX137:AX159)</f>
        <v>5033.67</v>
      </c>
      <c r="F52" s="26">
        <f>SUM('FY25'!AZ137:AZ159)</f>
        <v>9018</v>
      </c>
      <c r="G52" s="26">
        <f t="shared" si="2"/>
        <v>19531.669999999998</v>
      </c>
    </row>
    <row r="53" spans="2:7" ht="17.45" thickBot="1">
      <c r="B53" s="1011"/>
      <c r="C53" s="26" t="s">
        <v>76</v>
      </c>
      <c r="D53" s="26">
        <f>SUM('FY25'!AV160:AV173)</f>
        <v>30862</v>
      </c>
      <c r="E53" s="26">
        <f>SUM('FY25'!AX160:AX173)</f>
        <v>74094.350000000006</v>
      </c>
      <c r="F53" s="26">
        <f>SUM('FY25'!AZ160:AZ173)</f>
        <v>42720.800000000003</v>
      </c>
      <c r="G53" s="26">
        <f t="shared" si="2"/>
        <v>147677.15000000002</v>
      </c>
    </row>
    <row r="54" spans="2:7" ht="17.45" thickBot="1">
      <c r="B54" s="1011"/>
      <c r="C54" s="26" t="s">
        <v>77</v>
      </c>
      <c r="D54" s="26">
        <v>0</v>
      </c>
      <c r="E54" s="26">
        <v>0</v>
      </c>
      <c r="F54" s="26">
        <v>0</v>
      </c>
      <c r="G54" s="26">
        <f t="shared" si="2"/>
        <v>0</v>
      </c>
    </row>
    <row r="55" spans="2:7" ht="17.45" thickBot="1">
      <c r="B55" s="1011"/>
      <c r="C55" s="26" t="s">
        <v>78</v>
      </c>
      <c r="D55" s="26">
        <f>SUM('FY25'!AV178:AV181)</f>
        <v>11152</v>
      </c>
      <c r="E55" s="26">
        <f>SUM('FY25'!AX178:AX181)</f>
        <v>4416</v>
      </c>
      <c r="F55" s="26">
        <f>SUM('FY25'!AZ178:AZ181)</f>
        <v>3861.6000000000004</v>
      </c>
      <c r="G55" s="26">
        <f t="shared" si="2"/>
        <v>19429.599999999999</v>
      </c>
    </row>
    <row r="56" spans="2:7" ht="17.45" thickBot="1">
      <c r="B56" s="1011"/>
      <c r="C56" s="26" t="s">
        <v>79</v>
      </c>
      <c r="D56" s="26">
        <v>0</v>
      </c>
      <c r="E56" s="26">
        <v>0</v>
      </c>
      <c r="F56" s="26">
        <v>0</v>
      </c>
      <c r="G56" s="26">
        <f t="shared" si="2"/>
        <v>0</v>
      </c>
    </row>
    <row r="57" spans="2:7" ht="17.45" thickBot="1">
      <c r="B57" s="1011"/>
      <c r="C57" s="26" t="s">
        <v>80</v>
      </c>
      <c r="D57" s="26">
        <f>SUM('FY25'!AV184:AV198)</f>
        <v>6767.35</v>
      </c>
      <c r="E57" s="26">
        <f>SUM('FY25'!AX184:AX198)</f>
        <v>2470</v>
      </c>
      <c r="F57" s="26">
        <f>SUM('FY25'!AZ184:AZ198)</f>
        <v>42824.200000000012</v>
      </c>
      <c r="G57" s="26">
        <f t="shared" si="2"/>
        <v>52061.55000000001</v>
      </c>
    </row>
    <row r="58" spans="2:7" ht="17.45" thickBot="1">
      <c r="B58" s="1011"/>
      <c r="C58" s="26" t="s">
        <v>72</v>
      </c>
      <c r="D58" s="26">
        <f>SUM('FY25'!AV199:AV242)</f>
        <v>19681.52</v>
      </c>
      <c r="E58" s="26">
        <f>SUM('FY25'!AX199:AX242)</f>
        <v>18600.5</v>
      </c>
      <c r="F58" s="26">
        <f>SUM('FY25'!AZ199:AZ242)</f>
        <v>39134.14</v>
      </c>
      <c r="G58" s="26">
        <f t="shared" si="2"/>
        <v>77416.160000000003</v>
      </c>
    </row>
    <row r="59" spans="2:7" ht="17.45" thickBot="1">
      <c r="B59" s="1012"/>
      <c r="C59" s="26" t="s">
        <v>73</v>
      </c>
      <c r="D59" s="26">
        <f>SUM('FY25'!AV748:AV953)</f>
        <v>139921.46999999994</v>
      </c>
      <c r="E59" s="26">
        <f>SUM('FY25'!AX748:AX953)</f>
        <v>136367.52000000002</v>
      </c>
      <c r="F59" s="26">
        <f>SUM('FY25'!AZ748:AZ953)</f>
        <v>106742.38</v>
      </c>
      <c r="G59" s="26">
        <f t="shared" si="2"/>
        <v>383031.37</v>
      </c>
    </row>
    <row r="60" spans="2:7" ht="17.45" thickBot="1">
      <c r="B60" s="21"/>
      <c r="C60" s="21"/>
      <c r="D60" s="21"/>
      <c r="E60" s="21"/>
      <c r="F60" s="21"/>
      <c r="G60" s="29">
        <f>SUM(G40:G59)</f>
        <v>2330613.87</v>
      </c>
    </row>
    <row r="61" spans="2:7">
      <c r="B61" s="21"/>
      <c r="C61" s="21"/>
      <c r="D61" s="21"/>
      <c r="E61" s="21"/>
      <c r="F61" s="21"/>
      <c r="G61" s="21"/>
    </row>
    <row r="62" spans="2:7" ht="17.45" thickBot="1">
      <c r="B62" s="20" t="s">
        <v>90</v>
      </c>
      <c r="C62" s="21"/>
      <c r="D62" s="21"/>
      <c r="E62" s="21"/>
      <c r="F62" s="21"/>
      <c r="G62" s="21"/>
    </row>
    <row r="63" spans="2:7" ht="17.45" thickBot="1">
      <c r="B63" s="22"/>
      <c r="C63" s="23" t="s">
        <v>81</v>
      </c>
      <c r="D63" s="31">
        <v>45689</v>
      </c>
      <c r="E63" s="31">
        <v>45717</v>
      </c>
      <c r="F63" s="31">
        <v>45748</v>
      </c>
      <c r="G63" s="24" t="s">
        <v>841</v>
      </c>
    </row>
    <row r="64" spans="2:7" ht="17.45" thickBot="1">
      <c r="B64" s="1006" t="s">
        <v>82</v>
      </c>
      <c r="C64" s="26" t="s">
        <v>83</v>
      </c>
      <c r="D64" s="26"/>
      <c r="E64" s="26"/>
      <c r="F64" s="26"/>
      <c r="G64" s="26"/>
    </row>
    <row r="65" spans="2:7" ht="17.45" thickBot="1">
      <c r="B65" s="1006" t="s">
        <v>82</v>
      </c>
      <c r="C65" s="26" t="s">
        <v>84</v>
      </c>
      <c r="D65" s="26"/>
      <c r="E65" s="26"/>
      <c r="F65" s="26"/>
      <c r="G65" s="26"/>
    </row>
    <row r="66" spans="2:7" ht="17.45" thickBot="1">
      <c r="B66" s="1006"/>
      <c r="C66" s="26" t="s">
        <v>85</v>
      </c>
      <c r="D66" s="26"/>
      <c r="E66" s="26"/>
      <c r="F66" s="26"/>
      <c r="G66" s="26"/>
    </row>
    <row r="67" spans="2:7" ht="17.45" thickBot="1">
      <c r="B67" s="1006"/>
      <c r="C67" s="26" t="s">
        <v>86</v>
      </c>
      <c r="D67" s="26"/>
      <c r="E67" s="26"/>
      <c r="F67" s="26"/>
      <c r="G67" s="26"/>
    </row>
    <row r="68" spans="2:7" ht="17.45" thickBot="1">
      <c r="B68" s="1006"/>
      <c r="C68" s="26" t="s">
        <v>87</v>
      </c>
      <c r="D68" s="30">
        <f>SUM(D40:D59)</f>
        <v>674862.30999999982</v>
      </c>
      <c r="E68" s="30">
        <f>SUM(E40:E59)</f>
        <v>848080.5</v>
      </c>
      <c r="F68" s="30">
        <f>SUM(F40:F59)</f>
        <v>807671.06</v>
      </c>
      <c r="G68" s="26">
        <f>SUM(D68:F68)</f>
        <v>2330613.87</v>
      </c>
    </row>
    <row r="69" spans="2:7" ht="17.45" thickBot="1">
      <c r="B69" s="1006"/>
      <c r="C69" s="26" t="s">
        <v>88</v>
      </c>
      <c r="D69" s="26"/>
      <c r="E69" s="26"/>
      <c r="F69" s="26"/>
      <c r="G69" s="26"/>
    </row>
    <row r="70" spans="2:7" ht="17.45" thickBot="1">
      <c r="B70" s="21"/>
      <c r="C70" s="21"/>
      <c r="D70" s="21"/>
      <c r="E70" s="21"/>
      <c r="F70" s="29" t="s">
        <v>89</v>
      </c>
      <c r="G70" s="30"/>
    </row>
    <row r="73" spans="2:7" ht="17.45" thickBot="1">
      <c r="B73" s="20" t="s">
        <v>92</v>
      </c>
      <c r="C73" s="21"/>
      <c r="D73" s="21"/>
      <c r="E73" s="21"/>
      <c r="F73" s="21"/>
      <c r="G73" s="21"/>
    </row>
    <row r="74" spans="2:7" ht="32.1" customHeight="1" thickBot="1">
      <c r="B74" s="22"/>
      <c r="C74" s="23" t="s">
        <v>59</v>
      </c>
      <c r="D74" s="31">
        <v>45778</v>
      </c>
      <c r="E74" s="31">
        <v>45809</v>
      </c>
      <c r="F74" s="31">
        <v>45839</v>
      </c>
      <c r="G74" s="24" t="s">
        <v>842</v>
      </c>
    </row>
    <row r="75" spans="2:7" ht="17.45" thickBot="1">
      <c r="B75" s="1007" t="s">
        <v>61</v>
      </c>
      <c r="C75" s="26" t="s">
        <v>62</v>
      </c>
      <c r="D75" s="26">
        <f>SUM('FY25'!BB107:BB136)*0.25</f>
        <v>1090</v>
      </c>
      <c r="E75" s="26">
        <f>SUM('FY25'!BD107:BD136)*0.25</f>
        <v>870.8</v>
      </c>
      <c r="F75" s="26">
        <f>SUM('FY25'!BF107:BF136)*0.25</f>
        <v>2483.1000000000004</v>
      </c>
      <c r="G75" s="26">
        <f t="shared" ref="G75:G94" si="3">SUM(D75:F75)</f>
        <v>4443.9000000000005</v>
      </c>
    </row>
    <row r="76" spans="2:7" ht="17.45" thickBot="1">
      <c r="B76" s="1008"/>
      <c r="C76" s="26" t="s">
        <v>63</v>
      </c>
      <c r="D76" s="26">
        <f>SUM('FY25'!BB7:BB22)</f>
        <v>169092.71</v>
      </c>
      <c r="E76" s="26">
        <f>SUM('FY25'!BD7:BD22)</f>
        <v>231851.06</v>
      </c>
      <c r="F76" s="26">
        <f>SUM('FY25'!BF7:BF22)</f>
        <v>449889.39999999991</v>
      </c>
      <c r="G76" s="26">
        <f t="shared" si="3"/>
        <v>850833.16999999993</v>
      </c>
    </row>
    <row r="77" spans="2:7" ht="17.45" thickBot="1">
      <c r="B77" s="1008"/>
      <c r="C77" s="26" t="s">
        <v>64</v>
      </c>
      <c r="D77" s="26">
        <v>0</v>
      </c>
      <c r="E77" s="26">
        <v>0</v>
      </c>
      <c r="F77" s="26">
        <v>0</v>
      </c>
      <c r="G77" s="26">
        <f t="shared" si="3"/>
        <v>0</v>
      </c>
    </row>
    <row r="78" spans="2:7" ht="17.45" thickBot="1">
      <c r="B78" s="1008"/>
      <c r="C78" s="26" t="s">
        <v>65</v>
      </c>
      <c r="D78" s="26">
        <f>SUM('FY25'!BB25:BB44)</f>
        <v>42258.400000000001</v>
      </c>
      <c r="E78" s="26">
        <f>SUM('FY25'!BD25:BD44)</f>
        <v>33718</v>
      </c>
      <c r="F78" s="26">
        <f>SUM('FY25'!BF25:BF44)</f>
        <v>42142.400000000001</v>
      </c>
      <c r="G78" s="26">
        <f t="shared" si="3"/>
        <v>118118.79999999999</v>
      </c>
    </row>
    <row r="79" spans="2:7" ht="17.45" thickBot="1">
      <c r="B79" s="1008"/>
      <c r="C79" s="26" t="s">
        <v>66</v>
      </c>
      <c r="D79" s="26">
        <f>SUM('FY25'!BB46:BB47)</f>
        <v>518.40000000000009</v>
      </c>
      <c r="E79" s="26">
        <f>SUM('FY25'!BD46:BD47)</f>
        <v>0</v>
      </c>
      <c r="F79" s="26">
        <f>SUM('FY25'!BF46:BF47)</f>
        <v>0</v>
      </c>
      <c r="G79" s="26">
        <f t="shared" si="3"/>
        <v>518.40000000000009</v>
      </c>
    </row>
    <row r="80" spans="2:7" ht="17.45" thickBot="1">
      <c r="B80" s="1008"/>
      <c r="C80" s="26" t="s">
        <v>67</v>
      </c>
      <c r="D80" s="26">
        <f>SUM('FY25'!BB52:BB53)</f>
        <v>15168</v>
      </c>
      <c r="E80" s="26">
        <f>SUM('FY25'!BD52:BD53)</f>
        <v>15168</v>
      </c>
      <c r="F80" s="26">
        <f>SUM('FY25'!BF52:BF53)</f>
        <v>16400.400000000001</v>
      </c>
      <c r="G80" s="26">
        <f t="shared" si="3"/>
        <v>46736.4</v>
      </c>
    </row>
    <row r="81" spans="2:7" ht="17.45" thickBot="1">
      <c r="B81" s="1008"/>
      <c r="C81" s="26" t="s">
        <v>68</v>
      </c>
      <c r="D81" s="26">
        <v>0</v>
      </c>
      <c r="E81" s="26">
        <v>0</v>
      </c>
      <c r="F81" s="26">
        <v>0</v>
      </c>
      <c r="G81" s="26">
        <f t="shared" si="3"/>
        <v>0</v>
      </c>
    </row>
    <row r="82" spans="2:7" ht="17.45" thickBot="1">
      <c r="B82" s="1008"/>
      <c r="C82" s="26" t="s">
        <v>69</v>
      </c>
      <c r="D82" s="26">
        <f>SUM('FY25'!BB59:BB61)</f>
        <v>3636</v>
      </c>
      <c r="E82" s="26">
        <f>SUM('FY25'!BD59:BD61)</f>
        <v>6941.6</v>
      </c>
      <c r="F82" s="26">
        <f>SUM('FY25'!BF59:BF61)</f>
        <v>5821.6</v>
      </c>
      <c r="G82" s="26">
        <f t="shared" si="3"/>
        <v>16399.2</v>
      </c>
    </row>
    <row r="83" spans="2:7" ht="17.45" thickBot="1">
      <c r="B83" s="1008"/>
      <c r="C83" s="26" t="s">
        <v>71</v>
      </c>
      <c r="D83" s="26">
        <v>0</v>
      </c>
      <c r="E83" s="26">
        <v>0</v>
      </c>
      <c r="F83" s="26">
        <v>0</v>
      </c>
      <c r="G83" s="26">
        <f t="shared" si="3"/>
        <v>0</v>
      </c>
    </row>
    <row r="84" spans="2:7" ht="17.45" thickBot="1">
      <c r="B84" s="1008"/>
      <c r="C84" s="25" t="s">
        <v>72</v>
      </c>
      <c r="D84" s="27">
        <f>SUM('FY25'!BB243:BB387)</f>
        <v>39844.76</v>
      </c>
      <c r="E84" s="27">
        <f>SUM('FY25'!BD243:BD387)</f>
        <v>62132.36</v>
      </c>
      <c r="F84" s="27">
        <f>SUM('FY25'!BF243:BF387)</f>
        <v>72619</v>
      </c>
      <c r="G84" s="26">
        <f t="shared" si="3"/>
        <v>174596.12</v>
      </c>
    </row>
    <row r="85" spans="2:7" ht="17.45" thickBot="1">
      <c r="B85" s="1009"/>
      <c r="C85" s="28" t="s">
        <v>73</v>
      </c>
      <c r="D85" s="26">
        <f>SUM('FY25'!BB388:BB747)</f>
        <v>295911.08</v>
      </c>
      <c r="E85" s="30">
        <f>SUM('FY25'!BD388:BD747)</f>
        <v>322500.65999999986</v>
      </c>
      <c r="F85" s="26">
        <f>SUM('FY25'!BF388:BF747)</f>
        <v>370225.47999999986</v>
      </c>
      <c r="G85" s="26">
        <f t="shared" si="3"/>
        <v>988637.21999999974</v>
      </c>
    </row>
    <row r="86" spans="2:7" ht="17.45" thickBot="1">
      <c r="B86" s="1010" t="s">
        <v>74</v>
      </c>
      <c r="C86" s="26" t="s">
        <v>75</v>
      </c>
      <c r="D86" s="26">
        <f>SUM('FY25'!BB62:BB105)+SUM('FY25'!BB107:BB136)*0.75</f>
        <v>41121</v>
      </c>
      <c r="E86" s="26">
        <f>SUM('FY25'!BD62:BD105)+SUM('FY25'!BD107:BD136)*0.75</f>
        <v>64918.400000000001</v>
      </c>
      <c r="F86" s="26">
        <f>SUM('FY25'!BF62:BF105)+SUM('FY25'!BF107:BF136)*0.75</f>
        <v>78160.600000000006</v>
      </c>
      <c r="G86" s="26">
        <f t="shared" si="3"/>
        <v>184200</v>
      </c>
    </row>
    <row r="87" spans="2:7" ht="17.45" thickBot="1">
      <c r="B87" s="1011"/>
      <c r="C87" s="26" t="s">
        <v>69</v>
      </c>
      <c r="D87" s="26">
        <f>SUM('FY25'!BB137:BB159)</f>
        <v>6087.6</v>
      </c>
      <c r="E87" s="26">
        <f>SUM('FY25'!BD137:BD159)</f>
        <v>12959.6</v>
      </c>
      <c r="F87" s="26">
        <f>SUM('FY25'!BF137:BF159)</f>
        <v>5079.55</v>
      </c>
      <c r="G87" s="26">
        <f t="shared" si="3"/>
        <v>24126.75</v>
      </c>
    </row>
    <row r="88" spans="2:7" ht="17.45" thickBot="1">
      <c r="B88" s="1011"/>
      <c r="C88" s="26" t="s">
        <v>76</v>
      </c>
      <c r="D88" s="26">
        <f>SUM('FY25'!BB160:BB173)</f>
        <v>54782.350000000006</v>
      </c>
      <c r="E88" s="26">
        <f>SUM('FY25'!BD160:BD173)</f>
        <v>82285.999999999971</v>
      </c>
      <c r="F88" s="26">
        <f>SUM('FY25'!BF160:BF173)</f>
        <v>103004.69999999991</v>
      </c>
      <c r="G88" s="26">
        <f t="shared" si="3"/>
        <v>240073.04999999987</v>
      </c>
    </row>
    <row r="89" spans="2:7" ht="17.45" thickBot="1">
      <c r="B89" s="1011"/>
      <c r="C89" s="26" t="s">
        <v>77</v>
      </c>
      <c r="D89" s="26">
        <v>0</v>
      </c>
      <c r="E89" s="26">
        <v>0</v>
      </c>
      <c r="F89" s="26">
        <v>0</v>
      </c>
      <c r="G89" s="26">
        <f t="shared" si="3"/>
        <v>0</v>
      </c>
    </row>
    <row r="90" spans="2:7" ht="17.45" thickBot="1">
      <c r="B90" s="1011"/>
      <c r="C90" s="26" t="s">
        <v>78</v>
      </c>
      <c r="D90" s="26">
        <f>SUM('FY25'!BB178:BB181)</f>
        <v>2976</v>
      </c>
      <c r="E90" s="26">
        <f>SUM('FY25'!BD178:BD181)</f>
        <v>1856</v>
      </c>
      <c r="F90" s="26">
        <f>SUM('FY25'!BF178:BF181)</f>
        <v>928</v>
      </c>
      <c r="G90" s="26">
        <f t="shared" si="3"/>
        <v>5760</v>
      </c>
    </row>
    <row r="91" spans="2:7" ht="17.45" thickBot="1">
      <c r="B91" s="1011"/>
      <c r="C91" s="26" t="s">
        <v>79</v>
      </c>
      <c r="D91" s="26">
        <v>0</v>
      </c>
      <c r="E91" s="26">
        <v>0</v>
      </c>
      <c r="F91" s="26">
        <v>0</v>
      </c>
      <c r="G91" s="26">
        <f t="shared" si="3"/>
        <v>0</v>
      </c>
    </row>
    <row r="92" spans="2:7" ht="17.45" thickBot="1">
      <c r="B92" s="1011"/>
      <c r="C92" s="26" t="s">
        <v>80</v>
      </c>
      <c r="D92" s="26">
        <f>SUM('FY25'!BB184:BB198)</f>
        <v>129979.85000000002</v>
      </c>
      <c r="E92" s="26">
        <f>SUM('FY25'!BD184:BD198)</f>
        <v>157699.5</v>
      </c>
      <c r="F92" s="26">
        <f>SUM('FY25'!BF184:BF198)</f>
        <v>91462.000000000015</v>
      </c>
      <c r="G92" s="26">
        <f t="shared" si="3"/>
        <v>379141.35000000003</v>
      </c>
    </row>
    <row r="93" spans="2:7" ht="17.45" thickBot="1">
      <c r="B93" s="1011"/>
      <c r="C93" s="26" t="s">
        <v>72</v>
      </c>
      <c r="D93" s="26">
        <f>SUM('FY25'!BB199:BB242)</f>
        <v>31573.57</v>
      </c>
      <c r="E93" s="26">
        <f>SUM('FY25'!BD199:BD242)</f>
        <v>35970.870000000003</v>
      </c>
      <c r="F93" s="26">
        <f>SUM('FY25'!BF199:BF242)</f>
        <v>22625.67</v>
      </c>
      <c r="G93" s="26">
        <f t="shared" si="3"/>
        <v>90170.11</v>
      </c>
    </row>
    <row r="94" spans="2:7" ht="17.45" thickBot="1">
      <c r="B94" s="1012"/>
      <c r="C94" s="26" t="s">
        <v>73</v>
      </c>
      <c r="D94" s="26">
        <f>SUM('FY25'!BB748:BB953)</f>
        <v>94736.549999999988</v>
      </c>
      <c r="E94" s="30">
        <f>SUM('FY25'!BD748:BD953)</f>
        <v>131544.72</v>
      </c>
      <c r="F94" s="26">
        <f>SUM('FY25'!BF748:BF953)</f>
        <v>131432.63999999996</v>
      </c>
      <c r="G94" s="26">
        <f t="shared" si="3"/>
        <v>357713.90999999992</v>
      </c>
    </row>
    <row r="95" spans="2:7" ht="17.45" thickBot="1">
      <c r="B95" s="21"/>
      <c r="C95" s="21"/>
      <c r="D95" s="21"/>
      <c r="E95" s="21"/>
      <c r="F95" s="21"/>
      <c r="G95" s="29">
        <f>SUM(G75:G94)</f>
        <v>3481468.379999999</v>
      </c>
    </row>
    <row r="96" spans="2:7">
      <c r="B96" s="21"/>
      <c r="C96" s="21"/>
      <c r="D96" s="21"/>
      <c r="E96" s="21"/>
      <c r="F96" s="21"/>
      <c r="G96" s="21"/>
    </row>
    <row r="97" spans="2:7" ht="17.45" thickBot="1">
      <c r="B97" s="20" t="s">
        <v>92</v>
      </c>
      <c r="C97" s="21"/>
      <c r="D97" s="21"/>
      <c r="E97" s="21"/>
      <c r="F97" s="21"/>
      <c r="G97" s="21"/>
    </row>
    <row r="98" spans="2:7" ht="17.45" thickBot="1">
      <c r="B98" s="38"/>
      <c r="C98" s="23" t="s">
        <v>81</v>
      </c>
      <c r="D98" s="31">
        <v>45778</v>
      </c>
      <c r="E98" s="31">
        <v>45809</v>
      </c>
      <c r="F98" s="31">
        <v>45839</v>
      </c>
      <c r="G98" s="24" t="s">
        <v>842</v>
      </c>
    </row>
    <row r="99" spans="2:7" ht="17.45" thickBot="1">
      <c r="B99" s="1006" t="s">
        <v>82</v>
      </c>
      <c r="C99" s="26" t="s">
        <v>83</v>
      </c>
      <c r="D99" s="26"/>
      <c r="E99" s="26"/>
      <c r="F99" s="26"/>
      <c r="G99" s="26"/>
    </row>
    <row r="100" spans="2:7" ht="17.45" thickBot="1">
      <c r="B100" s="1006"/>
      <c r="C100" s="26" t="s">
        <v>84</v>
      </c>
      <c r="D100" s="26"/>
      <c r="E100" s="26"/>
      <c r="F100" s="26"/>
      <c r="G100" s="26"/>
    </row>
    <row r="101" spans="2:7" ht="17.45" thickBot="1">
      <c r="B101" s="1006"/>
      <c r="C101" s="26" t="s">
        <v>85</v>
      </c>
      <c r="D101" s="26"/>
      <c r="E101" s="26"/>
      <c r="F101" s="26"/>
      <c r="G101" s="26"/>
    </row>
    <row r="102" spans="2:7" ht="17.45" thickBot="1">
      <c r="B102" s="1006"/>
      <c r="C102" s="26" t="s">
        <v>86</v>
      </c>
      <c r="D102" s="26"/>
      <c r="E102" s="26"/>
      <c r="F102" s="26"/>
      <c r="G102" s="26"/>
    </row>
    <row r="103" spans="2:7" ht="17.45" thickBot="1">
      <c r="B103" s="1006"/>
      <c r="C103" s="26" t="s">
        <v>87</v>
      </c>
      <c r="D103" s="30">
        <f>SUM(D75:D94)</f>
        <v>928776.26999999979</v>
      </c>
      <c r="E103" s="765">
        <f>SUM(E75:E94)</f>
        <v>1160417.5699999998</v>
      </c>
      <c r="F103" s="26">
        <f>SUM(F75:F94)</f>
        <v>1392274.5399999996</v>
      </c>
      <c r="G103" s="26">
        <f>SUM(D103:F103)</f>
        <v>3481468.379999999</v>
      </c>
    </row>
    <row r="104" spans="2:7" ht="17.45" thickBot="1">
      <c r="B104" s="1006"/>
      <c r="C104" s="26" t="s">
        <v>88</v>
      </c>
      <c r="D104" s="26"/>
      <c r="E104" s="26"/>
      <c r="F104" s="26"/>
      <c r="G104" s="26"/>
    </row>
    <row r="105" spans="2:7" ht="17.45" thickBot="1">
      <c r="B105" s="21"/>
      <c r="C105" s="21"/>
      <c r="D105" s="21"/>
      <c r="E105" s="21"/>
      <c r="F105" s="29" t="s">
        <v>89</v>
      </c>
      <c r="G105" s="30"/>
    </row>
    <row r="107" spans="2:7" ht="17.45" thickBot="1">
      <c r="B107" s="20" t="s">
        <v>94</v>
      </c>
      <c r="C107" s="21"/>
      <c r="D107" s="21"/>
      <c r="E107" s="21"/>
      <c r="F107" s="21"/>
      <c r="G107" s="21"/>
    </row>
    <row r="108" spans="2:7" ht="17.45" thickBot="1">
      <c r="B108" s="22"/>
      <c r="C108" s="23" t="s">
        <v>59</v>
      </c>
      <c r="D108" s="31">
        <v>45870</v>
      </c>
      <c r="E108" s="31">
        <v>45901</v>
      </c>
      <c r="F108" s="31">
        <v>45931</v>
      </c>
      <c r="G108" s="24" t="s">
        <v>843</v>
      </c>
    </row>
    <row r="109" spans="2:7" ht="17.45" thickBot="1">
      <c r="B109" s="1007" t="s">
        <v>61</v>
      </c>
      <c r="C109" s="26" t="s">
        <v>62</v>
      </c>
      <c r="D109" s="26">
        <f>SUM('FY25'!BH107:BH136)*0.25</f>
        <v>5577.7000000000025</v>
      </c>
      <c r="E109" s="26">
        <f>SUM('FY25'!BJ107:BJ136)*0.25</f>
        <v>3303.9000000000005</v>
      </c>
      <c r="F109" s="26">
        <f>SUM('FY25'!BL107:BL136)*0.25</f>
        <v>3539.3999999999996</v>
      </c>
      <c r="G109" s="26">
        <f t="shared" ref="G109:G128" si="4">SUM(D109:F109)</f>
        <v>12421.000000000002</v>
      </c>
    </row>
    <row r="110" spans="2:7" ht="17.45" thickBot="1">
      <c r="B110" s="1008"/>
      <c r="C110" s="26" t="s">
        <v>63</v>
      </c>
      <c r="D110" s="26">
        <f>SUM('FY25'!BH7:BH22)</f>
        <v>455568.06</v>
      </c>
      <c r="E110" s="26">
        <f>SUM('FY25'!BJ7:BJ22)</f>
        <v>519523.09999999992</v>
      </c>
      <c r="F110" s="26">
        <f>SUM('FY25'!BL7:BL22)</f>
        <v>469424.75000000006</v>
      </c>
      <c r="G110" s="26">
        <f t="shared" si="4"/>
        <v>1444515.91</v>
      </c>
    </row>
    <row r="111" spans="2:7" ht="17.45" thickBot="1">
      <c r="B111" s="1008"/>
      <c r="C111" s="26" t="s">
        <v>64</v>
      </c>
      <c r="D111" s="26">
        <v>0</v>
      </c>
      <c r="E111" s="26">
        <v>0</v>
      </c>
      <c r="F111" s="26">
        <v>0</v>
      </c>
      <c r="G111" s="26">
        <f t="shared" si="4"/>
        <v>0</v>
      </c>
    </row>
    <row r="112" spans="2:7" ht="17.45" thickBot="1">
      <c r="B112" s="1008"/>
      <c r="C112" s="26" t="s">
        <v>65</v>
      </c>
      <c r="D112" s="26">
        <f>SUM('FY25'!BH25:BH44)</f>
        <v>27027.599999999999</v>
      </c>
      <c r="E112" s="26">
        <f>SUM('FY25'!BJ25:BJ44)</f>
        <v>7949.9999999999991</v>
      </c>
      <c r="F112" s="26">
        <f>SUM('FY25'!BL25:BL44)</f>
        <v>1129.25</v>
      </c>
      <c r="G112" s="26">
        <f t="shared" si="4"/>
        <v>36106.85</v>
      </c>
    </row>
    <row r="113" spans="2:7" ht="17.45" thickBot="1">
      <c r="B113" s="1008"/>
      <c r="C113" s="26" t="s">
        <v>66</v>
      </c>
      <c r="D113" s="26">
        <v>0</v>
      </c>
      <c r="E113" s="26">
        <v>0</v>
      </c>
      <c r="F113" s="26">
        <v>0</v>
      </c>
      <c r="G113" s="26">
        <f t="shared" si="4"/>
        <v>0</v>
      </c>
    </row>
    <row r="114" spans="2:7" ht="17.45" thickBot="1">
      <c r="B114" s="1008"/>
      <c r="C114" s="26" t="s">
        <v>67</v>
      </c>
      <c r="D114" s="26">
        <f>SUM('FY25'!BH52:BH54)</f>
        <v>15262.800000000001</v>
      </c>
      <c r="E114" s="26">
        <f>SUM('FY25'!BJ52:BJ54)</f>
        <v>12987.6</v>
      </c>
      <c r="F114" s="26">
        <f>SUM('FY25'!BL52:BL54)</f>
        <v>17443.2</v>
      </c>
      <c r="G114" s="26">
        <f t="shared" si="4"/>
        <v>45693.600000000006</v>
      </c>
    </row>
    <row r="115" spans="2:7" ht="17.45" thickBot="1">
      <c r="B115" s="1008"/>
      <c r="C115" s="26" t="s">
        <v>68</v>
      </c>
      <c r="D115" s="26">
        <f>'FY24'!BH51</f>
        <v>0</v>
      </c>
      <c r="E115" s="26">
        <f>'FY24'!BJ51</f>
        <v>0</v>
      </c>
      <c r="F115" s="26">
        <f>'FY24'!BL51</f>
        <v>0</v>
      </c>
      <c r="G115" s="26">
        <f t="shared" si="4"/>
        <v>0</v>
      </c>
    </row>
    <row r="116" spans="2:7" ht="17.45" thickBot="1">
      <c r="B116" s="1008"/>
      <c r="C116" s="26" t="s">
        <v>69</v>
      </c>
      <c r="D116" s="26">
        <f>SUM('FY25'!BH59:BH61)</f>
        <v>2827.2</v>
      </c>
      <c r="E116" s="26">
        <f>SUM('FY25'!BJ59:BJ61)</f>
        <v>3383.2</v>
      </c>
      <c r="F116" s="26">
        <f>SUM('FY25'!BL59:BL61)</f>
        <v>3017.6</v>
      </c>
      <c r="G116" s="26">
        <f t="shared" si="4"/>
        <v>9228</v>
      </c>
    </row>
    <row r="117" spans="2:7" ht="17.45" thickBot="1">
      <c r="B117" s="1008"/>
      <c r="C117" s="26" t="s">
        <v>71</v>
      </c>
      <c r="D117" s="26">
        <v>0</v>
      </c>
      <c r="E117" s="26">
        <v>0</v>
      </c>
      <c r="F117" s="26">
        <v>0</v>
      </c>
      <c r="G117" s="26">
        <f t="shared" si="4"/>
        <v>0</v>
      </c>
    </row>
    <row r="118" spans="2:7" ht="17.45" thickBot="1">
      <c r="B118" s="1008"/>
      <c r="C118" s="25" t="s">
        <v>72</v>
      </c>
      <c r="D118" s="27">
        <f>SUM('FY25'!BH243:BH387)</f>
        <v>47806.299999999996</v>
      </c>
      <c r="E118" s="26">
        <f>SUM('FY25'!BJ243:BJ387)</f>
        <v>72010.48</v>
      </c>
      <c r="F118" s="26">
        <f>SUM('FY25'!BL243:BL387)</f>
        <v>68664.680000000008</v>
      </c>
      <c r="G118" s="26">
        <f t="shared" si="4"/>
        <v>188481.46000000002</v>
      </c>
    </row>
    <row r="119" spans="2:7" ht="17.45" thickBot="1">
      <c r="B119" s="1009"/>
      <c r="C119" s="28" t="s">
        <v>73</v>
      </c>
      <c r="D119" s="26">
        <f>SUM('FY25'!BH388:BH747)</f>
        <v>373863.48000000016</v>
      </c>
      <c r="E119" s="26">
        <f>SUM('FY25'!BJ388:BJ747)</f>
        <v>510664.83999999991</v>
      </c>
      <c r="F119" s="26">
        <f>SUM('FY25'!BL388:BL747)</f>
        <v>423942.64000000007</v>
      </c>
      <c r="G119" s="26">
        <f t="shared" si="4"/>
        <v>1308470.9600000002</v>
      </c>
    </row>
    <row r="120" spans="2:7" ht="17.45" thickBot="1">
      <c r="B120" s="1010" t="s">
        <v>74</v>
      </c>
      <c r="C120" s="26" t="s">
        <v>75</v>
      </c>
      <c r="D120" s="26">
        <f>SUM('FY25'!BH62:BH105)+SUM('FY25'!BH107:BH136)*0.75</f>
        <v>136216.30000000005</v>
      </c>
      <c r="E120" s="26">
        <f>SUM('FY25'!BJ62:BJ105)+SUM('FY25'!BJ107:BJ136)*0.75</f>
        <v>154220.00000000003</v>
      </c>
      <c r="F120" s="26">
        <f>SUM('FY25'!BL62:BL105)+SUM('FY25'!BL107:BL136)*0.75</f>
        <v>77188.599999999991</v>
      </c>
      <c r="G120" s="26">
        <f t="shared" si="4"/>
        <v>367624.9</v>
      </c>
    </row>
    <row r="121" spans="2:7" ht="17.45" thickBot="1">
      <c r="B121" s="1011"/>
      <c r="C121" s="26" t="s">
        <v>69</v>
      </c>
      <c r="D121" s="26">
        <f>SUM('FY25'!BH137:BH159)</f>
        <v>6837.4</v>
      </c>
      <c r="E121" s="26">
        <f>SUM('FY25'!BJ137:BJ159)</f>
        <v>8545.67</v>
      </c>
      <c r="F121" s="26">
        <f>SUM('FY25'!BL137:BL159)</f>
        <v>5928.4</v>
      </c>
      <c r="G121" s="26">
        <f t="shared" si="4"/>
        <v>21311.47</v>
      </c>
    </row>
    <row r="122" spans="2:7" ht="17.45" thickBot="1">
      <c r="B122" s="1011"/>
      <c r="C122" s="26" t="s">
        <v>76</v>
      </c>
      <c r="D122" s="26">
        <f>SUM('FY25'!BH160:BH173)</f>
        <v>71675.599999999948</v>
      </c>
      <c r="E122" s="26">
        <f>SUM('FY25'!BJ160:BJ173)</f>
        <v>116918.7399999999</v>
      </c>
      <c r="F122" s="26">
        <f>SUM('FY25'!BL160:BL173)</f>
        <v>77835.359999999942</v>
      </c>
      <c r="G122" s="26">
        <f t="shared" si="4"/>
        <v>266429.69999999978</v>
      </c>
    </row>
    <row r="123" spans="2:7" ht="17.45" thickBot="1">
      <c r="B123" s="1011"/>
      <c r="C123" s="26" t="s">
        <v>77</v>
      </c>
      <c r="D123" s="26">
        <v>0</v>
      </c>
      <c r="E123" s="26">
        <v>0</v>
      </c>
      <c r="F123" s="26">
        <v>0</v>
      </c>
      <c r="G123" s="26">
        <f t="shared" si="4"/>
        <v>0</v>
      </c>
    </row>
    <row r="124" spans="2:7" ht="17.45" thickBot="1">
      <c r="B124" s="1011"/>
      <c r="C124" s="26" t="s">
        <v>78</v>
      </c>
      <c r="D124" s="26">
        <f>SUM('FY25'!BH178:BH181)</f>
        <v>1440</v>
      </c>
      <c r="E124" s="26">
        <f>SUM('FY25'!BJ178:BJ181)</f>
        <v>0</v>
      </c>
      <c r="F124" s="26">
        <f>SUM('FY25'!BL178:BL181)</f>
        <v>0</v>
      </c>
      <c r="G124" s="26">
        <f t="shared" si="4"/>
        <v>1440</v>
      </c>
    </row>
    <row r="125" spans="2:7" ht="17.45" thickBot="1">
      <c r="B125" s="1011"/>
      <c r="C125" s="26" t="s">
        <v>79</v>
      </c>
      <c r="D125" s="26">
        <v>0</v>
      </c>
      <c r="E125" s="26">
        <v>0</v>
      </c>
      <c r="F125" s="26">
        <v>0</v>
      </c>
      <c r="G125" s="26">
        <f t="shared" si="4"/>
        <v>0</v>
      </c>
    </row>
    <row r="126" spans="2:7" ht="17.45" thickBot="1">
      <c r="B126" s="1011"/>
      <c r="C126" s="26" t="s">
        <v>80</v>
      </c>
      <c r="D126" s="26">
        <f>SUM('FY25'!BH184:BH198)</f>
        <v>14774</v>
      </c>
      <c r="E126" s="26">
        <f>SUM('FY25'!BJ184:BJ198)</f>
        <v>32978.800000000003</v>
      </c>
      <c r="F126" s="26">
        <f>SUM('FY25'!BL184:BL198)</f>
        <v>36167</v>
      </c>
      <c r="G126" s="26">
        <f t="shared" si="4"/>
        <v>83919.8</v>
      </c>
    </row>
    <row r="127" spans="2:7" ht="17.45" thickBot="1">
      <c r="B127" s="1011"/>
      <c r="C127" s="26" t="s">
        <v>72</v>
      </c>
      <c r="D127" s="26">
        <f>SUM('FY25'!BH199:BH242)</f>
        <v>15913.150000000001</v>
      </c>
      <c r="E127" s="26">
        <f>SUM('FY25'!BJ199:BJ242)</f>
        <v>33125.61</v>
      </c>
      <c r="F127" s="26">
        <f>SUM('FY25'!BL199:BL242)</f>
        <v>19730.099999999999</v>
      </c>
      <c r="G127" s="26">
        <f t="shared" si="4"/>
        <v>68768.86</v>
      </c>
    </row>
    <row r="128" spans="2:7" ht="17.45" thickBot="1">
      <c r="B128" s="1012"/>
      <c r="C128" s="26" t="s">
        <v>73</v>
      </c>
      <c r="D128" s="26">
        <f>SUM('FY25'!BH748:BH953)</f>
        <v>221922.48</v>
      </c>
      <c r="E128" s="26">
        <f>SUM('FY25'!BJ748:BJ953)</f>
        <v>198936.36</v>
      </c>
      <c r="F128" s="26">
        <f>SUM('FY25'!BL748:BL953)</f>
        <v>238097.04</v>
      </c>
      <c r="G128" s="26">
        <f t="shared" si="4"/>
        <v>658955.88</v>
      </c>
    </row>
    <row r="129" spans="2:7" ht="17.45" thickBot="1">
      <c r="B129" s="21"/>
      <c r="C129" s="21"/>
      <c r="D129" s="21"/>
      <c r="E129" s="21"/>
      <c r="F129" s="21"/>
      <c r="G129" s="29">
        <f>SUM(G109:G128)</f>
        <v>4513368.3899999997</v>
      </c>
    </row>
    <row r="130" spans="2:7">
      <c r="B130" s="21"/>
      <c r="C130" s="21"/>
      <c r="D130" s="21"/>
      <c r="E130" s="21"/>
      <c r="F130" s="21"/>
      <c r="G130" s="21"/>
    </row>
    <row r="131" spans="2:7" ht="17.45" thickBot="1">
      <c r="B131" s="20" t="s">
        <v>94</v>
      </c>
      <c r="C131" s="21"/>
      <c r="D131" s="21"/>
      <c r="E131" s="21"/>
      <c r="F131" s="21"/>
      <c r="G131" s="21"/>
    </row>
    <row r="132" spans="2:7" ht="17.45" thickBot="1">
      <c r="B132" s="38"/>
      <c r="C132" s="23" t="s">
        <v>81</v>
      </c>
      <c r="D132" s="31">
        <v>45870</v>
      </c>
      <c r="E132" s="31">
        <v>45901</v>
      </c>
      <c r="F132" s="31">
        <v>45931</v>
      </c>
      <c r="G132" s="24" t="s">
        <v>843</v>
      </c>
    </row>
    <row r="133" spans="2:7" ht="17.45" thickBot="1">
      <c r="B133" s="1006" t="s">
        <v>82</v>
      </c>
      <c r="C133" s="26" t="s">
        <v>83</v>
      </c>
      <c r="D133" s="26"/>
      <c r="E133" s="26"/>
      <c r="F133" s="26"/>
      <c r="G133" s="26"/>
    </row>
    <row r="134" spans="2:7" ht="17.45" thickBot="1">
      <c r="B134" s="1006"/>
      <c r="C134" s="26" t="s">
        <v>84</v>
      </c>
      <c r="D134" s="26"/>
      <c r="E134" s="26"/>
      <c r="F134" s="26"/>
      <c r="G134" s="26"/>
    </row>
    <row r="135" spans="2:7" ht="17.45" thickBot="1">
      <c r="B135" s="1006"/>
      <c r="C135" s="26" t="s">
        <v>85</v>
      </c>
      <c r="D135" s="26"/>
      <c r="E135" s="26"/>
      <c r="F135" s="26"/>
      <c r="G135" s="26"/>
    </row>
    <row r="136" spans="2:7" ht="17.45" thickBot="1">
      <c r="B136" s="1006"/>
      <c r="C136" s="26" t="s">
        <v>86</v>
      </c>
      <c r="D136" s="26"/>
      <c r="E136" s="26"/>
      <c r="F136" s="26"/>
      <c r="G136" s="26"/>
    </row>
    <row r="137" spans="2:7" ht="17.45" thickBot="1">
      <c r="B137" s="1006"/>
      <c r="C137" s="26" t="s">
        <v>87</v>
      </c>
      <c r="D137" s="26">
        <f>SUM(D109:D128)</f>
        <v>1396712.0699999998</v>
      </c>
      <c r="E137" s="26">
        <f>SUM(E109:E128)</f>
        <v>1674548.2999999998</v>
      </c>
      <c r="F137" s="26">
        <f>SUM(F109:F128)</f>
        <v>1442108.0200000003</v>
      </c>
      <c r="G137" s="26">
        <f>SUM(D137:F137)</f>
        <v>4513368.3899999997</v>
      </c>
    </row>
    <row r="138" spans="2:7" ht="17.45" thickBot="1">
      <c r="B138" s="1006"/>
      <c r="C138" s="26" t="s">
        <v>88</v>
      </c>
      <c r="D138" s="26"/>
      <c r="E138" s="344"/>
      <c r="F138" s="26"/>
      <c r="G138" s="26"/>
    </row>
    <row r="139" spans="2:7" ht="17.45" thickBot="1">
      <c r="B139" s="21"/>
      <c r="C139" s="21"/>
      <c r="D139" s="21"/>
      <c r="E139" s="345"/>
      <c r="F139" s="29" t="s">
        <v>89</v>
      </c>
      <c r="G139" s="30"/>
    </row>
    <row r="140" spans="2:7">
      <c r="E140" s="346"/>
    </row>
    <row r="141" spans="2:7">
      <c r="E141" s="346"/>
    </row>
    <row r="142" spans="2:7">
      <c r="E142" s="346"/>
    </row>
    <row r="143" spans="2:7">
      <c r="E143" s="346"/>
    </row>
  </sheetData>
  <mergeCells count="12">
    <mergeCell ref="B133:B138"/>
    <mergeCell ref="B5:B15"/>
    <mergeCell ref="B16:B24"/>
    <mergeCell ref="B29:B34"/>
    <mergeCell ref="B40:B50"/>
    <mergeCell ref="B51:B59"/>
    <mergeCell ref="B64:B69"/>
    <mergeCell ref="B75:B85"/>
    <mergeCell ref="B86:B94"/>
    <mergeCell ref="B99:B104"/>
    <mergeCell ref="B109:B119"/>
    <mergeCell ref="B120:B128"/>
  </mergeCells>
  <phoneticPr fontId="3" type="noConversion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fitToPage="1"/>
  </sheetPr>
  <dimension ref="A1:BZ953"/>
  <sheetViews>
    <sheetView topLeftCell="F1" zoomScale="55" zoomScaleNormal="55" workbookViewId="0">
      <selection activeCell="BP215" sqref="BP215"/>
    </sheetView>
  </sheetViews>
  <sheetFormatPr defaultColWidth="9" defaultRowHeight="14.45" outlineLevelCol="1"/>
  <cols>
    <col min="1" max="1" width="5.875" style="1" customWidth="1"/>
    <col min="2" max="2" width="11.625" style="1" customWidth="1"/>
    <col min="3" max="3" width="7" style="1" customWidth="1"/>
    <col min="4" max="4" width="17.75" style="1" customWidth="1"/>
    <col min="5" max="5" width="15.875" style="2" customWidth="1"/>
    <col min="6" max="6" width="24.375" style="1" customWidth="1"/>
    <col min="7" max="7" width="6.375" style="1" customWidth="1"/>
    <col min="8" max="8" width="24" style="1" customWidth="1"/>
    <col min="9" max="9" width="7.625" style="1" customWidth="1" outlineLevel="1"/>
    <col min="10" max="10" width="5.125" style="333" customWidth="1" outlineLevel="1"/>
    <col min="11" max="11" width="20.125" style="1" customWidth="1" outlineLevel="1"/>
    <col min="12" max="12" width="7.375" style="1" customWidth="1" outlineLevel="1"/>
    <col min="13" max="13" width="12.875" style="3" customWidth="1" outlineLevel="1"/>
    <col min="14" max="14" width="9.875" style="10" customWidth="1" outlineLevel="1"/>
    <col min="15" max="15" width="9.375" style="10" customWidth="1"/>
    <col min="16" max="17" width="8.125" style="10" customWidth="1"/>
    <col min="18" max="23" width="8.125" style="10" customWidth="1" outlineLevel="1"/>
    <col min="24" max="24" width="9.875" style="10" customWidth="1" outlineLevel="1"/>
    <col min="25" max="27" width="7.375" style="10" customWidth="1" outlineLevel="1"/>
    <col min="28" max="28" width="8.625" style="10" customWidth="1"/>
    <col min="29" max="30" width="6.875" style="10" customWidth="1"/>
    <col min="31" max="32" width="6.875" style="10" customWidth="1" outlineLevel="1"/>
    <col min="33" max="33" width="10.375" style="10" customWidth="1" outlineLevel="1"/>
    <col min="34" max="40" width="6.875" style="10" customWidth="1" outlineLevel="1"/>
    <col min="41" max="41" width="7.375" style="4" customWidth="1"/>
    <col min="42" max="42" width="11.375" style="194" customWidth="1"/>
    <col min="43" max="43" width="7.375" style="4" customWidth="1"/>
    <col min="44" max="44" width="11.375" style="194" customWidth="1"/>
    <col min="45" max="45" width="7.375" style="4" customWidth="1" outlineLevel="1"/>
    <col min="46" max="46" width="11.375" style="194" customWidth="1" outlineLevel="1"/>
    <col min="47" max="47" width="7.375" style="426" customWidth="1" outlineLevel="1"/>
    <col min="48" max="48" width="11.375" style="444" customWidth="1" outlineLevel="1"/>
    <col min="49" max="49" width="7.375" style="426" customWidth="1" outlineLevel="1"/>
    <col min="50" max="50" width="11.375" style="444" customWidth="1" outlineLevel="1"/>
    <col min="51" max="51" width="7.375" style="426" customWidth="1" outlineLevel="1"/>
    <col min="52" max="52" width="11.375" style="444" customWidth="1" outlineLevel="1"/>
    <col min="53" max="53" width="11.125" style="426" customWidth="1" outlineLevel="1"/>
    <col min="54" max="54" width="11.375" style="444" customWidth="1" outlineLevel="1"/>
    <col min="55" max="55" width="9.625" style="426" customWidth="1" outlineLevel="1"/>
    <col min="56" max="56" width="15.125" style="444" customWidth="1" outlineLevel="1"/>
    <col min="57" max="57" width="8.125" style="426" customWidth="1" outlineLevel="1"/>
    <col min="58" max="58" width="16.875" style="444" customWidth="1" outlineLevel="1"/>
    <col min="59" max="59" width="7.375" style="426" customWidth="1" outlineLevel="1"/>
    <col min="60" max="60" width="12.125" style="444" customWidth="1" outlineLevel="1"/>
    <col min="61" max="61" width="12.125" style="426" customWidth="1" outlineLevel="1"/>
    <col min="62" max="62" width="14.875" style="444" customWidth="1" outlineLevel="1"/>
    <col min="63" max="63" width="14.375" style="426" customWidth="1" outlineLevel="1"/>
    <col min="64" max="64" width="15.75" style="444" customWidth="1" outlineLevel="1"/>
    <col min="65" max="65" width="43" style="317" customWidth="1"/>
    <col min="66" max="66" width="17.125" style="2" customWidth="1"/>
    <col min="67" max="67" width="7.375" style="2" customWidth="1"/>
    <col min="68" max="68" width="16.125" style="2" customWidth="1"/>
    <col min="69" max="16384" width="9" style="1"/>
  </cols>
  <sheetData>
    <row r="1" spans="1:68" ht="9" customHeight="1" thickBot="1"/>
    <row r="2" spans="1:68" s="599" customFormat="1" ht="65.25" customHeight="1" thickBot="1">
      <c r="A2" s="593"/>
      <c r="B2" s="594"/>
      <c r="C2" s="594"/>
      <c r="D2" s="594" t="s">
        <v>401</v>
      </c>
      <c r="E2" s="595" t="s">
        <v>402</v>
      </c>
      <c r="F2" s="596"/>
      <c r="G2" s="597" t="s">
        <v>844</v>
      </c>
      <c r="H2" s="631" t="s">
        <v>845</v>
      </c>
      <c r="I2" s="719" t="s">
        <v>846</v>
      </c>
      <c r="J2" s="632" t="s">
        <v>847</v>
      </c>
      <c r="K2" s="632" t="s">
        <v>848</v>
      </c>
      <c r="L2" s="719" t="s">
        <v>849</v>
      </c>
      <c r="M2" s="710" t="s">
        <v>850</v>
      </c>
      <c r="N2" s="598"/>
      <c r="O2" s="598"/>
      <c r="AO2" s="149"/>
      <c r="AP2" s="591">
        <f>SUBTOTAL(109,AP4:AP1004)</f>
        <v>332.8</v>
      </c>
      <c r="AQ2" s="149"/>
      <c r="AR2" s="591">
        <f>SUBTOTAL(109,AR4:AR1004)</f>
        <v>499.2</v>
      </c>
      <c r="AS2" s="149"/>
      <c r="AT2" s="591">
        <f>SUBTOTAL(109,AT4:AT1004)</f>
        <v>2188.8000000000002</v>
      </c>
      <c r="AU2" s="600"/>
      <c r="AV2" s="591">
        <f>SUBTOTAL(109,AV4:AV1004)</f>
        <v>0</v>
      </c>
      <c r="AW2" s="600"/>
      <c r="AX2" s="591">
        <f>SUBTOTAL(109,AX4:AX1004)</f>
        <v>665.6</v>
      </c>
      <c r="AY2" s="600"/>
      <c r="AZ2" s="591">
        <f>SUBTOTAL(109,AZ4:AZ1004)</f>
        <v>832</v>
      </c>
      <c r="BA2" s="600"/>
      <c r="BB2" s="591">
        <f>SUBTOTAL(109,BB4:BB1004)</f>
        <v>537.6</v>
      </c>
      <c r="BC2" s="600"/>
      <c r="BD2" s="237">
        <f>SUBTOTAL(109,BD4:BD1004)</f>
        <v>998.40000000000009</v>
      </c>
      <c r="BE2" s="600"/>
      <c r="BF2" s="237">
        <f>SUBTOTAL(109,BF4:BF1004)</f>
        <v>998.4</v>
      </c>
      <c r="BG2" s="600"/>
      <c r="BH2" s="237">
        <f>SUBTOTAL(109,BH4:BH1004)</f>
        <v>1779.2</v>
      </c>
      <c r="BI2" s="600"/>
      <c r="BJ2" s="237">
        <f>SUBTOTAL(109,BJ4:BJ1004)</f>
        <v>499.2</v>
      </c>
      <c r="BK2" s="237"/>
      <c r="BL2" s="237">
        <f>SUBTOTAL(109,BL4:BL1004)</f>
        <v>1548.8000000000002</v>
      </c>
      <c r="BM2" s="712" t="s">
        <v>851</v>
      </c>
      <c r="BN2" s="712" t="s">
        <v>852</v>
      </c>
      <c r="BO2" s="16" t="s">
        <v>853</v>
      </c>
      <c r="BP2" s="718" t="s">
        <v>854</v>
      </c>
    </row>
    <row r="3" spans="1:68" s="5" customFormat="1" ht="87.6" thickBot="1">
      <c r="A3" s="669" t="s">
        <v>855</v>
      </c>
      <c r="B3" s="248" t="s">
        <v>97</v>
      </c>
      <c r="C3" s="670" t="s">
        <v>98</v>
      </c>
      <c r="D3" s="248" t="s">
        <v>99</v>
      </c>
      <c r="E3" s="249" t="s">
        <v>59</v>
      </c>
      <c r="F3" s="249" t="s">
        <v>100</v>
      </c>
      <c r="G3" s="250" t="s">
        <v>101</v>
      </c>
      <c r="H3" s="633" t="s">
        <v>102</v>
      </c>
      <c r="I3" s="337" t="s">
        <v>103</v>
      </c>
      <c r="J3" s="323" t="s">
        <v>104</v>
      </c>
      <c r="K3" s="324" t="s">
        <v>105</v>
      </c>
      <c r="L3" s="324" t="s">
        <v>106</v>
      </c>
      <c r="M3" s="699" t="s">
        <v>856</v>
      </c>
      <c r="N3" s="360" t="s">
        <v>411</v>
      </c>
      <c r="O3" s="303" t="s">
        <v>108</v>
      </c>
      <c r="P3" s="304" t="s">
        <v>109</v>
      </c>
      <c r="Q3" s="304" t="s">
        <v>110</v>
      </c>
      <c r="R3" s="304" t="s">
        <v>111</v>
      </c>
      <c r="S3" s="304" t="s">
        <v>112</v>
      </c>
      <c r="T3" s="304" t="s">
        <v>113</v>
      </c>
      <c r="U3" s="304" t="s">
        <v>114</v>
      </c>
      <c r="V3" s="304" t="s">
        <v>115</v>
      </c>
      <c r="W3" s="304" t="s">
        <v>116</v>
      </c>
      <c r="X3" s="304" t="s">
        <v>117</v>
      </c>
      <c r="Y3" s="304" t="s">
        <v>118</v>
      </c>
      <c r="Z3" s="304" t="s">
        <v>119</v>
      </c>
      <c r="AA3" s="304" t="s">
        <v>120</v>
      </c>
      <c r="AB3" s="303" t="s">
        <v>121</v>
      </c>
      <c r="AC3" s="305" t="s">
        <v>122</v>
      </c>
      <c r="AD3" s="305" t="s">
        <v>123</v>
      </c>
      <c r="AE3" s="305" t="s">
        <v>124</v>
      </c>
      <c r="AF3" s="305" t="s">
        <v>125</v>
      </c>
      <c r="AG3" s="305" t="s">
        <v>126</v>
      </c>
      <c r="AH3" s="305" t="s">
        <v>127</v>
      </c>
      <c r="AI3" s="305" t="s">
        <v>128</v>
      </c>
      <c r="AJ3" s="305" t="s">
        <v>129</v>
      </c>
      <c r="AK3" s="305" t="s">
        <v>130</v>
      </c>
      <c r="AL3" s="305" t="s">
        <v>131</v>
      </c>
      <c r="AM3" s="305" t="s">
        <v>132</v>
      </c>
      <c r="AN3" s="311" t="s">
        <v>133</v>
      </c>
      <c r="AO3" s="671" t="s">
        <v>134</v>
      </c>
      <c r="AP3" s="313" t="s">
        <v>135</v>
      </c>
      <c r="AQ3" s="672" t="s">
        <v>136</v>
      </c>
      <c r="AR3" s="313" t="s">
        <v>137</v>
      </c>
      <c r="AS3" s="672" t="s">
        <v>138</v>
      </c>
      <c r="AT3" s="313" t="s">
        <v>139</v>
      </c>
      <c r="AU3" s="673" t="s">
        <v>140</v>
      </c>
      <c r="AV3" s="314" t="s">
        <v>141</v>
      </c>
      <c r="AW3" s="673" t="s">
        <v>142</v>
      </c>
      <c r="AX3" s="314" t="s">
        <v>143</v>
      </c>
      <c r="AY3" s="673" t="s">
        <v>144</v>
      </c>
      <c r="AZ3" s="314" t="s">
        <v>145</v>
      </c>
      <c r="BA3" s="674" t="s">
        <v>146</v>
      </c>
      <c r="BB3" s="315" t="s">
        <v>147</v>
      </c>
      <c r="BC3" s="674" t="s">
        <v>148</v>
      </c>
      <c r="BD3" s="315" t="s">
        <v>149</v>
      </c>
      <c r="BE3" s="674" t="s">
        <v>857</v>
      </c>
      <c r="BF3" s="315" t="s">
        <v>151</v>
      </c>
      <c r="BG3" s="675" t="s">
        <v>858</v>
      </c>
      <c r="BH3" s="316" t="s">
        <v>153</v>
      </c>
      <c r="BI3" s="675" t="s">
        <v>859</v>
      </c>
      <c r="BJ3" s="316" t="s">
        <v>155</v>
      </c>
      <c r="BK3" s="675" t="s">
        <v>860</v>
      </c>
      <c r="BL3" s="681" t="s">
        <v>157</v>
      </c>
      <c r="BM3" s="266" t="s">
        <v>158</v>
      </c>
      <c r="BN3" s="266" t="s">
        <v>159</v>
      </c>
      <c r="BO3" s="266" t="s">
        <v>861</v>
      </c>
      <c r="BP3" s="698" t="s">
        <v>862</v>
      </c>
    </row>
    <row r="4" spans="1:68" hidden="1">
      <c r="A4" s="493" t="s">
        <v>863</v>
      </c>
      <c r="B4" s="494"/>
      <c r="C4" s="495"/>
      <c r="D4" s="496"/>
      <c r="E4" s="497"/>
      <c r="F4" s="975">
        <v>200</v>
      </c>
      <c r="G4" s="110"/>
      <c r="H4" s="169"/>
      <c r="I4" s="105"/>
      <c r="J4" s="325"/>
      <c r="K4" s="105"/>
      <c r="L4" s="105"/>
      <c r="M4" s="634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1"/>
      <c r="AC4" s="61"/>
      <c r="AD4" s="60"/>
      <c r="AE4" s="60"/>
      <c r="AF4" s="58"/>
      <c r="AG4" s="58"/>
      <c r="AH4" s="58"/>
      <c r="AI4" s="58"/>
      <c r="AJ4" s="58"/>
      <c r="AK4" s="58"/>
      <c r="AL4" s="58"/>
      <c r="AM4" s="58"/>
      <c r="AN4" s="58"/>
      <c r="AO4" s="385"/>
      <c r="AP4" s="431">
        <f>AC4*AO4</f>
        <v>0</v>
      </c>
      <c r="AQ4" s="385"/>
      <c r="AR4" s="376">
        <f t="shared" ref="AR4:AR45" si="0">AD4*AQ4</f>
        <v>0</v>
      </c>
      <c r="AS4" s="385"/>
      <c r="AT4" s="431">
        <f t="shared" ref="AT4:AT45" si="1">AE4*AS4</f>
        <v>0</v>
      </c>
      <c r="AU4" s="385"/>
      <c r="AV4" s="431">
        <f t="shared" ref="AV4:AV55" si="2">AF4*AU4</f>
        <v>0</v>
      </c>
      <c r="AW4" s="385"/>
      <c r="AX4" s="431">
        <f t="shared" ref="AX4:AX55" si="3">AG4*AW4</f>
        <v>0</v>
      </c>
      <c r="AY4" s="385"/>
      <c r="AZ4" s="431">
        <f t="shared" ref="AZ4:AZ55" si="4">AH4*AY4</f>
        <v>0</v>
      </c>
      <c r="BA4" s="385"/>
      <c r="BB4" s="431">
        <f t="shared" ref="BB4:BB55" si="5">AI4*BA4</f>
        <v>0</v>
      </c>
      <c r="BC4" s="385"/>
      <c r="BD4" s="431">
        <f t="shared" ref="BD4:BD6" si="6">AJ4*BC4</f>
        <v>0</v>
      </c>
      <c r="BE4" s="385"/>
      <c r="BF4" s="431">
        <f t="shared" ref="BF4:BF55" si="7">AK4*BE4</f>
        <v>0</v>
      </c>
      <c r="BG4" s="385"/>
      <c r="BH4" s="431">
        <f t="shared" ref="BH4:BH55" si="8">AL4*BG4</f>
        <v>0</v>
      </c>
      <c r="BI4" s="385"/>
      <c r="BJ4" s="431">
        <f t="shared" ref="BJ4:BJ55" si="9">AM4*BI4</f>
        <v>0</v>
      </c>
      <c r="BK4" s="385"/>
      <c r="BL4" s="445">
        <f t="shared" ref="BL4:BL55" si="10">AN4*BK4</f>
        <v>0</v>
      </c>
      <c r="BM4" s="559"/>
      <c r="BN4" s="603"/>
    </row>
    <row r="5" spans="1:68" hidden="1">
      <c r="A5" s="498" t="s">
        <v>863</v>
      </c>
      <c r="B5" s="130"/>
      <c r="C5" s="129"/>
      <c r="D5" s="496"/>
      <c r="E5" s="497"/>
      <c r="F5" s="976"/>
      <c r="G5" s="110"/>
      <c r="H5" s="169"/>
      <c r="I5" s="169"/>
      <c r="J5" s="326"/>
      <c r="K5" s="169"/>
      <c r="L5" s="169"/>
      <c r="M5" s="327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147"/>
      <c r="AC5" s="147"/>
      <c r="AD5" s="148"/>
      <c r="AE5" s="148"/>
      <c r="AF5" s="145"/>
      <c r="AG5" s="145"/>
      <c r="AH5" s="145"/>
      <c r="AI5" s="145"/>
      <c r="AJ5" s="145"/>
      <c r="AK5" s="145"/>
      <c r="AL5" s="145"/>
      <c r="AM5" s="145"/>
      <c r="AN5" s="145"/>
      <c r="AO5" s="386"/>
      <c r="AP5" s="431">
        <f t="shared" ref="AP5:AP60" si="11">AC5*AO5</f>
        <v>0</v>
      </c>
      <c r="AQ5" s="386"/>
      <c r="AR5" s="376">
        <f t="shared" si="0"/>
        <v>0</v>
      </c>
      <c r="AS5" s="386"/>
      <c r="AT5" s="431">
        <f t="shared" si="1"/>
        <v>0</v>
      </c>
      <c r="AU5" s="386"/>
      <c r="AV5" s="431">
        <f t="shared" si="2"/>
        <v>0</v>
      </c>
      <c r="AW5" s="386"/>
      <c r="AX5" s="431">
        <f t="shared" si="3"/>
        <v>0</v>
      </c>
      <c r="AY5" s="386"/>
      <c r="AZ5" s="431">
        <f t="shared" si="4"/>
        <v>0</v>
      </c>
      <c r="BA5" s="386"/>
      <c r="BB5" s="431">
        <f t="shared" si="5"/>
        <v>0</v>
      </c>
      <c r="BC5" s="386"/>
      <c r="BD5" s="431">
        <f t="shared" si="6"/>
        <v>0</v>
      </c>
      <c r="BE5" s="385"/>
      <c r="BF5" s="431">
        <f t="shared" si="7"/>
        <v>0</v>
      </c>
      <c r="BG5" s="385"/>
      <c r="BH5" s="431">
        <f t="shared" si="8"/>
        <v>0</v>
      </c>
      <c r="BI5" s="385"/>
      <c r="BJ5" s="431">
        <f t="shared" si="9"/>
        <v>0</v>
      </c>
      <c r="BK5" s="385"/>
      <c r="BL5" s="445">
        <f t="shared" si="10"/>
        <v>0</v>
      </c>
    </row>
    <row r="6" spans="1:68" ht="15" hidden="1" thickBot="1">
      <c r="A6" s="493" t="s">
        <v>864</v>
      </c>
      <c r="B6" s="135"/>
      <c r="C6" s="134"/>
      <c r="D6" s="499"/>
      <c r="E6" s="500"/>
      <c r="F6" s="977"/>
      <c r="G6" s="104"/>
      <c r="H6" s="101"/>
      <c r="I6" s="635"/>
      <c r="J6" s="329"/>
      <c r="K6" s="101"/>
      <c r="L6" s="101"/>
      <c r="M6" s="636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86"/>
      <c r="AC6" s="85"/>
      <c r="AD6" s="85"/>
      <c r="AE6" s="85"/>
      <c r="AF6" s="83"/>
      <c r="AG6" s="83"/>
      <c r="AH6" s="83"/>
      <c r="AI6" s="83"/>
      <c r="AJ6" s="83"/>
      <c r="AK6" s="83"/>
      <c r="AL6" s="83"/>
      <c r="AM6" s="83"/>
      <c r="AN6" s="83"/>
      <c r="AO6" s="387"/>
      <c r="AP6" s="432">
        <f t="shared" si="11"/>
        <v>0</v>
      </c>
      <c r="AQ6" s="387"/>
      <c r="AR6" s="436">
        <f t="shared" si="0"/>
        <v>0</v>
      </c>
      <c r="AS6" s="387"/>
      <c r="AT6" s="432">
        <f t="shared" si="1"/>
        <v>0</v>
      </c>
      <c r="AU6" s="392"/>
      <c r="AV6" s="432">
        <f t="shared" si="2"/>
        <v>0</v>
      </c>
      <c r="AW6" s="392"/>
      <c r="AX6" s="432">
        <f t="shared" si="3"/>
        <v>0</v>
      </c>
      <c r="AY6" s="392"/>
      <c r="AZ6" s="432">
        <f t="shared" si="4"/>
        <v>0</v>
      </c>
      <c r="BA6" s="392"/>
      <c r="BB6" s="432">
        <f t="shared" si="5"/>
        <v>0</v>
      </c>
      <c r="BC6" s="392"/>
      <c r="BD6" s="432">
        <f t="shared" si="6"/>
        <v>0</v>
      </c>
      <c r="BE6" s="387"/>
      <c r="BF6" s="432">
        <f t="shared" si="7"/>
        <v>0</v>
      </c>
      <c r="BG6" s="387"/>
      <c r="BH6" s="432">
        <f t="shared" si="8"/>
        <v>0</v>
      </c>
      <c r="BI6" s="387"/>
      <c r="BJ6" s="432">
        <f t="shared" si="9"/>
        <v>0</v>
      </c>
      <c r="BK6" s="387"/>
      <c r="BL6" s="446">
        <f t="shared" si="10"/>
        <v>0</v>
      </c>
    </row>
    <row r="7" spans="1:68" hidden="1">
      <c r="A7" s="498" t="s">
        <v>864</v>
      </c>
      <c r="B7" s="132" t="s">
        <v>419</v>
      </c>
      <c r="C7" s="131" t="s">
        <v>87</v>
      </c>
      <c r="D7" s="501" t="s">
        <v>420</v>
      </c>
      <c r="E7" s="502" t="s">
        <v>162</v>
      </c>
      <c r="F7" s="990" t="s">
        <v>421</v>
      </c>
      <c r="G7" s="106">
        <v>2024</v>
      </c>
      <c r="H7" s="169" t="s">
        <v>865</v>
      </c>
      <c r="I7" s="105" t="s">
        <v>165</v>
      </c>
      <c r="J7" s="325">
        <v>14</v>
      </c>
      <c r="K7" s="105" t="s">
        <v>251</v>
      </c>
      <c r="L7" s="105" t="s">
        <v>167</v>
      </c>
      <c r="M7" s="634" t="s">
        <v>866</v>
      </c>
      <c r="N7" s="63">
        <v>7.35</v>
      </c>
      <c r="O7" s="743">
        <v>9.1</v>
      </c>
      <c r="P7" s="63">
        <v>9.43</v>
      </c>
      <c r="Q7" s="63">
        <v>9.43</v>
      </c>
      <c r="R7" s="63">
        <v>9.43</v>
      </c>
      <c r="S7" s="63">
        <v>9.43</v>
      </c>
      <c r="T7" s="63">
        <v>9.43</v>
      </c>
      <c r="U7" s="63">
        <v>9.43</v>
      </c>
      <c r="V7" s="63">
        <v>9.43</v>
      </c>
      <c r="W7" s="63">
        <v>9.43</v>
      </c>
      <c r="X7" s="743">
        <v>9.1</v>
      </c>
      <c r="Y7" s="743">
        <v>9.1</v>
      </c>
      <c r="Z7" s="743">
        <v>9.1</v>
      </c>
      <c r="AA7" s="743">
        <v>9.1</v>
      </c>
      <c r="AB7" s="61">
        <v>2.08</v>
      </c>
      <c r="AC7" s="61">
        <v>2.08</v>
      </c>
      <c r="AD7" s="61">
        <v>2.08</v>
      </c>
      <c r="AE7" s="61">
        <v>2.08</v>
      </c>
      <c r="AF7" s="61">
        <v>2.08</v>
      </c>
      <c r="AG7" s="61">
        <v>2.08</v>
      </c>
      <c r="AH7" s="61">
        <v>2.08</v>
      </c>
      <c r="AI7" s="61">
        <v>2.08</v>
      </c>
      <c r="AJ7" s="61">
        <v>2.08</v>
      </c>
      <c r="AK7" s="746">
        <v>2.4399999999999995</v>
      </c>
      <c r="AL7" s="746">
        <v>2.4399999999999995</v>
      </c>
      <c r="AM7" s="746">
        <v>2.4399999999999995</v>
      </c>
      <c r="AN7" s="746">
        <v>2.4399999999999995</v>
      </c>
      <c r="AO7" s="388">
        <v>52445</v>
      </c>
      <c r="AP7" s="433">
        <f t="shared" si="11"/>
        <v>109085.6</v>
      </c>
      <c r="AQ7" s="396">
        <v>81700</v>
      </c>
      <c r="AR7" s="437">
        <f t="shared" si="0"/>
        <v>169936</v>
      </c>
      <c r="AS7" s="396">
        <v>41890</v>
      </c>
      <c r="AT7" s="433">
        <f t="shared" si="1"/>
        <v>87131.199999999997</v>
      </c>
      <c r="AU7" s="396">
        <v>50185</v>
      </c>
      <c r="AV7" s="433">
        <f t="shared" si="2"/>
        <v>104384.8</v>
      </c>
      <c r="AW7" s="396">
        <v>48275</v>
      </c>
      <c r="AX7" s="433">
        <f t="shared" si="3"/>
        <v>100412</v>
      </c>
      <c r="AY7" s="396">
        <v>30960</v>
      </c>
      <c r="AZ7" s="433">
        <f t="shared" si="4"/>
        <v>64396.800000000003</v>
      </c>
      <c r="BA7" s="423">
        <v>26880</v>
      </c>
      <c r="BB7" s="433">
        <f t="shared" si="5"/>
        <v>55910.400000000001</v>
      </c>
      <c r="BC7" s="423">
        <v>32160</v>
      </c>
      <c r="BD7" s="433">
        <f>BC7*AJ7</f>
        <v>66892.800000000003</v>
      </c>
      <c r="BE7" s="388">
        <v>58640</v>
      </c>
      <c r="BF7" s="433">
        <f t="shared" si="7"/>
        <v>143081.59999999998</v>
      </c>
      <c r="BG7" s="388">
        <v>55200</v>
      </c>
      <c r="BH7" s="433">
        <f t="shared" si="8"/>
        <v>134687.99999999997</v>
      </c>
      <c r="BI7" s="388">
        <v>37660</v>
      </c>
      <c r="BJ7" s="433">
        <f t="shared" si="9"/>
        <v>91890.39999999998</v>
      </c>
      <c r="BK7" s="388">
        <v>41160</v>
      </c>
      <c r="BL7" s="447">
        <f t="shared" si="10"/>
        <v>100430.39999999998</v>
      </c>
      <c r="BM7" s="317" t="s">
        <v>867</v>
      </c>
      <c r="BN7" s="713"/>
      <c r="BO7" s="599" t="s">
        <v>868</v>
      </c>
      <c r="BP7" s="769" t="s">
        <v>869</v>
      </c>
    </row>
    <row r="8" spans="1:68" hidden="1">
      <c r="A8" s="493" t="s">
        <v>864</v>
      </c>
      <c r="B8" s="130" t="s">
        <v>419</v>
      </c>
      <c r="C8" s="129" t="s">
        <v>87</v>
      </c>
      <c r="D8" s="496" t="s">
        <v>420</v>
      </c>
      <c r="E8" s="503" t="s">
        <v>162</v>
      </c>
      <c r="F8" s="1067"/>
      <c r="G8" s="168">
        <v>2024</v>
      </c>
      <c r="H8" s="169" t="s">
        <v>865</v>
      </c>
      <c r="I8" s="169" t="s">
        <v>174</v>
      </c>
      <c r="J8" s="326">
        <v>14</v>
      </c>
      <c r="K8" s="169" t="s">
        <v>251</v>
      </c>
      <c r="L8" s="169" t="s">
        <v>167</v>
      </c>
      <c r="M8" s="327" t="s">
        <v>870</v>
      </c>
      <c r="N8" s="55">
        <v>3.65</v>
      </c>
      <c r="O8" s="744">
        <v>3.95</v>
      </c>
      <c r="P8" s="55">
        <v>4.16</v>
      </c>
      <c r="Q8" s="55">
        <v>4.16</v>
      </c>
      <c r="R8" s="55">
        <v>4.16</v>
      </c>
      <c r="S8" s="55">
        <v>4.16</v>
      </c>
      <c r="T8" s="55">
        <v>4.16</v>
      </c>
      <c r="U8" s="55">
        <v>4.16</v>
      </c>
      <c r="V8" s="55">
        <v>4.16</v>
      </c>
      <c r="W8" s="55">
        <v>4.16</v>
      </c>
      <c r="X8" s="744">
        <v>3.95</v>
      </c>
      <c r="Y8" s="744">
        <v>3.95</v>
      </c>
      <c r="Z8" s="744">
        <v>3.95</v>
      </c>
      <c r="AA8" s="744">
        <v>3.95</v>
      </c>
      <c r="AB8" s="147">
        <v>0.51</v>
      </c>
      <c r="AC8" s="147">
        <v>0.51</v>
      </c>
      <c r="AD8" s="147">
        <v>0.51</v>
      </c>
      <c r="AE8" s="147">
        <v>0.51</v>
      </c>
      <c r="AF8" s="147">
        <v>0.51</v>
      </c>
      <c r="AG8" s="147">
        <v>0.51</v>
      </c>
      <c r="AH8" s="147">
        <v>0.51</v>
      </c>
      <c r="AI8" s="147">
        <v>0.51</v>
      </c>
      <c r="AJ8" s="147">
        <v>0.51</v>
      </c>
      <c r="AK8" s="747">
        <v>0.85000000000000009</v>
      </c>
      <c r="AL8" s="747">
        <v>0.85000000000000009</v>
      </c>
      <c r="AM8" s="747">
        <v>0.85000000000000009</v>
      </c>
      <c r="AN8" s="747">
        <v>0.85000000000000009</v>
      </c>
      <c r="AO8" s="385">
        <v>22755</v>
      </c>
      <c r="AP8" s="431">
        <f t="shared" si="11"/>
        <v>11605.050000000001</v>
      </c>
      <c r="AQ8" s="397">
        <v>15635</v>
      </c>
      <c r="AR8" s="376">
        <f t="shared" si="0"/>
        <v>7973.85</v>
      </c>
      <c r="AS8" s="397">
        <v>18336</v>
      </c>
      <c r="AT8" s="431">
        <f t="shared" si="1"/>
        <v>9351.36</v>
      </c>
      <c r="AU8" s="397">
        <v>14240</v>
      </c>
      <c r="AV8" s="431">
        <f t="shared" si="2"/>
        <v>7262.4000000000005</v>
      </c>
      <c r="AW8" s="397">
        <v>19000</v>
      </c>
      <c r="AX8" s="431">
        <f t="shared" si="3"/>
        <v>9690</v>
      </c>
      <c r="AY8" s="397">
        <v>8740</v>
      </c>
      <c r="AZ8" s="431">
        <f t="shared" si="4"/>
        <v>4457.3999999999996</v>
      </c>
      <c r="BA8" s="386">
        <v>21045</v>
      </c>
      <c r="BB8" s="431">
        <f t="shared" si="5"/>
        <v>10732.95</v>
      </c>
      <c r="BC8" s="386">
        <v>17120</v>
      </c>
      <c r="BD8" s="431">
        <f t="shared" ref="BD8:BD55" si="12">BC8*AJ8</f>
        <v>8731.2000000000007</v>
      </c>
      <c r="BE8" s="385">
        <v>32520</v>
      </c>
      <c r="BF8" s="431">
        <f t="shared" si="7"/>
        <v>27642.000000000004</v>
      </c>
      <c r="BG8" s="385">
        <v>29600</v>
      </c>
      <c r="BH8" s="431">
        <f t="shared" si="8"/>
        <v>25160.000000000004</v>
      </c>
      <c r="BI8" s="385">
        <v>23920</v>
      </c>
      <c r="BJ8" s="431">
        <f t="shared" si="9"/>
        <v>20332.000000000004</v>
      </c>
      <c r="BK8" s="385">
        <v>21120</v>
      </c>
      <c r="BL8" s="445">
        <f t="shared" si="10"/>
        <v>17952.000000000004</v>
      </c>
      <c r="BM8" s="317" t="s">
        <v>871</v>
      </c>
      <c r="BN8" s="713"/>
      <c r="BO8" s="599" t="s">
        <v>868</v>
      </c>
      <c r="BP8" s="770" t="s">
        <v>872</v>
      </c>
    </row>
    <row r="9" spans="1:68" hidden="1">
      <c r="A9" s="498" t="s">
        <v>864</v>
      </c>
      <c r="B9" s="130" t="s">
        <v>419</v>
      </c>
      <c r="C9" s="129" t="s">
        <v>87</v>
      </c>
      <c r="D9" s="496" t="s">
        <v>161</v>
      </c>
      <c r="E9" s="503" t="s">
        <v>162</v>
      </c>
      <c r="F9" s="1067"/>
      <c r="G9" s="168">
        <v>2024</v>
      </c>
      <c r="H9" s="169" t="s">
        <v>873</v>
      </c>
      <c r="I9" s="169" t="s">
        <v>165</v>
      </c>
      <c r="J9" s="326">
        <v>16</v>
      </c>
      <c r="K9" s="169" t="s">
        <v>251</v>
      </c>
      <c r="L9" s="169" t="s">
        <v>167</v>
      </c>
      <c r="M9" s="327" t="s">
        <v>870</v>
      </c>
      <c r="N9" s="55">
        <v>7.88</v>
      </c>
      <c r="O9" s="744">
        <v>9.1999999999999993</v>
      </c>
      <c r="P9" s="55">
        <v>10.14</v>
      </c>
      <c r="Q9" s="55">
        <v>10.14</v>
      </c>
      <c r="R9" s="55">
        <v>10.14</v>
      </c>
      <c r="S9" s="55">
        <v>10.14</v>
      </c>
      <c r="T9" s="55">
        <v>10.14</v>
      </c>
      <c r="U9" s="55">
        <v>10.14</v>
      </c>
      <c r="V9" s="55">
        <v>10.14</v>
      </c>
      <c r="W9" s="55">
        <v>10.14</v>
      </c>
      <c r="X9" s="744">
        <v>9.1999999999999993</v>
      </c>
      <c r="Y9" s="744">
        <v>9.1999999999999993</v>
      </c>
      <c r="Z9" s="744">
        <v>9.1999999999999993</v>
      </c>
      <c r="AA9" s="744">
        <v>9.1999999999999993</v>
      </c>
      <c r="AB9" s="747">
        <v>1.98</v>
      </c>
      <c r="AC9" s="147">
        <v>2.2599999999999998</v>
      </c>
      <c r="AD9" s="147">
        <v>2.2599999999999998</v>
      </c>
      <c r="AE9" s="147">
        <v>2.2599999999999998</v>
      </c>
      <c r="AF9" s="147">
        <v>2.2599999999999998</v>
      </c>
      <c r="AG9" s="147">
        <v>2.2599999999999998</v>
      </c>
      <c r="AH9" s="147">
        <v>2.2599999999999998</v>
      </c>
      <c r="AI9" s="147">
        <v>2.2599999999999998</v>
      </c>
      <c r="AJ9" s="147">
        <v>2.2599999999999998</v>
      </c>
      <c r="AK9" s="747">
        <v>1.9799999999999995</v>
      </c>
      <c r="AL9" s="747">
        <v>1.9799999999999995</v>
      </c>
      <c r="AM9" s="747">
        <v>1.9799999999999995</v>
      </c>
      <c r="AN9" s="747">
        <v>1.9799999999999995</v>
      </c>
      <c r="AO9" s="385">
        <v>5040</v>
      </c>
      <c r="AP9" s="431">
        <f t="shared" si="11"/>
        <v>11390.4</v>
      </c>
      <c r="AQ9" s="397">
        <v>6734</v>
      </c>
      <c r="AR9" s="376">
        <f t="shared" si="0"/>
        <v>15218.839999999998</v>
      </c>
      <c r="AS9" s="397">
        <v>6864</v>
      </c>
      <c r="AT9" s="431">
        <f t="shared" si="1"/>
        <v>15512.64</v>
      </c>
      <c r="AU9" s="397">
        <v>4440</v>
      </c>
      <c r="AV9" s="431">
        <f t="shared" si="2"/>
        <v>10034.4</v>
      </c>
      <c r="AW9" s="397">
        <v>5659</v>
      </c>
      <c r="AX9" s="431">
        <f t="shared" si="3"/>
        <v>12789.339999999998</v>
      </c>
      <c r="AY9" s="397">
        <v>2360</v>
      </c>
      <c r="AZ9" s="431">
        <f t="shared" si="4"/>
        <v>5333.5999999999995</v>
      </c>
      <c r="BA9" s="386">
        <v>14440</v>
      </c>
      <c r="BB9" s="431">
        <f t="shared" si="5"/>
        <v>32634.399999999998</v>
      </c>
      <c r="BC9" s="386">
        <v>20127</v>
      </c>
      <c r="BD9" s="431">
        <f t="shared" si="12"/>
        <v>45487.02</v>
      </c>
      <c r="BE9" s="385">
        <v>32230</v>
      </c>
      <c r="BF9" s="431">
        <f t="shared" si="7"/>
        <v>63815.399999999987</v>
      </c>
      <c r="BG9" s="385">
        <v>20640</v>
      </c>
      <c r="BH9" s="431">
        <f t="shared" si="8"/>
        <v>40867.19999999999</v>
      </c>
      <c r="BI9" s="385">
        <v>28760</v>
      </c>
      <c r="BJ9" s="431">
        <f t="shared" si="9"/>
        <v>56944.799999999988</v>
      </c>
      <c r="BK9" s="385">
        <v>14480</v>
      </c>
      <c r="BL9" s="445">
        <f t="shared" si="10"/>
        <v>28670.399999999994</v>
      </c>
      <c r="BM9" s="317" t="s">
        <v>874</v>
      </c>
      <c r="BN9" s="713"/>
      <c r="BO9" s="599" t="s">
        <v>868</v>
      </c>
      <c r="BP9" s="770" t="s">
        <v>875</v>
      </c>
    </row>
    <row r="10" spans="1:68" hidden="1">
      <c r="A10" s="493" t="s">
        <v>864</v>
      </c>
      <c r="B10" s="130" t="s">
        <v>419</v>
      </c>
      <c r="C10" s="129" t="s">
        <v>87</v>
      </c>
      <c r="D10" s="496" t="s">
        <v>161</v>
      </c>
      <c r="E10" s="503" t="s">
        <v>430</v>
      </c>
      <c r="F10" s="1067"/>
      <c r="G10" s="168">
        <v>2024</v>
      </c>
      <c r="H10" s="169" t="s">
        <v>873</v>
      </c>
      <c r="I10" s="169" t="s">
        <v>174</v>
      </c>
      <c r="J10" s="326">
        <v>16</v>
      </c>
      <c r="K10" s="169" t="s">
        <v>251</v>
      </c>
      <c r="L10" s="169" t="s">
        <v>167</v>
      </c>
      <c r="M10" s="327" t="s">
        <v>870</v>
      </c>
      <c r="N10" s="55">
        <v>4</v>
      </c>
      <c r="O10" s="744">
        <v>4.05</v>
      </c>
      <c r="P10" s="55">
        <v>4.2300000000000004</v>
      </c>
      <c r="Q10" s="55">
        <v>4.2300000000000004</v>
      </c>
      <c r="R10" s="55">
        <v>4.2300000000000004</v>
      </c>
      <c r="S10" s="55">
        <v>4.2300000000000004</v>
      </c>
      <c r="T10" s="55">
        <v>4.2300000000000004</v>
      </c>
      <c r="U10" s="55">
        <v>4.2300000000000004</v>
      </c>
      <c r="V10" s="55">
        <v>4.2300000000000004</v>
      </c>
      <c r="W10" s="55">
        <v>4.2300000000000004</v>
      </c>
      <c r="X10" s="744">
        <v>4.05</v>
      </c>
      <c r="Y10" s="744">
        <v>4.05</v>
      </c>
      <c r="Z10" s="744">
        <v>4.05</v>
      </c>
      <c r="AA10" s="744">
        <v>4.05</v>
      </c>
      <c r="AB10" s="147">
        <v>0.23</v>
      </c>
      <c r="AC10" s="147">
        <v>0.23</v>
      </c>
      <c r="AD10" s="147">
        <v>0.23</v>
      </c>
      <c r="AE10" s="147">
        <v>0.23</v>
      </c>
      <c r="AF10" s="147">
        <v>0.23</v>
      </c>
      <c r="AG10" s="147">
        <v>0.23</v>
      </c>
      <c r="AH10" s="147">
        <v>0.23</v>
      </c>
      <c r="AI10" s="147">
        <v>0.23</v>
      </c>
      <c r="AJ10" s="147">
        <v>0.23</v>
      </c>
      <c r="AK10" s="747">
        <v>0.6599999999999997</v>
      </c>
      <c r="AL10" s="747">
        <v>0.6599999999999997</v>
      </c>
      <c r="AM10" s="747">
        <v>0.6599999999999997</v>
      </c>
      <c r="AN10" s="747">
        <v>0.6599999999999997</v>
      </c>
      <c r="AO10" s="385">
        <v>8760</v>
      </c>
      <c r="AP10" s="431">
        <f t="shared" si="11"/>
        <v>2014.8000000000002</v>
      </c>
      <c r="AQ10" s="397">
        <v>4915</v>
      </c>
      <c r="AR10" s="376">
        <f t="shared" si="0"/>
        <v>1130.45</v>
      </c>
      <c r="AS10" s="397">
        <v>18315</v>
      </c>
      <c r="AT10" s="431">
        <f t="shared" si="1"/>
        <v>4212.45</v>
      </c>
      <c r="AU10" s="397">
        <v>7164</v>
      </c>
      <c r="AV10" s="431">
        <f t="shared" si="2"/>
        <v>1647.72</v>
      </c>
      <c r="AW10" s="397">
        <v>5160</v>
      </c>
      <c r="AX10" s="431">
        <f t="shared" si="3"/>
        <v>1186.8</v>
      </c>
      <c r="AY10" s="397">
        <v>6865</v>
      </c>
      <c r="AZ10" s="431">
        <f t="shared" si="4"/>
        <v>1578.95</v>
      </c>
      <c r="BA10" s="386">
        <v>13560</v>
      </c>
      <c r="BB10" s="431">
        <f t="shared" si="5"/>
        <v>3118.8</v>
      </c>
      <c r="BC10" s="386">
        <v>4880</v>
      </c>
      <c r="BD10" s="431">
        <f t="shared" si="12"/>
        <v>1122.4000000000001</v>
      </c>
      <c r="BE10" s="385">
        <v>7440</v>
      </c>
      <c r="BF10" s="431">
        <f t="shared" si="7"/>
        <v>4910.3999999999978</v>
      </c>
      <c r="BG10" s="385">
        <v>5520</v>
      </c>
      <c r="BH10" s="431">
        <f t="shared" si="8"/>
        <v>3643.1999999999985</v>
      </c>
      <c r="BI10" s="385">
        <v>5960</v>
      </c>
      <c r="BJ10" s="431">
        <f t="shared" si="9"/>
        <v>3933.5999999999981</v>
      </c>
      <c r="BK10" s="385">
        <v>2720</v>
      </c>
      <c r="BL10" s="445">
        <f t="shared" si="10"/>
        <v>1795.1999999999991</v>
      </c>
      <c r="BM10" s="317" t="s">
        <v>876</v>
      </c>
      <c r="BN10" s="713"/>
      <c r="BO10" s="599" t="s">
        <v>868</v>
      </c>
      <c r="BP10" s="770" t="s">
        <v>877</v>
      </c>
    </row>
    <row r="11" spans="1:68" hidden="1">
      <c r="A11" s="493" t="s">
        <v>864</v>
      </c>
      <c r="B11" s="130" t="s">
        <v>193</v>
      </c>
      <c r="C11" s="129" t="s">
        <v>87</v>
      </c>
      <c r="D11" s="496" t="s">
        <v>161</v>
      </c>
      <c r="E11" s="503" t="s">
        <v>162</v>
      </c>
      <c r="F11" s="1067"/>
      <c r="G11" s="168">
        <v>2024</v>
      </c>
      <c r="H11" s="169" t="s">
        <v>865</v>
      </c>
      <c r="I11" s="169" t="s">
        <v>165</v>
      </c>
      <c r="J11" s="326">
        <v>14</v>
      </c>
      <c r="K11" s="169" t="s">
        <v>251</v>
      </c>
      <c r="L11" s="169" t="s">
        <v>878</v>
      </c>
      <c r="M11" s="327" t="s">
        <v>879</v>
      </c>
      <c r="N11" s="55">
        <v>7.35</v>
      </c>
      <c r="O11" s="744">
        <f t="shared" ref="O11:P14" si="13">O7</f>
        <v>9.1</v>
      </c>
      <c r="P11" s="55">
        <f t="shared" si="13"/>
        <v>9.43</v>
      </c>
      <c r="Q11" s="55">
        <f t="shared" ref="Q11:AJ11" si="14">Q7</f>
        <v>9.43</v>
      </c>
      <c r="R11" s="55">
        <f t="shared" si="14"/>
        <v>9.43</v>
      </c>
      <c r="S11" s="55">
        <f t="shared" si="14"/>
        <v>9.43</v>
      </c>
      <c r="T11" s="55">
        <f t="shared" si="14"/>
        <v>9.43</v>
      </c>
      <c r="U11" s="55">
        <f t="shared" si="14"/>
        <v>9.43</v>
      </c>
      <c r="V11" s="55">
        <f t="shared" si="14"/>
        <v>9.43</v>
      </c>
      <c r="W11" s="55">
        <f t="shared" si="14"/>
        <v>9.43</v>
      </c>
      <c r="X11" s="744">
        <f t="shared" si="14"/>
        <v>9.1</v>
      </c>
      <c r="Y11" s="744">
        <f t="shared" si="14"/>
        <v>9.1</v>
      </c>
      <c r="Z11" s="744">
        <f t="shared" si="14"/>
        <v>9.1</v>
      </c>
      <c r="AA11" s="744">
        <f t="shared" si="14"/>
        <v>9.1</v>
      </c>
      <c r="AB11" s="147">
        <f t="shared" si="14"/>
        <v>2.08</v>
      </c>
      <c r="AC11" s="147">
        <f t="shared" si="14"/>
        <v>2.08</v>
      </c>
      <c r="AD11" s="147">
        <f t="shared" si="14"/>
        <v>2.08</v>
      </c>
      <c r="AE11" s="147">
        <f t="shared" si="14"/>
        <v>2.08</v>
      </c>
      <c r="AF11" s="147">
        <f t="shared" si="14"/>
        <v>2.08</v>
      </c>
      <c r="AG11" s="147">
        <f t="shared" si="14"/>
        <v>2.08</v>
      </c>
      <c r="AH11" s="147">
        <f t="shared" si="14"/>
        <v>2.08</v>
      </c>
      <c r="AI11" s="147">
        <f t="shared" si="14"/>
        <v>2.08</v>
      </c>
      <c r="AJ11" s="147">
        <f t="shared" si="14"/>
        <v>2.08</v>
      </c>
      <c r="AK11" s="747">
        <v>2.4399999999999995</v>
      </c>
      <c r="AL11" s="747">
        <v>2.4399999999999995</v>
      </c>
      <c r="AM11" s="747">
        <v>2.4399999999999995</v>
      </c>
      <c r="AN11" s="747">
        <v>2.4399999999999995</v>
      </c>
      <c r="AO11" s="385">
        <v>3640</v>
      </c>
      <c r="AP11" s="431">
        <f t="shared" si="11"/>
        <v>7571.2</v>
      </c>
      <c r="AQ11" s="397">
        <v>2120</v>
      </c>
      <c r="AR11" s="376">
        <f t="shared" si="0"/>
        <v>4409.6000000000004</v>
      </c>
      <c r="AS11" s="397">
        <v>5880</v>
      </c>
      <c r="AT11" s="431">
        <f t="shared" si="1"/>
        <v>12230.4</v>
      </c>
      <c r="AU11" s="397">
        <v>6520</v>
      </c>
      <c r="AV11" s="431">
        <f t="shared" si="2"/>
        <v>13561.6</v>
      </c>
      <c r="AW11" s="397">
        <v>6520</v>
      </c>
      <c r="AX11" s="431">
        <f t="shared" si="3"/>
        <v>13561.6</v>
      </c>
      <c r="AY11" s="397">
        <v>5480</v>
      </c>
      <c r="AZ11" s="431">
        <f t="shared" si="4"/>
        <v>11398.4</v>
      </c>
      <c r="BA11" s="386">
        <v>2240</v>
      </c>
      <c r="BB11" s="431">
        <f t="shared" si="5"/>
        <v>4659.2</v>
      </c>
      <c r="BC11" s="386">
        <v>2320</v>
      </c>
      <c r="BD11" s="431">
        <f t="shared" si="12"/>
        <v>4825.6000000000004</v>
      </c>
      <c r="BE11" s="385">
        <v>12600</v>
      </c>
      <c r="BF11" s="431">
        <f t="shared" si="7"/>
        <v>30743.999999999993</v>
      </c>
      <c r="BG11" s="385">
        <v>10800</v>
      </c>
      <c r="BH11" s="431">
        <f t="shared" si="8"/>
        <v>26351.999999999996</v>
      </c>
      <c r="BI11" s="385">
        <v>8760</v>
      </c>
      <c r="BJ11" s="431">
        <f t="shared" si="9"/>
        <v>21374.399999999994</v>
      </c>
      <c r="BK11" s="385">
        <v>1440</v>
      </c>
      <c r="BL11" s="445">
        <f t="shared" si="10"/>
        <v>3513.5999999999995</v>
      </c>
      <c r="BM11" s="317" t="s">
        <v>880</v>
      </c>
      <c r="BN11" s="713"/>
      <c r="BO11" s="599" t="s">
        <v>868</v>
      </c>
      <c r="BP11" s="770" t="s">
        <v>869</v>
      </c>
    </row>
    <row r="12" spans="1:68" hidden="1">
      <c r="A12" s="493" t="s">
        <v>864</v>
      </c>
      <c r="B12" s="130" t="s">
        <v>193</v>
      </c>
      <c r="C12" s="129" t="s">
        <v>87</v>
      </c>
      <c r="D12" s="496" t="s">
        <v>161</v>
      </c>
      <c r="E12" s="503" t="s">
        <v>162</v>
      </c>
      <c r="F12" s="1067"/>
      <c r="G12" s="168">
        <v>2024</v>
      </c>
      <c r="H12" s="169" t="s">
        <v>865</v>
      </c>
      <c r="I12" s="169" t="s">
        <v>174</v>
      </c>
      <c r="J12" s="326">
        <v>14</v>
      </c>
      <c r="K12" s="169" t="s">
        <v>251</v>
      </c>
      <c r="L12" s="169" t="s">
        <v>878</v>
      </c>
      <c r="M12" s="327" t="s">
        <v>881</v>
      </c>
      <c r="N12" s="55">
        <v>3.65</v>
      </c>
      <c r="O12" s="744">
        <f t="shared" si="13"/>
        <v>3.95</v>
      </c>
      <c r="P12" s="55">
        <f t="shared" si="13"/>
        <v>4.16</v>
      </c>
      <c r="Q12" s="55">
        <f t="shared" ref="Q12:AJ12" si="15">Q8</f>
        <v>4.16</v>
      </c>
      <c r="R12" s="55">
        <f t="shared" si="15"/>
        <v>4.16</v>
      </c>
      <c r="S12" s="55">
        <f t="shared" si="15"/>
        <v>4.16</v>
      </c>
      <c r="T12" s="55">
        <f t="shared" si="15"/>
        <v>4.16</v>
      </c>
      <c r="U12" s="55">
        <f t="shared" si="15"/>
        <v>4.16</v>
      </c>
      <c r="V12" s="55">
        <f t="shared" si="15"/>
        <v>4.16</v>
      </c>
      <c r="W12" s="55">
        <f t="shared" si="15"/>
        <v>4.16</v>
      </c>
      <c r="X12" s="744">
        <f t="shared" si="15"/>
        <v>3.95</v>
      </c>
      <c r="Y12" s="744">
        <f t="shared" si="15"/>
        <v>3.95</v>
      </c>
      <c r="Z12" s="744">
        <f t="shared" si="15"/>
        <v>3.95</v>
      </c>
      <c r="AA12" s="744">
        <f t="shared" si="15"/>
        <v>3.95</v>
      </c>
      <c r="AB12" s="147">
        <f t="shared" si="15"/>
        <v>0.51</v>
      </c>
      <c r="AC12" s="147">
        <f t="shared" si="15"/>
        <v>0.51</v>
      </c>
      <c r="AD12" s="147">
        <f t="shared" si="15"/>
        <v>0.51</v>
      </c>
      <c r="AE12" s="147">
        <f t="shared" si="15"/>
        <v>0.51</v>
      </c>
      <c r="AF12" s="147">
        <f t="shared" si="15"/>
        <v>0.51</v>
      </c>
      <c r="AG12" s="147">
        <f t="shared" si="15"/>
        <v>0.51</v>
      </c>
      <c r="AH12" s="147">
        <f t="shared" si="15"/>
        <v>0.51</v>
      </c>
      <c r="AI12" s="147">
        <f t="shared" si="15"/>
        <v>0.51</v>
      </c>
      <c r="AJ12" s="147">
        <f t="shared" si="15"/>
        <v>0.51</v>
      </c>
      <c r="AK12" s="747">
        <v>0.85000000000000009</v>
      </c>
      <c r="AL12" s="747">
        <v>0.85000000000000009</v>
      </c>
      <c r="AM12" s="747">
        <v>0.85000000000000009</v>
      </c>
      <c r="AN12" s="747">
        <v>0.85000000000000009</v>
      </c>
      <c r="AO12" s="385">
        <v>760</v>
      </c>
      <c r="AP12" s="431">
        <f t="shared" si="11"/>
        <v>387.6</v>
      </c>
      <c r="AQ12" s="397">
        <v>320</v>
      </c>
      <c r="AR12" s="376">
        <f t="shared" si="0"/>
        <v>163.19999999999999</v>
      </c>
      <c r="AS12" s="397">
        <v>2720</v>
      </c>
      <c r="AT12" s="431">
        <v>4887</v>
      </c>
      <c r="AU12" s="397">
        <v>4120</v>
      </c>
      <c r="AV12" s="431">
        <f t="shared" si="2"/>
        <v>2101.1999999999998</v>
      </c>
      <c r="AW12" s="397">
        <v>10796</v>
      </c>
      <c r="AX12" s="431">
        <f t="shared" si="3"/>
        <v>5505.96</v>
      </c>
      <c r="AY12" s="397">
        <v>3320</v>
      </c>
      <c r="AZ12" s="431">
        <f t="shared" si="4"/>
        <v>1693.2</v>
      </c>
      <c r="BA12" s="386">
        <v>2680</v>
      </c>
      <c r="BB12" s="431">
        <f t="shared" si="5"/>
        <v>1366.8</v>
      </c>
      <c r="BC12" s="386">
        <v>1360</v>
      </c>
      <c r="BD12" s="431">
        <f t="shared" si="12"/>
        <v>693.6</v>
      </c>
      <c r="BE12" s="385">
        <v>10120</v>
      </c>
      <c r="BF12" s="431">
        <f t="shared" si="7"/>
        <v>8602</v>
      </c>
      <c r="BG12" s="385">
        <v>4520</v>
      </c>
      <c r="BH12" s="431">
        <f t="shared" si="8"/>
        <v>3842.0000000000005</v>
      </c>
      <c r="BI12" s="385">
        <v>280</v>
      </c>
      <c r="BJ12" s="431">
        <f t="shared" si="9"/>
        <v>238.00000000000003</v>
      </c>
      <c r="BK12" s="385">
        <v>880</v>
      </c>
      <c r="BL12" s="445">
        <f t="shared" si="10"/>
        <v>748.00000000000011</v>
      </c>
      <c r="BM12" s="317" t="s">
        <v>882</v>
      </c>
      <c r="BN12" s="713"/>
      <c r="BO12" s="599" t="s">
        <v>868</v>
      </c>
      <c r="BP12" s="770" t="s">
        <v>872</v>
      </c>
    </row>
    <row r="13" spans="1:68" hidden="1">
      <c r="A13" s="493" t="s">
        <v>864</v>
      </c>
      <c r="B13" s="130" t="s">
        <v>193</v>
      </c>
      <c r="C13" s="129" t="s">
        <v>87</v>
      </c>
      <c r="D13" s="496" t="s">
        <v>161</v>
      </c>
      <c r="E13" s="503" t="s">
        <v>162</v>
      </c>
      <c r="F13" s="1067"/>
      <c r="G13" s="168">
        <v>2024</v>
      </c>
      <c r="H13" s="169" t="s">
        <v>873</v>
      </c>
      <c r="I13" s="169" t="s">
        <v>165</v>
      </c>
      <c r="J13" s="326">
        <v>16</v>
      </c>
      <c r="K13" s="169" t="s">
        <v>251</v>
      </c>
      <c r="L13" s="169" t="s">
        <v>878</v>
      </c>
      <c r="M13" s="327" t="s">
        <v>881</v>
      </c>
      <c r="N13" s="55">
        <v>7.88</v>
      </c>
      <c r="O13" s="744">
        <f t="shared" si="13"/>
        <v>9.1999999999999993</v>
      </c>
      <c r="P13" s="55">
        <f t="shared" si="13"/>
        <v>10.14</v>
      </c>
      <c r="Q13" s="55">
        <f t="shared" ref="Q13:AJ13" si="16">Q9</f>
        <v>10.14</v>
      </c>
      <c r="R13" s="55">
        <f t="shared" si="16"/>
        <v>10.14</v>
      </c>
      <c r="S13" s="55">
        <f t="shared" si="16"/>
        <v>10.14</v>
      </c>
      <c r="T13" s="55">
        <f t="shared" si="16"/>
        <v>10.14</v>
      </c>
      <c r="U13" s="55">
        <f t="shared" si="16"/>
        <v>10.14</v>
      </c>
      <c r="V13" s="55">
        <f t="shared" si="16"/>
        <v>10.14</v>
      </c>
      <c r="W13" s="55">
        <f t="shared" si="16"/>
        <v>10.14</v>
      </c>
      <c r="X13" s="744">
        <f t="shared" si="16"/>
        <v>9.1999999999999993</v>
      </c>
      <c r="Y13" s="744">
        <f t="shared" si="16"/>
        <v>9.1999999999999993</v>
      </c>
      <c r="Z13" s="744">
        <f t="shared" si="16"/>
        <v>9.1999999999999993</v>
      </c>
      <c r="AA13" s="744">
        <f t="shared" si="16"/>
        <v>9.1999999999999993</v>
      </c>
      <c r="AB13" s="747">
        <f t="shared" si="16"/>
        <v>1.98</v>
      </c>
      <c r="AC13" s="147">
        <f t="shared" si="16"/>
        <v>2.2599999999999998</v>
      </c>
      <c r="AD13" s="147">
        <f t="shared" si="16"/>
        <v>2.2599999999999998</v>
      </c>
      <c r="AE13" s="147">
        <f t="shared" si="16"/>
        <v>2.2599999999999998</v>
      </c>
      <c r="AF13" s="147">
        <f t="shared" si="16"/>
        <v>2.2599999999999998</v>
      </c>
      <c r="AG13" s="147">
        <f t="shared" si="16"/>
        <v>2.2599999999999998</v>
      </c>
      <c r="AH13" s="147">
        <f t="shared" si="16"/>
        <v>2.2599999999999998</v>
      </c>
      <c r="AI13" s="147">
        <f t="shared" si="16"/>
        <v>2.2599999999999998</v>
      </c>
      <c r="AJ13" s="147">
        <f t="shared" si="16"/>
        <v>2.2599999999999998</v>
      </c>
      <c r="AK13" s="747">
        <v>1.9799999999999995</v>
      </c>
      <c r="AL13" s="747">
        <v>1.9799999999999995</v>
      </c>
      <c r="AM13" s="747">
        <v>1.9799999999999995</v>
      </c>
      <c r="AN13" s="747">
        <v>1.9799999999999995</v>
      </c>
      <c r="AO13" s="385">
        <v>22600</v>
      </c>
      <c r="AP13" s="431">
        <f t="shared" si="11"/>
        <v>51075.999999999993</v>
      </c>
      <c r="AQ13" s="397">
        <v>40280</v>
      </c>
      <c r="AR13" s="376">
        <f t="shared" si="0"/>
        <v>91032.799999999988</v>
      </c>
      <c r="AS13" s="397">
        <v>26974</v>
      </c>
      <c r="AT13" s="431">
        <f t="shared" si="1"/>
        <v>60961.239999999991</v>
      </c>
      <c r="AU13" s="397">
        <v>28038</v>
      </c>
      <c r="AV13" s="431">
        <f t="shared" si="2"/>
        <v>63365.88</v>
      </c>
      <c r="AW13" s="397">
        <v>37200</v>
      </c>
      <c r="AX13" s="431">
        <f t="shared" si="3"/>
        <v>84071.999999999985</v>
      </c>
      <c r="AY13" s="397">
        <v>29520</v>
      </c>
      <c r="AZ13" s="431">
        <f t="shared" si="4"/>
        <v>66715.199999999997</v>
      </c>
      <c r="BA13" s="386">
        <v>8040</v>
      </c>
      <c r="BB13" s="431">
        <f t="shared" si="5"/>
        <v>18170.399999999998</v>
      </c>
      <c r="BC13" s="386">
        <v>9920</v>
      </c>
      <c r="BD13" s="431">
        <f t="shared" si="12"/>
        <v>22419.199999999997</v>
      </c>
      <c r="BE13" s="385">
        <v>19280</v>
      </c>
      <c r="BF13" s="431">
        <f t="shared" si="7"/>
        <v>38174.399999999994</v>
      </c>
      <c r="BG13" s="385">
        <v>10160</v>
      </c>
      <c r="BH13" s="431">
        <f t="shared" si="8"/>
        <v>20116.799999999996</v>
      </c>
      <c r="BI13" s="385">
        <v>8594</v>
      </c>
      <c r="BJ13" s="431">
        <f t="shared" si="9"/>
        <v>17016.119999999995</v>
      </c>
      <c r="BK13" s="385">
        <v>7880</v>
      </c>
      <c r="BL13" s="445">
        <f t="shared" si="10"/>
        <v>15602.399999999996</v>
      </c>
      <c r="BM13" s="317" t="s">
        <v>883</v>
      </c>
      <c r="BN13" s="713"/>
      <c r="BO13" s="599" t="s">
        <v>868</v>
      </c>
      <c r="BP13" s="770" t="s">
        <v>875</v>
      </c>
    </row>
    <row r="14" spans="1:68" hidden="1">
      <c r="A14" s="493" t="s">
        <v>864</v>
      </c>
      <c r="B14" s="130" t="s">
        <v>193</v>
      </c>
      <c r="C14" s="129" t="s">
        <v>87</v>
      </c>
      <c r="D14" s="496" t="s">
        <v>161</v>
      </c>
      <c r="E14" s="503" t="s">
        <v>162</v>
      </c>
      <c r="F14" s="1067"/>
      <c r="G14" s="168">
        <v>2024</v>
      </c>
      <c r="H14" s="169" t="s">
        <v>873</v>
      </c>
      <c r="I14" s="169" t="s">
        <v>174</v>
      </c>
      <c r="J14" s="326">
        <v>16</v>
      </c>
      <c r="K14" s="169" t="s">
        <v>251</v>
      </c>
      <c r="L14" s="169" t="s">
        <v>878</v>
      </c>
      <c r="M14" s="327" t="s">
        <v>881</v>
      </c>
      <c r="N14" s="55">
        <v>4</v>
      </c>
      <c r="O14" s="744">
        <f t="shared" si="13"/>
        <v>4.05</v>
      </c>
      <c r="P14" s="55">
        <f t="shared" si="13"/>
        <v>4.2300000000000004</v>
      </c>
      <c r="Q14" s="55">
        <f t="shared" ref="Q14:AJ14" si="17">Q10</f>
        <v>4.2300000000000004</v>
      </c>
      <c r="R14" s="55">
        <f t="shared" si="17"/>
        <v>4.2300000000000004</v>
      </c>
      <c r="S14" s="55">
        <f t="shared" si="17"/>
        <v>4.2300000000000004</v>
      </c>
      <c r="T14" s="55">
        <f t="shared" si="17"/>
        <v>4.2300000000000004</v>
      </c>
      <c r="U14" s="55">
        <f t="shared" si="17"/>
        <v>4.2300000000000004</v>
      </c>
      <c r="V14" s="55">
        <f t="shared" si="17"/>
        <v>4.2300000000000004</v>
      </c>
      <c r="W14" s="55">
        <f t="shared" si="17"/>
        <v>4.2300000000000004</v>
      </c>
      <c r="X14" s="744">
        <f t="shared" si="17"/>
        <v>4.05</v>
      </c>
      <c r="Y14" s="744">
        <f t="shared" si="17"/>
        <v>4.05</v>
      </c>
      <c r="Z14" s="744">
        <f t="shared" si="17"/>
        <v>4.05</v>
      </c>
      <c r="AA14" s="744">
        <f t="shared" si="17"/>
        <v>4.05</v>
      </c>
      <c r="AB14" s="147">
        <f t="shared" si="17"/>
        <v>0.23</v>
      </c>
      <c r="AC14" s="147">
        <f t="shared" si="17"/>
        <v>0.23</v>
      </c>
      <c r="AD14" s="147">
        <f t="shared" si="17"/>
        <v>0.23</v>
      </c>
      <c r="AE14" s="147">
        <f t="shared" si="17"/>
        <v>0.23</v>
      </c>
      <c r="AF14" s="147">
        <f t="shared" si="17"/>
        <v>0.23</v>
      </c>
      <c r="AG14" s="147">
        <f t="shared" si="17"/>
        <v>0.23</v>
      </c>
      <c r="AH14" s="147">
        <f t="shared" si="17"/>
        <v>0.23</v>
      </c>
      <c r="AI14" s="147">
        <f t="shared" si="17"/>
        <v>0.23</v>
      </c>
      <c r="AJ14" s="147">
        <f t="shared" si="17"/>
        <v>0.23</v>
      </c>
      <c r="AK14" s="747">
        <v>0.6599999999999997</v>
      </c>
      <c r="AL14" s="747">
        <v>0.6599999999999997</v>
      </c>
      <c r="AM14" s="747">
        <v>0.6599999999999997</v>
      </c>
      <c r="AN14" s="747">
        <v>0.6599999999999997</v>
      </c>
      <c r="AO14" s="385">
        <v>3280</v>
      </c>
      <c r="AP14" s="431">
        <f t="shared" si="11"/>
        <v>754.4</v>
      </c>
      <c r="AQ14" s="397">
        <v>8840</v>
      </c>
      <c r="AR14" s="376">
        <f t="shared" si="0"/>
        <v>2033.2</v>
      </c>
      <c r="AS14" s="397">
        <v>4000</v>
      </c>
      <c r="AT14" s="431">
        <f t="shared" si="1"/>
        <v>920</v>
      </c>
      <c r="AU14" s="397">
        <v>1240</v>
      </c>
      <c r="AV14" s="431">
        <f t="shared" si="2"/>
        <v>285.2</v>
      </c>
      <c r="AW14" s="397">
        <v>5080</v>
      </c>
      <c r="AX14" s="431">
        <f t="shared" si="3"/>
        <v>1168.4000000000001</v>
      </c>
      <c r="AY14" s="397">
        <v>4440</v>
      </c>
      <c r="AZ14" s="431">
        <f t="shared" si="4"/>
        <v>1021.2</v>
      </c>
      <c r="BA14" s="386">
        <v>2240</v>
      </c>
      <c r="BB14" s="431">
        <f t="shared" si="5"/>
        <v>515.20000000000005</v>
      </c>
      <c r="BC14" s="386">
        <v>1040</v>
      </c>
      <c r="BD14" s="431">
        <f t="shared" si="12"/>
        <v>239.20000000000002</v>
      </c>
      <c r="BE14" s="385">
        <v>2720</v>
      </c>
      <c r="BF14" s="431">
        <f t="shared" si="7"/>
        <v>1795.1999999999991</v>
      </c>
      <c r="BG14" s="385">
        <v>560</v>
      </c>
      <c r="BH14" s="431">
        <f t="shared" si="8"/>
        <v>369.59999999999985</v>
      </c>
      <c r="BI14" s="385">
        <v>640</v>
      </c>
      <c r="BJ14" s="431">
        <f t="shared" si="9"/>
        <v>422.39999999999981</v>
      </c>
      <c r="BK14" s="385">
        <v>160</v>
      </c>
      <c r="BL14" s="445">
        <f t="shared" si="10"/>
        <v>105.59999999999995</v>
      </c>
      <c r="BM14" s="317" t="s">
        <v>884</v>
      </c>
      <c r="BN14" s="713"/>
      <c r="BO14" s="599" t="s">
        <v>868</v>
      </c>
      <c r="BP14" s="770" t="s">
        <v>877</v>
      </c>
    </row>
    <row r="15" spans="1:68" hidden="1">
      <c r="A15" s="493" t="s">
        <v>864</v>
      </c>
      <c r="B15" s="130" t="s">
        <v>193</v>
      </c>
      <c r="C15" s="129" t="s">
        <v>87</v>
      </c>
      <c r="D15" s="496" t="s">
        <v>161</v>
      </c>
      <c r="E15" s="503" t="s">
        <v>162</v>
      </c>
      <c r="F15" s="1067"/>
      <c r="G15" s="168">
        <v>2025</v>
      </c>
      <c r="H15" s="169" t="s">
        <v>885</v>
      </c>
      <c r="I15" s="169" t="s">
        <v>165</v>
      </c>
      <c r="J15" s="637">
        <v>14</v>
      </c>
      <c r="K15" s="169" t="s">
        <v>251</v>
      </c>
      <c r="L15" s="169" t="s">
        <v>167</v>
      </c>
      <c r="M15" s="327" t="s">
        <v>870</v>
      </c>
      <c r="N15" s="55">
        <v>7.25</v>
      </c>
      <c r="O15" s="744">
        <v>8.9499999999999993</v>
      </c>
      <c r="P15" s="604"/>
      <c r="Q15" s="604"/>
      <c r="R15" s="604"/>
      <c r="S15" s="55">
        <v>9.2799999999999994</v>
      </c>
      <c r="T15" s="55">
        <v>9.2799999999999994</v>
      </c>
      <c r="U15" s="55">
        <v>9.2799999999999994</v>
      </c>
      <c r="V15" s="55">
        <v>9.2799999999999994</v>
      </c>
      <c r="W15" s="55">
        <v>9.2799999999999994</v>
      </c>
      <c r="X15" s="744">
        <v>8.9499999999999993</v>
      </c>
      <c r="Y15" s="744">
        <v>8.9499999999999993</v>
      </c>
      <c r="Z15" s="744">
        <v>8.9499999999999993</v>
      </c>
      <c r="AA15" s="744">
        <v>8.9499999999999993</v>
      </c>
      <c r="AB15" s="147">
        <v>2.0299999999999998</v>
      </c>
      <c r="AC15" s="606"/>
      <c r="AD15" s="606"/>
      <c r="AE15" s="606"/>
      <c r="AF15" s="147">
        <v>2.0299999999999994</v>
      </c>
      <c r="AG15" s="147">
        <v>2.0299999999999994</v>
      </c>
      <c r="AH15" s="147">
        <v>2.0299999999999994</v>
      </c>
      <c r="AI15" s="147">
        <v>2.0299999999999994</v>
      </c>
      <c r="AJ15" s="147">
        <v>2.0299999999999994</v>
      </c>
      <c r="AK15" s="747">
        <v>2.3899999999999997</v>
      </c>
      <c r="AL15" s="747">
        <v>2.3899999999999997</v>
      </c>
      <c r="AM15" s="747">
        <v>2.3899999999999997</v>
      </c>
      <c r="AN15" s="747">
        <v>2.3899999999999997</v>
      </c>
      <c r="AO15" s="385"/>
      <c r="AP15" s="431"/>
      <c r="AQ15" s="385"/>
      <c r="AR15" s="376"/>
      <c r="AS15" s="385"/>
      <c r="AT15" s="431"/>
      <c r="AU15" s="386"/>
      <c r="AV15" s="431">
        <f t="shared" si="2"/>
        <v>0</v>
      </c>
      <c r="AW15" s="386">
        <v>240</v>
      </c>
      <c r="AX15" s="431">
        <f t="shared" si="3"/>
        <v>487.19999999999982</v>
      </c>
      <c r="AY15" s="386">
        <v>5158</v>
      </c>
      <c r="AZ15" s="431">
        <f t="shared" si="4"/>
        <v>10470.739999999996</v>
      </c>
      <c r="BA15" s="386">
        <v>1436</v>
      </c>
      <c r="BB15" s="431">
        <f t="shared" si="5"/>
        <v>2915.079999999999</v>
      </c>
      <c r="BC15" s="386">
        <v>6760</v>
      </c>
      <c r="BD15" s="431">
        <f t="shared" si="12"/>
        <v>13722.799999999996</v>
      </c>
      <c r="BE15" s="385">
        <v>20640</v>
      </c>
      <c r="BF15" s="431">
        <f t="shared" si="7"/>
        <v>49329.599999999991</v>
      </c>
      <c r="BG15" s="385">
        <v>42878</v>
      </c>
      <c r="BH15" s="431">
        <f t="shared" si="8"/>
        <v>102478.41999999998</v>
      </c>
      <c r="BI15" s="385">
        <v>64500</v>
      </c>
      <c r="BJ15" s="431">
        <f t="shared" si="9"/>
        <v>154154.99999999997</v>
      </c>
      <c r="BK15" s="385">
        <v>55040</v>
      </c>
      <c r="BL15" s="445">
        <f t="shared" si="10"/>
        <v>131545.59999999998</v>
      </c>
      <c r="BM15" s="317" t="s">
        <v>886</v>
      </c>
      <c r="BN15" s="713"/>
      <c r="BO15" s="599" t="s">
        <v>868</v>
      </c>
      <c r="BP15" s="770" t="s">
        <v>887</v>
      </c>
    </row>
    <row r="16" spans="1:68" hidden="1">
      <c r="A16" s="493" t="s">
        <v>864</v>
      </c>
      <c r="B16" s="130" t="s">
        <v>193</v>
      </c>
      <c r="C16" s="129" t="s">
        <v>87</v>
      </c>
      <c r="D16" s="496" t="s">
        <v>161</v>
      </c>
      <c r="E16" s="503" t="s">
        <v>162</v>
      </c>
      <c r="F16" s="1067"/>
      <c r="G16" s="168">
        <v>2025</v>
      </c>
      <c r="H16" s="169" t="s">
        <v>885</v>
      </c>
      <c r="I16" s="169" t="s">
        <v>174</v>
      </c>
      <c r="J16" s="637">
        <v>14</v>
      </c>
      <c r="K16" s="169" t="s">
        <v>251</v>
      </c>
      <c r="L16" s="169" t="s">
        <v>167</v>
      </c>
      <c r="M16" s="327" t="s">
        <v>870</v>
      </c>
      <c r="N16" s="55">
        <v>3.55</v>
      </c>
      <c r="O16" s="744">
        <v>3.8</v>
      </c>
      <c r="P16" s="604"/>
      <c r="Q16" s="604"/>
      <c r="R16" s="604"/>
      <c r="S16" s="55">
        <v>4.01</v>
      </c>
      <c r="T16" s="55">
        <v>4.01</v>
      </c>
      <c r="U16" s="55">
        <v>4.01</v>
      </c>
      <c r="V16" s="55">
        <v>4.01</v>
      </c>
      <c r="W16" s="55">
        <v>4.01</v>
      </c>
      <c r="X16" s="744">
        <v>3.8</v>
      </c>
      <c r="Y16" s="744">
        <v>3.8</v>
      </c>
      <c r="Z16" s="744">
        <v>3.8</v>
      </c>
      <c r="AA16" s="744">
        <v>3.8</v>
      </c>
      <c r="AB16" s="147">
        <v>0.46</v>
      </c>
      <c r="AC16" s="606"/>
      <c r="AD16" s="606"/>
      <c r="AE16" s="606"/>
      <c r="AF16" s="147">
        <v>0.45999999999999996</v>
      </c>
      <c r="AG16" s="147">
        <v>0.45999999999999996</v>
      </c>
      <c r="AH16" s="147">
        <v>0.45999999999999996</v>
      </c>
      <c r="AI16" s="147">
        <v>0.45999999999999996</v>
      </c>
      <c r="AJ16" s="147">
        <v>0.45999999999999996</v>
      </c>
      <c r="AK16" s="747">
        <v>0.79999999999999982</v>
      </c>
      <c r="AL16" s="747">
        <v>0.79999999999999982</v>
      </c>
      <c r="AM16" s="747">
        <v>0.79999999999999982</v>
      </c>
      <c r="AN16" s="747">
        <v>0.79999999999999982</v>
      </c>
      <c r="AO16" s="385"/>
      <c r="AP16" s="431"/>
      <c r="AQ16" s="385"/>
      <c r="AR16" s="376"/>
      <c r="AS16" s="385"/>
      <c r="AT16" s="431"/>
      <c r="AU16" s="386"/>
      <c r="AV16" s="431">
        <f t="shared" si="2"/>
        <v>0</v>
      </c>
      <c r="AW16" s="386">
        <v>318</v>
      </c>
      <c r="AX16" s="431">
        <f t="shared" si="3"/>
        <v>146.28</v>
      </c>
      <c r="AY16" s="386">
        <v>600</v>
      </c>
      <c r="AZ16" s="431">
        <f t="shared" si="4"/>
        <v>276</v>
      </c>
      <c r="BA16" s="386">
        <v>638</v>
      </c>
      <c r="BB16" s="431">
        <f t="shared" si="5"/>
        <v>293.47999999999996</v>
      </c>
      <c r="BC16" s="386">
        <v>4280</v>
      </c>
      <c r="BD16" s="431">
        <f t="shared" si="12"/>
        <v>1968.8</v>
      </c>
      <c r="BE16" s="385">
        <v>9640</v>
      </c>
      <c r="BF16" s="431">
        <f t="shared" si="7"/>
        <v>7711.9999999999982</v>
      </c>
      <c r="BG16" s="385">
        <v>23919</v>
      </c>
      <c r="BH16" s="431">
        <f t="shared" si="8"/>
        <v>19135.199999999997</v>
      </c>
      <c r="BI16" s="385">
        <v>25497</v>
      </c>
      <c r="BJ16" s="431">
        <f t="shared" si="9"/>
        <v>20397.599999999995</v>
      </c>
      <c r="BK16" s="385">
        <v>34708</v>
      </c>
      <c r="BL16" s="445">
        <f t="shared" si="10"/>
        <v>27766.399999999994</v>
      </c>
      <c r="BM16" s="317" t="s">
        <v>888</v>
      </c>
      <c r="BN16" s="713"/>
      <c r="BO16" s="599" t="s">
        <v>868</v>
      </c>
      <c r="BP16" s="770" t="s">
        <v>889</v>
      </c>
    </row>
    <row r="17" spans="1:68" hidden="1">
      <c r="A17" s="498" t="s">
        <v>864</v>
      </c>
      <c r="B17" s="130" t="s">
        <v>193</v>
      </c>
      <c r="C17" s="129" t="s">
        <v>87</v>
      </c>
      <c r="D17" s="496" t="s">
        <v>161</v>
      </c>
      <c r="E17" s="503" t="s">
        <v>162</v>
      </c>
      <c r="F17" s="1067"/>
      <c r="G17" s="168">
        <v>2025</v>
      </c>
      <c r="H17" s="169" t="s">
        <v>890</v>
      </c>
      <c r="I17" s="169" t="s">
        <v>165</v>
      </c>
      <c r="J17" s="637">
        <v>16</v>
      </c>
      <c r="K17" s="169" t="s">
        <v>251</v>
      </c>
      <c r="L17" s="169" t="s">
        <v>167</v>
      </c>
      <c r="M17" s="327" t="s">
        <v>870</v>
      </c>
      <c r="N17" s="55">
        <v>7.78</v>
      </c>
      <c r="O17" s="744">
        <v>9.0500000000000007</v>
      </c>
      <c r="P17" s="604"/>
      <c r="Q17" s="604"/>
      <c r="R17" s="604"/>
      <c r="S17" s="55">
        <v>9.99</v>
      </c>
      <c r="T17" s="55">
        <v>9.99</v>
      </c>
      <c r="U17" s="55">
        <v>9.99</v>
      </c>
      <c r="V17" s="55">
        <v>9.99</v>
      </c>
      <c r="W17" s="55">
        <v>9.99</v>
      </c>
      <c r="X17" s="744">
        <v>9.0500000000000007</v>
      </c>
      <c r="Y17" s="744">
        <v>9.0500000000000007</v>
      </c>
      <c r="Z17" s="744">
        <v>9.0500000000000007</v>
      </c>
      <c r="AA17" s="744">
        <v>9.0500000000000007</v>
      </c>
      <c r="AB17" s="747">
        <v>1.93</v>
      </c>
      <c r="AC17" s="606"/>
      <c r="AD17" s="606"/>
      <c r="AE17" s="606"/>
      <c r="AF17" s="676">
        <v>2.21</v>
      </c>
      <c r="AG17" s="676">
        <v>2.21</v>
      </c>
      <c r="AH17" s="676">
        <v>2.21</v>
      </c>
      <c r="AI17" s="676">
        <v>2.21</v>
      </c>
      <c r="AJ17" s="676">
        <v>2.21</v>
      </c>
      <c r="AK17" s="747">
        <v>1.9300000000000006</v>
      </c>
      <c r="AL17" s="747">
        <v>1.9300000000000006</v>
      </c>
      <c r="AM17" s="747">
        <v>1.9300000000000006</v>
      </c>
      <c r="AN17" s="747">
        <v>1.9300000000000006</v>
      </c>
      <c r="AO17" s="385"/>
      <c r="AP17" s="431"/>
      <c r="AQ17" s="385"/>
      <c r="AR17" s="376"/>
      <c r="AS17" s="385"/>
      <c r="AT17" s="431"/>
      <c r="AU17" s="386"/>
      <c r="AV17" s="431">
        <f t="shared" si="2"/>
        <v>0</v>
      </c>
      <c r="AW17" s="386">
        <v>200</v>
      </c>
      <c r="AX17" s="431">
        <f t="shared" si="3"/>
        <v>442</v>
      </c>
      <c r="AY17" s="386">
        <v>8685</v>
      </c>
      <c r="AZ17" s="431">
        <f t="shared" si="4"/>
        <v>19193.849999999999</v>
      </c>
      <c r="BA17" s="386">
        <v>7560</v>
      </c>
      <c r="BB17" s="431">
        <f t="shared" si="5"/>
        <v>16707.599999999999</v>
      </c>
      <c r="BC17" s="386">
        <v>12120</v>
      </c>
      <c r="BD17" s="431">
        <f t="shared" si="12"/>
        <v>26785.200000000001</v>
      </c>
      <c r="BE17" s="385">
        <v>13440</v>
      </c>
      <c r="BF17" s="431">
        <f t="shared" si="7"/>
        <v>25939.200000000008</v>
      </c>
      <c r="BG17" s="385">
        <v>27000</v>
      </c>
      <c r="BH17" s="431">
        <f t="shared" si="8"/>
        <v>52110.000000000015</v>
      </c>
      <c r="BI17" s="385">
        <v>43231</v>
      </c>
      <c r="BJ17" s="431">
        <f t="shared" si="9"/>
        <v>83435.830000000031</v>
      </c>
      <c r="BK17" s="385">
        <v>40410</v>
      </c>
      <c r="BL17" s="445">
        <f t="shared" si="10"/>
        <v>77991.300000000017</v>
      </c>
      <c r="BM17" s="317" t="s">
        <v>891</v>
      </c>
      <c r="BN17" s="713"/>
      <c r="BO17" s="599" t="s">
        <v>868</v>
      </c>
      <c r="BP17" s="770" t="s">
        <v>892</v>
      </c>
    </row>
    <row r="18" spans="1:68" hidden="1">
      <c r="A18" s="493" t="s">
        <v>864</v>
      </c>
      <c r="B18" s="130" t="s">
        <v>193</v>
      </c>
      <c r="C18" s="129" t="s">
        <v>87</v>
      </c>
      <c r="D18" s="496" t="s">
        <v>161</v>
      </c>
      <c r="E18" s="503" t="s">
        <v>162</v>
      </c>
      <c r="F18" s="1067"/>
      <c r="G18" s="168">
        <v>2025</v>
      </c>
      <c r="H18" s="169" t="s">
        <v>890</v>
      </c>
      <c r="I18" s="169" t="s">
        <v>174</v>
      </c>
      <c r="J18" s="637">
        <v>16</v>
      </c>
      <c r="K18" s="169" t="s">
        <v>251</v>
      </c>
      <c r="L18" s="169" t="s">
        <v>167</v>
      </c>
      <c r="M18" s="327" t="s">
        <v>870</v>
      </c>
      <c r="N18" s="55">
        <v>3.9</v>
      </c>
      <c r="O18" s="744">
        <v>3.9</v>
      </c>
      <c r="P18" s="604"/>
      <c r="Q18" s="604"/>
      <c r="R18" s="604"/>
      <c r="S18" s="55">
        <v>4.08</v>
      </c>
      <c r="T18" s="55">
        <v>4.08</v>
      </c>
      <c r="U18" s="55">
        <v>4.08</v>
      </c>
      <c r="V18" s="55">
        <v>4.08</v>
      </c>
      <c r="W18" s="55">
        <v>4.08</v>
      </c>
      <c r="X18" s="744">
        <v>3.9</v>
      </c>
      <c r="Y18" s="744">
        <v>3.9</v>
      </c>
      <c r="Z18" s="744">
        <v>3.9</v>
      </c>
      <c r="AA18" s="744">
        <v>3.9</v>
      </c>
      <c r="AB18" s="147">
        <v>0.18</v>
      </c>
      <c r="AC18" s="606"/>
      <c r="AD18" s="606"/>
      <c r="AE18" s="606"/>
      <c r="AF18" s="676">
        <v>0.18000000000000016</v>
      </c>
      <c r="AG18" s="676">
        <v>0.18000000000000016</v>
      </c>
      <c r="AH18" s="676">
        <v>0.18000000000000016</v>
      </c>
      <c r="AI18" s="676">
        <v>0.18000000000000016</v>
      </c>
      <c r="AJ18" s="676">
        <v>0.18000000000000016</v>
      </c>
      <c r="AK18" s="747">
        <v>0.60999999999999988</v>
      </c>
      <c r="AL18" s="747">
        <v>0.60999999999999988</v>
      </c>
      <c r="AM18" s="747">
        <v>0.60999999999999988</v>
      </c>
      <c r="AN18" s="747">
        <v>0.60999999999999988</v>
      </c>
      <c r="AO18" s="385"/>
      <c r="AP18" s="431"/>
      <c r="AQ18" s="385"/>
      <c r="AR18" s="376"/>
      <c r="AS18" s="385"/>
      <c r="AT18" s="431"/>
      <c r="AU18" s="386"/>
      <c r="AV18" s="431">
        <f t="shared" si="2"/>
        <v>0</v>
      </c>
      <c r="AW18" s="386">
        <v>40</v>
      </c>
      <c r="AX18" s="431">
        <f t="shared" si="3"/>
        <v>7.2000000000000064</v>
      </c>
      <c r="AY18" s="386">
        <v>318</v>
      </c>
      <c r="AZ18" s="431">
        <f t="shared" si="4"/>
        <v>57.240000000000052</v>
      </c>
      <c r="BA18" s="386">
        <v>600</v>
      </c>
      <c r="BB18" s="431">
        <f t="shared" si="5"/>
        <v>108.0000000000001</v>
      </c>
      <c r="BC18" s="386">
        <v>3038</v>
      </c>
      <c r="BD18" s="431">
        <f t="shared" si="12"/>
        <v>546.84000000000049</v>
      </c>
      <c r="BE18" s="385">
        <v>11480</v>
      </c>
      <c r="BF18" s="431">
        <f t="shared" si="7"/>
        <v>7002.7999999999984</v>
      </c>
      <c r="BG18" s="385">
        <v>5280</v>
      </c>
      <c r="BH18" s="431">
        <f t="shared" si="8"/>
        <v>3220.7999999999993</v>
      </c>
      <c r="BI18" s="385">
        <v>11335</v>
      </c>
      <c r="BJ18" s="431">
        <f t="shared" si="9"/>
        <v>6914.3499999999985</v>
      </c>
      <c r="BK18" s="385">
        <v>8765</v>
      </c>
      <c r="BL18" s="445">
        <f t="shared" si="10"/>
        <v>5346.6499999999987</v>
      </c>
      <c r="BM18" s="317" t="s">
        <v>893</v>
      </c>
      <c r="BN18" s="713"/>
      <c r="BO18" s="599" t="s">
        <v>868</v>
      </c>
      <c r="BP18" s="770" t="s">
        <v>894</v>
      </c>
    </row>
    <row r="19" spans="1:68" hidden="1">
      <c r="A19" s="498" t="s">
        <v>864</v>
      </c>
      <c r="B19" s="130" t="s">
        <v>193</v>
      </c>
      <c r="C19" s="129" t="s">
        <v>87</v>
      </c>
      <c r="D19" s="496" t="s">
        <v>161</v>
      </c>
      <c r="E19" s="503" t="s">
        <v>162</v>
      </c>
      <c r="F19" s="1067"/>
      <c r="G19" s="168">
        <v>2025</v>
      </c>
      <c r="H19" s="169" t="s">
        <v>885</v>
      </c>
      <c r="I19" s="169" t="s">
        <v>165</v>
      </c>
      <c r="J19" s="637">
        <v>14</v>
      </c>
      <c r="K19" s="169" t="s">
        <v>251</v>
      </c>
      <c r="L19" s="169" t="s">
        <v>878</v>
      </c>
      <c r="M19" s="327" t="s">
        <v>881</v>
      </c>
      <c r="N19" s="55">
        <v>7.25</v>
      </c>
      <c r="O19" s="744">
        <f>O15</f>
        <v>8.9499999999999993</v>
      </c>
      <c r="P19" s="604"/>
      <c r="Q19" s="604"/>
      <c r="R19" s="604"/>
      <c r="S19" s="55">
        <v>9.2799999999999994</v>
      </c>
      <c r="T19" s="55">
        <v>9.2799999999999994</v>
      </c>
      <c r="U19" s="55">
        <v>9.2799999999999994</v>
      </c>
      <c r="V19" s="55">
        <v>9.2799999999999994</v>
      </c>
      <c r="W19" s="55">
        <v>9.2799999999999994</v>
      </c>
      <c r="X19" s="744">
        <f>X15</f>
        <v>8.9499999999999993</v>
      </c>
      <c r="Y19" s="744">
        <f t="shared" ref="Y19:AA19" si="18">Y15</f>
        <v>8.9499999999999993</v>
      </c>
      <c r="Z19" s="744">
        <f t="shared" si="18"/>
        <v>8.9499999999999993</v>
      </c>
      <c r="AA19" s="744">
        <f t="shared" si="18"/>
        <v>8.9499999999999993</v>
      </c>
      <c r="AB19" s="147">
        <v>2.0299999999999998</v>
      </c>
      <c r="AC19" s="606"/>
      <c r="AD19" s="606"/>
      <c r="AE19" s="606"/>
      <c r="AF19" s="147">
        <v>2.0299999999999994</v>
      </c>
      <c r="AG19" s="147">
        <v>2.0299999999999994</v>
      </c>
      <c r="AH19" s="147">
        <v>2.0299999999999994</v>
      </c>
      <c r="AI19" s="147">
        <v>2.0299999999999994</v>
      </c>
      <c r="AJ19" s="147">
        <v>2.0299999999999994</v>
      </c>
      <c r="AK19" s="747">
        <v>2.3899999999999997</v>
      </c>
      <c r="AL19" s="747">
        <v>2.3899999999999997</v>
      </c>
      <c r="AM19" s="747">
        <v>2.3899999999999997</v>
      </c>
      <c r="AN19" s="747">
        <v>2.3899999999999997</v>
      </c>
      <c r="AO19" s="385"/>
      <c r="AP19" s="431"/>
      <c r="AQ19" s="385"/>
      <c r="AR19" s="376"/>
      <c r="AS19" s="385"/>
      <c r="AT19" s="431"/>
      <c r="AU19" s="386"/>
      <c r="AV19" s="431">
        <f t="shared" si="2"/>
        <v>0</v>
      </c>
      <c r="AW19" s="386"/>
      <c r="AX19" s="431">
        <f t="shared" si="3"/>
        <v>0</v>
      </c>
      <c r="AY19" s="386">
        <v>120</v>
      </c>
      <c r="AZ19" s="431">
        <f t="shared" si="4"/>
        <v>243.59999999999991</v>
      </c>
      <c r="BA19" s="386">
        <v>2080</v>
      </c>
      <c r="BB19" s="431">
        <f t="shared" si="5"/>
        <v>4222.3999999999987</v>
      </c>
      <c r="BC19" s="386">
        <v>1960</v>
      </c>
      <c r="BD19" s="431">
        <f t="shared" si="12"/>
        <v>3978.7999999999988</v>
      </c>
      <c r="BE19" s="385">
        <v>8400</v>
      </c>
      <c r="BF19" s="431">
        <f t="shared" si="7"/>
        <v>20075.999999999996</v>
      </c>
      <c r="BG19" s="385">
        <v>4276</v>
      </c>
      <c r="BH19" s="431">
        <f t="shared" si="8"/>
        <v>10219.64</v>
      </c>
      <c r="BI19" s="385">
        <v>10560</v>
      </c>
      <c r="BJ19" s="431">
        <f t="shared" si="9"/>
        <v>25238.399999999998</v>
      </c>
      <c r="BK19" s="385">
        <v>14920</v>
      </c>
      <c r="BL19" s="445">
        <f t="shared" si="10"/>
        <v>35658.799999999996</v>
      </c>
      <c r="BM19" s="317" t="s">
        <v>895</v>
      </c>
      <c r="BN19" s="713"/>
      <c r="BO19" s="599" t="s">
        <v>868</v>
      </c>
      <c r="BP19" s="770" t="s">
        <v>887</v>
      </c>
    </row>
    <row r="20" spans="1:68" hidden="1">
      <c r="A20" s="493" t="s">
        <v>864</v>
      </c>
      <c r="B20" s="130" t="s">
        <v>193</v>
      </c>
      <c r="C20" s="129" t="s">
        <v>87</v>
      </c>
      <c r="D20" s="496" t="s">
        <v>161</v>
      </c>
      <c r="E20" s="503" t="s">
        <v>162</v>
      </c>
      <c r="F20" s="1067"/>
      <c r="G20" s="168">
        <v>2025</v>
      </c>
      <c r="H20" s="169" t="s">
        <v>885</v>
      </c>
      <c r="I20" s="169" t="s">
        <v>174</v>
      </c>
      <c r="J20" s="637">
        <v>14</v>
      </c>
      <c r="K20" s="169" t="s">
        <v>251</v>
      </c>
      <c r="L20" s="169" t="s">
        <v>878</v>
      </c>
      <c r="M20" s="327" t="s">
        <v>881</v>
      </c>
      <c r="N20" s="55">
        <v>3.55</v>
      </c>
      <c r="O20" s="744">
        <f>O16</f>
        <v>3.8</v>
      </c>
      <c r="P20" s="604"/>
      <c r="Q20" s="604"/>
      <c r="R20" s="604"/>
      <c r="S20" s="55">
        <v>4.01</v>
      </c>
      <c r="T20" s="55">
        <v>4.01</v>
      </c>
      <c r="U20" s="55">
        <v>4.01</v>
      </c>
      <c r="V20" s="55">
        <v>4.01</v>
      </c>
      <c r="W20" s="55">
        <v>4.01</v>
      </c>
      <c r="X20" s="744">
        <f>X16</f>
        <v>3.8</v>
      </c>
      <c r="Y20" s="744">
        <f t="shared" ref="Y20:AA20" si="19">Y16</f>
        <v>3.8</v>
      </c>
      <c r="Z20" s="744">
        <f t="shared" si="19"/>
        <v>3.8</v>
      </c>
      <c r="AA20" s="744">
        <f t="shared" si="19"/>
        <v>3.8</v>
      </c>
      <c r="AB20" s="147">
        <f>AB16</f>
        <v>0.46</v>
      </c>
      <c r="AC20" s="606"/>
      <c r="AD20" s="606"/>
      <c r="AE20" s="606"/>
      <c r="AF20" s="147">
        <v>0.45999999999999996</v>
      </c>
      <c r="AG20" s="147">
        <v>0.45999999999999996</v>
      </c>
      <c r="AH20" s="147">
        <v>0.45999999999999996</v>
      </c>
      <c r="AI20" s="147">
        <v>0.45999999999999996</v>
      </c>
      <c r="AJ20" s="147">
        <v>0.45999999999999996</v>
      </c>
      <c r="AK20" s="747">
        <v>0.79999999999999982</v>
      </c>
      <c r="AL20" s="747">
        <v>0.79999999999999982</v>
      </c>
      <c r="AM20" s="747">
        <v>0.79999999999999982</v>
      </c>
      <c r="AN20" s="747">
        <v>0.79999999999999982</v>
      </c>
      <c r="AO20" s="385"/>
      <c r="AP20" s="431"/>
      <c r="AQ20" s="385"/>
      <c r="AR20" s="376"/>
      <c r="AS20" s="385"/>
      <c r="AT20" s="431"/>
      <c r="AU20" s="386"/>
      <c r="AV20" s="431">
        <f t="shared" si="2"/>
        <v>0</v>
      </c>
      <c r="AW20" s="386"/>
      <c r="AX20" s="431">
        <f t="shared" si="3"/>
        <v>0</v>
      </c>
      <c r="AY20" s="386"/>
      <c r="AZ20" s="431">
        <f t="shared" si="4"/>
        <v>0</v>
      </c>
      <c r="BA20" s="386">
        <v>1040</v>
      </c>
      <c r="BB20" s="431">
        <f t="shared" si="5"/>
        <v>478.4</v>
      </c>
      <c r="BC20" s="386">
        <v>1780</v>
      </c>
      <c r="BD20" s="431">
        <f t="shared" si="12"/>
        <v>818.8</v>
      </c>
      <c r="BE20" s="385">
        <v>2200</v>
      </c>
      <c r="BF20" s="431">
        <f t="shared" si="7"/>
        <v>1759.9999999999995</v>
      </c>
      <c r="BG20" s="385">
        <v>1200</v>
      </c>
      <c r="BH20" s="431">
        <f t="shared" si="8"/>
        <v>959.99999999999977</v>
      </c>
      <c r="BI20" s="385">
        <v>3520</v>
      </c>
      <c r="BJ20" s="431">
        <f t="shared" si="9"/>
        <v>2815.9999999999995</v>
      </c>
      <c r="BK20" s="385">
        <v>6038</v>
      </c>
      <c r="BL20" s="445">
        <f t="shared" si="10"/>
        <v>4830.3999999999987</v>
      </c>
      <c r="BM20" s="317" t="s">
        <v>896</v>
      </c>
      <c r="BN20" s="713"/>
      <c r="BO20" s="599" t="s">
        <v>868</v>
      </c>
      <c r="BP20" s="770" t="s">
        <v>889</v>
      </c>
    </row>
    <row r="21" spans="1:68" hidden="1">
      <c r="A21" s="498" t="s">
        <v>864</v>
      </c>
      <c r="B21" s="130" t="s">
        <v>193</v>
      </c>
      <c r="C21" s="129" t="s">
        <v>87</v>
      </c>
      <c r="D21" s="496" t="s">
        <v>161</v>
      </c>
      <c r="E21" s="503" t="s">
        <v>162</v>
      </c>
      <c r="F21" s="1067"/>
      <c r="G21" s="168">
        <v>2025</v>
      </c>
      <c r="H21" s="169" t="s">
        <v>890</v>
      </c>
      <c r="I21" s="169" t="s">
        <v>165</v>
      </c>
      <c r="J21" s="637">
        <v>16</v>
      </c>
      <c r="K21" s="169" t="s">
        <v>251</v>
      </c>
      <c r="L21" s="169" t="s">
        <v>878</v>
      </c>
      <c r="M21" s="327" t="s">
        <v>881</v>
      </c>
      <c r="N21" s="55">
        <v>7.78</v>
      </c>
      <c r="O21" s="744">
        <f>O17</f>
        <v>9.0500000000000007</v>
      </c>
      <c r="P21" s="604"/>
      <c r="Q21" s="604"/>
      <c r="R21" s="604"/>
      <c r="S21" s="55">
        <v>9.99</v>
      </c>
      <c r="T21" s="55">
        <v>9.99</v>
      </c>
      <c r="U21" s="55">
        <v>9.99</v>
      </c>
      <c r="V21" s="55">
        <v>9.99</v>
      </c>
      <c r="W21" s="55">
        <v>9.99</v>
      </c>
      <c r="X21" s="744">
        <f>X17</f>
        <v>9.0500000000000007</v>
      </c>
      <c r="Y21" s="744">
        <f t="shared" ref="Y21:AA21" si="20">Y17</f>
        <v>9.0500000000000007</v>
      </c>
      <c r="Z21" s="744">
        <f t="shared" si="20"/>
        <v>9.0500000000000007</v>
      </c>
      <c r="AA21" s="744">
        <f t="shared" si="20"/>
        <v>9.0500000000000007</v>
      </c>
      <c r="AB21" s="747">
        <f>AB17</f>
        <v>1.93</v>
      </c>
      <c r="AC21" s="606"/>
      <c r="AD21" s="606"/>
      <c r="AE21" s="606"/>
      <c r="AF21" s="147">
        <v>2.21</v>
      </c>
      <c r="AG21" s="147">
        <v>2.21</v>
      </c>
      <c r="AH21" s="147">
        <v>2.21</v>
      </c>
      <c r="AI21" s="147">
        <v>2.21</v>
      </c>
      <c r="AJ21" s="147">
        <v>2.21</v>
      </c>
      <c r="AK21" s="747">
        <v>1.9300000000000006</v>
      </c>
      <c r="AL21" s="747">
        <v>1.9300000000000006</v>
      </c>
      <c r="AM21" s="747">
        <v>1.9300000000000006</v>
      </c>
      <c r="AN21" s="747">
        <v>1.9300000000000006</v>
      </c>
      <c r="AO21" s="385"/>
      <c r="AP21" s="431"/>
      <c r="AQ21" s="385"/>
      <c r="AR21" s="376"/>
      <c r="AS21" s="385"/>
      <c r="AT21" s="431"/>
      <c r="AU21" s="386"/>
      <c r="AV21" s="431">
        <f t="shared" si="2"/>
        <v>0</v>
      </c>
      <c r="AW21" s="386"/>
      <c r="AX21" s="431">
        <f t="shared" si="3"/>
        <v>0</v>
      </c>
      <c r="AY21" s="386">
        <v>160</v>
      </c>
      <c r="AZ21" s="431">
        <f t="shared" si="4"/>
        <v>353.6</v>
      </c>
      <c r="BA21" s="386">
        <v>7800</v>
      </c>
      <c r="BB21" s="431">
        <f t="shared" si="5"/>
        <v>17238</v>
      </c>
      <c r="BC21" s="386">
        <v>15160</v>
      </c>
      <c r="BD21" s="431">
        <f t="shared" si="12"/>
        <v>33503.599999999999</v>
      </c>
      <c r="BE21" s="385">
        <v>9560</v>
      </c>
      <c r="BF21" s="431">
        <f t="shared" si="7"/>
        <v>18450.800000000007</v>
      </c>
      <c r="BG21" s="385">
        <v>6200</v>
      </c>
      <c r="BH21" s="431">
        <f t="shared" si="8"/>
        <v>11966.000000000004</v>
      </c>
      <c r="BI21" s="385">
        <v>7380</v>
      </c>
      <c r="BJ21" s="431">
        <f t="shared" si="9"/>
        <v>14243.400000000005</v>
      </c>
      <c r="BK21" s="385">
        <v>8760</v>
      </c>
      <c r="BL21" s="445">
        <f t="shared" si="10"/>
        <v>16906.800000000007</v>
      </c>
      <c r="BM21" s="317" t="s">
        <v>897</v>
      </c>
      <c r="BN21" s="713"/>
      <c r="BO21" s="599" t="s">
        <v>868</v>
      </c>
      <c r="BP21" s="770" t="s">
        <v>892</v>
      </c>
    </row>
    <row r="22" spans="1:68" ht="15" hidden="1" thickBot="1">
      <c r="A22" s="493" t="s">
        <v>864</v>
      </c>
      <c r="B22" s="135" t="s">
        <v>193</v>
      </c>
      <c r="C22" s="134" t="s">
        <v>87</v>
      </c>
      <c r="D22" s="499" t="s">
        <v>161</v>
      </c>
      <c r="E22" s="504" t="s">
        <v>162</v>
      </c>
      <c r="F22" s="1068"/>
      <c r="G22" s="102">
        <v>2025</v>
      </c>
      <c r="H22" s="101" t="s">
        <v>890</v>
      </c>
      <c r="I22" s="101" t="s">
        <v>174</v>
      </c>
      <c r="J22" s="638">
        <v>16</v>
      </c>
      <c r="K22" s="101" t="s">
        <v>251</v>
      </c>
      <c r="L22" s="101" t="s">
        <v>878</v>
      </c>
      <c r="M22" s="636" t="s">
        <v>881</v>
      </c>
      <c r="N22" s="90">
        <v>3.9</v>
      </c>
      <c r="O22" s="744">
        <f>O18</f>
        <v>3.9</v>
      </c>
      <c r="P22" s="605"/>
      <c r="Q22" s="605"/>
      <c r="R22" s="605"/>
      <c r="S22" s="90">
        <v>4.08</v>
      </c>
      <c r="T22" s="90">
        <v>4.08</v>
      </c>
      <c r="U22" s="90">
        <v>4.08</v>
      </c>
      <c r="V22" s="90">
        <v>4.08</v>
      </c>
      <c r="W22" s="90">
        <v>4.08</v>
      </c>
      <c r="X22" s="745">
        <f>X18</f>
        <v>3.9</v>
      </c>
      <c r="Y22" s="745">
        <f t="shared" ref="Y22:AB22" si="21">Y18</f>
        <v>3.9</v>
      </c>
      <c r="Z22" s="745">
        <f t="shared" si="21"/>
        <v>3.9</v>
      </c>
      <c r="AA22" s="745">
        <f t="shared" si="21"/>
        <v>3.9</v>
      </c>
      <c r="AB22" s="90">
        <f t="shared" si="21"/>
        <v>0.18</v>
      </c>
      <c r="AC22" s="607"/>
      <c r="AD22" s="607"/>
      <c r="AE22" s="607"/>
      <c r="AF22" s="86">
        <v>0.18000000000000016</v>
      </c>
      <c r="AG22" s="86">
        <v>0.18000000000000016</v>
      </c>
      <c r="AH22" s="86">
        <v>0.18000000000000016</v>
      </c>
      <c r="AI22" s="86">
        <v>0.18000000000000016</v>
      </c>
      <c r="AJ22" s="86">
        <v>0.18000000000000016</v>
      </c>
      <c r="AK22" s="747">
        <v>0.60999999999999988</v>
      </c>
      <c r="AL22" s="792">
        <v>0.60999999999999988</v>
      </c>
      <c r="AM22" s="747">
        <v>0.60999999999999988</v>
      </c>
      <c r="AN22" s="766">
        <v>0.60999999999999988</v>
      </c>
      <c r="AO22" s="387"/>
      <c r="AP22" s="432"/>
      <c r="AQ22" s="387"/>
      <c r="AR22" s="436"/>
      <c r="AS22" s="387"/>
      <c r="AT22" s="432"/>
      <c r="AU22" s="392"/>
      <c r="AV22" s="432">
        <f t="shared" si="2"/>
        <v>0</v>
      </c>
      <c r="AW22" s="392"/>
      <c r="AX22" s="432">
        <f t="shared" si="3"/>
        <v>0</v>
      </c>
      <c r="AY22" s="392"/>
      <c r="AZ22" s="432">
        <f t="shared" si="4"/>
        <v>0</v>
      </c>
      <c r="BA22" s="392">
        <v>120</v>
      </c>
      <c r="BB22" s="432">
        <f t="shared" si="5"/>
        <v>21.600000000000019</v>
      </c>
      <c r="BC22" s="392">
        <v>640</v>
      </c>
      <c r="BD22" s="432">
        <f t="shared" si="12"/>
        <v>115.2000000000001</v>
      </c>
      <c r="BE22" s="387">
        <v>1400</v>
      </c>
      <c r="BF22" s="432">
        <f t="shared" si="7"/>
        <v>853.99999999999977</v>
      </c>
      <c r="BG22" s="387">
        <v>720</v>
      </c>
      <c r="BH22" s="432">
        <f t="shared" si="8"/>
        <v>439.19999999999993</v>
      </c>
      <c r="BI22" s="387">
        <v>280</v>
      </c>
      <c r="BJ22" s="432">
        <f t="shared" si="9"/>
        <v>170.79999999999995</v>
      </c>
      <c r="BK22" s="387">
        <v>920</v>
      </c>
      <c r="BL22" s="446">
        <f t="shared" si="10"/>
        <v>561.19999999999993</v>
      </c>
      <c r="BM22" s="317" t="s">
        <v>898</v>
      </c>
      <c r="BN22" s="713"/>
      <c r="BO22" s="599" t="s">
        <v>868</v>
      </c>
      <c r="BP22" s="770" t="s">
        <v>894</v>
      </c>
    </row>
    <row r="23" spans="1:68" hidden="1">
      <c r="A23" s="493"/>
      <c r="B23" s="508"/>
      <c r="C23" s="509"/>
      <c r="D23" s="496"/>
      <c r="E23" s="503"/>
      <c r="F23" s="608"/>
      <c r="G23" s="548"/>
      <c r="H23" s="643"/>
      <c r="I23" s="339"/>
      <c r="J23" s="641"/>
      <c r="K23" s="169"/>
      <c r="L23" s="169"/>
      <c r="M23" s="327"/>
      <c r="N23" s="351"/>
      <c r="O23" s="55"/>
      <c r="P23" s="720"/>
      <c r="Q23" s="602"/>
      <c r="R23" s="602"/>
      <c r="S23" s="602"/>
      <c r="T23" s="55"/>
      <c r="U23" s="55"/>
      <c r="V23" s="55"/>
      <c r="W23" s="55"/>
      <c r="X23" s="55"/>
      <c r="Y23" s="55"/>
      <c r="Z23" s="55"/>
      <c r="AA23" s="351"/>
      <c r="AB23" s="55"/>
      <c r="AC23" s="147"/>
      <c r="AD23" s="147"/>
      <c r="AE23" s="147"/>
      <c r="AF23" s="147"/>
      <c r="AG23" s="147"/>
      <c r="AH23" s="147"/>
      <c r="AI23" s="147"/>
      <c r="AJ23" s="147"/>
      <c r="AK23" s="351"/>
      <c r="AL23" s="147"/>
      <c r="AM23" s="147"/>
      <c r="AN23" s="116"/>
      <c r="AO23" s="619"/>
      <c r="AP23" s="431"/>
      <c r="AQ23" s="385"/>
      <c r="AR23" s="376"/>
      <c r="AS23" s="385"/>
      <c r="AT23" s="431"/>
      <c r="AU23" s="386"/>
      <c r="AV23" s="431">
        <f t="shared" si="2"/>
        <v>0</v>
      </c>
      <c r="AW23" s="601"/>
      <c r="AX23" s="431">
        <f t="shared" si="3"/>
        <v>0</v>
      </c>
      <c r="AY23" s="601"/>
      <c r="AZ23" s="431">
        <f t="shared" si="4"/>
        <v>0</v>
      </c>
      <c r="BA23" s="601"/>
      <c r="BB23" s="431">
        <f t="shared" si="5"/>
        <v>0</v>
      </c>
      <c r="BC23" s="601"/>
      <c r="BD23" s="431">
        <f t="shared" si="12"/>
        <v>0</v>
      </c>
      <c r="BE23" s="601"/>
      <c r="BF23" s="431">
        <f t="shared" si="7"/>
        <v>0</v>
      </c>
      <c r="BG23" s="385"/>
      <c r="BH23" s="431">
        <f t="shared" si="8"/>
        <v>0</v>
      </c>
      <c r="BI23" s="385"/>
      <c r="BJ23" s="431">
        <f t="shared" si="9"/>
        <v>0</v>
      </c>
      <c r="BK23" s="385"/>
      <c r="BL23" s="445">
        <f t="shared" si="10"/>
        <v>0</v>
      </c>
      <c r="BN23" s="599"/>
      <c r="BO23" s="599"/>
      <c r="BP23" s="599"/>
    </row>
    <row r="24" spans="1:68" ht="15" hidden="1" thickBot="1">
      <c r="A24" s="498"/>
      <c r="B24" s="135"/>
      <c r="C24" s="134"/>
      <c r="D24" s="499"/>
      <c r="E24" s="504"/>
      <c r="F24" s="547"/>
      <c r="G24" s="233"/>
      <c r="H24" s="101"/>
      <c r="I24" s="635"/>
      <c r="J24" s="464"/>
      <c r="K24" s="101"/>
      <c r="L24" s="101"/>
      <c r="M24" s="636"/>
      <c r="N24" s="361"/>
      <c r="O24" s="90"/>
      <c r="P24" s="111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361"/>
      <c r="AB24" s="90"/>
      <c r="AC24" s="86"/>
      <c r="AD24" s="86"/>
      <c r="AE24" s="86"/>
      <c r="AF24" s="86"/>
      <c r="AG24" s="86"/>
      <c r="AH24" s="86"/>
      <c r="AI24" s="86"/>
      <c r="AJ24" s="86"/>
      <c r="AK24" s="361"/>
      <c r="AL24" s="86"/>
      <c r="AM24" s="86"/>
      <c r="AN24" s="111"/>
      <c r="AO24" s="398"/>
      <c r="AP24" s="432">
        <f t="shared" si="11"/>
        <v>0</v>
      </c>
      <c r="AQ24" s="387"/>
      <c r="AR24" s="436">
        <f t="shared" si="0"/>
        <v>0</v>
      </c>
      <c r="AS24" s="387"/>
      <c r="AT24" s="432">
        <f t="shared" si="1"/>
        <v>0</v>
      </c>
      <c r="AU24" s="392"/>
      <c r="AV24" s="432">
        <f t="shared" si="2"/>
        <v>0</v>
      </c>
      <c r="AW24" s="392"/>
      <c r="AX24" s="432">
        <f t="shared" si="3"/>
        <v>0</v>
      </c>
      <c r="AY24" s="392"/>
      <c r="AZ24" s="432">
        <f t="shared" si="4"/>
        <v>0</v>
      </c>
      <c r="BA24" s="392"/>
      <c r="BB24" s="432">
        <f t="shared" si="5"/>
        <v>0</v>
      </c>
      <c r="BC24" s="392"/>
      <c r="BD24" s="432">
        <f t="shared" si="12"/>
        <v>0</v>
      </c>
      <c r="BE24" s="387"/>
      <c r="BF24" s="432">
        <f t="shared" si="7"/>
        <v>0</v>
      </c>
      <c r="BG24" s="387"/>
      <c r="BH24" s="432">
        <f t="shared" si="8"/>
        <v>0</v>
      </c>
      <c r="BI24" s="387"/>
      <c r="BJ24" s="432">
        <f t="shared" si="9"/>
        <v>0</v>
      </c>
      <c r="BK24" s="387"/>
      <c r="BL24" s="446">
        <f t="shared" si="10"/>
        <v>0</v>
      </c>
      <c r="BN24" s="599"/>
      <c r="BO24" s="599"/>
      <c r="BP24" s="599"/>
    </row>
    <row r="25" spans="1:68" hidden="1">
      <c r="A25" s="493" t="s">
        <v>864</v>
      </c>
      <c r="B25" s="132" t="s">
        <v>419</v>
      </c>
      <c r="C25" s="495" t="s">
        <v>87</v>
      </c>
      <c r="D25" s="496" t="s">
        <v>161</v>
      </c>
      <c r="E25" s="497" t="s">
        <v>162</v>
      </c>
      <c r="F25" s="975">
        <v>800</v>
      </c>
      <c r="G25" s="110" t="s">
        <v>176</v>
      </c>
      <c r="H25" s="319" t="s">
        <v>899</v>
      </c>
      <c r="I25" s="169" t="s">
        <v>165</v>
      </c>
      <c r="J25" s="326">
        <v>16</v>
      </c>
      <c r="K25" s="169" t="s">
        <v>172</v>
      </c>
      <c r="L25" s="169" t="s">
        <v>167</v>
      </c>
      <c r="M25" s="327" t="s">
        <v>900</v>
      </c>
      <c r="N25" s="55">
        <v>9.19</v>
      </c>
      <c r="O25" s="55">
        <v>10.23</v>
      </c>
      <c r="P25" s="55">
        <v>10.23</v>
      </c>
      <c r="Q25" s="55">
        <v>10.23</v>
      </c>
      <c r="R25" s="55">
        <v>10.23</v>
      </c>
      <c r="S25" s="55">
        <v>10.23</v>
      </c>
      <c r="T25" s="55">
        <v>10.23</v>
      </c>
      <c r="U25" s="55">
        <v>10.23</v>
      </c>
      <c r="V25" s="55">
        <v>10.23</v>
      </c>
      <c r="W25" s="55">
        <v>10.23</v>
      </c>
      <c r="X25" s="55">
        <v>10.23</v>
      </c>
      <c r="Y25" s="55">
        <v>10.23</v>
      </c>
      <c r="Z25" s="55">
        <v>10.23</v>
      </c>
      <c r="AA25" s="55">
        <v>10.23</v>
      </c>
      <c r="AB25" s="147">
        <v>1.04</v>
      </c>
      <c r="AC25" s="61">
        <v>1.04</v>
      </c>
      <c r="AD25" s="61">
        <v>1.04</v>
      </c>
      <c r="AE25" s="61">
        <v>1.04</v>
      </c>
      <c r="AF25" s="61">
        <v>1.04</v>
      </c>
      <c r="AG25" s="61">
        <v>1.04</v>
      </c>
      <c r="AH25" s="61">
        <v>1.04</v>
      </c>
      <c r="AI25" s="61">
        <v>1.04</v>
      </c>
      <c r="AJ25" s="61">
        <v>1.04</v>
      </c>
      <c r="AK25" s="147">
        <v>1.04</v>
      </c>
      <c r="AL25" s="147">
        <v>1.04</v>
      </c>
      <c r="AM25" s="147">
        <v>1.04</v>
      </c>
      <c r="AN25" s="147">
        <v>1.04</v>
      </c>
      <c r="AO25" s="388"/>
      <c r="AP25" s="433">
        <f t="shared" si="11"/>
        <v>0</v>
      </c>
      <c r="AQ25" s="396"/>
      <c r="AR25" s="437">
        <f t="shared" si="0"/>
        <v>0</v>
      </c>
      <c r="AS25" s="396"/>
      <c r="AT25" s="433">
        <f t="shared" si="1"/>
        <v>0</v>
      </c>
      <c r="AU25" s="385"/>
      <c r="AV25" s="433">
        <f t="shared" si="2"/>
        <v>0</v>
      </c>
      <c r="AW25" s="396"/>
      <c r="AX25" s="433">
        <f t="shared" si="3"/>
        <v>0</v>
      </c>
      <c r="AY25" s="396"/>
      <c r="AZ25" s="433">
        <f t="shared" si="4"/>
        <v>0</v>
      </c>
      <c r="BA25" s="396"/>
      <c r="BB25" s="433">
        <f t="shared" si="5"/>
        <v>0</v>
      </c>
      <c r="BC25" s="396"/>
      <c r="BD25" s="433">
        <f t="shared" si="12"/>
        <v>0</v>
      </c>
      <c r="BE25" s="396"/>
      <c r="BF25" s="433">
        <f t="shared" si="7"/>
        <v>0</v>
      </c>
      <c r="BG25" s="396"/>
      <c r="BH25" s="433">
        <f t="shared" si="8"/>
        <v>0</v>
      </c>
      <c r="BI25" s="396"/>
      <c r="BJ25" s="433">
        <f t="shared" si="9"/>
        <v>0</v>
      </c>
      <c r="BK25" s="396"/>
      <c r="BL25" s="447">
        <f t="shared" si="10"/>
        <v>0</v>
      </c>
      <c r="BM25" s="317" t="s">
        <v>901</v>
      </c>
      <c r="BN25" s="713"/>
      <c r="BO25" s="599" t="s">
        <v>868</v>
      </c>
      <c r="BP25" s="770" t="s">
        <v>902</v>
      </c>
    </row>
    <row r="26" spans="1:68" hidden="1">
      <c r="A26" s="498" t="s">
        <v>864</v>
      </c>
      <c r="B26" s="130" t="s">
        <v>419</v>
      </c>
      <c r="C26" s="129" t="s">
        <v>87</v>
      </c>
      <c r="D26" s="496" t="s">
        <v>161</v>
      </c>
      <c r="E26" s="497" t="s">
        <v>162</v>
      </c>
      <c r="F26" s="975"/>
      <c r="G26" s="110" t="s">
        <v>176</v>
      </c>
      <c r="H26" s="319" t="s">
        <v>899</v>
      </c>
      <c r="I26" s="145" t="s">
        <v>174</v>
      </c>
      <c r="J26" s="326">
        <v>16</v>
      </c>
      <c r="K26" s="644" t="s">
        <v>172</v>
      </c>
      <c r="L26" s="169" t="s">
        <v>167</v>
      </c>
      <c r="M26" s="327" t="s">
        <v>900</v>
      </c>
      <c r="N26" s="55">
        <v>5.01</v>
      </c>
      <c r="O26" s="55">
        <v>6.06</v>
      </c>
      <c r="P26" s="55">
        <v>6.06</v>
      </c>
      <c r="Q26" s="55">
        <v>6.06</v>
      </c>
      <c r="R26" s="55">
        <v>6.06</v>
      </c>
      <c r="S26" s="55">
        <v>6.06</v>
      </c>
      <c r="T26" s="55">
        <v>6.06</v>
      </c>
      <c r="U26" s="55">
        <v>6.06</v>
      </c>
      <c r="V26" s="55">
        <v>6.06</v>
      </c>
      <c r="W26" s="55">
        <v>6.06</v>
      </c>
      <c r="X26" s="55">
        <v>6.06</v>
      </c>
      <c r="Y26" s="55">
        <v>6.06</v>
      </c>
      <c r="Z26" s="55">
        <v>6.06</v>
      </c>
      <c r="AA26" s="55">
        <v>6.06</v>
      </c>
      <c r="AB26" s="147">
        <v>0.41</v>
      </c>
      <c r="AC26" s="147">
        <v>0.41</v>
      </c>
      <c r="AD26" s="147">
        <v>0.41</v>
      </c>
      <c r="AE26" s="147">
        <v>0.41</v>
      </c>
      <c r="AF26" s="147">
        <v>0.41</v>
      </c>
      <c r="AG26" s="147">
        <v>0.41</v>
      </c>
      <c r="AH26" s="147">
        <v>0.41</v>
      </c>
      <c r="AI26" s="147">
        <v>0.41</v>
      </c>
      <c r="AJ26" s="147">
        <v>0.41</v>
      </c>
      <c r="AK26" s="147">
        <v>0.41</v>
      </c>
      <c r="AL26" s="147">
        <v>0.41</v>
      </c>
      <c r="AM26" s="147">
        <v>0.41</v>
      </c>
      <c r="AN26" s="147">
        <v>0.41</v>
      </c>
      <c r="AO26" s="385"/>
      <c r="AP26" s="431">
        <f t="shared" si="11"/>
        <v>0</v>
      </c>
      <c r="AQ26" s="397"/>
      <c r="AR26" s="376">
        <f t="shared" si="0"/>
        <v>0</v>
      </c>
      <c r="AS26" s="397"/>
      <c r="AT26" s="431">
        <f t="shared" si="1"/>
        <v>0</v>
      </c>
      <c r="AU26" s="385"/>
      <c r="AV26" s="431">
        <f t="shared" si="2"/>
        <v>0</v>
      </c>
      <c r="AW26" s="397"/>
      <c r="AX26" s="431">
        <f t="shared" si="3"/>
        <v>0</v>
      </c>
      <c r="AY26" s="397"/>
      <c r="AZ26" s="431">
        <f t="shared" si="4"/>
        <v>0</v>
      </c>
      <c r="BA26" s="397"/>
      <c r="BB26" s="431">
        <f t="shared" si="5"/>
        <v>0</v>
      </c>
      <c r="BC26" s="397"/>
      <c r="BD26" s="431">
        <f t="shared" si="12"/>
        <v>0</v>
      </c>
      <c r="BE26" s="397"/>
      <c r="BF26" s="431">
        <f t="shared" si="7"/>
        <v>0</v>
      </c>
      <c r="BG26" s="397"/>
      <c r="BH26" s="431">
        <f t="shared" si="8"/>
        <v>0</v>
      </c>
      <c r="BI26" s="397"/>
      <c r="BJ26" s="431">
        <f t="shared" si="9"/>
        <v>0</v>
      </c>
      <c r="BK26" s="397"/>
      <c r="BL26" s="445">
        <f t="shared" si="10"/>
        <v>0</v>
      </c>
      <c r="BM26" s="317" t="s">
        <v>903</v>
      </c>
      <c r="BN26" s="713"/>
      <c r="BO26" s="599" t="s">
        <v>868</v>
      </c>
      <c r="BP26" s="770" t="s">
        <v>904</v>
      </c>
    </row>
    <row r="27" spans="1:68" hidden="1">
      <c r="A27" s="493" t="s">
        <v>864</v>
      </c>
      <c r="B27" s="130" t="s">
        <v>419</v>
      </c>
      <c r="C27" s="129" t="s">
        <v>87</v>
      </c>
      <c r="D27" s="496" t="s">
        <v>161</v>
      </c>
      <c r="E27" s="497" t="s">
        <v>162</v>
      </c>
      <c r="F27" s="975"/>
      <c r="G27" s="110" t="s">
        <v>176</v>
      </c>
      <c r="H27" s="319" t="s">
        <v>905</v>
      </c>
      <c r="I27" s="169" t="s">
        <v>165</v>
      </c>
      <c r="J27" s="326">
        <v>14</v>
      </c>
      <c r="K27" s="169" t="s">
        <v>172</v>
      </c>
      <c r="L27" s="169" t="s">
        <v>167</v>
      </c>
      <c r="M27" s="327" t="s">
        <v>900</v>
      </c>
      <c r="N27" s="55">
        <v>8.44</v>
      </c>
      <c r="O27" s="55">
        <v>9.75</v>
      </c>
      <c r="P27" s="55">
        <v>9.75</v>
      </c>
      <c r="Q27" s="55">
        <v>9.75</v>
      </c>
      <c r="R27" s="55">
        <v>9.75</v>
      </c>
      <c r="S27" s="55">
        <v>9.75</v>
      </c>
      <c r="T27" s="55">
        <v>9.75</v>
      </c>
      <c r="U27" s="55">
        <v>9.75</v>
      </c>
      <c r="V27" s="55">
        <v>9.75</v>
      </c>
      <c r="W27" s="55">
        <v>9.75</v>
      </c>
      <c r="X27" s="55">
        <v>9.75</v>
      </c>
      <c r="Y27" s="55">
        <v>9.75</v>
      </c>
      <c r="Z27" s="55">
        <v>9.75</v>
      </c>
      <c r="AA27" s="55">
        <v>9.75</v>
      </c>
      <c r="AB27" s="147">
        <v>1.65</v>
      </c>
      <c r="AC27" s="147">
        <v>1.65</v>
      </c>
      <c r="AD27" s="147">
        <v>1.65</v>
      </c>
      <c r="AE27" s="147">
        <v>1.65</v>
      </c>
      <c r="AF27" s="147">
        <v>1.65</v>
      </c>
      <c r="AG27" s="147">
        <v>1.65</v>
      </c>
      <c r="AH27" s="147">
        <v>1.65</v>
      </c>
      <c r="AI27" s="147">
        <v>1.65</v>
      </c>
      <c r="AJ27" s="147">
        <v>1.65</v>
      </c>
      <c r="AK27" s="147">
        <v>1.65</v>
      </c>
      <c r="AL27" s="147">
        <v>1.65</v>
      </c>
      <c r="AM27" s="147">
        <v>1.65</v>
      </c>
      <c r="AN27" s="147">
        <v>1.65</v>
      </c>
      <c r="AO27" s="385"/>
      <c r="AP27" s="431">
        <f t="shared" si="11"/>
        <v>0</v>
      </c>
      <c r="AQ27" s="397"/>
      <c r="AR27" s="376">
        <f t="shared" si="0"/>
        <v>0</v>
      </c>
      <c r="AS27" s="397"/>
      <c r="AT27" s="431">
        <f t="shared" si="1"/>
        <v>0</v>
      </c>
      <c r="AU27" s="385"/>
      <c r="AV27" s="431">
        <f t="shared" si="2"/>
        <v>0</v>
      </c>
      <c r="AW27" s="397"/>
      <c r="AX27" s="431">
        <f t="shared" si="3"/>
        <v>0</v>
      </c>
      <c r="AY27" s="397"/>
      <c r="AZ27" s="431">
        <f t="shared" si="4"/>
        <v>0</v>
      </c>
      <c r="BA27" s="397"/>
      <c r="BB27" s="431">
        <f t="shared" si="5"/>
        <v>0</v>
      </c>
      <c r="BC27" s="397"/>
      <c r="BD27" s="431">
        <f t="shared" si="12"/>
        <v>0</v>
      </c>
      <c r="BE27" s="397"/>
      <c r="BF27" s="431">
        <f t="shared" si="7"/>
        <v>0</v>
      </c>
      <c r="BG27" s="397"/>
      <c r="BH27" s="431">
        <f t="shared" si="8"/>
        <v>0</v>
      </c>
      <c r="BI27" s="397"/>
      <c r="BJ27" s="431">
        <f t="shared" si="9"/>
        <v>0</v>
      </c>
      <c r="BK27" s="397"/>
      <c r="BL27" s="445">
        <f t="shared" si="10"/>
        <v>0</v>
      </c>
      <c r="BM27" s="317" t="s">
        <v>906</v>
      </c>
      <c r="BN27" s="713"/>
      <c r="BO27" s="599" t="s">
        <v>868</v>
      </c>
      <c r="BP27" s="770" t="s">
        <v>907</v>
      </c>
    </row>
    <row r="28" spans="1:68" hidden="1">
      <c r="A28" s="498" t="s">
        <v>864</v>
      </c>
      <c r="B28" s="130" t="s">
        <v>419</v>
      </c>
      <c r="C28" s="129" t="s">
        <v>87</v>
      </c>
      <c r="D28" s="496" t="s">
        <v>161</v>
      </c>
      <c r="E28" s="497" t="s">
        <v>162</v>
      </c>
      <c r="F28" s="975"/>
      <c r="G28" s="110" t="s">
        <v>176</v>
      </c>
      <c r="H28" s="319" t="s">
        <v>905</v>
      </c>
      <c r="I28" s="176" t="s">
        <v>174</v>
      </c>
      <c r="J28" s="330">
        <v>14</v>
      </c>
      <c r="K28" s="176" t="s">
        <v>172</v>
      </c>
      <c r="L28" s="169" t="s">
        <v>167</v>
      </c>
      <c r="M28" s="327" t="s">
        <v>900</v>
      </c>
      <c r="N28" s="55">
        <v>4.46</v>
      </c>
      <c r="O28" s="55">
        <v>5.97</v>
      </c>
      <c r="P28" s="55">
        <v>5.97</v>
      </c>
      <c r="Q28" s="55">
        <v>5.97</v>
      </c>
      <c r="R28" s="55">
        <v>5.97</v>
      </c>
      <c r="S28" s="55">
        <v>5.97</v>
      </c>
      <c r="T28" s="55">
        <v>5.97</v>
      </c>
      <c r="U28" s="55">
        <v>5.97</v>
      </c>
      <c r="V28" s="55">
        <v>5.97</v>
      </c>
      <c r="W28" s="55">
        <v>5.97</v>
      </c>
      <c r="X28" s="55">
        <v>5.97</v>
      </c>
      <c r="Y28" s="55">
        <v>5.97</v>
      </c>
      <c r="Z28" s="55">
        <v>5.97</v>
      </c>
      <c r="AA28" s="55">
        <v>5.97</v>
      </c>
      <c r="AB28" s="147">
        <v>0.97</v>
      </c>
      <c r="AC28" s="147">
        <v>0.97</v>
      </c>
      <c r="AD28" s="147">
        <v>0.97</v>
      </c>
      <c r="AE28" s="147">
        <v>0.97</v>
      </c>
      <c r="AF28" s="147">
        <v>0.97</v>
      </c>
      <c r="AG28" s="147">
        <v>0.97</v>
      </c>
      <c r="AH28" s="147">
        <v>0.97</v>
      </c>
      <c r="AI28" s="147">
        <v>0.97</v>
      </c>
      <c r="AJ28" s="147">
        <v>0.97</v>
      </c>
      <c r="AK28" s="147">
        <v>0.97</v>
      </c>
      <c r="AL28" s="147">
        <v>0.97</v>
      </c>
      <c r="AM28" s="147">
        <v>0.97</v>
      </c>
      <c r="AN28" s="147">
        <v>0.97</v>
      </c>
      <c r="AO28" s="385"/>
      <c r="AP28" s="431">
        <f t="shared" si="11"/>
        <v>0</v>
      </c>
      <c r="AQ28" s="397"/>
      <c r="AR28" s="376">
        <f t="shared" si="0"/>
        <v>0</v>
      </c>
      <c r="AS28" s="397"/>
      <c r="AT28" s="431">
        <f t="shared" si="1"/>
        <v>0</v>
      </c>
      <c r="AU28" s="385"/>
      <c r="AV28" s="431">
        <f t="shared" si="2"/>
        <v>0</v>
      </c>
      <c r="AW28" s="397"/>
      <c r="AX28" s="431">
        <f t="shared" si="3"/>
        <v>0</v>
      </c>
      <c r="AY28" s="397"/>
      <c r="AZ28" s="431">
        <f t="shared" si="4"/>
        <v>0</v>
      </c>
      <c r="BA28" s="397"/>
      <c r="BB28" s="431">
        <f t="shared" si="5"/>
        <v>0</v>
      </c>
      <c r="BC28" s="397"/>
      <c r="BD28" s="431">
        <f t="shared" si="12"/>
        <v>0</v>
      </c>
      <c r="BE28" s="397"/>
      <c r="BF28" s="431">
        <f t="shared" si="7"/>
        <v>0</v>
      </c>
      <c r="BG28" s="397"/>
      <c r="BH28" s="431">
        <f t="shared" si="8"/>
        <v>0</v>
      </c>
      <c r="BI28" s="397"/>
      <c r="BJ28" s="431">
        <f t="shared" si="9"/>
        <v>0</v>
      </c>
      <c r="BK28" s="397"/>
      <c r="BL28" s="445">
        <f t="shared" si="10"/>
        <v>0</v>
      </c>
      <c r="BM28" s="317" t="s">
        <v>908</v>
      </c>
      <c r="BN28" s="713"/>
      <c r="BO28" s="599" t="s">
        <v>868</v>
      </c>
      <c r="BP28" s="770" t="s">
        <v>909</v>
      </c>
    </row>
    <row r="29" spans="1:68" hidden="1">
      <c r="A29" s="493" t="s">
        <v>864</v>
      </c>
      <c r="B29" s="130" t="s">
        <v>419</v>
      </c>
      <c r="C29" s="129" t="s">
        <v>87</v>
      </c>
      <c r="D29" s="496" t="s">
        <v>161</v>
      </c>
      <c r="E29" s="497" t="s">
        <v>162</v>
      </c>
      <c r="F29" s="975"/>
      <c r="G29" s="110" t="s">
        <v>176</v>
      </c>
      <c r="H29" s="319" t="s">
        <v>905</v>
      </c>
      <c r="I29" s="169" t="s">
        <v>165</v>
      </c>
      <c r="J29" s="326">
        <v>14</v>
      </c>
      <c r="K29" s="169" t="s">
        <v>172</v>
      </c>
      <c r="L29" s="169" t="s">
        <v>167</v>
      </c>
      <c r="M29" s="642" t="s">
        <v>910</v>
      </c>
      <c r="N29" s="55">
        <v>8.4599999999999991</v>
      </c>
      <c r="O29" s="55">
        <f t="shared" ref="O29:AA30" si="22">O27+0.02</f>
        <v>9.77</v>
      </c>
      <c r="P29" s="55">
        <f t="shared" si="22"/>
        <v>9.77</v>
      </c>
      <c r="Q29" s="55">
        <f t="shared" si="22"/>
        <v>9.77</v>
      </c>
      <c r="R29" s="55">
        <f t="shared" si="22"/>
        <v>9.77</v>
      </c>
      <c r="S29" s="55">
        <f t="shared" si="22"/>
        <v>9.77</v>
      </c>
      <c r="T29" s="55">
        <f t="shared" si="22"/>
        <v>9.77</v>
      </c>
      <c r="U29" s="55">
        <f t="shared" si="22"/>
        <v>9.77</v>
      </c>
      <c r="V29" s="55">
        <f t="shared" si="22"/>
        <v>9.77</v>
      </c>
      <c r="W29" s="55">
        <f t="shared" si="22"/>
        <v>9.77</v>
      </c>
      <c r="X29" s="55">
        <f t="shared" si="22"/>
        <v>9.77</v>
      </c>
      <c r="Y29" s="55">
        <f t="shared" si="22"/>
        <v>9.77</v>
      </c>
      <c r="Z29" s="55">
        <f t="shared" si="22"/>
        <v>9.77</v>
      </c>
      <c r="AA29" s="55">
        <f t="shared" si="22"/>
        <v>9.77</v>
      </c>
      <c r="AB29" s="147">
        <f>AB27</f>
        <v>1.65</v>
      </c>
      <c r="AC29" s="147">
        <f>AC27</f>
        <v>1.65</v>
      </c>
      <c r="AD29" s="147">
        <v>1.65</v>
      </c>
      <c r="AE29" s="147">
        <v>1.65</v>
      </c>
      <c r="AF29" s="147">
        <v>1.65</v>
      </c>
      <c r="AG29" s="147">
        <v>1.65</v>
      </c>
      <c r="AH29" s="147">
        <v>1.65</v>
      </c>
      <c r="AI29" s="147">
        <v>1.65</v>
      </c>
      <c r="AJ29" s="147">
        <v>1.65</v>
      </c>
      <c r="AK29" s="147">
        <v>1.65</v>
      </c>
      <c r="AL29" s="147">
        <v>1.65</v>
      </c>
      <c r="AM29" s="147">
        <v>1.65</v>
      </c>
      <c r="AN29" s="147">
        <v>1.65</v>
      </c>
      <c r="AO29" s="385"/>
      <c r="AP29" s="431">
        <f t="shared" si="11"/>
        <v>0</v>
      </c>
      <c r="AQ29" s="397"/>
      <c r="AR29" s="376">
        <f t="shared" si="0"/>
        <v>0</v>
      </c>
      <c r="AS29" s="397"/>
      <c r="AT29" s="431">
        <f t="shared" si="1"/>
        <v>0</v>
      </c>
      <c r="AU29" s="385"/>
      <c r="AV29" s="431">
        <f t="shared" si="2"/>
        <v>0</v>
      </c>
      <c r="AW29" s="397"/>
      <c r="AX29" s="431">
        <f t="shared" si="3"/>
        <v>0</v>
      </c>
      <c r="AY29" s="397"/>
      <c r="AZ29" s="431">
        <f t="shared" si="4"/>
        <v>0</v>
      </c>
      <c r="BA29" s="397"/>
      <c r="BB29" s="431">
        <f t="shared" si="5"/>
        <v>0</v>
      </c>
      <c r="BC29" s="397"/>
      <c r="BD29" s="431">
        <f t="shared" si="12"/>
        <v>0</v>
      </c>
      <c r="BE29" s="397"/>
      <c r="BF29" s="431">
        <f t="shared" si="7"/>
        <v>0</v>
      </c>
      <c r="BG29" s="397"/>
      <c r="BH29" s="431">
        <f t="shared" si="8"/>
        <v>0</v>
      </c>
      <c r="BI29" s="397"/>
      <c r="BJ29" s="431">
        <f t="shared" si="9"/>
        <v>0</v>
      </c>
      <c r="BK29" s="397"/>
      <c r="BL29" s="445">
        <f t="shared" si="10"/>
        <v>0</v>
      </c>
      <c r="BM29" s="317" t="s">
        <v>911</v>
      </c>
      <c r="BN29" s="713"/>
      <c r="BO29" s="599" t="s">
        <v>868</v>
      </c>
      <c r="BP29" s="770" t="s">
        <v>907</v>
      </c>
    </row>
    <row r="30" spans="1:68" hidden="1">
      <c r="A30" s="498" t="s">
        <v>864</v>
      </c>
      <c r="B30" s="130" t="s">
        <v>419</v>
      </c>
      <c r="C30" s="129" t="s">
        <v>87</v>
      </c>
      <c r="D30" s="496" t="s">
        <v>161</v>
      </c>
      <c r="E30" s="497" t="s">
        <v>162</v>
      </c>
      <c r="F30" s="975"/>
      <c r="G30" s="110" t="s">
        <v>176</v>
      </c>
      <c r="H30" s="319" t="s">
        <v>905</v>
      </c>
      <c r="I30" s="169" t="s">
        <v>174</v>
      </c>
      <c r="J30" s="326">
        <v>14</v>
      </c>
      <c r="K30" s="169" t="s">
        <v>172</v>
      </c>
      <c r="L30" s="169" t="s">
        <v>167</v>
      </c>
      <c r="M30" s="642" t="s">
        <v>910</v>
      </c>
      <c r="N30" s="55">
        <v>4.4799999999999995</v>
      </c>
      <c r="O30" s="55">
        <f t="shared" si="22"/>
        <v>5.9899999999999993</v>
      </c>
      <c r="P30" s="55">
        <f t="shared" si="22"/>
        <v>5.9899999999999993</v>
      </c>
      <c r="Q30" s="55">
        <f t="shared" si="22"/>
        <v>5.9899999999999993</v>
      </c>
      <c r="R30" s="55">
        <f t="shared" si="22"/>
        <v>5.9899999999999993</v>
      </c>
      <c r="S30" s="55">
        <f t="shared" si="22"/>
        <v>5.9899999999999993</v>
      </c>
      <c r="T30" s="55">
        <f t="shared" si="22"/>
        <v>5.9899999999999993</v>
      </c>
      <c r="U30" s="55">
        <f t="shared" si="22"/>
        <v>5.9899999999999993</v>
      </c>
      <c r="V30" s="55">
        <f t="shared" si="22"/>
        <v>5.9899999999999993</v>
      </c>
      <c r="W30" s="55">
        <f t="shared" si="22"/>
        <v>5.9899999999999993</v>
      </c>
      <c r="X30" s="55">
        <f t="shared" si="22"/>
        <v>5.9899999999999993</v>
      </c>
      <c r="Y30" s="55">
        <f t="shared" si="22"/>
        <v>5.9899999999999993</v>
      </c>
      <c r="Z30" s="55">
        <f t="shared" si="22"/>
        <v>5.9899999999999993</v>
      </c>
      <c r="AA30" s="55">
        <f t="shared" si="22"/>
        <v>5.9899999999999993</v>
      </c>
      <c r="AB30" s="147">
        <f>AB28</f>
        <v>0.97</v>
      </c>
      <c r="AC30" s="147">
        <f>AC28</f>
        <v>0.97</v>
      </c>
      <c r="AD30" s="147">
        <v>0.97</v>
      </c>
      <c r="AE30" s="147">
        <v>0.97</v>
      </c>
      <c r="AF30" s="147">
        <v>0.97</v>
      </c>
      <c r="AG30" s="147">
        <v>0.97</v>
      </c>
      <c r="AH30" s="147">
        <v>0.97</v>
      </c>
      <c r="AI30" s="147">
        <v>0.97</v>
      </c>
      <c r="AJ30" s="147">
        <v>0.97</v>
      </c>
      <c r="AK30" s="147">
        <v>0.97</v>
      </c>
      <c r="AL30" s="147">
        <v>0.97</v>
      </c>
      <c r="AM30" s="147">
        <v>0.97</v>
      </c>
      <c r="AN30" s="147">
        <v>0.97</v>
      </c>
      <c r="AO30" s="385"/>
      <c r="AP30" s="431">
        <f t="shared" si="11"/>
        <v>0</v>
      </c>
      <c r="AQ30" s="397"/>
      <c r="AR30" s="376">
        <f t="shared" si="0"/>
        <v>0</v>
      </c>
      <c r="AS30" s="397"/>
      <c r="AT30" s="431">
        <f t="shared" si="1"/>
        <v>0</v>
      </c>
      <c r="AU30" s="385"/>
      <c r="AV30" s="431">
        <f t="shared" si="2"/>
        <v>0</v>
      </c>
      <c r="AW30" s="397"/>
      <c r="AX30" s="431">
        <f t="shared" si="3"/>
        <v>0</v>
      </c>
      <c r="AY30" s="397"/>
      <c r="AZ30" s="431">
        <f t="shared" si="4"/>
        <v>0</v>
      </c>
      <c r="BA30" s="397"/>
      <c r="BB30" s="431">
        <f t="shared" si="5"/>
        <v>0</v>
      </c>
      <c r="BC30" s="397"/>
      <c r="BD30" s="431">
        <f t="shared" si="12"/>
        <v>0</v>
      </c>
      <c r="BE30" s="397"/>
      <c r="BF30" s="431">
        <f t="shared" si="7"/>
        <v>0</v>
      </c>
      <c r="BG30" s="397"/>
      <c r="BH30" s="431">
        <f t="shared" si="8"/>
        <v>0</v>
      </c>
      <c r="BI30" s="397"/>
      <c r="BJ30" s="431">
        <f t="shared" si="9"/>
        <v>0</v>
      </c>
      <c r="BK30" s="397"/>
      <c r="BL30" s="445">
        <f t="shared" si="10"/>
        <v>0</v>
      </c>
      <c r="BM30" s="317" t="s">
        <v>912</v>
      </c>
      <c r="BN30" s="713"/>
      <c r="BO30" s="599" t="s">
        <v>868</v>
      </c>
      <c r="BP30" s="770" t="s">
        <v>909</v>
      </c>
    </row>
    <row r="31" spans="1:68" hidden="1">
      <c r="A31" s="493" t="s">
        <v>864</v>
      </c>
      <c r="B31" s="130" t="s">
        <v>419</v>
      </c>
      <c r="C31" s="129" t="s">
        <v>87</v>
      </c>
      <c r="D31" s="496" t="s">
        <v>161</v>
      </c>
      <c r="E31" s="497" t="s">
        <v>162</v>
      </c>
      <c r="F31" s="975"/>
      <c r="G31" s="110">
        <v>2023</v>
      </c>
      <c r="H31" s="319" t="s">
        <v>913</v>
      </c>
      <c r="I31" s="169" t="s">
        <v>165</v>
      </c>
      <c r="J31" s="326">
        <v>16</v>
      </c>
      <c r="K31" s="169" t="s">
        <v>172</v>
      </c>
      <c r="L31" s="169" t="s">
        <v>167</v>
      </c>
      <c r="M31" s="327" t="s">
        <v>900</v>
      </c>
      <c r="N31" s="55">
        <v>9.4499999999999993</v>
      </c>
      <c r="O31" s="55">
        <f t="shared" ref="O31:AC34" si="23">O25</f>
        <v>10.23</v>
      </c>
      <c r="P31" s="55">
        <f t="shared" si="23"/>
        <v>10.23</v>
      </c>
      <c r="Q31" s="55">
        <f t="shared" si="23"/>
        <v>10.23</v>
      </c>
      <c r="R31" s="55">
        <f t="shared" si="23"/>
        <v>10.23</v>
      </c>
      <c r="S31" s="55">
        <f t="shared" si="23"/>
        <v>10.23</v>
      </c>
      <c r="T31" s="55">
        <f t="shared" si="23"/>
        <v>10.23</v>
      </c>
      <c r="U31" s="55">
        <f t="shared" si="23"/>
        <v>10.23</v>
      </c>
      <c r="V31" s="55">
        <f t="shared" si="23"/>
        <v>10.23</v>
      </c>
      <c r="W31" s="55">
        <f t="shared" si="23"/>
        <v>10.23</v>
      </c>
      <c r="X31" s="55">
        <f t="shared" si="23"/>
        <v>10.23</v>
      </c>
      <c r="Y31" s="55">
        <f t="shared" si="23"/>
        <v>10.23</v>
      </c>
      <c r="Z31" s="55">
        <f t="shared" si="23"/>
        <v>10.23</v>
      </c>
      <c r="AA31" s="55">
        <f t="shared" si="23"/>
        <v>10.23</v>
      </c>
      <c r="AB31" s="147">
        <f t="shared" si="23"/>
        <v>1.04</v>
      </c>
      <c r="AC31" s="306">
        <f t="shared" si="23"/>
        <v>1.04</v>
      </c>
      <c r="AD31" s="306">
        <v>1.04</v>
      </c>
      <c r="AE31" s="306">
        <v>1.04</v>
      </c>
      <c r="AF31" s="306">
        <v>1.04</v>
      </c>
      <c r="AG31" s="306">
        <v>1.04</v>
      </c>
      <c r="AH31" s="306">
        <v>1.04</v>
      </c>
      <c r="AI31" s="306">
        <v>1.04</v>
      </c>
      <c r="AJ31" s="306">
        <v>1.04</v>
      </c>
      <c r="AK31" s="306">
        <v>1.04</v>
      </c>
      <c r="AL31" s="306">
        <v>1.04</v>
      </c>
      <c r="AM31" s="306">
        <v>1.04</v>
      </c>
      <c r="AN31" s="306">
        <v>1.04</v>
      </c>
      <c r="AO31" s="385">
        <v>15110</v>
      </c>
      <c r="AP31" s="431">
        <f t="shared" si="11"/>
        <v>15714.4</v>
      </c>
      <c r="AQ31" s="385">
        <f>15800-AQ32</f>
        <v>14920</v>
      </c>
      <c r="AR31" s="376">
        <f t="shared" si="0"/>
        <v>15516.800000000001</v>
      </c>
      <c r="AS31" s="385">
        <v>8080</v>
      </c>
      <c r="AT31" s="431">
        <f t="shared" si="1"/>
        <v>8403.2000000000007</v>
      </c>
      <c r="AU31" s="385">
        <v>17560</v>
      </c>
      <c r="AV31" s="431">
        <f t="shared" si="2"/>
        <v>18262.400000000001</v>
      </c>
      <c r="AW31" s="385">
        <v>13800</v>
      </c>
      <c r="AX31" s="431">
        <f t="shared" si="3"/>
        <v>14352</v>
      </c>
      <c r="AY31" s="385">
        <v>9760</v>
      </c>
      <c r="AZ31" s="431">
        <f t="shared" si="4"/>
        <v>10150.4</v>
      </c>
      <c r="BA31" s="385">
        <v>11880</v>
      </c>
      <c r="BB31" s="431">
        <f t="shared" si="5"/>
        <v>12355.2</v>
      </c>
      <c r="BC31" s="385">
        <v>10800</v>
      </c>
      <c r="BD31" s="431">
        <f t="shared" si="12"/>
        <v>11232</v>
      </c>
      <c r="BE31" s="385">
        <v>14640</v>
      </c>
      <c r="BF31" s="431">
        <f t="shared" si="7"/>
        <v>15225.6</v>
      </c>
      <c r="BG31" s="385">
        <v>10160</v>
      </c>
      <c r="BH31" s="431">
        <f t="shared" si="8"/>
        <v>10566.4</v>
      </c>
      <c r="BI31" s="385">
        <v>2320</v>
      </c>
      <c r="BJ31" s="431">
        <f t="shared" si="9"/>
        <v>2412.8000000000002</v>
      </c>
      <c r="BK31" s="385">
        <v>160</v>
      </c>
      <c r="BL31" s="445">
        <f t="shared" si="10"/>
        <v>166.4</v>
      </c>
      <c r="BM31" s="317" t="s">
        <v>914</v>
      </c>
      <c r="BN31" s="713"/>
      <c r="BO31" s="599" t="s">
        <v>868</v>
      </c>
      <c r="BP31" s="769" t="s">
        <v>915</v>
      </c>
    </row>
    <row r="32" spans="1:68" hidden="1">
      <c r="A32" s="498" t="s">
        <v>864</v>
      </c>
      <c r="B32" s="130" t="s">
        <v>419</v>
      </c>
      <c r="C32" s="129" t="s">
        <v>87</v>
      </c>
      <c r="D32" s="496" t="s">
        <v>161</v>
      </c>
      <c r="E32" s="497" t="s">
        <v>162</v>
      </c>
      <c r="F32" s="975"/>
      <c r="G32" s="110">
        <v>2023</v>
      </c>
      <c r="H32" s="319" t="s">
        <v>916</v>
      </c>
      <c r="I32" s="169" t="s">
        <v>174</v>
      </c>
      <c r="J32" s="326">
        <v>16</v>
      </c>
      <c r="K32" s="169" t="s">
        <v>172</v>
      </c>
      <c r="L32" s="169" t="s">
        <v>167</v>
      </c>
      <c r="M32" s="327" t="s">
        <v>900</v>
      </c>
      <c r="N32" s="55">
        <v>5.18</v>
      </c>
      <c r="O32" s="55">
        <f t="shared" si="23"/>
        <v>6.06</v>
      </c>
      <c r="P32" s="55">
        <f t="shared" si="23"/>
        <v>6.06</v>
      </c>
      <c r="Q32" s="55">
        <f t="shared" si="23"/>
        <v>6.06</v>
      </c>
      <c r="R32" s="55">
        <f t="shared" si="23"/>
        <v>6.06</v>
      </c>
      <c r="S32" s="55">
        <f t="shared" si="23"/>
        <v>6.06</v>
      </c>
      <c r="T32" s="55">
        <f t="shared" si="23"/>
        <v>6.06</v>
      </c>
      <c r="U32" s="55">
        <f t="shared" si="23"/>
        <v>6.06</v>
      </c>
      <c r="V32" s="55">
        <f t="shared" si="23"/>
        <v>6.06</v>
      </c>
      <c r="W32" s="55">
        <f t="shared" si="23"/>
        <v>6.06</v>
      </c>
      <c r="X32" s="55">
        <f t="shared" si="23"/>
        <v>6.06</v>
      </c>
      <c r="Y32" s="55">
        <f t="shared" si="23"/>
        <v>6.06</v>
      </c>
      <c r="Z32" s="55">
        <f t="shared" si="23"/>
        <v>6.06</v>
      </c>
      <c r="AA32" s="55">
        <f t="shared" si="23"/>
        <v>6.06</v>
      </c>
      <c r="AB32" s="147">
        <f t="shared" si="23"/>
        <v>0.41</v>
      </c>
      <c r="AC32" s="147">
        <f t="shared" si="23"/>
        <v>0.41</v>
      </c>
      <c r="AD32" s="147">
        <v>0.41</v>
      </c>
      <c r="AE32" s="147">
        <v>0.41</v>
      </c>
      <c r="AF32" s="147">
        <v>0.41</v>
      </c>
      <c r="AG32" s="147">
        <v>0.41</v>
      </c>
      <c r="AH32" s="147">
        <v>0.41</v>
      </c>
      <c r="AI32" s="147">
        <v>0.41</v>
      </c>
      <c r="AJ32" s="147">
        <v>0.41</v>
      </c>
      <c r="AK32" s="147">
        <v>0.41</v>
      </c>
      <c r="AL32" s="147">
        <v>0.41</v>
      </c>
      <c r="AM32" s="147">
        <v>0.41</v>
      </c>
      <c r="AN32" s="147">
        <v>0.41</v>
      </c>
      <c r="AO32" s="385">
        <v>3840</v>
      </c>
      <c r="AP32" s="431">
        <f t="shared" si="11"/>
        <v>1574.3999999999999</v>
      </c>
      <c r="AQ32" s="397">
        <v>880</v>
      </c>
      <c r="AR32" s="376">
        <f t="shared" si="0"/>
        <v>360.79999999999995</v>
      </c>
      <c r="AS32" s="385">
        <v>5320</v>
      </c>
      <c r="AT32" s="431">
        <f t="shared" si="1"/>
        <v>2181.1999999999998</v>
      </c>
      <c r="AU32" s="385">
        <v>880</v>
      </c>
      <c r="AV32" s="431">
        <f t="shared" si="2"/>
        <v>360.79999999999995</v>
      </c>
      <c r="AW32" s="385">
        <v>1120</v>
      </c>
      <c r="AX32" s="431">
        <f t="shared" si="3"/>
        <v>459.2</v>
      </c>
      <c r="AY32" s="385">
        <v>1520</v>
      </c>
      <c r="AZ32" s="431">
        <f t="shared" si="4"/>
        <v>623.19999999999993</v>
      </c>
      <c r="BA32" s="385">
        <v>1440</v>
      </c>
      <c r="BB32" s="431">
        <f t="shared" si="5"/>
        <v>590.4</v>
      </c>
      <c r="BC32" s="385">
        <v>760</v>
      </c>
      <c r="BD32" s="431">
        <f t="shared" si="12"/>
        <v>311.59999999999997</v>
      </c>
      <c r="BE32" s="385">
        <v>5960</v>
      </c>
      <c r="BF32" s="431">
        <f t="shared" si="7"/>
        <v>2443.6</v>
      </c>
      <c r="BG32" s="385">
        <v>840</v>
      </c>
      <c r="BH32" s="431">
        <f t="shared" si="8"/>
        <v>344.4</v>
      </c>
      <c r="BI32" s="385">
        <v>1160</v>
      </c>
      <c r="BJ32" s="431">
        <f t="shared" si="9"/>
        <v>475.59999999999997</v>
      </c>
      <c r="BK32" s="385">
        <v>80</v>
      </c>
      <c r="BL32" s="445">
        <f t="shared" si="10"/>
        <v>32.799999999999997</v>
      </c>
      <c r="BM32" s="317" t="s">
        <v>917</v>
      </c>
      <c r="BN32" s="713"/>
      <c r="BO32" s="599" t="s">
        <v>868</v>
      </c>
      <c r="BP32" s="769" t="s">
        <v>918</v>
      </c>
    </row>
    <row r="33" spans="1:68" hidden="1">
      <c r="A33" s="493" t="s">
        <v>864</v>
      </c>
      <c r="B33" s="130" t="s">
        <v>419</v>
      </c>
      <c r="C33" s="129" t="s">
        <v>87</v>
      </c>
      <c r="D33" s="496" t="s">
        <v>161</v>
      </c>
      <c r="E33" s="497" t="s">
        <v>162</v>
      </c>
      <c r="F33" s="975"/>
      <c r="G33" s="110">
        <v>2023</v>
      </c>
      <c r="H33" s="319" t="s">
        <v>919</v>
      </c>
      <c r="I33" s="176" t="s">
        <v>165</v>
      </c>
      <c r="J33" s="330">
        <v>14</v>
      </c>
      <c r="K33" s="176" t="s">
        <v>172</v>
      </c>
      <c r="L33" s="176" t="s">
        <v>167</v>
      </c>
      <c r="M33" s="327" t="s">
        <v>900</v>
      </c>
      <c r="N33" s="55">
        <v>8.6999999999999993</v>
      </c>
      <c r="O33" s="55">
        <f t="shared" si="23"/>
        <v>9.75</v>
      </c>
      <c r="P33" s="55">
        <f t="shared" si="23"/>
        <v>9.75</v>
      </c>
      <c r="Q33" s="55">
        <f t="shared" si="23"/>
        <v>9.75</v>
      </c>
      <c r="R33" s="55">
        <f t="shared" si="23"/>
        <v>9.75</v>
      </c>
      <c r="S33" s="55">
        <f t="shared" si="23"/>
        <v>9.75</v>
      </c>
      <c r="T33" s="55">
        <f t="shared" si="23"/>
        <v>9.75</v>
      </c>
      <c r="U33" s="55">
        <f t="shared" si="23"/>
        <v>9.75</v>
      </c>
      <c r="V33" s="55">
        <f t="shared" si="23"/>
        <v>9.75</v>
      </c>
      <c r="W33" s="55">
        <f t="shared" si="23"/>
        <v>9.75</v>
      </c>
      <c r="X33" s="55">
        <f t="shared" si="23"/>
        <v>9.75</v>
      </c>
      <c r="Y33" s="55">
        <f t="shared" si="23"/>
        <v>9.75</v>
      </c>
      <c r="Z33" s="55">
        <f t="shared" si="23"/>
        <v>9.75</v>
      </c>
      <c r="AA33" s="55">
        <f t="shared" si="23"/>
        <v>9.75</v>
      </c>
      <c r="AB33" s="147">
        <f t="shared" si="23"/>
        <v>1.65</v>
      </c>
      <c r="AC33" s="147">
        <f t="shared" si="23"/>
        <v>1.65</v>
      </c>
      <c r="AD33" s="147">
        <v>1.65</v>
      </c>
      <c r="AE33" s="147">
        <v>1.65</v>
      </c>
      <c r="AF33" s="147">
        <v>1.65</v>
      </c>
      <c r="AG33" s="147">
        <v>1.65</v>
      </c>
      <c r="AH33" s="147">
        <v>1.65</v>
      </c>
      <c r="AI33" s="147">
        <v>1.65</v>
      </c>
      <c r="AJ33" s="147">
        <v>1.65</v>
      </c>
      <c r="AK33" s="147">
        <v>1.65</v>
      </c>
      <c r="AL33" s="147">
        <v>1.65</v>
      </c>
      <c r="AM33" s="147">
        <v>1.65</v>
      </c>
      <c r="AN33" s="147">
        <v>1.65</v>
      </c>
      <c r="AO33" s="385">
        <f>18960-6760</f>
        <v>12200</v>
      </c>
      <c r="AP33" s="431">
        <f t="shared" si="11"/>
        <v>20130</v>
      </c>
      <c r="AQ33" s="397">
        <f>19198-AQ34</f>
        <v>16518</v>
      </c>
      <c r="AR33" s="376">
        <f t="shared" si="0"/>
        <v>27254.699999999997</v>
      </c>
      <c r="AS33" s="397">
        <f>12760-3500</f>
        <v>9260</v>
      </c>
      <c r="AT33" s="431">
        <f t="shared" si="1"/>
        <v>15279</v>
      </c>
      <c r="AU33" s="385">
        <f>15040-6080</f>
        <v>8960</v>
      </c>
      <c r="AV33" s="431">
        <f t="shared" si="2"/>
        <v>14784</v>
      </c>
      <c r="AW33" s="385">
        <v>10280</v>
      </c>
      <c r="AX33" s="431">
        <f t="shared" si="3"/>
        <v>16962</v>
      </c>
      <c r="AY33" s="385">
        <v>12000</v>
      </c>
      <c r="AZ33" s="431">
        <f t="shared" si="4"/>
        <v>19800</v>
      </c>
      <c r="BA33" s="385">
        <v>13360</v>
      </c>
      <c r="BB33" s="431">
        <f t="shared" si="5"/>
        <v>22044</v>
      </c>
      <c r="BC33" s="385">
        <v>11200</v>
      </c>
      <c r="BD33" s="431">
        <f t="shared" si="12"/>
        <v>18480</v>
      </c>
      <c r="BE33" s="385">
        <v>11400</v>
      </c>
      <c r="BF33" s="431">
        <f t="shared" si="7"/>
        <v>18810</v>
      </c>
      <c r="BG33" s="385">
        <v>6760</v>
      </c>
      <c r="BH33" s="431">
        <f t="shared" si="8"/>
        <v>11154</v>
      </c>
      <c r="BI33" s="385">
        <v>2400</v>
      </c>
      <c r="BJ33" s="431">
        <f t="shared" si="9"/>
        <v>3960</v>
      </c>
      <c r="BK33" s="385">
        <v>505</v>
      </c>
      <c r="BL33" s="445">
        <f t="shared" si="10"/>
        <v>833.25</v>
      </c>
      <c r="BM33" s="317" t="s">
        <v>920</v>
      </c>
      <c r="BN33" s="713"/>
      <c r="BO33" s="599" t="s">
        <v>868</v>
      </c>
      <c r="BP33" s="769" t="s">
        <v>921</v>
      </c>
    </row>
    <row r="34" spans="1:68" hidden="1">
      <c r="A34" s="498" t="s">
        <v>864</v>
      </c>
      <c r="B34" s="130" t="s">
        <v>419</v>
      </c>
      <c r="C34" s="129" t="s">
        <v>87</v>
      </c>
      <c r="D34" s="496" t="s">
        <v>161</v>
      </c>
      <c r="E34" s="497" t="s">
        <v>162</v>
      </c>
      <c r="F34" s="975"/>
      <c r="G34" s="110">
        <v>2023</v>
      </c>
      <c r="H34" s="319" t="s">
        <v>919</v>
      </c>
      <c r="I34" s="169" t="s">
        <v>174</v>
      </c>
      <c r="J34" s="326">
        <v>14</v>
      </c>
      <c r="K34" s="169" t="s">
        <v>172</v>
      </c>
      <c r="L34" s="169" t="s">
        <v>167</v>
      </c>
      <c r="M34" s="327" t="s">
        <v>900</v>
      </c>
      <c r="N34" s="55">
        <v>4.63</v>
      </c>
      <c r="O34" s="55">
        <f t="shared" si="23"/>
        <v>5.97</v>
      </c>
      <c r="P34" s="55">
        <f t="shared" si="23"/>
        <v>5.97</v>
      </c>
      <c r="Q34" s="55">
        <f t="shared" si="23"/>
        <v>5.97</v>
      </c>
      <c r="R34" s="55">
        <f t="shared" si="23"/>
        <v>5.97</v>
      </c>
      <c r="S34" s="55">
        <f t="shared" si="23"/>
        <v>5.97</v>
      </c>
      <c r="T34" s="55">
        <f t="shared" si="23"/>
        <v>5.97</v>
      </c>
      <c r="U34" s="55">
        <f t="shared" si="23"/>
        <v>5.97</v>
      </c>
      <c r="V34" s="55">
        <f t="shared" si="23"/>
        <v>5.97</v>
      </c>
      <c r="W34" s="55">
        <f t="shared" si="23"/>
        <v>5.97</v>
      </c>
      <c r="X34" s="55">
        <f t="shared" si="23"/>
        <v>5.97</v>
      </c>
      <c r="Y34" s="55">
        <f t="shared" si="23"/>
        <v>5.97</v>
      </c>
      <c r="Z34" s="55">
        <f t="shared" si="23"/>
        <v>5.97</v>
      </c>
      <c r="AA34" s="55">
        <f t="shared" si="23"/>
        <v>5.97</v>
      </c>
      <c r="AB34" s="147">
        <f t="shared" si="23"/>
        <v>0.97</v>
      </c>
      <c r="AC34" s="147">
        <f t="shared" si="23"/>
        <v>0.97</v>
      </c>
      <c r="AD34" s="147">
        <v>0.97</v>
      </c>
      <c r="AE34" s="147">
        <v>0.97</v>
      </c>
      <c r="AF34" s="147">
        <v>0.97</v>
      </c>
      <c r="AG34" s="147">
        <v>0.97</v>
      </c>
      <c r="AH34" s="147">
        <v>0.97</v>
      </c>
      <c r="AI34" s="147">
        <v>0.97</v>
      </c>
      <c r="AJ34" s="147">
        <v>0.97</v>
      </c>
      <c r="AK34" s="147">
        <v>0.97</v>
      </c>
      <c r="AL34" s="147">
        <v>0.97</v>
      </c>
      <c r="AM34" s="147">
        <v>0.97</v>
      </c>
      <c r="AN34" s="147">
        <v>0.97</v>
      </c>
      <c r="AO34" s="385">
        <v>2640</v>
      </c>
      <c r="AP34" s="431">
        <f t="shared" si="11"/>
        <v>2560.7999999999997</v>
      </c>
      <c r="AQ34" s="385">
        <v>2680</v>
      </c>
      <c r="AR34" s="376">
        <f t="shared" si="0"/>
        <v>2599.6</v>
      </c>
      <c r="AS34" s="385">
        <v>3239</v>
      </c>
      <c r="AT34" s="431">
        <f t="shared" si="1"/>
        <v>3141.83</v>
      </c>
      <c r="AU34" s="385">
        <v>3480</v>
      </c>
      <c r="AV34" s="431">
        <f t="shared" si="2"/>
        <v>3375.6</v>
      </c>
      <c r="AW34" s="385">
        <v>1160</v>
      </c>
      <c r="AX34" s="431">
        <f t="shared" si="3"/>
        <v>1125.2</v>
      </c>
      <c r="AY34" s="385">
        <v>1640</v>
      </c>
      <c r="AZ34" s="431">
        <f t="shared" si="4"/>
        <v>1590.8</v>
      </c>
      <c r="BA34" s="385">
        <v>1040</v>
      </c>
      <c r="BB34" s="431">
        <f t="shared" si="5"/>
        <v>1008.8</v>
      </c>
      <c r="BC34" s="385">
        <v>1000</v>
      </c>
      <c r="BD34" s="431">
        <f t="shared" si="12"/>
        <v>970</v>
      </c>
      <c r="BE34" s="385">
        <v>1240</v>
      </c>
      <c r="BF34" s="431">
        <f t="shared" si="7"/>
        <v>1202.8</v>
      </c>
      <c r="BG34" s="385">
        <v>1640</v>
      </c>
      <c r="BH34" s="431">
        <f t="shared" si="8"/>
        <v>1590.8</v>
      </c>
      <c r="BI34" s="385">
        <v>360</v>
      </c>
      <c r="BJ34" s="431">
        <f t="shared" si="9"/>
        <v>349.2</v>
      </c>
      <c r="BK34" s="385">
        <v>40</v>
      </c>
      <c r="BL34" s="445">
        <f t="shared" si="10"/>
        <v>38.799999999999997</v>
      </c>
      <c r="BM34" s="317" t="s">
        <v>922</v>
      </c>
      <c r="BN34" s="713"/>
      <c r="BO34" s="599" t="s">
        <v>868</v>
      </c>
      <c r="BP34" s="769" t="s">
        <v>923</v>
      </c>
    </row>
    <row r="35" spans="1:68" hidden="1">
      <c r="A35" s="493" t="s">
        <v>864</v>
      </c>
      <c r="B35" s="130" t="s">
        <v>419</v>
      </c>
      <c r="C35" s="129" t="s">
        <v>87</v>
      </c>
      <c r="D35" s="496" t="s">
        <v>161</v>
      </c>
      <c r="E35" s="497" t="s">
        <v>162</v>
      </c>
      <c r="F35" s="975"/>
      <c r="G35" s="110">
        <v>2023</v>
      </c>
      <c r="H35" s="319" t="s">
        <v>916</v>
      </c>
      <c r="I35" s="176" t="s">
        <v>165</v>
      </c>
      <c r="J35" s="330">
        <v>16</v>
      </c>
      <c r="K35" s="176" t="s">
        <v>172</v>
      </c>
      <c r="L35" s="176" t="s">
        <v>167</v>
      </c>
      <c r="M35" s="642" t="s">
        <v>910</v>
      </c>
      <c r="N35" s="55">
        <v>9.4699999999999989</v>
      </c>
      <c r="O35" s="55">
        <f t="shared" ref="O35:AA38" si="24">O31+0.02</f>
        <v>10.25</v>
      </c>
      <c r="P35" s="55">
        <f t="shared" si="24"/>
        <v>10.25</v>
      </c>
      <c r="Q35" s="55">
        <f t="shared" si="24"/>
        <v>10.25</v>
      </c>
      <c r="R35" s="55">
        <f t="shared" si="24"/>
        <v>10.25</v>
      </c>
      <c r="S35" s="55">
        <f t="shared" si="24"/>
        <v>10.25</v>
      </c>
      <c r="T35" s="55">
        <f t="shared" si="24"/>
        <v>10.25</v>
      </c>
      <c r="U35" s="55">
        <f t="shared" si="24"/>
        <v>10.25</v>
      </c>
      <c r="V35" s="55">
        <f t="shared" si="24"/>
        <v>10.25</v>
      </c>
      <c r="W35" s="55">
        <f t="shared" si="24"/>
        <v>10.25</v>
      </c>
      <c r="X35" s="55">
        <f t="shared" si="24"/>
        <v>10.25</v>
      </c>
      <c r="Y35" s="55">
        <f t="shared" si="24"/>
        <v>10.25</v>
      </c>
      <c r="Z35" s="55">
        <f t="shared" si="24"/>
        <v>10.25</v>
      </c>
      <c r="AA35" s="55">
        <f t="shared" si="24"/>
        <v>10.25</v>
      </c>
      <c r="AB35" s="147">
        <f t="shared" ref="AB35:AC38" si="25">AB31</f>
        <v>1.04</v>
      </c>
      <c r="AC35" s="147">
        <f t="shared" si="25"/>
        <v>1.04</v>
      </c>
      <c r="AD35" s="147">
        <v>1.04</v>
      </c>
      <c r="AE35" s="147">
        <v>1.04</v>
      </c>
      <c r="AF35" s="147">
        <v>1.04</v>
      </c>
      <c r="AG35" s="147">
        <v>1.04</v>
      </c>
      <c r="AH35" s="147">
        <v>1.04</v>
      </c>
      <c r="AI35" s="147">
        <v>1.04</v>
      </c>
      <c r="AJ35" s="147">
        <v>1.04</v>
      </c>
      <c r="AK35" s="147">
        <v>1.04</v>
      </c>
      <c r="AL35" s="147">
        <v>1.04</v>
      </c>
      <c r="AM35" s="147">
        <v>1.04</v>
      </c>
      <c r="AN35" s="147">
        <v>1.04</v>
      </c>
      <c r="AO35" s="385">
        <v>3320</v>
      </c>
      <c r="AP35" s="431">
        <f t="shared" si="11"/>
        <v>3452.8</v>
      </c>
      <c r="AQ35" s="397">
        <v>5280</v>
      </c>
      <c r="AR35" s="376">
        <f t="shared" si="0"/>
        <v>5491.2</v>
      </c>
      <c r="AS35" s="397">
        <v>10040</v>
      </c>
      <c r="AT35" s="431">
        <f t="shared" si="1"/>
        <v>10441.6</v>
      </c>
      <c r="AU35" s="385">
        <v>1960</v>
      </c>
      <c r="AV35" s="431">
        <f t="shared" si="2"/>
        <v>2038.4</v>
      </c>
      <c r="AW35" s="385">
        <v>440</v>
      </c>
      <c r="AX35" s="431">
        <f t="shared" si="3"/>
        <v>457.6</v>
      </c>
      <c r="AY35" s="385">
        <v>10240</v>
      </c>
      <c r="AZ35" s="431">
        <f t="shared" si="4"/>
        <v>10649.6</v>
      </c>
      <c r="BA35" s="385">
        <v>1480</v>
      </c>
      <c r="BB35" s="431">
        <f t="shared" si="5"/>
        <v>1539.2</v>
      </c>
      <c r="BC35" s="385">
        <v>1160</v>
      </c>
      <c r="BD35" s="431">
        <f t="shared" si="12"/>
        <v>1206.4000000000001</v>
      </c>
      <c r="BE35" s="385"/>
      <c r="BF35" s="431">
        <f t="shared" si="7"/>
        <v>0</v>
      </c>
      <c r="BG35" s="385">
        <v>320</v>
      </c>
      <c r="BH35" s="431">
        <f t="shared" si="8"/>
        <v>332.8</v>
      </c>
      <c r="BI35" s="385">
        <v>200</v>
      </c>
      <c r="BJ35" s="431">
        <f t="shared" si="9"/>
        <v>208</v>
      </c>
      <c r="BK35" s="385">
        <v>40</v>
      </c>
      <c r="BL35" s="445">
        <f t="shared" si="10"/>
        <v>41.6</v>
      </c>
      <c r="BM35" s="317" t="s">
        <v>924</v>
      </c>
      <c r="BN35" s="713"/>
      <c r="BO35" s="599" t="s">
        <v>868</v>
      </c>
      <c r="BP35" s="769" t="s">
        <v>915</v>
      </c>
    </row>
    <row r="36" spans="1:68" hidden="1">
      <c r="A36" s="498" t="s">
        <v>864</v>
      </c>
      <c r="B36" s="130" t="s">
        <v>419</v>
      </c>
      <c r="C36" s="129" t="s">
        <v>87</v>
      </c>
      <c r="D36" s="496" t="s">
        <v>161</v>
      </c>
      <c r="E36" s="497" t="s">
        <v>162</v>
      </c>
      <c r="F36" s="975"/>
      <c r="G36" s="110">
        <v>2023</v>
      </c>
      <c r="H36" s="319" t="s">
        <v>916</v>
      </c>
      <c r="I36" s="169" t="s">
        <v>174</v>
      </c>
      <c r="J36" s="326">
        <v>16</v>
      </c>
      <c r="K36" s="169" t="s">
        <v>172</v>
      </c>
      <c r="L36" s="169" t="s">
        <v>167</v>
      </c>
      <c r="M36" s="642" t="s">
        <v>910</v>
      </c>
      <c r="N36" s="55">
        <v>5.1999999999999993</v>
      </c>
      <c r="O36" s="55">
        <f t="shared" si="24"/>
        <v>6.0799999999999992</v>
      </c>
      <c r="P36" s="55">
        <f t="shared" si="24"/>
        <v>6.0799999999999992</v>
      </c>
      <c r="Q36" s="55">
        <f t="shared" si="24"/>
        <v>6.0799999999999992</v>
      </c>
      <c r="R36" s="55">
        <f t="shared" si="24"/>
        <v>6.0799999999999992</v>
      </c>
      <c r="S36" s="55">
        <f t="shared" si="24"/>
        <v>6.0799999999999992</v>
      </c>
      <c r="T36" s="55">
        <f t="shared" si="24"/>
        <v>6.0799999999999992</v>
      </c>
      <c r="U36" s="55">
        <f t="shared" si="24"/>
        <v>6.0799999999999992</v>
      </c>
      <c r="V36" s="55">
        <f t="shared" si="24"/>
        <v>6.0799999999999992</v>
      </c>
      <c r="W36" s="55">
        <f t="shared" si="24"/>
        <v>6.0799999999999992</v>
      </c>
      <c r="X36" s="55">
        <f t="shared" si="24"/>
        <v>6.0799999999999992</v>
      </c>
      <c r="Y36" s="55">
        <f t="shared" si="24"/>
        <v>6.0799999999999992</v>
      </c>
      <c r="Z36" s="55">
        <f t="shared" si="24"/>
        <v>6.0799999999999992</v>
      </c>
      <c r="AA36" s="55">
        <f t="shared" si="24"/>
        <v>6.0799999999999992</v>
      </c>
      <c r="AB36" s="147">
        <f t="shared" si="25"/>
        <v>0.41</v>
      </c>
      <c r="AC36" s="147">
        <f t="shared" si="25"/>
        <v>0.41</v>
      </c>
      <c r="AD36" s="147">
        <v>0.41</v>
      </c>
      <c r="AE36" s="147">
        <v>0.41</v>
      </c>
      <c r="AF36" s="147">
        <v>0.41</v>
      </c>
      <c r="AG36" s="147">
        <v>0.41</v>
      </c>
      <c r="AH36" s="147">
        <v>0.41</v>
      </c>
      <c r="AI36" s="147">
        <v>0.41</v>
      </c>
      <c r="AJ36" s="147">
        <v>0.41</v>
      </c>
      <c r="AK36" s="147">
        <v>0.41</v>
      </c>
      <c r="AL36" s="147">
        <v>0.41</v>
      </c>
      <c r="AM36" s="147">
        <v>0.41</v>
      </c>
      <c r="AN36" s="147">
        <v>0.41</v>
      </c>
      <c r="AO36" s="385">
        <v>480</v>
      </c>
      <c r="AP36" s="431">
        <f t="shared" si="11"/>
        <v>196.79999999999998</v>
      </c>
      <c r="AQ36" s="397">
        <v>240</v>
      </c>
      <c r="AR36" s="376">
        <f t="shared" si="0"/>
        <v>98.399999999999991</v>
      </c>
      <c r="AS36" s="397">
        <v>520</v>
      </c>
      <c r="AT36" s="431">
        <f t="shared" si="1"/>
        <v>213.2</v>
      </c>
      <c r="AU36" s="385"/>
      <c r="AV36" s="431">
        <f t="shared" si="2"/>
        <v>0</v>
      </c>
      <c r="AW36" s="385">
        <v>520</v>
      </c>
      <c r="AX36" s="431">
        <f t="shared" si="3"/>
        <v>213.2</v>
      </c>
      <c r="AY36" s="385">
        <v>600</v>
      </c>
      <c r="AZ36" s="431">
        <f t="shared" si="4"/>
        <v>245.99999999999997</v>
      </c>
      <c r="BA36" s="385"/>
      <c r="BB36" s="431">
        <f t="shared" si="5"/>
        <v>0</v>
      </c>
      <c r="BC36" s="385"/>
      <c r="BD36" s="431">
        <f t="shared" si="12"/>
        <v>0</v>
      </c>
      <c r="BE36" s="385"/>
      <c r="BF36" s="431">
        <f t="shared" si="7"/>
        <v>0</v>
      </c>
      <c r="BG36" s="385">
        <v>40</v>
      </c>
      <c r="BH36" s="431">
        <f t="shared" si="8"/>
        <v>16.399999999999999</v>
      </c>
      <c r="BI36" s="385">
        <v>40</v>
      </c>
      <c r="BJ36" s="431">
        <f t="shared" si="9"/>
        <v>16.399999999999999</v>
      </c>
      <c r="BK36" s="385">
        <v>40</v>
      </c>
      <c r="BL36" s="445">
        <f t="shared" si="10"/>
        <v>16.399999999999999</v>
      </c>
      <c r="BM36" s="317" t="s">
        <v>925</v>
      </c>
      <c r="BN36" s="713"/>
      <c r="BO36" s="599" t="s">
        <v>868</v>
      </c>
      <c r="BP36" s="769" t="s">
        <v>918</v>
      </c>
    </row>
    <row r="37" spans="1:68" hidden="1">
      <c r="A37" s="493" t="s">
        <v>864</v>
      </c>
      <c r="B37" s="130" t="s">
        <v>419</v>
      </c>
      <c r="C37" s="129" t="s">
        <v>87</v>
      </c>
      <c r="D37" s="496" t="s">
        <v>161</v>
      </c>
      <c r="E37" s="497" t="s">
        <v>162</v>
      </c>
      <c r="F37" s="975"/>
      <c r="G37" s="110">
        <v>2023</v>
      </c>
      <c r="H37" s="319" t="s">
        <v>919</v>
      </c>
      <c r="I37" s="169" t="s">
        <v>165</v>
      </c>
      <c r="J37" s="326">
        <v>14</v>
      </c>
      <c r="K37" s="169" t="s">
        <v>172</v>
      </c>
      <c r="L37" s="169" t="s">
        <v>167</v>
      </c>
      <c r="M37" s="642" t="s">
        <v>910</v>
      </c>
      <c r="N37" s="55">
        <v>8.7199999999999989</v>
      </c>
      <c r="O37" s="55">
        <f t="shared" si="24"/>
        <v>9.77</v>
      </c>
      <c r="P37" s="55">
        <f t="shared" si="24"/>
        <v>9.77</v>
      </c>
      <c r="Q37" s="55">
        <f t="shared" si="24"/>
        <v>9.77</v>
      </c>
      <c r="R37" s="55">
        <f t="shared" si="24"/>
        <v>9.77</v>
      </c>
      <c r="S37" s="55">
        <f t="shared" si="24"/>
        <v>9.77</v>
      </c>
      <c r="T37" s="55">
        <f t="shared" si="24"/>
        <v>9.77</v>
      </c>
      <c r="U37" s="55">
        <f t="shared" si="24"/>
        <v>9.77</v>
      </c>
      <c r="V37" s="55">
        <f t="shared" si="24"/>
        <v>9.77</v>
      </c>
      <c r="W37" s="55">
        <f t="shared" si="24"/>
        <v>9.77</v>
      </c>
      <c r="X37" s="55">
        <f t="shared" si="24"/>
        <v>9.77</v>
      </c>
      <c r="Y37" s="55">
        <f t="shared" si="24"/>
        <v>9.77</v>
      </c>
      <c r="Z37" s="55">
        <f t="shared" si="24"/>
        <v>9.77</v>
      </c>
      <c r="AA37" s="55">
        <f t="shared" si="24"/>
        <v>9.77</v>
      </c>
      <c r="AB37" s="147">
        <f t="shared" si="25"/>
        <v>1.65</v>
      </c>
      <c r="AC37" s="306">
        <f t="shared" si="25"/>
        <v>1.65</v>
      </c>
      <c r="AD37" s="306">
        <v>1.65</v>
      </c>
      <c r="AE37" s="306">
        <v>1.65</v>
      </c>
      <c r="AF37" s="306">
        <v>1.65</v>
      </c>
      <c r="AG37" s="306">
        <v>1.65</v>
      </c>
      <c r="AH37" s="306">
        <v>1.65</v>
      </c>
      <c r="AI37" s="306">
        <v>1.65</v>
      </c>
      <c r="AJ37" s="306">
        <v>1.65</v>
      </c>
      <c r="AK37" s="306">
        <v>1.65</v>
      </c>
      <c r="AL37" s="306">
        <v>1.65</v>
      </c>
      <c r="AM37" s="306">
        <v>1.65</v>
      </c>
      <c r="AN37" s="306">
        <v>1.65</v>
      </c>
      <c r="AO37" s="385">
        <v>2800</v>
      </c>
      <c r="AP37" s="431">
        <f t="shared" si="11"/>
        <v>4620</v>
      </c>
      <c r="AQ37" s="397">
        <v>2280</v>
      </c>
      <c r="AR37" s="376">
        <f t="shared" si="0"/>
        <v>3762</v>
      </c>
      <c r="AS37" s="397">
        <v>5760</v>
      </c>
      <c r="AT37" s="431">
        <f t="shared" si="1"/>
        <v>9504</v>
      </c>
      <c r="AU37" s="386">
        <v>2040</v>
      </c>
      <c r="AV37" s="431">
        <f t="shared" si="2"/>
        <v>3366</v>
      </c>
      <c r="AW37" s="386">
        <v>3120</v>
      </c>
      <c r="AX37" s="431">
        <f t="shared" si="3"/>
        <v>5148</v>
      </c>
      <c r="AY37" s="386">
        <v>7760</v>
      </c>
      <c r="AZ37" s="431">
        <f t="shared" si="4"/>
        <v>12804</v>
      </c>
      <c r="BA37" s="386">
        <v>2720</v>
      </c>
      <c r="BB37" s="431">
        <f t="shared" si="5"/>
        <v>4488</v>
      </c>
      <c r="BC37" s="386">
        <v>920</v>
      </c>
      <c r="BD37" s="431">
        <f t="shared" si="12"/>
        <v>1518</v>
      </c>
      <c r="BE37" s="386">
        <v>2280</v>
      </c>
      <c r="BF37" s="431">
        <f t="shared" si="7"/>
        <v>3762</v>
      </c>
      <c r="BG37" s="385">
        <v>280</v>
      </c>
      <c r="BH37" s="431">
        <f t="shared" si="8"/>
        <v>462</v>
      </c>
      <c r="BI37" s="385">
        <v>320</v>
      </c>
      <c r="BJ37" s="431">
        <f t="shared" si="9"/>
        <v>528</v>
      </c>
      <c r="BK37" s="385"/>
      <c r="BL37" s="445">
        <f t="shared" si="10"/>
        <v>0</v>
      </c>
      <c r="BM37" s="317" t="s">
        <v>926</v>
      </c>
      <c r="BN37" s="713"/>
      <c r="BO37" s="599" t="s">
        <v>868</v>
      </c>
      <c r="BP37" s="769" t="s">
        <v>921</v>
      </c>
    </row>
    <row r="38" spans="1:68" hidden="1">
      <c r="A38" s="498" t="s">
        <v>864</v>
      </c>
      <c r="B38" s="130" t="s">
        <v>419</v>
      </c>
      <c r="C38" s="129" t="s">
        <v>87</v>
      </c>
      <c r="D38" s="496" t="s">
        <v>161</v>
      </c>
      <c r="E38" s="497" t="s">
        <v>162</v>
      </c>
      <c r="F38" s="975"/>
      <c r="G38" s="110">
        <v>2023</v>
      </c>
      <c r="H38" s="319" t="s">
        <v>919</v>
      </c>
      <c r="I38" s="169" t="s">
        <v>174</v>
      </c>
      <c r="J38" s="326">
        <v>14</v>
      </c>
      <c r="K38" s="169" t="s">
        <v>172</v>
      </c>
      <c r="L38" s="169" t="s">
        <v>167</v>
      </c>
      <c r="M38" s="642" t="s">
        <v>910</v>
      </c>
      <c r="N38" s="55">
        <v>4.6499999999999995</v>
      </c>
      <c r="O38" s="55">
        <f t="shared" si="24"/>
        <v>5.9899999999999993</v>
      </c>
      <c r="P38" s="55">
        <f t="shared" si="24"/>
        <v>5.9899999999999993</v>
      </c>
      <c r="Q38" s="55">
        <f t="shared" si="24"/>
        <v>5.9899999999999993</v>
      </c>
      <c r="R38" s="55">
        <f t="shared" si="24"/>
        <v>5.9899999999999993</v>
      </c>
      <c r="S38" s="55">
        <f t="shared" si="24"/>
        <v>5.9899999999999993</v>
      </c>
      <c r="T38" s="55">
        <f t="shared" si="24"/>
        <v>5.9899999999999993</v>
      </c>
      <c r="U38" s="55">
        <f t="shared" si="24"/>
        <v>5.9899999999999993</v>
      </c>
      <c r="V38" s="55">
        <f t="shared" si="24"/>
        <v>5.9899999999999993</v>
      </c>
      <c r="W38" s="55">
        <f t="shared" si="24"/>
        <v>5.9899999999999993</v>
      </c>
      <c r="X38" s="55">
        <f t="shared" si="24"/>
        <v>5.9899999999999993</v>
      </c>
      <c r="Y38" s="55">
        <f t="shared" si="24"/>
        <v>5.9899999999999993</v>
      </c>
      <c r="Z38" s="55">
        <f t="shared" si="24"/>
        <v>5.9899999999999993</v>
      </c>
      <c r="AA38" s="55">
        <f t="shared" si="24"/>
        <v>5.9899999999999993</v>
      </c>
      <c r="AB38" s="147">
        <f t="shared" si="25"/>
        <v>0.97</v>
      </c>
      <c r="AC38" s="306">
        <f t="shared" si="25"/>
        <v>0.97</v>
      </c>
      <c r="AD38" s="306">
        <v>0.97</v>
      </c>
      <c r="AE38" s="306">
        <v>0.97</v>
      </c>
      <c r="AF38" s="306">
        <v>0.97</v>
      </c>
      <c r="AG38" s="306">
        <v>0.97</v>
      </c>
      <c r="AH38" s="306">
        <v>0.97</v>
      </c>
      <c r="AI38" s="147">
        <v>0.97</v>
      </c>
      <c r="AJ38" s="306">
        <v>0.97</v>
      </c>
      <c r="AK38" s="306">
        <v>0.97</v>
      </c>
      <c r="AL38" s="306">
        <v>0.97</v>
      </c>
      <c r="AM38" s="306">
        <v>0.97</v>
      </c>
      <c r="AN38" s="306">
        <v>0.97</v>
      </c>
      <c r="AO38" s="385">
        <v>280</v>
      </c>
      <c r="AP38" s="431">
        <f t="shared" si="11"/>
        <v>271.59999999999997</v>
      </c>
      <c r="AQ38" s="385">
        <v>720</v>
      </c>
      <c r="AR38" s="376">
        <f t="shared" si="0"/>
        <v>698.4</v>
      </c>
      <c r="AS38" s="385">
        <v>240</v>
      </c>
      <c r="AT38" s="431">
        <f t="shared" si="1"/>
        <v>232.79999999999998</v>
      </c>
      <c r="AU38" s="386"/>
      <c r="AV38" s="431">
        <f t="shared" si="2"/>
        <v>0</v>
      </c>
      <c r="AW38" s="386"/>
      <c r="AX38" s="431">
        <f t="shared" si="3"/>
        <v>0</v>
      </c>
      <c r="AY38" s="386">
        <v>2960</v>
      </c>
      <c r="AZ38" s="431">
        <f t="shared" si="4"/>
        <v>2871.2</v>
      </c>
      <c r="BA38" s="386">
        <v>240</v>
      </c>
      <c r="BB38" s="431">
        <f t="shared" si="5"/>
        <v>232.79999999999998</v>
      </c>
      <c r="BC38" s="386"/>
      <c r="BD38" s="431">
        <f t="shared" si="12"/>
        <v>0</v>
      </c>
      <c r="BE38" s="386">
        <v>720</v>
      </c>
      <c r="BF38" s="431">
        <f t="shared" si="7"/>
        <v>698.4</v>
      </c>
      <c r="BG38" s="385">
        <v>2640</v>
      </c>
      <c r="BH38" s="431">
        <f t="shared" si="8"/>
        <v>2560.7999999999997</v>
      </c>
      <c r="BI38" s="385"/>
      <c r="BJ38" s="431">
        <f t="shared" si="9"/>
        <v>0</v>
      </c>
      <c r="BK38" s="385"/>
      <c r="BL38" s="445">
        <f t="shared" si="10"/>
        <v>0</v>
      </c>
      <c r="BM38" s="317" t="s">
        <v>927</v>
      </c>
      <c r="BN38" s="713"/>
      <c r="BO38" s="599" t="s">
        <v>868</v>
      </c>
      <c r="BP38" s="769" t="s">
        <v>923</v>
      </c>
    </row>
    <row r="39" spans="1:68" hidden="1">
      <c r="A39" s="493" t="s">
        <v>864</v>
      </c>
      <c r="B39" s="130" t="s">
        <v>419</v>
      </c>
      <c r="C39" s="129" t="s">
        <v>87</v>
      </c>
      <c r="D39" s="496" t="s">
        <v>161</v>
      </c>
      <c r="E39" s="497" t="s">
        <v>162</v>
      </c>
      <c r="F39" s="975"/>
      <c r="G39" s="110"/>
      <c r="H39" s="326"/>
      <c r="I39" s="176"/>
      <c r="J39" s="330"/>
      <c r="K39" s="176"/>
      <c r="L39" s="176"/>
      <c r="M39" s="327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147"/>
      <c r="AC39" s="306"/>
      <c r="AD39" s="306"/>
      <c r="AE39" s="306"/>
      <c r="AF39" s="306"/>
      <c r="AG39" s="306"/>
      <c r="AH39" s="306"/>
      <c r="AI39" s="147"/>
      <c r="AJ39" s="306"/>
      <c r="AK39" s="306"/>
      <c r="AL39" s="306"/>
      <c r="AM39" s="306"/>
      <c r="AN39" s="306"/>
      <c r="AO39" s="385"/>
      <c r="AP39" s="431">
        <f t="shared" si="11"/>
        <v>0</v>
      </c>
      <c r="AQ39" s="397"/>
      <c r="AR39" s="376">
        <f t="shared" si="0"/>
        <v>0</v>
      </c>
      <c r="AS39" s="397"/>
      <c r="AT39" s="431">
        <f t="shared" si="1"/>
        <v>0</v>
      </c>
      <c r="AU39" s="386"/>
      <c r="AV39" s="431">
        <f t="shared" si="2"/>
        <v>0</v>
      </c>
      <c r="AW39" s="386"/>
      <c r="AX39" s="431">
        <f t="shared" si="3"/>
        <v>0</v>
      </c>
      <c r="AY39" s="386"/>
      <c r="AZ39" s="431">
        <f t="shared" si="4"/>
        <v>0</v>
      </c>
      <c r="BA39" s="386"/>
      <c r="BB39" s="431">
        <f t="shared" si="5"/>
        <v>0</v>
      </c>
      <c r="BC39" s="386"/>
      <c r="BD39" s="431">
        <f t="shared" si="12"/>
        <v>0</v>
      </c>
      <c r="BE39" s="386"/>
      <c r="BF39" s="431">
        <f t="shared" si="7"/>
        <v>0</v>
      </c>
      <c r="BG39" s="385"/>
      <c r="BH39" s="431">
        <f t="shared" si="8"/>
        <v>0</v>
      </c>
      <c r="BI39" s="385"/>
      <c r="BJ39" s="431">
        <f t="shared" si="9"/>
        <v>0</v>
      </c>
      <c r="BK39" s="385"/>
      <c r="BL39" s="445">
        <f t="shared" si="10"/>
        <v>0</v>
      </c>
      <c r="BN39" s="713"/>
      <c r="BO39" s="599"/>
      <c r="BP39" s="599"/>
    </row>
    <row r="40" spans="1:68" hidden="1">
      <c r="A40" s="498" t="s">
        <v>864</v>
      </c>
      <c r="B40" s="130" t="s">
        <v>419</v>
      </c>
      <c r="C40" s="129" t="s">
        <v>87</v>
      </c>
      <c r="D40" s="496" t="s">
        <v>161</v>
      </c>
      <c r="E40" s="497" t="s">
        <v>162</v>
      </c>
      <c r="F40" s="975"/>
      <c r="G40" s="110"/>
      <c r="H40" s="326"/>
      <c r="I40" s="169"/>
      <c r="J40" s="326"/>
      <c r="K40" s="169"/>
      <c r="L40" s="169"/>
      <c r="M40" s="327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147"/>
      <c r="AC40" s="306"/>
      <c r="AD40" s="306"/>
      <c r="AE40" s="306"/>
      <c r="AF40" s="306"/>
      <c r="AG40" s="306"/>
      <c r="AH40" s="306"/>
      <c r="AI40" s="147"/>
      <c r="AJ40" s="306"/>
      <c r="AK40" s="306"/>
      <c r="AL40" s="306"/>
      <c r="AM40" s="306"/>
      <c r="AN40" s="306"/>
      <c r="AO40" s="385"/>
      <c r="AP40" s="431">
        <f t="shared" si="11"/>
        <v>0</v>
      </c>
      <c r="AQ40" s="385"/>
      <c r="AR40" s="376">
        <f t="shared" si="0"/>
        <v>0</v>
      </c>
      <c r="AS40" s="385"/>
      <c r="AT40" s="431">
        <f t="shared" si="1"/>
        <v>0</v>
      </c>
      <c r="AU40" s="386"/>
      <c r="AV40" s="431">
        <f t="shared" si="2"/>
        <v>0</v>
      </c>
      <c r="AW40" s="386"/>
      <c r="AX40" s="431">
        <f t="shared" si="3"/>
        <v>0</v>
      </c>
      <c r="AY40" s="386"/>
      <c r="AZ40" s="431">
        <f t="shared" si="4"/>
        <v>0</v>
      </c>
      <c r="BA40" s="386"/>
      <c r="BB40" s="431">
        <f t="shared" si="5"/>
        <v>0</v>
      </c>
      <c r="BC40" s="386"/>
      <c r="BD40" s="431">
        <f t="shared" si="12"/>
        <v>0</v>
      </c>
      <c r="BE40" s="386"/>
      <c r="BF40" s="431">
        <f t="shared" si="7"/>
        <v>0</v>
      </c>
      <c r="BG40" s="385"/>
      <c r="BH40" s="431">
        <f t="shared" si="8"/>
        <v>0</v>
      </c>
      <c r="BI40" s="385"/>
      <c r="BJ40" s="431">
        <f t="shared" si="9"/>
        <v>0</v>
      </c>
      <c r="BK40" s="385"/>
      <c r="BL40" s="445">
        <f t="shared" si="10"/>
        <v>0</v>
      </c>
      <c r="BN40" s="713"/>
      <c r="BO40" s="599"/>
      <c r="BP40" s="599"/>
    </row>
    <row r="41" spans="1:68" hidden="1">
      <c r="A41" s="493" t="s">
        <v>864</v>
      </c>
      <c r="B41" s="130" t="s">
        <v>419</v>
      </c>
      <c r="C41" s="129" t="s">
        <v>87</v>
      </c>
      <c r="D41" s="496" t="s">
        <v>161</v>
      </c>
      <c r="E41" s="497" t="s">
        <v>162</v>
      </c>
      <c r="F41" s="978"/>
      <c r="G41" s="110"/>
      <c r="H41" s="326"/>
      <c r="I41" s="169"/>
      <c r="J41" s="326"/>
      <c r="K41" s="169"/>
      <c r="L41" s="169"/>
      <c r="M41" s="327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147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85"/>
      <c r="AP41" s="431">
        <f t="shared" si="11"/>
        <v>0</v>
      </c>
      <c r="AQ41" s="385"/>
      <c r="AR41" s="376">
        <f t="shared" si="0"/>
        <v>0</v>
      </c>
      <c r="AS41" s="385"/>
      <c r="AT41" s="431">
        <f t="shared" si="1"/>
        <v>0</v>
      </c>
      <c r="AU41" s="386"/>
      <c r="AV41" s="431">
        <f t="shared" si="2"/>
        <v>0</v>
      </c>
      <c r="AW41" s="386"/>
      <c r="AX41" s="431">
        <f t="shared" si="3"/>
        <v>0</v>
      </c>
      <c r="AY41" s="386"/>
      <c r="AZ41" s="431">
        <f t="shared" si="4"/>
        <v>0</v>
      </c>
      <c r="BA41" s="386"/>
      <c r="BB41" s="431">
        <f t="shared" si="5"/>
        <v>0</v>
      </c>
      <c r="BC41" s="386"/>
      <c r="BD41" s="431">
        <f t="shared" si="12"/>
        <v>0</v>
      </c>
      <c r="BE41" s="386"/>
      <c r="BF41" s="431">
        <f t="shared" si="7"/>
        <v>0</v>
      </c>
      <c r="BG41" s="385"/>
      <c r="BH41" s="431">
        <f t="shared" si="8"/>
        <v>0</v>
      </c>
      <c r="BI41" s="385"/>
      <c r="BJ41" s="431">
        <f t="shared" si="9"/>
        <v>0</v>
      </c>
      <c r="BK41" s="385"/>
      <c r="BL41" s="445">
        <f t="shared" si="10"/>
        <v>0</v>
      </c>
      <c r="BN41" s="713"/>
      <c r="BO41" s="599"/>
      <c r="BP41" s="599"/>
    </row>
    <row r="42" spans="1:68" hidden="1">
      <c r="A42" s="498" t="s">
        <v>864</v>
      </c>
      <c r="B42" s="130" t="s">
        <v>419</v>
      </c>
      <c r="C42" s="129" t="s">
        <v>87</v>
      </c>
      <c r="D42" s="496" t="s">
        <v>161</v>
      </c>
      <c r="E42" s="497" t="s">
        <v>162</v>
      </c>
      <c r="F42" s="978"/>
      <c r="G42" s="110"/>
      <c r="H42" s="326"/>
      <c r="I42" s="169"/>
      <c r="J42" s="326"/>
      <c r="K42" s="169"/>
      <c r="L42" s="169"/>
      <c r="M42" s="327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147"/>
      <c r="AC42" s="306"/>
      <c r="AD42" s="306"/>
      <c r="AE42" s="306"/>
      <c r="AF42" s="306"/>
      <c r="AG42" s="306"/>
      <c r="AH42" s="306"/>
      <c r="AI42" s="147"/>
      <c r="AJ42" s="306"/>
      <c r="AK42" s="306"/>
      <c r="AL42" s="306"/>
      <c r="AM42" s="306"/>
      <c r="AN42" s="306"/>
      <c r="AO42" s="385"/>
      <c r="AP42" s="431">
        <f t="shared" si="11"/>
        <v>0</v>
      </c>
      <c r="AQ42" s="385"/>
      <c r="AR42" s="376">
        <f t="shared" si="0"/>
        <v>0</v>
      </c>
      <c r="AS42" s="385"/>
      <c r="AT42" s="431">
        <f t="shared" si="1"/>
        <v>0</v>
      </c>
      <c r="AU42" s="386"/>
      <c r="AV42" s="431">
        <f t="shared" si="2"/>
        <v>0</v>
      </c>
      <c r="AW42" s="386"/>
      <c r="AX42" s="431">
        <f t="shared" si="3"/>
        <v>0</v>
      </c>
      <c r="AY42" s="386"/>
      <c r="AZ42" s="431">
        <f t="shared" si="4"/>
        <v>0</v>
      </c>
      <c r="BA42" s="386"/>
      <c r="BB42" s="431">
        <f t="shared" si="5"/>
        <v>0</v>
      </c>
      <c r="BC42" s="386"/>
      <c r="BD42" s="431">
        <f t="shared" si="12"/>
        <v>0</v>
      </c>
      <c r="BE42" s="386"/>
      <c r="BF42" s="431">
        <f t="shared" si="7"/>
        <v>0</v>
      </c>
      <c r="BG42" s="385"/>
      <c r="BH42" s="431">
        <f t="shared" si="8"/>
        <v>0</v>
      </c>
      <c r="BI42" s="385"/>
      <c r="BJ42" s="431">
        <f t="shared" si="9"/>
        <v>0</v>
      </c>
      <c r="BK42" s="385"/>
      <c r="BL42" s="445">
        <f t="shared" si="10"/>
        <v>0</v>
      </c>
      <c r="BN42" s="713"/>
      <c r="BO42" s="599"/>
      <c r="BP42" s="599"/>
    </row>
    <row r="43" spans="1:68" hidden="1">
      <c r="A43" s="493" t="s">
        <v>864</v>
      </c>
      <c r="B43" s="130" t="s">
        <v>419</v>
      </c>
      <c r="C43" s="129" t="s">
        <v>87</v>
      </c>
      <c r="D43" s="496" t="s">
        <v>161</v>
      </c>
      <c r="E43" s="497" t="s">
        <v>162</v>
      </c>
      <c r="F43" s="978"/>
      <c r="G43" s="110"/>
      <c r="H43" s="326"/>
      <c r="I43" s="176"/>
      <c r="J43" s="330"/>
      <c r="K43" s="176"/>
      <c r="L43" s="176"/>
      <c r="M43" s="327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147"/>
      <c r="AC43" s="306"/>
      <c r="AD43" s="306"/>
      <c r="AE43" s="306"/>
      <c r="AF43" s="306"/>
      <c r="AG43" s="306"/>
      <c r="AH43" s="306"/>
      <c r="AI43" s="147"/>
      <c r="AJ43" s="306"/>
      <c r="AK43" s="306"/>
      <c r="AL43" s="306"/>
      <c r="AM43" s="306"/>
      <c r="AN43" s="306"/>
      <c r="AO43" s="385"/>
      <c r="AP43" s="431">
        <f t="shared" si="11"/>
        <v>0</v>
      </c>
      <c r="AQ43" s="385"/>
      <c r="AR43" s="376">
        <f t="shared" si="0"/>
        <v>0</v>
      </c>
      <c r="AS43" s="385"/>
      <c r="AT43" s="431">
        <f t="shared" si="1"/>
        <v>0</v>
      </c>
      <c r="AU43" s="386"/>
      <c r="AV43" s="431">
        <f t="shared" si="2"/>
        <v>0</v>
      </c>
      <c r="AW43" s="386"/>
      <c r="AX43" s="431">
        <f t="shared" si="3"/>
        <v>0</v>
      </c>
      <c r="AY43" s="386"/>
      <c r="AZ43" s="431">
        <f t="shared" si="4"/>
        <v>0</v>
      </c>
      <c r="BA43" s="386"/>
      <c r="BB43" s="431">
        <f t="shared" si="5"/>
        <v>0</v>
      </c>
      <c r="BC43" s="386"/>
      <c r="BD43" s="431">
        <f t="shared" si="12"/>
        <v>0</v>
      </c>
      <c r="BE43" s="386"/>
      <c r="BF43" s="431">
        <f t="shared" si="7"/>
        <v>0</v>
      </c>
      <c r="BG43" s="385"/>
      <c r="BH43" s="431">
        <f t="shared" si="8"/>
        <v>0</v>
      </c>
      <c r="BI43" s="385"/>
      <c r="BJ43" s="431">
        <f t="shared" si="9"/>
        <v>0</v>
      </c>
      <c r="BK43" s="385"/>
      <c r="BL43" s="445">
        <f t="shared" si="10"/>
        <v>0</v>
      </c>
      <c r="BN43" s="713"/>
      <c r="BO43" s="599"/>
      <c r="BP43" s="599"/>
    </row>
    <row r="44" spans="1:68" hidden="1">
      <c r="A44" s="498" t="s">
        <v>864</v>
      </c>
      <c r="B44" s="130" t="s">
        <v>419</v>
      </c>
      <c r="C44" s="129" t="s">
        <v>87</v>
      </c>
      <c r="D44" s="496" t="s">
        <v>161</v>
      </c>
      <c r="E44" s="497" t="s">
        <v>162</v>
      </c>
      <c r="F44" s="978"/>
      <c r="G44" s="110"/>
      <c r="H44" s="326"/>
      <c r="I44" s="169"/>
      <c r="J44" s="326"/>
      <c r="K44" s="169"/>
      <c r="L44" s="169"/>
      <c r="M44" s="327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147"/>
      <c r="AC44" s="306"/>
      <c r="AD44" s="306"/>
      <c r="AE44" s="306"/>
      <c r="AF44" s="306"/>
      <c r="AG44" s="306"/>
      <c r="AH44" s="306"/>
      <c r="AI44" s="147"/>
      <c r="AJ44" s="306"/>
      <c r="AK44" s="306"/>
      <c r="AL44" s="306"/>
      <c r="AM44" s="306"/>
      <c r="AN44" s="306"/>
      <c r="AO44" s="385"/>
      <c r="AP44" s="431">
        <f t="shared" si="11"/>
        <v>0</v>
      </c>
      <c r="AQ44" s="385"/>
      <c r="AR44" s="376">
        <f t="shared" si="0"/>
        <v>0</v>
      </c>
      <c r="AS44" s="385"/>
      <c r="AT44" s="431">
        <f t="shared" si="1"/>
        <v>0</v>
      </c>
      <c r="AU44" s="386"/>
      <c r="AV44" s="431">
        <f t="shared" si="2"/>
        <v>0</v>
      </c>
      <c r="AW44" s="386"/>
      <c r="AX44" s="431">
        <f t="shared" si="3"/>
        <v>0</v>
      </c>
      <c r="AY44" s="386"/>
      <c r="AZ44" s="431">
        <f t="shared" si="4"/>
        <v>0</v>
      </c>
      <c r="BA44" s="386"/>
      <c r="BB44" s="431">
        <f t="shared" si="5"/>
        <v>0</v>
      </c>
      <c r="BC44" s="386"/>
      <c r="BD44" s="431">
        <f t="shared" si="12"/>
        <v>0</v>
      </c>
      <c r="BE44" s="386"/>
      <c r="BF44" s="431">
        <f t="shared" si="7"/>
        <v>0</v>
      </c>
      <c r="BG44" s="385"/>
      <c r="BH44" s="431">
        <f t="shared" si="8"/>
        <v>0</v>
      </c>
      <c r="BI44" s="385"/>
      <c r="BJ44" s="431">
        <f t="shared" si="9"/>
        <v>0</v>
      </c>
      <c r="BK44" s="385"/>
      <c r="BL44" s="445">
        <f t="shared" si="10"/>
        <v>0</v>
      </c>
      <c r="BN44" s="713"/>
      <c r="BO44" s="599"/>
      <c r="BP44" s="599"/>
    </row>
    <row r="45" spans="1:68" ht="15" hidden="1" thickBot="1">
      <c r="A45" s="493" t="s">
        <v>864</v>
      </c>
      <c r="B45" s="508"/>
      <c r="C45" s="509"/>
      <c r="D45" s="510"/>
      <c r="E45" s="511"/>
      <c r="F45" s="978"/>
      <c r="G45" s="110"/>
      <c r="H45" s="326"/>
      <c r="I45" s="169"/>
      <c r="J45" s="326"/>
      <c r="K45" s="169"/>
      <c r="L45" s="169"/>
      <c r="M45" s="327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387"/>
      <c r="AP45" s="432">
        <f t="shared" si="11"/>
        <v>0</v>
      </c>
      <c r="AQ45" s="387"/>
      <c r="AR45" s="436">
        <f t="shared" si="0"/>
        <v>0</v>
      </c>
      <c r="AS45" s="387"/>
      <c r="AT45" s="432">
        <f t="shared" si="1"/>
        <v>0</v>
      </c>
      <c r="AU45" s="392"/>
      <c r="AV45" s="432">
        <f t="shared" si="2"/>
        <v>0</v>
      </c>
      <c r="AW45" s="392"/>
      <c r="AX45" s="432">
        <f t="shared" si="3"/>
        <v>0</v>
      </c>
      <c r="AY45" s="392"/>
      <c r="AZ45" s="432">
        <f t="shared" si="4"/>
        <v>0</v>
      </c>
      <c r="BA45" s="392"/>
      <c r="BB45" s="432">
        <f t="shared" si="5"/>
        <v>0</v>
      </c>
      <c r="BC45" s="392"/>
      <c r="BD45" s="432">
        <f t="shared" si="12"/>
        <v>0</v>
      </c>
      <c r="BE45" s="387"/>
      <c r="BF45" s="432">
        <f t="shared" si="7"/>
        <v>0</v>
      </c>
      <c r="BG45" s="387"/>
      <c r="BH45" s="432">
        <f t="shared" si="8"/>
        <v>0</v>
      </c>
      <c r="BI45" s="387"/>
      <c r="BJ45" s="432">
        <f t="shared" si="9"/>
        <v>0</v>
      </c>
      <c r="BK45" s="387"/>
      <c r="BL45" s="446">
        <f t="shared" si="10"/>
        <v>0</v>
      </c>
      <c r="BN45" s="713"/>
      <c r="BO45" s="599"/>
      <c r="BP45" s="599"/>
    </row>
    <row r="46" spans="1:68" hidden="1">
      <c r="A46" s="498" t="s">
        <v>864</v>
      </c>
      <c r="B46" s="132" t="s">
        <v>419</v>
      </c>
      <c r="C46" s="131" t="s">
        <v>87</v>
      </c>
      <c r="D46" s="501" t="s">
        <v>161</v>
      </c>
      <c r="E46" s="506" t="s">
        <v>162</v>
      </c>
      <c r="F46" s="979" t="s">
        <v>478</v>
      </c>
      <c r="G46" s="108">
        <v>2022</v>
      </c>
      <c r="H46" s="105" t="s">
        <v>479</v>
      </c>
      <c r="I46" s="105" t="s">
        <v>165</v>
      </c>
      <c r="J46" s="325">
        <v>13</v>
      </c>
      <c r="K46" s="105" t="s">
        <v>181</v>
      </c>
      <c r="L46" s="105" t="s">
        <v>167</v>
      </c>
      <c r="M46" s="634" t="s">
        <v>900</v>
      </c>
      <c r="N46" s="63">
        <v>10.52</v>
      </c>
      <c r="O46" s="63">
        <v>13.68</v>
      </c>
      <c r="P46" s="63">
        <v>13.68</v>
      </c>
      <c r="Q46" s="63">
        <v>13.68</v>
      </c>
      <c r="R46" s="63">
        <v>13.68</v>
      </c>
      <c r="S46" s="63">
        <v>13.68</v>
      </c>
      <c r="T46" s="63">
        <v>13.68</v>
      </c>
      <c r="U46" s="63">
        <v>13.68</v>
      </c>
      <c r="V46" s="63">
        <v>13.68</v>
      </c>
      <c r="W46" s="63">
        <v>13.68</v>
      </c>
      <c r="X46" s="63">
        <v>13.68</v>
      </c>
      <c r="Y46" s="63">
        <v>13.68</v>
      </c>
      <c r="Z46" s="63">
        <v>13.68</v>
      </c>
      <c r="AA46" s="63">
        <v>13.68</v>
      </c>
      <c r="AB46" s="61">
        <v>3.16</v>
      </c>
      <c r="AC46" s="281">
        <v>3.16</v>
      </c>
      <c r="AD46" s="281">
        <v>3.16</v>
      </c>
      <c r="AE46" s="281">
        <v>3.16</v>
      </c>
      <c r="AF46" s="281">
        <v>3.16</v>
      </c>
      <c r="AG46" s="281">
        <v>3.16</v>
      </c>
      <c r="AH46" s="281">
        <v>3.16</v>
      </c>
      <c r="AI46" s="281">
        <v>3.16</v>
      </c>
      <c r="AJ46" s="281">
        <v>3.16</v>
      </c>
      <c r="AK46" s="281">
        <v>3.16</v>
      </c>
      <c r="AL46" s="281">
        <v>3.16</v>
      </c>
      <c r="AM46" s="281">
        <v>3.16</v>
      </c>
      <c r="AN46" s="281">
        <v>3.16</v>
      </c>
      <c r="AO46" s="388">
        <v>240</v>
      </c>
      <c r="AP46" s="433">
        <f>AC46*AO46</f>
        <v>758.40000000000009</v>
      </c>
      <c r="AQ46" s="423">
        <v>400</v>
      </c>
      <c r="AR46" s="433">
        <f>AB46*AQ46</f>
        <v>1264</v>
      </c>
      <c r="AS46" s="423">
        <v>120</v>
      </c>
      <c r="AT46" s="433">
        <f>AD46*AS46</f>
        <v>379.20000000000005</v>
      </c>
      <c r="AU46" s="423">
        <v>80</v>
      </c>
      <c r="AV46" s="433">
        <f t="shared" si="2"/>
        <v>252.8</v>
      </c>
      <c r="AW46" s="388"/>
      <c r="AX46" s="433">
        <f t="shared" si="3"/>
        <v>0</v>
      </c>
      <c r="AY46" s="388"/>
      <c r="AZ46" s="433">
        <f t="shared" si="4"/>
        <v>0</v>
      </c>
      <c r="BA46" s="388"/>
      <c r="BB46" s="433">
        <f t="shared" si="5"/>
        <v>0</v>
      </c>
      <c r="BC46" s="388"/>
      <c r="BD46" s="433">
        <f t="shared" si="12"/>
        <v>0</v>
      </c>
      <c r="BE46" s="388"/>
      <c r="BF46" s="433">
        <f t="shared" si="7"/>
        <v>0</v>
      </c>
      <c r="BG46" s="388"/>
      <c r="BH46" s="433">
        <f t="shared" si="8"/>
        <v>0</v>
      </c>
      <c r="BI46" s="388"/>
      <c r="BJ46" s="433">
        <f t="shared" si="9"/>
        <v>0</v>
      </c>
      <c r="BK46" s="388"/>
      <c r="BL46" s="447">
        <f t="shared" si="10"/>
        <v>0</v>
      </c>
      <c r="BM46" s="317" t="s">
        <v>928</v>
      </c>
      <c r="BN46" s="713"/>
      <c r="BO46" s="599" t="s">
        <v>868</v>
      </c>
      <c r="BP46" s="770" t="s">
        <v>929</v>
      </c>
    </row>
    <row r="47" spans="1:68" ht="15" hidden="1" thickBot="1">
      <c r="A47" s="493" t="s">
        <v>864</v>
      </c>
      <c r="B47" s="130" t="s">
        <v>419</v>
      </c>
      <c r="C47" s="509" t="s">
        <v>87</v>
      </c>
      <c r="D47" s="496" t="s">
        <v>161</v>
      </c>
      <c r="E47" s="497" t="s">
        <v>162</v>
      </c>
      <c r="F47" s="978"/>
      <c r="G47" s="104">
        <v>2022</v>
      </c>
      <c r="H47" s="101" t="s">
        <v>479</v>
      </c>
      <c r="I47" s="101" t="s">
        <v>165</v>
      </c>
      <c r="J47" s="329">
        <v>13</v>
      </c>
      <c r="K47" s="101" t="s">
        <v>182</v>
      </c>
      <c r="L47" s="101" t="s">
        <v>167</v>
      </c>
      <c r="M47" s="636" t="s">
        <v>900</v>
      </c>
      <c r="N47" s="90">
        <v>11.87</v>
      </c>
      <c r="O47" s="90">
        <v>15.11</v>
      </c>
      <c r="P47" s="90">
        <v>15.11</v>
      </c>
      <c r="Q47" s="90">
        <v>15.11</v>
      </c>
      <c r="R47" s="90">
        <v>15.11</v>
      </c>
      <c r="S47" s="90">
        <v>15.11</v>
      </c>
      <c r="T47" s="90">
        <v>15.11</v>
      </c>
      <c r="U47" s="90">
        <v>15.11</v>
      </c>
      <c r="V47" s="90">
        <v>15.11</v>
      </c>
      <c r="W47" s="90">
        <v>15.11</v>
      </c>
      <c r="X47" s="90">
        <v>15.11</v>
      </c>
      <c r="Y47" s="90">
        <v>15.11</v>
      </c>
      <c r="Z47" s="90">
        <v>15.11</v>
      </c>
      <c r="AA47" s="90">
        <v>15.11</v>
      </c>
      <c r="AB47" s="86">
        <v>3.24</v>
      </c>
      <c r="AC47" s="233">
        <v>3.24</v>
      </c>
      <c r="AD47" s="233">
        <v>3.24</v>
      </c>
      <c r="AE47" s="233">
        <v>3.24</v>
      </c>
      <c r="AF47" s="233">
        <v>3.24</v>
      </c>
      <c r="AG47" s="233">
        <v>3.24</v>
      </c>
      <c r="AH47" s="233">
        <v>3.24</v>
      </c>
      <c r="AI47" s="233">
        <v>3.24</v>
      </c>
      <c r="AJ47" s="233">
        <v>3.24</v>
      </c>
      <c r="AK47" s="233">
        <v>3.24</v>
      </c>
      <c r="AL47" s="233">
        <v>3.24</v>
      </c>
      <c r="AM47" s="306">
        <v>3.24</v>
      </c>
      <c r="AN47" s="306">
        <v>3.24</v>
      </c>
      <c r="AO47" s="385">
        <v>6360</v>
      </c>
      <c r="AP47" s="431">
        <f>AC47*AO47</f>
        <v>20606.400000000001</v>
      </c>
      <c r="AQ47" s="386">
        <v>5680</v>
      </c>
      <c r="AR47" s="431">
        <f>AB47*AQ47</f>
        <v>18403.2</v>
      </c>
      <c r="AS47" s="386">
        <f>3480-120</f>
        <v>3360</v>
      </c>
      <c r="AT47" s="431">
        <f>AD47*AS47</f>
        <v>10886.400000000001</v>
      </c>
      <c r="AU47" s="386">
        <v>4120</v>
      </c>
      <c r="AV47" s="431">
        <f t="shared" si="2"/>
        <v>13348.800000000001</v>
      </c>
      <c r="AW47" s="386">
        <v>4598</v>
      </c>
      <c r="AX47" s="431">
        <f t="shared" si="3"/>
        <v>14897.52</v>
      </c>
      <c r="AY47" s="386">
        <v>2400</v>
      </c>
      <c r="AZ47" s="431">
        <f t="shared" si="4"/>
        <v>7776.0000000000009</v>
      </c>
      <c r="BA47" s="386">
        <v>160</v>
      </c>
      <c r="BB47" s="431">
        <f t="shared" si="5"/>
        <v>518.40000000000009</v>
      </c>
      <c r="BC47" s="386"/>
      <c r="BD47" s="431">
        <f t="shared" si="12"/>
        <v>0</v>
      </c>
      <c r="BE47" s="386"/>
      <c r="BF47" s="431">
        <f t="shared" si="7"/>
        <v>0</v>
      </c>
      <c r="BG47" s="386"/>
      <c r="BH47" s="431">
        <f t="shared" si="8"/>
        <v>0</v>
      </c>
      <c r="BI47" s="386"/>
      <c r="BJ47" s="431">
        <f t="shared" si="9"/>
        <v>0</v>
      </c>
      <c r="BK47" s="386"/>
      <c r="BL47" s="445">
        <f t="shared" si="10"/>
        <v>0</v>
      </c>
      <c r="BM47" s="317" t="s">
        <v>930</v>
      </c>
      <c r="BN47" s="713"/>
      <c r="BO47" s="599" t="s">
        <v>868</v>
      </c>
      <c r="BP47" s="770" t="s">
        <v>931</v>
      </c>
    </row>
    <row r="48" spans="1:68" hidden="1">
      <c r="A48" s="498" t="s">
        <v>864</v>
      </c>
      <c r="B48" s="494"/>
      <c r="C48" s="495"/>
      <c r="D48" s="505"/>
      <c r="E48" s="506"/>
      <c r="F48" s="982"/>
      <c r="G48" s="110"/>
      <c r="H48" s="169" t="s">
        <v>477</v>
      </c>
      <c r="I48" s="169"/>
      <c r="J48" s="326"/>
      <c r="K48" s="169"/>
      <c r="L48" s="169"/>
      <c r="M48" s="327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61"/>
      <c r="AN48" s="61"/>
      <c r="AO48" s="388"/>
      <c r="AP48" s="433">
        <f t="shared" si="11"/>
        <v>0</v>
      </c>
      <c r="AQ48" s="388"/>
      <c r="AR48" s="437">
        <f>AD48*AQ48</f>
        <v>0</v>
      </c>
      <c r="AS48" s="388"/>
      <c r="AT48" s="433">
        <f>AE48*AS48</f>
        <v>0</v>
      </c>
      <c r="AU48" s="423"/>
      <c r="AV48" s="433">
        <f t="shared" si="2"/>
        <v>0</v>
      </c>
      <c r="AW48" s="423"/>
      <c r="AX48" s="433">
        <f t="shared" si="3"/>
        <v>0</v>
      </c>
      <c r="AY48" s="423"/>
      <c r="AZ48" s="433">
        <f t="shared" si="4"/>
        <v>0</v>
      </c>
      <c r="BA48" s="423"/>
      <c r="BB48" s="433">
        <f t="shared" si="5"/>
        <v>0</v>
      </c>
      <c r="BC48" s="423"/>
      <c r="BD48" s="433">
        <f t="shared" si="12"/>
        <v>0</v>
      </c>
      <c r="BE48" s="388"/>
      <c r="BF48" s="433">
        <f t="shared" si="7"/>
        <v>0</v>
      </c>
      <c r="BG48" s="388"/>
      <c r="BH48" s="433">
        <f t="shared" si="8"/>
        <v>0</v>
      </c>
      <c r="BI48" s="388"/>
      <c r="BJ48" s="433">
        <f t="shared" si="9"/>
        <v>0</v>
      </c>
      <c r="BK48" s="388"/>
      <c r="BL48" s="447">
        <f t="shared" si="10"/>
        <v>0</v>
      </c>
      <c r="BN48" s="713"/>
      <c r="BO48" s="599"/>
      <c r="BP48" s="770"/>
    </row>
    <row r="49" spans="1:68" ht="15" hidden="1" thickBot="1">
      <c r="A49" s="493" t="s">
        <v>864</v>
      </c>
      <c r="B49" s="135"/>
      <c r="C49" s="134"/>
      <c r="D49" s="512"/>
      <c r="E49" s="500"/>
      <c r="F49" s="968"/>
      <c r="G49" s="104"/>
      <c r="H49" s="101" t="s">
        <v>477</v>
      </c>
      <c r="I49" s="101"/>
      <c r="J49" s="329"/>
      <c r="K49" s="101"/>
      <c r="L49" s="101"/>
      <c r="M49" s="636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387"/>
      <c r="AP49" s="432">
        <f t="shared" si="11"/>
        <v>0</v>
      </c>
      <c r="AQ49" s="387"/>
      <c r="AR49" s="436">
        <f>AD49*AQ49</f>
        <v>0</v>
      </c>
      <c r="AS49" s="387"/>
      <c r="AT49" s="432">
        <f>AE49*AS49</f>
        <v>0</v>
      </c>
      <c r="AU49" s="392"/>
      <c r="AV49" s="432">
        <f t="shared" si="2"/>
        <v>0</v>
      </c>
      <c r="AW49" s="392"/>
      <c r="AX49" s="432">
        <f t="shared" si="3"/>
        <v>0</v>
      </c>
      <c r="AY49" s="392"/>
      <c r="AZ49" s="432">
        <f t="shared" si="4"/>
        <v>0</v>
      </c>
      <c r="BA49" s="392"/>
      <c r="BB49" s="432">
        <f t="shared" si="5"/>
        <v>0</v>
      </c>
      <c r="BC49" s="392"/>
      <c r="BD49" s="432">
        <f t="shared" si="12"/>
        <v>0</v>
      </c>
      <c r="BE49" s="387"/>
      <c r="BF49" s="432">
        <f t="shared" si="7"/>
        <v>0</v>
      </c>
      <c r="BG49" s="387"/>
      <c r="BH49" s="432">
        <f t="shared" si="8"/>
        <v>0</v>
      </c>
      <c r="BI49" s="387"/>
      <c r="BJ49" s="432">
        <f t="shared" si="9"/>
        <v>0</v>
      </c>
      <c r="BK49" s="387"/>
      <c r="BL49" s="446">
        <f t="shared" si="10"/>
        <v>0</v>
      </c>
      <c r="BN49" s="713"/>
      <c r="BO49" s="599"/>
      <c r="BP49" s="770"/>
    </row>
    <row r="50" spans="1:68" hidden="1">
      <c r="A50" s="498" t="s">
        <v>864</v>
      </c>
      <c r="B50" s="132" t="s">
        <v>419</v>
      </c>
      <c r="C50" s="131" t="s">
        <v>87</v>
      </c>
      <c r="D50" s="505" t="s">
        <v>161</v>
      </c>
      <c r="E50" s="506" t="s">
        <v>162</v>
      </c>
      <c r="F50" s="965" t="s">
        <v>71</v>
      </c>
      <c r="G50" s="108"/>
      <c r="H50" s="105"/>
      <c r="I50" s="105"/>
      <c r="J50" s="325"/>
      <c r="K50" s="105"/>
      <c r="L50" s="105"/>
      <c r="M50" s="634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388"/>
      <c r="AP50" s="433">
        <f t="shared" si="11"/>
        <v>0</v>
      </c>
      <c r="AQ50" s="388"/>
      <c r="AR50" s="437">
        <f>AD50*AQ50</f>
        <v>0</v>
      </c>
      <c r="AS50" s="388"/>
      <c r="AT50" s="433">
        <f>AE50*AS50</f>
        <v>0</v>
      </c>
      <c r="AU50" s="388"/>
      <c r="AV50" s="433">
        <f t="shared" si="2"/>
        <v>0</v>
      </c>
      <c r="AW50" s="388"/>
      <c r="AX50" s="433">
        <f t="shared" si="3"/>
        <v>0</v>
      </c>
      <c r="AY50" s="388"/>
      <c r="AZ50" s="433">
        <f t="shared" si="4"/>
        <v>0</v>
      </c>
      <c r="BA50" s="388"/>
      <c r="BB50" s="433">
        <f t="shared" si="5"/>
        <v>0</v>
      </c>
      <c r="BC50" s="388"/>
      <c r="BD50" s="433">
        <f t="shared" si="12"/>
        <v>0</v>
      </c>
      <c r="BE50" s="388"/>
      <c r="BF50" s="433">
        <f t="shared" si="7"/>
        <v>0</v>
      </c>
      <c r="BG50" s="388"/>
      <c r="BH50" s="433">
        <f t="shared" si="8"/>
        <v>0</v>
      </c>
      <c r="BI50" s="388"/>
      <c r="BJ50" s="433">
        <f t="shared" si="9"/>
        <v>0</v>
      </c>
      <c r="BK50" s="388"/>
      <c r="BL50" s="447">
        <f t="shared" si="10"/>
        <v>0</v>
      </c>
      <c r="BN50" s="713"/>
      <c r="BO50" s="599"/>
      <c r="BP50" s="770"/>
    </row>
    <row r="51" spans="1:68" ht="15" hidden="1" thickBot="1">
      <c r="A51" s="493" t="s">
        <v>864</v>
      </c>
      <c r="B51" s="130" t="s">
        <v>419</v>
      </c>
      <c r="C51" s="131" t="s">
        <v>87</v>
      </c>
      <c r="D51" s="512" t="s">
        <v>161</v>
      </c>
      <c r="E51" s="500" t="s">
        <v>162</v>
      </c>
      <c r="F51" s="968"/>
      <c r="G51" s="104"/>
      <c r="H51" s="101"/>
      <c r="I51" s="101"/>
      <c r="J51" s="329"/>
      <c r="K51" s="101"/>
      <c r="L51" s="101"/>
      <c r="M51" s="636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387"/>
      <c r="AP51" s="432">
        <f t="shared" si="11"/>
        <v>0</v>
      </c>
      <c r="AQ51" s="387"/>
      <c r="AR51" s="436">
        <f>AD51*AQ51</f>
        <v>0</v>
      </c>
      <c r="AS51" s="387"/>
      <c r="AT51" s="432">
        <f>AE51*AS51</f>
        <v>0</v>
      </c>
      <c r="AU51" s="387"/>
      <c r="AV51" s="432">
        <f t="shared" si="2"/>
        <v>0</v>
      </c>
      <c r="AW51" s="387"/>
      <c r="AX51" s="432">
        <f t="shared" si="3"/>
        <v>0</v>
      </c>
      <c r="AY51" s="387"/>
      <c r="AZ51" s="432">
        <f t="shared" si="4"/>
        <v>0</v>
      </c>
      <c r="BA51" s="387"/>
      <c r="BB51" s="432">
        <f t="shared" si="5"/>
        <v>0</v>
      </c>
      <c r="BC51" s="387"/>
      <c r="BD51" s="432">
        <f t="shared" si="12"/>
        <v>0</v>
      </c>
      <c r="BE51" s="387"/>
      <c r="BF51" s="432">
        <f t="shared" si="7"/>
        <v>0</v>
      </c>
      <c r="BG51" s="387"/>
      <c r="BH51" s="432">
        <f t="shared" si="8"/>
        <v>0</v>
      </c>
      <c r="BI51" s="387"/>
      <c r="BJ51" s="432">
        <f t="shared" si="9"/>
        <v>0</v>
      </c>
      <c r="BK51" s="387"/>
      <c r="BL51" s="446">
        <f t="shared" si="10"/>
        <v>0</v>
      </c>
      <c r="BN51" s="713"/>
      <c r="BO51" s="599"/>
      <c r="BP51" s="770"/>
    </row>
    <row r="52" spans="1:68" hidden="1">
      <c r="A52" s="498" t="s">
        <v>864</v>
      </c>
      <c r="B52" s="130" t="s">
        <v>419</v>
      </c>
      <c r="C52" s="513" t="s">
        <v>87</v>
      </c>
      <c r="D52" s="501" t="s">
        <v>161</v>
      </c>
      <c r="E52" s="506" t="s">
        <v>162</v>
      </c>
      <c r="F52" s="982" t="s">
        <v>488</v>
      </c>
      <c r="G52" s="108">
        <v>2022</v>
      </c>
      <c r="H52" s="105" t="s">
        <v>932</v>
      </c>
      <c r="I52" s="105" t="s">
        <v>165</v>
      </c>
      <c r="J52" s="325">
        <v>16</v>
      </c>
      <c r="K52" s="105" t="s">
        <v>172</v>
      </c>
      <c r="L52" s="105" t="s">
        <v>167</v>
      </c>
      <c r="M52" s="634" t="s">
        <v>900</v>
      </c>
      <c r="N52" s="63">
        <v>11.39</v>
      </c>
      <c r="O52" s="63">
        <v>13.65</v>
      </c>
      <c r="P52" s="63">
        <v>13.65</v>
      </c>
      <c r="Q52" s="63">
        <v>13.65</v>
      </c>
      <c r="R52" s="63">
        <v>13.65</v>
      </c>
      <c r="S52" s="63">
        <v>13.65</v>
      </c>
      <c r="T52" s="63">
        <v>13.65</v>
      </c>
      <c r="U52" s="63">
        <v>13.65</v>
      </c>
      <c r="V52" s="63">
        <v>13.65</v>
      </c>
      <c r="W52" s="63">
        <v>13.65</v>
      </c>
      <c r="X52" s="63">
        <v>13.65</v>
      </c>
      <c r="Y52" s="63">
        <v>13.65</v>
      </c>
      <c r="Z52" s="63">
        <v>13.65</v>
      </c>
      <c r="AA52" s="63">
        <v>13.65</v>
      </c>
      <c r="AB52" s="291">
        <v>2.37</v>
      </c>
      <c r="AC52" s="281">
        <v>2.37</v>
      </c>
      <c r="AD52" s="281">
        <v>2.37</v>
      </c>
      <c r="AE52" s="281">
        <v>2.37</v>
      </c>
      <c r="AF52" s="281">
        <v>2.37</v>
      </c>
      <c r="AG52" s="281">
        <v>2.37</v>
      </c>
      <c r="AH52" s="281">
        <v>2.37</v>
      </c>
      <c r="AI52" s="281">
        <v>2.37</v>
      </c>
      <c r="AJ52" s="281">
        <v>2.37</v>
      </c>
      <c r="AK52" s="281">
        <v>2.37</v>
      </c>
      <c r="AL52" s="281">
        <v>2.37</v>
      </c>
      <c r="AM52" s="281">
        <v>2.37</v>
      </c>
      <c r="AN52" s="281">
        <v>2.37</v>
      </c>
      <c r="AO52" s="388"/>
      <c r="AP52" s="433">
        <f t="shared" si="11"/>
        <v>0</v>
      </c>
      <c r="AQ52" s="388"/>
      <c r="AR52" s="437">
        <f>AD52*AQ52</f>
        <v>0</v>
      </c>
      <c r="AS52" s="388"/>
      <c r="AT52" s="433">
        <f>AE52*AS52</f>
        <v>0</v>
      </c>
      <c r="AU52" s="388"/>
      <c r="AV52" s="433">
        <f t="shared" si="2"/>
        <v>0</v>
      </c>
      <c r="AW52" s="388"/>
      <c r="AX52" s="433">
        <f t="shared" si="3"/>
        <v>0</v>
      </c>
      <c r="AY52" s="388"/>
      <c r="AZ52" s="433">
        <f t="shared" si="4"/>
        <v>0</v>
      </c>
      <c r="BA52" s="388"/>
      <c r="BB52" s="433">
        <f t="shared" si="5"/>
        <v>0</v>
      </c>
      <c r="BC52" s="388"/>
      <c r="BD52" s="433">
        <f t="shared" si="12"/>
        <v>0</v>
      </c>
      <c r="BE52" s="388"/>
      <c r="BF52" s="433">
        <f t="shared" si="7"/>
        <v>0</v>
      </c>
      <c r="BG52" s="388"/>
      <c r="BH52" s="433">
        <f t="shared" si="8"/>
        <v>0</v>
      </c>
      <c r="BI52" s="388"/>
      <c r="BJ52" s="433">
        <f t="shared" si="9"/>
        <v>0</v>
      </c>
      <c r="BK52" s="388"/>
      <c r="BL52" s="447">
        <f t="shared" si="10"/>
        <v>0</v>
      </c>
      <c r="BM52" s="317" t="s">
        <v>933</v>
      </c>
      <c r="BN52" s="713"/>
      <c r="BO52" s="599" t="s">
        <v>868</v>
      </c>
      <c r="BP52" s="770" t="s">
        <v>934</v>
      </c>
    </row>
    <row r="53" spans="1:68" hidden="1">
      <c r="A53" s="493" t="s">
        <v>864</v>
      </c>
      <c r="B53" s="508" t="s">
        <v>419</v>
      </c>
      <c r="C53" s="529" t="s">
        <v>87</v>
      </c>
      <c r="D53" s="496" t="s">
        <v>161</v>
      </c>
      <c r="E53" s="497" t="s">
        <v>162</v>
      </c>
      <c r="F53" s="981"/>
      <c r="G53" s="110">
        <v>2023</v>
      </c>
      <c r="H53" s="169" t="s">
        <v>935</v>
      </c>
      <c r="I53" s="169" t="s">
        <v>165</v>
      </c>
      <c r="J53" s="326">
        <v>16</v>
      </c>
      <c r="K53" s="169" t="s">
        <v>172</v>
      </c>
      <c r="L53" s="169" t="s">
        <v>167</v>
      </c>
      <c r="M53" s="327" t="s">
        <v>900</v>
      </c>
      <c r="N53" s="55">
        <v>11.39</v>
      </c>
      <c r="O53" s="55">
        <f>O52</f>
        <v>13.65</v>
      </c>
      <c r="P53" s="55">
        <f t="shared" ref="P53:AB53" si="26">P52</f>
        <v>13.65</v>
      </c>
      <c r="Q53" s="55">
        <f t="shared" si="26"/>
        <v>13.65</v>
      </c>
      <c r="R53" s="55">
        <f t="shared" si="26"/>
        <v>13.65</v>
      </c>
      <c r="S53" s="55">
        <f t="shared" si="26"/>
        <v>13.65</v>
      </c>
      <c r="T53" s="55">
        <f t="shared" si="26"/>
        <v>13.65</v>
      </c>
      <c r="U53" s="55">
        <f t="shared" si="26"/>
        <v>13.65</v>
      </c>
      <c r="V53" s="55">
        <f t="shared" si="26"/>
        <v>13.65</v>
      </c>
      <c r="W53" s="55">
        <f t="shared" si="26"/>
        <v>13.65</v>
      </c>
      <c r="X53" s="55">
        <f t="shared" si="26"/>
        <v>13.65</v>
      </c>
      <c r="Y53" s="55">
        <f t="shared" si="26"/>
        <v>13.65</v>
      </c>
      <c r="Z53" s="55">
        <f t="shared" si="26"/>
        <v>13.65</v>
      </c>
      <c r="AA53" s="55">
        <f t="shared" si="26"/>
        <v>13.65</v>
      </c>
      <c r="AB53" s="351">
        <f t="shared" si="26"/>
        <v>2.37</v>
      </c>
      <c r="AC53" s="306">
        <f>AC52</f>
        <v>2.37</v>
      </c>
      <c r="AD53" s="306">
        <f t="shared" ref="AD53:AN53" si="27">AD52</f>
        <v>2.37</v>
      </c>
      <c r="AE53" s="306">
        <f t="shared" si="27"/>
        <v>2.37</v>
      </c>
      <c r="AF53" s="306">
        <f t="shared" si="27"/>
        <v>2.37</v>
      </c>
      <c r="AG53" s="306">
        <f t="shared" si="27"/>
        <v>2.37</v>
      </c>
      <c r="AH53" s="306">
        <f t="shared" si="27"/>
        <v>2.37</v>
      </c>
      <c r="AI53" s="306">
        <f t="shared" si="27"/>
        <v>2.37</v>
      </c>
      <c r="AJ53" s="306">
        <f t="shared" si="27"/>
        <v>2.37</v>
      </c>
      <c r="AK53" s="306">
        <f t="shared" si="27"/>
        <v>2.37</v>
      </c>
      <c r="AL53" s="306">
        <f t="shared" si="27"/>
        <v>2.37</v>
      </c>
      <c r="AM53" s="306">
        <f t="shared" si="27"/>
        <v>2.37</v>
      </c>
      <c r="AN53" s="306">
        <f t="shared" si="27"/>
        <v>2.37</v>
      </c>
      <c r="AO53" s="385">
        <v>6680</v>
      </c>
      <c r="AP53" s="431">
        <f t="shared" si="11"/>
        <v>15831.6</v>
      </c>
      <c r="AQ53" s="385">
        <v>5000</v>
      </c>
      <c r="AR53" s="376">
        <f>AE53*AQ53</f>
        <v>11850</v>
      </c>
      <c r="AS53" s="385">
        <v>5480</v>
      </c>
      <c r="AT53" s="431">
        <f>AG53*AS53</f>
        <v>12987.6</v>
      </c>
      <c r="AU53" s="386">
        <v>6800</v>
      </c>
      <c r="AV53" s="431">
        <f t="shared" si="2"/>
        <v>16116</v>
      </c>
      <c r="AW53" s="386">
        <v>8000</v>
      </c>
      <c r="AX53" s="431">
        <f t="shared" si="3"/>
        <v>18960</v>
      </c>
      <c r="AY53" s="386">
        <v>6120</v>
      </c>
      <c r="AZ53" s="431">
        <f t="shared" si="4"/>
        <v>14504.400000000001</v>
      </c>
      <c r="BA53" s="386">
        <v>6400</v>
      </c>
      <c r="BB53" s="431">
        <f t="shared" si="5"/>
        <v>15168</v>
      </c>
      <c r="BC53" s="386">
        <v>6400</v>
      </c>
      <c r="BD53" s="431">
        <f t="shared" si="12"/>
        <v>15168</v>
      </c>
      <c r="BE53" s="386">
        <v>6920</v>
      </c>
      <c r="BF53" s="431">
        <f t="shared" si="7"/>
        <v>16400.400000000001</v>
      </c>
      <c r="BG53" s="555">
        <v>5240</v>
      </c>
      <c r="BH53" s="431">
        <f t="shared" si="8"/>
        <v>12418.800000000001</v>
      </c>
      <c r="BI53" s="555">
        <v>5080</v>
      </c>
      <c r="BJ53" s="431">
        <f t="shared" si="9"/>
        <v>12039.6</v>
      </c>
      <c r="BK53" s="555">
        <v>6360</v>
      </c>
      <c r="BL53" s="445">
        <f t="shared" si="10"/>
        <v>15073.2</v>
      </c>
      <c r="BM53" s="317" t="s">
        <v>936</v>
      </c>
      <c r="BN53" s="713"/>
      <c r="BO53" s="599" t="s">
        <v>868</v>
      </c>
      <c r="BP53" s="770" t="s">
        <v>937</v>
      </c>
    </row>
    <row r="54" spans="1:68" ht="15" hidden="1" thickBot="1">
      <c r="A54" s="493" t="s">
        <v>864</v>
      </c>
      <c r="B54" s="494" t="s">
        <v>419</v>
      </c>
      <c r="C54" s="514" t="s">
        <v>87</v>
      </c>
      <c r="D54" s="499" t="s">
        <v>161</v>
      </c>
      <c r="E54" s="500" t="s">
        <v>162</v>
      </c>
      <c r="F54" s="983"/>
      <c r="G54" s="748">
        <v>2025</v>
      </c>
      <c r="H54" s="749" t="s">
        <v>935</v>
      </c>
      <c r="I54" s="750" t="s">
        <v>938</v>
      </c>
      <c r="J54" s="751">
        <v>16</v>
      </c>
      <c r="K54" s="750" t="s">
        <v>249</v>
      </c>
      <c r="L54" s="750" t="s">
        <v>260</v>
      </c>
      <c r="M54" s="752" t="s">
        <v>900</v>
      </c>
      <c r="N54" s="745">
        <v>11.39</v>
      </c>
      <c r="O54" s="744">
        <f>O53</f>
        <v>13.65</v>
      </c>
      <c r="P54" s="744"/>
      <c r="Q54" s="744"/>
      <c r="R54" s="744"/>
      <c r="S54" s="744"/>
      <c r="T54" s="744"/>
      <c r="U54" s="744"/>
      <c r="V54" s="744">
        <v>13.65</v>
      </c>
      <c r="W54" s="744">
        <v>13.65</v>
      </c>
      <c r="X54" s="744">
        <v>13.65</v>
      </c>
      <c r="Y54" s="744">
        <v>13.65</v>
      </c>
      <c r="Z54" s="744">
        <v>13.65</v>
      </c>
      <c r="AA54" s="744">
        <v>13.65</v>
      </c>
      <c r="AB54" s="747">
        <f>AB52</f>
        <v>2.37</v>
      </c>
      <c r="AC54" s="753"/>
      <c r="AD54" s="753"/>
      <c r="AE54" s="753"/>
      <c r="AF54" s="753"/>
      <c r="AG54" s="753"/>
      <c r="AH54" s="753"/>
      <c r="AI54" s="753">
        <f>AI52</f>
        <v>2.37</v>
      </c>
      <c r="AJ54" s="753">
        <f>AJ53</f>
        <v>2.37</v>
      </c>
      <c r="AK54" s="753">
        <f t="shared" ref="AK54:AN54" si="28">AK53</f>
        <v>2.37</v>
      </c>
      <c r="AL54" s="753">
        <f t="shared" si="28"/>
        <v>2.37</v>
      </c>
      <c r="AM54" s="753">
        <f t="shared" si="28"/>
        <v>2.37</v>
      </c>
      <c r="AN54" s="753">
        <f t="shared" si="28"/>
        <v>2.37</v>
      </c>
      <c r="AO54" s="739"/>
      <c r="AP54" s="740"/>
      <c r="AQ54" s="739"/>
      <c r="AR54" s="741"/>
      <c r="AS54" s="739"/>
      <c r="AT54" s="740"/>
      <c r="AU54" s="742"/>
      <c r="AV54" s="740">
        <f t="shared" si="2"/>
        <v>0</v>
      </c>
      <c r="AW54" s="742"/>
      <c r="AX54" s="740">
        <f t="shared" si="3"/>
        <v>0</v>
      </c>
      <c r="AY54" s="742"/>
      <c r="AZ54" s="740">
        <f t="shared" si="4"/>
        <v>0</v>
      </c>
      <c r="BA54" s="386"/>
      <c r="BB54" s="431">
        <f t="shared" si="5"/>
        <v>0</v>
      </c>
      <c r="BC54" s="386">
        <v>0</v>
      </c>
      <c r="BD54" s="431">
        <f t="shared" si="12"/>
        <v>0</v>
      </c>
      <c r="BE54" s="386">
        <v>2480</v>
      </c>
      <c r="BF54" s="431">
        <f t="shared" si="7"/>
        <v>5877.6</v>
      </c>
      <c r="BG54" s="555">
        <v>1200</v>
      </c>
      <c r="BH54" s="431">
        <f t="shared" si="8"/>
        <v>2844</v>
      </c>
      <c r="BI54" s="555">
        <v>400</v>
      </c>
      <c r="BJ54" s="431">
        <f t="shared" si="9"/>
        <v>948</v>
      </c>
      <c r="BK54" s="555">
        <v>1000</v>
      </c>
      <c r="BL54" s="445">
        <f t="shared" si="10"/>
        <v>2370</v>
      </c>
      <c r="BM54" s="317" t="s">
        <v>939</v>
      </c>
      <c r="BN54" s="713" t="s">
        <v>940</v>
      </c>
      <c r="BO54" s="599" t="s">
        <v>754</v>
      </c>
      <c r="BP54" s="770" t="s">
        <v>937</v>
      </c>
    </row>
    <row r="55" spans="1:68" hidden="1">
      <c r="A55" s="498" t="s">
        <v>864</v>
      </c>
      <c r="B55" s="132" t="s">
        <v>419</v>
      </c>
      <c r="C55" s="131" t="s">
        <v>87</v>
      </c>
      <c r="D55" s="501" t="s">
        <v>161</v>
      </c>
      <c r="E55" s="502" t="s">
        <v>162</v>
      </c>
      <c r="F55" s="979">
        <v>1000</v>
      </c>
      <c r="G55" s="108"/>
      <c r="H55" s="105"/>
      <c r="I55" s="105"/>
      <c r="J55" s="325"/>
      <c r="K55" s="105"/>
      <c r="L55" s="105"/>
      <c r="M55" s="634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291"/>
      <c r="AC55" s="281"/>
      <c r="AD55" s="281"/>
      <c r="AE55" s="281"/>
      <c r="AF55" s="281"/>
      <c r="AG55" s="281"/>
      <c r="AH55" s="281"/>
      <c r="AI55" s="281"/>
      <c r="AJ55" s="281"/>
      <c r="AK55" s="281"/>
      <c r="AL55" s="281"/>
      <c r="AM55" s="281"/>
      <c r="AN55" s="281"/>
      <c r="AO55" s="388"/>
      <c r="AP55" s="433">
        <f t="shared" si="11"/>
        <v>0</v>
      </c>
      <c r="AQ55" s="388"/>
      <c r="AR55" s="437">
        <f t="shared" ref="AR55:AR90" si="29">AD55*AQ55</f>
        <v>0</v>
      </c>
      <c r="AS55" s="388"/>
      <c r="AT55" s="433">
        <f t="shared" ref="AT55:AT90" si="30">AE55*AS55</f>
        <v>0</v>
      </c>
      <c r="AU55" s="423"/>
      <c r="AV55" s="433">
        <f t="shared" si="2"/>
        <v>0</v>
      </c>
      <c r="AW55" s="423"/>
      <c r="AX55" s="433">
        <f t="shared" si="3"/>
        <v>0</v>
      </c>
      <c r="AY55" s="423"/>
      <c r="AZ55" s="433">
        <f t="shared" si="4"/>
        <v>0</v>
      </c>
      <c r="BA55" s="423"/>
      <c r="BB55" s="433">
        <f t="shared" si="5"/>
        <v>0</v>
      </c>
      <c r="BC55" s="423"/>
      <c r="BD55" s="433">
        <f t="shared" si="12"/>
        <v>0</v>
      </c>
      <c r="BE55" s="388"/>
      <c r="BF55" s="433">
        <f t="shared" si="7"/>
        <v>0</v>
      </c>
      <c r="BG55" s="388"/>
      <c r="BH55" s="433">
        <f t="shared" si="8"/>
        <v>0</v>
      </c>
      <c r="BI55" s="388"/>
      <c r="BJ55" s="433">
        <f t="shared" si="9"/>
        <v>0</v>
      </c>
      <c r="BK55" s="388"/>
      <c r="BL55" s="447">
        <f t="shared" si="10"/>
        <v>0</v>
      </c>
      <c r="BN55" s="713"/>
      <c r="BO55" s="599"/>
      <c r="BP55" s="770"/>
    </row>
    <row r="56" spans="1:68" hidden="1">
      <c r="A56" s="493" t="s">
        <v>864</v>
      </c>
      <c r="B56" s="130"/>
      <c r="C56" s="129"/>
      <c r="D56" s="496"/>
      <c r="E56" s="503"/>
      <c r="F56" s="978"/>
      <c r="G56" s="169"/>
      <c r="H56" s="169"/>
      <c r="I56" s="169"/>
      <c r="J56" s="645"/>
      <c r="K56" s="169"/>
      <c r="L56" s="169"/>
      <c r="M56" s="327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385"/>
      <c r="AP56" s="431">
        <f t="shared" si="11"/>
        <v>0</v>
      </c>
      <c r="AQ56" s="385"/>
      <c r="AR56" s="376">
        <f t="shared" si="29"/>
        <v>0</v>
      </c>
      <c r="AS56" s="385"/>
      <c r="AT56" s="431">
        <f t="shared" si="30"/>
        <v>0</v>
      </c>
      <c r="AU56" s="386"/>
      <c r="AV56" s="431">
        <f t="shared" ref="AV56:AV60" si="31">AF56*AU56</f>
        <v>0</v>
      </c>
      <c r="AW56" s="386"/>
      <c r="AX56" s="431">
        <f t="shared" ref="AX56:AX90" si="32">AG56*AW56</f>
        <v>0</v>
      </c>
      <c r="AY56" s="386"/>
      <c r="AZ56" s="431">
        <f t="shared" ref="AZ56:AZ90" si="33">AH56*AY56</f>
        <v>0</v>
      </c>
      <c r="BA56" s="386"/>
      <c r="BB56" s="431">
        <f t="shared" ref="BB56:BB60" si="34">AI56*BA56</f>
        <v>0</v>
      </c>
      <c r="BC56" s="386"/>
      <c r="BD56" s="431">
        <f t="shared" ref="BD56:BD60" si="35">AJ56*BC56</f>
        <v>0</v>
      </c>
      <c r="BE56" s="385"/>
      <c r="BF56" s="431">
        <f t="shared" ref="BF56:BF60" si="36">AK56*BE56</f>
        <v>0</v>
      </c>
      <c r="BG56" s="385"/>
      <c r="BH56" s="431">
        <f t="shared" ref="BH56:BH60" si="37">AL56*BG56</f>
        <v>0</v>
      </c>
      <c r="BI56" s="385"/>
      <c r="BJ56" s="431">
        <f t="shared" ref="BJ56:BJ60" si="38">AM56*BI56</f>
        <v>0</v>
      </c>
      <c r="BK56" s="385"/>
      <c r="BL56" s="445">
        <f t="shared" ref="BL56:BL60" si="39">AN56*BK56</f>
        <v>0</v>
      </c>
      <c r="BN56" s="599"/>
      <c r="BO56" s="599"/>
      <c r="BP56" s="770"/>
    </row>
    <row r="57" spans="1:68" hidden="1">
      <c r="A57" s="498" t="s">
        <v>864</v>
      </c>
      <c r="B57" s="130"/>
      <c r="C57" s="129"/>
      <c r="D57" s="496"/>
      <c r="E57" s="503"/>
      <c r="F57" s="978"/>
      <c r="G57" s="169"/>
      <c r="H57" s="169"/>
      <c r="I57" s="169"/>
      <c r="J57" s="645"/>
      <c r="K57" s="169"/>
      <c r="L57" s="169"/>
      <c r="M57" s="327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385"/>
      <c r="AP57" s="431">
        <f t="shared" si="11"/>
        <v>0</v>
      </c>
      <c r="AQ57" s="385"/>
      <c r="AR57" s="376">
        <f t="shared" si="29"/>
        <v>0</v>
      </c>
      <c r="AS57" s="385"/>
      <c r="AT57" s="431">
        <f t="shared" si="30"/>
        <v>0</v>
      </c>
      <c r="AU57" s="386"/>
      <c r="AV57" s="431">
        <f t="shared" si="31"/>
        <v>0</v>
      </c>
      <c r="AW57" s="386"/>
      <c r="AX57" s="431">
        <f t="shared" si="32"/>
        <v>0</v>
      </c>
      <c r="AY57" s="386"/>
      <c r="AZ57" s="431">
        <f t="shared" si="33"/>
        <v>0</v>
      </c>
      <c r="BA57" s="386"/>
      <c r="BB57" s="431">
        <f t="shared" si="34"/>
        <v>0</v>
      </c>
      <c r="BC57" s="386"/>
      <c r="BD57" s="431">
        <f t="shared" si="35"/>
        <v>0</v>
      </c>
      <c r="BE57" s="385"/>
      <c r="BF57" s="431">
        <f t="shared" si="36"/>
        <v>0</v>
      </c>
      <c r="BG57" s="385"/>
      <c r="BH57" s="431">
        <f t="shared" si="37"/>
        <v>0</v>
      </c>
      <c r="BI57" s="385"/>
      <c r="BJ57" s="431">
        <f t="shared" si="38"/>
        <v>0</v>
      </c>
      <c r="BK57" s="385"/>
      <c r="BL57" s="445">
        <f t="shared" si="39"/>
        <v>0</v>
      </c>
      <c r="BN57" s="599"/>
      <c r="BO57" s="599"/>
      <c r="BP57" s="770"/>
    </row>
    <row r="58" spans="1:68" ht="15" hidden="1" thickBot="1">
      <c r="A58" s="493" t="s">
        <v>864</v>
      </c>
      <c r="B58" s="135"/>
      <c r="C58" s="134"/>
      <c r="D58" s="499"/>
      <c r="E58" s="504"/>
      <c r="F58" s="980"/>
      <c r="G58" s="101"/>
      <c r="H58" s="101" t="s">
        <v>477</v>
      </c>
      <c r="I58" s="101"/>
      <c r="J58" s="464"/>
      <c r="K58" s="101"/>
      <c r="L58" s="101"/>
      <c r="M58" s="636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387"/>
      <c r="AP58" s="432">
        <f t="shared" si="11"/>
        <v>0</v>
      </c>
      <c r="AQ58" s="387"/>
      <c r="AR58" s="436">
        <f t="shared" si="29"/>
        <v>0</v>
      </c>
      <c r="AS58" s="387"/>
      <c r="AT58" s="432">
        <f t="shared" si="30"/>
        <v>0</v>
      </c>
      <c r="AU58" s="392"/>
      <c r="AV58" s="432">
        <f t="shared" si="31"/>
        <v>0</v>
      </c>
      <c r="AW58" s="392"/>
      <c r="AX58" s="432">
        <f t="shared" si="32"/>
        <v>0</v>
      </c>
      <c r="AY58" s="392"/>
      <c r="AZ58" s="432">
        <f t="shared" si="33"/>
        <v>0</v>
      </c>
      <c r="BA58" s="392"/>
      <c r="BB58" s="432">
        <f t="shared" si="34"/>
        <v>0</v>
      </c>
      <c r="BC58" s="392"/>
      <c r="BD58" s="432">
        <f t="shared" si="35"/>
        <v>0</v>
      </c>
      <c r="BE58" s="387"/>
      <c r="BF58" s="432">
        <f t="shared" si="36"/>
        <v>0</v>
      </c>
      <c r="BG58" s="387"/>
      <c r="BH58" s="432">
        <f t="shared" si="37"/>
        <v>0</v>
      </c>
      <c r="BI58" s="387"/>
      <c r="BJ58" s="432">
        <f t="shared" si="38"/>
        <v>0</v>
      </c>
      <c r="BK58" s="387"/>
      <c r="BL58" s="446">
        <f t="shared" si="39"/>
        <v>0</v>
      </c>
      <c r="BN58" s="599"/>
      <c r="BO58" s="599"/>
      <c r="BP58" s="770"/>
    </row>
    <row r="59" spans="1:68" hidden="1">
      <c r="A59" s="498" t="s">
        <v>864</v>
      </c>
      <c r="B59" s="132" t="s">
        <v>494</v>
      </c>
      <c r="C59" s="131" t="s">
        <v>87</v>
      </c>
      <c r="D59" s="505" t="s">
        <v>161</v>
      </c>
      <c r="E59" s="502" t="s">
        <v>192</v>
      </c>
      <c r="F59" s="984" t="s">
        <v>192</v>
      </c>
      <c r="G59" s="108" t="s">
        <v>176</v>
      </c>
      <c r="H59" s="105" t="s">
        <v>255</v>
      </c>
      <c r="I59" s="78" t="s">
        <v>174</v>
      </c>
      <c r="J59" s="646">
        <v>14</v>
      </c>
      <c r="K59" s="105" t="s">
        <v>256</v>
      </c>
      <c r="L59" s="78" t="s">
        <v>167</v>
      </c>
      <c r="M59" s="634" t="s">
        <v>870</v>
      </c>
      <c r="N59" s="63">
        <v>5.15</v>
      </c>
      <c r="O59" s="63">
        <v>5.83</v>
      </c>
      <c r="P59" s="63">
        <v>5.83</v>
      </c>
      <c r="Q59" s="63">
        <v>5.83</v>
      </c>
      <c r="R59" s="63">
        <v>5.83</v>
      </c>
      <c r="S59" s="63">
        <v>5.83</v>
      </c>
      <c r="T59" s="63">
        <v>5.83</v>
      </c>
      <c r="U59" s="63">
        <v>5.83</v>
      </c>
      <c r="V59" s="63">
        <v>5.83</v>
      </c>
      <c r="W59" s="63">
        <v>5.83</v>
      </c>
      <c r="X59" s="63">
        <v>5.83</v>
      </c>
      <c r="Y59" s="63">
        <v>5.83</v>
      </c>
      <c r="Z59" s="63">
        <v>5.83</v>
      </c>
      <c r="AA59" s="63">
        <v>5.83</v>
      </c>
      <c r="AB59" s="61">
        <v>0.68</v>
      </c>
      <c r="AC59" s="61">
        <v>0.68</v>
      </c>
      <c r="AD59" s="61">
        <v>0.68</v>
      </c>
      <c r="AE59" s="61">
        <v>0.68</v>
      </c>
      <c r="AF59" s="61">
        <v>0.68</v>
      </c>
      <c r="AG59" s="61">
        <v>0.68</v>
      </c>
      <c r="AH59" s="61">
        <v>0.68</v>
      </c>
      <c r="AI59" s="61">
        <v>0.68</v>
      </c>
      <c r="AJ59" s="61">
        <v>0.68</v>
      </c>
      <c r="AK59" s="61">
        <v>0.68</v>
      </c>
      <c r="AL59" s="61">
        <v>0.68</v>
      </c>
      <c r="AM59" s="61">
        <v>0.68</v>
      </c>
      <c r="AN59" s="61">
        <v>0.68</v>
      </c>
      <c r="AO59" s="388">
        <v>280</v>
      </c>
      <c r="AP59" s="433">
        <f t="shared" si="11"/>
        <v>190.4</v>
      </c>
      <c r="AQ59" s="388">
        <v>680</v>
      </c>
      <c r="AR59" s="437">
        <f t="shared" si="29"/>
        <v>462.40000000000003</v>
      </c>
      <c r="AS59" s="99">
        <v>200</v>
      </c>
      <c r="AT59" s="433">
        <f t="shared" si="30"/>
        <v>136</v>
      </c>
      <c r="AU59" s="388">
        <v>960</v>
      </c>
      <c r="AV59" s="433">
        <f t="shared" si="31"/>
        <v>652.80000000000007</v>
      </c>
      <c r="AW59" s="423">
        <v>2080</v>
      </c>
      <c r="AX59" s="433">
        <f t="shared" si="32"/>
        <v>1414.4</v>
      </c>
      <c r="AY59" s="423">
        <v>240</v>
      </c>
      <c r="AZ59" s="433">
        <f t="shared" si="33"/>
        <v>163.20000000000002</v>
      </c>
      <c r="BA59" s="423">
        <v>200</v>
      </c>
      <c r="BB59" s="433">
        <f t="shared" si="34"/>
        <v>136</v>
      </c>
      <c r="BC59" s="423">
        <v>120</v>
      </c>
      <c r="BD59" s="433">
        <f t="shared" si="35"/>
        <v>81.600000000000009</v>
      </c>
      <c r="BE59" s="388">
        <v>120</v>
      </c>
      <c r="BF59" s="433">
        <f t="shared" si="36"/>
        <v>81.600000000000009</v>
      </c>
      <c r="BG59" s="388">
        <v>40</v>
      </c>
      <c r="BH59" s="433">
        <f t="shared" si="37"/>
        <v>27.200000000000003</v>
      </c>
      <c r="BI59" s="388">
        <v>240</v>
      </c>
      <c r="BJ59" s="433">
        <f t="shared" si="38"/>
        <v>163.20000000000002</v>
      </c>
      <c r="BK59" s="388">
        <v>320</v>
      </c>
      <c r="BL59" s="447">
        <f t="shared" si="39"/>
        <v>217.60000000000002</v>
      </c>
      <c r="BM59" s="317" t="s">
        <v>941</v>
      </c>
      <c r="BN59" s="599"/>
      <c r="BO59" s="599" t="s">
        <v>868</v>
      </c>
      <c r="BP59" s="770" t="s">
        <v>942</v>
      </c>
    </row>
    <row r="60" spans="1:68" hidden="1">
      <c r="A60" s="493" t="s">
        <v>864</v>
      </c>
      <c r="B60" s="130" t="s">
        <v>494</v>
      </c>
      <c r="C60" s="129" t="s">
        <v>87</v>
      </c>
      <c r="D60" s="507" t="s">
        <v>161</v>
      </c>
      <c r="E60" s="503" t="s">
        <v>192</v>
      </c>
      <c r="F60" s="985"/>
      <c r="G60" s="169" t="s">
        <v>176</v>
      </c>
      <c r="H60" s="169" t="s">
        <v>255</v>
      </c>
      <c r="I60" s="77" t="s">
        <v>165</v>
      </c>
      <c r="J60" s="647">
        <v>14</v>
      </c>
      <c r="K60" s="77" t="s">
        <v>256</v>
      </c>
      <c r="L60" s="77" t="s">
        <v>167</v>
      </c>
      <c r="M60" s="327" t="s">
        <v>870</v>
      </c>
      <c r="N60" s="55">
        <v>8.9499999999999993</v>
      </c>
      <c r="O60" s="55">
        <v>12.45</v>
      </c>
      <c r="P60" s="55">
        <v>12.45</v>
      </c>
      <c r="Q60" s="55">
        <v>12.45</v>
      </c>
      <c r="R60" s="55">
        <v>12.45</v>
      </c>
      <c r="S60" s="55">
        <v>12.45</v>
      </c>
      <c r="T60" s="55">
        <v>12.45</v>
      </c>
      <c r="U60" s="55">
        <v>12.45</v>
      </c>
      <c r="V60" s="55">
        <v>12.45</v>
      </c>
      <c r="W60" s="55">
        <v>12.45</v>
      </c>
      <c r="X60" s="55">
        <v>12.45</v>
      </c>
      <c r="Y60" s="55">
        <v>12.45</v>
      </c>
      <c r="Z60" s="55">
        <v>12.45</v>
      </c>
      <c r="AA60" s="55">
        <v>12.45</v>
      </c>
      <c r="AB60" s="147">
        <v>3.5</v>
      </c>
      <c r="AC60" s="147">
        <v>3.5</v>
      </c>
      <c r="AD60" s="147">
        <v>3.5</v>
      </c>
      <c r="AE60" s="147">
        <v>3.5</v>
      </c>
      <c r="AF60" s="147">
        <v>3.5</v>
      </c>
      <c r="AG60" s="147">
        <v>3.5</v>
      </c>
      <c r="AH60" s="147">
        <v>3.5</v>
      </c>
      <c r="AI60" s="147">
        <v>3.5</v>
      </c>
      <c r="AJ60" s="147">
        <v>3.5</v>
      </c>
      <c r="AK60" s="147">
        <v>3.5</v>
      </c>
      <c r="AL60" s="147">
        <v>3.5</v>
      </c>
      <c r="AM60" s="147">
        <v>3.5</v>
      </c>
      <c r="AN60" s="147">
        <v>3.5</v>
      </c>
      <c r="AO60" s="385">
        <v>360</v>
      </c>
      <c r="AP60" s="431">
        <f t="shared" si="11"/>
        <v>1260</v>
      </c>
      <c r="AQ60" s="385">
        <v>1000</v>
      </c>
      <c r="AR60" s="376">
        <f t="shared" si="29"/>
        <v>3500</v>
      </c>
      <c r="AS60" s="96">
        <v>1000</v>
      </c>
      <c r="AT60" s="431">
        <f t="shared" si="30"/>
        <v>3500</v>
      </c>
      <c r="AU60" s="386">
        <v>1920</v>
      </c>
      <c r="AV60" s="431">
        <f t="shared" si="31"/>
        <v>6720</v>
      </c>
      <c r="AW60" s="386">
        <v>920</v>
      </c>
      <c r="AX60" s="431">
        <f t="shared" si="32"/>
        <v>3220</v>
      </c>
      <c r="AY60" s="386">
        <v>840</v>
      </c>
      <c r="AZ60" s="431">
        <f t="shared" si="33"/>
        <v>2940</v>
      </c>
      <c r="BA60" s="386">
        <v>1000</v>
      </c>
      <c r="BB60" s="431">
        <f t="shared" si="34"/>
        <v>3500</v>
      </c>
      <c r="BC60" s="386">
        <v>1960</v>
      </c>
      <c r="BD60" s="431">
        <f t="shared" si="35"/>
        <v>6860</v>
      </c>
      <c r="BE60" s="385">
        <v>1640</v>
      </c>
      <c r="BF60" s="431">
        <f t="shared" si="36"/>
        <v>5740</v>
      </c>
      <c r="BG60" s="385">
        <v>800</v>
      </c>
      <c r="BH60" s="431">
        <f t="shared" si="37"/>
        <v>2800</v>
      </c>
      <c r="BI60" s="385">
        <v>920</v>
      </c>
      <c r="BJ60" s="431">
        <f t="shared" si="38"/>
        <v>3220</v>
      </c>
      <c r="BK60" s="385">
        <v>800</v>
      </c>
      <c r="BL60" s="445">
        <f t="shared" si="39"/>
        <v>2800</v>
      </c>
      <c r="BM60" s="317" t="s">
        <v>943</v>
      </c>
      <c r="BN60" s="599"/>
      <c r="BO60" s="599" t="s">
        <v>868</v>
      </c>
      <c r="BP60" s="770" t="s">
        <v>944</v>
      </c>
    </row>
    <row r="61" spans="1:68" ht="15" hidden="1" thickBot="1">
      <c r="A61" s="498" t="s">
        <v>864</v>
      </c>
      <c r="B61" s="508"/>
      <c r="C61" s="509"/>
      <c r="D61" s="507"/>
      <c r="E61" s="503"/>
      <c r="F61" s="985"/>
      <c r="G61" s="169"/>
      <c r="H61" s="169" t="s">
        <v>477</v>
      </c>
      <c r="I61" s="115"/>
      <c r="J61" s="364"/>
      <c r="K61" s="115"/>
      <c r="L61" s="115"/>
      <c r="M61" s="636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385"/>
      <c r="AP61" s="431"/>
      <c r="AQ61" s="385"/>
      <c r="AR61" s="376"/>
      <c r="AS61" s="96"/>
      <c r="AT61" s="431"/>
      <c r="AU61" s="386"/>
      <c r="AV61" s="431"/>
      <c r="AW61" s="386"/>
      <c r="AX61" s="431"/>
      <c r="AY61" s="386"/>
      <c r="AZ61" s="431"/>
      <c r="BA61" s="386"/>
      <c r="BB61" s="431"/>
      <c r="BC61" s="386"/>
      <c r="BD61" s="431"/>
      <c r="BE61" s="385"/>
      <c r="BF61" s="431"/>
      <c r="BG61" s="385"/>
      <c r="BH61" s="431"/>
      <c r="BI61" s="385"/>
      <c r="BJ61" s="431"/>
      <c r="BK61" s="385"/>
      <c r="BL61" s="445"/>
      <c r="BN61" s="599"/>
      <c r="BO61" s="599"/>
      <c r="BP61" s="599"/>
    </row>
    <row r="62" spans="1:68" hidden="1">
      <c r="A62" s="493" t="s">
        <v>864</v>
      </c>
      <c r="B62" s="130" t="s">
        <v>160</v>
      </c>
      <c r="C62" s="129" t="s">
        <v>87</v>
      </c>
      <c r="D62" s="517" t="s">
        <v>538</v>
      </c>
      <c r="E62" s="540" t="s">
        <v>162</v>
      </c>
      <c r="F62" s="965" t="s">
        <v>945</v>
      </c>
      <c r="G62" s="108">
        <v>2023</v>
      </c>
      <c r="H62" s="648" t="s">
        <v>246</v>
      </c>
      <c r="I62" s="648" t="s">
        <v>174</v>
      </c>
      <c r="J62" s="649">
        <v>15</v>
      </c>
      <c r="K62" s="648" t="s">
        <v>251</v>
      </c>
      <c r="L62" s="648" t="s">
        <v>167</v>
      </c>
      <c r="M62" s="650" t="s">
        <v>870</v>
      </c>
      <c r="N62" s="721">
        <v>2.83</v>
      </c>
      <c r="O62" s="722">
        <v>3.5</v>
      </c>
      <c r="P62" s="63">
        <v>3.65</v>
      </c>
      <c r="Q62" s="61">
        <v>3.65</v>
      </c>
      <c r="R62" s="63">
        <v>3.65</v>
      </c>
      <c r="S62" s="61">
        <v>3.65</v>
      </c>
      <c r="T62" s="63">
        <v>3.65</v>
      </c>
      <c r="U62" s="61">
        <v>3.65</v>
      </c>
      <c r="V62" s="63">
        <v>3.65</v>
      </c>
      <c r="W62" s="61">
        <v>3.65</v>
      </c>
      <c r="X62" s="722">
        <v>3.5</v>
      </c>
      <c r="Y62" s="722">
        <v>3.5</v>
      </c>
      <c r="Z62" s="722">
        <v>3.5</v>
      </c>
      <c r="AA62" s="722">
        <v>3.5</v>
      </c>
      <c r="AB62" s="723">
        <f>AN62</f>
        <v>0.66999999999999993</v>
      </c>
      <c r="AC62" s="354">
        <v>0</v>
      </c>
      <c r="AD62" s="354">
        <v>0</v>
      </c>
      <c r="AE62" s="354">
        <v>0</v>
      </c>
      <c r="AF62" s="354">
        <v>0</v>
      </c>
      <c r="AG62" s="354">
        <v>0</v>
      </c>
      <c r="AH62" s="354">
        <v>0</v>
      </c>
      <c r="AI62" s="354">
        <v>0</v>
      </c>
      <c r="AJ62" s="354">
        <v>0</v>
      </c>
      <c r="AK62" s="724">
        <f>X62-N62</f>
        <v>0.66999999999999993</v>
      </c>
      <c r="AL62" s="724">
        <v>0.66999999999999993</v>
      </c>
      <c r="AM62" s="724">
        <v>0.66999999999999993</v>
      </c>
      <c r="AN62" s="724">
        <v>0.66999999999999993</v>
      </c>
      <c r="AO62" s="566">
        <v>160</v>
      </c>
      <c r="AP62" s="433">
        <f t="shared" ref="AP62:AP90" si="40">AC62*AO62</f>
        <v>0</v>
      </c>
      <c r="AQ62" s="567">
        <v>80</v>
      </c>
      <c r="AR62" s="286">
        <f t="shared" si="29"/>
        <v>0</v>
      </c>
      <c r="AS62" s="565"/>
      <c r="AT62" s="433">
        <f t="shared" si="30"/>
        <v>0</v>
      </c>
      <c r="AU62" s="565"/>
      <c r="AV62" s="433">
        <f t="shared" ref="AV62:AV90" si="41">AF62*AU62</f>
        <v>0</v>
      </c>
      <c r="AW62" s="423">
        <v>9040</v>
      </c>
      <c r="AX62" s="286">
        <f t="shared" si="32"/>
        <v>0</v>
      </c>
      <c r="AY62" s="423">
        <v>1440</v>
      </c>
      <c r="AZ62" s="286">
        <f t="shared" si="33"/>
        <v>0</v>
      </c>
      <c r="BA62" s="423"/>
      <c r="BB62" s="286">
        <f t="shared" ref="BB62:BB100" si="42">AI62*BA62</f>
        <v>0</v>
      </c>
      <c r="BC62" s="423">
        <v>880</v>
      </c>
      <c r="BD62" s="286">
        <f>BC62*AJ62</f>
        <v>0</v>
      </c>
      <c r="BE62" s="423">
        <v>3480</v>
      </c>
      <c r="BF62" s="286">
        <f t="shared" ref="BF62:BF90" si="43">AK62*BE62</f>
        <v>2331.6</v>
      </c>
      <c r="BG62" s="423">
        <v>320</v>
      </c>
      <c r="BH62" s="286">
        <f t="shared" ref="BH62:BH104" si="44">AL62*BG62</f>
        <v>214.39999999999998</v>
      </c>
      <c r="BI62" s="423">
        <v>0</v>
      </c>
      <c r="BJ62" s="286">
        <f t="shared" ref="BJ62:BJ104" si="45">AM62*BI62</f>
        <v>0</v>
      </c>
      <c r="BK62" s="423"/>
      <c r="BL62" s="448">
        <f t="shared" ref="BL62:BL104" si="46">AN62*BK62</f>
        <v>0</v>
      </c>
      <c r="BM62" s="317" t="s">
        <v>946</v>
      </c>
      <c r="BN62" s="599"/>
      <c r="BO62" s="599" t="s">
        <v>868</v>
      </c>
      <c r="BP62" s="599" t="s">
        <v>947</v>
      </c>
    </row>
    <row r="63" spans="1:68" hidden="1">
      <c r="A63" s="498" t="s">
        <v>864</v>
      </c>
      <c r="B63" s="130" t="s">
        <v>160</v>
      </c>
      <c r="C63" s="129" t="s">
        <v>87</v>
      </c>
      <c r="D63" s="517" t="s">
        <v>538</v>
      </c>
      <c r="E63" s="518" t="s">
        <v>162</v>
      </c>
      <c r="F63" s="986"/>
      <c r="G63" s="110">
        <v>2023</v>
      </c>
      <c r="H63" s="178" t="s">
        <v>246</v>
      </c>
      <c r="I63" s="178" t="s">
        <v>174</v>
      </c>
      <c r="J63" s="651">
        <v>15</v>
      </c>
      <c r="K63" s="178" t="s">
        <v>254</v>
      </c>
      <c r="L63" s="178" t="s">
        <v>167</v>
      </c>
      <c r="M63" s="467" t="s">
        <v>870</v>
      </c>
      <c r="N63" s="725">
        <v>2.83</v>
      </c>
      <c r="O63" s="726">
        <v>3.5</v>
      </c>
      <c r="P63" s="55">
        <v>3.65</v>
      </c>
      <c r="Q63" s="147">
        <v>3.65</v>
      </c>
      <c r="R63" s="55">
        <v>3.65</v>
      </c>
      <c r="S63" s="147">
        <v>3.65</v>
      </c>
      <c r="T63" s="55">
        <v>3.65</v>
      </c>
      <c r="U63" s="147">
        <v>3.65</v>
      </c>
      <c r="V63" s="55">
        <v>3.65</v>
      </c>
      <c r="W63" s="147">
        <v>3.65</v>
      </c>
      <c r="X63" s="726">
        <v>3.5</v>
      </c>
      <c r="Y63" s="726">
        <v>3.5</v>
      </c>
      <c r="Z63" s="726">
        <v>3.5</v>
      </c>
      <c r="AA63" s="726">
        <v>3.5</v>
      </c>
      <c r="AB63" s="727">
        <f>AN63</f>
        <v>0.66999999999999993</v>
      </c>
      <c r="AC63" s="225">
        <v>0</v>
      </c>
      <c r="AD63" s="225">
        <v>0</v>
      </c>
      <c r="AE63" s="225">
        <v>0</v>
      </c>
      <c r="AF63" s="225">
        <v>0</v>
      </c>
      <c r="AG63" s="225">
        <v>0</v>
      </c>
      <c r="AH63" s="225">
        <v>0</v>
      </c>
      <c r="AI63" s="225">
        <v>0</v>
      </c>
      <c r="AJ63" s="225">
        <v>0</v>
      </c>
      <c r="AK63" s="728">
        <f>X63-N63</f>
        <v>0.66999999999999993</v>
      </c>
      <c r="AL63" s="728">
        <v>0.66999999999999993</v>
      </c>
      <c r="AM63" s="728">
        <v>0.66999999999999993</v>
      </c>
      <c r="AN63" s="728">
        <v>0.66999999999999993</v>
      </c>
      <c r="AO63" s="390"/>
      <c r="AP63" s="431">
        <f t="shared" si="40"/>
        <v>0</v>
      </c>
      <c r="AQ63" s="400">
        <v>1280</v>
      </c>
      <c r="AR63" s="237">
        <f t="shared" si="29"/>
        <v>0</v>
      </c>
      <c r="AS63" s="403"/>
      <c r="AT63" s="431">
        <f t="shared" si="30"/>
        <v>0</v>
      </c>
      <c r="AU63" s="403"/>
      <c r="AV63" s="431">
        <f t="shared" si="41"/>
        <v>0</v>
      </c>
      <c r="AW63" s="386">
        <v>120</v>
      </c>
      <c r="AX63" s="237">
        <f t="shared" si="32"/>
        <v>0</v>
      </c>
      <c r="AY63" s="386">
        <v>240</v>
      </c>
      <c r="AZ63" s="237">
        <f t="shared" si="33"/>
        <v>0</v>
      </c>
      <c r="BA63" s="386">
        <v>120</v>
      </c>
      <c r="BB63" s="237">
        <f t="shared" si="42"/>
        <v>0</v>
      </c>
      <c r="BC63" s="386"/>
      <c r="BD63" s="237">
        <f>BC63*AJ63</f>
        <v>0</v>
      </c>
      <c r="BE63" s="386">
        <v>2760</v>
      </c>
      <c r="BF63" s="237">
        <f t="shared" si="43"/>
        <v>1849.1999999999998</v>
      </c>
      <c r="BG63" s="386">
        <v>3200</v>
      </c>
      <c r="BH63" s="237">
        <f t="shared" si="44"/>
        <v>2144</v>
      </c>
      <c r="BI63" s="386">
        <v>1240</v>
      </c>
      <c r="BJ63" s="237">
        <f t="shared" si="45"/>
        <v>830.8</v>
      </c>
      <c r="BK63" s="386"/>
      <c r="BL63" s="449">
        <f t="shared" si="46"/>
        <v>0</v>
      </c>
      <c r="BM63" s="317" t="s">
        <v>948</v>
      </c>
      <c r="BN63" s="599"/>
      <c r="BO63" s="599" t="s">
        <v>868</v>
      </c>
      <c r="BP63" s="599" t="s">
        <v>949</v>
      </c>
    </row>
    <row r="64" spans="1:68" hidden="1">
      <c r="A64" s="493" t="s">
        <v>864</v>
      </c>
      <c r="B64" s="130" t="s">
        <v>160</v>
      </c>
      <c r="C64" s="129" t="s">
        <v>87</v>
      </c>
      <c r="D64" s="517" t="s">
        <v>538</v>
      </c>
      <c r="E64" s="518" t="s">
        <v>162</v>
      </c>
      <c r="F64" s="986"/>
      <c r="G64" s="110">
        <v>2023</v>
      </c>
      <c r="H64" s="178" t="s">
        <v>246</v>
      </c>
      <c r="I64" s="178" t="s">
        <v>174</v>
      </c>
      <c r="J64" s="651">
        <v>15</v>
      </c>
      <c r="K64" s="178" t="s">
        <v>172</v>
      </c>
      <c r="L64" s="178" t="s">
        <v>167</v>
      </c>
      <c r="M64" s="467" t="s">
        <v>870</v>
      </c>
      <c r="N64" s="725">
        <v>4.37</v>
      </c>
      <c r="O64" s="726">
        <v>5.4</v>
      </c>
      <c r="P64" s="55">
        <v>5.7</v>
      </c>
      <c r="Q64" s="147">
        <v>5.7</v>
      </c>
      <c r="R64" s="55">
        <v>5.7</v>
      </c>
      <c r="S64" s="147">
        <v>5.7</v>
      </c>
      <c r="T64" s="55">
        <v>5.7</v>
      </c>
      <c r="U64" s="147">
        <v>5.7</v>
      </c>
      <c r="V64" s="55">
        <v>5.7</v>
      </c>
      <c r="W64" s="147">
        <v>5.7</v>
      </c>
      <c r="X64" s="726">
        <v>5.4</v>
      </c>
      <c r="Y64" s="726">
        <v>5.4</v>
      </c>
      <c r="Z64" s="726">
        <v>5.4</v>
      </c>
      <c r="AA64" s="726">
        <v>5.4</v>
      </c>
      <c r="AB64" s="727">
        <v>1.03</v>
      </c>
      <c r="AC64" s="225">
        <v>0.5</v>
      </c>
      <c r="AD64" s="225">
        <v>0.5</v>
      </c>
      <c r="AE64" s="225">
        <v>0.5</v>
      </c>
      <c r="AF64" s="225">
        <v>0.5</v>
      </c>
      <c r="AG64" s="225">
        <v>0.5</v>
      </c>
      <c r="AH64" s="225">
        <v>0.5</v>
      </c>
      <c r="AI64" s="225">
        <v>0.5</v>
      </c>
      <c r="AJ64" s="225">
        <v>0.5</v>
      </c>
      <c r="AK64" s="728">
        <f>X64-N64</f>
        <v>1.0300000000000002</v>
      </c>
      <c r="AL64" s="728">
        <v>1.0300000000000002</v>
      </c>
      <c r="AM64" s="728">
        <v>1.0300000000000002</v>
      </c>
      <c r="AN64" s="728">
        <v>1.0300000000000002</v>
      </c>
      <c r="AO64" s="390">
        <v>840</v>
      </c>
      <c r="AP64" s="431">
        <f t="shared" si="40"/>
        <v>420</v>
      </c>
      <c r="AQ64" s="400">
        <v>2320</v>
      </c>
      <c r="AR64" s="237">
        <f t="shared" si="29"/>
        <v>1160</v>
      </c>
      <c r="AS64" s="403">
        <v>200</v>
      </c>
      <c r="AT64" s="431">
        <f t="shared" si="30"/>
        <v>100</v>
      </c>
      <c r="AU64" s="403"/>
      <c r="AV64" s="431">
        <f t="shared" si="41"/>
        <v>0</v>
      </c>
      <c r="AW64" s="386">
        <v>6760</v>
      </c>
      <c r="AX64" s="237">
        <f t="shared" si="32"/>
        <v>3380</v>
      </c>
      <c r="AY64" s="386">
        <v>3920</v>
      </c>
      <c r="AZ64" s="237">
        <f t="shared" si="33"/>
        <v>1960</v>
      </c>
      <c r="BA64" s="386">
        <v>5120</v>
      </c>
      <c r="BB64" s="237">
        <f t="shared" si="42"/>
        <v>2560</v>
      </c>
      <c r="BC64" s="386">
        <v>8520</v>
      </c>
      <c r="BD64" s="237">
        <f t="shared" ref="BD64:BD89" si="47">BC64*AJ64</f>
        <v>4260</v>
      </c>
      <c r="BE64" s="386">
        <v>4120</v>
      </c>
      <c r="BF64" s="237">
        <f t="shared" si="43"/>
        <v>4243.6000000000013</v>
      </c>
      <c r="BG64" s="386">
        <f>4960+120</f>
        <v>5080</v>
      </c>
      <c r="BH64" s="237">
        <f t="shared" si="44"/>
        <v>5232.4000000000015</v>
      </c>
      <c r="BI64" s="386">
        <v>2280</v>
      </c>
      <c r="BJ64" s="237">
        <f t="shared" si="45"/>
        <v>2348.4000000000005</v>
      </c>
      <c r="BK64" s="386">
        <v>600</v>
      </c>
      <c r="BL64" s="449">
        <f t="shared" si="46"/>
        <v>618.00000000000011</v>
      </c>
      <c r="BM64" s="317" t="s">
        <v>950</v>
      </c>
      <c r="BN64" s="599"/>
      <c r="BO64" s="599" t="s">
        <v>868</v>
      </c>
      <c r="BP64" s="599" t="s">
        <v>951</v>
      </c>
    </row>
    <row r="65" spans="1:68" hidden="1">
      <c r="A65" s="498" t="s">
        <v>864</v>
      </c>
      <c r="B65" s="130" t="s">
        <v>160</v>
      </c>
      <c r="C65" s="129" t="s">
        <v>87</v>
      </c>
      <c r="D65" s="517" t="s">
        <v>538</v>
      </c>
      <c r="E65" s="518" t="s">
        <v>162</v>
      </c>
      <c r="F65" s="986"/>
      <c r="G65" s="110">
        <v>2023</v>
      </c>
      <c r="H65" s="178" t="s">
        <v>246</v>
      </c>
      <c r="I65" s="178" t="s">
        <v>165</v>
      </c>
      <c r="J65" s="651">
        <v>15</v>
      </c>
      <c r="K65" s="178" t="s">
        <v>251</v>
      </c>
      <c r="L65" s="178" t="s">
        <v>167</v>
      </c>
      <c r="M65" s="467" t="s">
        <v>870</v>
      </c>
      <c r="N65" s="776">
        <v>7.45</v>
      </c>
      <c r="O65" s="773">
        <v>8.8000000000000007</v>
      </c>
      <c r="P65" s="55">
        <v>10.8</v>
      </c>
      <c r="Q65" s="147">
        <v>10.8</v>
      </c>
      <c r="R65" s="55">
        <v>10.8</v>
      </c>
      <c r="S65" s="147">
        <v>10.8</v>
      </c>
      <c r="T65" s="55">
        <v>10.8</v>
      </c>
      <c r="U65" s="147">
        <v>10.8</v>
      </c>
      <c r="V65" s="55">
        <v>10.8</v>
      </c>
      <c r="W65" s="147">
        <v>10.8</v>
      </c>
      <c r="X65" s="726">
        <v>9.5</v>
      </c>
      <c r="Y65" s="773">
        <v>8.8000000000000007</v>
      </c>
      <c r="Z65" s="773">
        <v>8.8000000000000007</v>
      </c>
      <c r="AA65" s="773">
        <v>8.8000000000000007</v>
      </c>
      <c r="AB65" s="775">
        <v>1.3500000000000005</v>
      </c>
      <c r="AC65" s="225">
        <v>0.8</v>
      </c>
      <c r="AD65" s="225">
        <v>0.8</v>
      </c>
      <c r="AE65" s="225">
        <v>0.8</v>
      </c>
      <c r="AF65" s="225">
        <v>0.8</v>
      </c>
      <c r="AG65" s="225">
        <v>0.8</v>
      </c>
      <c r="AH65" s="225">
        <v>0.8</v>
      </c>
      <c r="AI65" s="225">
        <v>0.8</v>
      </c>
      <c r="AJ65" s="225">
        <v>0.8</v>
      </c>
      <c r="AK65" s="728">
        <v>1.7</v>
      </c>
      <c r="AL65" s="775">
        <v>1.3500000000000005</v>
      </c>
      <c r="AM65" s="775">
        <v>1.3500000000000005</v>
      </c>
      <c r="AN65" s="775">
        <v>1.3500000000000005</v>
      </c>
      <c r="AO65" s="390">
        <v>3640</v>
      </c>
      <c r="AP65" s="431">
        <f t="shared" si="40"/>
        <v>2912</v>
      </c>
      <c r="AQ65" s="400">
        <v>7200</v>
      </c>
      <c r="AR65" s="237">
        <f t="shared" si="29"/>
        <v>5760</v>
      </c>
      <c r="AS65" s="403">
        <v>4040</v>
      </c>
      <c r="AT65" s="431">
        <f t="shared" si="30"/>
        <v>3232</v>
      </c>
      <c r="AU65" s="403">
        <v>4240</v>
      </c>
      <c r="AV65" s="431">
        <f t="shared" si="41"/>
        <v>3392</v>
      </c>
      <c r="AW65" s="386">
        <v>4600</v>
      </c>
      <c r="AX65" s="237">
        <f t="shared" si="32"/>
        <v>3680</v>
      </c>
      <c r="AY65" s="386">
        <v>1000</v>
      </c>
      <c r="AZ65" s="237">
        <f t="shared" si="33"/>
        <v>800</v>
      </c>
      <c r="BA65" s="386">
        <v>920</v>
      </c>
      <c r="BB65" s="237">
        <f t="shared" si="42"/>
        <v>736</v>
      </c>
      <c r="BC65" s="386">
        <v>7640</v>
      </c>
      <c r="BD65" s="237">
        <f t="shared" si="47"/>
        <v>6112</v>
      </c>
      <c r="BE65" s="386">
        <v>1440</v>
      </c>
      <c r="BF65" s="237">
        <f t="shared" si="43"/>
        <v>2448</v>
      </c>
      <c r="BG65" s="386">
        <v>40</v>
      </c>
      <c r="BH65" s="237">
        <f t="shared" si="44"/>
        <v>54.000000000000021</v>
      </c>
      <c r="BI65" s="386">
        <v>0</v>
      </c>
      <c r="BJ65" s="237">
        <f t="shared" si="45"/>
        <v>0</v>
      </c>
      <c r="BK65" s="386"/>
      <c r="BL65" s="449">
        <f t="shared" si="46"/>
        <v>0</v>
      </c>
      <c r="BM65" s="317" t="s">
        <v>952</v>
      </c>
      <c r="BN65" s="599"/>
      <c r="BO65" s="599" t="s">
        <v>868</v>
      </c>
      <c r="BP65" s="599" t="s">
        <v>953</v>
      </c>
    </row>
    <row r="66" spans="1:68" ht="14.25" hidden="1" customHeight="1">
      <c r="A66" s="493" t="s">
        <v>864</v>
      </c>
      <c r="B66" s="130" t="s">
        <v>160</v>
      </c>
      <c r="C66" s="129" t="s">
        <v>87</v>
      </c>
      <c r="D66" s="517" t="s">
        <v>538</v>
      </c>
      <c r="E66" s="518" t="s">
        <v>162</v>
      </c>
      <c r="F66" s="986"/>
      <c r="G66" s="110">
        <v>2023</v>
      </c>
      <c r="H66" s="178" t="s">
        <v>246</v>
      </c>
      <c r="I66" s="178" t="s">
        <v>165</v>
      </c>
      <c r="J66" s="651">
        <v>15</v>
      </c>
      <c r="K66" s="178" t="s">
        <v>172</v>
      </c>
      <c r="L66" s="178" t="s">
        <v>167</v>
      </c>
      <c r="M66" s="467" t="s">
        <v>870</v>
      </c>
      <c r="N66" s="725">
        <v>7.8</v>
      </c>
      <c r="O66" s="726">
        <v>9.5</v>
      </c>
      <c r="P66" s="55">
        <v>10.8</v>
      </c>
      <c r="Q66" s="147">
        <v>10.8</v>
      </c>
      <c r="R66" s="55">
        <v>10.8</v>
      </c>
      <c r="S66" s="147">
        <v>10.8</v>
      </c>
      <c r="T66" s="55">
        <v>10.8</v>
      </c>
      <c r="U66" s="147">
        <v>10.8</v>
      </c>
      <c r="V66" s="55">
        <v>10.8</v>
      </c>
      <c r="W66" s="147">
        <v>10.8</v>
      </c>
      <c r="X66" s="726">
        <v>9.5</v>
      </c>
      <c r="Y66" s="726">
        <v>9.5</v>
      </c>
      <c r="Z66" s="726">
        <v>9.5</v>
      </c>
      <c r="AA66" s="726">
        <v>9.5</v>
      </c>
      <c r="AB66" s="727">
        <v>1.3500000000000005</v>
      </c>
      <c r="AC66" s="225">
        <v>0.8</v>
      </c>
      <c r="AD66" s="225">
        <v>0.8</v>
      </c>
      <c r="AE66" s="225">
        <v>0.8</v>
      </c>
      <c r="AF66" s="225">
        <v>0.8</v>
      </c>
      <c r="AG66" s="225">
        <v>0.8</v>
      </c>
      <c r="AH66" s="225">
        <v>0.8</v>
      </c>
      <c r="AI66" s="225">
        <v>0.8</v>
      </c>
      <c r="AJ66" s="225">
        <v>0.8</v>
      </c>
      <c r="AK66" s="728">
        <v>1.7</v>
      </c>
      <c r="AL66" s="728">
        <v>1.7000000000000002</v>
      </c>
      <c r="AM66" s="728">
        <v>1.7000000000000002</v>
      </c>
      <c r="AN66" s="728">
        <v>1.7000000000000002</v>
      </c>
      <c r="AO66" s="390"/>
      <c r="AP66" s="431">
        <f t="shared" si="40"/>
        <v>0</v>
      </c>
      <c r="AQ66" s="400">
        <v>160</v>
      </c>
      <c r="AR66" s="237">
        <f t="shared" si="29"/>
        <v>128</v>
      </c>
      <c r="AS66" s="403">
        <v>120</v>
      </c>
      <c r="AT66" s="431">
        <f t="shared" si="30"/>
        <v>96</v>
      </c>
      <c r="AU66" s="403"/>
      <c r="AV66" s="431">
        <f t="shared" si="41"/>
        <v>0</v>
      </c>
      <c r="AW66" s="386">
        <v>5400</v>
      </c>
      <c r="AX66" s="237">
        <f t="shared" si="32"/>
        <v>4320</v>
      </c>
      <c r="AY66" s="386">
        <v>1920</v>
      </c>
      <c r="AZ66" s="237">
        <f t="shared" si="33"/>
        <v>1536</v>
      </c>
      <c r="BA66" s="386">
        <v>800</v>
      </c>
      <c r="BB66" s="237">
        <f t="shared" si="42"/>
        <v>640</v>
      </c>
      <c r="BC66" s="386">
        <v>3680</v>
      </c>
      <c r="BD66" s="237">
        <f t="shared" si="47"/>
        <v>2944</v>
      </c>
      <c r="BE66" s="385">
        <v>3600</v>
      </c>
      <c r="BF66" s="237">
        <f t="shared" si="43"/>
        <v>6120</v>
      </c>
      <c r="BG66" s="385">
        <v>400</v>
      </c>
      <c r="BH66" s="237">
        <f t="shared" si="44"/>
        <v>680.00000000000011</v>
      </c>
      <c r="BI66" s="385">
        <v>280</v>
      </c>
      <c r="BJ66" s="237">
        <f t="shared" si="45"/>
        <v>476.00000000000006</v>
      </c>
      <c r="BK66" s="385"/>
      <c r="BL66" s="449">
        <f t="shared" si="46"/>
        <v>0</v>
      </c>
      <c r="BM66" s="317" t="s">
        <v>954</v>
      </c>
      <c r="BN66" s="599"/>
      <c r="BO66" s="599" t="s">
        <v>868</v>
      </c>
      <c r="BP66" s="599" t="s">
        <v>955</v>
      </c>
    </row>
    <row r="67" spans="1:68" ht="14.25" hidden="1" customHeight="1">
      <c r="A67" s="498" t="s">
        <v>864</v>
      </c>
      <c r="B67" s="130" t="s">
        <v>160</v>
      </c>
      <c r="C67" s="129" t="s">
        <v>87</v>
      </c>
      <c r="D67" s="517" t="s">
        <v>538</v>
      </c>
      <c r="E67" s="518" t="s">
        <v>162</v>
      </c>
      <c r="F67" s="986"/>
      <c r="G67" s="110">
        <v>2023</v>
      </c>
      <c r="H67" s="178" t="s">
        <v>250</v>
      </c>
      <c r="I67" s="178" t="s">
        <v>174</v>
      </c>
      <c r="J67" s="651">
        <v>14</v>
      </c>
      <c r="K67" s="178" t="s">
        <v>251</v>
      </c>
      <c r="L67" s="178" t="s">
        <v>167</v>
      </c>
      <c r="M67" s="467" t="s">
        <v>900</v>
      </c>
      <c r="N67" s="725">
        <v>3.45</v>
      </c>
      <c r="O67" s="726">
        <v>3.75</v>
      </c>
      <c r="P67" s="55">
        <v>4.25</v>
      </c>
      <c r="Q67" s="147">
        <v>4.25</v>
      </c>
      <c r="R67" s="55">
        <v>4.25</v>
      </c>
      <c r="S67" s="147">
        <v>4.25</v>
      </c>
      <c r="T67" s="55">
        <v>4.25</v>
      </c>
      <c r="U67" s="147">
        <v>4.25</v>
      </c>
      <c r="V67" s="55">
        <v>4.25</v>
      </c>
      <c r="W67" s="147">
        <v>4.25</v>
      </c>
      <c r="X67" s="726">
        <v>3.75</v>
      </c>
      <c r="Y67" s="726">
        <v>3.75</v>
      </c>
      <c r="Z67" s="726">
        <v>3.75</v>
      </c>
      <c r="AA67" s="726">
        <v>3.75</v>
      </c>
      <c r="AB67" s="727">
        <v>1.3500000000000005</v>
      </c>
      <c r="AC67" s="225">
        <v>0.65</v>
      </c>
      <c r="AD67" s="225">
        <v>0.65</v>
      </c>
      <c r="AE67" s="225">
        <v>0.65</v>
      </c>
      <c r="AF67" s="225">
        <v>0.65</v>
      </c>
      <c r="AG67" s="225">
        <v>0.65</v>
      </c>
      <c r="AH67" s="225">
        <v>0.65</v>
      </c>
      <c r="AI67" s="225">
        <v>0.65</v>
      </c>
      <c r="AJ67" s="225">
        <v>0.65</v>
      </c>
      <c r="AK67" s="728">
        <v>0.3</v>
      </c>
      <c r="AL67" s="728">
        <v>0.29999999999999982</v>
      </c>
      <c r="AM67" s="728">
        <v>0.29999999999999982</v>
      </c>
      <c r="AN67" s="728">
        <v>0.29999999999999982</v>
      </c>
      <c r="AO67" s="418">
        <v>2000</v>
      </c>
      <c r="AP67" s="431">
        <f t="shared" si="40"/>
        <v>1300</v>
      </c>
      <c r="AQ67" s="424">
        <v>11320</v>
      </c>
      <c r="AR67" s="237">
        <f t="shared" si="29"/>
        <v>7358</v>
      </c>
      <c r="AS67" s="96">
        <v>360</v>
      </c>
      <c r="AT67" s="431">
        <f t="shared" si="30"/>
        <v>234</v>
      </c>
      <c r="AU67" s="96">
        <v>1640</v>
      </c>
      <c r="AV67" s="431">
        <f t="shared" si="41"/>
        <v>1066</v>
      </c>
      <c r="AW67" s="427">
        <v>2640</v>
      </c>
      <c r="AX67" s="237">
        <f t="shared" si="32"/>
        <v>1716</v>
      </c>
      <c r="AY67" s="427">
        <v>2160</v>
      </c>
      <c r="AZ67" s="237">
        <f t="shared" si="33"/>
        <v>1404</v>
      </c>
      <c r="BA67" s="386">
        <v>1440</v>
      </c>
      <c r="BB67" s="237">
        <f t="shared" si="42"/>
        <v>936</v>
      </c>
      <c r="BC67" s="385">
        <f>280+5080</f>
        <v>5360</v>
      </c>
      <c r="BD67" s="237">
        <f t="shared" si="47"/>
        <v>3484</v>
      </c>
      <c r="BE67" s="385"/>
      <c r="BF67" s="237">
        <f t="shared" si="43"/>
        <v>0</v>
      </c>
      <c r="BG67" s="385"/>
      <c r="BH67" s="237">
        <f t="shared" si="44"/>
        <v>0</v>
      </c>
      <c r="BI67" s="385"/>
      <c r="BJ67" s="237">
        <f t="shared" si="45"/>
        <v>0</v>
      </c>
      <c r="BK67" s="386"/>
      <c r="BL67" s="449">
        <f t="shared" si="46"/>
        <v>0</v>
      </c>
      <c r="BM67" s="317" t="s">
        <v>956</v>
      </c>
      <c r="BN67" s="599"/>
      <c r="BO67" s="599" t="s">
        <v>868</v>
      </c>
      <c r="BP67" s="599" t="s">
        <v>957</v>
      </c>
    </row>
    <row r="68" spans="1:68" ht="14.25" hidden="1" customHeight="1">
      <c r="A68" s="498" t="s">
        <v>864</v>
      </c>
      <c r="B68" s="130" t="s">
        <v>160</v>
      </c>
      <c r="C68" s="129" t="s">
        <v>87</v>
      </c>
      <c r="D68" s="517" t="s">
        <v>538</v>
      </c>
      <c r="E68" s="518" t="s">
        <v>162</v>
      </c>
      <c r="F68" s="986"/>
      <c r="G68" s="110">
        <v>2023</v>
      </c>
      <c r="H68" s="178" t="s">
        <v>250</v>
      </c>
      <c r="I68" s="178" t="s">
        <v>174</v>
      </c>
      <c r="J68" s="651">
        <v>14</v>
      </c>
      <c r="K68" s="178" t="s">
        <v>251</v>
      </c>
      <c r="L68" s="178" t="s">
        <v>167</v>
      </c>
      <c r="M68" s="467" t="s">
        <v>900</v>
      </c>
      <c r="N68" s="725">
        <v>3.45</v>
      </c>
      <c r="O68" s="726">
        <v>3.75</v>
      </c>
      <c r="P68" s="55">
        <v>4.25</v>
      </c>
      <c r="Q68" s="147">
        <v>4.25</v>
      </c>
      <c r="R68" s="55">
        <v>4.25</v>
      </c>
      <c r="S68" s="147">
        <v>4.25</v>
      </c>
      <c r="T68" s="55">
        <v>4.25</v>
      </c>
      <c r="U68" s="147">
        <v>4.25</v>
      </c>
      <c r="V68" s="55">
        <v>4.25</v>
      </c>
      <c r="W68" s="147">
        <v>4.25</v>
      </c>
      <c r="X68" s="726">
        <v>3.75</v>
      </c>
      <c r="Y68" s="726">
        <v>3.75</v>
      </c>
      <c r="Z68" s="726">
        <v>3.75</v>
      </c>
      <c r="AA68" s="726">
        <v>3.75</v>
      </c>
      <c r="AB68" s="727">
        <v>1.3500000000000005</v>
      </c>
      <c r="AC68" s="225">
        <v>0.65</v>
      </c>
      <c r="AD68" s="225">
        <v>0.65</v>
      </c>
      <c r="AE68" s="225">
        <v>0.65</v>
      </c>
      <c r="AF68" s="225">
        <v>0.65</v>
      </c>
      <c r="AG68" s="225">
        <v>0.65</v>
      </c>
      <c r="AH68" s="225">
        <v>0.65</v>
      </c>
      <c r="AI68" s="225">
        <v>0.65</v>
      </c>
      <c r="AJ68" s="225">
        <v>0.65</v>
      </c>
      <c r="AK68" s="728">
        <v>0.3</v>
      </c>
      <c r="AL68" s="728">
        <v>0.29999999999999982</v>
      </c>
      <c r="AM68" s="728">
        <v>0.29999999999999982</v>
      </c>
      <c r="AN68" s="728">
        <v>0.29999999999999982</v>
      </c>
      <c r="AO68" s="418"/>
      <c r="AP68" s="431">
        <f>AC68*AO68</f>
        <v>0</v>
      </c>
      <c r="AQ68" s="424"/>
      <c r="AR68" s="237">
        <f>AD68*AQ68</f>
        <v>0</v>
      </c>
      <c r="AS68" s="96"/>
      <c r="AT68" s="431">
        <f>AE68*AS68</f>
        <v>0</v>
      </c>
      <c r="AU68" s="96">
        <v>240</v>
      </c>
      <c r="AV68" s="431">
        <f t="shared" si="41"/>
        <v>156</v>
      </c>
      <c r="AW68" s="427">
        <v>4400</v>
      </c>
      <c r="AX68" s="237">
        <f t="shared" si="32"/>
        <v>2860</v>
      </c>
      <c r="AY68" s="427">
        <v>360</v>
      </c>
      <c r="AZ68" s="237">
        <f t="shared" si="33"/>
        <v>234</v>
      </c>
      <c r="BA68" s="386">
        <v>1280</v>
      </c>
      <c r="BB68" s="237">
        <f t="shared" si="42"/>
        <v>832</v>
      </c>
      <c r="BC68" s="385">
        <v>4360</v>
      </c>
      <c r="BD68" s="237">
        <f t="shared" si="47"/>
        <v>2834</v>
      </c>
      <c r="BE68" s="385">
        <v>3160</v>
      </c>
      <c r="BF68" s="237">
        <f t="shared" si="43"/>
        <v>948</v>
      </c>
      <c r="BG68" s="385">
        <v>9280</v>
      </c>
      <c r="BH68" s="237">
        <f t="shared" si="44"/>
        <v>2783.9999999999982</v>
      </c>
      <c r="BI68" s="385">
        <v>19360</v>
      </c>
      <c r="BJ68" s="237">
        <f t="shared" si="45"/>
        <v>5807.9999999999964</v>
      </c>
      <c r="BK68" s="386">
        <v>7760</v>
      </c>
      <c r="BL68" s="449">
        <f t="shared" si="46"/>
        <v>2327.9999999999986</v>
      </c>
      <c r="BM68" s="317" t="s">
        <v>958</v>
      </c>
      <c r="BN68" s="599" t="s">
        <v>959</v>
      </c>
      <c r="BO68" s="599" t="s">
        <v>868</v>
      </c>
      <c r="BP68" s="599" t="s">
        <v>960</v>
      </c>
    </row>
    <row r="69" spans="1:68" ht="14.25" hidden="1" customHeight="1">
      <c r="A69" s="493" t="s">
        <v>864</v>
      </c>
      <c r="B69" s="130" t="s">
        <v>160</v>
      </c>
      <c r="C69" s="129" t="s">
        <v>87</v>
      </c>
      <c r="D69" s="517" t="s">
        <v>225</v>
      </c>
      <c r="E69" s="518" t="s">
        <v>162</v>
      </c>
      <c r="F69" s="986"/>
      <c r="G69" s="110">
        <v>2023</v>
      </c>
      <c r="H69" s="178" t="s">
        <v>250</v>
      </c>
      <c r="I69" s="178" t="s">
        <v>174</v>
      </c>
      <c r="J69" s="651">
        <v>14</v>
      </c>
      <c r="K69" s="178" t="s">
        <v>254</v>
      </c>
      <c r="L69" s="178" t="s">
        <v>167</v>
      </c>
      <c r="M69" s="467" t="s">
        <v>900</v>
      </c>
      <c r="N69" s="725">
        <v>3.45</v>
      </c>
      <c r="O69" s="726">
        <v>3.75</v>
      </c>
      <c r="P69" s="55">
        <v>4.25</v>
      </c>
      <c r="Q69" s="147">
        <v>4.25</v>
      </c>
      <c r="R69" s="55">
        <v>4.25</v>
      </c>
      <c r="S69" s="147">
        <v>4.25</v>
      </c>
      <c r="T69" s="55">
        <v>4.25</v>
      </c>
      <c r="U69" s="147">
        <v>4.25</v>
      </c>
      <c r="V69" s="55">
        <v>4.25</v>
      </c>
      <c r="W69" s="147">
        <v>4.25</v>
      </c>
      <c r="X69" s="726">
        <v>3.75</v>
      </c>
      <c r="Y69" s="726">
        <v>3.75</v>
      </c>
      <c r="Z69" s="726">
        <v>3.75</v>
      </c>
      <c r="AA69" s="726">
        <v>3.75</v>
      </c>
      <c r="AB69" s="727">
        <v>0.3</v>
      </c>
      <c r="AC69" s="225">
        <v>0.65</v>
      </c>
      <c r="AD69" s="225">
        <v>0.65</v>
      </c>
      <c r="AE69" s="225">
        <v>0.65</v>
      </c>
      <c r="AF69" s="225">
        <v>0.65</v>
      </c>
      <c r="AG69" s="225">
        <v>0.65</v>
      </c>
      <c r="AH69" s="225">
        <v>0.65</v>
      </c>
      <c r="AI69" s="225">
        <v>0.65</v>
      </c>
      <c r="AJ69" s="225">
        <v>0.65</v>
      </c>
      <c r="AK69" s="728">
        <f t="shared" ref="AK69:AK70" si="48">X69-N69</f>
        <v>0.29999999999999982</v>
      </c>
      <c r="AL69" s="728">
        <v>0.29999999999999982</v>
      </c>
      <c r="AM69" s="728">
        <v>0.29999999999999982</v>
      </c>
      <c r="AN69" s="728">
        <v>0.29999999999999982</v>
      </c>
      <c r="AO69" s="390">
        <v>1160</v>
      </c>
      <c r="AP69" s="431">
        <f t="shared" si="40"/>
        <v>754</v>
      </c>
      <c r="AQ69" s="400">
        <v>2840</v>
      </c>
      <c r="AR69" s="237">
        <f t="shared" si="29"/>
        <v>1846</v>
      </c>
      <c r="AS69" s="403">
        <v>280</v>
      </c>
      <c r="AT69" s="431">
        <f t="shared" si="30"/>
        <v>182</v>
      </c>
      <c r="AU69" s="403">
        <v>1440</v>
      </c>
      <c r="AV69" s="431">
        <f t="shared" si="41"/>
        <v>936</v>
      </c>
      <c r="AW69" s="386">
        <v>2280</v>
      </c>
      <c r="AX69" s="237">
        <f t="shared" si="32"/>
        <v>1482</v>
      </c>
      <c r="AY69" s="386">
        <v>160</v>
      </c>
      <c r="AZ69" s="237">
        <f t="shared" si="33"/>
        <v>104</v>
      </c>
      <c r="BA69" s="386">
        <v>240</v>
      </c>
      <c r="BB69" s="237">
        <f t="shared" si="42"/>
        <v>156</v>
      </c>
      <c r="BC69" s="386">
        <v>1960</v>
      </c>
      <c r="BD69" s="237">
        <f t="shared" si="47"/>
        <v>1274</v>
      </c>
      <c r="BE69" s="385">
        <v>2640</v>
      </c>
      <c r="BF69" s="237">
        <f t="shared" si="43"/>
        <v>791.99999999999955</v>
      </c>
      <c r="BG69" s="385">
        <v>480</v>
      </c>
      <c r="BH69" s="237">
        <f t="shared" si="44"/>
        <v>143.99999999999991</v>
      </c>
      <c r="BI69" s="385">
        <v>5440</v>
      </c>
      <c r="BJ69" s="237">
        <f t="shared" si="45"/>
        <v>1631.9999999999991</v>
      </c>
      <c r="BK69" s="385"/>
      <c r="BL69" s="449">
        <f t="shared" si="46"/>
        <v>0</v>
      </c>
      <c r="BM69" s="317" t="s">
        <v>961</v>
      </c>
      <c r="BN69" s="599"/>
      <c r="BO69" s="599" t="s">
        <v>868</v>
      </c>
      <c r="BP69" s="599" t="s">
        <v>962</v>
      </c>
    </row>
    <row r="70" spans="1:68" ht="14.25" hidden="1" customHeight="1">
      <c r="A70" s="493" t="s">
        <v>864</v>
      </c>
      <c r="B70" s="130" t="s">
        <v>160</v>
      </c>
      <c r="C70" s="129" t="s">
        <v>87</v>
      </c>
      <c r="D70" s="517" t="s">
        <v>225</v>
      </c>
      <c r="E70" s="518" t="s">
        <v>162</v>
      </c>
      <c r="F70" s="986"/>
      <c r="G70" s="110">
        <v>2023</v>
      </c>
      <c r="H70" s="178" t="s">
        <v>250</v>
      </c>
      <c r="I70" s="178" t="s">
        <v>174</v>
      </c>
      <c r="J70" s="651">
        <v>14</v>
      </c>
      <c r="K70" s="178" t="s">
        <v>254</v>
      </c>
      <c r="L70" s="178" t="s">
        <v>167</v>
      </c>
      <c r="M70" s="467" t="s">
        <v>900</v>
      </c>
      <c r="N70" s="725">
        <v>3.45</v>
      </c>
      <c r="O70" s="726">
        <v>3.75</v>
      </c>
      <c r="P70" s="55">
        <v>4.25</v>
      </c>
      <c r="Q70" s="147">
        <v>4.25</v>
      </c>
      <c r="R70" s="55">
        <v>4.25</v>
      </c>
      <c r="S70" s="147">
        <v>4.25</v>
      </c>
      <c r="T70" s="55">
        <v>4.25</v>
      </c>
      <c r="U70" s="147">
        <v>4.25</v>
      </c>
      <c r="V70" s="55">
        <v>4.25</v>
      </c>
      <c r="W70" s="147">
        <v>4.25</v>
      </c>
      <c r="X70" s="726">
        <v>3.75</v>
      </c>
      <c r="Y70" s="726">
        <v>3.75</v>
      </c>
      <c r="Z70" s="726">
        <v>3.75</v>
      </c>
      <c r="AA70" s="726">
        <v>3.75</v>
      </c>
      <c r="AB70" s="727">
        <v>0.3</v>
      </c>
      <c r="AC70" s="225">
        <v>0.65</v>
      </c>
      <c r="AD70" s="225">
        <v>0.65</v>
      </c>
      <c r="AE70" s="225">
        <v>0.65</v>
      </c>
      <c r="AF70" s="225">
        <v>0.65</v>
      </c>
      <c r="AG70" s="225">
        <v>0.65</v>
      </c>
      <c r="AH70" s="225">
        <v>0.65</v>
      </c>
      <c r="AI70" s="225">
        <v>0.65</v>
      </c>
      <c r="AJ70" s="225">
        <v>0.65</v>
      </c>
      <c r="AK70" s="728">
        <f t="shared" si="48"/>
        <v>0.29999999999999982</v>
      </c>
      <c r="AL70" s="728">
        <v>0.29999999999999982</v>
      </c>
      <c r="AM70" s="728">
        <v>0.29999999999999982</v>
      </c>
      <c r="AN70" s="728">
        <v>0.29999999999999982</v>
      </c>
      <c r="AO70" s="390"/>
      <c r="AP70" s="431">
        <f>AC70*AO70</f>
        <v>0</v>
      </c>
      <c r="AQ70" s="400"/>
      <c r="AR70" s="237">
        <f>AD70*AQ70</f>
        <v>0</v>
      </c>
      <c r="AS70" s="403"/>
      <c r="AT70" s="431">
        <f>AE70*AS70</f>
        <v>0</v>
      </c>
      <c r="AU70" s="403"/>
      <c r="AV70" s="431">
        <f t="shared" si="41"/>
        <v>0</v>
      </c>
      <c r="AW70" s="386">
        <v>40</v>
      </c>
      <c r="AX70" s="237">
        <f t="shared" si="32"/>
        <v>26</v>
      </c>
      <c r="AY70" s="386">
        <v>80</v>
      </c>
      <c r="AZ70" s="237">
        <f t="shared" si="33"/>
        <v>52</v>
      </c>
      <c r="BA70" s="386"/>
      <c r="BB70" s="237">
        <f t="shared" si="42"/>
        <v>0</v>
      </c>
      <c r="BC70" s="386">
        <v>240</v>
      </c>
      <c r="BD70" s="237">
        <f t="shared" si="47"/>
        <v>156</v>
      </c>
      <c r="BE70" s="385">
        <v>360</v>
      </c>
      <c r="BF70" s="237">
        <f t="shared" si="43"/>
        <v>107.99999999999994</v>
      </c>
      <c r="BG70" s="385">
        <v>200</v>
      </c>
      <c r="BH70" s="237">
        <f t="shared" si="44"/>
        <v>59.999999999999964</v>
      </c>
      <c r="BI70" s="385">
        <v>240</v>
      </c>
      <c r="BJ70" s="237">
        <f t="shared" si="45"/>
        <v>71.999999999999957</v>
      </c>
      <c r="BK70" s="385">
        <v>1440</v>
      </c>
      <c r="BL70" s="449">
        <f t="shared" si="46"/>
        <v>431.99999999999977</v>
      </c>
      <c r="BM70" s="317" t="s">
        <v>963</v>
      </c>
      <c r="BN70" s="599" t="s">
        <v>959</v>
      </c>
      <c r="BO70" s="599" t="s">
        <v>868</v>
      </c>
      <c r="BP70" s="599" t="s">
        <v>964</v>
      </c>
    </row>
    <row r="71" spans="1:68" ht="14.25" hidden="1" customHeight="1">
      <c r="A71" s="498" t="s">
        <v>864</v>
      </c>
      <c r="B71" s="130" t="s">
        <v>160</v>
      </c>
      <c r="C71" s="129" t="s">
        <v>87</v>
      </c>
      <c r="D71" s="517" t="s">
        <v>538</v>
      </c>
      <c r="E71" s="518" t="s">
        <v>162</v>
      </c>
      <c r="F71" s="986"/>
      <c r="G71" s="110">
        <v>2023</v>
      </c>
      <c r="H71" s="178" t="s">
        <v>250</v>
      </c>
      <c r="I71" s="178" t="s">
        <v>165</v>
      </c>
      <c r="J71" s="651">
        <v>14</v>
      </c>
      <c r="K71" s="178" t="s">
        <v>251</v>
      </c>
      <c r="L71" s="178" t="s">
        <v>167</v>
      </c>
      <c r="M71" s="467" t="s">
        <v>900</v>
      </c>
      <c r="N71" s="776">
        <v>7.8</v>
      </c>
      <c r="O71" s="773">
        <v>8.6999999999999993</v>
      </c>
      <c r="P71" s="55">
        <v>11.5</v>
      </c>
      <c r="Q71" s="147">
        <v>11.5</v>
      </c>
      <c r="R71" s="55">
        <v>11.5</v>
      </c>
      <c r="S71" s="147">
        <v>11.5</v>
      </c>
      <c r="T71" s="55">
        <v>11.5</v>
      </c>
      <c r="U71" s="147">
        <v>11.5</v>
      </c>
      <c r="V71" s="55">
        <v>11.5</v>
      </c>
      <c r="W71" s="147">
        <v>11.5</v>
      </c>
      <c r="X71" s="726">
        <v>9.4</v>
      </c>
      <c r="Y71" s="773">
        <v>8.6999999999999993</v>
      </c>
      <c r="Z71" s="773">
        <v>8.6999999999999993</v>
      </c>
      <c r="AA71" s="773">
        <v>8.6999999999999993</v>
      </c>
      <c r="AB71" s="727">
        <v>0.80000000000000071</v>
      </c>
      <c r="AC71" s="225">
        <v>0.5</v>
      </c>
      <c r="AD71" s="225">
        <v>0.5</v>
      </c>
      <c r="AE71" s="225">
        <v>0.5</v>
      </c>
      <c r="AF71" s="225">
        <v>0.5</v>
      </c>
      <c r="AG71" s="225">
        <v>0.5</v>
      </c>
      <c r="AH71" s="225">
        <v>0.5</v>
      </c>
      <c r="AI71" s="225">
        <v>0.5</v>
      </c>
      <c r="AJ71" s="225">
        <v>0.5</v>
      </c>
      <c r="AK71" s="728">
        <v>0.8</v>
      </c>
      <c r="AL71" s="775">
        <v>0.9</v>
      </c>
      <c r="AM71" s="775">
        <v>0.9</v>
      </c>
      <c r="AN71" s="775">
        <v>0.9</v>
      </c>
      <c r="AO71" s="390">
        <v>4160</v>
      </c>
      <c r="AP71" s="431">
        <f t="shared" si="40"/>
        <v>2080</v>
      </c>
      <c r="AQ71" s="424">
        <v>14240</v>
      </c>
      <c r="AR71" s="237">
        <f t="shared" si="29"/>
        <v>7120</v>
      </c>
      <c r="AS71" s="96"/>
      <c r="AT71" s="431">
        <f t="shared" si="30"/>
        <v>0</v>
      </c>
      <c r="AU71" s="96">
        <v>600</v>
      </c>
      <c r="AV71" s="431">
        <f t="shared" si="41"/>
        <v>300</v>
      </c>
      <c r="AW71" s="386">
        <v>4320</v>
      </c>
      <c r="AX71" s="237">
        <f t="shared" si="32"/>
        <v>2160</v>
      </c>
      <c r="AY71" s="386">
        <v>40</v>
      </c>
      <c r="AZ71" s="237">
        <f t="shared" si="33"/>
        <v>20</v>
      </c>
      <c r="BA71" s="386">
        <v>120</v>
      </c>
      <c r="BB71" s="237">
        <f t="shared" si="42"/>
        <v>60</v>
      </c>
      <c r="BC71" s="385">
        <v>680</v>
      </c>
      <c r="BD71" s="237">
        <f t="shared" si="47"/>
        <v>340</v>
      </c>
      <c r="BE71" s="385"/>
      <c r="BF71" s="237">
        <f t="shared" si="43"/>
        <v>0</v>
      </c>
      <c r="BG71" s="385"/>
      <c r="BH71" s="237">
        <f t="shared" si="44"/>
        <v>0</v>
      </c>
      <c r="BI71" s="385"/>
      <c r="BJ71" s="237">
        <f t="shared" si="45"/>
        <v>0</v>
      </c>
      <c r="BK71" s="385"/>
      <c r="BL71" s="449">
        <f t="shared" si="46"/>
        <v>0</v>
      </c>
      <c r="BM71" s="317" t="s">
        <v>965</v>
      </c>
      <c r="BN71" s="599"/>
      <c r="BO71" s="599" t="s">
        <v>868</v>
      </c>
      <c r="BP71" s="599" t="s">
        <v>966</v>
      </c>
    </row>
    <row r="72" spans="1:68" ht="14.25" hidden="1" customHeight="1">
      <c r="A72" s="498" t="s">
        <v>864</v>
      </c>
      <c r="B72" s="130" t="s">
        <v>160</v>
      </c>
      <c r="C72" s="129" t="s">
        <v>87</v>
      </c>
      <c r="D72" s="517" t="s">
        <v>538</v>
      </c>
      <c r="E72" s="518" t="s">
        <v>162</v>
      </c>
      <c r="F72" s="986"/>
      <c r="G72" s="110">
        <v>2023</v>
      </c>
      <c r="H72" s="178" t="s">
        <v>250</v>
      </c>
      <c r="I72" s="178" t="s">
        <v>165</v>
      </c>
      <c r="J72" s="651">
        <v>14</v>
      </c>
      <c r="K72" s="178" t="s">
        <v>251</v>
      </c>
      <c r="L72" s="178" t="s">
        <v>167</v>
      </c>
      <c r="M72" s="467" t="s">
        <v>900</v>
      </c>
      <c r="N72" s="776">
        <v>7.8</v>
      </c>
      <c r="O72" s="773">
        <v>8.6999999999999993</v>
      </c>
      <c r="P72" s="55">
        <v>11.5</v>
      </c>
      <c r="Q72" s="147">
        <v>11.5</v>
      </c>
      <c r="R72" s="55">
        <v>11.5</v>
      </c>
      <c r="S72" s="147">
        <v>11.5</v>
      </c>
      <c r="T72" s="55">
        <v>11.5</v>
      </c>
      <c r="U72" s="147">
        <v>11.5</v>
      </c>
      <c r="V72" s="55">
        <v>11.5</v>
      </c>
      <c r="W72" s="147">
        <v>11.5</v>
      </c>
      <c r="X72" s="726">
        <v>9.4</v>
      </c>
      <c r="Y72" s="773">
        <v>8.6999999999999993</v>
      </c>
      <c r="Z72" s="773">
        <v>8.6999999999999993</v>
      </c>
      <c r="AA72" s="773">
        <v>8.6999999999999993</v>
      </c>
      <c r="AB72" s="727">
        <v>0.80000000000000071</v>
      </c>
      <c r="AC72" s="225">
        <v>0.5</v>
      </c>
      <c r="AD72" s="225">
        <v>0.5</v>
      </c>
      <c r="AE72" s="225">
        <v>0.5</v>
      </c>
      <c r="AF72" s="225">
        <v>0.5</v>
      </c>
      <c r="AG72" s="225">
        <v>0.5</v>
      </c>
      <c r="AH72" s="225">
        <v>0.5</v>
      </c>
      <c r="AI72" s="225">
        <v>0.5</v>
      </c>
      <c r="AJ72" s="225">
        <v>0.5</v>
      </c>
      <c r="AK72" s="728">
        <v>0.8</v>
      </c>
      <c r="AL72" s="775">
        <v>0.9</v>
      </c>
      <c r="AM72" s="775">
        <v>0.9</v>
      </c>
      <c r="AN72" s="775">
        <v>0.9</v>
      </c>
      <c r="AO72" s="390"/>
      <c r="AP72" s="431">
        <f>AC72*AO72</f>
        <v>0</v>
      </c>
      <c r="AQ72" s="424"/>
      <c r="AR72" s="237">
        <f>AD72*AQ72</f>
        <v>0</v>
      </c>
      <c r="AS72" s="96"/>
      <c r="AT72" s="431">
        <f>AE72*AS72</f>
        <v>0</v>
      </c>
      <c r="AU72" s="96">
        <v>1920</v>
      </c>
      <c r="AV72" s="431">
        <f t="shared" si="41"/>
        <v>960</v>
      </c>
      <c r="AW72" s="386">
        <v>13869</v>
      </c>
      <c r="AX72" s="237">
        <f t="shared" si="32"/>
        <v>6934.5</v>
      </c>
      <c r="AY72" s="386">
        <v>1600</v>
      </c>
      <c r="AZ72" s="237">
        <f t="shared" si="33"/>
        <v>800</v>
      </c>
      <c r="BA72" s="386">
        <v>1200</v>
      </c>
      <c r="BB72" s="237">
        <f t="shared" si="42"/>
        <v>600</v>
      </c>
      <c r="BC72" s="385">
        <v>8320</v>
      </c>
      <c r="BD72" s="237">
        <f t="shared" si="47"/>
        <v>4160</v>
      </c>
      <c r="BE72" s="385">
        <v>680</v>
      </c>
      <c r="BF72" s="237">
        <f t="shared" si="43"/>
        <v>544</v>
      </c>
      <c r="BG72" s="385">
        <v>5760</v>
      </c>
      <c r="BH72" s="237">
        <f t="shared" si="44"/>
        <v>5184</v>
      </c>
      <c r="BI72" s="385">
        <v>15760</v>
      </c>
      <c r="BJ72" s="237">
        <f t="shared" si="45"/>
        <v>14184</v>
      </c>
      <c r="BK72" s="385">
        <v>1760</v>
      </c>
      <c r="BL72" s="449">
        <f t="shared" si="46"/>
        <v>1584</v>
      </c>
      <c r="BM72" s="317" t="s">
        <v>967</v>
      </c>
      <c r="BN72" s="599" t="s">
        <v>959</v>
      </c>
      <c r="BO72" s="599" t="s">
        <v>868</v>
      </c>
      <c r="BP72" s="599" t="s">
        <v>968</v>
      </c>
    </row>
    <row r="73" spans="1:68" ht="12.75" hidden="1" customHeight="1">
      <c r="A73" s="493" t="s">
        <v>864</v>
      </c>
      <c r="B73" s="130" t="s">
        <v>160</v>
      </c>
      <c r="C73" s="129" t="s">
        <v>87</v>
      </c>
      <c r="D73" s="517" t="s">
        <v>225</v>
      </c>
      <c r="E73" s="518" t="s">
        <v>162</v>
      </c>
      <c r="F73" s="986"/>
      <c r="G73" s="110">
        <v>2023</v>
      </c>
      <c r="H73" s="178" t="s">
        <v>250</v>
      </c>
      <c r="I73" s="178" t="s">
        <v>174</v>
      </c>
      <c r="J73" s="651">
        <v>14</v>
      </c>
      <c r="K73" s="178" t="s">
        <v>172</v>
      </c>
      <c r="L73" s="178" t="s">
        <v>167</v>
      </c>
      <c r="M73" s="467" t="s">
        <v>900</v>
      </c>
      <c r="N73" s="725">
        <v>5</v>
      </c>
      <c r="O73" s="726">
        <v>5.6</v>
      </c>
      <c r="P73" s="55">
        <v>5.85</v>
      </c>
      <c r="Q73" s="147">
        <v>5.85</v>
      </c>
      <c r="R73" s="55">
        <v>5.85</v>
      </c>
      <c r="S73" s="147">
        <v>5.85</v>
      </c>
      <c r="T73" s="55">
        <v>5.85</v>
      </c>
      <c r="U73" s="147">
        <v>5.85</v>
      </c>
      <c r="V73" s="55">
        <v>5.85</v>
      </c>
      <c r="W73" s="147">
        <v>5.85</v>
      </c>
      <c r="X73" s="726">
        <v>5.6</v>
      </c>
      <c r="Y73" s="726">
        <v>5.6</v>
      </c>
      <c r="Z73" s="726">
        <v>5.6</v>
      </c>
      <c r="AA73" s="726">
        <v>5.6</v>
      </c>
      <c r="AB73" s="727">
        <v>0.59999999999999964</v>
      </c>
      <c r="AC73" s="225">
        <v>0.35</v>
      </c>
      <c r="AD73" s="225">
        <v>0.35</v>
      </c>
      <c r="AE73" s="225">
        <v>0.35</v>
      </c>
      <c r="AF73" s="225">
        <v>0.35</v>
      </c>
      <c r="AG73" s="225">
        <v>0.35</v>
      </c>
      <c r="AH73" s="225">
        <v>0.35</v>
      </c>
      <c r="AI73" s="225">
        <v>0.35</v>
      </c>
      <c r="AJ73" s="225">
        <v>0.35</v>
      </c>
      <c r="AK73" s="728">
        <f>X73-N73</f>
        <v>0.59999999999999964</v>
      </c>
      <c r="AL73" s="728">
        <v>0.59999999999999964</v>
      </c>
      <c r="AM73" s="728">
        <v>0.59999999999999964</v>
      </c>
      <c r="AN73" s="728">
        <v>0.59999999999999964</v>
      </c>
      <c r="AO73" s="390">
        <v>560</v>
      </c>
      <c r="AP73" s="431">
        <f t="shared" si="40"/>
        <v>196</v>
      </c>
      <c r="AQ73" s="400">
        <v>1520</v>
      </c>
      <c r="AR73" s="237">
        <f t="shared" si="29"/>
        <v>532</v>
      </c>
      <c r="AS73" s="403">
        <v>200</v>
      </c>
      <c r="AT73" s="431">
        <f t="shared" si="30"/>
        <v>70</v>
      </c>
      <c r="AU73" s="403">
        <v>720</v>
      </c>
      <c r="AV73" s="431">
        <f t="shared" si="41"/>
        <v>251.99999999999997</v>
      </c>
      <c r="AW73" s="386">
        <v>3600</v>
      </c>
      <c r="AX73" s="237">
        <f t="shared" si="32"/>
        <v>1260</v>
      </c>
      <c r="AY73" s="386">
        <v>920</v>
      </c>
      <c r="AZ73" s="237">
        <f t="shared" si="33"/>
        <v>322</v>
      </c>
      <c r="BA73" s="386">
        <v>2020</v>
      </c>
      <c r="BB73" s="237">
        <f t="shared" si="42"/>
        <v>707</v>
      </c>
      <c r="BC73" s="386">
        <v>1080</v>
      </c>
      <c r="BD73" s="237">
        <f t="shared" si="47"/>
        <v>378</v>
      </c>
      <c r="BE73" s="385">
        <v>600</v>
      </c>
      <c r="BF73" s="237">
        <f t="shared" si="43"/>
        <v>359.99999999999977</v>
      </c>
      <c r="BG73" s="385">
        <v>280</v>
      </c>
      <c r="BH73" s="237">
        <f t="shared" si="44"/>
        <v>167.99999999999989</v>
      </c>
      <c r="BI73" s="385">
        <v>1880</v>
      </c>
      <c r="BJ73" s="237">
        <f t="shared" si="45"/>
        <v>1127.9999999999993</v>
      </c>
      <c r="BK73" s="385">
        <v>1160</v>
      </c>
      <c r="BL73" s="449">
        <f t="shared" si="46"/>
        <v>695.99999999999955</v>
      </c>
      <c r="BM73" s="317" t="s">
        <v>969</v>
      </c>
      <c r="BN73" s="599"/>
      <c r="BO73" s="599" t="s">
        <v>868</v>
      </c>
      <c r="BP73" s="599" t="s">
        <v>970</v>
      </c>
    </row>
    <row r="74" spans="1:68" ht="12.75" hidden="1" customHeight="1">
      <c r="A74" s="493" t="s">
        <v>864</v>
      </c>
      <c r="B74" s="130" t="s">
        <v>160</v>
      </c>
      <c r="C74" s="129" t="s">
        <v>87</v>
      </c>
      <c r="D74" s="517" t="s">
        <v>225</v>
      </c>
      <c r="E74" s="518" t="s">
        <v>162</v>
      </c>
      <c r="F74" s="986"/>
      <c r="G74" s="110">
        <v>2023</v>
      </c>
      <c r="H74" s="784" t="s">
        <v>250</v>
      </c>
      <c r="I74" s="784" t="s">
        <v>174</v>
      </c>
      <c r="J74" s="785">
        <v>14</v>
      </c>
      <c r="K74" s="784" t="s">
        <v>172</v>
      </c>
      <c r="L74" s="178" t="s">
        <v>167</v>
      </c>
      <c r="M74" s="467" t="s">
        <v>900</v>
      </c>
      <c r="N74" s="725">
        <v>5</v>
      </c>
      <c r="O74" s="726">
        <v>5.6</v>
      </c>
      <c r="P74" s="55">
        <v>5.85</v>
      </c>
      <c r="Q74" s="147">
        <v>5.85</v>
      </c>
      <c r="R74" s="55">
        <v>5.85</v>
      </c>
      <c r="S74" s="147">
        <v>5.85</v>
      </c>
      <c r="T74" s="55">
        <v>5.85</v>
      </c>
      <c r="U74" s="147">
        <v>5.85</v>
      </c>
      <c r="V74" s="55">
        <v>5.85</v>
      </c>
      <c r="W74" s="147">
        <v>5.85</v>
      </c>
      <c r="X74" s="726">
        <v>5.6</v>
      </c>
      <c r="Y74" s="726">
        <v>5.6</v>
      </c>
      <c r="Z74" s="726">
        <v>5.6</v>
      </c>
      <c r="AA74" s="726">
        <v>5.6</v>
      </c>
      <c r="AB74" s="727">
        <v>0.59999999999999964</v>
      </c>
      <c r="AC74" s="225">
        <v>0.35</v>
      </c>
      <c r="AD74" s="225">
        <v>0.35</v>
      </c>
      <c r="AE74" s="225">
        <v>0.35</v>
      </c>
      <c r="AF74" s="225">
        <v>0.35</v>
      </c>
      <c r="AG74" s="225">
        <v>0.35</v>
      </c>
      <c r="AH74" s="225">
        <v>0.35</v>
      </c>
      <c r="AI74" s="225">
        <v>0.35</v>
      </c>
      <c r="AJ74" s="225">
        <v>0.35</v>
      </c>
      <c r="AK74" s="728">
        <f>X74-N74</f>
        <v>0.59999999999999964</v>
      </c>
      <c r="AL74" s="728">
        <v>0.59999999999999964</v>
      </c>
      <c r="AM74" s="728">
        <v>0.59999999999999964</v>
      </c>
      <c r="AN74" s="728">
        <v>0.59999999999999964</v>
      </c>
      <c r="AO74" s="390"/>
      <c r="AP74" s="431"/>
      <c r="AQ74" s="400"/>
      <c r="AR74" s="237"/>
      <c r="AS74" s="403"/>
      <c r="AT74" s="431"/>
      <c r="AU74" s="403"/>
      <c r="AV74" s="431"/>
      <c r="AW74" s="386"/>
      <c r="AX74" s="237"/>
      <c r="AY74" s="386"/>
      <c r="AZ74" s="237"/>
      <c r="BA74" s="386"/>
      <c r="BB74" s="237"/>
      <c r="BC74" s="386"/>
      <c r="BD74" s="237"/>
      <c r="BE74" s="385">
        <v>200</v>
      </c>
      <c r="BF74" s="237">
        <f t="shared" si="43"/>
        <v>119.99999999999993</v>
      </c>
      <c r="BG74" s="385">
        <v>2120</v>
      </c>
      <c r="BH74" s="237">
        <f t="shared" si="44"/>
        <v>1271.9999999999993</v>
      </c>
      <c r="BI74" s="385">
        <v>80</v>
      </c>
      <c r="BJ74" s="237">
        <f t="shared" si="45"/>
        <v>47.999999999999972</v>
      </c>
      <c r="BK74" s="385"/>
      <c r="BL74" s="449">
        <f t="shared" si="46"/>
        <v>0</v>
      </c>
      <c r="BM74" s="783" t="s">
        <v>971</v>
      </c>
      <c r="BN74" s="764" t="s">
        <v>959</v>
      </c>
      <c r="BO74" s="764" t="s">
        <v>868</v>
      </c>
      <c r="BP74" s="764" t="s">
        <v>972</v>
      </c>
    </row>
    <row r="75" spans="1:68" ht="12.75" hidden="1" customHeight="1">
      <c r="A75" s="498" t="s">
        <v>864</v>
      </c>
      <c r="B75" s="130" t="s">
        <v>160</v>
      </c>
      <c r="C75" s="129" t="s">
        <v>87</v>
      </c>
      <c r="D75" s="517" t="s">
        <v>225</v>
      </c>
      <c r="E75" s="518" t="s">
        <v>162</v>
      </c>
      <c r="F75" s="986"/>
      <c r="G75" s="110">
        <v>2023</v>
      </c>
      <c r="H75" s="178" t="s">
        <v>250</v>
      </c>
      <c r="I75" s="178" t="s">
        <v>165</v>
      </c>
      <c r="J75" s="651">
        <v>14</v>
      </c>
      <c r="K75" s="178" t="s">
        <v>172</v>
      </c>
      <c r="L75" s="178" t="s">
        <v>167</v>
      </c>
      <c r="M75" s="467" t="s">
        <v>900</v>
      </c>
      <c r="N75" s="725">
        <v>8.6</v>
      </c>
      <c r="O75" s="726">
        <v>9.4</v>
      </c>
      <c r="P75" s="55">
        <v>11.5</v>
      </c>
      <c r="Q75" s="147">
        <v>11.5</v>
      </c>
      <c r="R75" s="55">
        <v>11.5</v>
      </c>
      <c r="S75" s="147">
        <v>11.5</v>
      </c>
      <c r="T75" s="55">
        <v>11.5</v>
      </c>
      <c r="U75" s="147">
        <v>11.5</v>
      </c>
      <c r="V75" s="55">
        <v>11.5</v>
      </c>
      <c r="W75" s="147">
        <v>11.5</v>
      </c>
      <c r="X75" s="726">
        <v>9.4</v>
      </c>
      <c r="Y75" s="726">
        <v>9.4</v>
      </c>
      <c r="Z75" s="726">
        <v>9.4</v>
      </c>
      <c r="AA75" s="726">
        <v>9.4</v>
      </c>
      <c r="AB75" s="727">
        <v>0.80000000000000071</v>
      </c>
      <c r="AC75" s="225">
        <v>0.5</v>
      </c>
      <c r="AD75" s="225">
        <v>0.5</v>
      </c>
      <c r="AE75" s="225">
        <v>0.5</v>
      </c>
      <c r="AF75" s="225">
        <v>0.5</v>
      </c>
      <c r="AG75" s="225">
        <v>0.5</v>
      </c>
      <c r="AH75" s="225">
        <v>0.5</v>
      </c>
      <c r="AI75" s="225">
        <v>0.5</v>
      </c>
      <c r="AJ75" s="225">
        <v>0.5</v>
      </c>
      <c r="AK75" s="728">
        <v>0.8</v>
      </c>
      <c r="AL75" s="728">
        <v>0.8</v>
      </c>
      <c r="AM75" s="728">
        <v>0.8</v>
      </c>
      <c r="AN75" s="728">
        <v>0.8</v>
      </c>
      <c r="AO75" s="390">
        <v>3480</v>
      </c>
      <c r="AP75" s="431">
        <f t="shared" si="40"/>
        <v>1740</v>
      </c>
      <c r="AQ75" s="400">
        <v>6000</v>
      </c>
      <c r="AR75" s="237">
        <f t="shared" si="29"/>
        <v>3000</v>
      </c>
      <c r="AS75" s="403">
        <v>120</v>
      </c>
      <c r="AT75" s="431">
        <f t="shared" si="30"/>
        <v>60</v>
      </c>
      <c r="AU75" s="403">
        <v>4200</v>
      </c>
      <c r="AV75" s="431">
        <f t="shared" si="41"/>
        <v>2100</v>
      </c>
      <c r="AW75" s="386">
        <v>12120</v>
      </c>
      <c r="AX75" s="237">
        <f t="shared" si="32"/>
        <v>6060</v>
      </c>
      <c r="AY75" s="386">
        <v>2160</v>
      </c>
      <c r="AZ75" s="237">
        <f t="shared" si="33"/>
        <v>1080</v>
      </c>
      <c r="BA75" s="386">
        <v>3840</v>
      </c>
      <c r="BB75" s="237">
        <f t="shared" si="42"/>
        <v>1920</v>
      </c>
      <c r="BC75" s="386">
        <v>4200</v>
      </c>
      <c r="BD75" s="237">
        <f t="shared" si="47"/>
        <v>2100</v>
      </c>
      <c r="BE75" s="385">
        <v>1760</v>
      </c>
      <c r="BF75" s="237">
        <f t="shared" si="43"/>
        <v>1408</v>
      </c>
      <c r="BG75" s="385">
        <v>120</v>
      </c>
      <c r="BH75" s="237">
        <f t="shared" si="44"/>
        <v>96</v>
      </c>
      <c r="BI75" s="385">
        <v>1800</v>
      </c>
      <c r="BJ75" s="237">
        <f t="shared" si="45"/>
        <v>1440</v>
      </c>
      <c r="BK75" s="385">
        <v>200</v>
      </c>
      <c r="BL75" s="449">
        <f t="shared" si="46"/>
        <v>160</v>
      </c>
      <c r="BM75" s="317" t="s">
        <v>973</v>
      </c>
      <c r="BN75" s="599"/>
      <c r="BO75" s="599" t="s">
        <v>868</v>
      </c>
      <c r="BP75" s="599" t="s">
        <v>974</v>
      </c>
    </row>
    <row r="76" spans="1:68" ht="12.75" hidden="1" customHeight="1">
      <c r="A76" s="498" t="s">
        <v>864</v>
      </c>
      <c r="B76" s="130" t="s">
        <v>160</v>
      </c>
      <c r="C76" s="129" t="s">
        <v>87</v>
      </c>
      <c r="D76" s="517" t="s">
        <v>225</v>
      </c>
      <c r="E76" s="518" t="s">
        <v>162</v>
      </c>
      <c r="F76" s="986"/>
      <c r="G76" s="110">
        <v>2023</v>
      </c>
      <c r="H76" s="178" t="s">
        <v>250</v>
      </c>
      <c r="I76" s="178" t="s">
        <v>165</v>
      </c>
      <c r="J76" s="651">
        <v>14</v>
      </c>
      <c r="K76" s="178" t="s">
        <v>172</v>
      </c>
      <c r="L76" s="178" t="s">
        <v>167</v>
      </c>
      <c r="M76" s="467" t="s">
        <v>900</v>
      </c>
      <c r="N76" s="725">
        <v>8.6</v>
      </c>
      <c r="O76" s="726">
        <v>9.4</v>
      </c>
      <c r="P76" s="55">
        <v>11.5</v>
      </c>
      <c r="Q76" s="147">
        <v>11.5</v>
      </c>
      <c r="R76" s="55">
        <v>11.5</v>
      </c>
      <c r="S76" s="147">
        <v>11.5</v>
      </c>
      <c r="T76" s="55">
        <v>11.5</v>
      </c>
      <c r="U76" s="147">
        <v>11.5</v>
      </c>
      <c r="V76" s="55">
        <v>11.5</v>
      </c>
      <c r="W76" s="147">
        <v>11.5</v>
      </c>
      <c r="X76" s="726">
        <v>9.4</v>
      </c>
      <c r="Y76" s="726">
        <v>9.4</v>
      </c>
      <c r="Z76" s="726">
        <v>9.4</v>
      </c>
      <c r="AA76" s="726">
        <v>9.4</v>
      </c>
      <c r="AB76" s="727">
        <v>0.80000000000000071</v>
      </c>
      <c r="AC76" s="225">
        <v>0.5</v>
      </c>
      <c r="AD76" s="225">
        <v>0.5</v>
      </c>
      <c r="AE76" s="225">
        <v>0.5</v>
      </c>
      <c r="AF76" s="225">
        <v>0.5</v>
      </c>
      <c r="AG76" s="225">
        <v>0.5</v>
      </c>
      <c r="AH76" s="225">
        <v>0.5</v>
      </c>
      <c r="AI76" s="225">
        <v>0.5</v>
      </c>
      <c r="AJ76" s="225">
        <v>0.5</v>
      </c>
      <c r="AK76" s="728">
        <v>0.8</v>
      </c>
      <c r="AL76" s="728">
        <v>0.8</v>
      </c>
      <c r="AM76" s="728">
        <v>0.8</v>
      </c>
      <c r="AN76" s="728">
        <v>0.8</v>
      </c>
      <c r="AO76" s="390"/>
      <c r="AP76" s="431">
        <f>AC76*AO76</f>
        <v>0</v>
      </c>
      <c r="AQ76" s="400"/>
      <c r="AR76" s="237">
        <f>AD76*AQ76</f>
        <v>0</v>
      </c>
      <c r="AS76" s="403"/>
      <c r="AT76" s="431">
        <f>AE76*AS76</f>
        <v>0</v>
      </c>
      <c r="AU76" s="403">
        <v>120</v>
      </c>
      <c r="AV76" s="431">
        <f t="shared" si="41"/>
        <v>60</v>
      </c>
      <c r="AW76" s="386">
        <v>160</v>
      </c>
      <c r="AX76" s="237">
        <f t="shared" si="32"/>
        <v>80</v>
      </c>
      <c r="AY76" s="386">
        <v>760</v>
      </c>
      <c r="AZ76" s="237">
        <f t="shared" si="33"/>
        <v>380</v>
      </c>
      <c r="BA76" s="386">
        <v>240</v>
      </c>
      <c r="BB76" s="237">
        <f t="shared" si="42"/>
        <v>120</v>
      </c>
      <c r="BC76" s="386">
        <v>240</v>
      </c>
      <c r="BD76" s="237">
        <f t="shared" si="47"/>
        <v>120</v>
      </c>
      <c r="BE76" s="385">
        <v>1080</v>
      </c>
      <c r="BF76" s="237">
        <f t="shared" si="43"/>
        <v>864</v>
      </c>
      <c r="BG76" s="385">
        <v>6640</v>
      </c>
      <c r="BH76" s="237">
        <f t="shared" si="44"/>
        <v>5312</v>
      </c>
      <c r="BI76" s="385">
        <v>6000</v>
      </c>
      <c r="BJ76" s="237">
        <f t="shared" si="45"/>
        <v>4800</v>
      </c>
      <c r="BK76" s="385">
        <v>200</v>
      </c>
      <c r="BL76" s="449">
        <f t="shared" si="46"/>
        <v>160</v>
      </c>
      <c r="BM76" s="317" t="s">
        <v>975</v>
      </c>
      <c r="BN76" s="599" t="s">
        <v>959</v>
      </c>
      <c r="BO76" s="599" t="s">
        <v>868</v>
      </c>
      <c r="BP76" s="599" t="s">
        <v>976</v>
      </c>
    </row>
    <row r="77" spans="1:68" ht="14.25" hidden="1" customHeight="1">
      <c r="A77" s="493" t="s">
        <v>864</v>
      </c>
      <c r="B77" s="130" t="s">
        <v>160</v>
      </c>
      <c r="C77" s="129" t="s">
        <v>87</v>
      </c>
      <c r="D77" s="517" t="s">
        <v>225</v>
      </c>
      <c r="E77" s="518" t="s">
        <v>162</v>
      </c>
      <c r="F77" s="986"/>
      <c r="G77" s="110">
        <v>2023</v>
      </c>
      <c r="H77" s="178" t="s">
        <v>250</v>
      </c>
      <c r="I77" s="178" t="s">
        <v>174</v>
      </c>
      <c r="J77" s="651">
        <v>14</v>
      </c>
      <c r="K77" s="178" t="s">
        <v>251</v>
      </c>
      <c r="L77" s="178" t="s">
        <v>878</v>
      </c>
      <c r="M77" s="467" t="s">
        <v>977</v>
      </c>
      <c r="N77" s="725">
        <v>3.45</v>
      </c>
      <c r="O77" s="726">
        <v>3.75</v>
      </c>
      <c r="P77" s="55">
        <v>4.25</v>
      </c>
      <c r="Q77" s="147">
        <v>4.25</v>
      </c>
      <c r="R77" s="55">
        <v>4.25</v>
      </c>
      <c r="S77" s="147">
        <v>4.25</v>
      </c>
      <c r="T77" s="55">
        <v>4.25</v>
      </c>
      <c r="U77" s="147">
        <v>4.25</v>
      </c>
      <c r="V77" s="55">
        <v>4.25</v>
      </c>
      <c r="W77" s="147">
        <v>4.25</v>
      </c>
      <c r="X77" s="726">
        <v>3.75</v>
      </c>
      <c r="Y77" s="726">
        <v>3.75</v>
      </c>
      <c r="Z77" s="726">
        <v>3.75</v>
      </c>
      <c r="AA77" s="726">
        <v>3.75</v>
      </c>
      <c r="AB77" s="727">
        <v>0.29999999999999982</v>
      </c>
      <c r="AC77" s="225">
        <v>0.65</v>
      </c>
      <c r="AD77" s="225">
        <v>0.65</v>
      </c>
      <c r="AE77" s="225">
        <v>0.65</v>
      </c>
      <c r="AF77" s="225">
        <v>0.65</v>
      </c>
      <c r="AG77" s="225">
        <v>0.65</v>
      </c>
      <c r="AH77" s="225">
        <v>0.65</v>
      </c>
      <c r="AI77" s="225">
        <v>0.65</v>
      </c>
      <c r="AJ77" s="225">
        <v>0.65</v>
      </c>
      <c r="AK77" s="728">
        <f t="shared" ref="AK77:AK82" si="49">X77-N77</f>
        <v>0.29999999999999982</v>
      </c>
      <c r="AL77" s="728">
        <v>0.29999999999999982</v>
      </c>
      <c r="AM77" s="728">
        <v>0.29999999999999982</v>
      </c>
      <c r="AN77" s="728">
        <v>0.29999999999999982</v>
      </c>
      <c r="AO77" s="390">
        <v>12200</v>
      </c>
      <c r="AP77" s="431">
        <f t="shared" si="40"/>
        <v>7930</v>
      </c>
      <c r="AQ77" s="400">
        <v>5880</v>
      </c>
      <c r="AR77" s="237">
        <f t="shared" si="29"/>
        <v>3822</v>
      </c>
      <c r="AS77" s="403">
        <v>2000</v>
      </c>
      <c r="AT77" s="431">
        <f t="shared" si="30"/>
        <v>1300</v>
      </c>
      <c r="AU77" s="403">
        <v>2480</v>
      </c>
      <c r="AV77" s="431">
        <f t="shared" si="41"/>
        <v>1612</v>
      </c>
      <c r="AW77" s="386">
        <v>160</v>
      </c>
      <c r="AX77" s="237">
        <f t="shared" si="32"/>
        <v>104</v>
      </c>
      <c r="AY77" s="386">
        <v>280</v>
      </c>
      <c r="AZ77" s="237">
        <f t="shared" si="33"/>
        <v>182</v>
      </c>
      <c r="BA77" s="386">
        <v>760</v>
      </c>
      <c r="BB77" s="237">
        <f t="shared" si="42"/>
        <v>494</v>
      </c>
      <c r="BC77" s="386">
        <v>40</v>
      </c>
      <c r="BD77" s="237">
        <f t="shared" si="47"/>
        <v>26</v>
      </c>
      <c r="BE77" s="386"/>
      <c r="BF77" s="237">
        <f t="shared" si="43"/>
        <v>0</v>
      </c>
      <c r="BG77" s="386"/>
      <c r="BH77" s="237">
        <f t="shared" si="44"/>
        <v>0</v>
      </c>
      <c r="BI77" s="386">
        <v>2</v>
      </c>
      <c r="BJ77" s="237">
        <f t="shared" si="45"/>
        <v>0.59999999999999964</v>
      </c>
      <c r="BK77" s="386"/>
      <c r="BL77" s="449">
        <f t="shared" si="46"/>
        <v>0</v>
      </c>
      <c r="BM77" s="317" t="s">
        <v>978</v>
      </c>
      <c r="BN77" s="599"/>
      <c r="BO77" s="599" t="s">
        <v>868</v>
      </c>
      <c r="BP77" s="599" t="s">
        <v>957</v>
      </c>
    </row>
    <row r="78" spans="1:68" ht="14.25" hidden="1" customHeight="1">
      <c r="A78" s="493" t="s">
        <v>864</v>
      </c>
      <c r="B78" s="130" t="s">
        <v>160</v>
      </c>
      <c r="C78" s="129" t="s">
        <v>87</v>
      </c>
      <c r="D78" s="517" t="s">
        <v>225</v>
      </c>
      <c r="E78" s="518" t="s">
        <v>162</v>
      </c>
      <c r="F78" s="986"/>
      <c r="G78" s="110">
        <v>2023</v>
      </c>
      <c r="H78" s="178" t="s">
        <v>250</v>
      </c>
      <c r="I78" s="178" t="s">
        <v>174</v>
      </c>
      <c r="J78" s="651">
        <v>14</v>
      </c>
      <c r="K78" s="178" t="s">
        <v>251</v>
      </c>
      <c r="L78" s="178" t="s">
        <v>878</v>
      </c>
      <c r="M78" s="467" t="s">
        <v>977</v>
      </c>
      <c r="N78" s="725">
        <v>3.45</v>
      </c>
      <c r="O78" s="726">
        <v>3.75</v>
      </c>
      <c r="P78" s="55">
        <v>4.25</v>
      </c>
      <c r="Q78" s="147">
        <v>4.25</v>
      </c>
      <c r="R78" s="55">
        <v>4.25</v>
      </c>
      <c r="S78" s="147">
        <v>4.25</v>
      </c>
      <c r="T78" s="55">
        <v>4.25</v>
      </c>
      <c r="U78" s="147">
        <v>4.25</v>
      </c>
      <c r="V78" s="55">
        <v>4.25</v>
      </c>
      <c r="W78" s="147">
        <v>4.25</v>
      </c>
      <c r="X78" s="726">
        <v>3.75</v>
      </c>
      <c r="Y78" s="726">
        <v>3.75</v>
      </c>
      <c r="Z78" s="726">
        <v>3.75</v>
      </c>
      <c r="AA78" s="726">
        <v>3.75</v>
      </c>
      <c r="AB78" s="727">
        <v>0.29999999999999982</v>
      </c>
      <c r="AC78" s="225">
        <v>0.65</v>
      </c>
      <c r="AD78" s="225">
        <v>0.65</v>
      </c>
      <c r="AE78" s="225">
        <v>0.65</v>
      </c>
      <c r="AF78" s="225">
        <v>0.65</v>
      </c>
      <c r="AG78" s="225">
        <v>0.65</v>
      </c>
      <c r="AH78" s="225">
        <v>0.65</v>
      </c>
      <c r="AI78" s="225">
        <v>0.65</v>
      </c>
      <c r="AJ78" s="225">
        <v>0.65</v>
      </c>
      <c r="AK78" s="728">
        <f t="shared" si="49"/>
        <v>0.29999999999999982</v>
      </c>
      <c r="AL78" s="728">
        <v>0.29999999999999982</v>
      </c>
      <c r="AM78" s="728">
        <v>0.29999999999999982</v>
      </c>
      <c r="AN78" s="728">
        <v>0.29999999999999982</v>
      </c>
      <c r="AO78" s="390"/>
      <c r="AP78" s="431">
        <f>AC78*AO78</f>
        <v>0</v>
      </c>
      <c r="AQ78" s="400"/>
      <c r="AR78" s="237">
        <f>AD78*AQ78</f>
        <v>0</v>
      </c>
      <c r="AS78" s="403"/>
      <c r="AT78" s="431">
        <f>AE78*AS78</f>
        <v>0</v>
      </c>
      <c r="AU78" s="403">
        <v>1120</v>
      </c>
      <c r="AV78" s="431">
        <f t="shared" si="41"/>
        <v>728</v>
      </c>
      <c r="AW78" s="386">
        <v>560</v>
      </c>
      <c r="AX78" s="237">
        <f t="shared" si="32"/>
        <v>364</v>
      </c>
      <c r="AY78" s="386">
        <v>1240</v>
      </c>
      <c r="AZ78" s="237">
        <f t="shared" si="33"/>
        <v>806</v>
      </c>
      <c r="BA78" s="386">
        <v>1560</v>
      </c>
      <c r="BB78" s="237">
        <f t="shared" si="42"/>
        <v>1014</v>
      </c>
      <c r="BC78" s="386">
        <v>360</v>
      </c>
      <c r="BD78" s="237">
        <f t="shared" si="47"/>
        <v>234</v>
      </c>
      <c r="BE78" s="386">
        <v>240</v>
      </c>
      <c r="BF78" s="237">
        <f t="shared" si="43"/>
        <v>71.999999999999957</v>
      </c>
      <c r="BG78" s="386">
        <v>120</v>
      </c>
      <c r="BH78" s="237">
        <f t="shared" si="44"/>
        <v>35.999999999999979</v>
      </c>
      <c r="BI78" s="386">
        <v>40</v>
      </c>
      <c r="BJ78" s="237">
        <f t="shared" si="45"/>
        <v>11.999999999999993</v>
      </c>
      <c r="BK78" s="386">
        <v>4680</v>
      </c>
      <c r="BL78" s="449">
        <f t="shared" si="46"/>
        <v>1403.9999999999991</v>
      </c>
      <c r="BM78" s="317" t="s">
        <v>979</v>
      </c>
      <c r="BN78" s="599" t="s">
        <v>959</v>
      </c>
      <c r="BO78" s="599" t="s">
        <v>868</v>
      </c>
      <c r="BP78" s="599" t="s">
        <v>960</v>
      </c>
    </row>
    <row r="79" spans="1:68" ht="14.25" hidden="1" customHeight="1">
      <c r="A79" s="498" t="s">
        <v>864</v>
      </c>
      <c r="B79" s="130" t="s">
        <v>160</v>
      </c>
      <c r="C79" s="129" t="s">
        <v>87</v>
      </c>
      <c r="D79" s="517" t="s">
        <v>225</v>
      </c>
      <c r="E79" s="518" t="s">
        <v>162</v>
      </c>
      <c r="F79" s="986"/>
      <c r="G79" s="110">
        <v>2023</v>
      </c>
      <c r="H79" s="178" t="s">
        <v>250</v>
      </c>
      <c r="I79" s="178" t="s">
        <v>165</v>
      </c>
      <c r="J79" s="651">
        <v>14</v>
      </c>
      <c r="K79" s="178" t="s">
        <v>251</v>
      </c>
      <c r="L79" s="178" t="s">
        <v>878</v>
      </c>
      <c r="M79" s="467" t="s">
        <v>977</v>
      </c>
      <c r="N79" s="776">
        <v>7.8</v>
      </c>
      <c r="O79" s="773">
        <v>8.6999999999999993</v>
      </c>
      <c r="P79" s="351">
        <v>11.5</v>
      </c>
      <c r="Q79" s="351">
        <v>11.5</v>
      </c>
      <c r="R79" s="351">
        <v>11.5</v>
      </c>
      <c r="S79" s="351">
        <v>11.5</v>
      </c>
      <c r="T79" s="351">
        <v>11.5</v>
      </c>
      <c r="U79" s="351">
        <v>11.5</v>
      </c>
      <c r="V79" s="351">
        <v>11.5</v>
      </c>
      <c r="W79" s="351">
        <v>11.5</v>
      </c>
      <c r="X79" s="726">
        <v>9.4</v>
      </c>
      <c r="Y79" s="773">
        <v>8.6999999999999993</v>
      </c>
      <c r="Z79" s="773">
        <v>8.6999999999999993</v>
      </c>
      <c r="AA79" s="773">
        <v>8.6999999999999993</v>
      </c>
      <c r="AB79" s="727">
        <v>0.80000000000000071</v>
      </c>
      <c r="AC79" s="225">
        <v>0.5</v>
      </c>
      <c r="AD79" s="225">
        <v>0.5</v>
      </c>
      <c r="AE79" s="225">
        <v>0.5</v>
      </c>
      <c r="AF79" s="225">
        <v>0.5</v>
      </c>
      <c r="AG79" s="225">
        <v>0.5</v>
      </c>
      <c r="AH79" s="225">
        <v>0.5</v>
      </c>
      <c r="AI79" s="225">
        <v>0.5</v>
      </c>
      <c r="AJ79" s="225">
        <v>0.5</v>
      </c>
      <c r="AK79" s="728">
        <v>0.8</v>
      </c>
      <c r="AL79" s="775">
        <v>0.9</v>
      </c>
      <c r="AM79" s="775">
        <v>0.9</v>
      </c>
      <c r="AN79" s="775">
        <v>0.9</v>
      </c>
      <c r="AO79" s="390"/>
      <c r="AP79" s="431">
        <f>AC79*AO79</f>
        <v>0</v>
      </c>
      <c r="AQ79" s="400"/>
      <c r="AR79" s="237">
        <f>AD79*AQ79</f>
        <v>0</v>
      </c>
      <c r="AS79" s="403"/>
      <c r="AT79" s="431">
        <f>AE79*AS79</f>
        <v>0</v>
      </c>
      <c r="AU79" s="403">
        <v>80</v>
      </c>
      <c r="AV79" s="431">
        <f t="shared" si="41"/>
        <v>40</v>
      </c>
      <c r="AW79" s="386"/>
      <c r="AX79" s="237">
        <f t="shared" si="32"/>
        <v>0</v>
      </c>
      <c r="AY79" s="386">
        <v>40</v>
      </c>
      <c r="AZ79" s="237">
        <f t="shared" si="33"/>
        <v>20</v>
      </c>
      <c r="BA79" s="386">
        <v>920</v>
      </c>
      <c r="BB79" s="237">
        <f t="shared" si="42"/>
        <v>460</v>
      </c>
      <c r="BC79" s="386">
        <v>40</v>
      </c>
      <c r="BD79" s="237">
        <f t="shared" si="47"/>
        <v>20</v>
      </c>
      <c r="BE79" s="385">
        <v>360</v>
      </c>
      <c r="BF79" s="237">
        <f t="shared" si="43"/>
        <v>288</v>
      </c>
      <c r="BG79" s="385">
        <v>40</v>
      </c>
      <c r="BH79" s="237">
        <f t="shared" si="44"/>
        <v>36</v>
      </c>
      <c r="BI79" s="385">
        <v>80</v>
      </c>
      <c r="BJ79" s="237">
        <f t="shared" si="45"/>
        <v>72</v>
      </c>
      <c r="BK79" s="385">
        <v>80</v>
      </c>
      <c r="BL79" s="449">
        <f t="shared" si="46"/>
        <v>72</v>
      </c>
      <c r="BM79" s="317" t="s">
        <v>980</v>
      </c>
      <c r="BN79" s="599" t="s">
        <v>959</v>
      </c>
      <c r="BO79" s="599" t="s">
        <v>868</v>
      </c>
      <c r="BP79" s="599" t="s">
        <v>968</v>
      </c>
    </row>
    <row r="80" spans="1:68" ht="14.25" hidden="1" customHeight="1">
      <c r="A80" s="498" t="s">
        <v>864</v>
      </c>
      <c r="B80" s="130" t="s">
        <v>160</v>
      </c>
      <c r="C80" s="129" t="s">
        <v>87</v>
      </c>
      <c r="D80" s="517" t="s">
        <v>225</v>
      </c>
      <c r="E80" s="518" t="s">
        <v>162</v>
      </c>
      <c r="F80" s="986"/>
      <c r="G80" s="110">
        <v>2023</v>
      </c>
      <c r="H80" s="178" t="s">
        <v>250</v>
      </c>
      <c r="I80" s="178" t="s">
        <v>165</v>
      </c>
      <c r="J80" s="651">
        <v>14</v>
      </c>
      <c r="K80" s="178" t="s">
        <v>251</v>
      </c>
      <c r="L80" s="178" t="s">
        <v>878</v>
      </c>
      <c r="M80" s="467" t="s">
        <v>977</v>
      </c>
      <c r="N80" s="776">
        <v>7.8</v>
      </c>
      <c r="O80" s="773">
        <v>8.6999999999999993</v>
      </c>
      <c r="P80" s="351">
        <v>11.5</v>
      </c>
      <c r="Q80" s="351">
        <v>11.5</v>
      </c>
      <c r="R80" s="351">
        <v>11.5</v>
      </c>
      <c r="S80" s="351">
        <v>11.5</v>
      </c>
      <c r="T80" s="351">
        <v>11.5</v>
      </c>
      <c r="U80" s="351">
        <v>11.5</v>
      </c>
      <c r="V80" s="351">
        <v>11.5</v>
      </c>
      <c r="W80" s="351">
        <v>11.5</v>
      </c>
      <c r="X80" s="726">
        <v>9.4</v>
      </c>
      <c r="Y80" s="773">
        <v>8.6999999999999993</v>
      </c>
      <c r="Z80" s="773">
        <v>8.6999999999999993</v>
      </c>
      <c r="AA80" s="773">
        <v>8.6999999999999993</v>
      </c>
      <c r="AB80" s="727">
        <v>0.80000000000000071</v>
      </c>
      <c r="AC80" s="225">
        <v>0.5</v>
      </c>
      <c r="AD80" s="225">
        <v>0.5</v>
      </c>
      <c r="AE80" s="225">
        <v>0.5</v>
      </c>
      <c r="AF80" s="225">
        <v>0.5</v>
      </c>
      <c r="AG80" s="225">
        <v>0.5</v>
      </c>
      <c r="AH80" s="225">
        <v>0.5</v>
      </c>
      <c r="AI80" s="225">
        <v>0.5</v>
      </c>
      <c r="AJ80" s="225">
        <v>0.5</v>
      </c>
      <c r="AK80" s="728">
        <v>0.8</v>
      </c>
      <c r="AL80" s="775">
        <v>0.9</v>
      </c>
      <c r="AM80" s="775">
        <v>0.9</v>
      </c>
      <c r="AN80" s="775">
        <v>0.9</v>
      </c>
      <c r="AO80" s="390">
        <v>3039</v>
      </c>
      <c r="AP80" s="431">
        <f t="shared" si="40"/>
        <v>1519.5</v>
      </c>
      <c r="AQ80" s="400">
        <v>2040</v>
      </c>
      <c r="AR80" s="237">
        <f t="shared" si="29"/>
        <v>1020</v>
      </c>
      <c r="AS80" s="403">
        <v>640</v>
      </c>
      <c r="AT80" s="431">
        <f t="shared" si="30"/>
        <v>320</v>
      </c>
      <c r="AU80" s="403">
        <v>200</v>
      </c>
      <c r="AV80" s="431">
        <f t="shared" si="41"/>
        <v>100</v>
      </c>
      <c r="AW80" s="386">
        <v>280</v>
      </c>
      <c r="AX80" s="237">
        <f t="shared" si="32"/>
        <v>140</v>
      </c>
      <c r="AY80" s="386">
        <v>240</v>
      </c>
      <c r="AZ80" s="237">
        <f t="shared" si="33"/>
        <v>120</v>
      </c>
      <c r="BA80" s="386">
        <v>240</v>
      </c>
      <c r="BB80" s="237">
        <f t="shared" si="42"/>
        <v>120</v>
      </c>
      <c r="BC80" s="386">
        <v>40</v>
      </c>
      <c r="BD80" s="237">
        <f t="shared" si="47"/>
        <v>20</v>
      </c>
      <c r="BE80" s="385"/>
      <c r="BF80" s="237">
        <f t="shared" si="43"/>
        <v>0</v>
      </c>
      <c r="BG80" s="385"/>
      <c r="BH80" s="237">
        <f t="shared" si="44"/>
        <v>0</v>
      </c>
      <c r="BI80" s="385"/>
      <c r="BJ80" s="237">
        <f t="shared" si="45"/>
        <v>0</v>
      </c>
      <c r="BK80" s="385"/>
      <c r="BL80" s="449">
        <f t="shared" si="46"/>
        <v>0</v>
      </c>
      <c r="BM80" s="317" t="s">
        <v>981</v>
      </c>
      <c r="BN80" s="599"/>
      <c r="BO80" s="599" t="s">
        <v>868</v>
      </c>
      <c r="BP80" s="599" t="s">
        <v>966</v>
      </c>
    </row>
    <row r="81" spans="1:68" ht="14.25" hidden="1" customHeight="1">
      <c r="A81" s="493" t="s">
        <v>864</v>
      </c>
      <c r="B81" s="130" t="s">
        <v>160</v>
      </c>
      <c r="C81" s="129" t="s">
        <v>87</v>
      </c>
      <c r="D81" s="517" t="s">
        <v>225</v>
      </c>
      <c r="E81" s="518" t="s">
        <v>162</v>
      </c>
      <c r="F81" s="986"/>
      <c r="G81" s="110">
        <v>2023</v>
      </c>
      <c r="H81" s="178" t="s">
        <v>250</v>
      </c>
      <c r="I81" s="178" t="s">
        <v>174</v>
      </c>
      <c r="J81" s="651">
        <v>14</v>
      </c>
      <c r="K81" s="178" t="s">
        <v>254</v>
      </c>
      <c r="L81" s="178" t="s">
        <v>878</v>
      </c>
      <c r="M81" s="467" t="s">
        <v>977</v>
      </c>
      <c r="N81" s="725">
        <v>3.45</v>
      </c>
      <c r="O81" s="726">
        <v>3.75</v>
      </c>
      <c r="P81" s="55">
        <v>4.25</v>
      </c>
      <c r="Q81" s="147">
        <v>4.25</v>
      </c>
      <c r="R81" s="55">
        <v>4.25</v>
      </c>
      <c r="S81" s="147">
        <v>4.25</v>
      </c>
      <c r="T81" s="55">
        <v>4.25</v>
      </c>
      <c r="U81" s="147">
        <v>4.25</v>
      </c>
      <c r="V81" s="55">
        <v>4.25</v>
      </c>
      <c r="W81" s="147">
        <v>4.25</v>
      </c>
      <c r="X81" s="726">
        <v>3.75</v>
      </c>
      <c r="Y81" s="726">
        <v>3.75</v>
      </c>
      <c r="Z81" s="726">
        <v>3.75</v>
      </c>
      <c r="AA81" s="726">
        <v>3.75</v>
      </c>
      <c r="AB81" s="727">
        <v>0.29999999999999982</v>
      </c>
      <c r="AC81" s="225">
        <v>0.65</v>
      </c>
      <c r="AD81" s="225">
        <v>0.65</v>
      </c>
      <c r="AE81" s="225">
        <v>0.65</v>
      </c>
      <c r="AF81" s="225">
        <v>0.65</v>
      </c>
      <c r="AG81" s="225">
        <v>0.65</v>
      </c>
      <c r="AH81" s="225">
        <v>0.65</v>
      </c>
      <c r="AI81" s="225">
        <v>0.65</v>
      </c>
      <c r="AJ81" s="225">
        <v>0.65</v>
      </c>
      <c r="AK81" s="728">
        <f t="shared" si="49"/>
        <v>0.29999999999999982</v>
      </c>
      <c r="AL81" s="728">
        <v>0.29999999999999982</v>
      </c>
      <c r="AM81" s="728">
        <v>0.29999999999999982</v>
      </c>
      <c r="AN81" s="728">
        <v>0.29999999999999982</v>
      </c>
      <c r="AO81" s="390"/>
      <c r="AP81" s="431">
        <f>AC81*AO81</f>
        <v>0</v>
      </c>
      <c r="AQ81" s="400"/>
      <c r="AR81" s="237">
        <f>AD81*AQ81</f>
        <v>0</v>
      </c>
      <c r="AS81" s="403"/>
      <c r="AT81" s="431">
        <f>AE81*AS81</f>
        <v>0</v>
      </c>
      <c r="AU81" s="403">
        <v>280</v>
      </c>
      <c r="AV81" s="431">
        <f t="shared" si="41"/>
        <v>182</v>
      </c>
      <c r="AW81" s="386">
        <v>120</v>
      </c>
      <c r="AX81" s="237">
        <f t="shared" si="32"/>
        <v>78</v>
      </c>
      <c r="AY81" s="386">
        <v>720</v>
      </c>
      <c r="AZ81" s="237">
        <f t="shared" si="33"/>
        <v>468</v>
      </c>
      <c r="BA81" s="386">
        <v>920</v>
      </c>
      <c r="BB81" s="237">
        <f t="shared" si="42"/>
        <v>598</v>
      </c>
      <c r="BC81" s="386">
        <v>120</v>
      </c>
      <c r="BD81" s="237">
        <f t="shared" si="47"/>
        <v>78</v>
      </c>
      <c r="BE81" s="385">
        <v>195</v>
      </c>
      <c r="BF81" s="237">
        <f t="shared" si="43"/>
        <v>58.499999999999964</v>
      </c>
      <c r="BG81" s="385">
        <v>120</v>
      </c>
      <c r="BH81" s="237">
        <f t="shared" si="44"/>
        <v>35.999999999999979</v>
      </c>
      <c r="BI81" s="385">
        <v>80</v>
      </c>
      <c r="BJ81" s="237">
        <f t="shared" si="45"/>
        <v>23.999999999999986</v>
      </c>
      <c r="BK81" s="385">
        <v>440</v>
      </c>
      <c r="BL81" s="449">
        <f t="shared" si="46"/>
        <v>131.99999999999991</v>
      </c>
      <c r="BM81" s="317" t="s">
        <v>982</v>
      </c>
      <c r="BN81" s="599" t="s">
        <v>959</v>
      </c>
      <c r="BO81" s="599" t="s">
        <v>868</v>
      </c>
      <c r="BP81" s="599" t="s">
        <v>964</v>
      </c>
    </row>
    <row r="82" spans="1:68" ht="14.25" hidden="1" customHeight="1">
      <c r="A82" s="493" t="s">
        <v>864</v>
      </c>
      <c r="B82" s="130" t="s">
        <v>160</v>
      </c>
      <c r="C82" s="129" t="s">
        <v>87</v>
      </c>
      <c r="D82" s="517" t="s">
        <v>225</v>
      </c>
      <c r="E82" s="518" t="s">
        <v>162</v>
      </c>
      <c r="F82" s="986"/>
      <c r="G82" s="110">
        <v>2023</v>
      </c>
      <c r="H82" s="178" t="s">
        <v>250</v>
      </c>
      <c r="I82" s="178" t="s">
        <v>174</v>
      </c>
      <c r="J82" s="651">
        <v>14</v>
      </c>
      <c r="K82" s="178" t="s">
        <v>254</v>
      </c>
      <c r="L82" s="178" t="s">
        <v>878</v>
      </c>
      <c r="M82" s="467" t="s">
        <v>977</v>
      </c>
      <c r="N82" s="725">
        <v>3.45</v>
      </c>
      <c r="O82" s="726">
        <v>3.75</v>
      </c>
      <c r="P82" s="55">
        <v>4.25</v>
      </c>
      <c r="Q82" s="147">
        <v>4.25</v>
      </c>
      <c r="R82" s="55">
        <v>4.25</v>
      </c>
      <c r="S82" s="147">
        <v>4.25</v>
      </c>
      <c r="T82" s="55">
        <v>4.25</v>
      </c>
      <c r="U82" s="147">
        <v>4.25</v>
      </c>
      <c r="V82" s="55">
        <v>4.25</v>
      </c>
      <c r="W82" s="147">
        <v>4.25</v>
      </c>
      <c r="X82" s="726">
        <v>3.75</v>
      </c>
      <c r="Y82" s="726">
        <v>3.75</v>
      </c>
      <c r="Z82" s="726">
        <v>3.75</v>
      </c>
      <c r="AA82" s="726">
        <v>3.75</v>
      </c>
      <c r="AB82" s="727">
        <v>0.29999999999999982</v>
      </c>
      <c r="AC82" s="225">
        <v>0.65</v>
      </c>
      <c r="AD82" s="225">
        <v>0.65</v>
      </c>
      <c r="AE82" s="225">
        <v>0.65</v>
      </c>
      <c r="AF82" s="225">
        <v>0.65</v>
      </c>
      <c r="AG82" s="225">
        <v>0.65</v>
      </c>
      <c r="AH82" s="225">
        <v>0.65</v>
      </c>
      <c r="AI82" s="225">
        <v>0.65</v>
      </c>
      <c r="AJ82" s="225">
        <v>0.65</v>
      </c>
      <c r="AK82" s="728">
        <f t="shared" si="49"/>
        <v>0.29999999999999982</v>
      </c>
      <c r="AL82" s="728">
        <v>0.29999999999999982</v>
      </c>
      <c r="AM82" s="728">
        <v>0.29999999999999982</v>
      </c>
      <c r="AN82" s="728">
        <v>0.29999999999999982</v>
      </c>
      <c r="AO82" s="390">
        <v>960</v>
      </c>
      <c r="AP82" s="431">
        <f t="shared" si="40"/>
        <v>624</v>
      </c>
      <c r="AQ82" s="400">
        <v>320</v>
      </c>
      <c r="AR82" s="237">
        <f t="shared" si="29"/>
        <v>208</v>
      </c>
      <c r="AS82" s="403">
        <v>1080</v>
      </c>
      <c r="AT82" s="431">
        <f t="shared" si="30"/>
        <v>702</v>
      </c>
      <c r="AU82" s="403">
        <v>280</v>
      </c>
      <c r="AV82" s="431">
        <f t="shared" si="41"/>
        <v>182</v>
      </c>
      <c r="AW82" s="386">
        <v>1320</v>
      </c>
      <c r="AX82" s="237">
        <f t="shared" si="32"/>
        <v>858</v>
      </c>
      <c r="AY82" s="386">
        <v>600</v>
      </c>
      <c r="AZ82" s="237">
        <f t="shared" si="33"/>
        <v>390</v>
      </c>
      <c r="BA82" s="386">
        <v>120</v>
      </c>
      <c r="BB82" s="237">
        <f t="shared" si="42"/>
        <v>78</v>
      </c>
      <c r="BC82" s="386">
        <v>280</v>
      </c>
      <c r="BD82" s="237">
        <f t="shared" si="47"/>
        <v>182</v>
      </c>
      <c r="BE82" s="385">
        <v>240</v>
      </c>
      <c r="BF82" s="237">
        <f t="shared" si="43"/>
        <v>71.999999999999957</v>
      </c>
      <c r="BG82" s="385">
        <v>240</v>
      </c>
      <c r="BH82" s="237">
        <f t="shared" si="44"/>
        <v>71.999999999999957</v>
      </c>
      <c r="BI82" s="385">
        <v>401</v>
      </c>
      <c r="BJ82" s="237">
        <f t="shared" si="45"/>
        <v>120.29999999999993</v>
      </c>
      <c r="BK82" s="385"/>
      <c r="BL82" s="449">
        <f t="shared" si="46"/>
        <v>0</v>
      </c>
      <c r="BM82" s="317" t="s">
        <v>983</v>
      </c>
      <c r="BN82" s="599"/>
      <c r="BO82" s="599" t="s">
        <v>868</v>
      </c>
      <c r="BP82" s="599" t="s">
        <v>962</v>
      </c>
    </row>
    <row r="83" spans="1:68" ht="14.25" hidden="1" customHeight="1">
      <c r="A83" s="498" t="s">
        <v>864</v>
      </c>
      <c r="B83" s="130" t="s">
        <v>160</v>
      </c>
      <c r="C83" s="129" t="s">
        <v>87</v>
      </c>
      <c r="D83" s="517" t="s">
        <v>225</v>
      </c>
      <c r="E83" s="518" t="s">
        <v>162</v>
      </c>
      <c r="F83" s="986"/>
      <c r="G83" s="110">
        <v>2023</v>
      </c>
      <c r="H83" s="178" t="s">
        <v>250</v>
      </c>
      <c r="I83" s="178" t="s">
        <v>174</v>
      </c>
      <c r="J83" s="651">
        <v>14</v>
      </c>
      <c r="K83" s="178" t="s">
        <v>172</v>
      </c>
      <c r="L83" s="178" t="s">
        <v>167</v>
      </c>
      <c r="M83" s="467" t="s">
        <v>900</v>
      </c>
      <c r="N83" s="725">
        <v>5</v>
      </c>
      <c r="O83" s="725">
        <v>5.6</v>
      </c>
      <c r="P83" s="351">
        <v>5.85</v>
      </c>
      <c r="Q83" s="351">
        <v>5.85</v>
      </c>
      <c r="R83" s="351">
        <v>5.85</v>
      </c>
      <c r="S83" s="351">
        <v>5.85</v>
      </c>
      <c r="T83" s="351">
        <v>5.85</v>
      </c>
      <c r="U83" s="351">
        <v>5.85</v>
      </c>
      <c r="V83" s="351">
        <v>5.85</v>
      </c>
      <c r="W83" s="351">
        <v>5.85</v>
      </c>
      <c r="X83" s="725">
        <v>5.6</v>
      </c>
      <c r="Y83" s="725">
        <v>5.6</v>
      </c>
      <c r="Z83" s="725">
        <v>5.6</v>
      </c>
      <c r="AA83" s="725">
        <v>5.6</v>
      </c>
      <c r="AB83" s="727">
        <v>0.59999999999999964</v>
      </c>
      <c r="AC83" s="225">
        <v>0.35</v>
      </c>
      <c r="AD83" s="225">
        <v>0.35</v>
      </c>
      <c r="AE83" s="225">
        <v>0.35</v>
      </c>
      <c r="AF83" s="225">
        <v>0.35</v>
      </c>
      <c r="AG83" s="225">
        <v>0.35</v>
      </c>
      <c r="AH83" s="225">
        <v>0.35</v>
      </c>
      <c r="AI83" s="225">
        <v>0.35</v>
      </c>
      <c r="AJ83" s="225">
        <v>0.35</v>
      </c>
      <c r="AK83" s="728">
        <f>X83-N83</f>
        <v>0.59999999999999964</v>
      </c>
      <c r="AL83" s="728">
        <v>0.59999999999999964</v>
      </c>
      <c r="AM83" s="728">
        <v>0.59999999999999964</v>
      </c>
      <c r="AN83" s="728">
        <v>0.59999999999999964</v>
      </c>
      <c r="AO83" s="390"/>
      <c r="AP83" s="431">
        <f t="shared" si="40"/>
        <v>0</v>
      </c>
      <c r="AQ83" s="400"/>
      <c r="AR83" s="237">
        <f t="shared" si="29"/>
        <v>0</v>
      </c>
      <c r="AS83" s="403"/>
      <c r="AT83" s="431">
        <f t="shared" si="30"/>
        <v>0</v>
      </c>
      <c r="AU83" s="403"/>
      <c r="AV83" s="431">
        <f t="shared" si="41"/>
        <v>0</v>
      </c>
      <c r="AW83" s="386"/>
      <c r="AX83" s="237">
        <f t="shared" si="32"/>
        <v>0</v>
      </c>
      <c r="AY83" s="386"/>
      <c r="AZ83" s="237">
        <f t="shared" si="33"/>
        <v>0</v>
      </c>
      <c r="BA83" s="386"/>
      <c r="BB83" s="237">
        <f t="shared" si="42"/>
        <v>0</v>
      </c>
      <c r="BC83" s="386"/>
      <c r="BD83" s="237">
        <f t="shared" si="47"/>
        <v>0</v>
      </c>
      <c r="BE83" s="385"/>
      <c r="BF83" s="237">
        <f t="shared" si="43"/>
        <v>0</v>
      </c>
      <c r="BG83" s="385"/>
      <c r="BH83" s="237">
        <f t="shared" si="44"/>
        <v>0</v>
      </c>
      <c r="BI83" s="385"/>
      <c r="BJ83" s="237">
        <f t="shared" si="45"/>
        <v>0</v>
      </c>
      <c r="BK83" s="385"/>
      <c r="BL83" s="449">
        <f t="shared" si="46"/>
        <v>0</v>
      </c>
      <c r="BM83" s="317" t="s">
        <v>984</v>
      </c>
      <c r="BN83" s="599"/>
      <c r="BO83" s="599" t="s">
        <v>868</v>
      </c>
      <c r="BP83" s="599" t="s">
        <v>970</v>
      </c>
    </row>
    <row r="84" spans="1:68" ht="14.25" hidden="1" customHeight="1">
      <c r="A84" s="493" t="s">
        <v>864</v>
      </c>
      <c r="B84" s="130" t="s">
        <v>160</v>
      </c>
      <c r="C84" s="129" t="s">
        <v>87</v>
      </c>
      <c r="D84" s="517" t="s">
        <v>225</v>
      </c>
      <c r="E84" s="518" t="s">
        <v>162</v>
      </c>
      <c r="F84" s="986"/>
      <c r="G84" s="110">
        <v>2023</v>
      </c>
      <c r="H84" s="178" t="s">
        <v>250</v>
      </c>
      <c r="I84" s="178" t="s">
        <v>165</v>
      </c>
      <c r="J84" s="651">
        <v>14</v>
      </c>
      <c r="K84" s="178" t="s">
        <v>172</v>
      </c>
      <c r="L84" s="178" t="s">
        <v>878</v>
      </c>
      <c r="M84" s="467" t="s">
        <v>977</v>
      </c>
      <c r="N84" s="725">
        <v>8.6</v>
      </c>
      <c r="O84" s="726">
        <v>9.4</v>
      </c>
      <c r="P84" s="351">
        <v>11.5</v>
      </c>
      <c r="Q84" s="351">
        <v>11.5</v>
      </c>
      <c r="R84" s="351">
        <v>11.5</v>
      </c>
      <c r="S84" s="351">
        <v>11.5</v>
      </c>
      <c r="T84" s="351">
        <v>11.5</v>
      </c>
      <c r="U84" s="351">
        <v>11.5</v>
      </c>
      <c r="V84" s="351">
        <v>11.5</v>
      </c>
      <c r="W84" s="351">
        <v>11.5</v>
      </c>
      <c r="X84" s="726">
        <v>9.4</v>
      </c>
      <c r="Y84" s="726">
        <v>9.4</v>
      </c>
      <c r="Z84" s="726">
        <v>9.4</v>
      </c>
      <c r="AA84" s="726">
        <v>9.4</v>
      </c>
      <c r="AB84" s="727">
        <v>0.80000000000000071</v>
      </c>
      <c r="AC84" s="225">
        <v>0.5</v>
      </c>
      <c r="AD84" s="225">
        <v>0.5</v>
      </c>
      <c r="AE84" s="225">
        <v>0.5</v>
      </c>
      <c r="AF84" s="225">
        <v>0.5</v>
      </c>
      <c r="AG84" s="225">
        <v>0.5</v>
      </c>
      <c r="AH84" s="225">
        <v>0.5</v>
      </c>
      <c r="AI84" s="225">
        <v>0.5</v>
      </c>
      <c r="AJ84" s="225">
        <v>0.5</v>
      </c>
      <c r="AK84" s="728">
        <v>0.8</v>
      </c>
      <c r="AL84" s="728">
        <v>0.8</v>
      </c>
      <c r="AM84" s="728">
        <v>0.8</v>
      </c>
      <c r="AN84" s="728">
        <v>0.8</v>
      </c>
      <c r="AO84" s="390"/>
      <c r="AP84" s="431">
        <f>AC84*AO84</f>
        <v>0</v>
      </c>
      <c r="AQ84" s="400"/>
      <c r="AR84" s="237">
        <f>AD84*AQ84</f>
        <v>0</v>
      </c>
      <c r="AS84" s="403"/>
      <c r="AT84" s="431">
        <f>AE84*AS84</f>
        <v>0</v>
      </c>
      <c r="AU84" s="403"/>
      <c r="AV84" s="431">
        <f t="shared" si="41"/>
        <v>0</v>
      </c>
      <c r="AW84" s="386">
        <v>160</v>
      </c>
      <c r="AX84" s="237">
        <f t="shared" si="32"/>
        <v>80</v>
      </c>
      <c r="AY84" s="386">
        <v>800</v>
      </c>
      <c r="AZ84" s="237">
        <f t="shared" si="33"/>
        <v>400</v>
      </c>
      <c r="BA84" s="386"/>
      <c r="BB84" s="237">
        <f t="shared" si="42"/>
        <v>0</v>
      </c>
      <c r="BC84" s="386"/>
      <c r="BD84" s="237">
        <f t="shared" si="47"/>
        <v>0</v>
      </c>
      <c r="BE84" s="385"/>
      <c r="BF84" s="237">
        <f t="shared" si="43"/>
        <v>0</v>
      </c>
      <c r="BG84" s="385"/>
      <c r="BH84" s="237">
        <f t="shared" si="44"/>
        <v>0</v>
      </c>
      <c r="BI84" s="385"/>
      <c r="BJ84" s="237">
        <f t="shared" si="45"/>
        <v>0</v>
      </c>
      <c r="BK84" s="385"/>
      <c r="BL84" s="449">
        <f t="shared" si="46"/>
        <v>0</v>
      </c>
      <c r="BM84" s="317" t="s">
        <v>985</v>
      </c>
      <c r="BN84" s="599" t="s">
        <v>959</v>
      </c>
      <c r="BO84" s="599" t="s">
        <v>868</v>
      </c>
      <c r="BP84" s="599" t="s">
        <v>976</v>
      </c>
    </row>
    <row r="85" spans="1:68" ht="14.25" hidden="1" customHeight="1">
      <c r="A85" s="493" t="s">
        <v>864</v>
      </c>
      <c r="B85" s="130" t="s">
        <v>160</v>
      </c>
      <c r="C85" s="129" t="s">
        <v>87</v>
      </c>
      <c r="D85" s="517" t="s">
        <v>225</v>
      </c>
      <c r="E85" s="518" t="s">
        <v>162</v>
      </c>
      <c r="F85" s="986"/>
      <c r="G85" s="110">
        <v>2023</v>
      </c>
      <c r="H85" s="178" t="s">
        <v>250</v>
      </c>
      <c r="I85" s="178" t="s">
        <v>165</v>
      </c>
      <c r="J85" s="651">
        <v>14</v>
      </c>
      <c r="K85" s="178" t="s">
        <v>172</v>
      </c>
      <c r="L85" s="178" t="s">
        <v>878</v>
      </c>
      <c r="M85" s="467" t="s">
        <v>977</v>
      </c>
      <c r="N85" s="725">
        <v>8.6</v>
      </c>
      <c r="O85" s="726">
        <v>9.4</v>
      </c>
      <c r="P85" s="351">
        <v>11.5</v>
      </c>
      <c r="Q85" s="351">
        <v>11.5</v>
      </c>
      <c r="R85" s="351">
        <v>11.5</v>
      </c>
      <c r="S85" s="351">
        <v>11.5</v>
      </c>
      <c r="T85" s="351">
        <v>11.5</v>
      </c>
      <c r="U85" s="351">
        <v>11.5</v>
      </c>
      <c r="V85" s="351">
        <v>11.5</v>
      </c>
      <c r="W85" s="351">
        <v>11.5</v>
      </c>
      <c r="X85" s="726">
        <v>9.4</v>
      </c>
      <c r="Y85" s="726">
        <v>9.4</v>
      </c>
      <c r="Z85" s="726">
        <v>9.4</v>
      </c>
      <c r="AA85" s="726">
        <v>9.4</v>
      </c>
      <c r="AB85" s="727">
        <v>0.80000000000000071</v>
      </c>
      <c r="AC85" s="225">
        <v>0.5</v>
      </c>
      <c r="AD85" s="225">
        <v>0.5</v>
      </c>
      <c r="AE85" s="225">
        <v>0.5</v>
      </c>
      <c r="AF85" s="225">
        <v>0.5</v>
      </c>
      <c r="AG85" s="225">
        <v>0.5</v>
      </c>
      <c r="AH85" s="225">
        <v>0.5</v>
      </c>
      <c r="AI85" s="225">
        <v>0.5</v>
      </c>
      <c r="AJ85" s="225">
        <v>0.5</v>
      </c>
      <c r="AK85" s="728">
        <v>0.8</v>
      </c>
      <c r="AL85" s="728">
        <v>0.8</v>
      </c>
      <c r="AM85" s="728">
        <v>0.8</v>
      </c>
      <c r="AN85" s="728">
        <v>0.8</v>
      </c>
      <c r="AO85" s="390">
        <v>1960</v>
      </c>
      <c r="AP85" s="431">
        <f t="shared" si="40"/>
        <v>980</v>
      </c>
      <c r="AQ85" s="400">
        <v>2190</v>
      </c>
      <c r="AR85" s="237">
        <f t="shared" si="29"/>
        <v>1095</v>
      </c>
      <c r="AS85" s="403">
        <v>0</v>
      </c>
      <c r="AT85" s="431">
        <f t="shared" si="30"/>
        <v>0</v>
      </c>
      <c r="AU85" s="403">
        <v>360</v>
      </c>
      <c r="AV85" s="431">
        <f t="shared" si="41"/>
        <v>180</v>
      </c>
      <c r="AW85" s="386">
        <v>920</v>
      </c>
      <c r="AX85" s="237">
        <f t="shared" si="32"/>
        <v>460</v>
      </c>
      <c r="AY85" s="386">
        <v>480</v>
      </c>
      <c r="AZ85" s="237">
        <f t="shared" si="33"/>
        <v>240</v>
      </c>
      <c r="BA85" s="386">
        <v>440</v>
      </c>
      <c r="BB85" s="237">
        <f t="shared" si="42"/>
        <v>220</v>
      </c>
      <c r="BC85" s="386"/>
      <c r="BD85" s="237">
        <f t="shared" si="47"/>
        <v>0</v>
      </c>
      <c r="BE85" s="385"/>
      <c r="BF85" s="237">
        <f t="shared" si="43"/>
        <v>0</v>
      </c>
      <c r="BG85" s="385"/>
      <c r="BH85" s="237">
        <f t="shared" si="44"/>
        <v>0</v>
      </c>
      <c r="BI85" s="385"/>
      <c r="BJ85" s="237">
        <f t="shared" si="45"/>
        <v>0</v>
      </c>
      <c r="BK85" s="385"/>
      <c r="BL85" s="449">
        <f t="shared" si="46"/>
        <v>0</v>
      </c>
      <c r="BM85" s="317" t="s">
        <v>986</v>
      </c>
      <c r="BN85" s="599"/>
      <c r="BO85" s="599" t="s">
        <v>868</v>
      </c>
      <c r="BP85" s="599" t="s">
        <v>974</v>
      </c>
    </row>
    <row r="86" spans="1:68" s="7" customFormat="1" ht="12.75" hidden="1" customHeight="1">
      <c r="A86" s="498" t="s">
        <v>864</v>
      </c>
      <c r="B86" s="130" t="s">
        <v>160</v>
      </c>
      <c r="C86" s="129" t="s">
        <v>87</v>
      </c>
      <c r="D86" s="517" t="s">
        <v>225</v>
      </c>
      <c r="E86" s="518" t="s">
        <v>162</v>
      </c>
      <c r="F86" s="986"/>
      <c r="G86" s="110">
        <v>2023</v>
      </c>
      <c r="H86" s="178" t="s">
        <v>246</v>
      </c>
      <c r="I86" s="178" t="s">
        <v>174</v>
      </c>
      <c r="J86" s="651">
        <v>15</v>
      </c>
      <c r="K86" s="178" t="s">
        <v>251</v>
      </c>
      <c r="L86" s="178" t="s">
        <v>878</v>
      </c>
      <c r="M86" s="467" t="s">
        <v>879</v>
      </c>
      <c r="N86" s="725">
        <v>2.83</v>
      </c>
      <c r="O86" s="726">
        <v>3.5</v>
      </c>
      <c r="P86" s="55">
        <v>3.65</v>
      </c>
      <c r="Q86" s="147">
        <v>3.65</v>
      </c>
      <c r="R86" s="55">
        <v>3.65</v>
      </c>
      <c r="S86" s="147">
        <v>3.65</v>
      </c>
      <c r="T86" s="55">
        <v>3.65</v>
      </c>
      <c r="U86" s="147">
        <v>3.65</v>
      </c>
      <c r="V86" s="55">
        <v>3.65</v>
      </c>
      <c r="W86" s="147">
        <v>3.65</v>
      </c>
      <c r="X86" s="726">
        <v>3.5</v>
      </c>
      <c r="Y86" s="726">
        <v>3.5</v>
      </c>
      <c r="Z86" s="726">
        <v>3.5</v>
      </c>
      <c r="AA86" s="726">
        <v>3.5</v>
      </c>
      <c r="AB86" s="727">
        <f>AN86</f>
        <v>0.66999999999999993</v>
      </c>
      <c r="AC86" s="225">
        <v>0</v>
      </c>
      <c r="AD86" s="225">
        <v>0</v>
      </c>
      <c r="AE86" s="225">
        <v>0</v>
      </c>
      <c r="AF86" s="225">
        <v>0</v>
      </c>
      <c r="AG86" s="225">
        <v>0</v>
      </c>
      <c r="AH86" s="225">
        <v>0</v>
      </c>
      <c r="AI86" s="225">
        <v>0</v>
      </c>
      <c r="AJ86" s="225">
        <v>0</v>
      </c>
      <c r="AK86" s="728">
        <f>X86-N86</f>
        <v>0.66999999999999993</v>
      </c>
      <c r="AL86" s="728">
        <v>0.66999999999999993</v>
      </c>
      <c r="AM86" s="728">
        <v>0.66999999999999993</v>
      </c>
      <c r="AN86" s="728">
        <v>0.66999999999999993</v>
      </c>
      <c r="AO86" s="390">
        <v>10440</v>
      </c>
      <c r="AP86" s="431">
        <f t="shared" si="40"/>
        <v>0</v>
      </c>
      <c r="AQ86" s="400">
        <v>280</v>
      </c>
      <c r="AR86" s="237">
        <f t="shared" si="29"/>
        <v>0</v>
      </c>
      <c r="AS86" s="403">
        <v>6240</v>
      </c>
      <c r="AT86" s="431">
        <f t="shared" si="30"/>
        <v>0</v>
      </c>
      <c r="AU86" s="403">
        <v>280</v>
      </c>
      <c r="AV86" s="431">
        <f t="shared" si="41"/>
        <v>0</v>
      </c>
      <c r="AW86" s="386"/>
      <c r="AX86" s="237">
        <f t="shared" si="32"/>
        <v>0</v>
      </c>
      <c r="AY86" s="386"/>
      <c r="AZ86" s="237">
        <f t="shared" si="33"/>
        <v>0</v>
      </c>
      <c r="BA86" s="386"/>
      <c r="BB86" s="237">
        <f t="shared" si="42"/>
        <v>0</v>
      </c>
      <c r="BC86" s="386">
        <v>0</v>
      </c>
      <c r="BD86" s="237">
        <f t="shared" si="47"/>
        <v>0</v>
      </c>
      <c r="BE86" s="385"/>
      <c r="BF86" s="237">
        <f t="shared" si="43"/>
        <v>0</v>
      </c>
      <c r="BG86" s="385"/>
      <c r="BH86" s="237">
        <f t="shared" si="44"/>
        <v>0</v>
      </c>
      <c r="BI86" s="385"/>
      <c r="BJ86" s="237">
        <f t="shared" si="45"/>
        <v>0</v>
      </c>
      <c r="BK86" s="385"/>
      <c r="BL86" s="449">
        <f t="shared" si="46"/>
        <v>0</v>
      </c>
      <c r="BM86" s="317" t="s">
        <v>987</v>
      </c>
      <c r="BN86" s="599"/>
      <c r="BO86" s="599" t="s">
        <v>868</v>
      </c>
      <c r="BP86" s="599" t="s">
        <v>947</v>
      </c>
    </row>
    <row r="87" spans="1:68" ht="14.25" hidden="1" customHeight="1">
      <c r="A87" s="493" t="s">
        <v>864</v>
      </c>
      <c r="B87" s="130" t="s">
        <v>160</v>
      </c>
      <c r="C87" s="129" t="s">
        <v>87</v>
      </c>
      <c r="D87" s="517" t="s">
        <v>225</v>
      </c>
      <c r="E87" s="518" t="s">
        <v>162</v>
      </c>
      <c r="F87" s="986"/>
      <c r="G87" s="110">
        <v>2023</v>
      </c>
      <c r="H87" s="178" t="s">
        <v>246</v>
      </c>
      <c r="I87" s="178" t="s">
        <v>174</v>
      </c>
      <c r="J87" s="651">
        <v>15</v>
      </c>
      <c r="K87" s="178" t="s">
        <v>172</v>
      </c>
      <c r="L87" s="178" t="s">
        <v>878</v>
      </c>
      <c r="M87" s="467" t="s">
        <v>879</v>
      </c>
      <c r="N87" s="725">
        <v>4.37</v>
      </c>
      <c r="O87" s="726">
        <v>5.4</v>
      </c>
      <c r="P87" s="55">
        <v>5.7</v>
      </c>
      <c r="Q87" s="147">
        <v>5.7</v>
      </c>
      <c r="R87" s="55">
        <v>5.7</v>
      </c>
      <c r="S87" s="147">
        <v>5.7</v>
      </c>
      <c r="T87" s="55">
        <v>5.7</v>
      </c>
      <c r="U87" s="147">
        <v>5.7</v>
      </c>
      <c r="V87" s="55">
        <v>5.7</v>
      </c>
      <c r="W87" s="147">
        <v>5.7</v>
      </c>
      <c r="X87" s="726">
        <v>5.4</v>
      </c>
      <c r="Y87" s="726">
        <v>5.4</v>
      </c>
      <c r="Z87" s="726">
        <v>5.4</v>
      </c>
      <c r="AA87" s="726">
        <v>5.4</v>
      </c>
      <c r="AB87" s="727">
        <v>1.03</v>
      </c>
      <c r="AC87" s="225">
        <v>0.5</v>
      </c>
      <c r="AD87" s="225">
        <v>0.5</v>
      </c>
      <c r="AE87" s="225">
        <v>0.5</v>
      </c>
      <c r="AF87" s="225">
        <v>0.5</v>
      </c>
      <c r="AG87" s="225">
        <v>0.5</v>
      </c>
      <c r="AH87" s="225">
        <v>0.5</v>
      </c>
      <c r="AI87" s="225">
        <v>0.5</v>
      </c>
      <c r="AJ87" s="225">
        <v>0.5</v>
      </c>
      <c r="AK87" s="728">
        <f>X87-N87</f>
        <v>1.0300000000000002</v>
      </c>
      <c r="AL87" s="728">
        <v>1.0300000000000002</v>
      </c>
      <c r="AM87" s="728">
        <v>1.0300000000000002</v>
      </c>
      <c r="AN87" s="728">
        <v>1.0300000000000002</v>
      </c>
      <c r="AO87" s="390">
        <v>2520</v>
      </c>
      <c r="AP87" s="431">
        <f t="shared" si="40"/>
        <v>1260</v>
      </c>
      <c r="AQ87" s="400">
        <v>4600</v>
      </c>
      <c r="AR87" s="237">
        <f t="shared" si="29"/>
        <v>2300</v>
      </c>
      <c r="AS87" s="403">
        <v>1280</v>
      </c>
      <c r="AT87" s="431">
        <f t="shared" si="30"/>
        <v>640</v>
      </c>
      <c r="AU87" s="403">
        <v>7160</v>
      </c>
      <c r="AV87" s="431">
        <f t="shared" si="41"/>
        <v>3580</v>
      </c>
      <c r="AW87" s="386">
        <v>2160</v>
      </c>
      <c r="AX87" s="237">
        <f t="shared" si="32"/>
        <v>1080</v>
      </c>
      <c r="AY87" s="386">
        <v>120</v>
      </c>
      <c r="AZ87" s="237">
        <f t="shared" si="33"/>
        <v>60</v>
      </c>
      <c r="BA87" s="386">
        <v>1920</v>
      </c>
      <c r="BB87" s="237">
        <f t="shared" si="42"/>
        <v>960</v>
      </c>
      <c r="BC87" s="386">
        <v>0</v>
      </c>
      <c r="BD87" s="237">
        <f t="shared" si="47"/>
        <v>0</v>
      </c>
      <c r="BE87" s="385">
        <v>680</v>
      </c>
      <c r="BF87" s="237">
        <f t="shared" si="43"/>
        <v>700.4000000000002</v>
      </c>
      <c r="BG87" s="385"/>
      <c r="BH87" s="237">
        <f t="shared" si="44"/>
        <v>0</v>
      </c>
      <c r="BI87" s="385">
        <v>280</v>
      </c>
      <c r="BJ87" s="237">
        <f t="shared" si="45"/>
        <v>288.40000000000009</v>
      </c>
      <c r="BK87" s="385"/>
      <c r="BL87" s="449">
        <f t="shared" si="46"/>
        <v>0</v>
      </c>
      <c r="BM87" s="317" t="s">
        <v>988</v>
      </c>
      <c r="BN87" s="599"/>
      <c r="BO87" s="599" t="s">
        <v>868</v>
      </c>
      <c r="BP87" s="599" t="s">
        <v>951</v>
      </c>
    </row>
    <row r="88" spans="1:68" ht="14.25" hidden="1" customHeight="1">
      <c r="A88" s="498" t="s">
        <v>864</v>
      </c>
      <c r="B88" s="130" t="s">
        <v>160</v>
      </c>
      <c r="C88" s="129" t="s">
        <v>87</v>
      </c>
      <c r="D88" s="517" t="s">
        <v>225</v>
      </c>
      <c r="E88" s="518" t="s">
        <v>162</v>
      </c>
      <c r="F88" s="986"/>
      <c r="G88" s="110">
        <v>2023</v>
      </c>
      <c r="H88" s="178" t="s">
        <v>246</v>
      </c>
      <c r="I88" s="178" t="s">
        <v>165</v>
      </c>
      <c r="J88" s="651">
        <v>15</v>
      </c>
      <c r="K88" s="178" t="s">
        <v>251</v>
      </c>
      <c r="L88" s="178" t="s">
        <v>878</v>
      </c>
      <c r="M88" s="467" t="s">
        <v>879</v>
      </c>
      <c r="N88" s="776">
        <v>7.45</v>
      </c>
      <c r="O88" s="773">
        <v>8.8000000000000007</v>
      </c>
      <c r="P88" s="55">
        <v>10.8</v>
      </c>
      <c r="Q88" s="147">
        <v>10.8</v>
      </c>
      <c r="R88" s="55">
        <v>10.8</v>
      </c>
      <c r="S88" s="147">
        <v>10.8</v>
      </c>
      <c r="T88" s="55">
        <v>10.8</v>
      </c>
      <c r="U88" s="147">
        <v>10.8</v>
      </c>
      <c r="V88" s="55">
        <v>10.8</v>
      </c>
      <c r="W88" s="147">
        <v>10.8</v>
      </c>
      <c r="X88" s="726">
        <v>9.5</v>
      </c>
      <c r="Y88" s="773">
        <v>8.8000000000000007</v>
      </c>
      <c r="Z88" s="773">
        <v>8.8000000000000007</v>
      </c>
      <c r="AA88" s="773">
        <v>8.8000000000000007</v>
      </c>
      <c r="AB88" s="775">
        <v>1.3500000000000005</v>
      </c>
      <c r="AC88" s="225">
        <v>0.8</v>
      </c>
      <c r="AD88" s="225">
        <v>0.8</v>
      </c>
      <c r="AE88" s="225">
        <v>0.8</v>
      </c>
      <c r="AF88" s="225">
        <v>0.8</v>
      </c>
      <c r="AG88" s="225">
        <v>0.8</v>
      </c>
      <c r="AH88" s="225">
        <v>0.8</v>
      </c>
      <c r="AI88" s="225">
        <v>0.8</v>
      </c>
      <c r="AJ88" s="225">
        <v>0.8</v>
      </c>
      <c r="AK88" s="728">
        <v>1.7</v>
      </c>
      <c r="AL88" s="775">
        <v>1.3500000000000005</v>
      </c>
      <c r="AM88" s="775">
        <v>1.3500000000000005</v>
      </c>
      <c r="AN88" s="775">
        <v>1.3500000000000005</v>
      </c>
      <c r="AO88" s="390">
        <v>1560</v>
      </c>
      <c r="AP88" s="431">
        <f t="shared" si="40"/>
        <v>1248</v>
      </c>
      <c r="AQ88" s="400">
        <v>2500</v>
      </c>
      <c r="AR88" s="237">
        <f t="shared" si="29"/>
        <v>2000</v>
      </c>
      <c r="AS88" s="403">
        <v>2120</v>
      </c>
      <c r="AT88" s="431">
        <f t="shared" si="30"/>
        <v>1696</v>
      </c>
      <c r="AU88" s="403">
        <v>280</v>
      </c>
      <c r="AV88" s="431">
        <f t="shared" si="41"/>
        <v>224</v>
      </c>
      <c r="AW88" s="386">
        <v>840</v>
      </c>
      <c r="AX88" s="428">
        <f t="shared" si="32"/>
        <v>672</v>
      </c>
      <c r="AY88" s="386">
        <v>680</v>
      </c>
      <c r="AZ88" s="237">
        <f t="shared" si="33"/>
        <v>544</v>
      </c>
      <c r="BA88" s="386">
        <v>960</v>
      </c>
      <c r="BB88" s="237">
        <f t="shared" si="42"/>
        <v>768</v>
      </c>
      <c r="BC88" s="386">
        <v>440</v>
      </c>
      <c r="BD88" s="237">
        <f t="shared" si="47"/>
        <v>352</v>
      </c>
      <c r="BE88" s="386">
        <v>640</v>
      </c>
      <c r="BF88" s="237">
        <f t="shared" si="43"/>
        <v>1088</v>
      </c>
      <c r="BG88" s="386"/>
      <c r="BH88" s="237">
        <f t="shared" si="44"/>
        <v>0</v>
      </c>
      <c r="BI88" s="386"/>
      <c r="BJ88" s="237">
        <f t="shared" si="45"/>
        <v>0</v>
      </c>
      <c r="BK88" s="386"/>
      <c r="BL88" s="449">
        <f t="shared" si="46"/>
        <v>0</v>
      </c>
      <c r="BM88" s="317" t="s">
        <v>989</v>
      </c>
      <c r="BN88" s="599"/>
      <c r="BO88" s="599" t="s">
        <v>868</v>
      </c>
      <c r="BP88" s="599" t="s">
        <v>953</v>
      </c>
    </row>
    <row r="89" spans="1:68" ht="14.25" hidden="1" customHeight="1">
      <c r="A89" s="493" t="s">
        <v>864</v>
      </c>
      <c r="B89" s="130" t="s">
        <v>160</v>
      </c>
      <c r="C89" s="129" t="s">
        <v>87</v>
      </c>
      <c r="D89" s="517" t="s">
        <v>225</v>
      </c>
      <c r="E89" s="518" t="s">
        <v>162</v>
      </c>
      <c r="F89" s="986"/>
      <c r="G89" s="110">
        <v>2023</v>
      </c>
      <c r="H89" s="178" t="s">
        <v>246</v>
      </c>
      <c r="I89" s="178" t="s">
        <v>165</v>
      </c>
      <c r="J89" s="651">
        <v>15</v>
      </c>
      <c r="K89" s="178" t="s">
        <v>172</v>
      </c>
      <c r="L89" s="178" t="s">
        <v>878</v>
      </c>
      <c r="M89" s="467" t="s">
        <v>879</v>
      </c>
      <c r="N89" s="725">
        <v>7.8</v>
      </c>
      <c r="O89" s="726">
        <v>9.5</v>
      </c>
      <c r="P89" s="55">
        <v>10.8</v>
      </c>
      <c r="Q89" s="147">
        <v>10.8</v>
      </c>
      <c r="R89" s="55">
        <v>10.8</v>
      </c>
      <c r="S89" s="147">
        <v>10.8</v>
      </c>
      <c r="T89" s="55">
        <v>10.8</v>
      </c>
      <c r="U89" s="147">
        <v>10.8</v>
      </c>
      <c r="V89" s="55">
        <v>10.8</v>
      </c>
      <c r="W89" s="147">
        <v>10.8</v>
      </c>
      <c r="X89" s="726">
        <v>9.5</v>
      </c>
      <c r="Y89" s="726">
        <v>9.5</v>
      </c>
      <c r="Z89" s="726">
        <v>9.5</v>
      </c>
      <c r="AA89" s="726">
        <v>9.5</v>
      </c>
      <c r="AB89" s="727">
        <v>1.7</v>
      </c>
      <c r="AC89" s="225">
        <v>0.8</v>
      </c>
      <c r="AD89" s="225">
        <v>0.8</v>
      </c>
      <c r="AE89" s="225">
        <v>0.8</v>
      </c>
      <c r="AF89" s="225">
        <v>0.8</v>
      </c>
      <c r="AG89" s="225">
        <v>0.8</v>
      </c>
      <c r="AH89" s="225">
        <v>0.8</v>
      </c>
      <c r="AI89" s="225">
        <v>0.8</v>
      </c>
      <c r="AJ89" s="225">
        <v>0.8</v>
      </c>
      <c r="AK89" s="728">
        <f t="shared" ref="AK89:AK92" si="50">X89-N89</f>
        <v>1.7000000000000002</v>
      </c>
      <c r="AL89" s="728">
        <v>1.7000000000000002</v>
      </c>
      <c r="AM89" s="728">
        <v>1.7000000000000002</v>
      </c>
      <c r="AN89" s="728">
        <v>1.7000000000000002</v>
      </c>
      <c r="AO89" s="390">
        <v>600</v>
      </c>
      <c r="AP89" s="431">
        <f t="shared" si="40"/>
        <v>480</v>
      </c>
      <c r="AQ89" s="400">
        <v>360</v>
      </c>
      <c r="AR89" s="237">
        <f t="shared" si="29"/>
        <v>288</v>
      </c>
      <c r="AS89" s="403">
        <v>754</v>
      </c>
      <c r="AT89" s="431">
        <f t="shared" si="30"/>
        <v>603.20000000000005</v>
      </c>
      <c r="AU89" s="403">
        <v>2120</v>
      </c>
      <c r="AV89" s="431">
        <f t="shared" si="41"/>
        <v>1696</v>
      </c>
      <c r="AW89" s="386"/>
      <c r="AX89" s="428">
        <f t="shared" si="32"/>
        <v>0</v>
      </c>
      <c r="AY89" s="386"/>
      <c r="AZ89" s="237">
        <f t="shared" si="33"/>
        <v>0</v>
      </c>
      <c r="BA89" s="386">
        <v>440</v>
      </c>
      <c r="BB89" s="237">
        <f t="shared" si="42"/>
        <v>352</v>
      </c>
      <c r="BC89" s="386">
        <v>40</v>
      </c>
      <c r="BD89" s="237">
        <f t="shared" si="47"/>
        <v>32</v>
      </c>
      <c r="BE89" s="386"/>
      <c r="BF89" s="237">
        <f t="shared" si="43"/>
        <v>0</v>
      </c>
      <c r="BG89" s="386"/>
      <c r="BH89" s="237">
        <f t="shared" si="44"/>
        <v>0</v>
      </c>
      <c r="BI89" s="386"/>
      <c r="BJ89" s="237">
        <f t="shared" si="45"/>
        <v>0</v>
      </c>
      <c r="BK89" s="386"/>
      <c r="BL89" s="449">
        <f t="shared" si="46"/>
        <v>0</v>
      </c>
      <c r="BM89" s="317" t="s">
        <v>990</v>
      </c>
      <c r="BN89" s="599"/>
      <c r="BO89" s="599" t="s">
        <v>868</v>
      </c>
      <c r="BP89" s="599" t="s">
        <v>955</v>
      </c>
    </row>
    <row r="90" spans="1:68" ht="14.25" hidden="1" customHeight="1" thickBot="1">
      <c r="A90" s="498" t="s">
        <v>864</v>
      </c>
      <c r="B90" s="130" t="s">
        <v>160</v>
      </c>
      <c r="C90" s="129" t="s">
        <v>87</v>
      </c>
      <c r="D90" s="517" t="s">
        <v>225</v>
      </c>
      <c r="E90" s="518" t="s">
        <v>162</v>
      </c>
      <c r="F90" s="986"/>
      <c r="G90" s="110">
        <v>2023</v>
      </c>
      <c r="H90" s="178" t="s">
        <v>246</v>
      </c>
      <c r="I90" s="178" t="s">
        <v>174</v>
      </c>
      <c r="J90" s="651">
        <v>15</v>
      </c>
      <c r="K90" s="184" t="s">
        <v>254</v>
      </c>
      <c r="L90" s="178" t="s">
        <v>878</v>
      </c>
      <c r="M90" s="467" t="s">
        <v>879</v>
      </c>
      <c r="N90" s="729">
        <v>2.83</v>
      </c>
      <c r="O90" s="729">
        <v>3.5</v>
      </c>
      <c r="P90" s="55">
        <v>3.65</v>
      </c>
      <c r="Q90" s="147">
        <v>3.65</v>
      </c>
      <c r="R90" s="55">
        <v>3.65</v>
      </c>
      <c r="S90" s="147">
        <v>3.65</v>
      </c>
      <c r="T90" s="55">
        <v>3.65</v>
      </c>
      <c r="U90" s="147">
        <v>3.65</v>
      </c>
      <c r="V90" s="55">
        <v>3.65</v>
      </c>
      <c r="W90" s="147">
        <v>3.65</v>
      </c>
      <c r="X90" s="729">
        <v>3.5</v>
      </c>
      <c r="Y90" s="729">
        <v>3.5</v>
      </c>
      <c r="Z90" s="729">
        <v>3.5</v>
      </c>
      <c r="AA90" s="729">
        <v>3.5</v>
      </c>
      <c r="AB90" s="730">
        <f t="shared" ref="AB90:AB92" si="51">AN90</f>
        <v>0.66999999999999993</v>
      </c>
      <c r="AC90" s="225">
        <v>0</v>
      </c>
      <c r="AD90" s="225">
        <v>0</v>
      </c>
      <c r="AE90" s="225">
        <v>0</v>
      </c>
      <c r="AF90" s="225">
        <v>0</v>
      </c>
      <c r="AG90" s="225">
        <v>0</v>
      </c>
      <c r="AH90" s="225">
        <v>0</v>
      </c>
      <c r="AI90" s="225">
        <v>0</v>
      </c>
      <c r="AJ90" s="225">
        <v>0</v>
      </c>
      <c r="AK90" s="731">
        <f t="shared" si="50"/>
        <v>0.66999999999999993</v>
      </c>
      <c r="AL90" s="731">
        <v>0.66999999999999993</v>
      </c>
      <c r="AM90" s="731">
        <v>0.66999999999999993</v>
      </c>
      <c r="AN90" s="731">
        <v>0.66999999999999993</v>
      </c>
      <c r="AO90" s="390">
        <v>4598</v>
      </c>
      <c r="AP90" s="431">
        <f t="shared" si="40"/>
        <v>0</v>
      </c>
      <c r="AQ90" s="400">
        <v>10320</v>
      </c>
      <c r="AR90" s="237">
        <f t="shared" si="29"/>
        <v>0</v>
      </c>
      <c r="AS90" s="403">
        <v>3280</v>
      </c>
      <c r="AT90" s="431">
        <f t="shared" si="30"/>
        <v>0</v>
      </c>
      <c r="AU90" s="403">
        <v>1903</v>
      </c>
      <c r="AV90" s="431">
        <f t="shared" si="41"/>
        <v>0</v>
      </c>
      <c r="AW90" s="386">
        <v>160</v>
      </c>
      <c r="AX90" s="428">
        <f t="shared" si="32"/>
        <v>0</v>
      </c>
      <c r="AY90" s="386">
        <v>3800</v>
      </c>
      <c r="AZ90" s="237">
        <f t="shared" si="33"/>
        <v>0</v>
      </c>
      <c r="BA90" s="386">
        <v>200</v>
      </c>
      <c r="BB90" s="237">
        <f t="shared" si="42"/>
        <v>0</v>
      </c>
      <c r="BC90" s="386">
        <v>0</v>
      </c>
      <c r="BD90" s="237">
        <f t="shared" ref="BD90:BD100" si="52">AJ90*BC90</f>
        <v>0</v>
      </c>
      <c r="BE90" s="386">
        <v>880</v>
      </c>
      <c r="BF90" s="237">
        <f t="shared" si="43"/>
        <v>589.59999999999991</v>
      </c>
      <c r="BG90" s="386"/>
      <c r="BH90" s="237">
        <f t="shared" si="44"/>
        <v>0</v>
      </c>
      <c r="BI90" s="386"/>
      <c r="BJ90" s="237">
        <f t="shared" si="45"/>
        <v>0</v>
      </c>
      <c r="BK90" s="386"/>
      <c r="BL90" s="449">
        <f t="shared" si="46"/>
        <v>0</v>
      </c>
      <c r="BM90" s="317" t="s">
        <v>991</v>
      </c>
      <c r="BN90" s="599"/>
      <c r="BO90" s="599" t="s">
        <v>868</v>
      </c>
      <c r="BP90" s="599" t="s">
        <v>949</v>
      </c>
    </row>
    <row r="91" spans="1:68" ht="14.25" hidden="1" customHeight="1">
      <c r="A91" s="493" t="s">
        <v>864</v>
      </c>
      <c r="B91" s="130" t="s">
        <v>160</v>
      </c>
      <c r="C91" s="129" t="s">
        <v>87</v>
      </c>
      <c r="D91" s="517" t="s">
        <v>538</v>
      </c>
      <c r="E91" s="518" t="s">
        <v>162</v>
      </c>
      <c r="F91" s="986"/>
      <c r="G91" s="573">
        <v>2025</v>
      </c>
      <c r="H91" s="653" t="s">
        <v>992</v>
      </c>
      <c r="I91" s="653" t="s">
        <v>174</v>
      </c>
      <c r="J91" s="654">
        <v>15</v>
      </c>
      <c r="K91" s="653" t="s">
        <v>251</v>
      </c>
      <c r="L91" s="653" t="s">
        <v>167</v>
      </c>
      <c r="M91" s="655" t="s">
        <v>870</v>
      </c>
      <c r="N91" s="725">
        <v>2.83</v>
      </c>
      <c r="O91" s="726">
        <v>3.5</v>
      </c>
      <c r="P91" s="291">
        <v>3.65</v>
      </c>
      <c r="Q91" s="63">
        <v>3.65</v>
      </c>
      <c r="R91" s="63">
        <v>3.65</v>
      </c>
      <c r="S91" s="63">
        <v>3.65</v>
      </c>
      <c r="T91" s="63">
        <v>3.65</v>
      </c>
      <c r="U91" s="63">
        <v>3.65</v>
      </c>
      <c r="V91" s="63">
        <v>3.65</v>
      </c>
      <c r="W91" s="63">
        <v>3.65</v>
      </c>
      <c r="X91" s="726">
        <v>3.5</v>
      </c>
      <c r="Y91" s="726">
        <v>3.5</v>
      </c>
      <c r="Z91" s="726">
        <v>3.5</v>
      </c>
      <c r="AA91" s="726">
        <v>3.5</v>
      </c>
      <c r="AB91" s="727">
        <f t="shared" si="51"/>
        <v>0.66999999999999993</v>
      </c>
      <c r="AC91" s="354">
        <v>0</v>
      </c>
      <c r="AD91" s="354">
        <v>0</v>
      </c>
      <c r="AE91" s="354">
        <v>0</v>
      </c>
      <c r="AF91" s="354">
        <v>0</v>
      </c>
      <c r="AG91" s="354">
        <v>0</v>
      </c>
      <c r="AH91" s="354">
        <v>0</v>
      </c>
      <c r="AI91" s="354">
        <v>0</v>
      </c>
      <c r="AJ91" s="354">
        <v>0</v>
      </c>
      <c r="AK91" s="728">
        <f t="shared" si="50"/>
        <v>0.66999999999999993</v>
      </c>
      <c r="AL91" s="728">
        <f t="shared" ref="AL91:AL92" si="53">Y91-N91</f>
        <v>0.66999999999999993</v>
      </c>
      <c r="AM91" s="728">
        <f t="shared" ref="AM91:AM92" si="54">Z91-N91</f>
        <v>0.66999999999999993</v>
      </c>
      <c r="AN91" s="728">
        <f t="shared" ref="AN91:AN92" si="55">AA91-N91</f>
        <v>0.66999999999999993</v>
      </c>
      <c r="AO91" s="578"/>
      <c r="AP91" s="437">
        <f>AC91*AO91</f>
        <v>0</v>
      </c>
      <c r="AQ91" s="567">
        <v>50</v>
      </c>
      <c r="AR91" s="286">
        <f t="shared" ref="AR91:AR104" si="56">AD91*AQ91</f>
        <v>0</v>
      </c>
      <c r="AS91" s="565"/>
      <c r="AT91" s="433">
        <f t="shared" ref="AT91:AT104" si="57">AE91*AS91</f>
        <v>0</v>
      </c>
      <c r="AU91" s="565"/>
      <c r="AV91" s="433">
        <f t="shared" ref="AV91:AV104" si="58">AF91*AU91</f>
        <v>0</v>
      </c>
      <c r="AW91" s="423"/>
      <c r="AX91" s="286">
        <f>AG91*AW91</f>
        <v>0</v>
      </c>
      <c r="AY91" s="423"/>
      <c r="AZ91" s="286">
        <f>AH91*AY91</f>
        <v>0</v>
      </c>
      <c r="BA91" s="423"/>
      <c r="BB91" s="286">
        <f t="shared" si="42"/>
        <v>0</v>
      </c>
      <c r="BC91" s="423"/>
      <c r="BD91" s="286">
        <f t="shared" si="52"/>
        <v>0</v>
      </c>
      <c r="BE91" s="423">
        <v>11880</v>
      </c>
      <c r="BF91" s="286">
        <f>AK91*BE91</f>
        <v>7959.5999999999995</v>
      </c>
      <c r="BG91" s="423">
        <v>27040</v>
      </c>
      <c r="BH91" s="286">
        <f t="shared" si="44"/>
        <v>18116.8</v>
      </c>
      <c r="BI91" s="423">
        <v>27280</v>
      </c>
      <c r="BJ91" s="286">
        <f t="shared" si="45"/>
        <v>18277.599999999999</v>
      </c>
      <c r="BK91" s="423">
        <v>26200</v>
      </c>
      <c r="BL91" s="448">
        <f t="shared" si="46"/>
        <v>17553.999999999996</v>
      </c>
      <c r="BM91" s="317" t="s">
        <v>993</v>
      </c>
      <c r="BN91" s="599" t="s">
        <v>994</v>
      </c>
      <c r="BO91" s="599" t="s">
        <v>868</v>
      </c>
      <c r="BP91" s="599" t="s">
        <v>995</v>
      </c>
    </row>
    <row r="92" spans="1:68" ht="14.25" hidden="1" customHeight="1">
      <c r="A92" s="498" t="s">
        <v>864</v>
      </c>
      <c r="B92" s="130" t="s">
        <v>160</v>
      </c>
      <c r="C92" s="129" t="s">
        <v>87</v>
      </c>
      <c r="D92" s="517" t="s">
        <v>538</v>
      </c>
      <c r="E92" s="518" t="s">
        <v>162</v>
      </c>
      <c r="F92" s="986"/>
      <c r="G92" s="571">
        <v>2025</v>
      </c>
      <c r="H92" s="656" t="s">
        <v>992</v>
      </c>
      <c r="I92" s="656" t="s">
        <v>174</v>
      </c>
      <c r="J92" s="657">
        <v>15</v>
      </c>
      <c r="K92" s="656" t="s">
        <v>254</v>
      </c>
      <c r="L92" s="656" t="s">
        <v>167</v>
      </c>
      <c r="M92" s="658" t="s">
        <v>870</v>
      </c>
      <c r="N92" s="725">
        <v>2.83</v>
      </c>
      <c r="O92" s="726">
        <v>3.5</v>
      </c>
      <c r="P92" s="351">
        <v>3.65</v>
      </c>
      <c r="Q92" s="55">
        <v>3.65</v>
      </c>
      <c r="R92" s="55">
        <v>3.65</v>
      </c>
      <c r="S92" s="55">
        <v>3.65</v>
      </c>
      <c r="T92" s="55">
        <v>3.65</v>
      </c>
      <c r="U92" s="55">
        <v>3.65</v>
      </c>
      <c r="V92" s="55">
        <v>3.65</v>
      </c>
      <c r="W92" s="55">
        <v>3.65</v>
      </c>
      <c r="X92" s="726">
        <v>3.5</v>
      </c>
      <c r="Y92" s="726">
        <v>3.5</v>
      </c>
      <c r="Z92" s="726">
        <v>3.5</v>
      </c>
      <c r="AA92" s="726">
        <v>3.5</v>
      </c>
      <c r="AB92" s="727">
        <f t="shared" si="51"/>
        <v>0.66999999999999993</v>
      </c>
      <c r="AC92" s="225">
        <v>0</v>
      </c>
      <c r="AD92" s="225">
        <v>0</v>
      </c>
      <c r="AE92" s="225">
        <v>0</v>
      </c>
      <c r="AF92" s="225">
        <v>0</v>
      </c>
      <c r="AG92" s="225">
        <v>0</v>
      </c>
      <c r="AH92" s="225">
        <v>0</v>
      </c>
      <c r="AI92" s="225">
        <v>0</v>
      </c>
      <c r="AJ92" s="225">
        <v>0</v>
      </c>
      <c r="AK92" s="728">
        <f t="shared" si="50"/>
        <v>0.66999999999999993</v>
      </c>
      <c r="AL92" s="728">
        <f t="shared" si="53"/>
        <v>0.66999999999999993</v>
      </c>
      <c r="AM92" s="728">
        <f t="shared" si="54"/>
        <v>0.66999999999999993</v>
      </c>
      <c r="AN92" s="728">
        <f t="shared" si="55"/>
        <v>0.66999999999999993</v>
      </c>
      <c r="AO92" s="579"/>
      <c r="AP92" s="376">
        <f>AC92*AO92</f>
        <v>0</v>
      </c>
      <c r="AQ92" s="400"/>
      <c r="AR92" s="237">
        <f t="shared" si="56"/>
        <v>0</v>
      </c>
      <c r="AS92" s="403"/>
      <c r="AT92" s="431">
        <f t="shared" si="57"/>
        <v>0</v>
      </c>
      <c r="AU92" s="403"/>
      <c r="AV92" s="431">
        <f t="shared" si="58"/>
        <v>0</v>
      </c>
      <c r="AW92" s="386"/>
      <c r="AX92" s="237">
        <f>AG92*AW92</f>
        <v>0</v>
      </c>
      <c r="AY92" s="386"/>
      <c r="AZ92" s="237">
        <f>AH92*AY92</f>
        <v>0</v>
      </c>
      <c r="BA92" s="386"/>
      <c r="BB92" s="237">
        <f t="shared" si="42"/>
        <v>0</v>
      </c>
      <c r="BC92" s="386"/>
      <c r="BD92" s="237">
        <f t="shared" si="52"/>
        <v>0</v>
      </c>
      <c r="BE92" s="386">
        <v>840</v>
      </c>
      <c r="BF92" s="237">
        <f t="shared" ref="BF92:BF104" si="59">AK92*BE92</f>
        <v>562.79999999999995</v>
      </c>
      <c r="BG92" s="386">
        <v>4400</v>
      </c>
      <c r="BH92" s="237">
        <f t="shared" si="44"/>
        <v>2947.9999999999995</v>
      </c>
      <c r="BI92" s="386">
        <v>5600</v>
      </c>
      <c r="BJ92" s="237">
        <f t="shared" si="45"/>
        <v>3751.9999999999995</v>
      </c>
      <c r="BK92" s="386">
        <v>3160</v>
      </c>
      <c r="BL92" s="449">
        <f t="shared" si="46"/>
        <v>2117.1999999999998</v>
      </c>
      <c r="BM92" s="317" t="s">
        <v>996</v>
      </c>
      <c r="BN92" s="599" t="s">
        <v>994</v>
      </c>
      <c r="BO92" s="599" t="s">
        <v>868</v>
      </c>
      <c r="BP92" s="599" t="s">
        <v>997</v>
      </c>
    </row>
    <row r="93" spans="1:68" ht="14.25" hidden="1" customHeight="1">
      <c r="A93" s="493" t="s">
        <v>864</v>
      </c>
      <c r="B93" s="130" t="s">
        <v>160</v>
      </c>
      <c r="C93" s="129" t="s">
        <v>87</v>
      </c>
      <c r="D93" s="517" t="s">
        <v>538</v>
      </c>
      <c r="E93" s="518" t="s">
        <v>162</v>
      </c>
      <c r="F93" s="986"/>
      <c r="G93" s="571">
        <v>2025</v>
      </c>
      <c r="H93" s="656" t="s">
        <v>992</v>
      </c>
      <c r="I93" s="656" t="s">
        <v>174</v>
      </c>
      <c r="J93" s="657">
        <v>15</v>
      </c>
      <c r="K93" s="656" t="s">
        <v>172</v>
      </c>
      <c r="L93" s="656" t="s">
        <v>167</v>
      </c>
      <c r="M93" s="658" t="s">
        <v>870</v>
      </c>
      <c r="N93" s="725">
        <v>4.37</v>
      </c>
      <c r="O93" s="726">
        <v>5.4</v>
      </c>
      <c r="P93" s="351">
        <v>5.7</v>
      </c>
      <c r="Q93" s="55">
        <v>5.7</v>
      </c>
      <c r="R93" s="55">
        <v>5.7</v>
      </c>
      <c r="S93" s="55">
        <v>5.7</v>
      </c>
      <c r="T93" s="55">
        <v>5.7</v>
      </c>
      <c r="U93" s="55">
        <v>5.7</v>
      </c>
      <c r="V93" s="55">
        <v>5.7</v>
      </c>
      <c r="W93" s="55">
        <v>5.7</v>
      </c>
      <c r="X93" s="726">
        <v>5.4</v>
      </c>
      <c r="Y93" s="726">
        <v>5.4</v>
      </c>
      <c r="Z93" s="726">
        <v>5.4</v>
      </c>
      <c r="AA93" s="726">
        <v>5.4</v>
      </c>
      <c r="AB93" s="727">
        <v>1.03</v>
      </c>
      <c r="AC93" s="225">
        <v>0.5</v>
      </c>
      <c r="AD93" s="225">
        <v>0.5</v>
      </c>
      <c r="AE93" s="225">
        <v>0.5</v>
      </c>
      <c r="AF93" s="225">
        <v>0.5</v>
      </c>
      <c r="AG93" s="225">
        <v>0.5</v>
      </c>
      <c r="AH93" s="225">
        <v>0.5</v>
      </c>
      <c r="AI93" s="225">
        <v>0.5</v>
      </c>
      <c r="AJ93" s="225">
        <v>0.5</v>
      </c>
      <c r="AK93" s="728">
        <f>X93-N93</f>
        <v>1.0300000000000002</v>
      </c>
      <c r="AL93" s="728">
        <f>Y93-N93</f>
        <v>1.0300000000000002</v>
      </c>
      <c r="AM93" s="728">
        <f>Z93-N93</f>
        <v>1.0300000000000002</v>
      </c>
      <c r="AN93" s="728">
        <f>AA93-N93</f>
        <v>1.0300000000000002</v>
      </c>
      <c r="AO93" s="579"/>
      <c r="AP93" s="376">
        <f>AC93*AO93</f>
        <v>0</v>
      </c>
      <c r="AQ93" s="400"/>
      <c r="AR93" s="237">
        <f t="shared" si="56"/>
        <v>0</v>
      </c>
      <c r="AS93" s="403"/>
      <c r="AT93" s="431">
        <f t="shared" si="57"/>
        <v>0</v>
      </c>
      <c r="AU93" s="403">
        <v>920</v>
      </c>
      <c r="AV93" s="431">
        <f t="shared" si="58"/>
        <v>460</v>
      </c>
      <c r="AW93" s="386"/>
      <c r="AX93" s="237">
        <f>AG93*AW93</f>
        <v>0</v>
      </c>
      <c r="AY93" s="386"/>
      <c r="AZ93" s="237">
        <f>AH93*AY93</f>
        <v>0</v>
      </c>
      <c r="BA93" s="386"/>
      <c r="BB93" s="237">
        <f t="shared" si="42"/>
        <v>0</v>
      </c>
      <c r="BC93" s="386"/>
      <c r="BD93" s="237">
        <f t="shared" si="52"/>
        <v>0</v>
      </c>
      <c r="BE93" s="386">
        <v>760</v>
      </c>
      <c r="BF93" s="237">
        <f t="shared" si="59"/>
        <v>782.80000000000018</v>
      </c>
      <c r="BG93" s="386">
        <v>16480</v>
      </c>
      <c r="BH93" s="237">
        <f t="shared" si="44"/>
        <v>16974.400000000005</v>
      </c>
      <c r="BI93" s="386">
        <v>9200</v>
      </c>
      <c r="BJ93" s="237">
        <f t="shared" si="45"/>
        <v>9476.0000000000018</v>
      </c>
      <c r="BK93" s="386">
        <v>5840</v>
      </c>
      <c r="BL93" s="449">
        <f t="shared" si="46"/>
        <v>6015.2000000000016</v>
      </c>
      <c r="BM93" s="317" t="s">
        <v>998</v>
      </c>
      <c r="BN93" s="599" t="s">
        <v>994</v>
      </c>
      <c r="BO93" s="599" t="s">
        <v>868</v>
      </c>
      <c r="BP93" s="599" t="s">
        <v>999</v>
      </c>
    </row>
    <row r="94" spans="1:68" ht="14.25" hidden="1" customHeight="1">
      <c r="A94" s="498" t="s">
        <v>864</v>
      </c>
      <c r="B94" s="130" t="s">
        <v>160</v>
      </c>
      <c r="C94" s="129" t="s">
        <v>87</v>
      </c>
      <c r="D94" s="517" t="s">
        <v>538</v>
      </c>
      <c r="E94" s="518" t="s">
        <v>162</v>
      </c>
      <c r="F94" s="986"/>
      <c r="G94" s="571">
        <v>2025</v>
      </c>
      <c r="H94" s="656" t="s">
        <v>992</v>
      </c>
      <c r="I94" s="656" t="s">
        <v>165</v>
      </c>
      <c r="J94" s="657">
        <v>15</v>
      </c>
      <c r="K94" s="656" t="s">
        <v>251</v>
      </c>
      <c r="L94" s="656" t="s">
        <v>167</v>
      </c>
      <c r="M94" s="658" t="s">
        <v>870</v>
      </c>
      <c r="N94" s="776">
        <v>7.45</v>
      </c>
      <c r="O94" s="773">
        <v>8.8000000000000007</v>
      </c>
      <c r="P94" s="351">
        <v>10.8</v>
      </c>
      <c r="Q94" s="55">
        <v>10.8</v>
      </c>
      <c r="R94" s="55">
        <v>10.8</v>
      </c>
      <c r="S94" s="55">
        <v>10.8</v>
      </c>
      <c r="T94" s="55">
        <v>10.8</v>
      </c>
      <c r="U94" s="55">
        <v>10.8</v>
      </c>
      <c r="V94" s="55">
        <v>10.8</v>
      </c>
      <c r="W94" s="55">
        <v>10.8</v>
      </c>
      <c r="X94" s="726">
        <v>9.5</v>
      </c>
      <c r="Y94" s="773">
        <v>8.8000000000000007</v>
      </c>
      <c r="Z94" s="773">
        <v>8.8000000000000007</v>
      </c>
      <c r="AA94" s="773">
        <v>8.8000000000000007</v>
      </c>
      <c r="AB94" s="775">
        <v>1.3500000000000005</v>
      </c>
      <c r="AC94" s="225">
        <v>0.8</v>
      </c>
      <c r="AD94" s="225">
        <v>0.8</v>
      </c>
      <c r="AE94" s="225">
        <v>0.8</v>
      </c>
      <c r="AF94" s="225">
        <v>0.8</v>
      </c>
      <c r="AG94" s="225">
        <v>0.8</v>
      </c>
      <c r="AH94" s="225">
        <v>0.8</v>
      </c>
      <c r="AI94" s="225">
        <v>0.8</v>
      </c>
      <c r="AJ94" s="225">
        <v>0.8</v>
      </c>
      <c r="AK94" s="728">
        <v>1.7</v>
      </c>
      <c r="AL94" s="775">
        <f t="shared" ref="AL94:AL95" si="60">Y94-N94</f>
        <v>1.3500000000000005</v>
      </c>
      <c r="AM94" s="775">
        <f t="shared" ref="AM94:AM95" si="61">Z94-N94</f>
        <v>1.3500000000000005</v>
      </c>
      <c r="AN94" s="775">
        <f t="shared" ref="AN94:AN95" si="62">AA94-N94</f>
        <v>1.3500000000000005</v>
      </c>
      <c r="AO94" s="579"/>
      <c r="AP94" s="376">
        <f>AC94*AO94</f>
        <v>0</v>
      </c>
      <c r="AQ94" s="400">
        <v>360</v>
      </c>
      <c r="AR94" s="237">
        <f t="shared" si="56"/>
        <v>288</v>
      </c>
      <c r="AS94" s="403"/>
      <c r="AT94" s="431">
        <f t="shared" si="57"/>
        <v>0</v>
      </c>
      <c r="AU94" s="403">
        <v>400</v>
      </c>
      <c r="AV94" s="431">
        <f t="shared" si="58"/>
        <v>320</v>
      </c>
      <c r="AW94" s="386">
        <v>7685</v>
      </c>
      <c r="AX94" s="237">
        <f>AG94*AW94</f>
        <v>6148</v>
      </c>
      <c r="AY94" s="386">
        <v>2520</v>
      </c>
      <c r="AZ94" s="237">
        <f>AH94*AY94</f>
        <v>2016</v>
      </c>
      <c r="BA94" s="386">
        <v>10520</v>
      </c>
      <c r="BB94" s="237">
        <f t="shared" si="42"/>
        <v>8416</v>
      </c>
      <c r="BC94" s="386">
        <v>16320</v>
      </c>
      <c r="BD94" s="237">
        <f t="shared" si="52"/>
        <v>13056</v>
      </c>
      <c r="BE94" s="386">
        <v>12160</v>
      </c>
      <c r="BF94" s="237">
        <f t="shared" si="59"/>
        <v>20672</v>
      </c>
      <c r="BG94" s="386">
        <v>23040</v>
      </c>
      <c r="BH94" s="237">
        <f t="shared" si="44"/>
        <v>31104.000000000011</v>
      </c>
      <c r="BI94" s="386">
        <v>30640</v>
      </c>
      <c r="BJ94" s="237">
        <f t="shared" si="45"/>
        <v>41364.000000000015</v>
      </c>
      <c r="BK94" s="386">
        <v>9600</v>
      </c>
      <c r="BL94" s="449">
        <f t="shared" si="46"/>
        <v>12960.000000000005</v>
      </c>
      <c r="BM94" s="317" t="s">
        <v>1000</v>
      </c>
      <c r="BN94" s="599" t="s">
        <v>994</v>
      </c>
      <c r="BO94" s="599" t="s">
        <v>868</v>
      </c>
      <c r="BP94" s="599" t="s">
        <v>1001</v>
      </c>
    </row>
    <row r="95" spans="1:68" ht="14.25" hidden="1" customHeight="1" thickBot="1">
      <c r="A95" s="493" t="s">
        <v>864</v>
      </c>
      <c r="B95" s="130" t="s">
        <v>160</v>
      </c>
      <c r="C95" s="129" t="s">
        <v>87</v>
      </c>
      <c r="D95" s="517" t="s">
        <v>538</v>
      </c>
      <c r="E95" s="518" t="s">
        <v>162</v>
      </c>
      <c r="F95" s="986"/>
      <c r="G95" s="571">
        <v>2025</v>
      </c>
      <c r="H95" s="656" t="s">
        <v>992</v>
      </c>
      <c r="I95" s="656" t="s">
        <v>165</v>
      </c>
      <c r="J95" s="657">
        <v>15</v>
      </c>
      <c r="K95" s="656" t="s">
        <v>172</v>
      </c>
      <c r="L95" s="656" t="s">
        <v>167</v>
      </c>
      <c r="M95" s="658" t="s">
        <v>870</v>
      </c>
      <c r="N95" s="725">
        <v>7.8</v>
      </c>
      <c r="O95" s="726">
        <v>9.5</v>
      </c>
      <c r="P95" s="351">
        <v>10.8</v>
      </c>
      <c r="Q95" s="55">
        <v>10.8</v>
      </c>
      <c r="R95" s="55">
        <v>10.8</v>
      </c>
      <c r="S95" s="55">
        <v>10.8</v>
      </c>
      <c r="T95" s="55">
        <v>10.8</v>
      </c>
      <c r="U95" s="55">
        <v>10.8</v>
      </c>
      <c r="V95" s="55">
        <v>10.8</v>
      </c>
      <c r="W95" s="55">
        <v>10.8</v>
      </c>
      <c r="X95" s="726">
        <v>9.5</v>
      </c>
      <c r="Y95" s="726">
        <v>9.5</v>
      </c>
      <c r="Z95" s="726">
        <v>9.5</v>
      </c>
      <c r="AA95" s="726">
        <v>9.5</v>
      </c>
      <c r="AB95" s="727">
        <v>1.7</v>
      </c>
      <c r="AC95" s="225">
        <v>0.8</v>
      </c>
      <c r="AD95" s="225">
        <v>0.8</v>
      </c>
      <c r="AE95" s="225">
        <v>0.8</v>
      </c>
      <c r="AF95" s="225">
        <v>0.8</v>
      </c>
      <c r="AG95" s="225">
        <v>0.8</v>
      </c>
      <c r="AH95" s="225">
        <v>0.8</v>
      </c>
      <c r="AI95" s="225">
        <v>0.8</v>
      </c>
      <c r="AJ95" s="225">
        <v>0.8</v>
      </c>
      <c r="AK95" s="728">
        <f t="shared" ref="AK95" si="63">X95-N95</f>
        <v>1.7000000000000002</v>
      </c>
      <c r="AL95" s="728">
        <f t="shared" si="60"/>
        <v>1.7000000000000002</v>
      </c>
      <c r="AM95" s="728">
        <f t="shared" si="61"/>
        <v>1.7000000000000002</v>
      </c>
      <c r="AN95" s="728">
        <f t="shared" si="62"/>
        <v>1.7000000000000002</v>
      </c>
      <c r="AO95" s="579"/>
      <c r="AP95" s="376">
        <f>AC95*AO95</f>
        <v>0</v>
      </c>
      <c r="AQ95" s="400"/>
      <c r="AR95" s="237">
        <f t="shared" si="56"/>
        <v>0</v>
      </c>
      <c r="AS95" s="403"/>
      <c r="AT95" s="431">
        <f t="shared" si="57"/>
        <v>0</v>
      </c>
      <c r="AU95" s="404"/>
      <c r="AV95" s="435">
        <f t="shared" si="58"/>
        <v>0</v>
      </c>
      <c r="AW95" s="414">
        <v>40</v>
      </c>
      <c r="AX95" s="439">
        <f>AG95*AW95</f>
        <v>32</v>
      </c>
      <c r="AY95" s="414">
        <v>40</v>
      </c>
      <c r="AZ95" s="439">
        <f>AH95*AY95</f>
        <v>32</v>
      </c>
      <c r="BA95" s="414">
        <v>120</v>
      </c>
      <c r="BB95" s="439">
        <f t="shared" si="42"/>
        <v>96</v>
      </c>
      <c r="BC95" s="414">
        <v>80</v>
      </c>
      <c r="BD95" s="439">
        <f t="shared" si="52"/>
        <v>64</v>
      </c>
      <c r="BE95" s="482">
        <v>360</v>
      </c>
      <c r="BF95" s="439">
        <f t="shared" si="59"/>
        <v>612.00000000000011</v>
      </c>
      <c r="BG95" s="482">
        <v>4960</v>
      </c>
      <c r="BH95" s="439">
        <f t="shared" si="44"/>
        <v>8432</v>
      </c>
      <c r="BI95" s="482">
        <v>9080</v>
      </c>
      <c r="BJ95" s="439">
        <f t="shared" si="45"/>
        <v>15436.000000000002</v>
      </c>
      <c r="BK95" s="482">
        <v>1360</v>
      </c>
      <c r="BL95" s="451">
        <f t="shared" si="46"/>
        <v>2312.0000000000005</v>
      </c>
      <c r="BM95" s="317" t="s">
        <v>1002</v>
      </c>
      <c r="BN95" s="599" t="s">
        <v>994</v>
      </c>
      <c r="BO95" s="599" t="s">
        <v>868</v>
      </c>
      <c r="BP95" s="599" t="s">
        <v>1003</v>
      </c>
    </row>
    <row r="96" spans="1:68" ht="14.25" hidden="1" customHeight="1">
      <c r="A96" s="493" t="s">
        <v>864</v>
      </c>
      <c r="B96" s="130" t="s">
        <v>160</v>
      </c>
      <c r="C96" s="129" t="s">
        <v>87</v>
      </c>
      <c r="D96" s="517" t="s">
        <v>538</v>
      </c>
      <c r="E96" s="518" t="s">
        <v>162</v>
      </c>
      <c r="F96" s="986"/>
      <c r="G96" s="571">
        <v>2026</v>
      </c>
      <c r="H96" s="656" t="s">
        <v>992</v>
      </c>
      <c r="I96" s="656" t="s">
        <v>174</v>
      </c>
      <c r="J96" s="657">
        <v>15</v>
      </c>
      <c r="K96" s="656" t="s">
        <v>251</v>
      </c>
      <c r="L96" s="656" t="s">
        <v>878</v>
      </c>
      <c r="M96" s="658" t="s">
        <v>881</v>
      </c>
      <c r="N96" s="725">
        <v>2.83</v>
      </c>
      <c r="O96" s="726">
        <v>3.5</v>
      </c>
      <c r="P96" s="351">
        <v>3.65</v>
      </c>
      <c r="Q96" s="55">
        <v>3.65</v>
      </c>
      <c r="R96" s="55">
        <v>3.65</v>
      </c>
      <c r="S96" s="55">
        <v>3.65</v>
      </c>
      <c r="T96" s="55">
        <v>3.65</v>
      </c>
      <c r="U96" s="55">
        <v>3.65</v>
      </c>
      <c r="V96" s="55">
        <v>3.65</v>
      </c>
      <c r="W96" s="55">
        <v>3.65</v>
      </c>
      <c r="X96" s="726">
        <v>3.5</v>
      </c>
      <c r="Y96" s="726">
        <v>3.5</v>
      </c>
      <c r="Z96" s="726">
        <v>3.5</v>
      </c>
      <c r="AA96" s="726">
        <v>3.5</v>
      </c>
      <c r="AB96" s="727">
        <f>AN96</f>
        <v>0.66999999999999993</v>
      </c>
      <c r="AC96" s="225">
        <v>0</v>
      </c>
      <c r="AD96" s="225">
        <v>0</v>
      </c>
      <c r="AE96" s="225">
        <v>0</v>
      </c>
      <c r="AF96" s="225">
        <v>0</v>
      </c>
      <c r="AG96" s="225">
        <v>0</v>
      </c>
      <c r="AH96" s="225">
        <v>0</v>
      </c>
      <c r="AI96" s="225">
        <v>0</v>
      </c>
      <c r="AJ96" s="225">
        <v>0</v>
      </c>
      <c r="AK96" s="728">
        <f>X96-N96</f>
        <v>0.66999999999999993</v>
      </c>
      <c r="AL96" s="728">
        <f>Y96-N96</f>
        <v>0.66999999999999993</v>
      </c>
      <c r="AM96" s="728">
        <f>Z96-N96</f>
        <v>0.66999999999999993</v>
      </c>
      <c r="AN96" s="728">
        <f>AA96-N96</f>
        <v>0.66999999999999993</v>
      </c>
      <c r="AO96" s="578"/>
      <c r="AP96" s="437"/>
      <c r="AQ96" s="567"/>
      <c r="AR96" s="286">
        <f t="shared" si="56"/>
        <v>0</v>
      </c>
      <c r="AS96" s="565"/>
      <c r="AT96" s="433">
        <f t="shared" si="57"/>
        <v>0</v>
      </c>
      <c r="AU96" s="403"/>
      <c r="AV96" s="431">
        <f t="shared" si="58"/>
        <v>0</v>
      </c>
      <c r="AW96" s="386"/>
      <c r="AX96" s="237">
        <f t="shared" ref="AX96:AX104" si="64">AG96*AW96</f>
        <v>0</v>
      </c>
      <c r="AY96" s="386"/>
      <c r="AZ96" s="237">
        <f t="shared" ref="AZ96:AZ100" si="65">AH96*AY96</f>
        <v>0</v>
      </c>
      <c r="BA96" s="386"/>
      <c r="BB96" s="237">
        <f t="shared" si="42"/>
        <v>0</v>
      </c>
      <c r="BC96" s="386">
        <v>0</v>
      </c>
      <c r="BD96" s="237">
        <f t="shared" si="52"/>
        <v>0</v>
      </c>
      <c r="BE96" s="386"/>
      <c r="BF96" s="237">
        <f t="shared" si="59"/>
        <v>0</v>
      </c>
      <c r="BG96" s="386">
        <v>10680</v>
      </c>
      <c r="BH96" s="237">
        <f t="shared" si="44"/>
        <v>7155.5999999999995</v>
      </c>
      <c r="BI96" s="386">
        <v>3240</v>
      </c>
      <c r="BJ96" s="237">
        <f t="shared" si="45"/>
        <v>2170.7999999999997</v>
      </c>
      <c r="BK96" s="386">
        <v>4800</v>
      </c>
      <c r="BL96" s="449">
        <f t="shared" si="46"/>
        <v>3215.9999999999995</v>
      </c>
      <c r="BM96" s="317" t="s">
        <v>1004</v>
      </c>
      <c r="BN96" s="599" t="s">
        <v>994</v>
      </c>
      <c r="BO96" s="599" t="s">
        <v>868</v>
      </c>
      <c r="BP96" s="599" t="s">
        <v>995</v>
      </c>
    </row>
    <row r="97" spans="1:68" ht="14.25" hidden="1" customHeight="1">
      <c r="A97" s="493" t="s">
        <v>864</v>
      </c>
      <c r="B97" s="130" t="s">
        <v>160</v>
      </c>
      <c r="C97" s="129" t="s">
        <v>87</v>
      </c>
      <c r="D97" s="517" t="s">
        <v>538</v>
      </c>
      <c r="E97" s="518" t="s">
        <v>162</v>
      </c>
      <c r="F97" s="986"/>
      <c r="G97" s="571">
        <v>2025</v>
      </c>
      <c r="H97" s="656" t="s">
        <v>992</v>
      </c>
      <c r="I97" s="656" t="s">
        <v>174</v>
      </c>
      <c r="J97" s="657">
        <v>15</v>
      </c>
      <c r="K97" s="656" t="s">
        <v>172</v>
      </c>
      <c r="L97" s="656" t="s">
        <v>878</v>
      </c>
      <c r="M97" s="658" t="s">
        <v>881</v>
      </c>
      <c r="N97" s="725">
        <v>4.37</v>
      </c>
      <c r="O97" s="726">
        <v>5.4</v>
      </c>
      <c r="P97" s="351">
        <v>5.7</v>
      </c>
      <c r="Q97" s="55">
        <v>5.7</v>
      </c>
      <c r="R97" s="55">
        <v>5.7</v>
      </c>
      <c r="S97" s="55">
        <v>5.7</v>
      </c>
      <c r="T97" s="55">
        <v>5.7</v>
      </c>
      <c r="U97" s="55">
        <v>5.7</v>
      </c>
      <c r="V97" s="55">
        <v>5.7</v>
      </c>
      <c r="W97" s="55">
        <v>5.7</v>
      </c>
      <c r="X97" s="726">
        <v>5.4</v>
      </c>
      <c r="Y97" s="726">
        <v>5.4</v>
      </c>
      <c r="Z97" s="726">
        <v>5.4</v>
      </c>
      <c r="AA97" s="726">
        <v>5.4</v>
      </c>
      <c r="AB97" s="727">
        <v>1.03</v>
      </c>
      <c r="AC97" s="225">
        <v>0.5</v>
      </c>
      <c r="AD97" s="225">
        <v>0.5</v>
      </c>
      <c r="AE97" s="225">
        <v>0.5</v>
      </c>
      <c r="AF97" s="225">
        <v>0.5</v>
      </c>
      <c r="AG97" s="225">
        <v>0.5</v>
      </c>
      <c r="AH97" s="225">
        <v>0.5</v>
      </c>
      <c r="AI97" s="225">
        <v>0.5</v>
      </c>
      <c r="AJ97" s="225">
        <v>0.5</v>
      </c>
      <c r="AK97" s="728">
        <f>X97-N97</f>
        <v>1.0300000000000002</v>
      </c>
      <c r="AL97" s="728">
        <f>Y97-N97</f>
        <v>1.0300000000000002</v>
      </c>
      <c r="AM97" s="728">
        <f>Z97-N97</f>
        <v>1.0300000000000002</v>
      </c>
      <c r="AN97" s="728">
        <f>AA97-N97</f>
        <v>1.0300000000000002</v>
      </c>
      <c r="AO97" s="579"/>
      <c r="AP97" s="376"/>
      <c r="AQ97" s="400"/>
      <c r="AR97" s="237">
        <f t="shared" si="56"/>
        <v>0</v>
      </c>
      <c r="AS97" s="403"/>
      <c r="AT97" s="431">
        <f t="shared" si="57"/>
        <v>0</v>
      </c>
      <c r="AU97" s="403"/>
      <c r="AV97" s="431">
        <f t="shared" si="58"/>
        <v>0</v>
      </c>
      <c r="AW97" s="386"/>
      <c r="AX97" s="237">
        <f t="shared" si="64"/>
        <v>0</v>
      </c>
      <c r="AY97" s="386"/>
      <c r="AZ97" s="237">
        <f t="shared" si="65"/>
        <v>0</v>
      </c>
      <c r="BA97" s="386">
        <v>160</v>
      </c>
      <c r="BB97" s="237">
        <f t="shared" si="42"/>
        <v>80</v>
      </c>
      <c r="BC97" s="386">
        <v>0</v>
      </c>
      <c r="BD97" s="237">
        <f t="shared" si="52"/>
        <v>0</v>
      </c>
      <c r="BE97" s="386">
        <v>40</v>
      </c>
      <c r="BF97" s="237">
        <f t="shared" si="59"/>
        <v>41.20000000000001</v>
      </c>
      <c r="BG97" s="386"/>
      <c r="BH97" s="237">
        <f t="shared" si="44"/>
        <v>0</v>
      </c>
      <c r="BI97" s="386"/>
      <c r="BJ97" s="237">
        <f t="shared" si="45"/>
        <v>0</v>
      </c>
      <c r="BK97" s="386"/>
      <c r="BL97" s="449">
        <f t="shared" si="46"/>
        <v>0</v>
      </c>
      <c r="BM97" s="317" t="s">
        <v>1005</v>
      </c>
      <c r="BN97" s="599" t="s">
        <v>994</v>
      </c>
      <c r="BO97" s="599" t="s">
        <v>868</v>
      </c>
      <c r="BP97" s="599" t="s">
        <v>999</v>
      </c>
    </row>
    <row r="98" spans="1:68" ht="14.25" hidden="1" customHeight="1">
      <c r="A98" s="498" t="s">
        <v>864</v>
      </c>
      <c r="B98" s="130" t="s">
        <v>160</v>
      </c>
      <c r="C98" s="129" t="s">
        <v>87</v>
      </c>
      <c r="D98" s="517" t="s">
        <v>538</v>
      </c>
      <c r="E98" s="518" t="s">
        <v>162</v>
      </c>
      <c r="F98" s="986"/>
      <c r="G98" s="571">
        <v>2025</v>
      </c>
      <c r="H98" s="656" t="s">
        <v>992</v>
      </c>
      <c r="I98" s="656" t="s">
        <v>165</v>
      </c>
      <c r="J98" s="657">
        <v>15</v>
      </c>
      <c r="K98" s="656" t="s">
        <v>251</v>
      </c>
      <c r="L98" s="656" t="s">
        <v>878</v>
      </c>
      <c r="M98" s="658" t="s">
        <v>881</v>
      </c>
      <c r="N98" s="776">
        <v>7.45</v>
      </c>
      <c r="O98" s="773">
        <v>8.8000000000000007</v>
      </c>
      <c r="P98" s="351">
        <v>10.8</v>
      </c>
      <c r="Q98" s="55">
        <v>10.8</v>
      </c>
      <c r="R98" s="55">
        <v>10.8</v>
      </c>
      <c r="S98" s="55">
        <v>10.8</v>
      </c>
      <c r="T98" s="55">
        <v>10.8</v>
      </c>
      <c r="U98" s="55">
        <v>10.8</v>
      </c>
      <c r="V98" s="55">
        <v>10.8</v>
      </c>
      <c r="W98" s="55">
        <v>10.8</v>
      </c>
      <c r="X98" s="726">
        <v>9.5</v>
      </c>
      <c r="Y98" s="773">
        <v>8.8000000000000007</v>
      </c>
      <c r="Z98" s="773">
        <v>8.8000000000000007</v>
      </c>
      <c r="AA98" s="773">
        <v>8.8000000000000007</v>
      </c>
      <c r="AB98" s="775">
        <v>1.3500000000000005</v>
      </c>
      <c r="AC98" s="225">
        <v>0.8</v>
      </c>
      <c r="AD98" s="225">
        <v>0.8</v>
      </c>
      <c r="AE98" s="225">
        <v>0.8</v>
      </c>
      <c r="AF98" s="225">
        <v>0.8</v>
      </c>
      <c r="AG98" s="225">
        <v>0.8</v>
      </c>
      <c r="AH98" s="225">
        <v>0.8</v>
      </c>
      <c r="AI98" s="225">
        <v>0.8</v>
      </c>
      <c r="AJ98" s="225">
        <v>0.8</v>
      </c>
      <c r="AK98" s="728">
        <v>1.7</v>
      </c>
      <c r="AL98" s="775">
        <f t="shared" ref="AL98:AL99" si="66">Y98-N98</f>
        <v>1.3500000000000005</v>
      </c>
      <c r="AM98" s="775">
        <f t="shared" ref="AM98:AM99" si="67">Z98-N98</f>
        <v>1.3500000000000005</v>
      </c>
      <c r="AN98" s="775">
        <f t="shared" ref="AN98:AN99" si="68">AA98-N98</f>
        <v>1.3500000000000005</v>
      </c>
      <c r="AO98" s="579"/>
      <c r="AP98" s="376"/>
      <c r="AQ98" s="400"/>
      <c r="AR98" s="237">
        <f t="shared" si="56"/>
        <v>0</v>
      </c>
      <c r="AS98" s="403">
        <v>40</v>
      </c>
      <c r="AT98" s="431">
        <f t="shared" si="57"/>
        <v>32</v>
      </c>
      <c r="AU98" s="403">
        <v>1120</v>
      </c>
      <c r="AV98" s="431">
        <f t="shared" si="58"/>
        <v>896</v>
      </c>
      <c r="AW98" s="386">
        <v>1000</v>
      </c>
      <c r="AX98" s="237">
        <f t="shared" si="64"/>
        <v>800</v>
      </c>
      <c r="AY98" s="386">
        <v>3480</v>
      </c>
      <c r="AZ98" s="237">
        <f t="shared" si="65"/>
        <v>2784</v>
      </c>
      <c r="BA98" s="386">
        <v>640</v>
      </c>
      <c r="BB98" s="237">
        <f t="shared" si="42"/>
        <v>512</v>
      </c>
      <c r="BC98" s="386">
        <v>2840</v>
      </c>
      <c r="BD98" s="237">
        <f t="shared" si="52"/>
        <v>2272</v>
      </c>
      <c r="BE98" s="386">
        <v>2440</v>
      </c>
      <c r="BF98" s="237">
        <f t="shared" si="59"/>
        <v>4148</v>
      </c>
      <c r="BG98" s="386">
        <v>560</v>
      </c>
      <c r="BH98" s="237">
        <f t="shared" si="44"/>
        <v>756.00000000000034</v>
      </c>
      <c r="BI98" s="386">
        <v>2680</v>
      </c>
      <c r="BJ98" s="237">
        <f t="shared" si="45"/>
        <v>3618.0000000000014</v>
      </c>
      <c r="BK98" s="386">
        <v>3760</v>
      </c>
      <c r="BL98" s="449">
        <f t="shared" si="46"/>
        <v>5076.0000000000018</v>
      </c>
      <c r="BM98" s="317" t="s">
        <v>1006</v>
      </c>
      <c r="BN98" s="599" t="s">
        <v>994</v>
      </c>
      <c r="BO98" s="599" t="s">
        <v>868</v>
      </c>
      <c r="BP98" s="599" t="s">
        <v>1001</v>
      </c>
    </row>
    <row r="99" spans="1:68" ht="14.25" hidden="1" customHeight="1">
      <c r="A99" s="493" t="s">
        <v>864</v>
      </c>
      <c r="B99" s="130" t="s">
        <v>160</v>
      </c>
      <c r="C99" s="129" t="s">
        <v>87</v>
      </c>
      <c r="D99" s="517" t="s">
        <v>538</v>
      </c>
      <c r="E99" s="518" t="s">
        <v>162</v>
      </c>
      <c r="F99" s="986"/>
      <c r="G99" s="571">
        <v>2025</v>
      </c>
      <c r="H99" s="656" t="s">
        <v>992</v>
      </c>
      <c r="I99" s="656" t="s">
        <v>165</v>
      </c>
      <c r="J99" s="657">
        <v>15</v>
      </c>
      <c r="K99" s="656" t="s">
        <v>172</v>
      </c>
      <c r="L99" s="656" t="s">
        <v>878</v>
      </c>
      <c r="M99" s="658" t="s">
        <v>881</v>
      </c>
      <c r="N99" s="725">
        <v>7.8</v>
      </c>
      <c r="O99" s="726">
        <v>9.5</v>
      </c>
      <c r="P99" s="351">
        <v>10.8</v>
      </c>
      <c r="Q99" s="55">
        <v>10.8</v>
      </c>
      <c r="R99" s="55">
        <v>10.8</v>
      </c>
      <c r="S99" s="55">
        <v>10.8</v>
      </c>
      <c r="T99" s="55">
        <v>10.8</v>
      </c>
      <c r="U99" s="55">
        <v>10.8</v>
      </c>
      <c r="V99" s="55">
        <v>10.8</v>
      </c>
      <c r="W99" s="55">
        <v>10.8</v>
      </c>
      <c r="X99" s="726">
        <v>9.5</v>
      </c>
      <c r="Y99" s="726">
        <v>9.5</v>
      </c>
      <c r="Z99" s="726">
        <v>9.5</v>
      </c>
      <c r="AA99" s="726">
        <v>9.5</v>
      </c>
      <c r="AB99" s="727">
        <v>1.7</v>
      </c>
      <c r="AC99" s="225">
        <v>0.8</v>
      </c>
      <c r="AD99" s="225">
        <v>0.8</v>
      </c>
      <c r="AE99" s="225">
        <v>0.8</v>
      </c>
      <c r="AF99" s="225">
        <v>0.8</v>
      </c>
      <c r="AG99" s="225">
        <v>0.8</v>
      </c>
      <c r="AH99" s="225">
        <v>0.8</v>
      </c>
      <c r="AI99" s="225">
        <v>0.8</v>
      </c>
      <c r="AJ99" s="225">
        <v>0.8</v>
      </c>
      <c r="AK99" s="728">
        <f t="shared" ref="AK99" si="69">X99-N99</f>
        <v>1.7000000000000002</v>
      </c>
      <c r="AL99" s="728">
        <f t="shared" si="66"/>
        <v>1.7000000000000002</v>
      </c>
      <c r="AM99" s="728">
        <f t="shared" si="67"/>
        <v>1.7000000000000002</v>
      </c>
      <c r="AN99" s="728">
        <f t="shared" si="68"/>
        <v>1.7000000000000002</v>
      </c>
      <c r="AO99" s="579"/>
      <c r="AP99" s="376"/>
      <c r="AQ99" s="400"/>
      <c r="AR99" s="237">
        <f t="shared" si="56"/>
        <v>0</v>
      </c>
      <c r="AS99" s="403"/>
      <c r="AT99" s="431">
        <f t="shared" si="57"/>
        <v>0</v>
      </c>
      <c r="AU99" s="403"/>
      <c r="AV99" s="431">
        <f t="shared" si="58"/>
        <v>0</v>
      </c>
      <c r="AW99" s="386"/>
      <c r="AX99" s="237">
        <f t="shared" si="64"/>
        <v>0</v>
      </c>
      <c r="AY99" s="386"/>
      <c r="AZ99" s="237">
        <f t="shared" si="65"/>
        <v>0</v>
      </c>
      <c r="BA99" s="386">
        <v>200</v>
      </c>
      <c r="BB99" s="237">
        <f t="shared" si="42"/>
        <v>160</v>
      </c>
      <c r="BC99" s="386">
        <v>0</v>
      </c>
      <c r="BD99" s="237">
        <f t="shared" si="52"/>
        <v>0</v>
      </c>
      <c r="BE99" s="385"/>
      <c r="BF99" s="237">
        <f t="shared" si="59"/>
        <v>0</v>
      </c>
      <c r="BG99" s="385">
        <v>40</v>
      </c>
      <c r="BH99" s="237">
        <f t="shared" si="44"/>
        <v>68</v>
      </c>
      <c r="BI99" s="385"/>
      <c r="BJ99" s="237">
        <f t="shared" si="45"/>
        <v>0</v>
      </c>
      <c r="BK99" s="385"/>
      <c r="BL99" s="449">
        <f t="shared" si="46"/>
        <v>0</v>
      </c>
      <c r="BM99" s="317" t="s">
        <v>1007</v>
      </c>
      <c r="BN99" s="599" t="s">
        <v>994</v>
      </c>
      <c r="BO99" s="599" t="s">
        <v>868</v>
      </c>
      <c r="BP99" s="599" t="s">
        <v>1003</v>
      </c>
    </row>
    <row r="100" spans="1:68" ht="14.25" hidden="1" customHeight="1">
      <c r="A100" s="498" t="s">
        <v>864</v>
      </c>
      <c r="B100" s="130" t="s">
        <v>160</v>
      </c>
      <c r="C100" s="129" t="s">
        <v>87</v>
      </c>
      <c r="D100" s="517" t="s">
        <v>538</v>
      </c>
      <c r="E100" s="518" t="s">
        <v>162</v>
      </c>
      <c r="F100" s="986"/>
      <c r="G100" s="571">
        <v>2025</v>
      </c>
      <c r="H100" s="656" t="s">
        <v>992</v>
      </c>
      <c r="I100" s="656" t="s">
        <v>174</v>
      </c>
      <c r="J100" s="657">
        <v>15</v>
      </c>
      <c r="K100" s="656" t="s">
        <v>254</v>
      </c>
      <c r="L100" s="656" t="s">
        <v>878</v>
      </c>
      <c r="M100" s="658" t="s">
        <v>881</v>
      </c>
      <c r="N100" s="725">
        <v>2.83</v>
      </c>
      <c r="O100" s="726">
        <v>3.5</v>
      </c>
      <c r="P100" s="351">
        <v>3.65</v>
      </c>
      <c r="Q100" s="55">
        <v>3.65</v>
      </c>
      <c r="R100" s="55">
        <v>3.65</v>
      </c>
      <c r="S100" s="55">
        <v>3.65</v>
      </c>
      <c r="T100" s="55">
        <v>3.65</v>
      </c>
      <c r="U100" s="55">
        <v>3.65</v>
      </c>
      <c r="V100" s="55">
        <v>3.65</v>
      </c>
      <c r="W100" s="55">
        <v>3.65</v>
      </c>
      <c r="X100" s="726">
        <v>3.5</v>
      </c>
      <c r="Y100" s="726">
        <v>3.5</v>
      </c>
      <c r="Z100" s="726">
        <v>3.5</v>
      </c>
      <c r="AA100" s="726">
        <v>3.5</v>
      </c>
      <c r="AB100" s="727">
        <f>AN100</f>
        <v>0.66999999999999993</v>
      </c>
      <c r="AC100" s="225">
        <v>0</v>
      </c>
      <c r="AD100" s="225">
        <v>0</v>
      </c>
      <c r="AE100" s="225">
        <v>0</v>
      </c>
      <c r="AF100" s="225">
        <v>0</v>
      </c>
      <c r="AG100" s="225">
        <v>0</v>
      </c>
      <c r="AH100" s="225">
        <v>0</v>
      </c>
      <c r="AI100" s="225">
        <v>0</v>
      </c>
      <c r="AJ100" s="225">
        <v>0</v>
      </c>
      <c r="AK100" s="728">
        <f>X100-N100</f>
        <v>0.66999999999999993</v>
      </c>
      <c r="AL100" s="728">
        <f>Y100-N100</f>
        <v>0.66999999999999993</v>
      </c>
      <c r="AM100" s="728">
        <f>Z100-N100</f>
        <v>0.66999999999999993</v>
      </c>
      <c r="AN100" s="728">
        <f>AA100-N100</f>
        <v>0.66999999999999993</v>
      </c>
      <c r="AO100" s="579"/>
      <c r="AP100" s="376"/>
      <c r="AQ100" s="400"/>
      <c r="AR100" s="237">
        <f t="shared" si="56"/>
        <v>0</v>
      </c>
      <c r="AS100" s="403"/>
      <c r="AT100" s="431">
        <f t="shared" si="57"/>
        <v>0</v>
      </c>
      <c r="AU100" s="403"/>
      <c r="AV100" s="431">
        <f t="shared" si="58"/>
        <v>0</v>
      </c>
      <c r="AW100" s="386"/>
      <c r="AX100" s="237">
        <f t="shared" si="64"/>
        <v>0</v>
      </c>
      <c r="AY100" s="386"/>
      <c r="AZ100" s="237">
        <f t="shared" si="65"/>
        <v>0</v>
      </c>
      <c r="BA100" s="386"/>
      <c r="BB100" s="237">
        <f t="shared" si="42"/>
        <v>0</v>
      </c>
      <c r="BC100" s="386">
        <v>0</v>
      </c>
      <c r="BD100" s="237">
        <f t="shared" si="52"/>
        <v>0</v>
      </c>
      <c r="BE100" s="386"/>
      <c r="BF100" s="237">
        <f t="shared" si="59"/>
        <v>0</v>
      </c>
      <c r="BG100" s="386">
        <v>280</v>
      </c>
      <c r="BH100" s="237">
        <f t="shared" si="44"/>
        <v>187.59999999999997</v>
      </c>
      <c r="BI100" s="386">
        <v>1620</v>
      </c>
      <c r="BJ100" s="237">
        <f t="shared" si="45"/>
        <v>1085.3999999999999</v>
      </c>
      <c r="BK100" s="386">
        <v>1000</v>
      </c>
      <c r="BL100" s="449">
        <f t="shared" si="46"/>
        <v>669.99999999999989</v>
      </c>
      <c r="BM100" s="317" t="s">
        <v>1008</v>
      </c>
      <c r="BN100" s="599" t="s">
        <v>994</v>
      </c>
      <c r="BO100" s="599" t="s">
        <v>868</v>
      </c>
      <c r="BP100" s="599" t="s">
        <v>997</v>
      </c>
    </row>
    <row r="101" spans="1:68" ht="14.25" hidden="1" customHeight="1">
      <c r="A101" s="498" t="s">
        <v>864</v>
      </c>
      <c r="B101" s="528" t="s">
        <v>160</v>
      </c>
      <c r="C101" s="529" t="s">
        <v>87</v>
      </c>
      <c r="D101" s="517" t="s">
        <v>538</v>
      </c>
      <c r="E101" s="518" t="s">
        <v>162</v>
      </c>
      <c r="F101" s="986"/>
      <c r="G101" s="571">
        <v>2025</v>
      </c>
      <c r="H101" s="656" t="s">
        <v>242</v>
      </c>
      <c r="I101" s="656" t="s">
        <v>174</v>
      </c>
      <c r="J101" s="659">
        <v>17</v>
      </c>
      <c r="K101" s="656" t="s">
        <v>251</v>
      </c>
      <c r="L101" s="656" t="s">
        <v>878</v>
      </c>
      <c r="M101" s="642" t="s">
        <v>977</v>
      </c>
      <c r="N101" s="55">
        <v>3.5999999999999996</v>
      </c>
      <c r="O101" s="726">
        <v>3.7</v>
      </c>
      <c r="P101" s="732">
        <v>3.8</v>
      </c>
      <c r="Q101" s="375">
        <v>3.8</v>
      </c>
      <c r="R101" s="375">
        <v>3.8</v>
      </c>
      <c r="S101" s="375">
        <v>3.8</v>
      </c>
      <c r="T101" s="375">
        <v>3.8</v>
      </c>
      <c r="U101" s="375">
        <v>3.8</v>
      </c>
      <c r="V101" s="375">
        <v>3.8</v>
      </c>
      <c r="W101" s="375">
        <v>3.8</v>
      </c>
      <c r="X101" s="733">
        <v>3.7</v>
      </c>
      <c r="Y101" s="733">
        <v>3.7</v>
      </c>
      <c r="Z101" s="733">
        <v>3.7</v>
      </c>
      <c r="AA101" s="733">
        <v>3.7</v>
      </c>
      <c r="AB101" s="728">
        <f>AN101</f>
        <v>0.10000000000000053</v>
      </c>
      <c r="AC101" s="225">
        <v>0.2</v>
      </c>
      <c r="AD101" s="225">
        <v>0.2</v>
      </c>
      <c r="AE101" s="225">
        <v>0.2</v>
      </c>
      <c r="AF101" s="225">
        <v>0.2</v>
      </c>
      <c r="AG101" s="225">
        <v>0.2</v>
      </c>
      <c r="AH101" s="225">
        <v>0.2</v>
      </c>
      <c r="AI101" s="225">
        <v>0.2</v>
      </c>
      <c r="AJ101" s="225">
        <v>0.2</v>
      </c>
      <c r="AK101" s="728">
        <f>X101-N101</f>
        <v>0.10000000000000053</v>
      </c>
      <c r="AL101" s="728">
        <f>Y101-N101</f>
        <v>0.10000000000000053</v>
      </c>
      <c r="AM101" s="728">
        <f>Z101-N101</f>
        <v>0.10000000000000053</v>
      </c>
      <c r="AN101" s="728">
        <f>AA101-N101</f>
        <v>0.10000000000000053</v>
      </c>
      <c r="AO101" s="580"/>
      <c r="AP101" s="620"/>
      <c r="AQ101" s="477"/>
      <c r="AR101" s="475">
        <f t="shared" si="56"/>
        <v>0</v>
      </c>
      <c r="AS101" s="476"/>
      <c r="AT101" s="473">
        <f t="shared" si="57"/>
        <v>0</v>
      </c>
      <c r="AU101" s="477">
        <v>280</v>
      </c>
      <c r="AV101" s="473">
        <f t="shared" si="58"/>
        <v>56</v>
      </c>
      <c r="AW101" s="477">
        <v>4400</v>
      </c>
      <c r="AX101" s="473">
        <f t="shared" si="64"/>
        <v>880</v>
      </c>
      <c r="AY101" s="477">
        <v>12920</v>
      </c>
      <c r="AZ101" s="473">
        <f>AH101*AY101</f>
        <v>2584</v>
      </c>
      <c r="BA101" s="477">
        <v>2640</v>
      </c>
      <c r="BB101" s="473">
        <f>AI101*BA101</f>
        <v>528</v>
      </c>
      <c r="BC101" s="477">
        <v>30480</v>
      </c>
      <c r="BD101" s="473">
        <f>AJ101*BC101</f>
        <v>6096</v>
      </c>
      <c r="BE101" s="478">
        <v>3680</v>
      </c>
      <c r="BF101" s="473">
        <f t="shared" si="59"/>
        <v>368.00000000000193</v>
      </c>
      <c r="BG101" s="478">
        <v>13960</v>
      </c>
      <c r="BH101" s="473">
        <f t="shared" si="44"/>
        <v>1396.0000000000075</v>
      </c>
      <c r="BI101" s="478">
        <v>11680</v>
      </c>
      <c r="BJ101" s="473">
        <f t="shared" si="45"/>
        <v>1168.0000000000061</v>
      </c>
      <c r="BK101" s="478">
        <v>5880</v>
      </c>
      <c r="BL101" s="481">
        <f t="shared" si="46"/>
        <v>588.00000000000318</v>
      </c>
      <c r="BM101" s="317" t="s">
        <v>1009</v>
      </c>
      <c r="BN101" s="599" t="s">
        <v>959</v>
      </c>
      <c r="BO101" s="599" t="s">
        <v>868</v>
      </c>
      <c r="BP101" s="599" t="s">
        <v>1010</v>
      </c>
    </row>
    <row r="102" spans="1:68" ht="14.25" hidden="1" customHeight="1">
      <c r="A102" s="498" t="s">
        <v>864</v>
      </c>
      <c r="B102" s="528" t="s">
        <v>160</v>
      </c>
      <c r="C102" s="529" t="s">
        <v>87</v>
      </c>
      <c r="D102" s="517" t="s">
        <v>538</v>
      </c>
      <c r="E102" s="518" t="s">
        <v>162</v>
      </c>
      <c r="F102" s="986"/>
      <c r="G102" s="571">
        <v>2025</v>
      </c>
      <c r="H102" s="656" t="s">
        <v>242</v>
      </c>
      <c r="I102" s="656" t="s">
        <v>174</v>
      </c>
      <c r="J102" s="659">
        <v>17</v>
      </c>
      <c r="K102" s="656" t="s">
        <v>251</v>
      </c>
      <c r="L102" s="656" t="s">
        <v>878</v>
      </c>
      <c r="M102" s="642" t="s">
        <v>977</v>
      </c>
      <c r="N102" s="55">
        <v>3.5999999999999996</v>
      </c>
      <c r="O102" s="726">
        <v>3.7</v>
      </c>
      <c r="P102" s="732">
        <v>3.8</v>
      </c>
      <c r="Q102" s="375">
        <v>3.8</v>
      </c>
      <c r="R102" s="375">
        <v>3.8</v>
      </c>
      <c r="S102" s="375">
        <v>3.8</v>
      </c>
      <c r="T102" s="375">
        <v>3.8</v>
      </c>
      <c r="U102" s="375">
        <v>3.8</v>
      </c>
      <c r="V102" s="375">
        <v>3.8</v>
      </c>
      <c r="W102" s="375">
        <v>3.8</v>
      </c>
      <c r="X102" s="733">
        <v>3.7</v>
      </c>
      <c r="Y102" s="733">
        <v>3.7</v>
      </c>
      <c r="Z102" s="733">
        <v>3.7</v>
      </c>
      <c r="AA102" s="733">
        <v>3.7</v>
      </c>
      <c r="AB102" s="728">
        <f>AN102</f>
        <v>0.10000000000000053</v>
      </c>
      <c r="AC102" s="225">
        <v>0.2</v>
      </c>
      <c r="AD102" s="225">
        <v>0.2</v>
      </c>
      <c r="AE102" s="225">
        <v>0.2</v>
      </c>
      <c r="AF102" s="225">
        <v>0.2</v>
      </c>
      <c r="AG102" s="225">
        <v>0.2</v>
      </c>
      <c r="AH102" s="225">
        <v>0.2</v>
      </c>
      <c r="AI102" s="225">
        <v>0.2</v>
      </c>
      <c r="AJ102" s="225">
        <v>0.2</v>
      </c>
      <c r="AK102" s="728">
        <f>X102-N102</f>
        <v>0.10000000000000053</v>
      </c>
      <c r="AL102" s="728">
        <f>Y102-N102</f>
        <v>0.10000000000000053</v>
      </c>
      <c r="AM102" s="728">
        <f>Z102-N102</f>
        <v>0.10000000000000053</v>
      </c>
      <c r="AN102" s="728">
        <f>AA102-N102</f>
        <v>0.10000000000000053</v>
      </c>
      <c r="AO102" s="580"/>
      <c r="AP102" s="620"/>
      <c r="AQ102" s="477">
        <v>7440</v>
      </c>
      <c r="AR102" s="475">
        <f t="shared" si="56"/>
        <v>1488</v>
      </c>
      <c r="AS102" s="476">
        <v>280</v>
      </c>
      <c r="AT102" s="473">
        <f t="shared" si="57"/>
        <v>56</v>
      </c>
      <c r="AU102" s="477">
        <v>4280</v>
      </c>
      <c r="AV102" s="473">
        <f t="shared" si="58"/>
        <v>856</v>
      </c>
      <c r="AW102" s="477">
        <v>3960</v>
      </c>
      <c r="AX102" s="473">
        <f t="shared" si="64"/>
        <v>792</v>
      </c>
      <c r="AY102" s="477">
        <v>40</v>
      </c>
      <c r="AZ102" s="473">
        <f>AH102*AY102</f>
        <v>8</v>
      </c>
      <c r="BA102" s="477">
        <v>960</v>
      </c>
      <c r="BB102" s="473">
        <f>AI102*BA102</f>
        <v>192</v>
      </c>
      <c r="BC102" s="477">
        <v>960</v>
      </c>
      <c r="BD102" s="473">
        <f>AJ102*BC102</f>
        <v>192</v>
      </c>
      <c r="BE102" s="478"/>
      <c r="BF102" s="473">
        <f t="shared" si="59"/>
        <v>0</v>
      </c>
      <c r="BG102" s="478">
        <v>200</v>
      </c>
      <c r="BH102" s="473">
        <f t="shared" si="44"/>
        <v>20.000000000000107</v>
      </c>
      <c r="BI102" s="478">
        <v>680</v>
      </c>
      <c r="BJ102" s="473">
        <f t="shared" si="45"/>
        <v>68.000000000000369</v>
      </c>
      <c r="BK102" s="478">
        <v>280</v>
      </c>
      <c r="BL102" s="481">
        <f t="shared" si="46"/>
        <v>28.000000000000149</v>
      </c>
      <c r="BM102" s="317" t="s">
        <v>1011</v>
      </c>
      <c r="BN102" s="599"/>
      <c r="BO102" s="599" t="s">
        <v>868</v>
      </c>
      <c r="BP102" s="599" t="s">
        <v>1012</v>
      </c>
    </row>
    <row r="103" spans="1:68" ht="14.25" hidden="1" customHeight="1">
      <c r="A103" s="498" t="s">
        <v>864</v>
      </c>
      <c r="B103" s="528" t="s">
        <v>160</v>
      </c>
      <c r="C103" s="529" t="s">
        <v>87</v>
      </c>
      <c r="D103" s="517" t="s">
        <v>538</v>
      </c>
      <c r="E103" s="518" t="s">
        <v>162</v>
      </c>
      <c r="F103" s="986"/>
      <c r="G103" s="571">
        <v>2025</v>
      </c>
      <c r="H103" s="656" t="s">
        <v>242</v>
      </c>
      <c r="I103" s="656" t="s">
        <v>938</v>
      </c>
      <c r="J103" s="659">
        <v>17</v>
      </c>
      <c r="K103" s="656" t="s">
        <v>251</v>
      </c>
      <c r="L103" s="656" t="s">
        <v>878</v>
      </c>
      <c r="M103" s="642" t="s">
        <v>977</v>
      </c>
      <c r="N103" s="773">
        <v>7.6</v>
      </c>
      <c r="O103" s="244">
        <v>10.5</v>
      </c>
      <c r="P103" s="577">
        <v>10.5</v>
      </c>
      <c r="Q103" s="576">
        <v>10.5</v>
      </c>
      <c r="R103" s="576">
        <v>10.5</v>
      </c>
      <c r="S103" s="576">
        <v>10.5</v>
      </c>
      <c r="T103" s="576">
        <v>10.5</v>
      </c>
      <c r="U103" s="576">
        <v>10.5</v>
      </c>
      <c r="V103" s="576">
        <v>10.5</v>
      </c>
      <c r="W103" s="576">
        <v>10.5</v>
      </c>
      <c r="X103" s="576">
        <v>10.5</v>
      </c>
      <c r="Y103" s="772">
        <v>9.8000000000000007</v>
      </c>
      <c r="Z103" s="772">
        <v>9.8000000000000007</v>
      </c>
      <c r="AA103" s="772">
        <v>9.8000000000000007</v>
      </c>
      <c r="AB103" s="775">
        <v>2.2000000000000002</v>
      </c>
      <c r="AC103" s="574">
        <v>2.4</v>
      </c>
      <c r="AD103" s="574">
        <v>2.4</v>
      </c>
      <c r="AE103" s="574">
        <v>2.4</v>
      </c>
      <c r="AF103" s="574">
        <v>2.4</v>
      </c>
      <c r="AG103" s="574">
        <v>2.4</v>
      </c>
      <c r="AH103" s="574">
        <v>2.4</v>
      </c>
      <c r="AI103" s="574">
        <v>2.4</v>
      </c>
      <c r="AJ103" s="574">
        <v>2.4</v>
      </c>
      <c r="AK103" s="574">
        <v>2.4</v>
      </c>
      <c r="AL103" s="775">
        <v>2.2000000000000002</v>
      </c>
      <c r="AM103" s="775">
        <v>2.2000000000000002</v>
      </c>
      <c r="AN103" s="775">
        <v>2.2000000000000002</v>
      </c>
      <c r="AO103" s="580"/>
      <c r="AP103" s="620"/>
      <c r="AQ103" s="477"/>
      <c r="AR103" s="475">
        <f t="shared" si="56"/>
        <v>0</v>
      </c>
      <c r="AS103" s="476"/>
      <c r="AT103" s="473">
        <f t="shared" si="57"/>
        <v>0</v>
      </c>
      <c r="AU103" s="477"/>
      <c r="AV103" s="473">
        <f t="shared" si="58"/>
        <v>0</v>
      </c>
      <c r="AW103" s="477">
        <v>40</v>
      </c>
      <c r="AX103" s="473">
        <f t="shared" si="64"/>
        <v>96</v>
      </c>
      <c r="AY103" s="477">
        <v>80</v>
      </c>
      <c r="AZ103" s="473">
        <f t="shared" ref="AZ103:AZ104" si="70">AH103*AY103</f>
        <v>192</v>
      </c>
      <c r="BA103" s="477">
        <v>0</v>
      </c>
      <c r="BB103" s="473">
        <f t="shared" ref="BB103:BB104" si="71">AI103*BA103</f>
        <v>0</v>
      </c>
      <c r="BC103" s="477">
        <v>440</v>
      </c>
      <c r="BD103" s="473">
        <f>AJ103*BC103</f>
        <v>1056</v>
      </c>
      <c r="BE103" s="478"/>
      <c r="BF103" s="473">
        <f t="shared" si="59"/>
        <v>0</v>
      </c>
      <c r="BG103" s="478"/>
      <c r="BH103" s="473">
        <f t="shared" si="44"/>
        <v>0</v>
      </c>
      <c r="BI103" s="478"/>
      <c r="BJ103" s="473">
        <f t="shared" si="45"/>
        <v>0</v>
      </c>
      <c r="BK103" s="478"/>
      <c r="BL103" s="481">
        <f t="shared" si="46"/>
        <v>0</v>
      </c>
      <c r="BM103" s="317" t="s">
        <v>1013</v>
      </c>
      <c r="BN103" s="761"/>
      <c r="BO103" s="599" t="s">
        <v>868</v>
      </c>
      <c r="BP103" s="599" t="s">
        <v>1014</v>
      </c>
    </row>
    <row r="104" spans="1:68" ht="14.25" hidden="1" customHeight="1">
      <c r="A104" s="498" t="s">
        <v>864</v>
      </c>
      <c r="B104" s="528" t="s">
        <v>160</v>
      </c>
      <c r="C104" s="529" t="s">
        <v>87</v>
      </c>
      <c r="D104" s="517" t="s">
        <v>538</v>
      </c>
      <c r="E104" s="518" t="s">
        <v>162</v>
      </c>
      <c r="F104" s="986"/>
      <c r="G104" s="571">
        <v>2025</v>
      </c>
      <c r="H104" s="656" t="s">
        <v>242</v>
      </c>
      <c r="I104" s="656" t="s">
        <v>938</v>
      </c>
      <c r="J104" s="659">
        <v>17</v>
      </c>
      <c r="K104" s="656" t="s">
        <v>251</v>
      </c>
      <c r="L104" s="656" t="s">
        <v>878</v>
      </c>
      <c r="M104" s="642" t="s">
        <v>977</v>
      </c>
      <c r="N104" s="773">
        <v>7.6</v>
      </c>
      <c r="O104" s="244">
        <v>10.5</v>
      </c>
      <c r="P104" s="577">
        <v>10.5</v>
      </c>
      <c r="Q104" s="576">
        <v>10.5</v>
      </c>
      <c r="R104" s="576">
        <v>10.5</v>
      </c>
      <c r="S104" s="576">
        <v>10.5</v>
      </c>
      <c r="T104" s="576">
        <v>10.5</v>
      </c>
      <c r="U104" s="576">
        <v>10.5</v>
      </c>
      <c r="V104" s="576">
        <v>10.5</v>
      </c>
      <c r="W104" s="576">
        <v>10.5</v>
      </c>
      <c r="X104" s="576">
        <v>10.5</v>
      </c>
      <c r="Y104" s="772">
        <v>9.8000000000000007</v>
      </c>
      <c r="Z104" s="772">
        <v>9.8000000000000007</v>
      </c>
      <c r="AA104" s="772">
        <v>9.8000000000000007</v>
      </c>
      <c r="AB104" s="775">
        <v>2.2000000000000002</v>
      </c>
      <c r="AC104" s="574">
        <v>2.4</v>
      </c>
      <c r="AD104" s="574">
        <v>2.4</v>
      </c>
      <c r="AE104" s="574">
        <v>2.4</v>
      </c>
      <c r="AF104" s="574">
        <v>2.4</v>
      </c>
      <c r="AG104" s="574">
        <v>2.4</v>
      </c>
      <c r="AH104" s="574">
        <v>2.4</v>
      </c>
      <c r="AI104" s="574">
        <v>2.4</v>
      </c>
      <c r="AJ104" s="574">
        <v>2.4</v>
      </c>
      <c r="AK104" s="574">
        <v>2.4</v>
      </c>
      <c r="AL104" s="775">
        <v>2.2000000000000002</v>
      </c>
      <c r="AM104" s="775">
        <v>2.2000000000000002</v>
      </c>
      <c r="AN104" s="775">
        <v>2.2000000000000002</v>
      </c>
      <c r="AO104" s="580"/>
      <c r="AP104" s="620"/>
      <c r="AQ104" s="477"/>
      <c r="AR104" s="475">
        <f t="shared" si="56"/>
        <v>0</v>
      </c>
      <c r="AS104" s="476"/>
      <c r="AT104" s="473">
        <f t="shared" si="57"/>
        <v>0</v>
      </c>
      <c r="AU104" s="477"/>
      <c r="AV104" s="473">
        <f t="shared" si="58"/>
        <v>0</v>
      </c>
      <c r="AW104" s="477">
        <v>2200</v>
      </c>
      <c r="AX104" s="473">
        <f t="shared" si="64"/>
        <v>5280</v>
      </c>
      <c r="AY104" s="477">
        <v>6160</v>
      </c>
      <c r="AZ104" s="473">
        <f t="shared" si="70"/>
        <v>14784</v>
      </c>
      <c r="BA104" s="477">
        <v>5640</v>
      </c>
      <c r="BB104" s="473">
        <f t="shared" si="71"/>
        <v>13536</v>
      </c>
      <c r="BC104" s="477">
        <v>4360</v>
      </c>
      <c r="BD104" s="473">
        <f t="shared" ref="BD104" si="72">AJ104*BC104</f>
        <v>10464</v>
      </c>
      <c r="BE104" s="478">
        <v>4400</v>
      </c>
      <c r="BF104" s="473">
        <f t="shared" si="59"/>
        <v>10560</v>
      </c>
      <c r="BG104" s="478">
        <v>4000</v>
      </c>
      <c r="BH104" s="473">
        <f t="shared" si="44"/>
        <v>8800</v>
      </c>
      <c r="BI104" s="478">
        <v>6640</v>
      </c>
      <c r="BJ104" s="473">
        <f t="shared" si="45"/>
        <v>14608.000000000002</v>
      </c>
      <c r="BK104" s="478">
        <v>3840</v>
      </c>
      <c r="BL104" s="481">
        <f t="shared" si="46"/>
        <v>8448</v>
      </c>
      <c r="BM104" s="317" t="s">
        <v>1015</v>
      </c>
      <c r="BN104" s="599" t="s">
        <v>994</v>
      </c>
      <c r="BO104" s="599" t="s">
        <v>868</v>
      </c>
      <c r="BP104" s="599" t="s">
        <v>1016</v>
      </c>
    </row>
    <row r="105" spans="1:68" hidden="1">
      <c r="A105" s="498"/>
      <c r="B105" s="130"/>
      <c r="C105" s="129"/>
      <c r="D105" s="517"/>
      <c r="E105" s="518"/>
      <c r="F105" s="986"/>
      <c r="G105" s="110"/>
      <c r="H105" s="178" t="s">
        <v>477</v>
      </c>
      <c r="I105" s="178"/>
      <c r="J105" s="651"/>
      <c r="K105" s="178"/>
      <c r="L105" s="178"/>
      <c r="M105" s="467"/>
      <c r="N105" s="351"/>
      <c r="O105" s="351"/>
      <c r="P105" s="351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225"/>
      <c r="AC105" s="225"/>
      <c r="AD105" s="225"/>
      <c r="AE105" s="225"/>
      <c r="AF105" s="225"/>
      <c r="AG105" s="225"/>
      <c r="AH105" s="225"/>
      <c r="AI105" s="225"/>
      <c r="AJ105" s="225"/>
      <c r="AK105" s="225"/>
      <c r="AL105" s="225"/>
      <c r="AM105" s="225"/>
      <c r="AN105" s="225"/>
      <c r="AO105" s="579"/>
      <c r="AP105" s="376"/>
      <c r="AQ105" s="400"/>
      <c r="AR105" s="237"/>
      <c r="AS105" s="403"/>
      <c r="AT105" s="442"/>
      <c r="AU105" s="127"/>
      <c r="AV105" s="431"/>
      <c r="AW105" s="386"/>
      <c r="AX105" s="428"/>
      <c r="AY105" s="386"/>
      <c r="AZ105" s="237"/>
      <c r="BA105" s="386"/>
      <c r="BB105" s="237"/>
      <c r="BC105" s="386"/>
      <c r="BD105" s="237"/>
      <c r="BE105" s="386"/>
      <c r="BF105" s="237"/>
      <c r="BG105" s="386"/>
      <c r="BH105" s="237"/>
      <c r="BI105" s="386"/>
      <c r="BJ105" s="237"/>
      <c r="BK105" s="386"/>
      <c r="BL105" s="449"/>
      <c r="BN105" s="599"/>
      <c r="BO105" s="599"/>
      <c r="BP105" s="599"/>
    </row>
    <row r="106" spans="1:68" ht="15" hidden="1" thickBot="1">
      <c r="A106" s="493"/>
      <c r="B106" s="130"/>
      <c r="C106" s="129"/>
      <c r="D106" s="519"/>
      <c r="E106" s="542"/>
      <c r="F106" s="987"/>
      <c r="G106" s="104"/>
      <c r="H106" s="184" t="s">
        <v>477</v>
      </c>
      <c r="I106" s="184"/>
      <c r="J106" s="660"/>
      <c r="K106" s="184"/>
      <c r="L106" s="184"/>
      <c r="M106" s="652"/>
      <c r="N106" s="361"/>
      <c r="O106" s="361"/>
      <c r="P106" s="361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526"/>
      <c r="AC106" s="526"/>
      <c r="AD106" s="526"/>
      <c r="AE106" s="526"/>
      <c r="AF106" s="526"/>
      <c r="AG106" s="526"/>
      <c r="AH106" s="526"/>
      <c r="AI106" s="526"/>
      <c r="AJ106" s="526"/>
      <c r="AK106" s="526"/>
      <c r="AL106" s="526"/>
      <c r="AM106" s="526"/>
      <c r="AN106" s="526"/>
      <c r="AO106" s="581"/>
      <c r="AP106" s="436"/>
      <c r="AQ106" s="568"/>
      <c r="AR106" s="440"/>
      <c r="AS106" s="425"/>
      <c r="AT106" s="621"/>
      <c r="AU106" s="126"/>
      <c r="AV106" s="432"/>
      <c r="AW106" s="392"/>
      <c r="AX106" s="569"/>
      <c r="AY106" s="392"/>
      <c r="AZ106" s="440"/>
      <c r="BA106" s="392"/>
      <c r="BB106" s="440"/>
      <c r="BC106" s="392"/>
      <c r="BD106" s="440"/>
      <c r="BE106" s="392"/>
      <c r="BF106" s="440"/>
      <c r="BG106" s="392"/>
      <c r="BH106" s="440"/>
      <c r="BI106" s="392"/>
      <c r="BJ106" s="440"/>
      <c r="BK106" s="392"/>
      <c r="BL106" s="570"/>
      <c r="BN106" s="599"/>
      <c r="BO106" s="599"/>
      <c r="BP106" s="599"/>
    </row>
    <row r="107" spans="1:68" ht="14.25" hidden="1" customHeight="1">
      <c r="A107" s="493" t="s">
        <v>864</v>
      </c>
      <c r="B107" s="528" t="s">
        <v>160</v>
      </c>
      <c r="C107" s="529" t="s">
        <v>87</v>
      </c>
      <c r="D107" s="532" t="s">
        <v>579</v>
      </c>
      <c r="E107" s="531" t="s">
        <v>162</v>
      </c>
      <c r="F107" s="986"/>
      <c r="G107" s="110" t="s">
        <v>163</v>
      </c>
      <c r="H107" s="285" t="s">
        <v>230</v>
      </c>
      <c r="I107" s="178" t="s">
        <v>174</v>
      </c>
      <c r="J107" s="651">
        <v>14</v>
      </c>
      <c r="K107" s="178" t="s">
        <v>229</v>
      </c>
      <c r="L107" s="178" t="s">
        <v>167</v>
      </c>
      <c r="M107" s="327" t="s">
        <v>900</v>
      </c>
      <c r="N107" s="55">
        <v>3.4</v>
      </c>
      <c r="O107" s="55">
        <v>3.5</v>
      </c>
      <c r="P107" s="373">
        <v>3.5</v>
      </c>
      <c r="Q107" s="373">
        <v>3.5</v>
      </c>
      <c r="R107" s="373">
        <v>3.5</v>
      </c>
      <c r="S107" s="373">
        <v>3.5</v>
      </c>
      <c r="T107" s="373">
        <v>3.5</v>
      </c>
      <c r="U107" s="373">
        <v>3.5</v>
      </c>
      <c r="V107" s="373">
        <v>3.5</v>
      </c>
      <c r="W107" s="373">
        <v>3.5</v>
      </c>
      <c r="X107" s="373">
        <v>3.5</v>
      </c>
      <c r="Y107" s="373">
        <v>3.5</v>
      </c>
      <c r="Z107" s="373">
        <v>3.5</v>
      </c>
      <c r="AA107" s="373">
        <v>3.5</v>
      </c>
      <c r="AB107" s="225">
        <v>0.1</v>
      </c>
      <c r="AC107" s="225">
        <v>0.1</v>
      </c>
      <c r="AD107" s="225">
        <v>0.1</v>
      </c>
      <c r="AE107" s="225">
        <v>0.1</v>
      </c>
      <c r="AF107" s="225">
        <v>0.1</v>
      </c>
      <c r="AG107" s="225">
        <v>0.1</v>
      </c>
      <c r="AH107" s="225">
        <v>0.1</v>
      </c>
      <c r="AI107" s="682">
        <v>0.1</v>
      </c>
      <c r="AJ107" s="682">
        <v>0.1</v>
      </c>
      <c r="AK107" s="682">
        <v>0.1</v>
      </c>
      <c r="AL107" s="682">
        <v>0.1</v>
      </c>
      <c r="AM107" s="682">
        <v>0.1</v>
      </c>
      <c r="AN107" s="682">
        <v>0.1</v>
      </c>
      <c r="AO107" s="386"/>
      <c r="AP107" s="431">
        <f t="shared" ref="AP107:AP131" si="73">AC107*AO107</f>
        <v>0</v>
      </c>
      <c r="AQ107" s="386"/>
      <c r="AR107" s="237">
        <f t="shared" ref="AR107:AR126" si="74">AD107*AQ107</f>
        <v>0</v>
      </c>
      <c r="AS107" s="403"/>
      <c r="AT107" s="431">
        <f t="shared" ref="AT107:AT131" si="75">AE107*AS107</f>
        <v>0</v>
      </c>
      <c r="AU107" s="386"/>
      <c r="AV107" s="431">
        <f t="shared" ref="AV107:AV131" si="76">AF107*AU107</f>
        <v>0</v>
      </c>
      <c r="AW107" s="386"/>
      <c r="AX107" s="431">
        <f t="shared" ref="AX107:AX131" si="77">AG107*AW107</f>
        <v>0</v>
      </c>
      <c r="AY107" s="386"/>
      <c r="AZ107" s="431">
        <f t="shared" ref="AZ107:AZ131" si="78">AH107*AY107</f>
        <v>0</v>
      </c>
      <c r="BA107" s="386"/>
      <c r="BB107" s="431">
        <f t="shared" ref="BB107:BB131" si="79">AI107*BA107</f>
        <v>0</v>
      </c>
      <c r="BC107" s="386"/>
      <c r="BD107" s="431">
        <f t="shared" ref="BD107:BD131" si="80">AJ107*BC107</f>
        <v>0</v>
      </c>
      <c r="BE107" s="385"/>
      <c r="BF107" s="431">
        <f t="shared" ref="BF107:BF131" si="81">AK107*BE107</f>
        <v>0</v>
      </c>
      <c r="BG107" s="385"/>
      <c r="BH107" s="431">
        <f t="shared" ref="BH107:BH131" si="82">AL107*BG107</f>
        <v>0</v>
      </c>
      <c r="BI107" s="385"/>
      <c r="BJ107" s="431">
        <f t="shared" ref="BJ107:BJ131" si="83">AM107*BI107</f>
        <v>0</v>
      </c>
      <c r="BK107" s="385"/>
      <c r="BL107" s="445">
        <f t="shared" ref="BL107:BL131" si="84">AN107*BK107</f>
        <v>0</v>
      </c>
      <c r="BM107" s="317" t="s">
        <v>1017</v>
      </c>
      <c r="BN107" s="599"/>
      <c r="BO107" s="599" t="s">
        <v>868</v>
      </c>
      <c r="BP107" s="599" t="s">
        <v>1018</v>
      </c>
    </row>
    <row r="108" spans="1:68" ht="14.25" hidden="1" customHeight="1">
      <c r="A108" s="498" t="s">
        <v>864</v>
      </c>
      <c r="B108" s="528" t="s">
        <v>160</v>
      </c>
      <c r="C108" s="529" t="s">
        <v>87</v>
      </c>
      <c r="D108" s="530" t="s">
        <v>579</v>
      </c>
      <c r="E108" s="531" t="s">
        <v>162</v>
      </c>
      <c r="F108" s="986"/>
      <c r="G108" s="110" t="s">
        <v>163</v>
      </c>
      <c r="H108" s="285" t="s">
        <v>230</v>
      </c>
      <c r="I108" s="178" t="s">
        <v>174</v>
      </c>
      <c r="J108" s="651">
        <v>14</v>
      </c>
      <c r="K108" s="178" t="s">
        <v>166</v>
      </c>
      <c r="L108" s="178" t="s">
        <v>167</v>
      </c>
      <c r="M108" s="327" t="s">
        <v>900</v>
      </c>
      <c r="N108" s="55">
        <v>5.25</v>
      </c>
      <c r="O108" s="55">
        <v>5.25</v>
      </c>
      <c r="P108" s="575">
        <v>5.25</v>
      </c>
      <c r="Q108" s="575">
        <v>5.25</v>
      </c>
      <c r="R108" s="575">
        <v>5.8</v>
      </c>
      <c r="S108" s="575">
        <v>5.25</v>
      </c>
      <c r="T108" s="575">
        <v>5.25</v>
      </c>
      <c r="U108" s="575">
        <v>5.25</v>
      </c>
      <c r="V108" s="575">
        <v>5.25</v>
      </c>
      <c r="W108" s="575">
        <v>5.25</v>
      </c>
      <c r="X108" s="575">
        <v>5.25</v>
      </c>
      <c r="Y108" s="575">
        <v>5.25</v>
      </c>
      <c r="Z108" s="575">
        <v>5.25</v>
      </c>
      <c r="AA108" s="575">
        <v>5.25</v>
      </c>
      <c r="AB108" s="574">
        <v>0</v>
      </c>
      <c r="AC108" s="574">
        <v>0</v>
      </c>
      <c r="AD108" s="574">
        <v>0</v>
      </c>
      <c r="AE108" s="574">
        <v>0</v>
      </c>
      <c r="AF108" s="574">
        <v>0</v>
      </c>
      <c r="AG108" s="574">
        <v>0</v>
      </c>
      <c r="AH108" s="574">
        <v>0</v>
      </c>
      <c r="AI108" s="574">
        <v>0</v>
      </c>
      <c r="AJ108" s="574">
        <v>0</v>
      </c>
      <c r="AK108" s="574">
        <v>0</v>
      </c>
      <c r="AL108" s="574">
        <v>0</v>
      </c>
      <c r="AM108" s="574">
        <v>0</v>
      </c>
      <c r="AN108" s="574">
        <v>0</v>
      </c>
      <c r="AO108" s="386"/>
      <c r="AP108" s="431">
        <f t="shared" si="73"/>
        <v>0</v>
      </c>
      <c r="AQ108" s="386"/>
      <c r="AR108" s="237">
        <f t="shared" si="74"/>
        <v>0</v>
      </c>
      <c r="AS108" s="403">
        <v>29880</v>
      </c>
      <c r="AT108" s="431">
        <f t="shared" si="75"/>
        <v>0</v>
      </c>
      <c r="AU108" s="386"/>
      <c r="AV108" s="431">
        <f t="shared" si="76"/>
        <v>0</v>
      </c>
      <c r="AW108" s="386"/>
      <c r="AX108" s="430">
        <f t="shared" si="77"/>
        <v>0</v>
      </c>
      <c r="AY108" s="386"/>
      <c r="AZ108" s="431">
        <f t="shared" si="78"/>
        <v>0</v>
      </c>
      <c r="BA108" s="386"/>
      <c r="BB108" s="431">
        <f t="shared" si="79"/>
        <v>0</v>
      </c>
      <c r="BC108" s="386"/>
      <c r="BD108" s="431">
        <f t="shared" si="80"/>
        <v>0</v>
      </c>
      <c r="BE108" s="386"/>
      <c r="BF108" s="431">
        <f t="shared" si="81"/>
        <v>0</v>
      </c>
      <c r="BG108" s="386"/>
      <c r="BH108" s="431">
        <f t="shared" si="82"/>
        <v>0</v>
      </c>
      <c r="BI108" s="386"/>
      <c r="BJ108" s="431">
        <f t="shared" si="83"/>
        <v>0</v>
      </c>
      <c r="BK108" s="386"/>
      <c r="BL108" s="445">
        <f t="shared" si="84"/>
        <v>0</v>
      </c>
      <c r="BM108" s="317" t="s">
        <v>1019</v>
      </c>
      <c r="BN108" s="599"/>
      <c r="BO108" s="599" t="s">
        <v>868</v>
      </c>
      <c r="BP108" s="599" t="s">
        <v>1020</v>
      </c>
    </row>
    <row r="109" spans="1:68" ht="14.25" hidden="1" customHeight="1">
      <c r="A109" s="493" t="s">
        <v>864</v>
      </c>
      <c r="B109" s="528" t="s">
        <v>160</v>
      </c>
      <c r="C109" s="529" t="s">
        <v>87</v>
      </c>
      <c r="D109" s="530" t="s">
        <v>579</v>
      </c>
      <c r="E109" s="531" t="s">
        <v>162</v>
      </c>
      <c r="F109" s="986"/>
      <c r="G109" s="110" t="s">
        <v>163</v>
      </c>
      <c r="H109" s="285" t="s">
        <v>230</v>
      </c>
      <c r="I109" s="178" t="s">
        <v>165</v>
      </c>
      <c r="J109" s="651">
        <v>14</v>
      </c>
      <c r="K109" s="178" t="s">
        <v>229</v>
      </c>
      <c r="L109" s="178" t="s">
        <v>167</v>
      </c>
      <c r="M109" s="327" t="s">
        <v>900</v>
      </c>
      <c r="N109" s="55">
        <v>9.68</v>
      </c>
      <c r="O109" s="244">
        <v>10</v>
      </c>
      <c r="P109" s="575">
        <v>10</v>
      </c>
      <c r="Q109" s="575">
        <v>10</v>
      </c>
      <c r="R109" s="575">
        <v>10</v>
      </c>
      <c r="S109" s="575">
        <v>10</v>
      </c>
      <c r="T109" s="575">
        <v>10</v>
      </c>
      <c r="U109" s="575">
        <v>10</v>
      </c>
      <c r="V109" s="575">
        <v>10</v>
      </c>
      <c r="W109" s="575">
        <v>10</v>
      </c>
      <c r="X109" s="575">
        <v>10</v>
      </c>
      <c r="Y109" s="575">
        <v>10</v>
      </c>
      <c r="Z109" s="575">
        <v>10</v>
      </c>
      <c r="AA109" s="575">
        <v>10</v>
      </c>
      <c r="AB109" s="683">
        <v>0.32</v>
      </c>
      <c r="AC109" s="683">
        <v>0.32</v>
      </c>
      <c r="AD109" s="683">
        <v>0.32</v>
      </c>
      <c r="AE109" s="683">
        <v>0.32</v>
      </c>
      <c r="AF109" s="683">
        <v>0.32</v>
      </c>
      <c r="AG109" s="683">
        <v>0.32</v>
      </c>
      <c r="AH109" s="683">
        <v>0.32</v>
      </c>
      <c r="AI109" s="683">
        <v>0.32</v>
      </c>
      <c r="AJ109" s="683">
        <v>0.32</v>
      </c>
      <c r="AK109" s="683">
        <v>0.32</v>
      </c>
      <c r="AL109" s="683">
        <v>0.32</v>
      </c>
      <c r="AM109" s="683">
        <v>0.32</v>
      </c>
      <c r="AN109" s="683">
        <v>0.32</v>
      </c>
      <c r="AO109" s="386">
        <v>520</v>
      </c>
      <c r="AP109" s="431">
        <v>1154.4000000000001</v>
      </c>
      <c r="AQ109" s="386"/>
      <c r="AR109" s="237">
        <f t="shared" si="74"/>
        <v>0</v>
      </c>
      <c r="AS109" s="403"/>
      <c r="AT109" s="431">
        <f t="shared" si="75"/>
        <v>0</v>
      </c>
      <c r="AU109" s="386"/>
      <c r="AV109" s="431">
        <f t="shared" si="76"/>
        <v>0</v>
      </c>
      <c r="AW109" s="386"/>
      <c r="AX109" s="430">
        <f t="shared" si="77"/>
        <v>0</v>
      </c>
      <c r="AY109" s="386"/>
      <c r="AZ109" s="431">
        <f t="shared" si="78"/>
        <v>0</v>
      </c>
      <c r="BA109" s="386"/>
      <c r="BB109" s="431">
        <f t="shared" si="79"/>
        <v>0</v>
      </c>
      <c r="BC109" s="386"/>
      <c r="BD109" s="431">
        <f t="shared" si="80"/>
        <v>0</v>
      </c>
      <c r="BE109" s="386"/>
      <c r="BF109" s="431">
        <f t="shared" si="81"/>
        <v>0</v>
      </c>
      <c r="BG109" s="386"/>
      <c r="BH109" s="431">
        <f t="shared" si="82"/>
        <v>0</v>
      </c>
      <c r="BI109" s="386"/>
      <c r="BJ109" s="431">
        <f t="shared" si="83"/>
        <v>0</v>
      </c>
      <c r="BK109" s="386"/>
      <c r="BL109" s="445">
        <f t="shared" si="84"/>
        <v>0</v>
      </c>
      <c r="BM109" s="317" t="s">
        <v>1021</v>
      </c>
      <c r="BN109" s="599"/>
      <c r="BO109" s="599" t="s">
        <v>868</v>
      </c>
      <c r="BP109" s="599" t="s">
        <v>1022</v>
      </c>
    </row>
    <row r="110" spans="1:68" ht="14.25" hidden="1" customHeight="1">
      <c r="A110" s="498" t="s">
        <v>864</v>
      </c>
      <c r="B110" s="528" t="s">
        <v>160</v>
      </c>
      <c r="C110" s="529" t="s">
        <v>87</v>
      </c>
      <c r="D110" s="532" t="s">
        <v>579</v>
      </c>
      <c r="E110" s="531" t="s">
        <v>162</v>
      </c>
      <c r="F110" s="986"/>
      <c r="G110" s="110" t="s">
        <v>163</v>
      </c>
      <c r="H110" s="285" t="s">
        <v>230</v>
      </c>
      <c r="I110" s="178" t="s">
        <v>165</v>
      </c>
      <c r="J110" s="651">
        <v>14</v>
      </c>
      <c r="K110" s="178" t="s">
        <v>166</v>
      </c>
      <c r="L110" s="178" t="s">
        <v>167</v>
      </c>
      <c r="M110" s="327" t="s">
        <v>900</v>
      </c>
      <c r="N110" s="55">
        <v>9.6790000000000003</v>
      </c>
      <c r="O110" s="244">
        <v>10</v>
      </c>
      <c r="P110" s="575">
        <v>10</v>
      </c>
      <c r="Q110" s="575">
        <v>10</v>
      </c>
      <c r="R110" s="575">
        <v>10</v>
      </c>
      <c r="S110" s="575">
        <v>10</v>
      </c>
      <c r="T110" s="575">
        <v>10</v>
      </c>
      <c r="U110" s="575">
        <v>10</v>
      </c>
      <c r="V110" s="575">
        <v>10</v>
      </c>
      <c r="W110" s="575">
        <v>10</v>
      </c>
      <c r="X110" s="575">
        <v>10</v>
      </c>
      <c r="Y110" s="575">
        <v>10</v>
      </c>
      <c r="Z110" s="575">
        <v>10</v>
      </c>
      <c r="AA110" s="575">
        <v>10</v>
      </c>
      <c r="AB110" s="683">
        <v>0.32</v>
      </c>
      <c r="AC110" s="683">
        <v>0.32</v>
      </c>
      <c r="AD110" s="683">
        <v>0.32</v>
      </c>
      <c r="AE110" s="683">
        <v>0.32</v>
      </c>
      <c r="AF110" s="683">
        <v>0.32</v>
      </c>
      <c r="AG110" s="683">
        <v>0.32</v>
      </c>
      <c r="AH110" s="683">
        <v>0.32</v>
      </c>
      <c r="AI110" s="683">
        <v>0.32</v>
      </c>
      <c r="AJ110" s="683">
        <v>0.32</v>
      </c>
      <c r="AK110" s="683">
        <v>0.32</v>
      </c>
      <c r="AL110" s="683">
        <v>0.32</v>
      </c>
      <c r="AM110" s="683">
        <v>0.32</v>
      </c>
      <c r="AN110" s="683">
        <v>0.32</v>
      </c>
      <c r="AO110" s="386"/>
      <c r="AP110" s="431">
        <f t="shared" si="73"/>
        <v>0</v>
      </c>
      <c r="AQ110" s="386"/>
      <c r="AR110" s="237">
        <f t="shared" si="74"/>
        <v>0</v>
      </c>
      <c r="AS110" s="403"/>
      <c r="AT110" s="431">
        <f t="shared" si="75"/>
        <v>0</v>
      </c>
      <c r="AU110" s="386"/>
      <c r="AV110" s="431">
        <f t="shared" si="76"/>
        <v>0</v>
      </c>
      <c r="AW110" s="386"/>
      <c r="AX110" s="431">
        <f t="shared" si="77"/>
        <v>0</v>
      </c>
      <c r="AY110" s="386"/>
      <c r="AZ110" s="431">
        <f t="shared" si="78"/>
        <v>0</v>
      </c>
      <c r="BA110" s="386"/>
      <c r="BB110" s="431">
        <f t="shared" si="79"/>
        <v>0</v>
      </c>
      <c r="BC110" s="386"/>
      <c r="BD110" s="431">
        <f t="shared" si="80"/>
        <v>0</v>
      </c>
      <c r="BE110" s="385"/>
      <c r="BF110" s="431">
        <f t="shared" si="81"/>
        <v>0</v>
      </c>
      <c r="BG110" s="385"/>
      <c r="BH110" s="431">
        <f t="shared" si="82"/>
        <v>0</v>
      </c>
      <c r="BI110" s="385"/>
      <c r="BJ110" s="431">
        <f t="shared" si="83"/>
        <v>0</v>
      </c>
      <c r="BK110" s="385"/>
      <c r="BL110" s="445">
        <f t="shared" si="84"/>
        <v>0</v>
      </c>
      <c r="BM110" s="317" t="s">
        <v>1023</v>
      </c>
      <c r="BN110" s="599"/>
      <c r="BO110" s="599" t="s">
        <v>868</v>
      </c>
      <c r="BP110" s="599" t="s">
        <v>1024</v>
      </c>
    </row>
    <row r="111" spans="1:68" ht="14.25" hidden="1" customHeight="1">
      <c r="A111" s="493" t="s">
        <v>864</v>
      </c>
      <c r="B111" s="528" t="s">
        <v>160</v>
      </c>
      <c r="C111" s="529" t="s">
        <v>87</v>
      </c>
      <c r="D111" s="532" t="s">
        <v>579</v>
      </c>
      <c r="E111" s="531" t="s">
        <v>162</v>
      </c>
      <c r="F111" s="986"/>
      <c r="G111" s="110" t="s">
        <v>163</v>
      </c>
      <c r="H111" s="178" t="s">
        <v>233</v>
      </c>
      <c r="I111" s="178" t="s">
        <v>174</v>
      </c>
      <c r="J111" s="651">
        <v>14</v>
      </c>
      <c r="K111" s="178" t="s">
        <v>234</v>
      </c>
      <c r="L111" s="169" t="s">
        <v>167</v>
      </c>
      <c r="M111" s="327" t="s">
        <v>870</v>
      </c>
      <c r="N111" s="726">
        <v>3.2</v>
      </c>
      <c r="O111" s="734">
        <v>3.5</v>
      </c>
      <c r="P111" s="373">
        <v>3.82</v>
      </c>
      <c r="Q111" s="373">
        <v>3.82</v>
      </c>
      <c r="R111" s="373">
        <v>3.82</v>
      </c>
      <c r="S111" s="373">
        <v>3.82</v>
      </c>
      <c r="T111" s="373">
        <v>3.82</v>
      </c>
      <c r="U111" s="373">
        <v>3.82</v>
      </c>
      <c r="V111" s="373">
        <v>3.82</v>
      </c>
      <c r="W111" s="373">
        <v>3.82</v>
      </c>
      <c r="X111" s="734">
        <v>3.5</v>
      </c>
      <c r="Y111" s="734">
        <v>3.5</v>
      </c>
      <c r="Z111" s="734">
        <v>3.5</v>
      </c>
      <c r="AA111" s="734">
        <v>3.5</v>
      </c>
      <c r="AB111" s="728">
        <f t="shared" ref="AB111:AB116" si="85">AN111</f>
        <v>0.29999999999999982</v>
      </c>
      <c r="AC111" s="225">
        <v>0.02</v>
      </c>
      <c r="AD111" s="225">
        <v>0.02</v>
      </c>
      <c r="AE111" s="225">
        <v>0.02</v>
      </c>
      <c r="AF111" s="225">
        <v>0.02</v>
      </c>
      <c r="AG111" s="225">
        <v>0.02</v>
      </c>
      <c r="AH111" s="225">
        <v>0.02</v>
      </c>
      <c r="AI111" s="225">
        <v>0.02</v>
      </c>
      <c r="AJ111" s="225">
        <v>0.02</v>
      </c>
      <c r="AK111" s="728">
        <f t="shared" ref="AK111:AK112" si="86">X111-N111</f>
        <v>0.29999999999999982</v>
      </c>
      <c r="AL111" s="728">
        <f>Y111-N111</f>
        <v>0.29999999999999982</v>
      </c>
      <c r="AM111" s="728">
        <f>Z111-N111</f>
        <v>0.29999999999999982</v>
      </c>
      <c r="AN111" s="728">
        <f>AA111-N111</f>
        <v>0.29999999999999982</v>
      </c>
      <c r="AO111" s="386"/>
      <c r="AP111" s="431">
        <f t="shared" si="73"/>
        <v>0</v>
      </c>
      <c r="AQ111" s="386"/>
      <c r="AR111" s="237">
        <f t="shared" si="74"/>
        <v>0</v>
      </c>
      <c r="AS111" s="403"/>
      <c r="AT111" s="431">
        <f t="shared" si="75"/>
        <v>0</v>
      </c>
      <c r="AU111" s="386"/>
      <c r="AV111" s="431">
        <f t="shared" si="76"/>
        <v>0</v>
      </c>
      <c r="AW111" s="386">
        <v>4120</v>
      </c>
      <c r="AX111" s="431">
        <f t="shared" si="77"/>
        <v>82.4</v>
      </c>
      <c r="AY111" s="386"/>
      <c r="AZ111" s="431">
        <f t="shared" si="78"/>
        <v>0</v>
      </c>
      <c r="BA111" s="386"/>
      <c r="BB111" s="431">
        <f t="shared" si="79"/>
        <v>0</v>
      </c>
      <c r="BC111" s="386"/>
      <c r="BD111" s="431">
        <f t="shared" si="80"/>
        <v>0</v>
      </c>
      <c r="BE111" s="385">
        <v>0</v>
      </c>
      <c r="BF111" s="431">
        <f t="shared" si="81"/>
        <v>0</v>
      </c>
      <c r="BG111" s="385">
        <v>0</v>
      </c>
      <c r="BH111" s="431">
        <f t="shared" si="82"/>
        <v>0</v>
      </c>
      <c r="BI111" s="385">
        <v>0</v>
      </c>
      <c r="BJ111" s="431">
        <f t="shared" si="83"/>
        <v>0</v>
      </c>
      <c r="BK111" s="385"/>
      <c r="BL111" s="445">
        <f t="shared" si="84"/>
        <v>0</v>
      </c>
      <c r="BM111" s="317" t="s">
        <v>1025</v>
      </c>
      <c r="BN111" s="599"/>
      <c r="BO111" s="599" t="s">
        <v>868</v>
      </c>
      <c r="BP111" s="599" t="s">
        <v>1026</v>
      </c>
    </row>
    <row r="112" spans="1:68" ht="14.25" hidden="1" customHeight="1">
      <c r="A112" s="498" t="s">
        <v>864</v>
      </c>
      <c r="B112" s="528" t="s">
        <v>160</v>
      </c>
      <c r="C112" s="529" t="s">
        <v>87</v>
      </c>
      <c r="D112" s="532" t="s">
        <v>579</v>
      </c>
      <c r="E112" s="531" t="s">
        <v>162</v>
      </c>
      <c r="F112" s="986"/>
      <c r="G112" s="110" t="s">
        <v>163</v>
      </c>
      <c r="H112" s="178" t="s">
        <v>233</v>
      </c>
      <c r="I112" s="178" t="s">
        <v>174</v>
      </c>
      <c r="J112" s="651">
        <v>14</v>
      </c>
      <c r="K112" s="178" t="s">
        <v>235</v>
      </c>
      <c r="L112" s="169" t="s">
        <v>167</v>
      </c>
      <c r="M112" s="327" t="s">
        <v>870</v>
      </c>
      <c r="N112" s="726">
        <v>3.2</v>
      </c>
      <c r="O112" s="734">
        <v>3.5</v>
      </c>
      <c r="P112" s="373">
        <v>3.82</v>
      </c>
      <c r="Q112" s="373">
        <v>3.82</v>
      </c>
      <c r="R112" s="373">
        <v>3.82</v>
      </c>
      <c r="S112" s="373">
        <v>3.82</v>
      </c>
      <c r="T112" s="373">
        <v>3.82</v>
      </c>
      <c r="U112" s="373">
        <v>3.82</v>
      </c>
      <c r="V112" s="373">
        <v>3.82</v>
      </c>
      <c r="W112" s="373">
        <v>3.82</v>
      </c>
      <c r="X112" s="734">
        <v>3.5</v>
      </c>
      <c r="Y112" s="734">
        <v>3.5</v>
      </c>
      <c r="Z112" s="734">
        <v>3.5</v>
      </c>
      <c r="AA112" s="734">
        <v>3.5</v>
      </c>
      <c r="AB112" s="728">
        <f t="shared" si="85"/>
        <v>0.29999999999999982</v>
      </c>
      <c r="AC112" s="225">
        <v>0.02</v>
      </c>
      <c r="AD112" s="225">
        <v>0.02</v>
      </c>
      <c r="AE112" s="225">
        <v>0.02</v>
      </c>
      <c r="AF112" s="225">
        <v>0.02</v>
      </c>
      <c r="AG112" s="225">
        <v>0.02</v>
      </c>
      <c r="AH112" s="225">
        <v>0.02</v>
      </c>
      <c r="AI112" s="225">
        <v>0.02</v>
      </c>
      <c r="AJ112" s="225">
        <v>0.02</v>
      </c>
      <c r="AK112" s="728">
        <f t="shared" si="86"/>
        <v>0.29999999999999982</v>
      </c>
      <c r="AL112" s="728">
        <f>Y112-N112</f>
        <v>0.29999999999999982</v>
      </c>
      <c r="AM112" s="728">
        <f>Z112-N112</f>
        <v>0.29999999999999982</v>
      </c>
      <c r="AN112" s="728">
        <f>AA112-N112</f>
        <v>0.29999999999999982</v>
      </c>
      <c r="AO112" s="386"/>
      <c r="AP112" s="431">
        <f t="shared" si="73"/>
        <v>0</v>
      </c>
      <c r="AQ112" s="386"/>
      <c r="AR112" s="237">
        <f t="shared" si="74"/>
        <v>0</v>
      </c>
      <c r="AS112" s="403"/>
      <c r="AT112" s="431">
        <f t="shared" si="75"/>
        <v>0</v>
      </c>
      <c r="AU112" s="386"/>
      <c r="AV112" s="431">
        <f t="shared" si="76"/>
        <v>0</v>
      </c>
      <c r="AW112" s="386"/>
      <c r="AX112" s="431">
        <f t="shared" si="77"/>
        <v>0</v>
      </c>
      <c r="AY112" s="386">
        <v>1800</v>
      </c>
      <c r="AZ112" s="431">
        <f t="shared" si="78"/>
        <v>36</v>
      </c>
      <c r="BA112" s="386"/>
      <c r="BB112" s="431">
        <f t="shared" si="79"/>
        <v>0</v>
      </c>
      <c r="BC112" s="386"/>
      <c r="BD112" s="431">
        <f t="shared" si="80"/>
        <v>0</v>
      </c>
      <c r="BE112" s="385">
        <v>0</v>
      </c>
      <c r="BF112" s="431">
        <f t="shared" si="81"/>
        <v>0</v>
      </c>
      <c r="BG112" s="385">
        <v>0</v>
      </c>
      <c r="BH112" s="431">
        <f t="shared" si="82"/>
        <v>0</v>
      </c>
      <c r="BI112" s="385">
        <v>0</v>
      </c>
      <c r="BJ112" s="431">
        <v>0</v>
      </c>
      <c r="BK112" s="385"/>
      <c r="BL112" s="445">
        <f t="shared" si="84"/>
        <v>0</v>
      </c>
      <c r="BM112" s="317" t="s">
        <v>1027</v>
      </c>
      <c r="BN112" s="599"/>
      <c r="BO112" s="599" t="s">
        <v>868</v>
      </c>
      <c r="BP112" s="599" t="s">
        <v>1028</v>
      </c>
    </row>
    <row r="113" spans="1:68" ht="14.25" hidden="1" customHeight="1">
      <c r="A113" s="493" t="s">
        <v>864</v>
      </c>
      <c r="B113" s="528" t="s">
        <v>160</v>
      </c>
      <c r="C113" s="529" t="s">
        <v>87</v>
      </c>
      <c r="D113" s="530" t="s">
        <v>579</v>
      </c>
      <c r="E113" s="531" t="s">
        <v>162</v>
      </c>
      <c r="F113" s="986"/>
      <c r="G113" s="110" t="s">
        <v>163</v>
      </c>
      <c r="H113" s="178" t="s">
        <v>233</v>
      </c>
      <c r="I113" s="178" t="s">
        <v>174</v>
      </c>
      <c r="J113" s="651">
        <v>14</v>
      </c>
      <c r="K113" s="178" t="s">
        <v>166</v>
      </c>
      <c r="L113" s="656" t="s">
        <v>1029</v>
      </c>
      <c r="M113" s="658" t="s">
        <v>881</v>
      </c>
      <c r="N113" s="726">
        <v>4.5</v>
      </c>
      <c r="O113" s="726">
        <v>5.2</v>
      </c>
      <c r="P113" s="284">
        <v>5.55</v>
      </c>
      <c r="Q113" s="284">
        <v>5.55</v>
      </c>
      <c r="R113" s="284">
        <v>5.55</v>
      </c>
      <c r="S113" s="284">
        <v>5.55</v>
      </c>
      <c r="T113" s="284">
        <v>5.55</v>
      </c>
      <c r="U113" s="284">
        <v>5.55</v>
      </c>
      <c r="V113" s="284">
        <v>5.55</v>
      </c>
      <c r="W113" s="284">
        <v>5.55</v>
      </c>
      <c r="X113" s="735">
        <v>5.2</v>
      </c>
      <c r="Y113" s="735">
        <v>5.2</v>
      </c>
      <c r="Z113" s="735">
        <v>5.2</v>
      </c>
      <c r="AA113" s="735">
        <v>5.2</v>
      </c>
      <c r="AB113" s="728">
        <f t="shared" si="85"/>
        <v>0.70000000000000018</v>
      </c>
      <c r="AC113" s="225">
        <v>0</v>
      </c>
      <c r="AD113" s="225">
        <v>0</v>
      </c>
      <c r="AE113" s="225">
        <v>0</v>
      </c>
      <c r="AF113" s="225">
        <v>0</v>
      </c>
      <c r="AG113" s="225">
        <v>0</v>
      </c>
      <c r="AH113" s="225">
        <v>0</v>
      </c>
      <c r="AI113" s="225">
        <v>0</v>
      </c>
      <c r="AJ113" s="225">
        <v>0</v>
      </c>
      <c r="AK113" s="728">
        <f>X113-N113</f>
        <v>0.70000000000000018</v>
      </c>
      <c r="AL113" s="728">
        <f>Y113-N113</f>
        <v>0.70000000000000018</v>
      </c>
      <c r="AM113" s="728">
        <f>Z113-N113</f>
        <v>0.70000000000000018</v>
      </c>
      <c r="AN113" s="728">
        <f>AA113-N113</f>
        <v>0.70000000000000018</v>
      </c>
      <c r="AO113" s="386"/>
      <c r="AP113" s="431">
        <f t="shared" si="73"/>
        <v>0</v>
      </c>
      <c r="AQ113" s="386"/>
      <c r="AR113" s="237">
        <f t="shared" si="74"/>
        <v>0</v>
      </c>
      <c r="AS113" s="403"/>
      <c r="AT113" s="431">
        <f t="shared" si="75"/>
        <v>0</v>
      </c>
      <c r="AU113" s="386"/>
      <c r="AV113" s="431">
        <f t="shared" si="76"/>
        <v>0</v>
      </c>
      <c r="AW113" s="386"/>
      <c r="AX113" s="431">
        <f t="shared" si="77"/>
        <v>0</v>
      </c>
      <c r="AY113" s="386"/>
      <c r="AZ113" s="431">
        <f t="shared" si="78"/>
        <v>0</v>
      </c>
      <c r="BA113" s="386"/>
      <c r="BB113" s="431">
        <f t="shared" si="79"/>
        <v>0</v>
      </c>
      <c r="BC113" s="386">
        <v>200</v>
      </c>
      <c r="BD113" s="431">
        <f>AJ113*BC113</f>
        <v>0</v>
      </c>
      <c r="BE113" s="385"/>
      <c r="BF113" s="431">
        <f>AK113*BE113</f>
        <v>0</v>
      </c>
      <c r="BG113" s="385"/>
      <c r="BH113" s="431">
        <f t="shared" si="82"/>
        <v>0</v>
      </c>
      <c r="BI113" s="385"/>
      <c r="BJ113" s="431">
        <f t="shared" si="83"/>
        <v>0</v>
      </c>
      <c r="BK113" s="385"/>
      <c r="BL113" s="445">
        <f t="shared" si="84"/>
        <v>0</v>
      </c>
      <c r="BM113" s="317" t="s">
        <v>1030</v>
      </c>
      <c r="BN113" s="599"/>
      <c r="BO113" s="599" t="s">
        <v>868</v>
      </c>
      <c r="BP113" s="599" t="s">
        <v>1031</v>
      </c>
    </row>
    <row r="114" spans="1:68" ht="14.25" hidden="1" customHeight="1">
      <c r="A114" s="493" t="s">
        <v>864</v>
      </c>
      <c r="B114" s="528" t="s">
        <v>160</v>
      </c>
      <c r="C114" s="529" t="s">
        <v>87</v>
      </c>
      <c r="D114" s="530" t="s">
        <v>579</v>
      </c>
      <c r="E114" s="531" t="s">
        <v>162</v>
      </c>
      <c r="F114" s="986"/>
      <c r="G114" s="110" t="s">
        <v>163</v>
      </c>
      <c r="H114" s="178" t="s">
        <v>233</v>
      </c>
      <c r="I114" s="178" t="s">
        <v>174</v>
      </c>
      <c r="J114" s="651">
        <v>14</v>
      </c>
      <c r="K114" s="178" t="s">
        <v>166</v>
      </c>
      <c r="L114" s="178" t="s">
        <v>167</v>
      </c>
      <c r="M114" s="327" t="s">
        <v>870</v>
      </c>
      <c r="N114" s="726">
        <v>4.5</v>
      </c>
      <c r="O114" s="726">
        <v>5.2</v>
      </c>
      <c r="P114" s="284">
        <v>5.55</v>
      </c>
      <c r="Q114" s="284">
        <v>5.55</v>
      </c>
      <c r="R114" s="284">
        <v>5.55</v>
      </c>
      <c r="S114" s="284">
        <v>5.55</v>
      </c>
      <c r="T114" s="284">
        <v>5.55</v>
      </c>
      <c r="U114" s="284">
        <v>5.55</v>
      </c>
      <c r="V114" s="284">
        <v>5.55</v>
      </c>
      <c r="W114" s="284">
        <v>5.55</v>
      </c>
      <c r="X114" s="735">
        <v>5.2</v>
      </c>
      <c r="Y114" s="735">
        <v>5.2</v>
      </c>
      <c r="Z114" s="735">
        <v>5.2</v>
      </c>
      <c r="AA114" s="735">
        <v>5.2</v>
      </c>
      <c r="AB114" s="728">
        <f t="shared" si="85"/>
        <v>0.70000000000000018</v>
      </c>
      <c r="AC114" s="225">
        <v>0</v>
      </c>
      <c r="AD114" s="225">
        <v>0</v>
      </c>
      <c r="AE114" s="225">
        <v>0</v>
      </c>
      <c r="AF114" s="225">
        <v>0</v>
      </c>
      <c r="AG114" s="225">
        <v>0</v>
      </c>
      <c r="AH114" s="225">
        <v>0</v>
      </c>
      <c r="AI114" s="225">
        <v>0</v>
      </c>
      <c r="AJ114" s="225">
        <v>0</v>
      </c>
      <c r="AK114" s="728">
        <f>X114-N114</f>
        <v>0.70000000000000018</v>
      </c>
      <c r="AL114" s="728">
        <f>Y114-N114</f>
        <v>0.70000000000000018</v>
      </c>
      <c r="AM114" s="728">
        <f>Z114-N114</f>
        <v>0.70000000000000018</v>
      </c>
      <c r="AN114" s="728">
        <f>AA114-N114</f>
        <v>0.70000000000000018</v>
      </c>
      <c r="AO114" s="386">
        <v>2360</v>
      </c>
      <c r="AP114" s="431">
        <f>AC114*AO114</f>
        <v>0</v>
      </c>
      <c r="AQ114" s="386">
        <v>3520</v>
      </c>
      <c r="AR114" s="237">
        <f>AD114*AQ114</f>
        <v>0</v>
      </c>
      <c r="AS114" s="403">
        <v>3960</v>
      </c>
      <c r="AT114" s="431">
        <f>AE114*AS114</f>
        <v>0</v>
      </c>
      <c r="AU114" s="386">
        <v>1080</v>
      </c>
      <c r="AV114" s="431">
        <f t="shared" si="76"/>
        <v>0</v>
      </c>
      <c r="AW114" s="386">
        <v>7480</v>
      </c>
      <c r="AX114" s="431">
        <f t="shared" si="77"/>
        <v>0</v>
      </c>
      <c r="AY114" s="386">
        <v>2480</v>
      </c>
      <c r="AZ114" s="431">
        <f t="shared" si="78"/>
        <v>0</v>
      </c>
      <c r="BA114" s="386">
        <v>440</v>
      </c>
      <c r="BB114" s="431">
        <f t="shared" si="79"/>
        <v>0</v>
      </c>
      <c r="BC114" s="386">
        <v>200</v>
      </c>
      <c r="BD114" s="431">
        <f t="shared" si="80"/>
        <v>0</v>
      </c>
      <c r="BE114" s="385">
        <v>0</v>
      </c>
      <c r="BF114" s="431">
        <f t="shared" si="81"/>
        <v>0</v>
      </c>
      <c r="BG114" s="385"/>
      <c r="BH114" s="431">
        <f t="shared" si="82"/>
        <v>0</v>
      </c>
      <c r="BI114" s="385">
        <v>0</v>
      </c>
      <c r="BJ114" s="431">
        <v>0</v>
      </c>
      <c r="BK114" s="385"/>
      <c r="BL114" s="445">
        <f t="shared" si="84"/>
        <v>0</v>
      </c>
      <c r="BM114" s="317" t="s">
        <v>1032</v>
      </c>
      <c r="BN114" s="599"/>
      <c r="BO114" s="599" t="s">
        <v>868</v>
      </c>
      <c r="BP114" s="599" t="s">
        <v>1031</v>
      </c>
    </row>
    <row r="115" spans="1:68" ht="14.25" hidden="1" customHeight="1">
      <c r="A115" s="498" t="s">
        <v>864</v>
      </c>
      <c r="B115" s="528" t="s">
        <v>160</v>
      </c>
      <c r="C115" s="529" t="s">
        <v>87</v>
      </c>
      <c r="D115" s="532" t="s">
        <v>579</v>
      </c>
      <c r="E115" s="531" t="s">
        <v>162</v>
      </c>
      <c r="F115" s="986"/>
      <c r="G115" s="110" t="s">
        <v>163</v>
      </c>
      <c r="H115" s="178" t="s">
        <v>233</v>
      </c>
      <c r="I115" s="178" t="s">
        <v>165</v>
      </c>
      <c r="J115" s="651">
        <v>14</v>
      </c>
      <c r="K115" s="178" t="s">
        <v>166</v>
      </c>
      <c r="L115" s="178" t="s">
        <v>167</v>
      </c>
      <c r="M115" s="327" t="s">
        <v>870</v>
      </c>
      <c r="N115" s="55">
        <v>9.68</v>
      </c>
      <c r="O115" s="55">
        <v>10</v>
      </c>
      <c r="P115" s="341">
        <v>10</v>
      </c>
      <c r="Q115" s="341">
        <v>10</v>
      </c>
      <c r="R115" s="341">
        <v>10</v>
      </c>
      <c r="S115" s="341">
        <v>10</v>
      </c>
      <c r="T115" s="341">
        <v>10</v>
      </c>
      <c r="U115" s="341">
        <v>10</v>
      </c>
      <c r="V115" s="341">
        <v>10</v>
      </c>
      <c r="W115" s="341">
        <v>10</v>
      </c>
      <c r="X115" s="341">
        <v>10</v>
      </c>
      <c r="Y115" s="341">
        <v>10</v>
      </c>
      <c r="Z115" s="341">
        <v>10</v>
      </c>
      <c r="AA115" s="341">
        <v>10</v>
      </c>
      <c r="AB115" s="225">
        <f t="shared" si="85"/>
        <v>0.32</v>
      </c>
      <c r="AC115" s="225">
        <v>0.32</v>
      </c>
      <c r="AD115" s="225">
        <v>0.32</v>
      </c>
      <c r="AE115" s="225">
        <v>0.32</v>
      </c>
      <c r="AF115" s="225">
        <v>0.32</v>
      </c>
      <c r="AG115" s="225">
        <v>0.32</v>
      </c>
      <c r="AH115" s="225">
        <v>0.32</v>
      </c>
      <c r="AI115" s="225">
        <v>0.32</v>
      </c>
      <c r="AJ115" s="225">
        <v>0.32</v>
      </c>
      <c r="AK115" s="225">
        <v>0.32</v>
      </c>
      <c r="AL115" s="225">
        <v>0.32</v>
      </c>
      <c r="AM115" s="225">
        <v>0.32</v>
      </c>
      <c r="AN115" s="225">
        <v>0.32</v>
      </c>
      <c r="AO115" s="386">
        <v>240</v>
      </c>
      <c r="AP115" s="431">
        <f t="shared" si="73"/>
        <v>76.8</v>
      </c>
      <c r="AQ115" s="386"/>
      <c r="AR115" s="237">
        <f t="shared" si="74"/>
        <v>0</v>
      </c>
      <c r="AS115" s="403"/>
      <c r="AT115" s="431">
        <f t="shared" si="75"/>
        <v>0</v>
      </c>
      <c r="AU115" s="386"/>
      <c r="AV115" s="431">
        <f t="shared" si="76"/>
        <v>0</v>
      </c>
      <c r="AW115" s="386"/>
      <c r="AX115" s="431">
        <f t="shared" si="77"/>
        <v>0</v>
      </c>
      <c r="AY115" s="386"/>
      <c r="AZ115" s="431">
        <f t="shared" si="78"/>
        <v>0</v>
      </c>
      <c r="BA115" s="386"/>
      <c r="BB115" s="431">
        <f t="shared" si="79"/>
        <v>0</v>
      </c>
      <c r="BC115" s="386"/>
      <c r="BD115" s="431">
        <f t="shared" si="80"/>
        <v>0</v>
      </c>
      <c r="BE115" s="385">
        <v>0</v>
      </c>
      <c r="BF115" s="431">
        <f t="shared" si="81"/>
        <v>0</v>
      </c>
      <c r="BG115" s="385">
        <v>0</v>
      </c>
      <c r="BH115" s="431">
        <f t="shared" si="82"/>
        <v>0</v>
      </c>
      <c r="BI115" s="385">
        <v>0</v>
      </c>
      <c r="BJ115" s="431">
        <f t="shared" si="83"/>
        <v>0</v>
      </c>
      <c r="BK115" s="385"/>
      <c r="BL115" s="445">
        <f t="shared" si="84"/>
        <v>0</v>
      </c>
      <c r="BM115" s="317" t="s">
        <v>1033</v>
      </c>
      <c r="BN115" s="599"/>
      <c r="BO115" s="599" t="s">
        <v>868</v>
      </c>
      <c r="BP115" s="599" t="s">
        <v>1034</v>
      </c>
    </row>
    <row r="116" spans="1:68" ht="14.25" hidden="1" customHeight="1">
      <c r="A116" s="493" t="s">
        <v>864</v>
      </c>
      <c r="B116" s="528" t="s">
        <v>160</v>
      </c>
      <c r="C116" s="529" t="s">
        <v>87</v>
      </c>
      <c r="D116" s="532" t="s">
        <v>579</v>
      </c>
      <c r="E116" s="531" t="s">
        <v>162</v>
      </c>
      <c r="F116" s="986"/>
      <c r="G116" s="110" t="s">
        <v>163</v>
      </c>
      <c r="H116" s="178" t="s">
        <v>233</v>
      </c>
      <c r="I116" s="178" t="s">
        <v>165</v>
      </c>
      <c r="J116" s="651">
        <v>14</v>
      </c>
      <c r="K116" s="178" t="s">
        <v>235</v>
      </c>
      <c r="L116" s="178" t="s">
        <v>167</v>
      </c>
      <c r="M116" s="327" t="s">
        <v>870</v>
      </c>
      <c r="N116" s="55">
        <v>10.210000000000001</v>
      </c>
      <c r="O116" s="55">
        <v>12.4</v>
      </c>
      <c r="P116" s="341">
        <v>12.4</v>
      </c>
      <c r="Q116" s="341">
        <v>12.4</v>
      </c>
      <c r="R116" s="341">
        <v>12.4</v>
      </c>
      <c r="S116" s="341">
        <v>12.4</v>
      </c>
      <c r="T116" s="341">
        <v>12.4</v>
      </c>
      <c r="U116" s="341">
        <v>12.4</v>
      </c>
      <c r="V116" s="341">
        <v>12.4</v>
      </c>
      <c r="W116" s="341">
        <v>12.4</v>
      </c>
      <c r="X116" s="341">
        <v>12.4</v>
      </c>
      <c r="Y116" s="341">
        <v>12.4</v>
      </c>
      <c r="Z116" s="341">
        <v>12.4</v>
      </c>
      <c r="AA116" s="341">
        <v>12.4</v>
      </c>
      <c r="AB116" s="225">
        <f t="shared" si="85"/>
        <v>2.19</v>
      </c>
      <c r="AC116" s="225">
        <v>2.19</v>
      </c>
      <c r="AD116" s="225">
        <v>2.19</v>
      </c>
      <c r="AE116" s="225">
        <v>2.19</v>
      </c>
      <c r="AF116" s="225">
        <v>2.19</v>
      </c>
      <c r="AG116" s="225">
        <v>2.19</v>
      </c>
      <c r="AH116" s="225">
        <v>2.19</v>
      </c>
      <c r="AI116" s="225">
        <v>2.19</v>
      </c>
      <c r="AJ116" s="225">
        <v>2.19</v>
      </c>
      <c r="AK116" s="225">
        <v>2.19</v>
      </c>
      <c r="AL116" s="225">
        <v>2.19</v>
      </c>
      <c r="AM116" s="225">
        <v>2.19</v>
      </c>
      <c r="AN116" s="225">
        <v>2.19</v>
      </c>
      <c r="AO116" s="386"/>
      <c r="AP116" s="431">
        <f t="shared" si="73"/>
        <v>0</v>
      </c>
      <c r="AQ116" s="386"/>
      <c r="AR116" s="237">
        <f t="shared" si="74"/>
        <v>0</v>
      </c>
      <c r="AS116" s="403"/>
      <c r="AT116" s="431"/>
      <c r="AU116" s="386"/>
      <c r="AV116" s="431"/>
      <c r="AW116" s="386"/>
      <c r="AX116" s="431"/>
      <c r="AY116" s="386"/>
      <c r="AZ116" s="431"/>
      <c r="BA116" s="386"/>
      <c r="BB116" s="431"/>
      <c r="BC116" s="386"/>
      <c r="BD116" s="431"/>
      <c r="BE116" s="385">
        <v>0</v>
      </c>
      <c r="BF116" s="431"/>
      <c r="BG116" s="385">
        <v>0</v>
      </c>
      <c r="BH116" s="431"/>
      <c r="BI116" s="385">
        <v>0</v>
      </c>
      <c r="BJ116" s="431"/>
      <c r="BK116" s="385"/>
      <c r="BL116" s="445">
        <f t="shared" si="84"/>
        <v>0</v>
      </c>
      <c r="BM116" s="317" t="s">
        <v>1035</v>
      </c>
      <c r="BN116" s="599"/>
      <c r="BO116" s="599" t="s">
        <v>868</v>
      </c>
      <c r="BP116" s="599" t="s">
        <v>1036</v>
      </c>
    </row>
    <row r="117" spans="1:68" ht="14.25" hidden="1" customHeight="1">
      <c r="A117" s="498" t="s">
        <v>864</v>
      </c>
      <c r="B117" s="528" t="s">
        <v>160</v>
      </c>
      <c r="C117" s="529" t="s">
        <v>87</v>
      </c>
      <c r="D117" s="530" t="s">
        <v>579</v>
      </c>
      <c r="E117" s="531" t="s">
        <v>162</v>
      </c>
      <c r="F117" s="986"/>
      <c r="G117" s="110">
        <v>2019</v>
      </c>
      <c r="H117" s="178" t="s">
        <v>236</v>
      </c>
      <c r="I117" s="178" t="s">
        <v>174</v>
      </c>
      <c r="J117" s="651">
        <v>15</v>
      </c>
      <c r="K117" s="178" t="s">
        <v>254</v>
      </c>
      <c r="L117" s="178" t="s">
        <v>167</v>
      </c>
      <c r="M117" s="327" t="s">
        <v>1037</v>
      </c>
      <c r="N117" s="726">
        <v>2.83</v>
      </c>
      <c r="O117" s="726">
        <v>3.3</v>
      </c>
      <c r="P117" s="341">
        <v>3.5</v>
      </c>
      <c r="Q117" s="341">
        <v>3.5</v>
      </c>
      <c r="R117" s="341">
        <v>3.5</v>
      </c>
      <c r="S117" s="341">
        <v>3.5</v>
      </c>
      <c r="T117" s="341">
        <v>3.5</v>
      </c>
      <c r="U117" s="341">
        <v>3.5</v>
      </c>
      <c r="V117" s="341">
        <v>3.5</v>
      </c>
      <c r="W117" s="341">
        <v>3.5</v>
      </c>
      <c r="X117" s="736">
        <v>3.3</v>
      </c>
      <c r="Y117" s="736">
        <v>3.3</v>
      </c>
      <c r="Z117" s="736">
        <v>3.3</v>
      </c>
      <c r="AA117" s="736">
        <v>3.3</v>
      </c>
      <c r="AB117" s="728">
        <f>AN117</f>
        <v>0.46999999999999975</v>
      </c>
      <c r="AC117" s="225">
        <v>0</v>
      </c>
      <c r="AD117" s="225">
        <v>0</v>
      </c>
      <c r="AE117" s="225">
        <v>0</v>
      </c>
      <c r="AF117" s="225">
        <v>0</v>
      </c>
      <c r="AG117" s="225">
        <v>0</v>
      </c>
      <c r="AH117" s="225">
        <v>0</v>
      </c>
      <c r="AI117" s="684">
        <v>0</v>
      </c>
      <c r="AJ117" s="684">
        <v>0</v>
      </c>
      <c r="AK117" s="737">
        <f>X117-N117</f>
        <v>0.46999999999999975</v>
      </c>
      <c r="AL117" s="737">
        <f>Y117-N117</f>
        <v>0.46999999999999975</v>
      </c>
      <c r="AM117" s="737">
        <f>Z117-N117</f>
        <v>0.46999999999999975</v>
      </c>
      <c r="AN117" s="737">
        <f>AA117-N117</f>
        <v>0.46999999999999975</v>
      </c>
      <c r="AO117" s="386">
        <v>19680</v>
      </c>
      <c r="AP117" s="431">
        <f t="shared" si="73"/>
        <v>0</v>
      </c>
      <c r="AQ117" s="386">
        <v>28040</v>
      </c>
      <c r="AR117" s="237">
        <f t="shared" si="74"/>
        <v>0</v>
      </c>
      <c r="AS117" s="403">
        <v>20960</v>
      </c>
      <c r="AT117" s="431">
        <f t="shared" si="75"/>
        <v>0</v>
      </c>
      <c r="AU117" s="386">
        <v>12120</v>
      </c>
      <c r="AV117" s="431">
        <f t="shared" si="76"/>
        <v>0</v>
      </c>
      <c r="AW117" s="386">
        <v>36200</v>
      </c>
      <c r="AX117" s="431">
        <f t="shared" si="77"/>
        <v>0</v>
      </c>
      <c r="AY117" s="386">
        <v>6400</v>
      </c>
      <c r="AZ117" s="431">
        <f t="shared" si="78"/>
        <v>0</v>
      </c>
      <c r="BA117" s="386">
        <v>13120</v>
      </c>
      <c r="BB117" s="431">
        <f t="shared" si="79"/>
        <v>0</v>
      </c>
      <c r="BC117" s="386">
        <v>35520</v>
      </c>
      <c r="BD117" s="431">
        <f t="shared" si="80"/>
        <v>0</v>
      </c>
      <c r="BE117" s="385">
        <v>10600</v>
      </c>
      <c r="BF117" s="431">
        <f t="shared" si="81"/>
        <v>4981.9999999999973</v>
      </c>
      <c r="BG117" s="385">
        <v>4840</v>
      </c>
      <c r="BH117" s="431">
        <f t="shared" si="82"/>
        <v>2274.7999999999988</v>
      </c>
      <c r="BI117" s="385">
        <v>13080</v>
      </c>
      <c r="BJ117" s="431">
        <f t="shared" si="83"/>
        <v>6147.5999999999967</v>
      </c>
      <c r="BK117" s="385">
        <v>18480</v>
      </c>
      <c r="BL117" s="445">
        <f>AN117*BK117</f>
        <v>8685.5999999999949</v>
      </c>
      <c r="BM117" s="317" t="s">
        <v>1038</v>
      </c>
      <c r="BN117" s="599" t="s">
        <v>994</v>
      </c>
      <c r="BO117" s="599" t="s">
        <v>868</v>
      </c>
      <c r="BP117" s="599" t="s">
        <v>1039</v>
      </c>
    </row>
    <row r="118" spans="1:68" ht="14.25" hidden="1" customHeight="1">
      <c r="A118" s="493" t="s">
        <v>864</v>
      </c>
      <c r="B118" s="528" t="s">
        <v>160</v>
      </c>
      <c r="C118" s="529" t="s">
        <v>87</v>
      </c>
      <c r="D118" s="532" t="s">
        <v>579</v>
      </c>
      <c r="E118" s="531" t="s">
        <v>162</v>
      </c>
      <c r="F118" s="986"/>
      <c r="G118" s="110" t="s">
        <v>163</v>
      </c>
      <c r="H118" s="178" t="s">
        <v>236</v>
      </c>
      <c r="I118" s="178" t="s">
        <v>165</v>
      </c>
      <c r="J118" s="651">
        <v>15</v>
      </c>
      <c r="K118" s="178" t="s">
        <v>229</v>
      </c>
      <c r="L118" s="178" t="s">
        <v>190</v>
      </c>
      <c r="M118" s="327" t="s">
        <v>1037</v>
      </c>
      <c r="N118" s="55">
        <v>9.3199999999999985</v>
      </c>
      <c r="O118" s="55">
        <v>10.199999999999999</v>
      </c>
      <c r="P118" s="373">
        <v>10.199999999999999</v>
      </c>
      <c r="Q118" s="373">
        <v>10.199999999999999</v>
      </c>
      <c r="R118" s="373">
        <v>10.199999999999999</v>
      </c>
      <c r="S118" s="373">
        <v>10.199999999999999</v>
      </c>
      <c r="T118" s="373">
        <v>10.199999999999999</v>
      </c>
      <c r="U118" s="373">
        <v>10.199999999999999</v>
      </c>
      <c r="V118" s="373">
        <v>10.199999999999999</v>
      </c>
      <c r="W118" s="373">
        <v>10.199999999999999</v>
      </c>
      <c r="X118" s="373">
        <v>10.199999999999999</v>
      </c>
      <c r="Y118" s="373">
        <v>10.199999999999999</v>
      </c>
      <c r="Z118" s="373">
        <v>10.199999999999999</v>
      </c>
      <c r="AA118" s="373">
        <v>10.199999999999999</v>
      </c>
      <c r="AB118" s="225">
        <v>0.88</v>
      </c>
      <c r="AC118" s="225">
        <v>0.88</v>
      </c>
      <c r="AD118" s="225">
        <v>0.88</v>
      </c>
      <c r="AE118" s="225">
        <v>0.88</v>
      </c>
      <c r="AF118" s="225">
        <v>0.88</v>
      </c>
      <c r="AG118" s="225">
        <v>0.88</v>
      </c>
      <c r="AH118" s="225">
        <v>0.88</v>
      </c>
      <c r="AI118" s="682">
        <v>0.88</v>
      </c>
      <c r="AJ118" s="682">
        <v>0.88</v>
      </c>
      <c r="AK118" s="682">
        <v>0.88</v>
      </c>
      <c r="AL118" s="682">
        <v>0.88</v>
      </c>
      <c r="AM118" s="682">
        <v>0.88</v>
      </c>
      <c r="AN118" s="682">
        <v>0.88</v>
      </c>
      <c r="AO118" s="386">
        <v>0</v>
      </c>
      <c r="AP118" s="431">
        <f t="shared" si="73"/>
        <v>0</v>
      </c>
      <c r="AQ118" s="386">
        <v>0</v>
      </c>
      <c r="AR118" s="237">
        <f t="shared" si="74"/>
        <v>0</v>
      </c>
      <c r="AS118" s="403">
        <v>0</v>
      </c>
      <c r="AT118" s="431">
        <f t="shared" si="75"/>
        <v>0</v>
      </c>
      <c r="AU118" s="386">
        <v>80</v>
      </c>
      <c r="AV118" s="431">
        <f t="shared" si="76"/>
        <v>70.400000000000006</v>
      </c>
      <c r="AW118" s="386"/>
      <c r="AX118" s="431">
        <f t="shared" si="77"/>
        <v>0</v>
      </c>
      <c r="AY118" s="386">
        <v>0</v>
      </c>
      <c r="AZ118" s="431">
        <f t="shared" si="78"/>
        <v>0</v>
      </c>
      <c r="BA118" s="386">
        <v>0</v>
      </c>
      <c r="BB118" s="431">
        <f t="shared" si="79"/>
        <v>0</v>
      </c>
      <c r="BC118" s="386">
        <v>40</v>
      </c>
      <c r="BD118" s="431">
        <f t="shared" si="80"/>
        <v>35.200000000000003</v>
      </c>
      <c r="BE118" s="385">
        <v>80</v>
      </c>
      <c r="BF118" s="431">
        <f t="shared" si="81"/>
        <v>70.400000000000006</v>
      </c>
      <c r="BG118" s="385">
        <v>0</v>
      </c>
      <c r="BH118" s="431">
        <f t="shared" si="82"/>
        <v>0</v>
      </c>
      <c r="BI118" s="385">
        <v>0</v>
      </c>
      <c r="BJ118" s="431">
        <f t="shared" si="83"/>
        <v>0</v>
      </c>
      <c r="BK118" s="385">
        <v>0</v>
      </c>
      <c r="BL118" s="445">
        <f t="shared" si="84"/>
        <v>0</v>
      </c>
      <c r="BM118" s="317" t="s">
        <v>1040</v>
      </c>
      <c r="BN118" s="599"/>
      <c r="BO118" s="599" t="s">
        <v>868</v>
      </c>
      <c r="BP118" s="771" t="s">
        <v>1041</v>
      </c>
    </row>
    <row r="119" spans="1:68" ht="14.25" hidden="1" customHeight="1">
      <c r="A119" s="498" t="s">
        <v>864</v>
      </c>
      <c r="B119" s="528" t="s">
        <v>160</v>
      </c>
      <c r="C119" s="529" t="s">
        <v>87</v>
      </c>
      <c r="D119" s="532" t="s">
        <v>579</v>
      </c>
      <c r="E119" s="531" t="s">
        <v>162</v>
      </c>
      <c r="F119" s="986"/>
      <c r="G119" s="110" t="s">
        <v>241</v>
      </c>
      <c r="H119" s="178" t="s">
        <v>242</v>
      </c>
      <c r="I119" s="178" t="s">
        <v>174</v>
      </c>
      <c r="J119" s="661">
        <v>17</v>
      </c>
      <c r="K119" s="178" t="s">
        <v>254</v>
      </c>
      <c r="L119" s="178" t="s">
        <v>167</v>
      </c>
      <c r="M119" s="327" t="s">
        <v>900</v>
      </c>
      <c r="N119" s="55">
        <v>3.5999999999999996</v>
      </c>
      <c r="O119" s="726">
        <v>3.7</v>
      </c>
      <c r="P119" s="373">
        <v>3.8</v>
      </c>
      <c r="Q119" s="373">
        <v>3.8</v>
      </c>
      <c r="R119" s="373">
        <v>3.8</v>
      </c>
      <c r="S119" s="373">
        <v>3.8</v>
      </c>
      <c r="T119" s="373">
        <v>3.8</v>
      </c>
      <c r="U119" s="373">
        <v>3.8</v>
      </c>
      <c r="V119" s="373">
        <v>3.8</v>
      </c>
      <c r="W119" s="373">
        <v>3.8</v>
      </c>
      <c r="X119" s="733">
        <v>3.7</v>
      </c>
      <c r="Y119" s="733">
        <v>3.7</v>
      </c>
      <c r="Z119" s="733">
        <v>3.7</v>
      </c>
      <c r="AA119" s="733">
        <v>3.7</v>
      </c>
      <c r="AB119" s="728">
        <f t="shared" ref="AB119:AB122" si="87">AN119</f>
        <v>0.10000000000000053</v>
      </c>
      <c r="AC119" s="225">
        <v>0.2</v>
      </c>
      <c r="AD119" s="225">
        <v>0.2</v>
      </c>
      <c r="AE119" s="225">
        <v>0.2</v>
      </c>
      <c r="AF119" s="225">
        <v>0.2</v>
      </c>
      <c r="AG119" s="225">
        <v>0.2</v>
      </c>
      <c r="AH119" s="225">
        <v>0.2</v>
      </c>
      <c r="AI119" s="225">
        <v>0.2</v>
      </c>
      <c r="AJ119" s="225">
        <v>0.2</v>
      </c>
      <c r="AK119" s="728">
        <f t="shared" ref="AK119:AK122" si="88">X119-N119</f>
        <v>0.10000000000000053</v>
      </c>
      <c r="AL119" s="728">
        <f t="shared" ref="AL119:AL122" si="89">Y119-N119</f>
        <v>0.10000000000000053</v>
      </c>
      <c r="AM119" s="728">
        <f t="shared" ref="AM119:AM122" si="90">Z119-N119</f>
        <v>0.10000000000000053</v>
      </c>
      <c r="AN119" s="728">
        <f t="shared" ref="AN119:AN122" si="91">AA119-N119</f>
        <v>0.10000000000000053</v>
      </c>
      <c r="AO119" s="386"/>
      <c r="AP119" s="431">
        <f t="shared" si="73"/>
        <v>0</v>
      </c>
      <c r="AQ119" s="386"/>
      <c r="AR119" s="237">
        <f t="shared" si="74"/>
        <v>0</v>
      </c>
      <c r="AS119" s="403"/>
      <c r="AT119" s="431">
        <f t="shared" si="75"/>
        <v>0</v>
      </c>
      <c r="AU119" s="386"/>
      <c r="AV119" s="431">
        <f t="shared" si="76"/>
        <v>0</v>
      </c>
      <c r="AW119" s="386"/>
      <c r="AX119" s="431">
        <f t="shared" si="77"/>
        <v>0</v>
      </c>
      <c r="AY119" s="386"/>
      <c r="AZ119" s="431">
        <f t="shared" si="78"/>
        <v>0</v>
      </c>
      <c r="BA119" s="386"/>
      <c r="BB119" s="431">
        <f t="shared" si="79"/>
        <v>0</v>
      </c>
      <c r="BC119" s="386"/>
      <c r="BD119" s="431">
        <f t="shared" si="80"/>
        <v>0</v>
      </c>
      <c r="BE119" s="385"/>
      <c r="BF119" s="431">
        <f t="shared" si="81"/>
        <v>0</v>
      </c>
      <c r="BG119" s="385"/>
      <c r="BH119" s="431">
        <f t="shared" si="82"/>
        <v>0</v>
      </c>
      <c r="BI119" s="385"/>
      <c r="BJ119" s="431">
        <f t="shared" si="83"/>
        <v>0</v>
      </c>
      <c r="BK119" s="385"/>
      <c r="BL119" s="445">
        <f t="shared" si="84"/>
        <v>0</v>
      </c>
      <c r="BM119" s="317" t="s">
        <v>1042</v>
      </c>
      <c r="BN119" s="599"/>
      <c r="BO119" s="599" t="s">
        <v>868</v>
      </c>
      <c r="BP119" s="599" t="s">
        <v>1043</v>
      </c>
    </row>
    <row r="120" spans="1:68" ht="14.25" hidden="1" customHeight="1">
      <c r="A120" s="493" t="s">
        <v>864</v>
      </c>
      <c r="B120" s="528" t="s">
        <v>160</v>
      </c>
      <c r="C120" s="529" t="s">
        <v>87</v>
      </c>
      <c r="D120" s="533" t="s">
        <v>579</v>
      </c>
      <c r="E120" s="531" t="s">
        <v>162</v>
      </c>
      <c r="F120" s="986"/>
      <c r="G120" s="110" t="s">
        <v>241</v>
      </c>
      <c r="H120" s="178" t="s">
        <v>242</v>
      </c>
      <c r="I120" s="178" t="s">
        <v>174</v>
      </c>
      <c r="J120" s="661">
        <v>17</v>
      </c>
      <c r="K120" s="178" t="s">
        <v>229</v>
      </c>
      <c r="L120" s="178" t="s">
        <v>167</v>
      </c>
      <c r="M120" s="327" t="s">
        <v>900</v>
      </c>
      <c r="N120" s="55">
        <v>3.5999999999999996</v>
      </c>
      <c r="O120" s="726">
        <v>3.7</v>
      </c>
      <c r="P120" s="373">
        <v>3.8</v>
      </c>
      <c r="Q120" s="373">
        <v>3.8</v>
      </c>
      <c r="R120" s="373">
        <v>3.8</v>
      </c>
      <c r="S120" s="373">
        <v>3.8</v>
      </c>
      <c r="T120" s="373">
        <v>3.8</v>
      </c>
      <c r="U120" s="373">
        <v>3.8</v>
      </c>
      <c r="V120" s="373">
        <v>3.8</v>
      </c>
      <c r="W120" s="373">
        <v>3.8</v>
      </c>
      <c r="X120" s="733">
        <v>3.7</v>
      </c>
      <c r="Y120" s="733">
        <v>3.7</v>
      </c>
      <c r="Z120" s="733">
        <v>3.7</v>
      </c>
      <c r="AA120" s="733">
        <v>3.7</v>
      </c>
      <c r="AB120" s="728">
        <f t="shared" si="87"/>
        <v>0.10000000000000053</v>
      </c>
      <c r="AC120" s="225">
        <v>0.2</v>
      </c>
      <c r="AD120" s="225">
        <v>0.2</v>
      </c>
      <c r="AE120" s="225">
        <v>0.2</v>
      </c>
      <c r="AF120" s="225">
        <v>0.2</v>
      </c>
      <c r="AG120" s="225">
        <v>0.2</v>
      </c>
      <c r="AH120" s="225">
        <v>0.2</v>
      </c>
      <c r="AI120" s="225">
        <v>0.2</v>
      </c>
      <c r="AJ120" s="225">
        <v>0.2</v>
      </c>
      <c r="AK120" s="728">
        <f t="shared" si="88"/>
        <v>0.10000000000000053</v>
      </c>
      <c r="AL120" s="728">
        <f t="shared" si="89"/>
        <v>0.10000000000000053</v>
      </c>
      <c r="AM120" s="728">
        <f t="shared" si="90"/>
        <v>0.10000000000000053</v>
      </c>
      <c r="AN120" s="728">
        <f t="shared" si="91"/>
        <v>0.10000000000000053</v>
      </c>
      <c r="AO120" s="386">
        <v>120</v>
      </c>
      <c r="AP120" s="431">
        <f t="shared" si="73"/>
        <v>24</v>
      </c>
      <c r="AQ120" s="386"/>
      <c r="AR120" s="237">
        <f t="shared" si="74"/>
        <v>0</v>
      </c>
      <c r="AS120" s="403"/>
      <c r="AT120" s="431">
        <f t="shared" si="75"/>
        <v>0</v>
      </c>
      <c r="AU120" s="386"/>
      <c r="AV120" s="431">
        <f t="shared" si="76"/>
        <v>0</v>
      </c>
      <c r="AW120" s="386"/>
      <c r="AX120" s="431">
        <f t="shared" si="77"/>
        <v>0</v>
      </c>
      <c r="AY120" s="386"/>
      <c r="AZ120" s="431">
        <f t="shared" si="78"/>
        <v>0</v>
      </c>
      <c r="BA120" s="386"/>
      <c r="BB120" s="431">
        <f t="shared" si="79"/>
        <v>0</v>
      </c>
      <c r="BC120" s="386"/>
      <c r="BD120" s="431">
        <f t="shared" si="80"/>
        <v>0</v>
      </c>
      <c r="BE120" s="385"/>
      <c r="BF120" s="431">
        <f t="shared" si="81"/>
        <v>0</v>
      </c>
      <c r="BG120" s="385"/>
      <c r="BH120" s="431">
        <f t="shared" si="82"/>
        <v>0</v>
      </c>
      <c r="BI120" s="385"/>
      <c r="BJ120" s="431">
        <f t="shared" si="83"/>
        <v>0</v>
      </c>
      <c r="BK120" s="385"/>
      <c r="BL120" s="445">
        <f t="shared" si="84"/>
        <v>0</v>
      </c>
      <c r="BM120" s="317" t="s">
        <v>1044</v>
      </c>
      <c r="BN120" s="599"/>
      <c r="BO120" s="599" t="s">
        <v>868</v>
      </c>
      <c r="BP120" s="599" t="s">
        <v>1045</v>
      </c>
    </row>
    <row r="121" spans="1:68" ht="14.25" hidden="1" customHeight="1">
      <c r="A121" s="498" t="s">
        <v>864</v>
      </c>
      <c r="B121" s="528" t="s">
        <v>160</v>
      </c>
      <c r="C121" s="529" t="s">
        <v>87</v>
      </c>
      <c r="D121" s="533" t="s">
        <v>579</v>
      </c>
      <c r="E121" s="531" t="s">
        <v>162</v>
      </c>
      <c r="F121" s="986"/>
      <c r="G121" s="110" t="s">
        <v>241</v>
      </c>
      <c r="H121" s="178" t="s">
        <v>242</v>
      </c>
      <c r="I121" s="178" t="s">
        <v>174</v>
      </c>
      <c r="J121" s="661">
        <v>17</v>
      </c>
      <c r="K121" s="178" t="s">
        <v>251</v>
      </c>
      <c r="L121" s="178" t="s">
        <v>167</v>
      </c>
      <c r="M121" s="327" t="s">
        <v>900</v>
      </c>
      <c r="N121" s="55">
        <v>3.5999999999999996</v>
      </c>
      <c r="O121" s="726">
        <v>3.7</v>
      </c>
      <c r="P121" s="373">
        <v>3.8</v>
      </c>
      <c r="Q121" s="373">
        <v>3.8</v>
      </c>
      <c r="R121" s="373">
        <v>3.8</v>
      </c>
      <c r="S121" s="373">
        <v>3.8</v>
      </c>
      <c r="T121" s="373">
        <v>3.8</v>
      </c>
      <c r="U121" s="373">
        <v>3.8</v>
      </c>
      <c r="V121" s="373">
        <v>3.8</v>
      </c>
      <c r="W121" s="373">
        <v>3.8</v>
      </c>
      <c r="X121" s="733">
        <v>3.7</v>
      </c>
      <c r="Y121" s="733">
        <v>3.7</v>
      </c>
      <c r="Z121" s="733">
        <v>3.7</v>
      </c>
      <c r="AA121" s="733">
        <v>3.7</v>
      </c>
      <c r="AB121" s="728">
        <f t="shared" si="87"/>
        <v>0.10000000000000053</v>
      </c>
      <c r="AC121" s="225">
        <v>0.2</v>
      </c>
      <c r="AD121" s="225">
        <v>0.2</v>
      </c>
      <c r="AE121" s="225">
        <v>0.2</v>
      </c>
      <c r="AF121" s="225">
        <v>0.2</v>
      </c>
      <c r="AG121" s="225">
        <v>0.2</v>
      </c>
      <c r="AH121" s="225">
        <v>0.2</v>
      </c>
      <c r="AI121" s="225">
        <v>0.2</v>
      </c>
      <c r="AJ121" s="225">
        <v>0.2</v>
      </c>
      <c r="AK121" s="728">
        <f t="shared" si="88"/>
        <v>0.10000000000000053</v>
      </c>
      <c r="AL121" s="728">
        <f t="shared" si="89"/>
        <v>0.10000000000000053</v>
      </c>
      <c r="AM121" s="728">
        <f t="shared" si="90"/>
        <v>0.10000000000000053</v>
      </c>
      <c r="AN121" s="728">
        <f t="shared" si="91"/>
        <v>0.10000000000000053</v>
      </c>
      <c r="AO121" s="386">
        <v>5040</v>
      </c>
      <c r="AP121" s="431">
        <f t="shared" si="73"/>
        <v>1008</v>
      </c>
      <c r="AQ121" s="386">
        <v>6480</v>
      </c>
      <c r="AR121" s="237">
        <f t="shared" si="74"/>
        <v>1296</v>
      </c>
      <c r="AS121" s="403">
        <v>440</v>
      </c>
      <c r="AT121" s="431">
        <f>AE121*AS121</f>
        <v>88</v>
      </c>
      <c r="AU121" s="386">
        <v>10920</v>
      </c>
      <c r="AV121" s="431">
        <f t="shared" si="76"/>
        <v>2184</v>
      </c>
      <c r="AW121" s="386">
        <v>4440</v>
      </c>
      <c r="AX121" s="431">
        <f t="shared" si="77"/>
        <v>888</v>
      </c>
      <c r="AY121" s="386">
        <v>7720</v>
      </c>
      <c r="AZ121" s="431">
        <f t="shared" si="78"/>
        <v>1544</v>
      </c>
      <c r="BA121" s="386">
        <v>4320</v>
      </c>
      <c r="BB121" s="431">
        <f t="shared" si="79"/>
        <v>864</v>
      </c>
      <c r="BC121" s="386">
        <v>1760</v>
      </c>
      <c r="BD121" s="431">
        <f t="shared" si="80"/>
        <v>352</v>
      </c>
      <c r="BE121" s="385">
        <v>1000</v>
      </c>
      <c r="BF121" s="431">
        <f t="shared" si="81"/>
        <v>100.00000000000054</v>
      </c>
      <c r="BG121" s="385">
        <v>320</v>
      </c>
      <c r="BH121" s="431">
        <f t="shared" si="82"/>
        <v>32.000000000000171</v>
      </c>
      <c r="BI121" s="385">
        <v>120</v>
      </c>
      <c r="BJ121" s="431">
        <f t="shared" si="83"/>
        <v>12.000000000000064</v>
      </c>
      <c r="BK121" s="385"/>
      <c r="BL121" s="445">
        <f t="shared" si="84"/>
        <v>0</v>
      </c>
      <c r="BM121" s="317" t="s">
        <v>1046</v>
      </c>
      <c r="BN121" s="599"/>
      <c r="BO121" s="599" t="s">
        <v>868</v>
      </c>
      <c r="BP121" s="599" t="s">
        <v>1012</v>
      </c>
    </row>
    <row r="122" spans="1:68" ht="14.25" hidden="1" customHeight="1">
      <c r="A122" s="498" t="s">
        <v>864</v>
      </c>
      <c r="B122" s="528" t="s">
        <v>160</v>
      </c>
      <c r="C122" s="529" t="s">
        <v>87</v>
      </c>
      <c r="D122" s="533" t="s">
        <v>579</v>
      </c>
      <c r="E122" s="531" t="s">
        <v>162</v>
      </c>
      <c r="F122" s="986"/>
      <c r="G122" s="571" t="s">
        <v>241</v>
      </c>
      <c r="H122" s="656" t="s">
        <v>242</v>
      </c>
      <c r="I122" s="656" t="s">
        <v>174</v>
      </c>
      <c r="J122" s="659">
        <v>17</v>
      </c>
      <c r="K122" s="656" t="s">
        <v>251</v>
      </c>
      <c r="L122" s="656" t="s">
        <v>167</v>
      </c>
      <c r="M122" s="642" t="s">
        <v>900</v>
      </c>
      <c r="N122" s="55">
        <v>3.5999999999999996</v>
      </c>
      <c r="O122" s="726">
        <v>3.7</v>
      </c>
      <c r="P122" s="373">
        <v>3.8</v>
      </c>
      <c r="Q122" s="373">
        <v>3.8</v>
      </c>
      <c r="R122" s="373">
        <v>3.8</v>
      </c>
      <c r="S122" s="373">
        <v>3.8</v>
      </c>
      <c r="T122" s="373">
        <v>3.8</v>
      </c>
      <c r="U122" s="373">
        <v>3.8</v>
      </c>
      <c r="V122" s="373">
        <v>3.8</v>
      </c>
      <c r="W122" s="373">
        <v>3.8</v>
      </c>
      <c r="X122" s="733">
        <v>3.7</v>
      </c>
      <c r="Y122" s="733">
        <v>3.7</v>
      </c>
      <c r="Z122" s="733">
        <v>3.7</v>
      </c>
      <c r="AA122" s="733">
        <v>3.7</v>
      </c>
      <c r="AB122" s="728">
        <f t="shared" si="87"/>
        <v>0.10000000000000053</v>
      </c>
      <c r="AC122" s="225">
        <v>0.2</v>
      </c>
      <c r="AD122" s="225">
        <v>0.2</v>
      </c>
      <c r="AE122" s="225">
        <v>0.2</v>
      </c>
      <c r="AF122" s="225">
        <v>0.2</v>
      </c>
      <c r="AG122" s="225">
        <v>0.2</v>
      </c>
      <c r="AH122" s="225">
        <v>0.2</v>
      </c>
      <c r="AI122" s="225">
        <v>0.2</v>
      </c>
      <c r="AJ122" s="225">
        <v>0.2</v>
      </c>
      <c r="AK122" s="728">
        <f t="shared" si="88"/>
        <v>0.10000000000000053</v>
      </c>
      <c r="AL122" s="728">
        <f t="shared" si="89"/>
        <v>0.10000000000000053</v>
      </c>
      <c r="AM122" s="728">
        <f t="shared" si="90"/>
        <v>0.10000000000000053</v>
      </c>
      <c r="AN122" s="728">
        <f t="shared" si="91"/>
        <v>0.10000000000000053</v>
      </c>
      <c r="AO122" s="386"/>
      <c r="AP122" s="431">
        <f>AC122*AO122</f>
        <v>0</v>
      </c>
      <c r="AQ122" s="386"/>
      <c r="AR122" s="237">
        <f>AD122*AQ122</f>
        <v>0</v>
      </c>
      <c r="AS122" s="403"/>
      <c r="AT122" s="431">
        <f>AE122*AS122</f>
        <v>0</v>
      </c>
      <c r="AU122" s="386">
        <v>160</v>
      </c>
      <c r="AV122" s="431">
        <f t="shared" si="76"/>
        <v>32</v>
      </c>
      <c r="AW122" s="386">
        <v>1080</v>
      </c>
      <c r="AX122" s="431">
        <f t="shared" si="77"/>
        <v>216</v>
      </c>
      <c r="AY122" s="386">
        <v>2280</v>
      </c>
      <c r="AZ122" s="431">
        <f t="shared" si="78"/>
        <v>456</v>
      </c>
      <c r="BA122" s="386">
        <v>3080</v>
      </c>
      <c r="BB122" s="431">
        <f t="shared" si="79"/>
        <v>616</v>
      </c>
      <c r="BC122" s="386">
        <v>4920</v>
      </c>
      <c r="BD122" s="431">
        <f t="shared" si="80"/>
        <v>984</v>
      </c>
      <c r="BE122" s="385">
        <v>6400</v>
      </c>
      <c r="BF122" s="431">
        <f t="shared" si="81"/>
        <v>640.00000000000341</v>
      </c>
      <c r="BG122" s="385">
        <v>11320</v>
      </c>
      <c r="BH122" s="431">
        <f t="shared" si="82"/>
        <v>1132.0000000000061</v>
      </c>
      <c r="BI122" s="385">
        <v>9120</v>
      </c>
      <c r="BJ122" s="431">
        <f t="shared" si="83"/>
        <v>912.00000000000489</v>
      </c>
      <c r="BK122" s="385">
        <v>7200</v>
      </c>
      <c r="BL122" s="445">
        <f t="shared" si="84"/>
        <v>720.00000000000387</v>
      </c>
      <c r="BM122" s="317" t="s">
        <v>1047</v>
      </c>
      <c r="BN122" s="599" t="s">
        <v>994</v>
      </c>
      <c r="BO122" s="599" t="s">
        <v>868</v>
      </c>
      <c r="BP122" s="599" t="s">
        <v>1010</v>
      </c>
    </row>
    <row r="123" spans="1:68" ht="14.25" hidden="1" customHeight="1">
      <c r="A123" s="493" t="s">
        <v>864</v>
      </c>
      <c r="B123" s="528" t="s">
        <v>160</v>
      </c>
      <c r="C123" s="529" t="s">
        <v>87</v>
      </c>
      <c r="D123" s="532" t="s">
        <v>579</v>
      </c>
      <c r="E123" s="531" t="s">
        <v>162</v>
      </c>
      <c r="F123" s="986"/>
      <c r="G123" s="110" t="s">
        <v>241</v>
      </c>
      <c r="H123" s="178" t="s">
        <v>242</v>
      </c>
      <c r="I123" s="178" t="s">
        <v>174</v>
      </c>
      <c r="J123" s="661">
        <v>17</v>
      </c>
      <c r="K123" s="178" t="s">
        <v>166</v>
      </c>
      <c r="L123" s="178" t="s">
        <v>167</v>
      </c>
      <c r="M123" s="327" t="s">
        <v>900</v>
      </c>
      <c r="N123" s="55">
        <v>4.5999999999999996</v>
      </c>
      <c r="O123" s="55">
        <v>5.6</v>
      </c>
      <c r="P123" s="341">
        <v>5.6</v>
      </c>
      <c r="Q123" s="341">
        <v>5.6</v>
      </c>
      <c r="R123" s="341">
        <v>5.6</v>
      </c>
      <c r="S123" s="341">
        <v>5.6</v>
      </c>
      <c r="T123" s="341">
        <v>5.6</v>
      </c>
      <c r="U123" s="341">
        <v>5.6</v>
      </c>
      <c r="V123" s="341">
        <v>5.6</v>
      </c>
      <c r="W123" s="341">
        <v>5.6</v>
      </c>
      <c r="X123" s="341">
        <v>5.6</v>
      </c>
      <c r="Y123" s="341">
        <v>5.6</v>
      </c>
      <c r="Z123" s="341">
        <v>5.6</v>
      </c>
      <c r="AA123" s="341">
        <v>5.6</v>
      </c>
      <c r="AB123" s="225">
        <v>1</v>
      </c>
      <c r="AC123" s="225">
        <v>1</v>
      </c>
      <c r="AD123" s="225">
        <v>1</v>
      </c>
      <c r="AE123" s="225">
        <v>1</v>
      </c>
      <c r="AF123" s="225">
        <v>1</v>
      </c>
      <c r="AG123" s="225">
        <v>1</v>
      </c>
      <c r="AH123" s="225">
        <v>1</v>
      </c>
      <c r="AI123" s="225">
        <v>1</v>
      </c>
      <c r="AJ123" s="225">
        <v>1</v>
      </c>
      <c r="AK123" s="225">
        <v>1</v>
      </c>
      <c r="AL123" s="225">
        <v>1</v>
      </c>
      <c r="AM123" s="225">
        <v>1</v>
      </c>
      <c r="AN123" s="225">
        <v>1</v>
      </c>
      <c r="AO123" s="386"/>
      <c r="AP123" s="431">
        <f t="shared" si="73"/>
        <v>0</v>
      </c>
      <c r="AQ123" s="386"/>
      <c r="AR123" s="237">
        <f t="shared" si="74"/>
        <v>0</v>
      </c>
      <c r="AS123" s="403"/>
      <c r="AT123" s="431">
        <f t="shared" si="75"/>
        <v>0</v>
      </c>
      <c r="AU123" s="386"/>
      <c r="AV123" s="431">
        <f t="shared" si="76"/>
        <v>0</v>
      </c>
      <c r="AW123" s="386"/>
      <c r="AX123" s="431">
        <f t="shared" si="77"/>
        <v>0</v>
      </c>
      <c r="AY123" s="386"/>
      <c r="AZ123" s="431">
        <f t="shared" si="78"/>
        <v>0</v>
      </c>
      <c r="BA123" s="386"/>
      <c r="BB123" s="431">
        <f t="shared" si="79"/>
        <v>0</v>
      </c>
      <c r="BC123" s="386"/>
      <c r="BD123" s="431">
        <f t="shared" si="80"/>
        <v>0</v>
      </c>
      <c r="BE123" s="385"/>
      <c r="BF123" s="431">
        <f t="shared" si="81"/>
        <v>0</v>
      </c>
      <c r="BG123" s="385"/>
      <c r="BH123" s="431">
        <f t="shared" si="82"/>
        <v>0</v>
      </c>
      <c r="BI123" s="385"/>
      <c r="BJ123" s="431">
        <f t="shared" si="83"/>
        <v>0</v>
      </c>
      <c r="BK123" s="385"/>
      <c r="BL123" s="445">
        <f t="shared" si="84"/>
        <v>0</v>
      </c>
      <c r="BM123" s="317" t="s">
        <v>1048</v>
      </c>
      <c r="BN123" s="599"/>
      <c r="BO123" s="599" t="s">
        <v>868</v>
      </c>
      <c r="BP123" s="599" t="s">
        <v>1049</v>
      </c>
    </row>
    <row r="124" spans="1:68" ht="14.25" hidden="1" customHeight="1">
      <c r="A124" s="498" t="s">
        <v>864</v>
      </c>
      <c r="B124" s="528" t="s">
        <v>160</v>
      </c>
      <c r="C124" s="529" t="s">
        <v>87</v>
      </c>
      <c r="D124" s="530" t="s">
        <v>579</v>
      </c>
      <c r="E124" s="531" t="s">
        <v>162</v>
      </c>
      <c r="F124" s="986"/>
      <c r="G124" s="110" t="s">
        <v>241</v>
      </c>
      <c r="H124" s="178" t="s">
        <v>242</v>
      </c>
      <c r="I124" s="178" t="s">
        <v>165</v>
      </c>
      <c r="J124" s="661">
        <v>17</v>
      </c>
      <c r="K124" s="178" t="s">
        <v>166</v>
      </c>
      <c r="L124" s="178" t="s">
        <v>167</v>
      </c>
      <c r="M124" s="327" t="s">
        <v>900</v>
      </c>
      <c r="N124" s="55">
        <v>8.1000000000000014</v>
      </c>
      <c r="O124" s="55">
        <v>9.8000000000000007</v>
      </c>
      <c r="P124" s="341">
        <v>9.8000000000000007</v>
      </c>
      <c r="Q124" s="341">
        <v>9.8000000000000007</v>
      </c>
      <c r="R124" s="341">
        <v>9.8000000000000007</v>
      </c>
      <c r="S124" s="341">
        <v>9.8000000000000007</v>
      </c>
      <c r="T124" s="341">
        <v>9.8000000000000007</v>
      </c>
      <c r="U124" s="341">
        <v>9.8000000000000007</v>
      </c>
      <c r="V124" s="341">
        <v>9.8000000000000007</v>
      </c>
      <c r="W124" s="341">
        <v>9.8000000000000007</v>
      </c>
      <c r="X124" s="341">
        <v>9.8000000000000007</v>
      </c>
      <c r="Y124" s="341">
        <v>9.8000000000000007</v>
      </c>
      <c r="Z124" s="341">
        <v>9.8000000000000007</v>
      </c>
      <c r="AA124" s="341">
        <v>9.8000000000000007</v>
      </c>
      <c r="AB124" s="225">
        <v>1.7</v>
      </c>
      <c r="AC124" s="225">
        <v>1.7</v>
      </c>
      <c r="AD124" s="225">
        <v>1.7</v>
      </c>
      <c r="AE124" s="225">
        <v>1.7</v>
      </c>
      <c r="AF124" s="225">
        <v>1.7</v>
      </c>
      <c r="AG124" s="225">
        <v>1.7</v>
      </c>
      <c r="AH124" s="225">
        <v>1.7</v>
      </c>
      <c r="AI124" s="225">
        <v>1.7</v>
      </c>
      <c r="AJ124" s="225">
        <v>1.7</v>
      </c>
      <c r="AK124" s="225">
        <v>1.7</v>
      </c>
      <c r="AL124" s="225">
        <v>1.7</v>
      </c>
      <c r="AM124" s="225">
        <v>1.7</v>
      </c>
      <c r="AN124" s="225">
        <v>1.7</v>
      </c>
      <c r="AO124" s="386"/>
      <c r="AP124" s="431">
        <f t="shared" si="73"/>
        <v>0</v>
      </c>
      <c r="AQ124" s="386"/>
      <c r="AR124" s="237">
        <f t="shared" si="74"/>
        <v>0</v>
      </c>
      <c r="AS124" s="403"/>
      <c r="AT124" s="431">
        <f t="shared" si="75"/>
        <v>0</v>
      </c>
      <c r="AU124" s="386"/>
      <c r="AV124" s="431">
        <f t="shared" si="76"/>
        <v>0</v>
      </c>
      <c r="AW124" s="386"/>
      <c r="AX124" s="431">
        <f t="shared" si="77"/>
        <v>0</v>
      </c>
      <c r="AY124" s="386"/>
      <c r="AZ124" s="431">
        <f t="shared" si="78"/>
        <v>0</v>
      </c>
      <c r="BA124" s="386"/>
      <c r="BB124" s="431">
        <f t="shared" si="79"/>
        <v>0</v>
      </c>
      <c r="BC124" s="386"/>
      <c r="BD124" s="431">
        <f t="shared" si="80"/>
        <v>0</v>
      </c>
      <c r="BE124" s="385"/>
      <c r="BF124" s="431">
        <f t="shared" si="81"/>
        <v>0</v>
      </c>
      <c r="BG124" s="385"/>
      <c r="BH124" s="431">
        <f t="shared" si="82"/>
        <v>0</v>
      </c>
      <c r="BI124" s="385"/>
      <c r="BJ124" s="431">
        <f t="shared" si="83"/>
        <v>0</v>
      </c>
      <c r="BK124" s="385"/>
      <c r="BL124" s="445">
        <f t="shared" si="84"/>
        <v>0</v>
      </c>
      <c r="BM124" s="317" t="s">
        <v>1050</v>
      </c>
      <c r="BN124" s="599"/>
      <c r="BO124" s="599" t="s">
        <v>868</v>
      </c>
      <c r="BP124" s="599" t="s">
        <v>1051</v>
      </c>
    </row>
    <row r="125" spans="1:68" ht="14.25" hidden="1" customHeight="1">
      <c r="A125" s="493" t="s">
        <v>864</v>
      </c>
      <c r="B125" s="528" t="s">
        <v>160</v>
      </c>
      <c r="C125" s="529" t="s">
        <v>87</v>
      </c>
      <c r="D125" s="530" t="s">
        <v>579</v>
      </c>
      <c r="E125" s="531" t="s">
        <v>162</v>
      </c>
      <c r="F125" s="986"/>
      <c r="G125" s="110" t="s">
        <v>241</v>
      </c>
      <c r="H125" s="178" t="s">
        <v>242</v>
      </c>
      <c r="I125" s="178" t="s">
        <v>165</v>
      </c>
      <c r="J125" s="661">
        <v>17</v>
      </c>
      <c r="K125" s="178" t="s">
        <v>229</v>
      </c>
      <c r="L125" s="178" t="s">
        <v>167</v>
      </c>
      <c r="M125" s="327" t="s">
        <v>900</v>
      </c>
      <c r="N125" s="55">
        <v>8.1000000000000014</v>
      </c>
      <c r="O125" s="55">
        <v>9.8000000000000007</v>
      </c>
      <c r="P125" s="341">
        <v>9.8000000000000007</v>
      </c>
      <c r="Q125" s="341">
        <v>9.8000000000000007</v>
      </c>
      <c r="R125" s="341">
        <v>9.8000000000000007</v>
      </c>
      <c r="S125" s="341">
        <v>9.8000000000000007</v>
      </c>
      <c r="T125" s="341">
        <v>9.8000000000000007</v>
      </c>
      <c r="U125" s="341">
        <v>9.8000000000000007</v>
      </c>
      <c r="V125" s="341">
        <v>9.8000000000000007</v>
      </c>
      <c r="W125" s="341">
        <v>9.8000000000000007</v>
      </c>
      <c r="X125" s="774">
        <v>9.8000000000000007</v>
      </c>
      <c r="Y125" s="774">
        <v>9.8000000000000007</v>
      </c>
      <c r="Z125" s="774">
        <v>9.8000000000000007</v>
      </c>
      <c r="AA125" s="774">
        <v>9.8000000000000007</v>
      </c>
      <c r="AB125" s="225">
        <v>1.7</v>
      </c>
      <c r="AC125" s="225">
        <v>1.7</v>
      </c>
      <c r="AD125" s="225">
        <v>1.7</v>
      </c>
      <c r="AE125" s="225">
        <v>1.7</v>
      </c>
      <c r="AF125" s="225">
        <v>1.7</v>
      </c>
      <c r="AG125" s="225">
        <v>1.7</v>
      </c>
      <c r="AH125" s="225">
        <v>1.7</v>
      </c>
      <c r="AI125" s="225">
        <v>1.7</v>
      </c>
      <c r="AJ125" s="225">
        <v>1.7</v>
      </c>
      <c r="AK125" s="225">
        <v>1.7</v>
      </c>
      <c r="AL125" s="225">
        <v>1.7</v>
      </c>
      <c r="AM125" s="225">
        <v>1.7</v>
      </c>
      <c r="AN125" s="225">
        <v>1.7</v>
      </c>
      <c r="AO125" s="386"/>
      <c r="AP125" s="431">
        <f t="shared" si="73"/>
        <v>0</v>
      </c>
      <c r="AQ125" s="386"/>
      <c r="AR125" s="237">
        <f t="shared" si="74"/>
        <v>0</v>
      </c>
      <c r="AS125" s="403"/>
      <c r="AT125" s="431">
        <f t="shared" si="75"/>
        <v>0</v>
      </c>
      <c r="AU125" s="386"/>
      <c r="AV125" s="431">
        <f t="shared" si="76"/>
        <v>0</v>
      </c>
      <c r="AW125" s="386"/>
      <c r="AX125" s="431">
        <f t="shared" si="77"/>
        <v>0</v>
      </c>
      <c r="AY125" s="386"/>
      <c r="AZ125" s="431">
        <f t="shared" si="78"/>
        <v>0</v>
      </c>
      <c r="BA125" s="386"/>
      <c r="BB125" s="431">
        <f t="shared" si="79"/>
        <v>0</v>
      </c>
      <c r="BC125" s="386"/>
      <c r="BD125" s="431">
        <f t="shared" si="80"/>
        <v>0</v>
      </c>
      <c r="BE125" s="385"/>
      <c r="BF125" s="431">
        <f t="shared" si="81"/>
        <v>0</v>
      </c>
      <c r="BG125" s="385"/>
      <c r="BH125" s="431">
        <f t="shared" si="82"/>
        <v>0</v>
      </c>
      <c r="BI125" s="385"/>
      <c r="BJ125" s="431">
        <f t="shared" si="83"/>
        <v>0</v>
      </c>
      <c r="BK125" s="385"/>
      <c r="BL125" s="445">
        <f t="shared" si="84"/>
        <v>0</v>
      </c>
      <c r="BM125" s="317" t="s">
        <v>1052</v>
      </c>
      <c r="BN125" s="599"/>
      <c r="BO125" s="599" t="s">
        <v>868</v>
      </c>
      <c r="BP125" s="599" t="s">
        <v>1053</v>
      </c>
    </row>
    <row r="126" spans="1:68" ht="14.25" hidden="1" customHeight="1">
      <c r="A126" s="498" t="s">
        <v>864</v>
      </c>
      <c r="B126" s="528" t="s">
        <v>160</v>
      </c>
      <c r="C126" s="529" t="s">
        <v>87</v>
      </c>
      <c r="D126" s="530" t="s">
        <v>579</v>
      </c>
      <c r="E126" s="531" t="s">
        <v>162</v>
      </c>
      <c r="F126" s="986"/>
      <c r="G126" s="110" t="s">
        <v>241</v>
      </c>
      <c r="H126" s="178" t="s">
        <v>242</v>
      </c>
      <c r="I126" s="178" t="s">
        <v>165</v>
      </c>
      <c r="J126" s="661">
        <v>17</v>
      </c>
      <c r="K126" s="178" t="s">
        <v>251</v>
      </c>
      <c r="L126" s="178" t="s">
        <v>167</v>
      </c>
      <c r="M126" s="327" t="s">
        <v>900</v>
      </c>
      <c r="N126" s="773">
        <v>7.6</v>
      </c>
      <c r="O126" s="55">
        <v>9.8000000000000007</v>
      </c>
      <c r="P126" s="341">
        <v>10.5</v>
      </c>
      <c r="Q126" s="341">
        <v>10.5</v>
      </c>
      <c r="R126" s="341">
        <v>10.5</v>
      </c>
      <c r="S126" s="341">
        <v>10.5</v>
      </c>
      <c r="T126" s="341">
        <v>10.5</v>
      </c>
      <c r="U126" s="341">
        <v>10.5</v>
      </c>
      <c r="V126" s="341">
        <v>10.5</v>
      </c>
      <c r="W126" s="341">
        <v>10.5</v>
      </c>
      <c r="X126" s="341">
        <v>10.5</v>
      </c>
      <c r="Y126" s="772">
        <v>9.8000000000000007</v>
      </c>
      <c r="Z126" s="772">
        <v>9.8000000000000007</v>
      </c>
      <c r="AA126" s="772">
        <v>9.8000000000000007</v>
      </c>
      <c r="AB126" s="775">
        <v>2.2000000000000002</v>
      </c>
      <c r="AC126" s="225">
        <v>2.4</v>
      </c>
      <c r="AD126" s="225">
        <v>2.4</v>
      </c>
      <c r="AE126" s="225">
        <v>2.4</v>
      </c>
      <c r="AF126" s="225">
        <v>2.4</v>
      </c>
      <c r="AG126" s="225">
        <v>2.4</v>
      </c>
      <c r="AH126" s="225">
        <v>2.4</v>
      </c>
      <c r="AI126" s="225">
        <v>2.4</v>
      </c>
      <c r="AJ126" s="225">
        <v>2.4</v>
      </c>
      <c r="AK126" s="225">
        <v>2.4</v>
      </c>
      <c r="AL126" s="775">
        <v>2.2000000000000002</v>
      </c>
      <c r="AM126" s="775">
        <v>2.2000000000000002</v>
      </c>
      <c r="AN126" s="775">
        <v>2.2000000000000002</v>
      </c>
      <c r="AO126" s="386"/>
      <c r="AP126" s="431">
        <f t="shared" si="73"/>
        <v>0</v>
      </c>
      <c r="AQ126" s="386"/>
      <c r="AR126" s="237">
        <f t="shared" si="74"/>
        <v>0</v>
      </c>
      <c r="AS126" s="403"/>
      <c r="AT126" s="431">
        <f t="shared" si="75"/>
        <v>0</v>
      </c>
      <c r="AU126" s="386">
        <v>600</v>
      </c>
      <c r="AV126" s="473">
        <f t="shared" si="76"/>
        <v>1440</v>
      </c>
      <c r="AW126" s="386">
        <v>640</v>
      </c>
      <c r="AX126" s="473">
        <f t="shared" si="77"/>
        <v>1536</v>
      </c>
      <c r="AY126" s="386">
        <v>680</v>
      </c>
      <c r="AZ126" s="431">
        <f t="shared" si="78"/>
        <v>1632</v>
      </c>
      <c r="BA126" s="386">
        <v>840</v>
      </c>
      <c r="BB126" s="431">
        <f t="shared" si="79"/>
        <v>2016</v>
      </c>
      <c r="BC126" s="386">
        <v>480</v>
      </c>
      <c r="BD126" s="431">
        <f t="shared" si="80"/>
        <v>1152</v>
      </c>
      <c r="BE126" s="385">
        <v>200</v>
      </c>
      <c r="BF126" s="431">
        <f t="shared" si="81"/>
        <v>480</v>
      </c>
      <c r="BG126" s="385"/>
      <c r="BH126" s="431">
        <f t="shared" si="82"/>
        <v>0</v>
      </c>
      <c r="BI126" s="385"/>
      <c r="BJ126" s="431">
        <f t="shared" si="83"/>
        <v>0</v>
      </c>
      <c r="BK126" s="385"/>
      <c r="BL126" s="445">
        <f t="shared" si="84"/>
        <v>0</v>
      </c>
      <c r="BM126" s="317" t="s">
        <v>1054</v>
      </c>
      <c r="BN126" s="599"/>
      <c r="BO126" s="599" t="s">
        <v>868</v>
      </c>
      <c r="BP126" s="599" t="s">
        <v>1014</v>
      </c>
    </row>
    <row r="127" spans="1:68" ht="14.25" hidden="1" customHeight="1">
      <c r="A127" s="498" t="s">
        <v>864</v>
      </c>
      <c r="B127" s="528" t="s">
        <v>160</v>
      </c>
      <c r="C127" s="529" t="s">
        <v>87</v>
      </c>
      <c r="D127" s="530" t="s">
        <v>579</v>
      </c>
      <c r="E127" s="531" t="s">
        <v>162</v>
      </c>
      <c r="F127" s="986"/>
      <c r="G127" s="571">
        <v>2025</v>
      </c>
      <c r="H127" s="178" t="s">
        <v>242</v>
      </c>
      <c r="I127" s="178" t="s">
        <v>165</v>
      </c>
      <c r="J127" s="661">
        <v>17</v>
      </c>
      <c r="K127" s="178" t="s">
        <v>251</v>
      </c>
      <c r="L127" s="178" t="s">
        <v>167</v>
      </c>
      <c r="M127" s="327" t="s">
        <v>900</v>
      </c>
      <c r="N127" s="773">
        <v>7.6</v>
      </c>
      <c r="O127" s="55">
        <v>9.8000000000000007</v>
      </c>
      <c r="P127" s="341">
        <v>10.5</v>
      </c>
      <c r="Q127" s="341">
        <v>10.5</v>
      </c>
      <c r="R127" s="341">
        <v>10.5</v>
      </c>
      <c r="S127" s="341">
        <v>10.5</v>
      </c>
      <c r="T127" s="341">
        <v>10.5</v>
      </c>
      <c r="U127" s="341">
        <v>10.5</v>
      </c>
      <c r="V127" s="341">
        <v>10.5</v>
      </c>
      <c r="W127" s="341">
        <v>10.5</v>
      </c>
      <c r="X127" s="341">
        <v>10.5</v>
      </c>
      <c r="Y127" s="772">
        <v>9.8000000000000007</v>
      </c>
      <c r="Z127" s="772">
        <v>9.8000000000000007</v>
      </c>
      <c r="AA127" s="772">
        <v>9.8000000000000007</v>
      </c>
      <c r="AB127" s="775">
        <v>2.2000000000000002</v>
      </c>
      <c r="AC127" s="225">
        <v>2.4</v>
      </c>
      <c r="AD127" s="225">
        <v>2.4</v>
      </c>
      <c r="AE127" s="225">
        <v>2.4</v>
      </c>
      <c r="AF127" s="225">
        <v>2.4</v>
      </c>
      <c r="AG127" s="225">
        <v>2.4</v>
      </c>
      <c r="AH127" s="225">
        <v>2.4</v>
      </c>
      <c r="AI127" s="225">
        <v>2.4</v>
      </c>
      <c r="AJ127" s="225">
        <v>2.4</v>
      </c>
      <c r="AK127" s="225">
        <v>2.4</v>
      </c>
      <c r="AL127" s="775">
        <v>2.2000000000000002</v>
      </c>
      <c r="AM127" s="775">
        <v>2.2000000000000002</v>
      </c>
      <c r="AN127" s="775">
        <v>2.2000000000000002</v>
      </c>
      <c r="AO127" s="386"/>
      <c r="AP127" s="431">
        <f>AC127*AO127</f>
        <v>0</v>
      </c>
      <c r="AQ127" s="386"/>
      <c r="AR127" s="237">
        <f>AD127*AQ127</f>
        <v>0</v>
      </c>
      <c r="AS127" s="403"/>
      <c r="AT127" s="431">
        <f t="shared" si="75"/>
        <v>0</v>
      </c>
      <c r="AU127" s="386">
        <v>120</v>
      </c>
      <c r="AV127" s="431">
        <f t="shared" si="76"/>
        <v>288</v>
      </c>
      <c r="AW127" s="386">
        <v>480</v>
      </c>
      <c r="AX127" s="431">
        <f t="shared" si="77"/>
        <v>1152</v>
      </c>
      <c r="AY127" s="386">
        <v>760</v>
      </c>
      <c r="AZ127" s="431">
        <f t="shared" si="78"/>
        <v>1824</v>
      </c>
      <c r="BA127" s="386">
        <v>360</v>
      </c>
      <c r="BB127" s="431">
        <f t="shared" si="79"/>
        <v>864</v>
      </c>
      <c r="BC127" s="386">
        <v>400</v>
      </c>
      <c r="BD127" s="431">
        <f t="shared" si="80"/>
        <v>960</v>
      </c>
      <c r="BE127" s="385">
        <v>720</v>
      </c>
      <c r="BF127" s="431">
        <f t="shared" si="81"/>
        <v>1728</v>
      </c>
      <c r="BG127" s="385">
        <v>1120</v>
      </c>
      <c r="BH127" s="431">
        <f t="shared" si="82"/>
        <v>2464</v>
      </c>
      <c r="BI127" s="385">
        <v>1240</v>
      </c>
      <c r="BJ127" s="431">
        <f t="shared" si="83"/>
        <v>2728</v>
      </c>
      <c r="BK127" s="385">
        <v>480</v>
      </c>
      <c r="BL127" s="445">
        <f t="shared" si="84"/>
        <v>1056</v>
      </c>
      <c r="BM127" s="317" t="s">
        <v>1055</v>
      </c>
      <c r="BN127" s="599" t="s">
        <v>994</v>
      </c>
      <c r="BO127" s="599" t="s">
        <v>868</v>
      </c>
      <c r="BP127" s="599" t="s">
        <v>1016</v>
      </c>
    </row>
    <row r="128" spans="1:68" ht="14.25" hidden="1" customHeight="1">
      <c r="A128" s="493" t="s">
        <v>864</v>
      </c>
      <c r="B128" s="528" t="s">
        <v>160</v>
      </c>
      <c r="C128" s="529" t="s">
        <v>87</v>
      </c>
      <c r="D128" s="532" t="s">
        <v>579</v>
      </c>
      <c r="E128" s="531" t="s">
        <v>162</v>
      </c>
      <c r="F128" s="986"/>
      <c r="G128" s="571">
        <v>2025</v>
      </c>
      <c r="H128" s="656" t="s">
        <v>233</v>
      </c>
      <c r="I128" s="656" t="s">
        <v>174</v>
      </c>
      <c r="J128" s="657">
        <v>14</v>
      </c>
      <c r="K128" s="656" t="s">
        <v>254</v>
      </c>
      <c r="L128" s="662" t="s">
        <v>167</v>
      </c>
      <c r="M128" s="642" t="s">
        <v>870</v>
      </c>
      <c r="N128" s="726">
        <v>3.2</v>
      </c>
      <c r="O128" s="734">
        <v>3.5</v>
      </c>
      <c r="P128" s="373">
        <v>3.82</v>
      </c>
      <c r="Q128" s="373">
        <v>3.82</v>
      </c>
      <c r="R128" s="373">
        <v>3.82</v>
      </c>
      <c r="S128" s="373">
        <v>3.82</v>
      </c>
      <c r="T128" s="373">
        <v>3.82</v>
      </c>
      <c r="U128" s="373">
        <v>3.82</v>
      </c>
      <c r="V128" s="373">
        <v>3.82</v>
      </c>
      <c r="W128" s="373">
        <v>3.82</v>
      </c>
      <c r="X128" s="734">
        <v>3.5</v>
      </c>
      <c r="Y128" s="734">
        <v>3.5</v>
      </c>
      <c r="Z128" s="734">
        <v>3.5</v>
      </c>
      <c r="AA128" s="734">
        <v>3.5</v>
      </c>
      <c r="AB128" s="728">
        <f t="shared" ref="AB128:AB129" si="92">AN128</f>
        <v>0.29999999999999982</v>
      </c>
      <c r="AC128" s="225">
        <v>0.02</v>
      </c>
      <c r="AD128" s="225">
        <v>0.02</v>
      </c>
      <c r="AE128" s="225">
        <v>0.02</v>
      </c>
      <c r="AF128" s="225">
        <v>0.02</v>
      </c>
      <c r="AG128" s="225">
        <v>0.02</v>
      </c>
      <c r="AH128" s="225">
        <v>0.02</v>
      </c>
      <c r="AI128" s="225">
        <v>0.02</v>
      </c>
      <c r="AJ128" s="225">
        <v>0.02</v>
      </c>
      <c r="AK128" s="728">
        <f>X128-N128</f>
        <v>0.29999999999999982</v>
      </c>
      <c r="AL128" s="728">
        <f>Y128-N128</f>
        <v>0.29999999999999982</v>
      </c>
      <c r="AM128" s="728">
        <f>Z128-N128</f>
        <v>0.29999999999999982</v>
      </c>
      <c r="AN128" s="728">
        <f>AA128-N128</f>
        <v>0.29999999999999982</v>
      </c>
      <c r="AO128" s="386"/>
      <c r="AP128" s="431">
        <f t="shared" si="73"/>
        <v>0</v>
      </c>
      <c r="AQ128" s="386"/>
      <c r="AR128" s="237">
        <f>AD128*AQ128</f>
        <v>0</v>
      </c>
      <c r="AS128" s="403"/>
      <c r="AT128" s="431">
        <f t="shared" si="75"/>
        <v>0</v>
      </c>
      <c r="AU128" s="386"/>
      <c r="AV128" s="431">
        <f t="shared" si="76"/>
        <v>0</v>
      </c>
      <c r="AW128" s="386"/>
      <c r="AX128" s="431">
        <f t="shared" si="77"/>
        <v>0</v>
      </c>
      <c r="AY128" s="386"/>
      <c r="AZ128" s="431">
        <f t="shared" si="78"/>
        <v>0</v>
      </c>
      <c r="BA128" s="386"/>
      <c r="BB128" s="431">
        <f t="shared" si="79"/>
        <v>0</v>
      </c>
      <c r="BC128" s="386"/>
      <c r="BD128" s="431">
        <f t="shared" si="80"/>
        <v>0</v>
      </c>
      <c r="BE128" s="385">
        <v>0</v>
      </c>
      <c r="BF128" s="431">
        <f t="shared" si="81"/>
        <v>0</v>
      </c>
      <c r="BG128" s="385">
        <v>0</v>
      </c>
      <c r="BH128" s="431">
        <f t="shared" si="82"/>
        <v>0</v>
      </c>
      <c r="BI128" s="385">
        <v>0</v>
      </c>
      <c r="BJ128" s="431">
        <f t="shared" si="83"/>
        <v>0</v>
      </c>
      <c r="BK128" s="385"/>
      <c r="BL128" s="445">
        <f t="shared" si="84"/>
        <v>0</v>
      </c>
      <c r="BM128" s="317" t="s">
        <v>1056</v>
      </c>
      <c r="BN128" s="599" t="s">
        <v>994</v>
      </c>
      <c r="BO128" s="599" t="s">
        <v>868</v>
      </c>
      <c r="BP128" s="599" t="s">
        <v>1057</v>
      </c>
    </row>
    <row r="129" spans="1:68" ht="14.25" hidden="1" customHeight="1">
      <c r="A129" s="493" t="s">
        <v>864</v>
      </c>
      <c r="B129" s="528" t="s">
        <v>160</v>
      </c>
      <c r="C129" s="529" t="s">
        <v>87</v>
      </c>
      <c r="D129" s="530" t="s">
        <v>579</v>
      </c>
      <c r="E129" s="531" t="s">
        <v>162</v>
      </c>
      <c r="F129" s="986"/>
      <c r="G129" s="571">
        <v>2025</v>
      </c>
      <c r="H129" s="656" t="s">
        <v>1058</v>
      </c>
      <c r="I129" s="656" t="s">
        <v>174</v>
      </c>
      <c r="J129" s="657">
        <v>14</v>
      </c>
      <c r="K129" s="656" t="s">
        <v>166</v>
      </c>
      <c r="L129" s="656" t="s">
        <v>1029</v>
      </c>
      <c r="M129" s="642" t="s">
        <v>881</v>
      </c>
      <c r="N129" s="726">
        <v>4.5</v>
      </c>
      <c r="O129" s="735">
        <v>5.2</v>
      </c>
      <c r="P129" s="284">
        <v>5.55</v>
      </c>
      <c r="Q129" s="284">
        <v>5.55</v>
      </c>
      <c r="R129" s="284">
        <v>5.55</v>
      </c>
      <c r="S129" s="284">
        <v>5.55</v>
      </c>
      <c r="T129" s="284">
        <v>5.55</v>
      </c>
      <c r="U129" s="284">
        <v>5.55</v>
      </c>
      <c r="V129" s="284">
        <v>5.55</v>
      </c>
      <c r="W129" s="284">
        <v>5.55</v>
      </c>
      <c r="X129" s="735">
        <v>5.2</v>
      </c>
      <c r="Y129" s="735">
        <v>5.2</v>
      </c>
      <c r="Z129" s="735">
        <v>5.2</v>
      </c>
      <c r="AA129" s="735">
        <v>5.2</v>
      </c>
      <c r="AB129" s="728">
        <f t="shared" si="92"/>
        <v>0.70000000000000018</v>
      </c>
      <c r="AC129" s="225">
        <v>0</v>
      </c>
      <c r="AD129" s="225">
        <v>0</v>
      </c>
      <c r="AE129" s="225">
        <v>0</v>
      </c>
      <c r="AF129" s="225">
        <v>0</v>
      </c>
      <c r="AG129" s="225">
        <v>0</v>
      </c>
      <c r="AH129" s="225">
        <v>0</v>
      </c>
      <c r="AI129" s="225">
        <v>0</v>
      </c>
      <c r="AJ129" s="225">
        <v>0</v>
      </c>
      <c r="AK129" s="728">
        <f t="shared" ref="AK129:AK130" si="93">X129-N129</f>
        <v>0.70000000000000018</v>
      </c>
      <c r="AL129" s="728">
        <f t="shared" ref="AL129:AL130" si="94">Y129-N129</f>
        <v>0.70000000000000018</v>
      </c>
      <c r="AM129" s="728">
        <f t="shared" ref="AM129:AM130" si="95">Z129-N129</f>
        <v>0.70000000000000018</v>
      </c>
      <c r="AN129" s="728">
        <f t="shared" ref="AN129:AN130" si="96">AA129-N129</f>
        <v>0.70000000000000018</v>
      </c>
      <c r="AO129" s="386"/>
      <c r="AP129" s="431">
        <f t="shared" si="73"/>
        <v>0</v>
      </c>
      <c r="AQ129" s="386"/>
      <c r="AR129" s="237">
        <f>AD129*AQ129</f>
        <v>0</v>
      </c>
      <c r="AS129" s="403"/>
      <c r="AT129" s="431">
        <f t="shared" si="75"/>
        <v>0</v>
      </c>
      <c r="AU129" s="386"/>
      <c r="AV129" s="431">
        <f t="shared" si="76"/>
        <v>0</v>
      </c>
      <c r="AW129" s="386"/>
      <c r="AX129" s="431">
        <f t="shared" si="77"/>
        <v>0</v>
      </c>
      <c r="AY129" s="386"/>
      <c r="AZ129" s="431">
        <f t="shared" si="78"/>
        <v>0</v>
      </c>
      <c r="BA129" s="386"/>
      <c r="BB129" s="431">
        <f t="shared" si="79"/>
        <v>0</v>
      </c>
      <c r="BC129" s="386">
        <v>5000</v>
      </c>
      <c r="BD129" s="431">
        <f t="shared" si="80"/>
        <v>0</v>
      </c>
      <c r="BE129" s="385">
        <v>2760</v>
      </c>
      <c r="BF129" s="431">
        <f t="shared" si="81"/>
        <v>1932.0000000000005</v>
      </c>
      <c r="BG129" s="385">
        <v>23440</v>
      </c>
      <c r="BH129" s="431">
        <f t="shared" si="82"/>
        <v>16408.000000000004</v>
      </c>
      <c r="BI129" s="385">
        <v>4880</v>
      </c>
      <c r="BJ129" s="431">
        <f t="shared" si="83"/>
        <v>3416.0000000000009</v>
      </c>
      <c r="BK129" s="385">
        <v>5280</v>
      </c>
      <c r="BL129" s="445">
        <f t="shared" si="84"/>
        <v>3696.0000000000009</v>
      </c>
      <c r="BM129" s="317" t="s">
        <v>1059</v>
      </c>
      <c r="BN129" s="599" t="s">
        <v>994</v>
      </c>
      <c r="BO129" s="599" t="s">
        <v>868</v>
      </c>
      <c r="BP129" s="599" t="s">
        <v>1060</v>
      </c>
    </row>
    <row r="130" spans="1:68" ht="14.25" hidden="1" customHeight="1">
      <c r="A130" s="493" t="s">
        <v>864</v>
      </c>
      <c r="B130" s="528" t="s">
        <v>160</v>
      </c>
      <c r="C130" s="529" t="s">
        <v>87</v>
      </c>
      <c r="D130" s="530" t="s">
        <v>579</v>
      </c>
      <c r="E130" s="531" t="s">
        <v>162</v>
      </c>
      <c r="F130" s="986"/>
      <c r="G130" s="571">
        <v>2025</v>
      </c>
      <c r="H130" s="656" t="s">
        <v>1058</v>
      </c>
      <c r="I130" s="656" t="s">
        <v>174</v>
      </c>
      <c r="J130" s="657">
        <v>14</v>
      </c>
      <c r="K130" s="656" t="s">
        <v>166</v>
      </c>
      <c r="L130" s="656" t="s">
        <v>167</v>
      </c>
      <c r="M130" s="642" t="s">
        <v>870</v>
      </c>
      <c r="N130" s="726">
        <v>4.5</v>
      </c>
      <c r="O130" s="735">
        <v>5.2</v>
      </c>
      <c r="P130" s="284">
        <v>5.55</v>
      </c>
      <c r="Q130" s="284">
        <v>5.55</v>
      </c>
      <c r="R130" s="284">
        <v>5.55</v>
      </c>
      <c r="S130" s="284">
        <v>5.55</v>
      </c>
      <c r="T130" s="284">
        <v>5.55</v>
      </c>
      <c r="U130" s="284">
        <v>5.55</v>
      </c>
      <c r="V130" s="284">
        <v>5.55</v>
      </c>
      <c r="W130" s="284">
        <v>5.55</v>
      </c>
      <c r="X130" s="735">
        <v>5.2</v>
      </c>
      <c r="Y130" s="735">
        <v>5.2</v>
      </c>
      <c r="Z130" s="735">
        <v>5.2</v>
      </c>
      <c r="AA130" s="735">
        <v>5.2</v>
      </c>
      <c r="AB130" s="728">
        <f>AN130</f>
        <v>0.70000000000000018</v>
      </c>
      <c r="AC130" s="225">
        <v>0</v>
      </c>
      <c r="AD130" s="225">
        <v>0</v>
      </c>
      <c r="AE130" s="225">
        <v>0</v>
      </c>
      <c r="AF130" s="225">
        <v>0</v>
      </c>
      <c r="AG130" s="225">
        <v>0</v>
      </c>
      <c r="AH130" s="225">
        <v>0</v>
      </c>
      <c r="AI130" s="225">
        <v>0</v>
      </c>
      <c r="AJ130" s="225">
        <v>0</v>
      </c>
      <c r="AK130" s="728">
        <f t="shared" si="93"/>
        <v>0.70000000000000018</v>
      </c>
      <c r="AL130" s="728">
        <f t="shared" si="94"/>
        <v>0.70000000000000018</v>
      </c>
      <c r="AM130" s="728">
        <f t="shared" si="95"/>
        <v>0.70000000000000018</v>
      </c>
      <c r="AN130" s="728">
        <f t="shared" si="96"/>
        <v>0.70000000000000018</v>
      </c>
      <c r="AO130" s="386"/>
      <c r="AP130" s="431">
        <f t="shared" si="73"/>
        <v>0</v>
      </c>
      <c r="AQ130" s="386"/>
      <c r="AR130" s="237">
        <f>AD130*AQ130</f>
        <v>0</v>
      </c>
      <c r="AS130" s="403"/>
      <c r="AT130" s="431">
        <f t="shared" si="75"/>
        <v>0</v>
      </c>
      <c r="AU130" s="386"/>
      <c r="AV130" s="431">
        <f t="shared" si="76"/>
        <v>0</v>
      </c>
      <c r="AW130" s="386"/>
      <c r="AX130" s="431">
        <f t="shared" si="77"/>
        <v>0</v>
      </c>
      <c r="AY130" s="386"/>
      <c r="AZ130" s="431">
        <f t="shared" si="78"/>
        <v>0</v>
      </c>
      <c r="BA130" s="386"/>
      <c r="BB130" s="431">
        <f t="shared" si="79"/>
        <v>0</v>
      </c>
      <c r="BC130" s="386"/>
      <c r="BD130" s="431">
        <f t="shared" si="80"/>
        <v>0</v>
      </c>
      <c r="BE130" s="385">
        <v>0</v>
      </c>
      <c r="BF130" s="431">
        <f t="shared" si="81"/>
        <v>0</v>
      </c>
      <c r="BG130" s="385">
        <v>0</v>
      </c>
      <c r="BH130" s="431">
        <f t="shared" si="82"/>
        <v>0</v>
      </c>
      <c r="BI130" s="385">
        <v>0</v>
      </c>
      <c r="BJ130" s="431">
        <f t="shared" si="83"/>
        <v>0</v>
      </c>
      <c r="BK130" s="385"/>
      <c r="BL130" s="445">
        <f t="shared" si="84"/>
        <v>0</v>
      </c>
      <c r="BM130" s="317" t="s">
        <v>1061</v>
      </c>
      <c r="BN130" s="599" t="s">
        <v>994</v>
      </c>
      <c r="BO130" s="599" t="s">
        <v>868</v>
      </c>
      <c r="BP130" s="599" t="s">
        <v>1060</v>
      </c>
    </row>
    <row r="131" spans="1:68" ht="14.25" hidden="1" customHeight="1">
      <c r="A131" s="498" t="s">
        <v>864</v>
      </c>
      <c r="B131" s="528" t="s">
        <v>160</v>
      </c>
      <c r="C131" s="529" t="s">
        <v>87</v>
      </c>
      <c r="D131" s="532" t="s">
        <v>579</v>
      </c>
      <c r="E131" s="531" t="s">
        <v>162</v>
      </c>
      <c r="F131" s="986"/>
      <c r="G131" s="571">
        <v>2025</v>
      </c>
      <c r="H131" s="656" t="s">
        <v>1062</v>
      </c>
      <c r="I131" s="656" t="s">
        <v>165</v>
      </c>
      <c r="J131" s="657">
        <v>14</v>
      </c>
      <c r="K131" s="656" t="s">
        <v>166</v>
      </c>
      <c r="L131" s="656" t="s">
        <v>167</v>
      </c>
      <c r="M131" s="642" t="s">
        <v>870</v>
      </c>
      <c r="N131" s="244">
        <v>9.68</v>
      </c>
      <c r="O131" s="244">
        <v>10</v>
      </c>
      <c r="P131" s="341">
        <v>10</v>
      </c>
      <c r="Q131" s="341">
        <v>10</v>
      </c>
      <c r="R131" s="341">
        <v>10</v>
      </c>
      <c r="S131" s="341">
        <v>10</v>
      </c>
      <c r="T131" s="341">
        <v>10</v>
      </c>
      <c r="U131" s="341">
        <v>10</v>
      </c>
      <c r="V131" s="341">
        <v>10</v>
      </c>
      <c r="W131" s="341">
        <v>10</v>
      </c>
      <c r="X131" s="341">
        <v>10</v>
      </c>
      <c r="Y131" s="341">
        <v>10</v>
      </c>
      <c r="Z131" s="341">
        <v>10</v>
      </c>
      <c r="AA131" s="341">
        <v>10</v>
      </c>
      <c r="AB131" s="225">
        <v>0.32</v>
      </c>
      <c r="AC131" s="225">
        <v>0.32</v>
      </c>
      <c r="AD131" s="225">
        <v>0.32</v>
      </c>
      <c r="AE131" s="225">
        <v>0.32</v>
      </c>
      <c r="AF131" s="225">
        <v>0.32</v>
      </c>
      <c r="AG131" s="225">
        <v>0.32</v>
      </c>
      <c r="AH131" s="225">
        <v>0.32</v>
      </c>
      <c r="AI131" s="225">
        <v>0.32</v>
      </c>
      <c r="AJ131" s="225">
        <v>0.32</v>
      </c>
      <c r="AK131" s="225">
        <v>0.32</v>
      </c>
      <c r="AL131" s="225">
        <v>0.32</v>
      </c>
      <c r="AM131" s="225">
        <v>0.32</v>
      </c>
      <c r="AN131" s="225">
        <v>0.32</v>
      </c>
      <c r="AO131" s="386"/>
      <c r="AP131" s="431">
        <f t="shared" si="73"/>
        <v>0</v>
      </c>
      <c r="AQ131" s="386"/>
      <c r="AR131" s="237">
        <f>AD131*AQ131</f>
        <v>0</v>
      </c>
      <c r="AS131" s="403"/>
      <c r="AT131" s="431">
        <f t="shared" si="75"/>
        <v>0</v>
      </c>
      <c r="AU131" s="386"/>
      <c r="AV131" s="431">
        <f t="shared" si="76"/>
        <v>0</v>
      </c>
      <c r="AW131" s="386"/>
      <c r="AX131" s="431">
        <f t="shared" si="77"/>
        <v>0</v>
      </c>
      <c r="AY131" s="386"/>
      <c r="AZ131" s="431">
        <f t="shared" si="78"/>
        <v>0</v>
      </c>
      <c r="BA131" s="386"/>
      <c r="BB131" s="431">
        <f t="shared" si="79"/>
        <v>0</v>
      </c>
      <c r="BC131" s="386"/>
      <c r="BD131" s="431">
        <f t="shared" si="80"/>
        <v>0</v>
      </c>
      <c r="BE131" s="385">
        <v>0</v>
      </c>
      <c r="BF131" s="431">
        <f t="shared" si="81"/>
        <v>0</v>
      </c>
      <c r="BG131" s="385">
        <v>0</v>
      </c>
      <c r="BH131" s="431">
        <f t="shared" si="82"/>
        <v>0</v>
      </c>
      <c r="BI131" s="385">
        <v>0</v>
      </c>
      <c r="BJ131" s="431">
        <f t="shared" si="83"/>
        <v>0</v>
      </c>
      <c r="BK131" s="385"/>
      <c r="BL131" s="445">
        <f t="shared" si="84"/>
        <v>0</v>
      </c>
      <c r="BM131" s="317" t="s">
        <v>1063</v>
      </c>
      <c r="BN131" s="599" t="s">
        <v>994</v>
      </c>
      <c r="BO131" s="599" t="s">
        <v>868</v>
      </c>
      <c r="BP131" s="599" t="s">
        <v>1064</v>
      </c>
    </row>
    <row r="132" spans="1:68" ht="14.25" hidden="1" customHeight="1">
      <c r="A132" s="498"/>
      <c r="B132" s="528"/>
      <c r="C132" s="529"/>
      <c r="D132" s="534"/>
      <c r="E132" s="531"/>
      <c r="F132" s="986"/>
      <c r="G132" s="110"/>
      <c r="H132" s="178" t="s">
        <v>477</v>
      </c>
      <c r="I132" s="178"/>
      <c r="J132" s="663"/>
      <c r="K132" s="180"/>
      <c r="L132" s="180"/>
      <c r="M132" s="327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225"/>
      <c r="AC132" s="225"/>
      <c r="AD132" s="225"/>
      <c r="AE132" s="225"/>
      <c r="AF132" s="225"/>
      <c r="AG132" s="225"/>
      <c r="AH132" s="225"/>
      <c r="AI132" s="225"/>
      <c r="AJ132" s="225"/>
      <c r="AK132" s="225"/>
      <c r="AL132" s="225"/>
      <c r="AM132" s="225"/>
      <c r="AN132" s="225"/>
      <c r="AO132" s="386"/>
      <c r="AP132" s="431"/>
      <c r="AQ132" s="386"/>
      <c r="AR132" s="237"/>
      <c r="AS132" s="403"/>
      <c r="AT132" s="431"/>
      <c r="AU132" s="386"/>
      <c r="AV132" s="431"/>
      <c r="AW132" s="386"/>
      <c r="AX132" s="431"/>
      <c r="AY132" s="386"/>
      <c r="AZ132" s="431"/>
      <c r="BA132" s="386"/>
      <c r="BB132" s="431"/>
      <c r="BC132" s="386"/>
      <c r="BD132" s="431"/>
      <c r="BE132" s="385"/>
      <c r="BF132" s="431"/>
      <c r="BG132" s="385"/>
      <c r="BH132" s="431"/>
      <c r="BI132" s="385"/>
      <c r="BJ132" s="431"/>
      <c r="BK132" s="385"/>
      <c r="BL132" s="445"/>
      <c r="BN132" s="599"/>
      <c r="BO132" s="599"/>
      <c r="BP132" s="599"/>
    </row>
    <row r="133" spans="1:68" ht="14.25" hidden="1" customHeight="1">
      <c r="A133" s="493"/>
      <c r="B133" s="528"/>
      <c r="C133" s="529"/>
      <c r="D133" s="534"/>
      <c r="E133" s="531"/>
      <c r="F133" s="986"/>
      <c r="G133" s="110"/>
      <c r="H133" s="178" t="s">
        <v>477</v>
      </c>
      <c r="I133" s="178"/>
      <c r="J133" s="663"/>
      <c r="K133" s="180"/>
      <c r="L133" s="180"/>
      <c r="M133" s="327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225"/>
      <c r="AC133" s="225"/>
      <c r="AD133" s="225"/>
      <c r="AE133" s="225"/>
      <c r="AF133" s="225"/>
      <c r="AG133" s="225"/>
      <c r="AH133" s="225"/>
      <c r="AI133" s="225"/>
      <c r="AJ133" s="225"/>
      <c r="AK133" s="225"/>
      <c r="AL133" s="225"/>
      <c r="AM133" s="225"/>
      <c r="AN133" s="225"/>
      <c r="AO133" s="386"/>
      <c r="AP133" s="431"/>
      <c r="AQ133" s="386"/>
      <c r="AR133" s="237"/>
      <c r="AS133" s="403"/>
      <c r="AT133" s="431"/>
      <c r="AU133" s="386"/>
      <c r="AV133" s="431"/>
      <c r="AW133" s="386"/>
      <c r="AX133" s="431"/>
      <c r="AY133" s="386"/>
      <c r="AZ133" s="431"/>
      <c r="BA133" s="386"/>
      <c r="BB133" s="431"/>
      <c r="BC133" s="386"/>
      <c r="BD133" s="431"/>
      <c r="BE133" s="385"/>
      <c r="BF133" s="431"/>
      <c r="BG133" s="385"/>
      <c r="BH133" s="431"/>
      <c r="BI133" s="385"/>
      <c r="BJ133" s="431"/>
      <c r="BK133" s="385"/>
      <c r="BL133" s="445"/>
      <c r="BN133" s="599"/>
      <c r="BO133" s="599"/>
      <c r="BP133" s="599"/>
    </row>
    <row r="134" spans="1:68" ht="14.25" hidden="1" customHeight="1">
      <c r="A134" s="498"/>
      <c r="B134" s="528"/>
      <c r="C134" s="529"/>
      <c r="D134" s="534"/>
      <c r="E134" s="531"/>
      <c r="F134" s="986"/>
      <c r="G134" s="110"/>
      <c r="H134" s="178" t="s">
        <v>477</v>
      </c>
      <c r="I134" s="178"/>
      <c r="J134" s="663"/>
      <c r="K134" s="180"/>
      <c r="L134" s="180"/>
      <c r="M134" s="327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225"/>
      <c r="AC134" s="225"/>
      <c r="AD134" s="225"/>
      <c r="AE134" s="225"/>
      <c r="AF134" s="225"/>
      <c r="AG134" s="225"/>
      <c r="AH134" s="225"/>
      <c r="AI134" s="225"/>
      <c r="AJ134" s="225"/>
      <c r="AK134" s="225"/>
      <c r="AL134" s="225"/>
      <c r="AM134" s="225"/>
      <c r="AN134" s="225"/>
      <c r="AO134" s="386"/>
      <c r="AP134" s="431"/>
      <c r="AQ134" s="386"/>
      <c r="AR134" s="237"/>
      <c r="AS134" s="403"/>
      <c r="AT134" s="431"/>
      <c r="AU134" s="386"/>
      <c r="AV134" s="431"/>
      <c r="AW134" s="386"/>
      <c r="AX134" s="431"/>
      <c r="AY134" s="386"/>
      <c r="AZ134" s="431"/>
      <c r="BA134" s="386"/>
      <c r="BB134" s="431"/>
      <c r="BC134" s="386"/>
      <c r="BD134" s="431"/>
      <c r="BE134" s="385"/>
      <c r="BF134" s="431"/>
      <c r="BG134" s="385"/>
      <c r="BH134" s="431"/>
      <c r="BI134" s="385"/>
      <c r="BJ134" s="431"/>
      <c r="BK134" s="385"/>
      <c r="BL134" s="445"/>
      <c r="BN134" s="599"/>
      <c r="BO134" s="599"/>
      <c r="BP134" s="599"/>
    </row>
    <row r="135" spans="1:68" ht="14.25" hidden="1" customHeight="1">
      <c r="A135" s="493"/>
      <c r="B135" s="528"/>
      <c r="C135" s="529"/>
      <c r="D135" s="534"/>
      <c r="E135" s="535"/>
      <c r="F135" s="986"/>
      <c r="G135" s="110"/>
      <c r="H135" s="178" t="s">
        <v>477</v>
      </c>
      <c r="I135" s="178"/>
      <c r="J135" s="663"/>
      <c r="K135" s="180"/>
      <c r="L135" s="180"/>
      <c r="M135" s="327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225"/>
      <c r="AC135" s="225"/>
      <c r="AD135" s="225"/>
      <c r="AE135" s="225"/>
      <c r="AF135" s="225"/>
      <c r="AG135" s="225"/>
      <c r="AH135" s="225"/>
      <c r="AI135" s="225"/>
      <c r="AJ135" s="225"/>
      <c r="AK135" s="225"/>
      <c r="AL135" s="225"/>
      <c r="AM135" s="225"/>
      <c r="AN135" s="225"/>
      <c r="AO135" s="386"/>
      <c r="AP135" s="431"/>
      <c r="AQ135" s="386"/>
      <c r="AR135" s="237"/>
      <c r="AS135" s="403"/>
      <c r="AT135" s="431"/>
      <c r="AU135" s="386"/>
      <c r="AV135" s="431"/>
      <c r="AW135" s="386"/>
      <c r="AX135" s="431"/>
      <c r="AY135" s="386"/>
      <c r="AZ135" s="431"/>
      <c r="BA135" s="386"/>
      <c r="BB135" s="431"/>
      <c r="BC135" s="386"/>
      <c r="BD135" s="431"/>
      <c r="BE135" s="385"/>
      <c r="BF135" s="431"/>
      <c r="BG135" s="385"/>
      <c r="BH135" s="431"/>
      <c r="BI135" s="385"/>
      <c r="BJ135" s="431"/>
      <c r="BK135" s="385"/>
      <c r="BL135" s="445"/>
      <c r="BN135" s="599"/>
      <c r="BO135" s="599"/>
      <c r="BP135" s="599"/>
    </row>
    <row r="136" spans="1:68" ht="14.25" hidden="1" customHeight="1" thickBot="1">
      <c r="A136" s="498"/>
      <c r="B136" s="536"/>
      <c r="C136" s="514"/>
      <c r="D136" s="537"/>
      <c r="E136" s="538"/>
      <c r="F136" s="987"/>
      <c r="G136" s="104"/>
      <c r="H136" s="184" t="s">
        <v>477</v>
      </c>
      <c r="I136" s="184"/>
      <c r="J136" s="664"/>
      <c r="K136" s="182"/>
      <c r="L136" s="182"/>
      <c r="M136" s="636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526"/>
      <c r="AC136" s="526"/>
      <c r="AD136" s="526"/>
      <c r="AE136" s="526"/>
      <c r="AF136" s="526"/>
      <c r="AG136" s="526"/>
      <c r="AH136" s="526"/>
      <c r="AI136" s="526"/>
      <c r="AJ136" s="526"/>
      <c r="AK136" s="526"/>
      <c r="AL136" s="526"/>
      <c r="AM136" s="526"/>
      <c r="AN136" s="526"/>
      <c r="AO136" s="392"/>
      <c r="AP136" s="432"/>
      <c r="AQ136" s="392"/>
      <c r="AR136" s="440"/>
      <c r="AS136" s="425"/>
      <c r="AT136" s="432"/>
      <c r="AU136" s="392"/>
      <c r="AV136" s="432"/>
      <c r="AW136" s="392"/>
      <c r="AX136" s="432"/>
      <c r="AY136" s="392"/>
      <c r="AZ136" s="432"/>
      <c r="BA136" s="392"/>
      <c r="BB136" s="432"/>
      <c r="BC136" s="392"/>
      <c r="BD136" s="432"/>
      <c r="BE136" s="387"/>
      <c r="BF136" s="432"/>
      <c r="BG136" s="387"/>
      <c r="BH136" s="432"/>
      <c r="BI136" s="387"/>
      <c r="BJ136" s="432"/>
      <c r="BK136" s="387"/>
      <c r="BL136" s="446"/>
      <c r="BN136" s="599"/>
      <c r="BO136" s="599"/>
      <c r="BP136" s="599"/>
    </row>
    <row r="137" spans="1:68" ht="14.25" hidden="1" customHeight="1">
      <c r="A137" s="493" t="s">
        <v>864</v>
      </c>
      <c r="B137" s="528" t="s">
        <v>160</v>
      </c>
      <c r="C137" s="529" t="s">
        <v>87</v>
      </c>
      <c r="D137" s="517" t="s">
        <v>225</v>
      </c>
      <c r="E137" s="518" t="s">
        <v>192</v>
      </c>
      <c r="F137" s="617"/>
      <c r="G137" s="571">
        <v>2024</v>
      </c>
      <c r="H137" s="662" t="s">
        <v>627</v>
      </c>
      <c r="I137" s="662" t="s">
        <v>174</v>
      </c>
      <c r="J137" s="665">
        <v>14</v>
      </c>
      <c r="K137" s="666" t="s">
        <v>1065</v>
      </c>
      <c r="L137" s="662" t="s">
        <v>1029</v>
      </c>
      <c r="M137" s="642" t="s">
        <v>881</v>
      </c>
      <c r="N137" s="244">
        <v>3.45</v>
      </c>
      <c r="O137" s="244">
        <v>3.65</v>
      </c>
      <c r="P137" s="244">
        <v>3.65</v>
      </c>
      <c r="Q137" s="244">
        <v>3.65</v>
      </c>
      <c r="R137" s="244">
        <v>3.65</v>
      </c>
      <c r="S137" s="244">
        <v>3.65</v>
      </c>
      <c r="T137" s="244">
        <v>3.65</v>
      </c>
      <c r="U137" s="244">
        <v>3.65</v>
      </c>
      <c r="V137" s="244">
        <v>3.65</v>
      </c>
      <c r="W137" s="244">
        <v>3.65</v>
      </c>
      <c r="X137" s="244">
        <v>3.65</v>
      </c>
      <c r="Y137" s="244">
        <v>3.65</v>
      </c>
      <c r="Z137" s="244">
        <v>3.65</v>
      </c>
      <c r="AA137" s="244">
        <v>3.65</v>
      </c>
      <c r="AB137" s="574">
        <v>0.2</v>
      </c>
      <c r="AC137" s="618">
        <v>0.2</v>
      </c>
      <c r="AD137" s="618">
        <v>0.2</v>
      </c>
      <c r="AE137" s="618">
        <v>0.2</v>
      </c>
      <c r="AF137" s="618">
        <v>0.2</v>
      </c>
      <c r="AG137" s="618">
        <v>0.2</v>
      </c>
      <c r="AH137" s="618">
        <v>0.2</v>
      </c>
      <c r="AI137" s="618">
        <v>0.2</v>
      </c>
      <c r="AJ137" s="618">
        <v>0.2</v>
      </c>
      <c r="AK137" s="618">
        <v>0.2</v>
      </c>
      <c r="AL137" s="618">
        <v>0.2</v>
      </c>
      <c r="AM137" s="618">
        <v>0.2</v>
      </c>
      <c r="AN137" s="618">
        <v>0.2</v>
      </c>
      <c r="AO137" s="477"/>
      <c r="AP137" s="473">
        <f t="shared" ref="AP137:AP145" si="97">AC137*AO137</f>
        <v>0</v>
      </c>
      <c r="AQ137" s="477"/>
      <c r="AR137" s="475">
        <f t="shared" ref="AR137:AR145" si="98">AD137*AQ137</f>
        <v>0</v>
      </c>
      <c r="AS137" s="480"/>
      <c r="AT137" s="473">
        <f t="shared" ref="AT137:AT145" si="99">AE137*AS137</f>
        <v>0</v>
      </c>
      <c r="AU137" s="477"/>
      <c r="AV137" s="473">
        <f t="shared" ref="AV137:AV145" si="100">AF137*AU137</f>
        <v>0</v>
      </c>
      <c r="AW137" s="477"/>
      <c r="AX137" s="473">
        <f t="shared" ref="AX137:AX145" si="101">AG137*AW137</f>
        <v>0</v>
      </c>
      <c r="AY137" s="477">
        <v>1000</v>
      </c>
      <c r="AZ137" s="473">
        <f t="shared" ref="AZ137:AZ157" si="102">AH137*AY137</f>
        <v>200</v>
      </c>
      <c r="BA137" s="477">
        <v>2280</v>
      </c>
      <c r="BB137" s="473">
        <f t="shared" ref="BB137:BB157" si="103">AI137*BA137</f>
        <v>456</v>
      </c>
      <c r="BC137" s="477">
        <v>4040</v>
      </c>
      <c r="BD137" s="473">
        <f t="shared" ref="BD137:BD157" si="104">AJ137*BC137</f>
        <v>808</v>
      </c>
      <c r="BE137" s="477">
        <v>5716</v>
      </c>
      <c r="BF137" s="473">
        <f t="shared" ref="BF137:BF157" si="105">AK137*BE137</f>
        <v>1143.2</v>
      </c>
      <c r="BG137" s="477">
        <v>6000</v>
      </c>
      <c r="BH137" s="473">
        <f t="shared" ref="BH137:BH157" si="106">AL137*BG137</f>
        <v>1200</v>
      </c>
      <c r="BI137" s="477">
        <v>2200</v>
      </c>
      <c r="BJ137" s="473">
        <f t="shared" ref="BJ137:BJ157" si="107">AM137*BI137</f>
        <v>440</v>
      </c>
      <c r="BK137" s="477">
        <v>840</v>
      </c>
      <c r="BL137" s="481">
        <f t="shared" ref="BL137:BL157" si="108">AN137*BK137</f>
        <v>168</v>
      </c>
      <c r="BM137" s="479" t="s">
        <v>1066</v>
      </c>
      <c r="BN137" s="380"/>
      <c r="BO137" s="380" t="s">
        <v>868</v>
      </c>
      <c r="BP137" s="380" t="s">
        <v>1067</v>
      </c>
    </row>
    <row r="138" spans="1:68" ht="14.25" hidden="1" customHeight="1">
      <c r="A138" s="498" t="s">
        <v>864</v>
      </c>
      <c r="B138" s="528" t="s">
        <v>160</v>
      </c>
      <c r="C138" s="529" t="s">
        <v>87</v>
      </c>
      <c r="D138" s="517" t="s">
        <v>225</v>
      </c>
      <c r="E138" s="518" t="s">
        <v>192</v>
      </c>
      <c r="F138" s="617"/>
      <c r="G138" s="571">
        <v>2024</v>
      </c>
      <c r="H138" s="662" t="s">
        <v>627</v>
      </c>
      <c r="I138" s="662" t="s">
        <v>174</v>
      </c>
      <c r="J138" s="665">
        <v>14</v>
      </c>
      <c r="K138" s="666" t="s">
        <v>1068</v>
      </c>
      <c r="L138" s="662" t="s">
        <v>1029</v>
      </c>
      <c r="M138" s="642" t="s">
        <v>881</v>
      </c>
      <c r="N138" s="244">
        <v>3.45</v>
      </c>
      <c r="O138" s="244">
        <v>3.65</v>
      </c>
      <c r="P138" s="244">
        <v>3.65</v>
      </c>
      <c r="Q138" s="244">
        <v>3.65</v>
      </c>
      <c r="R138" s="244">
        <v>3.65</v>
      </c>
      <c r="S138" s="244">
        <v>3.65</v>
      </c>
      <c r="T138" s="244">
        <v>3.65</v>
      </c>
      <c r="U138" s="244">
        <v>3.65</v>
      </c>
      <c r="V138" s="244">
        <v>3.65</v>
      </c>
      <c r="W138" s="244">
        <v>3.65</v>
      </c>
      <c r="X138" s="244">
        <v>3.65</v>
      </c>
      <c r="Y138" s="244">
        <v>3.65</v>
      </c>
      <c r="Z138" s="244">
        <v>3.65</v>
      </c>
      <c r="AA138" s="244">
        <v>3.65</v>
      </c>
      <c r="AB138" s="574">
        <v>0.2</v>
      </c>
      <c r="AC138" s="618">
        <v>0.2</v>
      </c>
      <c r="AD138" s="618">
        <v>0.2</v>
      </c>
      <c r="AE138" s="618">
        <v>0.2</v>
      </c>
      <c r="AF138" s="618">
        <v>0.2</v>
      </c>
      <c r="AG138" s="618">
        <v>0.2</v>
      </c>
      <c r="AH138" s="618">
        <v>0.2</v>
      </c>
      <c r="AI138" s="618">
        <v>0.2</v>
      </c>
      <c r="AJ138" s="618">
        <v>0.2</v>
      </c>
      <c r="AK138" s="618">
        <v>0.2</v>
      </c>
      <c r="AL138" s="618">
        <v>0.2</v>
      </c>
      <c r="AM138" s="618">
        <v>0.2</v>
      </c>
      <c r="AN138" s="618">
        <v>0.2</v>
      </c>
      <c r="AO138" s="477"/>
      <c r="AP138" s="473">
        <f t="shared" si="97"/>
        <v>0</v>
      </c>
      <c r="AQ138" s="477"/>
      <c r="AR138" s="475">
        <f t="shared" si="98"/>
        <v>0</v>
      </c>
      <c r="AS138" s="480"/>
      <c r="AT138" s="473">
        <f t="shared" si="99"/>
        <v>0</v>
      </c>
      <c r="AU138" s="477"/>
      <c r="AV138" s="473">
        <f t="shared" si="100"/>
        <v>0</v>
      </c>
      <c r="AW138" s="477"/>
      <c r="AX138" s="473">
        <f t="shared" si="101"/>
        <v>0</v>
      </c>
      <c r="AY138" s="477"/>
      <c r="AZ138" s="473">
        <f t="shared" si="102"/>
        <v>0</v>
      </c>
      <c r="BA138" s="477">
        <v>440</v>
      </c>
      <c r="BB138" s="473">
        <f t="shared" si="103"/>
        <v>88</v>
      </c>
      <c r="BC138" s="477">
        <v>40</v>
      </c>
      <c r="BD138" s="473">
        <f t="shared" si="104"/>
        <v>8</v>
      </c>
      <c r="BE138" s="477"/>
      <c r="BF138" s="473">
        <f t="shared" si="105"/>
        <v>0</v>
      </c>
      <c r="BG138" s="477"/>
      <c r="BH138" s="473">
        <f t="shared" si="106"/>
        <v>0</v>
      </c>
      <c r="BI138" s="477"/>
      <c r="BJ138" s="473">
        <f t="shared" si="107"/>
        <v>0</v>
      </c>
      <c r="BK138" s="477"/>
      <c r="BL138" s="481">
        <f t="shared" si="108"/>
        <v>0</v>
      </c>
      <c r="BM138" s="479" t="s">
        <v>1069</v>
      </c>
      <c r="BN138" s="380"/>
      <c r="BO138" s="380" t="s">
        <v>868</v>
      </c>
      <c r="BP138" s="380" t="s">
        <v>1070</v>
      </c>
    </row>
    <row r="139" spans="1:68" ht="14.25" hidden="1" customHeight="1">
      <c r="A139" s="493" t="s">
        <v>864</v>
      </c>
      <c r="B139" s="528" t="s">
        <v>160</v>
      </c>
      <c r="C139" s="529" t="s">
        <v>87</v>
      </c>
      <c r="D139" s="517" t="s">
        <v>225</v>
      </c>
      <c r="E139" s="518" t="s">
        <v>192</v>
      </c>
      <c r="F139" s="617"/>
      <c r="G139" s="571">
        <v>2024</v>
      </c>
      <c r="H139" s="662" t="s">
        <v>627</v>
      </c>
      <c r="I139" s="662" t="s">
        <v>174</v>
      </c>
      <c r="J139" s="665">
        <v>14</v>
      </c>
      <c r="K139" s="666" t="s">
        <v>643</v>
      </c>
      <c r="L139" s="662" t="s">
        <v>1029</v>
      </c>
      <c r="M139" s="642" t="s">
        <v>881</v>
      </c>
      <c r="N139" s="244">
        <v>3.45</v>
      </c>
      <c r="O139" s="244">
        <v>3.65</v>
      </c>
      <c r="P139" s="244">
        <v>3.65</v>
      </c>
      <c r="Q139" s="244">
        <v>3.65</v>
      </c>
      <c r="R139" s="244">
        <v>3.65</v>
      </c>
      <c r="S139" s="244">
        <v>3.65</v>
      </c>
      <c r="T139" s="244">
        <v>3.65</v>
      </c>
      <c r="U139" s="244">
        <v>3.65</v>
      </c>
      <c r="V139" s="244">
        <v>3.65</v>
      </c>
      <c r="W139" s="244">
        <v>3.65</v>
      </c>
      <c r="X139" s="244">
        <v>3.65</v>
      </c>
      <c r="Y139" s="244">
        <v>3.65</v>
      </c>
      <c r="Z139" s="244">
        <v>3.65</v>
      </c>
      <c r="AA139" s="244">
        <v>3.65</v>
      </c>
      <c r="AB139" s="574">
        <v>0.2</v>
      </c>
      <c r="AC139" s="618">
        <v>0.2</v>
      </c>
      <c r="AD139" s="618">
        <v>0.2</v>
      </c>
      <c r="AE139" s="618">
        <v>0.2</v>
      </c>
      <c r="AF139" s="618">
        <v>0.2</v>
      </c>
      <c r="AG139" s="618">
        <v>0.2</v>
      </c>
      <c r="AH139" s="618">
        <v>0.2</v>
      </c>
      <c r="AI139" s="618">
        <v>0.2</v>
      </c>
      <c r="AJ139" s="618">
        <v>0.2</v>
      </c>
      <c r="AK139" s="618">
        <v>0.2</v>
      </c>
      <c r="AL139" s="618">
        <v>0.2</v>
      </c>
      <c r="AM139" s="618">
        <v>0.2</v>
      </c>
      <c r="AN139" s="618">
        <v>0.2</v>
      </c>
      <c r="AO139" s="478"/>
      <c r="AP139" s="473">
        <f t="shared" si="97"/>
        <v>0</v>
      </c>
      <c r="AQ139" s="478"/>
      <c r="AR139" s="475">
        <f t="shared" si="98"/>
        <v>0</v>
      </c>
      <c r="AS139" s="480"/>
      <c r="AT139" s="473">
        <f t="shared" si="99"/>
        <v>0</v>
      </c>
      <c r="AU139" s="477"/>
      <c r="AV139" s="473">
        <f t="shared" si="100"/>
        <v>0</v>
      </c>
      <c r="AW139" s="477"/>
      <c r="AX139" s="473">
        <f t="shared" si="101"/>
        <v>0</v>
      </c>
      <c r="AY139" s="477"/>
      <c r="AZ139" s="473">
        <f t="shared" si="102"/>
        <v>0</v>
      </c>
      <c r="BA139" s="477">
        <v>40</v>
      </c>
      <c r="BB139" s="473">
        <f t="shared" si="103"/>
        <v>8</v>
      </c>
      <c r="BC139" s="477">
        <v>0</v>
      </c>
      <c r="BD139" s="473">
        <f t="shared" si="104"/>
        <v>0</v>
      </c>
      <c r="BE139" s="478"/>
      <c r="BF139" s="473">
        <f t="shared" si="105"/>
        <v>0</v>
      </c>
      <c r="BG139" s="478"/>
      <c r="BH139" s="473">
        <f t="shared" si="106"/>
        <v>0</v>
      </c>
      <c r="BI139" s="478"/>
      <c r="BJ139" s="473">
        <f t="shared" si="107"/>
        <v>0</v>
      </c>
      <c r="BK139" s="478"/>
      <c r="BL139" s="481">
        <f t="shared" si="108"/>
        <v>0</v>
      </c>
      <c r="BM139" s="479" t="s">
        <v>1071</v>
      </c>
      <c r="BN139" s="380"/>
      <c r="BO139" s="380" t="s">
        <v>868</v>
      </c>
      <c r="BP139" s="380" t="s">
        <v>1072</v>
      </c>
    </row>
    <row r="140" spans="1:68" ht="14.25" hidden="1" customHeight="1">
      <c r="A140" s="498" t="s">
        <v>864</v>
      </c>
      <c r="B140" s="528" t="s">
        <v>160</v>
      </c>
      <c r="C140" s="529" t="s">
        <v>87</v>
      </c>
      <c r="D140" s="517" t="s">
        <v>538</v>
      </c>
      <c r="E140" s="518" t="s">
        <v>192</v>
      </c>
      <c r="F140" s="617"/>
      <c r="G140" s="571">
        <v>2024</v>
      </c>
      <c r="H140" s="662" t="s">
        <v>627</v>
      </c>
      <c r="I140" s="662" t="s">
        <v>174</v>
      </c>
      <c r="J140" s="665">
        <v>14</v>
      </c>
      <c r="K140" s="666" t="s">
        <v>234</v>
      </c>
      <c r="L140" s="662" t="s">
        <v>1029</v>
      </c>
      <c r="M140" s="642" t="s">
        <v>881</v>
      </c>
      <c r="N140" s="244">
        <v>3.45</v>
      </c>
      <c r="O140" s="244">
        <v>3.65</v>
      </c>
      <c r="P140" s="244">
        <v>3.65</v>
      </c>
      <c r="Q140" s="244">
        <v>3.65</v>
      </c>
      <c r="R140" s="244">
        <v>3.65</v>
      </c>
      <c r="S140" s="244">
        <v>3.65</v>
      </c>
      <c r="T140" s="244">
        <v>3.65</v>
      </c>
      <c r="U140" s="244">
        <v>3.65</v>
      </c>
      <c r="V140" s="244">
        <v>3.65</v>
      </c>
      <c r="W140" s="244">
        <v>3.65</v>
      </c>
      <c r="X140" s="244">
        <v>3.65</v>
      </c>
      <c r="Y140" s="244">
        <v>3.65</v>
      </c>
      <c r="Z140" s="244">
        <v>3.65</v>
      </c>
      <c r="AA140" s="244">
        <v>3.65</v>
      </c>
      <c r="AB140" s="574">
        <v>0.2</v>
      </c>
      <c r="AC140" s="618">
        <v>0.2</v>
      </c>
      <c r="AD140" s="618">
        <v>0.2</v>
      </c>
      <c r="AE140" s="618">
        <v>0.2</v>
      </c>
      <c r="AF140" s="618">
        <v>0.2</v>
      </c>
      <c r="AG140" s="618">
        <v>0.2</v>
      </c>
      <c r="AH140" s="618">
        <v>0.2</v>
      </c>
      <c r="AI140" s="618">
        <v>0.2</v>
      </c>
      <c r="AJ140" s="618">
        <v>0.2</v>
      </c>
      <c r="AK140" s="618">
        <v>0.2</v>
      </c>
      <c r="AL140" s="618">
        <v>0.2</v>
      </c>
      <c r="AM140" s="618">
        <v>0.2</v>
      </c>
      <c r="AN140" s="618">
        <v>0.2</v>
      </c>
      <c r="AO140" s="478"/>
      <c r="AP140" s="473">
        <f t="shared" si="97"/>
        <v>0</v>
      </c>
      <c r="AQ140" s="478"/>
      <c r="AR140" s="475">
        <f t="shared" si="98"/>
        <v>0</v>
      </c>
      <c r="AS140" s="480"/>
      <c r="AT140" s="473">
        <f t="shared" si="99"/>
        <v>0</v>
      </c>
      <c r="AU140" s="477"/>
      <c r="AV140" s="473">
        <f t="shared" si="100"/>
        <v>0</v>
      </c>
      <c r="AW140" s="477"/>
      <c r="AX140" s="473">
        <f t="shared" si="101"/>
        <v>0</v>
      </c>
      <c r="AY140" s="477">
        <v>200</v>
      </c>
      <c r="AZ140" s="473">
        <f t="shared" si="102"/>
        <v>40</v>
      </c>
      <c r="BA140" s="477">
        <v>40</v>
      </c>
      <c r="BB140" s="473">
        <f t="shared" si="103"/>
        <v>8</v>
      </c>
      <c r="BC140" s="477">
        <v>680</v>
      </c>
      <c r="BD140" s="473">
        <f t="shared" si="104"/>
        <v>136</v>
      </c>
      <c r="BE140" s="478">
        <v>240</v>
      </c>
      <c r="BF140" s="473">
        <f t="shared" si="105"/>
        <v>48</v>
      </c>
      <c r="BG140" s="478">
        <v>40</v>
      </c>
      <c r="BH140" s="473">
        <f t="shared" si="106"/>
        <v>8</v>
      </c>
      <c r="BI140" s="478">
        <v>800</v>
      </c>
      <c r="BJ140" s="473">
        <f t="shared" si="107"/>
        <v>160</v>
      </c>
      <c r="BK140" s="478"/>
      <c r="BL140" s="481">
        <f t="shared" si="108"/>
        <v>0</v>
      </c>
      <c r="BM140" s="479" t="s">
        <v>1073</v>
      </c>
      <c r="BN140" s="380"/>
      <c r="BO140" s="380" t="s">
        <v>868</v>
      </c>
      <c r="BP140" s="380" t="s">
        <v>1074</v>
      </c>
    </row>
    <row r="141" spans="1:68" ht="14.25" hidden="1" customHeight="1">
      <c r="A141" s="493" t="s">
        <v>864</v>
      </c>
      <c r="B141" s="528" t="s">
        <v>160</v>
      </c>
      <c r="C141" s="529" t="s">
        <v>87</v>
      </c>
      <c r="D141" s="517" t="s">
        <v>538</v>
      </c>
      <c r="E141" s="518" t="s">
        <v>192</v>
      </c>
      <c r="F141" s="617"/>
      <c r="G141" s="571">
        <v>2024</v>
      </c>
      <c r="H141" s="662" t="s">
        <v>627</v>
      </c>
      <c r="I141" s="662" t="s">
        <v>165</v>
      </c>
      <c r="J141" s="665">
        <v>14</v>
      </c>
      <c r="K141" s="666" t="s">
        <v>1075</v>
      </c>
      <c r="L141" s="662" t="s">
        <v>1029</v>
      </c>
      <c r="M141" s="642" t="s">
        <v>881</v>
      </c>
      <c r="N141" s="244">
        <v>8.07</v>
      </c>
      <c r="O141" s="616">
        <v>10</v>
      </c>
      <c r="P141" s="616">
        <v>10</v>
      </c>
      <c r="Q141" s="616">
        <v>10</v>
      </c>
      <c r="R141" s="616">
        <v>10</v>
      </c>
      <c r="S141" s="616">
        <v>10</v>
      </c>
      <c r="T141" s="616">
        <v>10</v>
      </c>
      <c r="U141" s="616">
        <v>10</v>
      </c>
      <c r="V141" s="616">
        <v>10</v>
      </c>
      <c r="W141" s="616">
        <v>10</v>
      </c>
      <c r="X141" s="616">
        <v>10</v>
      </c>
      <c r="Y141" s="616">
        <v>10</v>
      </c>
      <c r="Z141" s="616">
        <v>10</v>
      </c>
      <c r="AA141" s="616">
        <v>10</v>
      </c>
      <c r="AB141" s="574">
        <v>1.93</v>
      </c>
      <c r="AC141" s="618">
        <v>1.93</v>
      </c>
      <c r="AD141" s="618">
        <v>1.93</v>
      </c>
      <c r="AE141" s="618">
        <v>1.93</v>
      </c>
      <c r="AF141" s="618">
        <v>1.93</v>
      </c>
      <c r="AG141" s="618">
        <v>1.93</v>
      </c>
      <c r="AH141" s="618">
        <v>1.93</v>
      </c>
      <c r="AI141" s="618">
        <v>1.93</v>
      </c>
      <c r="AJ141" s="618">
        <v>1.93</v>
      </c>
      <c r="AK141" s="618">
        <v>1.93</v>
      </c>
      <c r="AL141" s="618">
        <v>1.93</v>
      </c>
      <c r="AM141" s="618">
        <v>1.93</v>
      </c>
      <c r="AN141" s="618">
        <v>1.93</v>
      </c>
      <c r="AO141" s="477"/>
      <c r="AP141" s="473">
        <f t="shared" si="97"/>
        <v>0</v>
      </c>
      <c r="AQ141" s="477"/>
      <c r="AR141" s="475">
        <f t="shared" si="98"/>
        <v>0</v>
      </c>
      <c r="AS141" s="480"/>
      <c r="AT141" s="473">
        <f t="shared" si="99"/>
        <v>0</v>
      </c>
      <c r="AU141" s="477"/>
      <c r="AV141" s="473">
        <f t="shared" si="100"/>
        <v>0</v>
      </c>
      <c r="AW141" s="477"/>
      <c r="AX141" s="473">
        <f t="shared" si="101"/>
        <v>0</v>
      </c>
      <c r="AY141" s="477"/>
      <c r="AZ141" s="473">
        <f t="shared" si="102"/>
        <v>0</v>
      </c>
      <c r="BA141" s="477">
        <v>120</v>
      </c>
      <c r="BB141" s="473">
        <f t="shared" si="103"/>
        <v>231.6</v>
      </c>
      <c r="BC141" s="477">
        <v>2120</v>
      </c>
      <c r="BD141" s="473">
        <f t="shared" si="104"/>
        <v>4091.6</v>
      </c>
      <c r="BE141" s="477">
        <v>880</v>
      </c>
      <c r="BF141" s="473">
        <f t="shared" si="105"/>
        <v>1698.3999999999999</v>
      </c>
      <c r="BG141" s="477">
        <v>880</v>
      </c>
      <c r="BH141" s="473">
        <f t="shared" si="106"/>
        <v>1698.3999999999999</v>
      </c>
      <c r="BI141" s="477">
        <v>940</v>
      </c>
      <c r="BJ141" s="473">
        <f t="shared" si="107"/>
        <v>1814.2</v>
      </c>
      <c r="BK141" s="477">
        <v>800</v>
      </c>
      <c r="BL141" s="481">
        <f t="shared" si="108"/>
        <v>1544</v>
      </c>
      <c r="BM141" s="479" t="s">
        <v>1076</v>
      </c>
      <c r="BN141" s="380"/>
      <c r="BO141" s="380" t="s">
        <v>868</v>
      </c>
      <c r="BP141" s="380" t="s">
        <v>1077</v>
      </c>
    </row>
    <row r="142" spans="1:68" ht="14.25" hidden="1" customHeight="1">
      <c r="A142" s="498" t="s">
        <v>864</v>
      </c>
      <c r="B142" s="528" t="s">
        <v>160</v>
      </c>
      <c r="C142" s="529" t="s">
        <v>87</v>
      </c>
      <c r="D142" s="517" t="s">
        <v>225</v>
      </c>
      <c r="E142" s="518" t="s">
        <v>192</v>
      </c>
      <c r="F142" s="617"/>
      <c r="G142" s="571">
        <v>2024</v>
      </c>
      <c r="H142" s="662" t="s">
        <v>627</v>
      </c>
      <c r="I142" s="662" t="s">
        <v>165</v>
      </c>
      <c r="J142" s="665">
        <v>14</v>
      </c>
      <c r="K142" s="666" t="s">
        <v>1078</v>
      </c>
      <c r="L142" s="662" t="s">
        <v>1029</v>
      </c>
      <c r="M142" s="642" t="s">
        <v>881</v>
      </c>
      <c r="N142" s="244">
        <v>8.07</v>
      </c>
      <c r="O142" s="616">
        <v>10</v>
      </c>
      <c r="P142" s="616">
        <v>10</v>
      </c>
      <c r="Q142" s="616">
        <v>10</v>
      </c>
      <c r="R142" s="616">
        <v>10</v>
      </c>
      <c r="S142" s="616">
        <v>10</v>
      </c>
      <c r="T142" s="616">
        <v>10</v>
      </c>
      <c r="U142" s="616">
        <v>10</v>
      </c>
      <c r="V142" s="616">
        <v>10</v>
      </c>
      <c r="W142" s="616">
        <v>10</v>
      </c>
      <c r="X142" s="616">
        <v>10</v>
      </c>
      <c r="Y142" s="616">
        <v>10</v>
      </c>
      <c r="Z142" s="616">
        <v>10</v>
      </c>
      <c r="AA142" s="616">
        <v>10</v>
      </c>
      <c r="AB142" s="574">
        <v>1.93</v>
      </c>
      <c r="AC142" s="618">
        <v>1.93</v>
      </c>
      <c r="AD142" s="618">
        <v>1.93</v>
      </c>
      <c r="AE142" s="618">
        <v>1.93</v>
      </c>
      <c r="AF142" s="618">
        <v>1.93</v>
      </c>
      <c r="AG142" s="618">
        <v>1.93</v>
      </c>
      <c r="AH142" s="618">
        <v>1.93</v>
      </c>
      <c r="AI142" s="618">
        <v>1.93</v>
      </c>
      <c r="AJ142" s="618">
        <v>1.93</v>
      </c>
      <c r="AK142" s="618">
        <v>1.93</v>
      </c>
      <c r="AL142" s="618">
        <v>1.93</v>
      </c>
      <c r="AM142" s="618">
        <v>1.93</v>
      </c>
      <c r="AN142" s="618">
        <v>1.93</v>
      </c>
      <c r="AO142" s="478"/>
      <c r="AP142" s="473">
        <f t="shared" si="97"/>
        <v>0</v>
      </c>
      <c r="AQ142" s="478"/>
      <c r="AR142" s="475">
        <f t="shared" si="98"/>
        <v>0</v>
      </c>
      <c r="AS142" s="480"/>
      <c r="AT142" s="473">
        <f t="shared" si="99"/>
        <v>0</v>
      </c>
      <c r="AU142" s="477"/>
      <c r="AV142" s="473">
        <f t="shared" si="100"/>
        <v>0</v>
      </c>
      <c r="AW142" s="477"/>
      <c r="AX142" s="473">
        <f t="shared" si="101"/>
        <v>0</v>
      </c>
      <c r="AY142" s="477"/>
      <c r="AZ142" s="473">
        <f t="shared" si="102"/>
        <v>0</v>
      </c>
      <c r="BA142" s="477">
        <v>40</v>
      </c>
      <c r="BB142" s="473">
        <f t="shared" si="103"/>
        <v>77.2</v>
      </c>
      <c r="BC142" s="477">
        <v>0</v>
      </c>
      <c r="BD142" s="473">
        <f t="shared" si="104"/>
        <v>0</v>
      </c>
      <c r="BE142" s="478">
        <v>0</v>
      </c>
      <c r="BF142" s="473">
        <f t="shared" si="105"/>
        <v>0</v>
      </c>
      <c r="BG142" s="478"/>
      <c r="BH142" s="473">
        <f t="shared" si="106"/>
        <v>0</v>
      </c>
      <c r="BI142" s="478"/>
      <c r="BJ142" s="473">
        <f t="shared" si="107"/>
        <v>0</v>
      </c>
      <c r="BK142" s="478"/>
      <c r="BL142" s="481">
        <f t="shared" si="108"/>
        <v>0</v>
      </c>
      <c r="BM142" s="479" t="s">
        <v>1079</v>
      </c>
      <c r="BN142" s="380"/>
      <c r="BO142" s="380" t="s">
        <v>868</v>
      </c>
      <c r="BP142" s="380" t="s">
        <v>1080</v>
      </c>
    </row>
    <row r="143" spans="1:68" ht="14.25" hidden="1" customHeight="1">
      <c r="A143" s="493" t="s">
        <v>864</v>
      </c>
      <c r="B143" s="528" t="s">
        <v>160</v>
      </c>
      <c r="C143" s="529" t="s">
        <v>87</v>
      </c>
      <c r="D143" s="517" t="s">
        <v>538</v>
      </c>
      <c r="E143" s="518" t="s">
        <v>192</v>
      </c>
      <c r="F143" s="617"/>
      <c r="G143" s="571">
        <v>2024</v>
      </c>
      <c r="H143" s="662" t="s">
        <v>627</v>
      </c>
      <c r="I143" s="662" t="s">
        <v>165</v>
      </c>
      <c r="J143" s="665">
        <v>14</v>
      </c>
      <c r="K143" s="666" t="s">
        <v>501</v>
      </c>
      <c r="L143" s="662" t="s">
        <v>1029</v>
      </c>
      <c r="M143" s="642" t="s">
        <v>881</v>
      </c>
      <c r="N143" s="244">
        <v>8.8699999999999992</v>
      </c>
      <c r="O143" s="616">
        <v>11</v>
      </c>
      <c r="P143" s="616">
        <v>11</v>
      </c>
      <c r="Q143" s="616">
        <v>11</v>
      </c>
      <c r="R143" s="616">
        <v>11</v>
      </c>
      <c r="S143" s="616">
        <v>11</v>
      </c>
      <c r="T143" s="616">
        <v>11</v>
      </c>
      <c r="U143" s="616">
        <v>11</v>
      </c>
      <c r="V143" s="616">
        <v>11</v>
      </c>
      <c r="W143" s="616">
        <v>11</v>
      </c>
      <c r="X143" s="616">
        <v>11</v>
      </c>
      <c r="Y143" s="616">
        <v>11</v>
      </c>
      <c r="Z143" s="616">
        <v>11</v>
      </c>
      <c r="AA143" s="616">
        <v>11</v>
      </c>
      <c r="AB143" s="574">
        <v>2.13</v>
      </c>
      <c r="AC143" s="618">
        <v>2.13</v>
      </c>
      <c r="AD143" s="618">
        <v>2.13</v>
      </c>
      <c r="AE143" s="618">
        <v>2.13</v>
      </c>
      <c r="AF143" s="618">
        <v>2.13</v>
      </c>
      <c r="AG143" s="618">
        <v>2.13</v>
      </c>
      <c r="AH143" s="618">
        <v>2.13</v>
      </c>
      <c r="AI143" s="618">
        <v>2.13</v>
      </c>
      <c r="AJ143" s="618">
        <v>2.13</v>
      </c>
      <c r="AK143" s="618">
        <v>2.13</v>
      </c>
      <c r="AL143" s="618">
        <v>2.13</v>
      </c>
      <c r="AM143" s="618">
        <v>2.13</v>
      </c>
      <c r="AN143" s="618">
        <v>2.13</v>
      </c>
      <c r="AO143" s="477"/>
      <c r="AP143" s="473">
        <f t="shared" si="97"/>
        <v>0</v>
      </c>
      <c r="AQ143" s="477"/>
      <c r="AR143" s="475">
        <f t="shared" si="98"/>
        <v>0</v>
      </c>
      <c r="AS143" s="480"/>
      <c r="AT143" s="473">
        <f t="shared" si="99"/>
        <v>0</v>
      </c>
      <c r="AU143" s="477"/>
      <c r="AV143" s="473">
        <f t="shared" si="100"/>
        <v>0</v>
      </c>
      <c r="AW143" s="477"/>
      <c r="AX143" s="473">
        <f t="shared" si="101"/>
        <v>0</v>
      </c>
      <c r="AY143" s="477"/>
      <c r="AZ143" s="473">
        <f t="shared" si="102"/>
        <v>0</v>
      </c>
      <c r="BA143" s="477">
        <v>40</v>
      </c>
      <c r="BB143" s="473">
        <f t="shared" si="103"/>
        <v>85.199999999999989</v>
      </c>
      <c r="BC143" s="477">
        <v>0</v>
      </c>
      <c r="BD143" s="473">
        <f t="shared" si="104"/>
        <v>0</v>
      </c>
      <c r="BE143" s="477">
        <v>0</v>
      </c>
      <c r="BF143" s="473">
        <f t="shared" si="105"/>
        <v>0</v>
      </c>
      <c r="BG143" s="477"/>
      <c r="BH143" s="473">
        <f t="shared" si="106"/>
        <v>0</v>
      </c>
      <c r="BI143" s="477"/>
      <c r="BJ143" s="473">
        <f t="shared" si="107"/>
        <v>0</v>
      </c>
      <c r="BK143" s="477"/>
      <c r="BL143" s="481">
        <f t="shared" si="108"/>
        <v>0</v>
      </c>
      <c r="BM143" s="479" t="s">
        <v>1081</v>
      </c>
      <c r="BN143" s="380"/>
      <c r="BO143" s="380" t="s">
        <v>868</v>
      </c>
      <c r="BP143" s="380" t="s">
        <v>1082</v>
      </c>
    </row>
    <row r="144" spans="1:68" ht="14.25" hidden="1" customHeight="1">
      <c r="A144" s="498" t="s">
        <v>864</v>
      </c>
      <c r="B144" s="528" t="s">
        <v>160</v>
      </c>
      <c r="C144" s="529" t="s">
        <v>87</v>
      </c>
      <c r="D144" s="517" t="s">
        <v>538</v>
      </c>
      <c r="E144" s="518" t="s">
        <v>192</v>
      </c>
      <c r="F144" s="617"/>
      <c r="G144" s="571">
        <v>2024</v>
      </c>
      <c r="H144" s="662" t="s">
        <v>627</v>
      </c>
      <c r="I144" s="662" t="s">
        <v>165</v>
      </c>
      <c r="J144" s="665">
        <v>14</v>
      </c>
      <c r="K144" s="666" t="s">
        <v>641</v>
      </c>
      <c r="L144" s="662" t="s">
        <v>1029</v>
      </c>
      <c r="M144" s="642" t="s">
        <v>881</v>
      </c>
      <c r="N144" s="244">
        <v>8.8699999999999992</v>
      </c>
      <c r="O144" s="616">
        <v>11</v>
      </c>
      <c r="P144" s="616">
        <v>11</v>
      </c>
      <c r="Q144" s="616">
        <v>11</v>
      </c>
      <c r="R144" s="616">
        <v>11</v>
      </c>
      <c r="S144" s="616">
        <v>11</v>
      </c>
      <c r="T144" s="616">
        <v>11</v>
      </c>
      <c r="U144" s="616">
        <v>11</v>
      </c>
      <c r="V144" s="616">
        <v>11</v>
      </c>
      <c r="W144" s="616">
        <v>11</v>
      </c>
      <c r="X144" s="616">
        <v>11</v>
      </c>
      <c r="Y144" s="616">
        <v>11</v>
      </c>
      <c r="Z144" s="616">
        <v>11</v>
      </c>
      <c r="AA144" s="616">
        <v>11</v>
      </c>
      <c r="AB144" s="574">
        <v>2.13</v>
      </c>
      <c r="AC144" s="618">
        <v>2.13</v>
      </c>
      <c r="AD144" s="618">
        <v>2.13</v>
      </c>
      <c r="AE144" s="618">
        <v>2.13</v>
      </c>
      <c r="AF144" s="618">
        <v>2.13</v>
      </c>
      <c r="AG144" s="618">
        <v>2.13</v>
      </c>
      <c r="AH144" s="618">
        <v>2.13</v>
      </c>
      <c r="AI144" s="618">
        <v>2.13</v>
      </c>
      <c r="AJ144" s="618">
        <v>2.13</v>
      </c>
      <c r="AK144" s="618">
        <v>2.13</v>
      </c>
      <c r="AL144" s="618">
        <v>2.13</v>
      </c>
      <c r="AM144" s="618">
        <v>2.13</v>
      </c>
      <c r="AN144" s="618">
        <v>2.13</v>
      </c>
      <c r="AO144" s="477"/>
      <c r="AP144" s="473">
        <f t="shared" si="97"/>
        <v>0</v>
      </c>
      <c r="AQ144" s="477"/>
      <c r="AR144" s="475">
        <f t="shared" si="98"/>
        <v>0</v>
      </c>
      <c r="AS144" s="480"/>
      <c r="AT144" s="473">
        <f t="shared" si="99"/>
        <v>0</v>
      </c>
      <c r="AU144" s="477"/>
      <c r="AV144" s="473">
        <f t="shared" si="100"/>
        <v>0</v>
      </c>
      <c r="AW144" s="477"/>
      <c r="AX144" s="473">
        <f t="shared" si="101"/>
        <v>0</v>
      </c>
      <c r="AY144" s="477"/>
      <c r="AZ144" s="473">
        <f t="shared" si="102"/>
        <v>0</v>
      </c>
      <c r="BA144" s="477"/>
      <c r="BB144" s="473">
        <f t="shared" si="103"/>
        <v>0</v>
      </c>
      <c r="BC144" s="477">
        <v>0</v>
      </c>
      <c r="BD144" s="473">
        <f t="shared" si="104"/>
        <v>0</v>
      </c>
      <c r="BE144" s="477">
        <v>0</v>
      </c>
      <c r="BF144" s="473">
        <f t="shared" si="105"/>
        <v>0</v>
      </c>
      <c r="BG144" s="477"/>
      <c r="BH144" s="473">
        <f t="shared" si="106"/>
        <v>0</v>
      </c>
      <c r="BI144" s="477"/>
      <c r="BJ144" s="473">
        <f t="shared" si="107"/>
        <v>0</v>
      </c>
      <c r="BK144" s="477"/>
      <c r="BL144" s="481">
        <f t="shared" si="108"/>
        <v>0</v>
      </c>
      <c r="BM144" s="479" t="s">
        <v>1083</v>
      </c>
      <c r="BN144" s="380"/>
      <c r="BO144" s="380" t="s">
        <v>868</v>
      </c>
      <c r="BP144" s="380" t="s">
        <v>1084</v>
      </c>
    </row>
    <row r="145" spans="1:68" ht="14.25" hidden="1" customHeight="1">
      <c r="A145" s="493" t="s">
        <v>864</v>
      </c>
      <c r="B145" s="528" t="s">
        <v>160</v>
      </c>
      <c r="C145" s="529" t="s">
        <v>87</v>
      </c>
      <c r="D145" s="517" t="s">
        <v>225</v>
      </c>
      <c r="E145" s="518" t="s">
        <v>192</v>
      </c>
      <c r="F145" s="617"/>
      <c r="G145" s="571">
        <v>2024</v>
      </c>
      <c r="H145" s="662" t="s">
        <v>627</v>
      </c>
      <c r="I145" s="662" t="s">
        <v>165</v>
      </c>
      <c r="J145" s="665">
        <v>14</v>
      </c>
      <c r="K145" s="666" t="s">
        <v>643</v>
      </c>
      <c r="L145" s="662" t="s">
        <v>1029</v>
      </c>
      <c r="M145" s="642" t="s">
        <v>881</v>
      </c>
      <c r="N145" s="244">
        <v>8.8699999999999992</v>
      </c>
      <c r="O145" s="616">
        <v>11</v>
      </c>
      <c r="P145" s="616">
        <v>11</v>
      </c>
      <c r="Q145" s="616">
        <v>11</v>
      </c>
      <c r="R145" s="616">
        <v>11</v>
      </c>
      <c r="S145" s="616">
        <v>11</v>
      </c>
      <c r="T145" s="616">
        <v>11</v>
      </c>
      <c r="U145" s="616">
        <v>11</v>
      </c>
      <c r="V145" s="616">
        <v>11</v>
      </c>
      <c r="W145" s="616">
        <v>11</v>
      </c>
      <c r="X145" s="616">
        <v>11</v>
      </c>
      <c r="Y145" s="616">
        <v>11</v>
      </c>
      <c r="Z145" s="616">
        <v>11</v>
      </c>
      <c r="AA145" s="616">
        <v>11</v>
      </c>
      <c r="AB145" s="574">
        <v>2.13</v>
      </c>
      <c r="AC145" s="618">
        <v>2.13</v>
      </c>
      <c r="AD145" s="618">
        <v>2.13</v>
      </c>
      <c r="AE145" s="618">
        <v>2.13</v>
      </c>
      <c r="AF145" s="618">
        <v>2.13</v>
      </c>
      <c r="AG145" s="618">
        <v>2.13</v>
      </c>
      <c r="AH145" s="618">
        <v>2.13</v>
      </c>
      <c r="AI145" s="618">
        <v>2.13</v>
      </c>
      <c r="AJ145" s="618">
        <v>2.13</v>
      </c>
      <c r="AK145" s="618">
        <v>2.13</v>
      </c>
      <c r="AL145" s="618">
        <v>2.13</v>
      </c>
      <c r="AM145" s="618">
        <v>2.13</v>
      </c>
      <c r="AN145" s="618">
        <v>2.13</v>
      </c>
      <c r="AO145" s="478"/>
      <c r="AP145" s="473">
        <f t="shared" si="97"/>
        <v>0</v>
      </c>
      <c r="AQ145" s="478"/>
      <c r="AR145" s="475">
        <f t="shared" si="98"/>
        <v>0</v>
      </c>
      <c r="AS145" s="480"/>
      <c r="AT145" s="473">
        <f t="shared" si="99"/>
        <v>0</v>
      </c>
      <c r="AU145" s="477"/>
      <c r="AV145" s="473">
        <f t="shared" si="100"/>
        <v>0</v>
      </c>
      <c r="AW145" s="477"/>
      <c r="AX145" s="473">
        <f t="shared" si="101"/>
        <v>0</v>
      </c>
      <c r="AY145" s="477"/>
      <c r="AZ145" s="473">
        <f t="shared" si="102"/>
        <v>0</v>
      </c>
      <c r="BA145" s="477"/>
      <c r="BB145" s="473">
        <f t="shared" si="103"/>
        <v>0</v>
      </c>
      <c r="BC145" s="477">
        <v>40</v>
      </c>
      <c r="BD145" s="473">
        <f t="shared" si="104"/>
        <v>85.199999999999989</v>
      </c>
      <c r="BE145" s="478">
        <v>0</v>
      </c>
      <c r="BF145" s="473">
        <f t="shared" si="105"/>
        <v>0</v>
      </c>
      <c r="BG145" s="478"/>
      <c r="BH145" s="473">
        <f t="shared" si="106"/>
        <v>0</v>
      </c>
      <c r="BI145" s="478"/>
      <c r="BJ145" s="473">
        <f t="shared" si="107"/>
        <v>0</v>
      </c>
      <c r="BK145" s="478"/>
      <c r="BL145" s="481">
        <f t="shared" si="108"/>
        <v>0</v>
      </c>
      <c r="BM145" s="479" t="s">
        <v>1085</v>
      </c>
      <c r="BN145" s="380"/>
      <c r="BO145" s="380" t="s">
        <v>868</v>
      </c>
      <c r="BP145" s="380" t="s">
        <v>1086</v>
      </c>
    </row>
    <row r="146" spans="1:68" ht="14.25" hidden="1" customHeight="1">
      <c r="A146" s="493" t="s">
        <v>864</v>
      </c>
      <c r="B146" s="528" t="s">
        <v>160</v>
      </c>
      <c r="C146" s="529" t="s">
        <v>87</v>
      </c>
      <c r="D146" s="517" t="s">
        <v>225</v>
      </c>
      <c r="E146" s="518" t="s">
        <v>192</v>
      </c>
      <c r="F146" s="973" t="s">
        <v>1087</v>
      </c>
      <c r="G146" s="110">
        <v>2024</v>
      </c>
      <c r="H146" s="169" t="s">
        <v>627</v>
      </c>
      <c r="I146" s="169" t="s">
        <v>174</v>
      </c>
      <c r="J146" s="326">
        <v>14</v>
      </c>
      <c r="K146" s="77" t="s">
        <v>1065</v>
      </c>
      <c r="L146" s="169" t="s">
        <v>167</v>
      </c>
      <c r="M146" s="327" t="s">
        <v>870</v>
      </c>
      <c r="N146" s="55">
        <v>3.45</v>
      </c>
      <c r="O146" s="55">
        <v>3.65</v>
      </c>
      <c r="P146" s="55">
        <v>3.65</v>
      </c>
      <c r="Q146" s="55">
        <v>3.65</v>
      </c>
      <c r="R146" s="55">
        <v>3.65</v>
      </c>
      <c r="S146" s="55">
        <v>3.65</v>
      </c>
      <c r="T146" s="55">
        <v>3.65</v>
      </c>
      <c r="U146" s="55">
        <v>3.65</v>
      </c>
      <c r="V146" s="55">
        <v>3.65</v>
      </c>
      <c r="W146" s="55">
        <v>3.65</v>
      </c>
      <c r="X146" s="55">
        <v>3.65</v>
      </c>
      <c r="Y146" s="55">
        <v>3.65</v>
      </c>
      <c r="Z146" s="55">
        <v>3.65</v>
      </c>
      <c r="AA146" s="55">
        <v>3.65</v>
      </c>
      <c r="AB146" s="225">
        <v>0.2</v>
      </c>
      <c r="AC146" s="609">
        <v>0.2</v>
      </c>
      <c r="AD146" s="609">
        <v>0.2</v>
      </c>
      <c r="AE146" s="609">
        <v>0.2</v>
      </c>
      <c r="AF146" s="609">
        <v>0.2</v>
      </c>
      <c r="AG146" s="609">
        <v>0.2</v>
      </c>
      <c r="AH146" s="609">
        <v>0.2</v>
      </c>
      <c r="AI146" s="609">
        <v>0.2</v>
      </c>
      <c r="AJ146" s="609">
        <v>0.2</v>
      </c>
      <c r="AK146" s="609">
        <v>0.2</v>
      </c>
      <c r="AL146" s="609">
        <v>0.2</v>
      </c>
      <c r="AM146" s="609">
        <v>0.2</v>
      </c>
      <c r="AN146" s="609">
        <v>0.2</v>
      </c>
      <c r="AO146" s="386">
        <v>2240</v>
      </c>
      <c r="AP146" s="431">
        <f t="shared" ref="AP146:AP157" si="109">AC146*AO146</f>
        <v>448</v>
      </c>
      <c r="AQ146" s="386">
        <v>4200</v>
      </c>
      <c r="AR146" s="237">
        <f t="shared" ref="AR146:AR157" si="110">AD146*AQ146</f>
        <v>840</v>
      </c>
      <c r="AS146" s="96">
        <v>1400</v>
      </c>
      <c r="AT146" s="431">
        <f t="shared" ref="AT146:AT157" si="111">AE146*AS146</f>
        <v>280</v>
      </c>
      <c r="AU146" s="386">
        <v>2000</v>
      </c>
      <c r="AV146" s="431">
        <f t="shared" ref="AV146:AV157" si="112">AF146*AU146</f>
        <v>400</v>
      </c>
      <c r="AW146" s="386">
        <v>4240</v>
      </c>
      <c r="AX146" s="431">
        <f t="shared" ref="AX146:AX157" si="113">AG146*AW146</f>
        <v>848</v>
      </c>
      <c r="AY146" s="386">
        <v>5400</v>
      </c>
      <c r="AZ146" s="431">
        <f t="shared" si="102"/>
        <v>1080</v>
      </c>
      <c r="BA146" s="386">
        <v>4080</v>
      </c>
      <c r="BB146" s="431">
        <f t="shared" si="103"/>
        <v>816</v>
      </c>
      <c r="BC146" s="386">
        <v>520</v>
      </c>
      <c r="BD146" s="431">
        <f t="shared" si="104"/>
        <v>104</v>
      </c>
      <c r="BE146" s="386">
        <v>440</v>
      </c>
      <c r="BF146" s="431">
        <f t="shared" si="105"/>
        <v>88</v>
      </c>
      <c r="BG146" s="386">
        <v>920</v>
      </c>
      <c r="BH146" s="431">
        <f t="shared" si="106"/>
        <v>184</v>
      </c>
      <c r="BI146" s="386">
        <v>3880</v>
      </c>
      <c r="BJ146" s="431">
        <f t="shared" si="107"/>
        <v>776</v>
      </c>
      <c r="BK146" s="386"/>
      <c r="BL146" s="445">
        <f t="shared" si="108"/>
        <v>0</v>
      </c>
      <c r="BM146" s="317" t="s">
        <v>1088</v>
      </c>
      <c r="BN146" s="599"/>
      <c r="BO146" s="599" t="s">
        <v>868</v>
      </c>
      <c r="BP146" s="599" t="s">
        <v>1067</v>
      </c>
    </row>
    <row r="147" spans="1:68" ht="14.25" hidden="1" customHeight="1">
      <c r="A147" s="498" t="s">
        <v>864</v>
      </c>
      <c r="B147" s="528" t="s">
        <v>160</v>
      </c>
      <c r="C147" s="529" t="s">
        <v>87</v>
      </c>
      <c r="D147" s="517" t="s">
        <v>225</v>
      </c>
      <c r="E147" s="518" t="s">
        <v>192</v>
      </c>
      <c r="F147" s="973"/>
      <c r="G147" s="110">
        <v>2024</v>
      </c>
      <c r="H147" s="169" t="s">
        <v>627</v>
      </c>
      <c r="I147" s="169" t="s">
        <v>174</v>
      </c>
      <c r="J147" s="326">
        <v>14</v>
      </c>
      <c r="K147" s="77" t="s">
        <v>1068</v>
      </c>
      <c r="L147" s="169" t="s">
        <v>167</v>
      </c>
      <c r="M147" s="327" t="s">
        <v>870</v>
      </c>
      <c r="N147" s="55">
        <v>3.45</v>
      </c>
      <c r="O147" s="55">
        <v>3.65</v>
      </c>
      <c r="P147" s="55">
        <v>3.65</v>
      </c>
      <c r="Q147" s="55">
        <v>3.65</v>
      </c>
      <c r="R147" s="55">
        <v>3.65</v>
      </c>
      <c r="S147" s="55">
        <v>3.65</v>
      </c>
      <c r="T147" s="55">
        <v>3.65</v>
      </c>
      <c r="U147" s="55">
        <v>3.65</v>
      </c>
      <c r="V147" s="55">
        <v>3.65</v>
      </c>
      <c r="W147" s="55">
        <v>3.65</v>
      </c>
      <c r="X147" s="55">
        <v>3.65</v>
      </c>
      <c r="Y147" s="55">
        <v>3.65</v>
      </c>
      <c r="Z147" s="55">
        <v>3.65</v>
      </c>
      <c r="AA147" s="55">
        <v>3.65</v>
      </c>
      <c r="AB147" s="225">
        <v>0.2</v>
      </c>
      <c r="AC147" s="609">
        <v>0.2</v>
      </c>
      <c r="AD147" s="609">
        <v>0.2</v>
      </c>
      <c r="AE147" s="609">
        <v>0.2</v>
      </c>
      <c r="AF147" s="609">
        <v>0.2</v>
      </c>
      <c r="AG147" s="609">
        <v>0.2</v>
      </c>
      <c r="AH147" s="609">
        <v>0.2</v>
      </c>
      <c r="AI147" s="609">
        <v>0.2</v>
      </c>
      <c r="AJ147" s="609">
        <v>0.2</v>
      </c>
      <c r="AK147" s="609">
        <v>0.2</v>
      </c>
      <c r="AL147" s="609">
        <v>0.2</v>
      </c>
      <c r="AM147" s="609">
        <v>0.2</v>
      </c>
      <c r="AN147" s="609">
        <v>0.2</v>
      </c>
      <c r="AO147" s="386">
        <v>40</v>
      </c>
      <c r="AP147" s="431">
        <f t="shared" si="109"/>
        <v>8</v>
      </c>
      <c r="AQ147" s="386">
        <v>40</v>
      </c>
      <c r="AR147" s="237">
        <f t="shared" si="110"/>
        <v>8</v>
      </c>
      <c r="AS147" s="96"/>
      <c r="AT147" s="431">
        <f t="shared" si="111"/>
        <v>0</v>
      </c>
      <c r="AU147" s="386">
        <v>80</v>
      </c>
      <c r="AV147" s="431">
        <f t="shared" si="112"/>
        <v>16</v>
      </c>
      <c r="AW147" s="386">
        <v>120</v>
      </c>
      <c r="AX147" s="431">
        <f t="shared" si="113"/>
        <v>24</v>
      </c>
      <c r="AY147" s="386"/>
      <c r="AZ147" s="431">
        <f t="shared" si="102"/>
        <v>0</v>
      </c>
      <c r="BA147" s="386">
        <v>40</v>
      </c>
      <c r="BB147" s="431">
        <f t="shared" si="103"/>
        <v>8</v>
      </c>
      <c r="BC147" s="386"/>
      <c r="BD147" s="431">
        <f t="shared" si="104"/>
        <v>0</v>
      </c>
      <c r="BE147" s="386"/>
      <c r="BF147" s="431">
        <f t="shared" si="105"/>
        <v>0</v>
      </c>
      <c r="BG147" s="386"/>
      <c r="BH147" s="431">
        <f t="shared" si="106"/>
        <v>0</v>
      </c>
      <c r="BI147" s="386">
        <v>0</v>
      </c>
      <c r="BJ147" s="431">
        <f t="shared" si="107"/>
        <v>0</v>
      </c>
      <c r="BK147" s="386"/>
      <c r="BL147" s="445">
        <f t="shared" si="108"/>
        <v>0</v>
      </c>
      <c r="BM147" s="317" t="s">
        <v>1089</v>
      </c>
      <c r="BN147" s="599"/>
      <c r="BO147" s="599" t="s">
        <v>868</v>
      </c>
      <c r="BP147" s="599" t="s">
        <v>1070</v>
      </c>
    </row>
    <row r="148" spans="1:68" ht="14.25" hidden="1" customHeight="1">
      <c r="A148" s="493" t="s">
        <v>864</v>
      </c>
      <c r="B148" s="528" t="s">
        <v>160</v>
      </c>
      <c r="C148" s="529" t="s">
        <v>87</v>
      </c>
      <c r="D148" s="517" t="s">
        <v>225</v>
      </c>
      <c r="E148" s="518" t="s">
        <v>192</v>
      </c>
      <c r="F148" s="973"/>
      <c r="G148" s="110">
        <v>2024</v>
      </c>
      <c r="H148" s="169" t="s">
        <v>627</v>
      </c>
      <c r="I148" s="169" t="s">
        <v>174</v>
      </c>
      <c r="J148" s="326">
        <v>14</v>
      </c>
      <c r="K148" s="77" t="s">
        <v>643</v>
      </c>
      <c r="L148" s="169" t="s">
        <v>167</v>
      </c>
      <c r="M148" s="327" t="s">
        <v>870</v>
      </c>
      <c r="N148" s="55">
        <v>3.45</v>
      </c>
      <c r="O148" s="55">
        <v>3.65</v>
      </c>
      <c r="P148" s="55">
        <v>3.65</v>
      </c>
      <c r="Q148" s="55">
        <v>3.65</v>
      </c>
      <c r="R148" s="55">
        <v>3.65</v>
      </c>
      <c r="S148" s="55">
        <v>3.65</v>
      </c>
      <c r="T148" s="55">
        <v>3.65</v>
      </c>
      <c r="U148" s="55">
        <v>3.65</v>
      </c>
      <c r="V148" s="55">
        <v>3.65</v>
      </c>
      <c r="W148" s="55">
        <v>3.65</v>
      </c>
      <c r="X148" s="55">
        <v>3.65</v>
      </c>
      <c r="Y148" s="55">
        <v>3.65</v>
      </c>
      <c r="Z148" s="55">
        <v>3.65</v>
      </c>
      <c r="AA148" s="55">
        <v>3.65</v>
      </c>
      <c r="AB148" s="225">
        <v>0.2</v>
      </c>
      <c r="AC148" s="609">
        <v>0.2</v>
      </c>
      <c r="AD148" s="609">
        <v>0.2</v>
      </c>
      <c r="AE148" s="609">
        <v>0.2</v>
      </c>
      <c r="AF148" s="609">
        <v>0.2</v>
      </c>
      <c r="AG148" s="609">
        <v>0.2</v>
      </c>
      <c r="AH148" s="609">
        <v>0.2</v>
      </c>
      <c r="AI148" s="609">
        <v>0.2</v>
      </c>
      <c r="AJ148" s="609">
        <v>0.2</v>
      </c>
      <c r="AK148" s="609">
        <v>0.2</v>
      </c>
      <c r="AL148" s="609">
        <v>0.2</v>
      </c>
      <c r="AM148" s="609">
        <v>0.2</v>
      </c>
      <c r="AN148" s="609">
        <v>0.2</v>
      </c>
      <c r="AO148" s="385">
        <v>40</v>
      </c>
      <c r="AP148" s="431">
        <f t="shared" si="109"/>
        <v>8</v>
      </c>
      <c r="AQ148" s="385">
        <v>80</v>
      </c>
      <c r="AR148" s="237">
        <f t="shared" si="110"/>
        <v>16</v>
      </c>
      <c r="AS148" s="96"/>
      <c r="AT148" s="431">
        <f t="shared" si="111"/>
        <v>0</v>
      </c>
      <c r="AU148" s="386"/>
      <c r="AV148" s="431">
        <f t="shared" si="112"/>
        <v>0</v>
      </c>
      <c r="AW148" s="386">
        <v>40</v>
      </c>
      <c r="AX148" s="431">
        <f t="shared" si="113"/>
        <v>8</v>
      </c>
      <c r="AY148" s="386"/>
      <c r="AZ148" s="431">
        <f t="shared" si="102"/>
        <v>0</v>
      </c>
      <c r="BA148" s="386"/>
      <c r="BB148" s="431">
        <f t="shared" si="103"/>
        <v>0</v>
      </c>
      <c r="BC148" s="386"/>
      <c r="BD148" s="431">
        <f t="shared" si="104"/>
        <v>0</v>
      </c>
      <c r="BE148" s="385"/>
      <c r="BF148" s="431">
        <f t="shared" si="105"/>
        <v>0</v>
      </c>
      <c r="BG148" s="385"/>
      <c r="BH148" s="431">
        <f t="shared" si="106"/>
        <v>0</v>
      </c>
      <c r="BI148" s="385">
        <v>0</v>
      </c>
      <c r="BJ148" s="431">
        <f t="shared" si="107"/>
        <v>0</v>
      </c>
      <c r="BK148" s="385"/>
      <c r="BL148" s="445">
        <f t="shared" si="108"/>
        <v>0</v>
      </c>
      <c r="BM148" s="317" t="s">
        <v>1090</v>
      </c>
      <c r="BN148" s="599"/>
      <c r="BO148" s="599" t="s">
        <v>868</v>
      </c>
      <c r="BP148" s="599" t="s">
        <v>1072</v>
      </c>
    </row>
    <row r="149" spans="1:68" ht="14.25" hidden="1" customHeight="1">
      <c r="A149" s="498" t="s">
        <v>864</v>
      </c>
      <c r="B149" s="528" t="s">
        <v>160</v>
      </c>
      <c r="C149" s="529" t="s">
        <v>87</v>
      </c>
      <c r="D149" s="517" t="s">
        <v>538</v>
      </c>
      <c r="E149" s="518" t="s">
        <v>192</v>
      </c>
      <c r="F149" s="973"/>
      <c r="G149" s="110">
        <v>2024</v>
      </c>
      <c r="H149" s="169" t="s">
        <v>627</v>
      </c>
      <c r="I149" s="169" t="s">
        <v>174</v>
      </c>
      <c r="J149" s="326">
        <v>14</v>
      </c>
      <c r="K149" s="77" t="s">
        <v>234</v>
      </c>
      <c r="L149" s="169" t="s">
        <v>167</v>
      </c>
      <c r="M149" s="327" t="s">
        <v>870</v>
      </c>
      <c r="N149" s="55">
        <v>3.45</v>
      </c>
      <c r="O149" s="55">
        <v>3.65</v>
      </c>
      <c r="P149" s="55">
        <v>3.65</v>
      </c>
      <c r="Q149" s="55">
        <v>3.65</v>
      </c>
      <c r="R149" s="55">
        <v>3.65</v>
      </c>
      <c r="S149" s="55">
        <v>3.65</v>
      </c>
      <c r="T149" s="55">
        <v>3.65</v>
      </c>
      <c r="U149" s="55">
        <v>3.65</v>
      </c>
      <c r="V149" s="55">
        <v>3.65</v>
      </c>
      <c r="W149" s="55">
        <v>3.65</v>
      </c>
      <c r="X149" s="55">
        <v>3.65</v>
      </c>
      <c r="Y149" s="55">
        <v>3.65</v>
      </c>
      <c r="Z149" s="55">
        <v>3.65</v>
      </c>
      <c r="AA149" s="55">
        <v>3.65</v>
      </c>
      <c r="AB149" s="225">
        <v>0.2</v>
      </c>
      <c r="AC149" s="609">
        <v>0.2</v>
      </c>
      <c r="AD149" s="609">
        <v>0.2</v>
      </c>
      <c r="AE149" s="609">
        <v>0.2</v>
      </c>
      <c r="AF149" s="609">
        <v>0.2</v>
      </c>
      <c r="AG149" s="609">
        <v>0.2</v>
      </c>
      <c r="AH149" s="609">
        <v>0.2</v>
      </c>
      <c r="AI149" s="609">
        <v>0.2</v>
      </c>
      <c r="AJ149" s="609">
        <v>0.2</v>
      </c>
      <c r="AK149" s="609">
        <v>0.2</v>
      </c>
      <c r="AL149" s="609">
        <v>0.2</v>
      </c>
      <c r="AM149" s="609">
        <v>0.2</v>
      </c>
      <c r="AN149" s="609">
        <v>0.2</v>
      </c>
      <c r="AO149" s="385">
        <v>720</v>
      </c>
      <c r="AP149" s="431">
        <f t="shared" si="109"/>
        <v>144</v>
      </c>
      <c r="AQ149" s="385">
        <v>520</v>
      </c>
      <c r="AR149" s="237">
        <f t="shared" si="110"/>
        <v>104</v>
      </c>
      <c r="AS149" s="96">
        <v>40</v>
      </c>
      <c r="AT149" s="431">
        <f t="shared" si="111"/>
        <v>8</v>
      </c>
      <c r="AU149" s="386"/>
      <c r="AV149" s="431">
        <f t="shared" si="112"/>
        <v>0</v>
      </c>
      <c r="AW149" s="386"/>
      <c r="AX149" s="431">
        <f t="shared" si="113"/>
        <v>0</v>
      </c>
      <c r="AY149" s="386"/>
      <c r="AZ149" s="431">
        <f t="shared" si="102"/>
        <v>0</v>
      </c>
      <c r="BA149" s="386"/>
      <c r="BB149" s="431">
        <f t="shared" si="103"/>
        <v>0</v>
      </c>
      <c r="BC149" s="386">
        <v>2600</v>
      </c>
      <c r="BD149" s="431">
        <f t="shared" si="104"/>
        <v>520</v>
      </c>
      <c r="BE149" s="385"/>
      <c r="BF149" s="431">
        <f t="shared" si="105"/>
        <v>0</v>
      </c>
      <c r="BG149" s="385"/>
      <c r="BH149" s="431">
        <f t="shared" si="106"/>
        <v>0</v>
      </c>
      <c r="BI149" s="385">
        <v>0</v>
      </c>
      <c r="BJ149" s="431">
        <f t="shared" si="107"/>
        <v>0</v>
      </c>
      <c r="BK149" s="385"/>
      <c r="BL149" s="445">
        <f t="shared" si="108"/>
        <v>0</v>
      </c>
      <c r="BM149" s="317" t="s">
        <v>1091</v>
      </c>
      <c r="BN149" s="599"/>
      <c r="BO149" s="599" t="s">
        <v>868</v>
      </c>
      <c r="BP149" s="599" t="s">
        <v>1074</v>
      </c>
    </row>
    <row r="150" spans="1:68" ht="14.25" hidden="1" customHeight="1">
      <c r="A150" s="493" t="s">
        <v>864</v>
      </c>
      <c r="B150" s="528" t="s">
        <v>160</v>
      </c>
      <c r="C150" s="529" t="s">
        <v>87</v>
      </c>
      <c r="D150" s="517" t="s">
        <v>538</v>
      </c>
      <c r="E150" s="518" t="s">
        <v>192</v>
      </c>
      <c r="F150" s="973"/>
      <c r="G150" s="110">
        <v>2024</v>
      </c>
      <c r="H150" s="169" t="s">
        <v>627</v>
      </c>
      <c r="I150" s="169" t="s">
        <v>165</v>
      </c>
      <c r="J150" s="326">
        <v>14</v>
      </c>
      <c r="K150" s="77" t="s">
        <v>1075</v>
      </c>
      <c r="L150" s="169" t="s">
        <v>167</v>
      </c>
      <c r="M150" s="327" t="s">
        <v>870</v>
      </c>
      <c r="N150" s="55">
        <v>8.07</v>
      </c>
      <c r="O150" s="553">
        <v>10</v>
      </c>
      <c r="P150" s="553">
        <v>10</v>
      </c>
      <c r="Q150" s="553">
        <v>10</v>
      </c>
      <c r="R150" s="553">
        <v>10</v>
      </c>
      <c r="S150" s="553">
        <v>10</v>
      </c>
      <c r="T150" s="553">
        <v>10</v>
      </c>
      <c r="U150" s="553">
        <v>10</v>
      </c>
      <c r="V150" s="553">
        <v>10</v>
      </c>
      <c r="W150" s="553">
        <v>10</v>
      </c>
      <c r="X150" s="553">
        <v>10</v>
      </c>
      <c r="Y150" s="553">
        <v>10</v>
      </c>
      <c r="Z150" s="553">
        <v>10</v>
      </c>
      <c r="AA150" s="553">
        <v>10</v>
      </c>
      <c r="AB150" s="225">
        <v>1.93</v>
      </c>
      <c r="AC150" s="609">
        <v>1.93</v>
      </c>
      <c r="AD150" s="609">
        <v>1.93</v>
      </c>
      <c r="AE150" s="609">
        <v>1.93</v>
      </c>
      <c r="AF150" s="609">
        <v>1.93</v>
      </c>
      <c r="AG150" s="609">
        <v>1.93</v>
      </c>
      <c r="AH150" s="609">
        <v>1.93</v>
      </c>
      <c r="AI150" s="609">
        <v>1.93</v>
      </c>
      <c r="AJ150" s="609">
        <v>1.93</v>
      </c>
      <c r="AK150" s="609">
        <v>1.93</v>
      </c>
      <c r="AL150" s="609">
        <v>1.93</v>
      </c>
      <c r="AM150" s="609">
        <v>1.93</v>
      </c>
      <c r="AN150" s="609">
        <v>1.93</v>
      </c>
      <c r="AO150" s="386">
        <v>1280</v>
      </c>
      <c r="AP150" s="431">
        <f t="shared" si="109"/>
        <v>2470.4</v>
      </c>
      <c r="AQ150" s="386">
        <v>1040</v>
      </c>
      <c r="AR150" s="237">
        <f t="shared" si="110"/>
        <v>2007.2</v>
      </c>
      <c r="AS150" s="96">
        <v>40</v>
      </c>
      <c r="AT150" s="431">
        <f t="shared" si="111"/>
        <v>77.2</v>
      </c>
      <c r="AU150" s="386">
        <v>1840</v>
      </c>
      <c r="AV150" s="431">
        <f t="shared" si="112"/>
        <v>3551.2</v>
      </c>
      <c r="AW150" s="386">
        <v>440</v>
      </c>
      <c r="AX150" s="431">
        <f t="shared" si="113"/>
        <v>849.19999999999993</v>
      </c>
      <c r="AY150" s="386">
        <v>2240</v>
      </c>
      <c r="AZ150" s="431">
        <f t="shared" si="102"/>
        <v>4323.2</v>
      </c>
      <c r="BA150" s="386">
        <v>200</v>
      </c>
      <c r="BB150" s="431">
        <f t="shared" si="103"/>
        <v>386</v>
      </c>
      <c r="BC150" s="386">
        <v>120</v>
      </c>
      <c r="BD150" s="431">
        <f t="shared" si="104"/>
        <v>231.6</v>
      </c>
      <c r="BE150" s="386">
        <v>120</v>
      </c>
      <c r="BF150" s="431">
        <f t="shared" si="105"/>
        <v>231.6</v>
      </c>
      <c r="BG150" s="386">
        <v>120</v>
      </c>
      <c r="BH150" s="431">
        <f t="shared" si="106"/>
        <v>231.6</v>
      </c>
      <c r="BI150" s="386">
        <v>200</v>
      </c>
      <c r="BJ150" s="431">
        <f t="shared" si="107"/>
        <v>386</v>
      </c>
      <c r="BK150" s="386"/>
      <c r="BL150" s="445">
        <f t="shared" si="108"/>
        <v>0</v>
      </c>
      <c r="BM150" s="317" t="s">
        <v>1092</v>
      </c>
      <c r="BN150" s="599"/>
      <c r="BO150" s="599" t="s">
        <v>868</v>
      </c>
      <c r="BP150" s="599" t="s">
        <v>1077</v>
      </c>
    </row>
    <row r="151" spans="1:68" ht="14.25" hidden="1" customHeight="1">
      <c r="A151" s="498" t="s">
        <v>864</v>
      </c>
      <c r="B151" s="528" t="s">
        <v>160</v>
      </c>
      <c r="C151" s="529" t="s">
        <v>87</v>
      </c>
      <c r="D151" s="517" t="s">
        <v>225</v>
      </c>
      <c r="E151" s="518" t="s">
        <v>192</v>
      </c>
      <c r="F151" s="973"/>
      <c r="G151" s="110">
        <v>2024</v>
      </c>
      <c r="H151" s="169" t="s">
        <v>627</v>
      </c>
      <c r="I151" s="169" t="s">
        <v>165</v>
      </c>
      <c r="J151" s="326">
        <v>14</v>
      </c>
      <c r="K151" s="77" t="s">
        <v>1078</v>
      </c>
      <c r="L151" s="169" t="s">
        <v>167</v>
      </c>
      <c r="M151" s="327" t="s">
        <v>870</v>
      </c>
      <c r="N151" s="55">
        <v>8.07</v>
      </c>
      <c r="O151" s="553">
        <v>10</v>
      </c>
      <c r="P151" s="553">
        <v>10</v>
      </c>
      <c r="Q151" s="553">
        <v>10</v>
      </c>
      <c r="R151" s="553">
        <v>10</v>
      </c>
      <c r="S151" s="553">
        <v>10</v>
      </c>
      <c r="T151" s="553">
        <v>10</v>
      </c>
      <c r="U151" s="553">
        <v>10</v>
      </c>
      <c r="V151" s="553">
        <v>10</v>
      </c>
      <c r="W151" s="553">
        <v>10</v>
      </c>
      <c r="X151" s="553">
        <v>10</v>
      </c>
      <c r="Y151" s="553">
        <v>10</v>
      </c>
      <c r="Z151" s="553">
        <v>10</v>
      </c>
      <c r="AA151" s="553">
        <v>10</v>
      </c>
      <c r="AB151" s="225">
        <v>1.93</v>
      </c>
      <c r="AC151" s="609">
        <v>1.93</v>
      </c>
      <c r="AD151" s="609">
        <v>1.93</v>
      </c>
      <c r="AE151" s="609">
        <v>1.93</v>
      </c>
      <c r="AF151" s="609">
        <v>1.93</v>
      </c>
      <c r="AG151" s="609">
        <v>1.93</v>
      </c>
      <c r="AH151" s="609">
        <v>1.93</v>
      </c>
      <c r="AI151" s="609">
        <v>1.93</v>
      </c>
      <c r="AJ151" s="609">
        <v>1.93</v>
      </c>
      <c r="AK151" s="609">
        <v>1.93</v>
      </c>
      <c r="AL151" s="609">
        <v>1.93</v>
      </c>
      <c r="AM151" s="609">
        <v>1.93</v>
      </c>
      <c r="AN151" s="609">
        <v>1.93</v>
      </c>
      <c r="AO151" s="385"/>
      <c r="AP151" s="431">
        <f t="shared" si="109"/>
        <v>0</v>
      </c>
      <c r="AQ151" s="385"/>
      <c r="AR151" s="237">
        <f t="shared" si="110"/>
        <v>0</v>
      </c>
      <c r="AS151" s="96">
        <v>30</v>
      </c>
      <c r="AT151" s="431">
        <f t="shared" si="111"/>
        <v>57.9</v>
      </c>
      <c r="AU151" s="386"/>
      <c r="AV151" s="431">
        <f t="shared" si="112"/>
        <v>0</v>
      </c>
      <c r="AW151" s="386"/>
      <c r="AX151" s="431">
        <f t="shared" si="113"/>
        <v>0</v>
      </c>
      <c r="AY151" s="386"/>
      <c r="AZ151" s="431">
        <f t="shared" si="102"/>
        <v>0</v>
      </c>
      <c r="BA151" s="386"/>
      <c r="BB151" s="431">
        <f t="shared" si="103"/>
        <v>0</v>
      </c>
      <c r="BC151" s="386"/>
      <c r="BD151" s="431">
        <f t="shared" si="104"/>
        <v>0</v>
      </c>
      <c r="BE151" s="385">
        <v>0</v>
      </c>
      <c r="BF151" s="431">
        <f t="shared" si="105"/>
        <v>0</v>
      </c>
      <c r="BG151" s="385"/>
      <c r="BH151" s="431">
        <f t="shared" si="106"/>
        <v>0</v>
      </c>
      <c r="BI151" s="385">
        <v>0</v>
      </c>
      <c r="BJ151" s="431">
        <f t="shared" si="107"/>
        <v>0</v>
      </c>
      <c r="BK151" s="385"/>
      <c r="BL151" s="445">
        <f t="shared" si="108"/>
        <v>0</v>
      </c>
      <c r="BM151" s="317" t="s">
        <v>1093</v>
      </c>
      <c r="BN151" s="599"/>
      <c r="BO151" s="599" t="s">
        <v>868</v>
      </c>
      <c r="BP151" s="599" t="s">
        <v>1080</v>
      </c>
    </row>
    <row r="152" spans="1:68" ht="14.25" hidden="1" customHeight="1">
      <c r="A152" s="493" t="s">
        <v>864</v>
      </c>
      <c r="B152" s="528" t="s">
        <v>160</v>
      </c>
      <c r="C152" s="529" t="s">
        <v>87</v>
      </c>
      <c r="D152" s="517" t="s">
        <v>538</v>
      </c>
      <c r="E152" s="518" t="s">
        <v>192</v>
      </c>
      <c r="F152" s="973"/>
      <c r="G152" s="110">
        <v>2024</v>
      </c>
      <c r="H152" s="169" t="s">
        <v>627</v>
      </c>
      <c r="I152" s="169" t="s">
        <v>165</v>
      </c>
      <c r="J152" s="326">
        <v>14</v>
      </c>
      <c r="K152" s="77" t="s">
        <v>501</v>
      </c>
      <c r="L152" s="169" t="s">
        <v>167</v>
      </c>
      <c r="M152" s="327" t="s">
        <v>870</v>
      </c>
      <c r="N152" s="55">
        <v>8.8699999999999992</v>
      </c>
      <c r="O152" s="553">
        <v>11</v>
      </c>
      <c r="P152" s="553">
        <v>11</v>
      </c>
      <c r="Q152" s="553">
        <v>11</v>
      </c>
      <c r="R152" s="553">
        <v>11</v>
      </c>
      <c r="S152" s="553">
        <v>11</v>
      </c>
      <c r="T152" s="553">
        <v>11</v>
      </c>
      <c r="U152" s="553">
        <v>11</v>
      </c>
      <c r="V152" s="553">
        <v>11</v>
      </c>
      <c r="W152" s="553">
        <v>11</v>
      </c>
      <c r="X152" s="553">
        <v>11</v>
      </c>
      <c r="Y152" s="553">
        <v>11</v>
      </c>
      <c r="Z152" s="553">
        <v>11</v>
      </c>
      <c r="AA152" s="553">
        <v>11</v>
      </c>
      <c r="AB152" s="225">
        <v>2.13</v>
      </c>
      <c r="AC152" s="609">
        <v>2.13</v>
      </c>
      <c r="AD152" s="609">
        <v>2.13</v>
      </c>
      <c r="AE152" s="609">
        <v>2.13</v>
      </c>
      <c r="AF152" s="609">
        <v>2.13</v>
      </c>
      <c r="AG152" s="609">
        <v>2.13</v>
      </c>
      <c r="AH152" s="609">
        <v>2.13</v>
      </c>
      <c r="AI152" s="609">
        <v>2.13</v>
      </c>
      <c r="AJ152" s="609">
        <v>2.13</v>
      </c>
      <c r="AK152" s="609">
        <v>2.13</v>
      </c>
      <c r="AL152" s="609">
        <v>2.13</v>
      </c>
      <c r="AM152" s="609">
        <v>2.13</v>
      </c>
      <c r="AN152" s="609">
        <v>2.13</v>
      </c>
      <c r="AO152" s="386"/>
      <c r="AP152" s="431">
        <f t="shared" si="109"/>
        <v>0</v>
      </c>
      <c r="AQ152" s="386"/>
      <c r="AR152" s="237">
        <f t="shared" si="110"/>
        <v>0</v>
      </c>
      <c r="AS152" s="96"/>
      <c r="AT152" s="431">
        <f t="shared" si="111"/>
        <v>0</v>
      </c>
      <c r="AU152" s="386"/>
      <c r="AV152" s="431">
        <f t="shared" si="112"/>
        <v>0</v>
      </c>
      <c r="AW152" s="386"/>
      <c r="AX152" s="431">
        <f t="shared" si="113"/>
        <v>0</v>
      </c>
      <c r="AY152" s="386"/>
      <c r="AZ152" s="431">
        <f t="shared" si="102"/>
        <v>0</v>
      </c>
      <c r="BA152" s="386"/>
      <c r="BB152" s="431">
        <f t="shared" si="103"/>
        <v>0</v>
      </c>
      <c r="BC152" s="386"/>
      <c r="BD152" s="431">
        <f t="shared" si="104"/>
        <v>0</v>
      </c>
      <c r="BE152" s="386">
        <v>0</v>
      </c>
      <c r="BF152" s="431">
        <f t="shared" si="105"/>
        <v>0</v>
      </c>
      <c r="BG152" s="386"/>
      <c r="BH152" s="431">
        <f t="shared" si="106"/>
        <v>0</v>
      </c>
      <c r="BI152" s="386">
        <v>0</v>
      </c>
      <c r="BJ152" s="431">
        <f t="shared" si="107"/>
        <v>0</v>
      </c>
      <c r="BK152" s="386"/>
      <c r="BL152" s="445">
        <f t="shared" si="108"/>
        <v>0</v>
      </c>
      <c r="BM152" s="317" t="s">
        <v>1094</v>
      </c>
      <c r="BN152" s="599"/>
      <c r="BO152" s="599" t="s">
        <v>868</v>
      </c>
      <c r="BP152" s="599" t="s">
        <v>1082</v>
      </c>
    </row>
    <row r="153" spans="1:68" ht="14.25" hidden="1" customHeight="1">
      <c r="A153" s="498" t="s">
        <v>864</v>
      </c>
      <c r="B153" s="528" t="s">
        <v>160</v>
      </c>
      <c r="C153" s="529" t="s">
        <v>87</v>
      </c>
      <c r="D153" s="517" t="s">
        <v>538</v>
      </c>
      <c r="E153" s="518" t="s">
        <v>192</v>
      </c>
      <c r="F153" s="973"/>
      <c r="G153" s="110">
        <v>2024</v>
      </c>
      <c r="H153" s="169" t="s">
        <v>627</v>
      </c>
      <c r="I153" s="169" t="s">
        <v>165</v>
      </c>
      <c r="J153" s="326">
        <v>14</v>
      </c>
      <c r="K153" s="77" t="s">
        <v>641</v>
      </c>
      <c r="L153" s="169" t="s">
        <v>167</v>
      </c>
      <c r="M153" s="327" t="s">
        <v>870</v>
      </c>
      <c r="N153" s="55">
        <v>8.8699999999999992</v>
      </c>
      <c r="O153" s="553">
        <v>11</v>
      </c>
      <c r="P153" s="553">
        <v>11</v>
      </c>
      <c r="Q153" s="553">
        <v>11</v>
      </c>
      <c r="R153" s="553">
        <v>11</v>
      </c>
      <c r="S153" s="553">
        <v>11</v>
      </c>
      <c r="T153" s="553">
        <v>11</v>
      </c>
      <c r="U153" s="553">
        <v>11</v>
      </c>
      <c r="V153" s="553">
        <v>11</v>
      </c>
      <c r="W153" s="553">
        <v>11</v>
      </c>
      <c r="X153" s="553">
        <v>11</v>
      </c>
      <c r="Y153" s="553">
        <v>11</v>
      </c>
      <c r="Z153" s="553">
        <v>11</v>
      </c>
      <c r="AA153" s="553">
        <v>11</v>
      </c>
      <c r="AB153" s="225">
        <v>2.13</v>
      </c>
      <c r="AC153" s="609">
        <v>2.13</v>
      </c>
      <c r="AD153" s="609">
        <v>2.13</v>
      </c>
      <c r="AE153" s="609">
        <v>2.13</v>
      </c>
      <c r="AF153" s="609">
        <v>2.13</v>
      </c>
      <c r="AG153" s="609">
        <v>2.13</v>
      </c>
      <c r="AH153" s="609">
        <v>2.13</v>
      </c>
      <c r="AI153" s="609">
        <v>2.13</v>
      </c>
      <c r="AJ153" s="609">
        <v>2.13</v>
      </c>
      <c r="AK153" s="609">
        <v>2.13</v>
      </c>
      <c r="AL153" s="609">
        <v>2.13</v>
      </c>
      <c r="AM153" s="609">
        <v>2.13</v>
      </c>
      <c r="AN153" s="609">
        <v>2.13</v>
      </c>
      <c r="AO153" s="386"/>
      <c r="AP153" s="431">
        <f t="shared" si="109"/>
        <v>0</v>
      </c>
      <c r="AQ153" s="386"/>
      <c r="AR153" s="237">
        <f t="shared" si="110"/>
        <v>0</v>
      </c>
      <c r="AS153" s="96"/>
      <c r="AT153" s="431">
        <f t="shared" si="111"/>
        <v>0</v>
      </c>
      <c r="AU153" s="386"/>
      <c r="AV153" s="431">
        <f t="shared" si="112"/>
        <v>0</v>
      </c>
      <c r="AW153" s="386"/>
      <c r="AX153" s="431">
        <f t="shared" si="113"/>
        <v>0</v>
      </c>
      <c r="AY153" s="386"/>
      <c r="AZ153" s="431">
        <f t="shared" si="102"/>
        <v>0</v>
      </c>
      <c r="BA153" s="386"/>
      <c r="BB153" s="431">
        <f t="shared" si="103"/>
        <v>0</v>
      </c>
      <c r="BC153" s="386"/>
      <c r="BD153" s="431">
        <f t="shared" si="104"/>
        <v>0</v>
      </c>
      <c r="BE153" s="386">
        <v>0</v>
      </c>
      <c r="BF153" s="431">
        <f t="shared" si="105"/>
        <v>0</v>
      </c>
      <c r="BG153" s="386"/>
      <c r="BH153" s="431">
        <f t="shared" si="106"/>
        <v>0</v>
      </c>
      <c r="BI153" s="386">
        <v>0</v>
      </c>
      <c r="BJ153" s="431">
        <f t="shared" si="107"/>
        <v>0</v>
      </c>
      <c r="BK153" s="386"/>
      <c r="BL153" s="445">
        <f t="shared" si="108"/>
        <v>0</v>
      </c>
      <c r="BM153" s="317" t="s">
        <v>1095</v>
      </c>
      <c r="BN153" s="599"/>
      <c r="BO153" s="599" t="s">
        <v>868</v>
      </c>
      <c r="BP153" s="599" t="s">
        <v>1084</v>
      </c>
    </row>
    <row r="154" spans="1:68" ht="14.25" hidden="1" customHeight="1">
      <c r="A154" s="493" t="s">
        <v>864</v>
      </c>
      <c r="B154" s="528" t="s">
        <v>160</v>
      </c>
      <c r="C154" s="529" t="s">
        <v>87</v>
      </c>
      <c r="D154" s="517" t="s">
        <v>225</v>
      </c>
      <c r="E154" s="518" t="s">
        <v>192</v>
      </c>
      <c r="F154" s="973"/>
      <c r="G154" s="110">
        <v>2024</v>
      </c>
      <c r="H154" s="169" t="s">
        <v>627</v>
      </c>
      <c r="I154" s="169" t="s">
        <v>165</v>
      </c>
      <c r="J154" s="326">
        <v>14</v>
      </c>
      <c r="K154" s="77" t="s">
        <v>643</v>
      </c>
      <c r="L154" s="169" t="s">
        <v>167</v>
      </c>
      <c r="M154" s="327" t="s">
        <v>870</v>
      </c>
      <c r="N154" s="55">
        <v>8.8699999999999992</v>
      </c>
      <c r="O154" s="553">
        <v>11</v>
      </c>
      <c r="P154" s="553">
        <v>11</v>
      </c>
      <c r="Q154" s="616">
        <v>11</v>
      </c>
      <c r="R154" s="616">
        <v>11</v>
      </c>
      <c r="S154" s="616">
        <v>11</v>
      </c>
      <c r="T154" s="616">
        <v>11</v>
      </c>
      <c r="U154" s="616">
        <v>11</v>
      </c>
      <c r="V154" s="616">
        <v>11</v>
      </c>
      <c r="W154" s="616">
        <v>11</v>
      </c>
      <c r="X154" s="616">
        <v>11</v>
      </c>
      <c r="Y154" s="616">
        <v>11</v>
      </c>
      <c r="Z154" s="616">
        <v>11</v>
      </c>
      <c r="AA154" s="616">
        <v>11</v>
      </c>
      <c r="AB154" s="574">
        <v>2.13</v>
      </c>
      <c r="AC154" s="618">
        <v>2.13</v>
      </c>
      <c r="AD154" s="618">
        <v>2.13</v>
      </c>
      <c r="AE154" s="618">
        <v>2.13</v>
      </c>
      <c r="AF154" s="618">
        <v>2.13</v>
      </c>
      <c r="AG154" s="618">
        <v>2.13</v>
      </c>
      <c r="AH154" s="618">
        <v>2.13</v>
      </c>
      <c r="AI154" s="618">
        <v>2.13</v>
      </c>
      <c r="AJ154" s="618">
        <v>2.13</v>
      </c>
      <c r="AK154" s="618">
        <v>2.13</v>
      </c>
      <c r="AL154" s="618">
        <v>2.13</v>
      </c>
      <c r="AM154" s="618">
        <v>2.13</v>
      </c>
      <c r="AN154" s="618">
        <v>2.13</v>
      </c>
      <c r="AO154" s="385"/>
      <c r="AP154" s="431">
        <f t="shared" si="109"/>
        <v>0</v>
      </c>
      <c r="AQ154" s="385"/>
      <c r="AR154" s="237">
        <f t="shared" si="110"/>
        <v>0</v>
      </c>
      <c r="AS154" s="96"/>
      <c r="AT154" s="431">
        <f t="shared" si="111"/>
        <v>0</v>
      </c>
      <c r="AU154" s="386"/>
      <c r="AV154" s="431">
        <f t="shared" si="112"/>
        <v>0</v>
      </c>
      <c r="AW154" s="386"/>
      <c r="AX154" s="431">
        <f t="shared" si="113"/>
        <v>0</v>
      </c>
      <c r="AY154" s="386"/>
      <c r="AZ154" s="431">
        <f t="shared" si="102"/>
        <v>0</v>
      </c>
      <c r="BA154" s="386"/>
      <c r="BB154" s="431">
        <f t="shared" si="103"/>
        <v>0</v>
      </c>
      <c r="BC154" s="386"/>
      <c r="BD154" s="431">
        <f t="shared" si="104"/>
        <v>0</v>
      </c>
      <c r="BE154" s="385">
        <v>0</v>
      </c>
      <c r="BF154" s="431">
        <f t="shared" si="105"/>
        <v>0</v>
      </c>
      <c r="BG154" s="385"/>
      <c r="BH154" s="431">
        <f t="shared" si="106"/>
        <v>0</v>
      </c>
      <c r="BI154" s="385">
        <v>0</v>
      </c>
      <c r="BJ154" s="431">
        <f t="shared" si="107"/>
        <v>0</v>
      </c>
      <c r="BK154" s="385"/>
      <c r="BL154" s="445">
        <f t="shared" si="108"/>
        <v>0</v>
      </c>
      <c r="BM154" s="317" t="s">
        <v>1096</v>
      </c>
      <c r="BN154" s="599"/>
      <c r="BO154" s="599" t="s">
        <v>868</v>
      </c>
      <c r="BP154" s="599" t="s">
        <v>1086</v>
      </c>
    </row>
    <row r="155" spans="1:68" ht="14.25" hidden="1" customHeight="1">
      <c r="A155" s="498" t="s">
        <v>864</v>
      </c>
      <c r="B155" s="528" t="s">
        <v>160</v>
      </c>
      <c r="C155" s="529" t="s">
        <v>87</v>
      </c>
      <c r="D155" s="517" t="s">
        <v>538</v>
      </c>
      <c r="E155" s="518" t="s">
        <v>192</v>
      </c>
      <c r="F155" s="973"/>
      <c r="G155" s="110">
        <v>2024</v>
      </c>
      <c r="H155" s="169" t="s">
        <v>1097</v>
      </c>
      <c r="I155" s="169" t="s">
        <v>165</v>
      </c>
      <c r="J155" s="647">
        <v>14</v>
      </c>
      <c r="K155" s="77" t="s">
        <v>248</v>
      </c>
      <c r="L155" s="77" t="s">
        <v>167</v>
      </c>
      <c r="M155" s="327" t="s">
        <v>1098</v>
      </c>
      <c r="N155" s="55">
        <v>8.07</v>
      </c>
      <c r="O155" s="553">
        <v>10</v>
      </c>
      <c r="P155" s="553">
        <v>10</v>
      </c>
      <c r="Q155" s="553">
        <v>10</v>
      </c>
      <c r="R155" s="553">
        <v>10</v>
      </c>
      <c r="S155" s="553">
        <v>10</v>
      </c>
      <c r="T155" s="553">
        <v>10</v>
      </c>
      <c r="U155" s="553">
        <v>10</v>
      </c>
      <c r="V155" s="553">
        <v>10</v>
      </c>
      <c r="W155" s="553">
        <v>10</v>
      </c>
      <c r="X155" s="553">
        <v>10</v>
      </c>
      <c r="Y155" s="553">
        <v>10</v>
      </c>
      <c r="Z155" s="553">
        <v>10</v>
      </c>
      <c r="AA155" s="553">
        <v>10</v>
      </c>
      <c r="AB155" s="225">
        <v>1.93</v>
      </c>
      <c r="AC155" s="609">
        <v>1.93</v>
      </c>
      <c r="AD155" s="609">
        <v>1.93</v>
      </c>
      <c r="AE155" s="609">
        <v>1.93</v>
      </c>
      <c r="AF155" s="609">
        <v>1.93</v>
      </c>
      <c r="AG155" s="609">
        <v>1.93</v>
      </c>
      <c r="AH155" s="609">
        <v>1.93</v>
      </c>
      <c r="AI155" s="609">
        <v>1.93</v>
      </c>
      <c r="AJ155" s="609">
        <v>1.93</v>
      </c>
      <c r="AK155" s="609">
        <v>1.93</v>
      </c>
      <c r="AL155" s="609">
        <v>1.93</v>
      </c>
      <c r="AM155" s="609">
        <v>1.93</v>
      </c>
      <c r="AN155" s="609">
        <v>1.93</v>
      </c>
      <c r="AO155" s="385">
        <v>2800</v>
      </c>
      <c r="AP155" s="431">
        <f t="shared" si="109"/>
        <v>5404</v>
      </c>
      <c r="AQ155" s="385">
        <v>5984</v>
      </c>
      <c r="AR155" s="376">
        <f t="shared" si="110"/>
        <v>11549.119999999999</v>
      </c>
      <c r="AS155" s="96">
        <v>920</v>
      </c>
      <c r="AT155" s="431">
        <f t="shared" si="111"/>
        <v>1775.6</v>
      </c>
      <c r="AU155" s="386">
        <v>560</v>
      </c>
      <c r="AV155" s="431">
        <f t="shared" si="112"/>
        <v>1080.8</v>
      </c>
      <c r="AW155" s="386">
        <v>879</v>
      </c>
      <c r="AX155" s="431">
        <f t="shared" si="113"/>
        <v>1696.47</v>
      </c>
      <c r="AY155" s="386">
        <v>1160</v>
      </c>
      <c r="AZ155" s="431">
        <f t="shared" si="102"/>
        <v>2238.7999999999997</v>
      </c>
      <c r="BA155" s="386">
        <v>1320</v>
      </c>
      <c r="BB155" s="431">
        <f t="shared" si="103"/>
        <v>2547.6</v>
      </c>
      <c r="BC155" s="386">
        <v>1840</v>
      </c>
      <c r="BD155" s="431">
        <f t="shared" si="104"/>
        <v>3551.2</v>
      </c>
      <c r="BE155" s="385">
        <v>375</v>
      </c>
      <c r="BF155" s="431">
        <f t="shared" si="105"/>
        <v>723.75</v>
      </c>
      <c r="BG155" s="385">
        <v>520</v>
      </c>
      <c r="BH155" s="431">
        <f t="shared" si="106"/>
        <v>1003.6</v>
      </c>
      <c r="BI155" s="385">
        <v>1319</v>
      </c>
      <c r="BJ155" s="431">
        <f t="shared" si="107"/>
        <v>2545.67</v>
      </c>
      <c r="BK155" s="385">
        <v>1480</v>
      </c>
      <c r="BL155" s="445">
        <f t="shared" si="108"/>
        <v>2856.4</v>
      </c>
      <c r="BM155" s="317" t="s">
        <v>1099</v>
      </c>
      <c r="BN155" s="599"/>
      <c r="BO155" s="599" t="s">
        <v>868</v>
      </c>
      <c r="BP155" s="599" t="s">
        <v>1100</v>
      </c>
    </row>
    <row r="156" spans="1:68" ht="14.25" hidden="1" customHeight="1">
      <c r="A156" s="493" t="s">
        <v>864</v>
      </c>
      <c r="B156" s="528" t="s">
        <v>160</v>
      </c>
      <c r="C156" s="529" t="s">
        <v>87</v>
      </c>
      <c r="D156" s="517" t="s">
        <v>225</v>
      </c>
      <c r="E156" s="518" t="s">
        <v>192</v>
      </c>
      <c r="F156" s="973"/>
      <c r="G156" s="110">
        <v>2024</v>
      </c>
      <c r="H156" s="169" t="s">
        <v>1097</v>
      </c>
      <c r="I156" s="77" t="s">
        <v>174</v>
      </c>
      <c r="J156" s="647">
        <v>14</v>
      </c>
      <c r="K156" s="77" t="s">
        <v>501</v>
      </c>
      <c r="L156" s="77" t="s">
        <v>167</v>
      </c>
      <c r="M156" s="327" t="s">
        <v>1098</v>
      </c>
      <c r="N156" s="55">
        <v>3.45</v>
      </c>
      <c r="O156" s="55">
        <v>3.65</v>
      </c>
      <c r="P156" s="55">
        <v>3.65</v>
      </c>
      <c r="Q156" s="55">
        <v>3.65</v>
      </c>
      <c r="R156" s="55">
        <v>3.65</v>
      </c>
      <c r="S156" s="55">
        <v>3.65</v>
      </c>
      <c r="T156" s="55">
        <v>3.65</v>
      </c>
      <c r="U156" s="55">
        <v>3.65</v>
      </c>
      <c r="V156" s="55">
        <v>3.65</v>
      </c>
      <c r="W156" s="55">
        <v>3.65</v>
      </c>
      <c r="X156" s="55">
        <v>3.65</v>
      </c>
      <c r="Y156" s="55">
        <v>3.65</v>
      </c>
      <c r="Z156" s="55">
        <v>3.65</v>
      </c>
      <c r="AA156" s="55">
        <v>3.65</v>
      </c>
      <c r="AB156" s="225">
        <v>0.2</v>
      </c>
      <c r="AC156" s="225">
        <v>0.2</v>
      </c>
      <c r="AD156" s="225">
        <v>0.2</v>
      </c>
      <c r="AE156" s="225">
        <v>0.2</v>
      </c>
      <c r="AF156" s="225">
        <v>0.2</v>
      </c>
      <c r="AG156" s="225">
        <v>0.2</v>
      </c>
      <c r="AH156" s="225">
        <v>0.2</v>
      </c>
      <c r="AI156" s="225">
        <v>0.2</v>
      </c>
      <c r="AJ156" s="225">
        <v>0.2</v>
      </c>
      <c r="AK156" s="225">
        <v>0.2</v>
      </c>
      <c r="AL156" s="225">
        <v>0.2</v>
      </c>
      <c r="AM156" s="225">
        <v>0.2</v>
      </c>
      <c r="AN156" s="225">
        <v>0.2</v>
      </c>
      <c r="AO156" s="385">
        <v>6919</v>
      </c>
      <c r="AP156" s="431">
        <f t="shared" si="109"/>
        <v>1383.8000000000002</v>
      </c>
      <c r="AQ156" s="385">
        <v>12693</v>
      </c>
      <c r="AR156" s="376">
        <f t="shared" si="110"/>
        <v>2538.6000000000004</v>
      </c>
      <c r="AS156" s="96">
        <v>5000</v>
      </c>
      <c r="AT156" s="431">
        <f t="shared" si="111"/>
        <v>1000</v>
      </c>
      <c r="AU156" s="386">
        <v>1720</v>
      </c>
      <c r="AV156" s="431">
        <f t="shared" si="112"/>
        <v>344</v>
      </c>
      <c r="AW156" s="386">
        <v>6720</v>
      </c>
      <c r="AX156" s="431">
        <f t="shared" si="113"/>
        <v>1344</v>
      </c>
      <c r="AY156" s="386">
        <v>4400</v>
      </c>
      <c r="AZ156" s="431">
        <f t="shared" si="102"/>
        <v>880</v>
      </c>
      <c r="BA156" s="386">
        <v>5760</v>
      </c>
      <c r="BB156" s="431">
        <f t="shared" si="103"/>
        <v>1152</v>
      </c>
      <c r="BC156" s="386">
        <v>14320</v>
      </c>
      <c r="BD156" s="431">
        <f t="shared" si="104"/>
        <v>2864</v>
      </c>
      <c r="BE156" s="385">
        <v>3840</v>
      </c>
      <c r="BF156" s="431">
        <f t="shared" si="105"/>
        <v>768</v>
      </c>
      <c r="BG156" s="385">
        <v>11919</v>
      </c>
      <c r="BH156" s="431">
        <f t="shared" si="106"/>
        <v>2383.8000000000002</v>
      </c>
      <c r="BI156" s="385">
        <v>10080</v>
      </c>
      <c r="BJ156" s="431">
        <f t="shared" si="107"/>
        <v>2016</v>
      </c>
      <c r="BK156" s="385">
        <v>6520</v>
      </c>
      <c r="BL156" s="445">
        <f t="shared" si="108"/>
        <v>1304</v>
      </c>
      <c r="BM156" s="317" t="s">
        <v>1101</v>
      </c>
      <c r="BN156" s="599"/>
      <c r="BO156" s="599" t="s">
        <v>868</v>
      </c>
      <c r="BP156" s="599" t="s">
        <v>1102</v>
      </c>
    </row>
    <row r="157" spans="1:68" ht="14.25" hidden="1" customHeight="1">
      <c r="A157" s="498" t="s">
        <v>864</v>
      </c>
      <c r="B157" s="528" t="s">
        <v>160</v>
      </c>
      <c r="C157" s="529" t="s">
        <v>87</v>
      </c>
      <c r="D157" s="517" t="s">
        <v>538</v>
      </c>
      <c r="E157" s="518" t="s">
        <v>192</v>
      </c>
      <c r="F157" s="973"/>
      <c r="G157" s="110">
        <v>2024</v>
      </c>
      <c r="H157" s="169" t="s">
        <v>1097</v>
      </c>
      <c r="I157" s="77" t="s">
        <v>174</v>
      </c>
      <c r="J157" s="647">
        <v>14</v>
      </c>
      <c r="K157" s="77" t="s">
        <v>248</v>
      </c>
      <c r="L157" s="77" t="s">
        <v>167</v>
      </c>
      <c r="M157" s="327" t="s">
        <v>1098</v>
      </c>
      <c r="N157" s="55">
        <v>3.45</v>
      </c>
      <c r="O157" s="55">
        <v>3.65</v>
      </c>
      <c r="P157" s="55">
        <v>3.65</v>
      </c>
      <c r="Q157" s="55">
        <v>3.65</v>
      </c>
      <c r="R157" s="55">
        <v>3.65</v>
      </c>
      <c r="S157" s="55">
        <v>3.65</v>
      </c>
      <c r="T157" s="55">
        <v>3.65</v>
      </c>
      <c r="U157" s="55">
        <v>3.65</v>
      </c>
      <c r="V157" s="55">
        <v>3.65</v>
      </c>
      <c r="W157" s="55">
        <v>3.65</v>
      </c>
      <c r="X157" s="55">
        <v>3.65</v>
      </c>
      <c r="Y157" s="55">
        <v>3.65</v>
      </c>
      <c r="Z157" s="55">
        <v>3.65</v>
      </c>
      <c r="AA157" s="55">
        <v>3.65</v>
      </c>
      <c r="AB157" s="225">
        <v>0.2</v>
      </c>
      <c r="AC157" s="225">
        <v>0.2</v>
      </c>
      <c r="AD157" s="225">
        <v>0.2</v>
      </c>
      <c r="AE157" s="225">
        <v>0.2</v>
      </c>
      <c r="AF157" s="225">
        <v>0.2</v>
      </c>
      <c r="AG157" s="225">
        <v>0.2</v>
      </c>
      <c r="AH157" s="225">
        <v>0.2</v>
      </c>
      <c r="AI157" s="225">
        <v>0.2</v>
      </c>
      <c r="AJ157" s="225">
        <v>0.2</v>
      </c>
      <c r="AK157" s="225">
        <v>0.2</v>
      </c>
      <c r="AL157" s="225">
        <v>0.2</v>
      </c>
      <c r="AM157" s="225">
        <v>0.2</v>
      </c>
      <c r="AN157" s="225">
        <v>0.2</v>
      </c>
      <c r="AO157" s="385">
        <v>2000</v>
      </c>
      <c r="AP157" s="431">
        <f t="shared" si="109"/>
        <v>400</v>
      </c>
      <c r="AQ157" s="385">
        <v>2352</v>
      </c>
      <c r="AR157" s="376">
        <f t="shared" si="110"/>
        <v>470.40000000000003</v>
      </c>
      <c r="AS157" s="96">
        <v>560</v>
      </c>
      <c r="AT157" s="431">
        <f t="shared" si="111"/>
        <v>112</v>
      </c>
      <c r="AU157" s="386">
        <v>440</v>
      </c>
      <c r="AV157" s="431">
        <f t="shared" si="112"/>
        <v>88</v>
      </c>
      <c r="AW157" s="386">
        <v>1320</v>
      </c>
      <c r="AX157" s="431">
        <f t="shared" si="113"/>
        <v>264</v>
      </c>
      <c r="AY157" s="386">
        <v>1280</v>
      </c>
      <c r="AZ157" s="431">
        <f t="shared" si="102"/>
        <v>256</v>
      </c>
      <c r="BA157" s="386">
        <v>1120</v>
      </c>
      <c r="BB157" s="431">
        <f t="shared" si="103"/>
        <v>224</v>
      </c>
      <c r="BC157" s="386">
        <v>2800</v>
      </c>
      <c r="BD157" s="431">
        <f t="shared" si="104"/>
        <v>560</v>
      </c>
      <c r="BE157" s="385">
        <v>1893</v>
      </c>
      <c r="BF157" s="431">
        <f t="shared" si="105"/>
        <v>378.6</v>
      </c>
      <c r="BG157" s="385">
        <v>640</v>
      </c>
      <c r="BH157" s="431">
        <f t="shared" si="106"/>
        <v>128</v>
      </c>
      <c r="BI157" s="385">
        <v>2039</v>
      </c>
      <c r="BJ157" s="431">
        <f t="shared" si="107"/>
        <v>407.8</v>
      </c>
      <c r="BK157" s="385">
        <v>280</v>
      </c>
      <c r="BL157" s="445">
        <f t="shared" si="108"/>
        <v>56</v>
      </c>
      <c r="BM157" s="317" t="s">
        <v>1103</v>
      </c>
      <c r="BN157" s="599"/>
      <c r="BO157" s="599" t="s">
        <v>868</v>
      </c>
      <c r="BP157" s="599" t="s">
        <v>1104</v>
      </c>
    </row>
    <row r="158" spans="1:68" ht="14.25" hidden="1" customHeight="1">
      <c r="A158" s="493"/>
      <c r="B158" s="528"/>
      <c r="C158" s="529"/>
      <c r="D158" s="517"/>
      <c r="E158" s="518"/>
      <c r="F158" s="973"/>
      <c r="G158" s="68"/>
      <c r="H158" s="169"/>
      <c r="I158" s="169"/>
      <c r="J158" s="667"/>
      <c r="K158" s="77"/>
      <c r="L158" s="169"/>
      <c r="M158" s="327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225"/>
      <c r="AC158" s="612"/>
      <c r="AD158" s="685"/>
      <c r="AE158" s="685"/>
      <c r="AF158" s="612"/>
      <c r="AG158" s="612"/>
      <c r="AH158" s="612"/>
      <c r="AI158" s="612"/>
      <c r="AJ158" s="612"/>
      <c r="AK158" s="612"/>
      <c r="AL158" s="612"/>
      <c r="AM158" s="612"/>
      <c r="AN158" s="612"/>
      <c r="AO158" s="385"/>
      <c r="AP158" s="431"/>
      <c r="AQ158" s="385"/>
      <c r="AR158" s="237"/>
      <c r="AS158" s="96"/>
      <c r="AT158" s="431"/>
      <c r="AU158" s="386"/>
      <c r="AV158" s="431"/>
      <c r="AW158" s="386"/>
      <c r="AX158" s="431"/>
      <c r="AY158" s="386"/>
      <c r="AZ158" s="431"/>
      <c r="BA158" s="386"/>
      <c r="BB158" s="431"/>
      <c r="BC158" s="386"/>
      <c r="BD158" s="431"/>
      <c r="BE158" s="385"/>
      <c r="BF158" s="431"/>
      <c r="BG158" s="385"/>
      <c r="BH158" s="431"/>
      <c r="BI158" s="385"/>
      <c r="BJ158" s="431">
        <f>AM158*BI158</f>
        <v>0</v>
      </c>
      <c r="BK158" s="385"/>
      <c r="BL158" s="445"/>
      <c r="BN158" s="599"/>
      <c r="BO158" s="599"/>
      <c r="BP158" s="599"/>
    </row>
    <row r="159" spans="1:68" ht="14.25" hidden="1" customHeight="1" thickBot="1">
      <c r="A159" s="498"/>
      <c r="B159" s="536"/>
      <c r="C159" s="514"/>
      <c r="D159" s="541"/>
      <c r="E159" s="542"/>
      <c r="F159" s="974"/>
      <c r="G159" s="115"/>
      <c r="H159" s="101" t="s">
        <v>477</v>
      </c>
      <c r="I159" s="329"/>
      <c r="J159" s="115"/>
      <c r="K159" s="101"/>
      <c r="L159" s="636"/>
      <c r="M159" s="636"/>
      <c r="N159" s="362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526"/>
      <c r="AC159" s="686"/>
      <c r="AD159" s="686"/>
      <c r="AE159" s="686"/>
      <c r="AF159" s="687"/>
      <c r="AG159" s="687"/>
      <c r="AH159" s="687"/>
      <c r="AI159" s="687"/>
      <c r="AJ159" s="687"/>
      <c r="AK159" s="687"/>
      <c r="AL159" s="687"/>
      <c r="AM159" s="687"/>
      <c r="AN159" s="687"/>
      <c r="AO159" s="387"/>
      <c r="AP159" s="432"/>
      <c r="AQ159" s="387"/>
      <c r="AR159" s="440"/>
      <c r="AS159" s="88"/>
      <c r="AT159" s="432"/>
      <c r="AU159" s="392"/>
      <c r="AV159" s="432"/>
      <c r="AW159" s="392"/>
      <c r="AX159" s="432"/>
      <c r="AY159" s="392"/>
      <c r="AZ159" s="432"/>
      <c r="BA159" s="392"/>
      <c r="BB159" s="432"/>
      <c r="BC159" s="392"/>
      <c r="BD159" s="432"/>
      <c r="BE159" s="387"/>
      <c r="BF159" s="432"/>
      <c r="BG159" s="387"/>
      <c r="BH159" s="432"/>
      <c r="BI159" s="387"/>
      <c r="BJ159" s="432"/>
      <c r="BK159" s="387"/>
      <c r="BL159" s="446"/>
      <c r="BN159" s="599"/>
      <c r="BO159" s="599"/>
      <c r="BP159" s="599"/>
    </row>
    <row r="160" spans="1:68" ht="14.25" hidden="1" customHeight="1">
      <c r="A160" s="493" t="s">
        <v>864</v>
      </c>
      <c r="B160" s="130" t="s">
        <v>160</v>
      </c>
      <c r="C160" s="129" t="s">
        <v>87</v>
      </c>
      <c r="D160" s="517" t="s">
        <v>225</v>
      </c>
      <c r="E160" s="518" t="s">
        <v>162</v>
      </c>
      <c r="F160" s="965" t="s">
        <v>1105</v>
      </c>
      <c r="G160" s="110" t="s">
        <v>176</v>
      </c>
      <c r="H160" s="178" t="s">
        <v>275</v>
      </c>
      <c r="I160" s="178" t="s">
        <v>174</v>
      </c>
      <c r="J160" s="651">
        <v>14</v>
      </c>
      <c r="K160" s="178" t="s">
        <v>166</v>
      </c>
      <c r="L160" s="178" t="s">
        <v>167</v>
      </c>
      <c r="M160" s="327" t="s">
        <v>1098</v>
      </c>
      <c r="N160" s="55">
        <v>4.95</v>
      </c>
      <c r="O160" s="55">
        <v>5.65</v>
      </c>
      <c r="P160" s="55">
        <v>5.65</v>
      </c>
      <c r="Q160" s="55">
        <v>5.65</v>
      </c>
      <c r="R160" s="55">
        <v>5.65</v>
      </c>
      <c r="S160" s="55">
        <v>5.65</v>
      </c>
      <c r="T160" s="55">
        <v>5.65</v>
      </c>
      <c r="U160" s="55">
        <v>5.65</v>
      </c>
      <c r="V160" s="55">
        <v>5.65</v>
      </c>
      <c r="W160" s="55">
        <v>5.65</v>
      </c>
      <c r="X160" s="55">
        <v>5.65</v>
      </c>
      <c r="Y160" s="55">
        <v>5.65</v>
      </c>
      <c r="Z160" s="55">
        <v>5.65</v>
      </c>
      <c r="AA160" s="55">
        <v>5.65</v>
      </c>
      <c r="AB160" s="225">
        <v>0.7</v>
      </c>
      <c r="AC160" s="194">
        <v>0.7</v>
      </c>
      <c r="AD160" s="194">
        <v>0.7</v>
      </c>
      <c r="AE160" s="194">
        <v>0.7</v>
      </c>
      <c r="AF160" s="194">
        <v>0.7</v>
      </c>
      <c r="AG160" s="194">
        <v>0.7</v>
      </c>
      <c r="AH160" s="194">
        <v>0.7</v>
      </c>
      <c r="AI160" s="194">
        <v>0.7</v>
      </c>
      <c r="AJ160" s="194">
        <v>0.7</v>
      </c>
      <c r="AK160" s="194">
        <v>0.7</v>
      </c>
      <c r="AL160" s="194">
        <v>0.7</v>
      </c>
      <c r="AM160" s="194">
        <v>0.7</v>
      </c>
      <c r="AN160" s="194">
        <v>0.7</v>
      </c>
      <c r="AO160" s="393"/>
      <c r="AP160" s="431">
        <f t="shared" ref="AP160:AP165" si="114">AC160*AO160</f>
        <v>0</v>
      </c>
      <c r="AQ160" s="393"/>
      <c r="AR160" s="237">
        <f t="shared" ref="AR160:AR165" si="115">AD160*AQ160</f>
        <v>0</v>
      </c>
      <c r="AS160" s="124"/>
      <c r="AT160" s="431">
        <f t="shared" ref="AT160:AT169" si="116">AE160*AS160</f>
        <v>0</v>
      </c>
      <c r="AU160" s="393"/>
      <c r="AV160" s="431">
        <f t="shared" ref="AV160:AV169" si="117">AF160*AU160</f>
        <v>0</v>
      </c>
      <c r="AW160" s="393"/>
      <c r="AX160" s="431">
        <f t="shared" ref="AX160:AX169" si="118">AG160*AW160</f>
        <v>0</v>
      </c>
      <c r="AY160" s="393"/>
      <c r="AZ160" s="431">
        <f t="shared" ref="AZ160:AZ173" si="119">AH160*AY160</f>
        <v>0</v>
      </c>
      <c r="BA160" s="393"/>
      <c r="BB160" s="431">
        <f t="shared" ref="BB160:BB173" si="120">AI160*BA160</f>
        <v>0</v>
      </c>
      <c r="BC160" s="393"/>
      <c r="BD160" s="431">
        <f t="shared" ref="BD160:BD173" si="121">AJ160*BC160</f>
        <v>0</v>
      </c>
      <c r="BE160" s="393"/>
      <c r="BF160" s="431">
        <f t="shared" ref="BF160:BF173" si="122">AK160*BE160</f>
        <v>0</v>
      </c>
      <c r="BG160" s="393"/>
      <c r="BH160" s="431">
        <v>0</v>
      </c>
      <c r="BI160" s="393"/>
      <c r="BJ160" s="431">
        <v>0</v>
      </c>
      <c r="BK160" s="393"/>
      <c r="BL160" s="445">
        <v>0</v>
      </c>
      <c r="BM160" s="317" t="s">
        <v>1106</v>
      </c>
      <c r="BN160" s="599"/>
      <c r="BO160" s="599" t="s">
        <v>868</v>
      </c>
      <c r="BP160" s="599" t="s">
        <v>1107</v>
      </c>
    </row>
    <row r="161" spans="1:68" ht="14.25" hidden="1" customHeight="1">
      <c r="A161" s="498" t="s">
        <v>864</v>
      </c>
      <c r="B161" s="130" t="s">
        <v>160</v>
      </c>
      <c r="C161" s="129" t="s">
        <v>87</v>
      </c>
      <c r="D161" s="517" t="s">
        <v>225</v>
      </c>
      <c r="E161" s="518" t="s">
        <v>162</v>
      </c>
      <c r="F161" s="986"/>
      <c r="G161" s="110" t="s">
        <v>176</v>
      </c>
      <c r="H161" s="178" t="s">
        <v>275</v>
      </c>
      <c r="I161" s="178" t="s">
        <v>165</v>
      </c>
      <c r="J161" s="651">
        <v>14</v>
      </c>
      <c r="K161" s="178" t="s">
        <v>166</v>
      </c>
      <c r="L161" s="178" t="s">
        <v>167</v>
      </c>
      <c r="M161" s="327" t="s">
        <v>1098</v>
      </c>
      <c r="N161" s="55">
        <v>8.5499999999999989</v>
      </c>
      <c r="O161" s="55">
        <v>10.199999999999999</v>
      </c>
      <c r="P161" s="55">
        <v>10.199999999999999</v>
      </c>
      <c r="Q161" s="55">
        <v>10.199999999999999</v>
      </c>
      <c r="R161" s="55">
        <v>10.199999999999999</v>
      </c>
      <c r="S161" s="55">
        <v>10.199999999999999</v>
      </c>
      <c r="T161" s="55">
        <v>10.199999999999999</v>
      </c>
      <c r="U161" s="55">
        <v>10.199999999999999</v>
      </c>
      <c r="V161" s="55">
        <v>10.199999999999999</v>
      </c>
      <c r="W161" s="55">
        <v>10.199999999999999</v>
      </c>
      <c r="X161" s="55">
        <v>10.199999999999999</v>
      </c>
      <c r="Y161" s="55">
        <v>10.199999999999999</v>
      </c>
      <c r="Z161" s="55">
        <v>10.199999999999999</v>
      </c>
      <c r="AA161" s="55">
        <v>10.199999999999999</v>
      </c>
      <c r="AB161" s="225">
        <v>1.65</v>
      </c>
      <c r="AC161" s="194">
        <v>1.65</v>
      </c>
      <c r="AD161" s="194">
        <v>1.65</v>
      </c>
      <c r="AE161" s="194">
        <v>1.65</v>
      </c>
      <c r="AF161" s="194">
        <v>1.65</v>
      </c>
      <c r="AG161" s="194">
        <v>1.65</v>
      </c>
      <c r="AH161" s="194">
        <v>1.65</v>
      </c>
      <c r="AI161" s="194">
        <v>1.65</v>
      </c>
      <c r="AJ161" s="194">
        <v>1.65</v>
      </c>
      <c r="AK161" s="194">
        <v>1.65</v>
      </c>
      <c r="AL161" s="194">
        <v>1.65</v>
      </c>
      <c r="AM161" s="194">
        <v>1.65</v>
      </c>
      <c r="AN161" s="194">
        <v>1.65</v>
      </c>
      <c r="AO161" s="393">
        <v>5479</v>
      </c>
      <c r="AP161" s="431">
        <f t="shared" si="114"/>
        <v>9040.35</v>
      </c>
      <c r="AQ161" s="393">
        <v>8264</v>
      </c>
      <c r="AR161" s="237">
        <f t="shared" si="115"/>
        <v>13635.599999999999</v>
      </c>
      <c r="AS161" s="124">
        <v>3480</v>
      </c>
      <c r="AT161" s="431">
        <f t="shared" si="116"/>
        <v>5742</v>
      </c>
      <c r="AU161" s="393">
        <v>5640</v>
      </c>
      <c r="AV161" s="431">
        <f t="shared" si="117"/>
        <v>9306</v>
      </c>
      <c r="AW161" s="393">
        <v>9479</v>
      </c>
      <c r="AX161" s="431">
        <f t="shared" si="118"/>
        <v>15640.349999999999</v>
      </c>
      <c r="AY161" s="393">
        <v>1560</v>
      </c>
      <c r="AZ161" s="431">
        <f t="shared" si="119"/>
        <v>2574</v>
      </c>
      <c r="BA161" s="393">
        <v>1159</v>
      </c>
      <c r="BB161" s="431">
        <f t="shared" si="120"/>
        <v>1912.35</v>
      </c>
      <c r="BC161" s="393">
        <v>1080</v>
      </c>
      <c r="BD161" s="431">
        <f t="shared" si="121"/>
        <v>1782</v>
      </c>
      <c r="BE161" s="393">
        <v>558</v>
      </c>
      <c r="BF161" s="431">
        <f t="shared" si="122"/>
        <v>920.69999999999993</v>
      </c>
      <c r="BG161" s="393">
        <v>440</v>
      </c>
      <c r="BH161" s="431">
        <v>726</v>
      </c>
      <c r="BI161" s="393"/>
      <c r="BJ161" s="431">
        <v>0</v>
      </c>
      <c r="BK161" s="393"/>
      <c r="BL161" s="445">
        <v>0</v>
      </c>
      <c r="BM161" s="317" t="s">
        <v>1108</v>
      </c>
      <c r="BN161" s="599"/>
      <c r="BO161" s="599" t="s">
        <v>868</v>
      </c>
      <c r="BP161" s="599" t="s">
        <v>1109</v>
      </c>
    </row>
    <row r="162" spans="1:68" ht="14.25" hidden="1" customHeight="1">
      <c r="A162" s="493" t="s">
        <v>864</v>
      </c>
      <c r="B162" s="130" t="s">
        <v>160</v>
      </c>
      <c r="C162" s="129" t="s">
        <v>87</v>
      </c>
      <c r="D162" s="517" t="s">
        <v>225</v>
      </c>
      <c r="E162" s="518" t="s">
        <v>162</v>
      </c>
      <c r="F162" s="986"/>
      <c r="G162" s="110" t="s">
        <v>176</v>
      </c>
      <c r="H162" s="178" t="s">
        <v>275</v>
      </c>
      <c r="I162" s="178" t="s">
        <v>165</v>
      </c>
      <c r="J162" s="651">
        <v>14</v>
      </c>
      <c r="K162" s="656" t="s">
        <v>1110</v>
      </c>
      <c r="L162" s="178" t="s">
        <v>167</v>
      </c>
      <c r="M162" s="327" t="s">
        <v>1098</v>
      </c>
      <c r="N162" s="55">
        <v>8.9</v>
      </c>
      <c r="O162" s="55">
        <v>10.8</v>
      </c>
      <c r="P162" s="55">
        <v>10.8</v>
      </c>
      <c r="Q162" s="55">
        <v>10.8</v>
      </c>
      <c r="R162" s="55">
        <v>10.8</v>
      </c>
      <c r="S162" s="55">
        <v>10.8</v>
      </c>
      <c r="T162" s="55">
        <v>10.8</v>
      </c>
      <c r="U162" s="55">
        <v>10.8</v>
      </c>
      <c r="V162" s="55">
        <v>10.8</v>
      </c>
      <c r="W162" s="55">
        <v>10.8</v>
      </c>
      <c r="X162" s="55">
        <v>10.8</v>
      </c>
      <c r="Y162" s="55">
        <v>10.8</v>
      </c>
      <c r="Z162" s="55">
        <v>10.8</v>
      </c>
      <c r="AA162" s="55">
        <v>10.8</v>
      </c>
      <c r="AB162" s="225">
        <v>1.9</v>
      </c>
      <c r="AC162" s="194">
        <v>1.9</v>
      </c>
      <c r="AD162" s="194">
        <v>1.9</v>
      </c>
      <c r="AE162" s="194">
        <v>1.9</v>
      </c>
      <c r="AF162" s="194">
        <v>1.9</v>
      </c>
      <c r="AG162" s="194">
        <v>1.9</v>
      </c>
      <c r="AH162" s="194">
        <v>1.9</v>
      </c>
      <c r="AI162" s="194">
        <v>1.9</v>
      </c>
      <c r="AJ162" s="194">
        <v>1.9</v>
      </c>
      <c r="AK162" s="194">
        <v>1.9</v>
      </c>
      <c r="AL162" s="194">
        <v>1.9</v>
      </c>
      <c r="AM162" s="194">
        <v>1.9</v>
      </c>
      <c r="AN162" s="194">
        <v>1.9</v>
      </c>
      <c r="AO162" s="393"/>
      <c r="AP162" s="431">
        <f t="shared" si="114"/>
        <v>0</v>
      </c>
      <c r="AQ162" s="393"/>
      <c r="AR162" s="237">
        <f t="shared" si="115"/>
        <v>0</v>
      </c>
      <c r="AS162" s="124"/>
      <c r="AT162" s="431">
        <f t="shared" si="116"/>
        <v>0</v>
      </c>
      <c r="AU162" s="393"/>
      <c r="AV162" s="431">
        <f t="shared" si="117"/>
        <v>0</v>
      </c>
      <c r="AW162" s="393"/>
      <c r="AX162" s="431">
        <f t="shared" si="118"/>
        <v>0</v>
      </c>
      <c r="AY162" s="393"/>
      <c r="AZ162" s="431">
        <f t="shared" si="119"/>
        <v>0</v>
      </c>
      <c r="BA162" s="393"/>
      <c r="BB162" s="431">
        <f t="shared" si="120"/>
        <v>0</v>
      </c>
      <c r="BC162" s="393"/>
      <c r="BD162" s="431">
        <f t="shared" si="121"/>
        <v>0</v>
      </c>
      <c r="BE162" s="393"/>
      <c r="BF162" s="431">
        <f t="shared" si="122"/>
        <v>0</v>
      </c>
      <c r="BG162" s="393"/>
      <c r="BH162" s="431">
        <v>0</v>
      </c>
      <c r="BI162" s="393"/>
      <c r="BJ162" s="431">
        <v>0</v>
      </c>
      <c r="BK162" s="393"/>
      <c r="BL162" s="445">
        <v>0</v>
      </c>
      <c r="BM162" s="317" t="s">
        <v>1111</v>
      </c>
      <c r="BN162" s="599"/>
      <c r="BO162" s="599" t="s">
        <v>868</v>
      </c>
      <c r="BP162" s="599" t="s">
        <v>1112</v>
      </c>
    </row>
    <row r="163" spans="1:68" ht="14.25" hidden="1" customHeight="1">
      <c r="A163" s="498" t="s">
        <v>864</v>
      </c>
      <c r="B163" s="130" t="s">
        <v>160</v>
      </c>
      <c r="C163" s="129" t="s">
        <v>87</v>
      </c>
      <c r="D163" s="517" t="s">
        <v>225</v>
      </c>
      <c r="E163" s="518" t="s">
        <v>162</v>
      </c>
      <c r="F163" s="986"/>
      <c r="G163" s="110" t="s">
        <v>176</v>
      </c>
      <c r="H163" s="178" t="s">
        <v>281</v>
      </c>
      <c r="I163" s="178" t="s">
        <v>165</v>
      </c>
      <c r="J163" s="651">
        <v>16</v>
      </c>
      <c r="K163" s="178" t="s">
        <v>1113</v>
      </c>
      <c r="L163" s="178" t="s">
        <v>167</v>
      </c>
      <c r="M163" s="327" t="s">
        <v>870</v>
      </c>
      <c r="N163" s="726">
        <v>7.48</v>
      </c>
      <c r="O163" s="726">
        <f>AA163</f>
        <v>8.6999999999999993</v>
      </c>
      <c r="P163" s="55">
        <v>10.199999999999999</v>
      </c>
      <c r="Q163" s="55">
        <v>10.199999999999999</v>
      </c>
      <c r="R163" s="55">
        <v>10.199999999999999</v>
      </c>
      <c r="S163" s="55">
        <v>10.199999999999999</v>
      </c>
      <c r="T163" s="55">
        <v>10.199999999999999</v>
      </c>
      <c r="U163" s="55">
        <v>10.199999999999999</v>
      </c>
      <c r="V163" s="55">
        <v>10.199999999999999</v>
      </c>
      <c r="W163" s="55">
        <v>10.199999999999999</v>
      </c>
      <c r="X163" s="726">
        <v>8.6999999999999993</v>
      </c>
      <c r="Y163" s="726">
        <v>8.6999999999999993</v>
      </c>
      <c r="Z163" s="726">
        <v>8.6999999999999993</v>
      </c>
      <c r="AA163" s="726">
        <v>8.6999999999999993</v>
      </c>
      <c r="AB163" s="728">
        <f>AN163</f>
        <v>1.2199999999999989</v>
      </c>
      <c r="AC163" s="225">
        <v>1.1000000000000001</v>
      </c>
      <c r="AD163" s="225">
        <v>1.1000000000000001</v>
      </c>
      <c r="AE163" s="225">
        <v>1.1000000000000001</v>
      </c>
      <c r="AF163" s="225">
        <v>1.1000000000000001</v>
      </c>
      <c r="AG163" s="225">
        <v>1.1000000000000001</v>
      </c>
      <c r="AH163" s="225">
        <v>1.1000000000000001</v>
      </c>
      <c r="AI163" s="225">
        <v>1.1000000000000001</v>
      </c>
      <c r="AJ163" s="225">
        <f>W163-9.1</f>
        <v>1.0999999999999996</v>
      </c>
      <c r="AK163" s="728">
        <f>Y163-N163</f>
        <v>1.2199999999999989</v>
      </c>
      <c r="AL163" s="728">
        <f>Y163-N163</f>
        <v>1.2199999999999989</v>
      </c>
      <c r="AM163" s="728">
        <f>Z163-N163</f>
        <v>1.2199999999999989</v>
      </c>
      <c r="AN163" s="728">
        <f>AA163-N163</f>
        <v>1.2199999999999989</v>
      </c>
      <c r="AO163" s="393">
        <v>5280</v>
      </c>
      <c r="AP163" s="431">
        <f t="shared" si="114"/>
        <v>5808.0000000000009</v>
      </c>
      <c r="AQ163" s="393">
        <v>3560</v>
      </c>
      <c r="AR163" s="237">
        <f t="shared" si="115"/>
        <v>3916.0000000000005</v>
      </c>
      <c r="AS163" s="124">
        <v>2760</v>
      </c>
      <c r="AT163" s="431">
        <f t="shared" si="116"/>
        <v>3036.0000000000005</v>
      </c>
      <c r="AU163" s="393">
        <v>1040</v>
      </c>
      <c r="AV163" s="431">
        <f t="shared" si="117"/>
        <v>1144</v>
      </c>
      <c r="AW163" s="393">
        <v>8440</v>
      </c>
      <c r="AX163" s="431">
        <f t="shared" si="118"/>
        <v>9284</v>
      </c>
      <c r="AY163" s="393">
        <v>2880</v>
      </c>
      <c r="AZ163" s="431">
        <f t="shared" si="119"/>
        <v>3168.0000000000005</v>
      </c>
      <c r="BA163" s="393">
        <v>440</v>
      </c>
      <c r="BB163" s="431">
        <f t="shared" si="120"/>
        <v>484.00000000000006</v>
      </c>
      <c r="BC163" s="393">
        <v>320</v>
      </c>
      <c r="BD163" s="431">
        <f t="shared" si="121"/>
        <v>351.99999999999989</v>
      </c>
      <c r="BE163" s="393">
        <v>280</v>
      </c>
      <c r="BF163" s="431">
        <f t="shared" si="122"/>
        <v>341.59999999999968</v>
      </c>
      <c r="BG163" s="393">
        <v>80</v>
      </c>
      <c r="BH163" s="431">
        <v>97.599999999999909</v>
      </c>
      <c r="BI163" s="393"/>
      <c r="BJ163" s="431">
        <v>0</v>
      </c>
      <c r="BK163" s="393"/>
      <c r="BL163" s="445">
        <v>92.719999999999914</v>
      </c>
      <c r="BM163" s="317" t="s">
        <v>1114</v>
      </c>
      <c r="BN163" s="599"/>
      <c r="BO163" s="599" t="s">
        <v>868</v>
      </c>
      <c r="BP163" s="599" t="s">
        <v>1115</v>
      </c>
    </row>
    <row r="164" spans="1:68" ht="14.25" hidden="1" customHeight="1">
      <c r="A164" s="493" t="s">
        <v>864</v>
      </c>
      <c r="B164" s="130" t="s">
        <v>160</v>
      </c>
      <c r="C164" s="129" t="s">
        <v>87</v>
      </c>
      <c r="D164" s="517" t="s">
        <v>225</v>
      </c>
      <c r="E164" s="518" t="s">
        <v>162</v>
      </c>
      <c r="F164" s="986"/>
      <c r="G164" s="110">
        <v>2024</v>
      </c>
      <c r="H164" s="178" t="s">
        <v>1116</v>
      </c>
      <c r="I164" s="178" t="s">
        <v>165</v>
      </c>
      <c r="J164" s="651">
        <v>16</v>
      </c>
      <c r="K164" s="178" t="s">
        <v>251</v>
      </c>
      <c r="L164" s="178" t="s">
        <v>190</v>
      </c>
      <c r="M164" s="327" t="s">
        <v>1037</v>
      </c>
      <c r="N164" s="773">
        <v>8.3000000000000007</v>
      </c>
      <c r="O164" s="773">
        <v>8.8000000000000007</v>
      </c>
      <c r="P164" s="55">
        <v>10.3</v>
      </c>
      <c r="Q164" s="55">
        <v>10.3</v>
      </c>
      <c r="R164" s="55">
        <v>10.3</v>
      </c>
      <c r="S164" s="55">
        <v>10.3</v>
      </c>
      <c r="T164" s="55">
        <v>10.3</v>
      </c>
      <c r="U164" s="55">
        <v>10.3</v>
      </c>
      <c r="V164" s="55">
        <v>10.3</v>
      </c>
      <c r="W164" s="55">
        <v>10.3</v>
      </c>
      <c r="X164" s="55">
        <v>10.3</v>
      </c>
      <c r="Y164" s="773">
        <v>8.8000000000000007</v>
      </c>
      <c r="Z164" s="773">
        <v>8.8000000000000007</v>
      </c>
      <c r="AA164" s="773">
        <v>8.8000000000000007</v>
      </c>
      <c r="AB164" s="775">
        <v>0.5</v>
      </c>
      <c r="AC164" s="194">
        <v>1.5</v>
      </c>
      <c r="AD164" s="194">
        <v>1.5</v>
      </c>
      <c r="AE164" s="194">
        <v>1.5</v>
      </c>
      <c r="AF164" s="194">
        <v>1.5</v>
      </c>
      <c r="AG164" s="194">
        <v>1.5</v>
      </c>
      <c r="AH164" s="194">
        <v>1.5</v>
      </c>
      <c r="AI164" s="194">
        <v>1.5</v>
      </c>
      <c r="AJ164" s="194">
        <v>1.5</v>
      </c>
      <c r="AK164" s="194">
        <v>1.5</v>
      </c>
      <c r="AL164" s="775">
        <v>0.5</v>
      </c>
      <c r="AM164" s="775">
        <v>0.5</v>
      </c>
      <c r="AN164" s="775">
        <v>0.5</v>
      </c>
      <c r="AO164" s="393">
        <v>4680</v>
      </c>
      <c r="AP164" s="431">
        <f t="shared" si="114"/>
        <v>7020</v>
      </c>
      <c r="AQ164" s="393">
        <v>7960</v>
      </c>
      <c r="AR164" s="237">
        <f t="shared" si="115"/>
        <v>11940</v>
      </c>
      <c r="AS164" s="124">
        <v>880</v>
      </c>
      <c r="AT164" s="431">
        <f t="shared" si="116"/>
        <v>1320</v>
      </c>
      <c r="AU164" s="386">
        <v>2800</v>
      </c>
      <c r="AV164" s="431">
        <f t="shared" si="117"/>
        <v>4200</v>
      </c>
      <c r="AW164" s="386">
        <v>9240</v>
      </c>
      <c r="AX164" s="431">
        <f t="shared" si="118"/>
        <v>13860</v>
      </c>
      <c r="AY164" s="386">
        <v>7406</v>
      </c>
      <c r="AZ164" s="431">
        <f t="shared" si="119"/>
        <v>11109</v>
      </c>
      <c r="BA164" s="386">
        <v>11340</v>
      </c>
      <c r="BB164" s="431">
        <f t="shared" si="120"/>
        <v>17010</v>
      </c>
      <c r="BC164" s="386">
        <v>2280</v>
      </c>
      <c r="BD164" s="431">
        <f t="shared" si="121"/>
        <v>3420</v>
      </c>
      <c r="BE164" s="385">
        <v>10400</v>
      </c>
      <c r="BF164" s="431">
        <f t="shared" si="122"/>
        <v>15600</v>
      </c>
      <c r="BG164" s="385">
        <v>8720</v>
      </c>
      <c r="BH164" s="431">
        <v>4360</v>
      </c>
      <c r="BI164" s="385">
        <v>160</v>
      </c>
      <c r="BJ164" s="431">
        <v>80</v>
      </c>
      <c r="BK164" s="385">
        <v>120</v>
      </c>
      <c r="BL164" s="445">
        <v>14</v>
      </c>
      <c r="BM164" s="317" t="s">
        <v>1117</v>
      </c>
      <c r="BN164" s="599" t="s">
        <v>1118</v>
      </c>
      <c r="BO164" s="599" t="s">
        <v>868</v>
      </c>
      <c r="BP164" s="599" t="s">
        <v>1119</v>
      </c>
    </row>
    <row r="165" spans="1:68" ht="14.25" hidden="1" customHeight="1">
      <c r="A165" s="498" t="s">
        <v>864</v>
      </c>
      <c r="B165" s="130" t="s">
        <v>160</v>
      </c>
      <c r="C165" s="129" t="s">
        <v>87</v>
      </c>
      <c r="D165" s="517" t="s">
        <v>225</v>
      </c>
      <c r="E165" s="518" t="s">
        <v>162</v>
      </c>
      <c r="F165" s="986"/>
      <c r="G165" s="110">
        <v>2024</v>
      </c>
      <c r="H165" s="178" t="s">
        <v>1116</v>
      </c>
      <c r="I165" s="178" t="s">
        <v>165</v>
      </c>
      <c r="J165" s="651">
        <v>16</v>
      </c>
      <c r="K165" s="178" t="s">
        <v>501</v>
      </c>
      <c r="L165" s="178" t="s">
        <v>190</v>
      </c>
      <c r="M165" s="327" t="s">
        <v>1037</v>
      </c>
      <c r="N165" s="55">
        <v>9.25</v>
      </c>
      <c r="O165" s="55">
        <v>11.6</v>
      </c>
      <c r="P165" s="55">
        <v>11.1</v>
      </c>
      <c r="Q165" s="55">
        <v>11.1</v>
      </c>
      <c r="R165" s="55">
        <v>11.1</v>
      </c>
      <c r="S165" s="55">
        <v>11.1</v>
      </c>
      <c r="T165" s="55">
        <v>11.1</v>
      </c>
      <c r="U165" s="55">
        <v>11.1</v>
      </c>
      <c r="V165" s="55">
        <v>11.1</v>
      </c>
      <c r="W165" s="55">
        <v>11.1</v>
      </c>
      <c r="X165" s="55">
        <v>11.1</v>
      </c>
      <c r="Y165" s="55">
        <v>11.1</v>
      </c>
      <c r="Z165" s="55">
        <v>11.1</v>
      </c>
      <c r="AA165" s="55">
        <v>11.1</v>
      </c>
      <c r="AB165" s="225">
        <v>1.85</v>
      </c>
      <c r="AC165" s="194">
        <v>1.85</v>
      </c>
      <c r="AD165" s="194">
        <v>1.85</v>
      </c>
      <c r="AE165" s="194">
        <v>1.85</v>
      </c>
      <c r="AF165" s="194">
        <v>1.85</v>
      </c>
      <c r="AG165" s="194">
        <v>1.85</v>
      </c>
      <c r="AH165" s="194">
        <v>1.85</v>
      </c>
      <c r="AI165" s="194">
        <v>1.85</v>
      </c>
      <c r="AJ165" s="194">
        <v>1.85</v>
      </c>
      <c r="AK165" s="194">
        <v>1.85</v>
      </c>
      <c r="AL165" s="194">
        <v>1.85</v>
      </c>
      <c r="AM165" s="194">
        <v>1.85</v>
      </c>
      <c r="AN165" s="194">
        <v>1.85</v>
      </c>
      <c r="AO165" s="393">
        <v>80</v>
      </c>
      <c r="AP165" s="431">
        <f t="shared" si="114"/>
        <v>148</v>
      </c>
      <c r="AQ165" s="393">
        <v>0</v>
      </c>
      <c r="AR165" s="237">
        <f t="shared" si="115"/>
        <v>0</v>
      </c>
      <c r="AS165" s="124">
        <v>0</v>
      </c>
      <c r="AT165" s="431">
        <f t="shared" si="116"/>
        <v>0</v>
      </c>
      <c r="AU165" s="386"/>
      <c r="AV165" s="431">
        <f t="shared" si="117"/>
        <v>0</v>
      </c>
      <c r="AW165" s="386"/>
      <c r="AX165" s="431">
        <f t="shared" si="118"/>
        <v>0</v>
      </c>
      <c r="AY165" s="386">
        <v>0</v>
      </c>
      <c r="AZ165" s="431">
        <f t="shared" si="119"/>
        <v>0</v>
      </c>
      <c r="BA165" s="386">
        <v>0</v>
      </c>
      <c r="BB165" s="431">
        <f t="shared" si="120"/>
        <v>0</v>
      </c>
      <c r="BC165" s="386">
        <v>0</v>
      </c>
      <c r="BD165" s="431">
        <f t="shared" si="121"/>
        <v>0</v>
      </c>
      <c r="BE165" s="385">
        <v>0</v>
      </c>
      <c r="BF165" s="431">
        <f t="shared" si="122"/>
        <v>0</v>
      </c>
      <c r="BG165" s="385">
        <v>0</v>
      </c>
      <c r="BH165" s="431">
        <v>0</v>
      </c>
      <c r="BI165" s="385">
        <v>0</v>
      </c>
      <c r="BJ165" s="431">
        <v>0</v>
      </c>
      <c r="BK165" s="385">
        <v>0</v>
      </c>
      <c r="BL165" s="445">
        <v>0</v>
      </c>
      <c r="BM165" s="317" t="s">
        <v>1120</v>
      </c>
      <c r="BN165" s="599" t="s">
        <v>1118</v>
      </c>
      <c r="BO165" s="599" t="s">
        <v>868</v>
      </c>
      <c r="BP165" s="599" t="s">
        <v>1121</v>
      </c>
    </row>
    <row r="166" spans="1:68" ht="14.25" hidden="1" customHeight="1">
      <c r="A166" s="498" t="s">
        <v>864</v>
      </c>
      <c r="B166" s="130" t="s">
        <v>160</v>
      </c>
      <c r="C166" s="129" t="s">
        <v>87</v>
      </c>
      <c r="D166" s="517" t="s">
        <v>225</v>
      </c>
      <c r="E166" s="518" t="s">
        <v>162</v>
      </c>
      <c r="F166" s="986"/>
      <c r="G166" s="110">
        <v>2025</v>
      </c>
      <c r="H166" s="178" t="s">
        <v>667</v>
      </c>
      <c r="I166" s="178" t="s">
        <v>165</v>
      </c>
      <c r="J166" s="651">
        <v>16</v>
      </c>
      <c r="K166" s="178" t="s">
        <v>1122</v>
      </c>
      <c r="L166" s="178" t="s">
        <v>167</v>
      </c>
      <c r="M166" s="327" t="s">
        <v>870</v>
      </c>
      <c r="N166" s="726">
        <v>7.48</v>
      </c>
      <c r="O166" s="726">
        <f>AA166</f>
        <v>8.6999999999999993</v>
      </c>
      <c r="P166" s="55">
        <v>10.199999999999999</v>
      </c>
      <c r="Q166" s="55">
        <v>10.199999999999999</v>
      </c>
      <c r="R166" s="55">
        <v>10.199999999999999</v>
      </c>
      <c r="S166" s="55">
        <v>10.199999999999999</v>
      </c>
      <c r="T166" s="55">
        <v>10.199999999999999</v>
      </c>
      <c r="U166" s="55">
        <v>10.199999999999999</v>
      </c>
      <c r="V166" s="55">
        <v>10.199999999999999</v>
      </c>
      <c r="W166" s="55">
        <v>10.199999999999999</v>
      </c>
      <c r="X166" s="726">
        <v>8.6999999999999993</v>
      </c>
      <c r="Y166" s="726">
        <v>8.6999999999999993</v>
      </c>
      <c r="Z166" s="726">
        <v>8.6999999999999993</v>
      </c>
      <c r="AA166" s="726">
        <v>8.6999999999999993</v>
      </c>
      <c r="AB166" s="728">
        <f>AN166</f>
        <v>1.2199999999999989</v>
      </c>
      <c r="AC166" s="574">
        <v>1.1000000000000001</v>
      </c>
      <c r="AD166" s="574">
        <v>1.1000000000000001</v>
      </c>
      <c r="AE166" s="574">
        <v>1.1000000000000001</v>
      </c>
      <c r="AF166" s="618">
        <v>1.1000000000000001</v>
      </c>
      <c r="AG166" s="618">
        <v>1.1000000000000001</v>
      </c>
      <c r="AH166" s="618">
        <v>1.1000000000000001</v>
      </c>
      <c r="AI166" s="779">
        <v>1.1000000000000001</v>
      </c>
      <c r="AJ166" s="574">
        <f>W166-9.1</f>
        <v>1.0999999999999996</v>
      </c>
      <c r="AK166" s="728">
        <f>Y166-N166</f>
        <v>1.2199999999999989</v>
      </c>
      <c r="AL166" s="728">
        <f>Y166-N166</f>
        <v>1.2199999999999989</v>
      </c>
      <c r="AM166" s="728">
        <f>Z166-N166</f>
        <v>1.2199999999999989</v>
      </c>
      <c r="AN166" s="728">
        <f>AA166-N166</f>
        <v>1.2199999999999989</v>
      </c>
      <c r="AO166" s="393"/>
      <c r="AP166" s="431">
        <f t="shared" ref="AP166:AP174" si="123">AC166*AO166</f>
        <v>0</v>
      </c>
      <c r="AQ166" s="393">
        <v>2879</v>
      </c>
      <c r="AR166" s="237">
        <f t="shared" ref="AR166:AR173" si="124">AD166*AQ166</f>
        <v>3166.9</v>
      </c>
      <c r="AS166" s="124">
        <v>10000</v>
      </c>
      <c r="AT166" s="431">
        <f>AE166*AS166</f>
        <v>11000</v>
      </c>
      <c r="AU166" s="386">
        <v>13760</v>
      </c>
      <c r="AV166" s="431">
        <f>AF166*AU166</f>
        <v>15136.000000000002</v>
      </c>
      <c r="AW166" s="386">
        <v>25150</v>
      </c>
      <c r="AX166" s="431">
        <f t="shared" si="118"/>
        <v>27665.000000000004</v>
      </c>
      <c r="AY166" s="386">
        <v>9358</v>
      </c>
      <c r="AZ166" s="431">
        <f t="shared" si="119"/>
        <v>10293.800000000001</v>
      </c>
      <c r="BA166" s="386">
        <v>21120</v>
      </c>
      <c r="BB166" s="431">
        <f t="shared" si="120"/>
        <v>23232.000000000004</v>
      </c>
      <c r="BC166" s="386">
        <v>26160</v>
      </c>
      <c r="BD166" s="431">
        <f t="shared" si="121"/>
        <v>28775.999999999989</v>
      </c>
      <c r="BE166" s="385">
        <v>33960</v>
      </c>
      <c r="BF166" s="431">
        <f t="shared" si="122"/>
        <v>41431.199999999961</v>
      </c>
      <c r="BG166" s="385">
        <v>25120</v>
      </c>
      <c r="BH166" s="431">
        <v>30646.399999999972</v>
      </c>
      <c r="BI166" s="385">
        <v>41957</v>
      </c>
      <c r="BJ166" s="431">
        <v>51187.53999999995</v>
      </c>
      <c r="BK166" s="385">
        <v>28239</v>
      </c>
      <c r="BL166" s="445">
        <v>21918.519999999979</v>
      </c>
      <c r="BM166" s="317" t="s">
        <v>1123</v>
      </c>
      <c r="BN166" s="599"/>
      <c r="BO166" s="599" t="s">
        <v>868</v>
      </c>
      <c r="BP166" s="599" t="s">
        <v>1124</v>
      </c>
    </row>
    <row r="167" spans="1:68" ht="14.25" hidden="1" customHeight="1">
      <c r="A167" s="493" t="s">
        <v>864</v>
      </c>
      <c r="B167" s="130" t="s">
        <v>160</v>
      </c>
      <c r="C167" s="129" t="s">
        <v>87</v>
      </c>
      <c r="D167" s="517" t="s">
        <v>225</v>
      </c>
      <c r="E167" s="518" t="s">
        <v>162</v>
      </c>
      <c r="F167" s="986"/>
      <c r="G167" s="110">
        <v>2025</v>
      </c>
      <c r="H167" s="178" t="s">
        <v>667</v>
      </c>
      <c r="I167" s="178" t="s">
        <v>165</v>
      </c>
      <c r="J167" s="651">
        <v>16</v>
      </c>
      <c r="K167" s="178" t="s">
        <v>1125</v>
      </c>
      <c r="L167" s="178" t="s">
        <v>167</v>
      </c>
      <c r="M167" s="327" t="s">
        <v>870</v>
      </c>
      <c r="N167" s="726">
        <v>7.48</v>
      </c>
      <c r="O167" s="726">
        <v>8.6999999999999993</v>
      </c>
      <c r="P167" s="615">
        <v>10.199999999999999</v>
      </c>
      <c r="Q167" s="615">
        <v>10.199999999999999</v>
      </c>
      <c r="R167" s="615">
        <v>10.199999999999999</v>
      </c>
      <c r="S167" s="615">
        <v>10.199999999999999</v>
      </c>
      <c r="T167" s="615">
        <v>10.199999999999999</v>
      </c>
      <c r="U167" s="615">
        <v>10.199999999999999</v>
      </c>
      <c r="V167" s="615">
        <v>10.199999999999999</v>
      </c>
      <c r="W167" s="726">
        <v>10.199999999999999</v>
      </c>
      <c r="X167" s="726">
        <v>8.6999999999999993</v>
      </c>
      <c r="Y167" s="726">
        <v>8.6999999999999993</v>
      </c>
      <c r="Z167" s="726">
        <v>8.6999999999999993</v>
      </c>
      <c r="AA167" s="726">
        <v>8.6999999999999993</v>
      </c>
      <c r="AB167" s="727">
        <v>1.2199999999999989</v>
      </c>
      <c r="AC167" s="780">
        <v>1.1000000000000001</v>
      </c>
      <c r="AD167" s="780">
        <v>1.1000000000000001</v>
      </c>
      <c r="AE167" s="780">
        <v>1.1000000000000001</v>
      </c>
      <c r="AF167" s="781">
        <v>1.1000000000000001</v>
      </c>
      <c r="AG167" s="781">
        <v>1.1000000000000001</v>
      </c>
      <c r="AH167" s="781">
        <v>1.1000000000000001</v>
      </c>
      <c r="AI167" s="781">
        <v>1.1000000000000001</v>
      </c>
      <c r="AJ167" s="728">
        <f>W167-9.1</f>
        <v>1.0999999999999996</v>
      </c>
      <c r="AK167" s="728">
        <f>X167-N167</f>
        <v>1.2199999999999989</v>
      </c>
      <c r="AL167" s="728">
        <f>Y167-N167</f>
        <v>1.2199999999999989</v>
      </c>
      <c r="AM167" s="728">
        <f>Z167-N167</f>
        <v>1.2199999999999989</v>
      </c>
      <c r="AN167" s="728">
        <f>AA167-N167</f>
        <v>1.2199999999999989</v>
      </c>
      <c r="AO167" s="393"/>
      <c r="AP167" s="431">
        <f t="shared" si="123"/>
        <v>0</v>
      </c>
      <c r="AQ167" s="393">
        <v>160</v>
      </c>
      <c r="AR167" s="591">
        <f t="shared" si="124"/>
        <v>176</v>
      </c>
      <c r="AS167" s="124">
        <v>280</v>
      </c>
      <c r="AT167" s="678">
        <f>AE167*AS167</f>
        <v>308</v>
      </c>
      <c r="AU167" s="386">
        <v>880</v>
      </c>
      <c r="AV167" s="678">
        <f>AF167*AU167</f>
        <v>968.00000000000011</v>
      </c>
      <c r="AW167" s="386">
        <v>2670</v>
      </c>
      <c r="AX167" s="678">
        <f t="shared" si="118"/>
        <v>2937.0000000000005</v>
      </c>
      <c r="AY167" s="386">
        <v>5360</v>
      </c>
      <c r="AZ167" s="678">
        <f t="shared" si="119"/>
        <v>5896.0000000000009</v>
      </c>
      <c r="BA167" s="386">
        <v>5280</v>
      </c>
      <c r="BB167" s="678">
        <f t="shared" si="120"/>
        <v>5808.0000000000009</v>
      </c>
      <c r="BC167" s="386">
        <v>23400</v>
      </c>
      <c r="BD167" s="431">
        <f t="shared" si="121"/>
        <v>25739.999999999993</v>
      </c>
      <c r="BE167" s="385">
        <v>14200</v>
      </c>
      <c r="BF167" s="431">
        <f t="shared" si="122"/>
        <v>17323.999999999985</v>
      </c>
      <c r="BG167" s="385">
        <v>7880</v>
      </c>
      <c r="BH167" s="431">
        <v>9613.5999999999913</v>
      </c>
      <c r="BI167" s="385">
        <v>22560</v>
      </c>
      <c r="BJ167" s="431">
        <v>27523.199999999975</v>
      </c>
      <c r="BK167" s="385">
        <v>8520</v>
      </c>
      <c r="BL167" s="445">
        <v>14776.639999999987</v>
      </c>
      <c r="BM167" s="317" t="s">
        <v>1126</v>
      </c>
      <c r="BN167" s="599"/>
      <c r="BO167" s="599" t="s">
        <v>868</v>
      </c>
      <c r="BP167" s="599" t="s">
        <v>1127</v>
      </c>
    </row>
    <row r="168" spans="1:68" ht="14.25" hidden="1" customHeight="1">
      <c r="A168" s="498" t="s">
        <v>864</v>
      </c>
      <c r="B168" s="130" t="s">
        <v>160</v>
      </c>
      <c r="C168" s="129" t="s">
        <v>87</v>
      </c>
      <c r="D168" s="517" t="s">
        <v>225</v>
      </c>
      <c r="E168" s="518" t="s">
        <v>162</v>
      </c>
      <c r="F168" s="986"/>
      <c r="G168" s="110">
        <v>2025</v>
      </c>
      <c r="H168" s="178" t="s">
        <v>667</v>
      </c>
      <c r="I168" s="178" t="s">
        <v>165</v>
      </c>
      <c r="J168" s="651">
        <v>16</v>
      </c>
      <c r="K168" s="169" t="s">
        <v>1128</v>
      </c>
      <c r="L168" s="178" t="s">
        <v>167</v>
      </c>
      <c r="M168" s="327" t="s">
        <v>870</v>
      </c>
      <c r="N168" s="726">
        <v>8.7799999999999994</v>
      </c>
      <c r="O168" s="726">
        <v>9.5</v>
      </c>
      <c r="P168" s="615">
        <v>11.2</v>
      </c>
      <c r="Q168" s="615">
        <v>11.2</v>
      </c>
      <c r="R168" s="615">
        <v>11.2</v>
      </c>
      <c r="S168" s="615">
        <v>11.2</v>
      </c>
      <c r="T168" s="615">
        <v>11.2</v>
      </c>
      <c r="U168" s="615">
        <v>11.2</v>
      </c>
      <c r="V168" s="615">
        <v>11.2</v>
      </c>
      <c r="W168" s="726">
        <v>11.2</v>
      </c>
      <c r="X168" s="726">
        <v>9.5</v>
      </c>
      <c r="Y168" s="726">
        <v>9.5</v>
      </c>
      <c r="Z168" s="726">
        <v>9.5</v>
      </c>
      <c r="AA168" s="726">
        <v>9.5</v>
      </c>
      <c r="AB168" s="728">
        <f>AN168</f>
        <v>0.72000000000000064</v>
      </c>
      <c r="AC168" s="780">
        <v>1.2</v>
      </c>
      <c r="AD168" s="780">
        <v>1.2</v>
      </c>
      <c r="AE168" s="780">
        <v>1.2</v>
      </c>
      <c r="AF168" s="780">
        <v>1.2</v>
      </c>
      <c r="AG168" s="780">
        <v>1.2</v>
      </c>
      <c r="AH168" s="780">
        <v>1.2</v>
      </c>
      <c r="AI168" s="780">
        <v>1.2</v>
      </c>
      <c r="AJ168" s="728">
        <v>1.2</v>
      </c>
      <c r="AK168" s="728">
        <f>Y168-N168</f>
        <v>0.72000000000000064</v>
      </c>
      <c r="AL168" s="728">
        <f>Y168-N168</f>
        <v>0.72000000000000064</v>
      </c>
      <c r="AM168" s="728">
        <f>Z168-N168</f>
        <v>0.72000000000000064</v>
      </c>
      <c r="AN168" s="728">
        <f>AA168-N168</f>
        <v>0.72000000000000064</v>
      </c>
      <c r="AO168" s="393"/>
      <c r="AP168" s="431">
        <f t="shared" si="123"/>
        <v>0</v>
      </c>
      <c r="AQ168" s="393"/>
      <c r="AR168" s="237">
        <f t="shared" si="124"/>
        <v>0</v>
      </c>
      <c r="AS168" s="124"/>
      <c r="AT168" s="431">
        <f>AE168*AS168</f>
        <v>0</v>
      </c>
      <c r="AU168" s="386">
        <v>90</v>
      </c>
      <c r="AV168" s="678">
        <f>AF168*AU168</f>
        <v>108</v>
      </c>
      <c r="AW168" s="386"/>
      <c r="AX168" s="431">
        <f t="shared" si="118"/>
        <v>0</v>
      </c>
      <c r="AY168" s="386">
        <v>440</v>
      </c>
      <c r="AZ168" s="678">
        <f t="shared" si="119"/>
        <v>528</v>
      </c>
      <c r="BA168" s="386"/>
      <c r="BB168" s="431">
        <f t="shared" si="120"/>
        <v>0</v>
      </c>
      <c r="BC168" s="386">
        <v>400</v>
      </c>
      <c r="BD168" s="431">
        <f t="shared" si="121"/>
        <v>480</v>
      </c>
      <c r="BE168" s="385">
        <v>720</v>
      </c>
      <c r="BF168" s="431">
        <f t="shared" si="122"/>
        <v>518.40000000000043</v>
      </c>
      <c r="BG168" s="385">
        <v>80</v>
      </c>
      <c r="BH168" s="431">
        <v>57.600000000000051</v>
      </c>
      <c r="BI168" s="385">
        <v>120</v>
      </c>
      <c r="BJ168" s="431">
        <v>86.400000000000077</v>
      </c>
      <c r="BK168" s="385">
        <v>840</v>
      </c>
      <c r="BL168" s="445">
        <v>125.28000000000011</v>
      </c>
      <c r="BM168" s="317" t="s">
        <v>1129</v>
      </c>
      <c r="BN168" s="599"/>
      <c r="BO168" s="599" t="s">
        <v>868</v>
      </c>
      <c r="BP168" s="599" t="s">
        <v>1130</v>
      </c>
    </row>
    <row r="169" spans="1:68" ht="14.25" hidden="1" customHeight="1">
      <c r="A169" s="493" t="s">
        <v>864</v>
      </c>
      <c r="B169" s="130" t="s">
        <v>160</v>
      </c>
      <c r="C169" s="129" t="s">
        <v>87</v>
      </c>
      <c r="D169" s="517" t="s">
        <v>225</v>
      </c>
      <c r="E169" s="518" t="s">
        <v>162</v>
      </c>
      <c r="F169" s="986"/>
      <c r="G169" s="68">
        <v>2025</v>
      </c>
      <c r="H169" s="178" t="s">
        <v>667</v>
      </c>
      <c r="I169" s="178" t="s">
        <v>165</v>
      </c>
      <c r="J169" s="326">
        <v>16</v>
      </c>
      <c r="K169" s="178" t="s">
        <v>1131</v>
      </c>
      <c r="L169" s="178" t="s">
        <v>167</v>
      </c>
      <c r="M169" s="327" t="s">
        <v>870</v>
      </c>
      <c r="N169" s="773">
        <v>10.98</v>
      </c>
      <c r="O169" s="773">
        <v>11.6</v>
      </c>
      <c r="P169" s="755">
        <v>12.4</v>
      </c>
      <c r="Q169" s="755">
        <v>12.4</v>
      </c>
      <c r="R169" s="755">
        <v>12.4</v>
      </c>
      <c r="S169" s="755">
        <v>12.4</v>
      </c>
      <c r="T169" s="755">
        <v>12.4</v>
      </c>
      <c r="U169" s="755">
        <v>12.4</v>
      </c>
      <c r="V169" s="755">
        <v>12.4</v>
      </c>
      <c r="W169" s="754">
        <v>12.4</v>
      </c>
      <c r="X169" s="754">
        <v>12.4</v>
      </c>
      <c r="Y169" s="773">
        <v>11.6</v>
      </c>
      <c r="Z169" s="773">
        <v>11.6</v>
      </c>
      <c r="AA169" s="773">
        <v>11.6</v>
      </c>
      <c r="AB169" s="777">
        <v>0.62</v>
      </c>
      <c r="AC169" s="782">
        <v>0</v>
      </c>
      <c r="AD169" s="782">
        <v>0</v>
      </c>
      <c r="AE169" s="782">
        <v>0</v>
      </c>
      <c r="AF169" s="782">
        <v>0</v>
      </c>
      <c r="AG169" s="782">
        <v>0</v>
      </c>
      <c r="AH169" s="782">
        <v>0</v>
      </c>
      <c r="AI169" s="782">
        <v>0</v>
      </c>
      <c r="AJ169" s="728">
        <v>0</v>
      </c>
      <c r="AK169" s="728">
        <v>0</v>
      </c>
      <c r="AL169" s="775">
        <v>0.62</v>
      </c>
      <c r="AM169" s="775">
        <v>0.62</v>
      </c>
      <c r="AN169" s="775">
        <v>0.62</v>
      </c>
      <c r="AO169" s="393"/>
      <c r="AP169" s="431">
        <f t="shared" si="123"/>
        <v>0</v>
      </c>
      <c r="AQ169" s="402"/>
      <c r="AR169" s="237">
        <f t="shared" si="124"/>
        <v>0</v>
      </c>
      <c r="AS169" s="124"/>
      <c r="AT169" s="431">
        <f t="shared" si="116"/>
        <v>0</v>
      </c>
      <c r="AU169" s="402"/>
      <c r="AV169" s="431">
        <f t="shared" si="117"/>
        <v>0</v>
      </c>
      <c r="AW169" s="402"/>
      <c r="AX169" s="431">
        <f t="shared" si="118"/>
        <v>0</v>
      </c>
      <c r="AY169" s="402">
        <v>520</v>
      </c>
      <c r="AZ169" s="678">
        <f t="shared" si="119"/>
        <v>0</v>
      </c>
      <c r="BA169" s="402">
        <v>2280</v>
      </c>
      <c r="BB169" s="678">
        <f t="shared" si="120"/>
        <v>0</v>
      </c>
      <c r="BC169" s="402">
        <v>13710</v>
      </c>
      <c r="BD169" s="431">
        <f t="shared" si="121"/>
        <v>0</v>
      </c>
      <c r="BE169" s="402">
        <v>11278</v>
      </c>
      <c r="BF169" s="431">
        <f t="shared" si="122"/>
        <v>0</v>
      </c>
      <c r="BG169" s="402">
        <v>6360</v>
      </c>
      <c r="BH169" s="431">
        <v>3943.2</v>
      </c>
      <c r="BI169" s="402">
        <v>18000</v>
      </c>
      <c r="BJ169" s="431">
        <v>11160</v>
      </c>
      <c r="BK169" s="402">
        <v>640</v>
      </c>
      <c r="BL169" s="445">
        <v>3250.66</v>
      </c>
      <c r="BM169" s="317" t="s">
        <v>1132</v>
      </c>
      <c r="BN169" s="599"/>
      <c r="BO169" s="599" t="s">
        <v>868</v>
      </c>
      <c r="BP169" s="599" t="s">
        <v>1133</v>
      </c>
    </row>
    <row r="170" spans="1:68" ht="14.25" hidden="1" customHeight="1">
      <c r="A170" s="498" t="s">
        <v>864</v>
      </c>
      <c r="B170" s="130" t="s">
        <v>160</v>
      </c>
      <c r="C170" s="129" t="s">
        <v>87</v>
      </c>
      <c r="D170" s="517" t="s">
        <v>225</v>
      </c>
      <c r="E170" s="518" t="s">
        <v>162</v>
      </c>
      <c r="F170" s="986"/>
      <c r="G170" s="571">
        <v>2025</v>
      </c>
      <c r="H170" s="656" t="s">
        <v>667</v>
      </c>
      <c r="I170" s="656" t="s">
        <v>165</v>
      </c>
      <c r="J170" s="657">
        <v>16</v>
      </c>
      <c r="K170" s="656" t="s">
        <v>1122</v>
      </c>
      <c r="L170" s="656" t="s">
        <v>1029</v>
      </c>
      <c r="M170" s="642" t="s">
        <v>881</v>
      </c>
      <c r="N170" s="726">
        <v>7.48</v>
      </c>
      <c r="O170" s="726">
        <f>AA170</f>
        <v>8.6999999999999993</v>
      </c>
      <c r="P170" s="55">
        <v>10.199999999999999</v>
      </c>
      <c r="Q170" s="55">
        <v>10.199999999999999</v>
      </c>
      <c r="R170" s="55">
        <v>10.199999999999999</v>
      </c>
      <c r="S170" s="55">
        <v>10.199999999999999</v>
      </c>
      <c r="T170" s="55">
        <v>10.199999999999999</v>
      </c>
      <c r="U170" s="55">
        <v>10.199999999999999</v>
      </c>
      <c r="V170" s="55">
        <v>10.199999999999999</v>
      </c>
      <c r="W170" s="55">
        <v>10.199999999999999</v>
      </c>
      <c r="X170" s="726">
        <v>8.6999999999999993</v>
      </c>
      <c r="Y170" s="726">
        <v>8.6999999999999993</v>
      </c>
      <c r="Z170" s="726">
        <v>8.6999999999999993</v>
      </c>
      <c r="AA170" s="726">
        <v>8.6999999999999993</v>
      </c>
      <c r="AB170" s="728">
        <f>AN170</f>
        <v>1.2199999999999989</v>
      </c>
      <c r="AC170" s="225">
        <v>1.1000000000000001</v>
      </c>
      <c r="AD170" s="225">
        <v>1.1000000000000001</v>
      </c>
      <c r="AE170" s="225">
        <v>1.1000000000000001</v>
      </c>
      <c r="AF170" s="609">
        <v>1.1000000000000001</v>
      </c>
      <c r="AG170" s="609">
        <v>1.1000000000000001</v>
      </c>
      <c r="AH170" s="609">
        <v>1.1000000000000001</v>
      </c>
      <c r="AI170" s="682">
        <v>1.1000000000000001</v>
      </c>
      <c r="AJ170" s="225">
        <f>W170-9.1</f>
        <v>1.0999999999999996</v>
      </c>
      <c r="AK170" s="728">
        <f>Y170-N170</f>
        <v>1.2199999999999989</v>
      </c>
      <c r="AL170" s="728">
        <f>Y170-N170</f>
        <v>1.2199999999999989</v>
      </c>
      <c r="AM170" s="728">
        <f>Z170-N170</f>
        <v>1.2199999999999989</v>
      </c>
      <c r="AN170" s="728">
        <f>AA170-N170</f>
        <v>1.2199999999999989</v>
      </c>
      <c r="AO170" s="393"/>
      <c r="AP170" s="431">
        <f t="shared" si="123"/>
        <v>0</v>
      </c>
      <c r="AQ170" s="393"/>
      <c r="AR170" s="237">
        <f t="shared" si="124"/>
        <v>0</v>
      </c>
      <c r="AS170" s="124"/>
      <c r="AT170" s="431">
        <f>AE170*AS170</f>
        <v>0</v>
      </c>
      <c r="AU170" s="386"/>
      <c r="AV170" s="431">
        <f>AF170*AU170</f>
        <v>0</v>
      </c>
      <c r="AW170" s="386">
        <v>4280</v>
      </c>
      <c r="AX170" s="431">
        <f>AG170*AW170</f>
        <v>4708</v>
      </c>
      <c r="AY170" s="386">
        <v>8320</v>
      </c>
      <c r="AZ170" s="431">
        <f t="shared" si="119"/>
        <v>9152</v>
      </c>
      <c r="BA170" s="386">
        <v>5760</v>
      </c>
      <c r="BB170" s="431">
        <f t="shared" si="120"/>
        <v>6336.0000000000009</v>
      </c>
      <c r="BC170" s="386">
        <v>19760</v>
      </c>
      <c r="BD170" s="431">
        <f t="shared" si="121"/>
        <v>21735.999999999993</v>
      </c>
      <c r="BE170" s="385">
        <v>21800</v>
      </c>
      <c r="BF170" s="431">
        <f t="shared" si="122"/>
        <v>26595.999999999975</v>
      </c>
      <c r="BG170" s="385">
        <v>17000</v>
      </c>
      <c r="BH170" s="431">
        <v>20739.999999999982</v>
      </c>
      <c r="BI170" s="385">
        <v>21720</v>
      </c>
      <c r="BJ170" s="431">
        <v>26498.399999999976</v>
      </c>
      <c r="BK170" s="385">
        <v>29360</v>
      </c>
      <c r="BL170" s="445">
        <v>35794.799999999967</v>
      </c>
      <c r="BM170" s="317" t="s">
        <v>1134</v>
      </c>
      <c r="BN170" s="599"/>
      <c r="BO170" s="599" t="s">
        <v>868</v>
      </c>
      <c r="BP170" s="599" t="s">
        <v>1124</v>
      </c>
    </row>
    <row r="171" spans="1:68" ht="14.25" hidden="1" customHeight="1">
      <c r="A171" s="493" t="s">
        <v>864</v>
      </c>
      <c r="B171" s="130" t="s">
        <v>160</v>
      </c>
      <c r="C171" s="129" t="s">
        <v>87</v>
      </c>
      <c r="D171" s="517" t="s">
        <v>225</v>
      </c>
      <c r="E171" s="518" t="s">
        <v>162</v>
      </c>
      <c r="F171" s="986"/>
      <c r="G171" s="571">
        <v>2025</v>
      </c>
      <c r="H171" s="656" t="s">
        <v>667</v>
      </c>
      <c r="I171" s="656" t="s">
        <v>165</v>
      </c>
      <c r="J171" s="657">
        <v>16</v>
      </c>
      <c r="K171" s="656" t="s">
        <v>1125</v>
      </c>
      <c r="L171" s="656" t="s">
        <v>1029</v>
      </c>
      <c r="M171" s="642" t="s">
        <v>881</v>
      </c>
      <c r="N171" s="726">
        <v>7.48</v>
      </c>
      <c r="O171" s="726">
        <v>8.6999999999999993</v>
      </c>
      <c r="P171" s="615">
        <v>10.199999999999999</v>
      </c>
      <c r="Q171" s="615">
        <v>10.199999999999999</v>
      </c>
      <c r="R171" s="615">
        <v>10.199999999999999</v>
      </c>
      <c r="S171" s="615">
        <v>10.199999999999999</v>
      </c>
      <c r="T171" s="615">
        <v>10.199999999999999</v>
      </c>
      <c r="U171" s="615">
        <v>10.199999999999999</v>
      </c>
      <c r="V171" s="615">
        <v>10.199999999999999</v>
      </c>
      <c r="W171" s="726">
        <v>10.199999999999999</v>
      </c>
      <c r="X171" s="726">
        <v>8.6999999999999993</v>
      </c>
      <c r="Y171" s="726">
        <v>8.6999999999999993</v>
      </c>
      <c r="Z171" s="726">
        <v>8.6999999999999993</v>
      </c>
      <c r="AA171" s="726">
        <v>8.6999999999999993</v>
      </c>
      <c r="AB171" s="727">
        <v>1.22</v>
      </c>
      <c r="AC171" s="780">
        <v>1.1000000000000001</v>
      </c>
      <c r="AD171" s="780">
        <v>1.1000000000000001</v>
      </c>
      <c r="AE171" s="780">
        <v>1.1000000000000001</v>
      </c>
      <c r="AF171" s="781">
        <v>1.1000000000000001</v>
      </c>
      <c r="AG171" s="781">
        <v>1.1000000000000001</v>
      </c>
      <c r="AH171" s="781">
        <v>1.1000000000000001</v>
      </c>
      <c r="AI171" s="781">
        <v>1.1000000000000001</v>
      </c>
      <c r="AJ171" s="728">
        <f>W171-9.1</f>
        <v>1.0999999999999996</v>
      </c>
      <c r="AK171" s="728">
        <v>1.22</v>
      </c>
      <c r="AL171" s="728">
        <v>1.22</v>
      </c>
      <c r="AM171" s="728">
        <v>1.22</v>
      </c>
      <c r="AN171" s="728">
        <v>1.22</v>
      </c>
      <c r="AO171" s="393"/>
      <c r="AP171" s="431">
        <f t="shared" si="123"/>
        <v>0</v>
      </c>
      <c r="AQ171" s="393"/>
      <c r="AR171" s="237">
        <f t="shared" si="124"/>
        <v>0</v>
      </c>
      <c r="AS171" s="124"/>
      <c r="AT171" s="431">
        <f>AE171*AS171</f>
        <v>0</v>
      </c>
      <c r="AU171" s="386"/>
      <c r="AV171" s="431">
        <f>AF171*AU171</f>
        <v>0</v>
      </c>
      <c r="AW171" s="386"/>
      <c r="AX171" s="431">
        <f>AG171*AW171</f>
        <v>0</v>
      </c>
      <c r="AY171" s="386"/>
      <c r="AZ171" s="431">
        <f t="shared" si="119"/>
        <v>0</v>
      </c>
      <c r="BA171" s="386"/>
      <c r="BB171" s="431">
        <f t="shared" si="120"/>
        <v>0</v>
      </c>
      <c r="BC171" s="386">
        <v>0</v>
      </c>
      <c r="BD171" s="431">
        <f t="shared" si="121"/>
        <v>0</v>
      </c>
      <c r="BE171" s="385">
        <v>200</v>
      </c>
      <c r="BF171" s="431">
        <f t="shared" si="122"/>
        <v>244</v>
      </c>
      <c r="BG171" s="385">
        <v>40</v>
      </c>
      <c r="BH171" s="431">
        <v>48.8</v>
      </c>
      <c r="BI171" s="385">
        <v>40</v>
      </c>
      <c r="BJ171" s="431">
        <v>48.8</v>
      </c>
      <c r="BK171" s="385">
        <v>40</v>
      </c>
      <c r="BL171" s="445">
        <v>80.52</v>
      </c>
      <c r="BM171" s="317" t="s">
        <v>1135</v>
      </c>
      <c r="BN171" s="599"/>
      <c r="BO171" s="599" t="s">
        <v>868</v>
      </c>
      <c r="BP171" s="599" t="s">
        <v>1127</v>
      </c>
    </row>
    <row r="172" spans="1:68" ht="14.25" hidden="1" customHeight="1">
      <c r="A172" s="498" t="s">
        <v>864</v>
      </c>
      <c r="B172" s="130" t="s">
        <v>160</v>
      </c>
      <c r="C172" s="129" t="s">
        <v>87</v>
      </c>
      <c r="D172" s="517" t="s">
        <v>225</v>
      </c>
      <c r="E172" s="518" t="s">
        <v>162</v>
      </c>
      <c r="F172" s="986"/>
      <c r="G172" s="571">
        <v>2025</v>
      </c>
      <c r="H172" s="656" t="s">
        <v>667</v>
      </c>
      <c r="I172" s="656" t="s">
        <v>165</v>
      </c>
      <c r="J172" s="657">
        <v>16</v>
      </c>
      <c r="K172" s="662" t="s">
        <v>1128</v>
      </c>
      <c r="L172" s="656" t="s">
        <v>1029</v>
      </c>
      <c r="M172" s="642" t="s">
        <v>881</v>
      </c>
      <c r="N172" s="726">
        <v>8.7799999999999994</v>
      </c>
      <c r="O172" s="726">
        <v>9.5</v>
      </c>
      <c r="P172" s="615">
        <v>11.2</v>
      </c>
      <c r="Q172" s="615">
        <v>11.2</v>
      </c>
      <c r="R172" s="615">
        <v>11.2</v>
      </c>
      <c r="S172" s="615">
        <v>11.2</v>
      </c>
      <c r="T172" s="615">
        <v>11.2</v>
      </c>
      <c r="U172" s="615">
        <v>11.2</v>
      </c>
      <c r="V172" s="615">
        <v>11.2</v>
      </c>
      <c r="W172" s="726">
        <v>11.2</v>
      </c>
      <c r="X172" s="726">
        <v>9.5</v>
      </c>
      <c r="Y172" s="726">
        <v>9.5</v>
      </c>
      <c r="Z172" s="726">
        <v>9.5</v>
      </c>
      <c r="AA172" s="726">
        <v>9.5</v>
      </c>
      <c r="AB172" s="728">
        <v>0.72</v>
      </c>
      <c r="AC172" s="780">
        <v>1.2</v>
      </c>
      <c r="AD172" s="780">
        <v>1.2</v>
      </c>
      <c r="AE172" s="780">
        <v>1.2</v>
      </c>
      <c r="AF172" s="780">
        <v>1.2</v>
      </c>
      <c r="AG172" s="780">
        <v>1.2</v>
      </c>
      <c r="AH172" s="780">
        <v>1.2</v>
      </c>
      <c r="AI172" s="780">
        <v>1.2</v>
      </c>
      <c r="AJ172" s="728">
        <v>1.2</v>
      </c>
      <c r="AK172" s="728">
        <v>0.72</v>
      </c>
      <c r="AL172" s="728">
        <v>0.72</v>
      </c>
      <c r="AM172" s="728">
        <v>0.72</v>
      </c>
      <c r="AN172" s="728">
        <v>0.72</v>
      </c>
      <c r="AO172" s="393"/>
      <c r="AP172" s="431">
        <f t="shared" si="123"/>
        <v>0</v>
      </c>
      <c r="AQ172" s="393"/>
      <c r="AR172" s="237">
        <f t="shared" si="124"/>
        <v>0</v>
      </c>
      <c r="AS172" s="124"/>
      <c r="AT172" s="431">
        <f>AE172*AS172</f>
        <v>0</v>
      </c>
      <c r="AU172" s="386"/>
      <c r="AV172" s="431">
        <f>AF172*AU172</f>
        <v>0</v>
      </c>
      <c r="AW172" s="386"/>
      <c r="AX172" s="431">
        <f>AG172*AW172</f>
        <v>0</v>
      </c>
      <c r="AY172" s="386"/>
      <c r="AZ172" s="431">
        <f t="shared" si="119"/>
        <v>0</v>
      </c>
      <c r="BA172" s="386"/>
      <c r="BB172" s="431">
        <f t="shared" si="120"/>
        <v>0</v>
      </c>
      <c r="BC172" s="386">
        <v>0</v>
      </c>
      <c r="BD172" s="431">
        <f t="shared" si="121"/>
        <v>0</v>
      </c>
      <c r="BE172" s="385">
        <v>40</v>
      </c>
      <c r="BF172" s="431">
        <f t="shared" si="122"/>
        <v>28.799999999999997</v>
      </c>
      <c r="BG172" s="385">
        <v>40</v>
      </c>
      <c r="BH172" s="431">
        <v>28.799999999999997</v>
      </c>
      <c r="BI172" s="385">
        <v>120</v>
      </c>
      <c r="BJ172" s="431">
        <v>86.399999999999991</v>
      </c>
      <c r="BK172" s="385">
        <v>40</v>
      </c>
      <c r="BL172" s="445">
        <v>60.48</v>
      </c>
      <c r="BM172" s="317" t="s">
        <v>1136</v>
      </c>
      <c r="BN172" s="599"/>
      <c r="BO172" s="599" t="s">
        <v>868</v>
      </c>
      <c r="BP172" s="599" t="s">
        <v>1130</v>
      </c>
    </row>
    <row r="173" spans="1:68" ht="14.25" hidden="1" customHeight="1">
      <c r="A173" s="493" t="s">
        <v>864</v>
      </c>
      <c r="B173" s="130" t="s">
        <v>160</v>
      </c>
      <c r="C173" s="129" t="s">
        <v>87</v>
      </c>
      <c r="D173" s="517" t="s">
        <v>225</v>
      </c>
      <c r="E173" s="518" t="s">
        <v>162</v>
      </c>
      <c r="F173" s="986"/>
      <c r="G173" s="572">
        <v>2025</v>
      </c>
      <c r="H173" s="656" t="s">
        <v>667</v>
      </c>
      <c r="I173" s="656" t="s">
        <v>165</v>
      </c>
      <c r="J173" s="665">
        <v>16</v>
      </c>
      <c r="K173" s="656" t="s">
        <v>1131</v>
      </c>
      <c r="L173" s="656" t="s">
        <v>1029</v>
      </c>
      <c r="M173" s="642" t="s">
        <v>881</v>
      </c>
      <c r="N173" s="773">
        <v>10.98</v>
      </c>
      <c r="O173" s="773">
        <v>11.6</v>
      </c>
      <c r="P173" s="615">
        <v>12.4</v>
      </c>
      <c r="Q173" s="615">
        <v>12.4</v>
      </c>
      <c r="R173" s="615">
        <v>12.4</v>
      </c>
      <c r="S173" s="615">
        <v>12.4</v>
      </c>
      <c r="T173" s="615">
        <v>12.4</v>
      </c>
      <c r="U173" s="615">
        <v>12.4</v>
      </c>
      <c r="V173" s="615">
        <v>12.4</v>
      </c>
      <c r="W173" s="726">
        <v>12.4</v>
      </c>
      <c r="X173" s="726">
        <v>12.4</v>
      </c>
      <c r="Y173" s="773">
        <v>11.6</v>
      </c>
      <c r="Z173" s="773">
        <v>11.6</v>
      </c>
      <c r="AA173" s="773">
        <v>11.6</v>
      </c>
      <c r="AB173" s="777">
        <v>0.62</v>
      </c>
      <c r="AC173" s="782">
        <v>0</v>
      </c>
      <c r="AD173" s="782">
        <v>0</v>
      </c>
      <c r="AE173" s="782">
        <v>0</v>
      </c>
      <c r="AF173" s="782">
        <v>0</v>
      </c>
      <c r="AG173" s="782">
        <v>0</v>
      </c>
      <c r="AH173" s="782">
        <v>0</v>
      </c>
      <c r="AI173" s="782">
        <v>0</v>
      </c>
      <c r="AJ173" s="728">
        <v>0</v>
      </c>
      <c r="AK173" s="728">
        <v>0</v>
      </c>
      <c r="AL173" s="775">
        <v>0.62</v>
      </c>
      <c r="AM173" s="775">
        <v>0.62</v>
      </c>
      <c r="AN173" s="775">
        <v>0.62</v>
      </c>
      <c r="AO173" s="393"/>
      <c r="AP173" s="431">
        <f t="shared" si="123"/>
        <v>0</v>
      </c>
      <c r="AQ173" s="402"/>
      <c r="AR173" s="237">
        <f t="shared" si="124"/>
        <v>0</v>
      </c>
      <c r="AS173" s="124"/>
      <c r="AT173" s="431">
        <f t="shared" ref="AT173" si="125">AE173*AS173</f>
        <v>0</v>
      </c>
      <c r="AU173" s="402"/>
      <c r="AV173" s="431">
        <f t="shared" ref="AV173" si="126">AF173*AU173</f>
        <v>0</v>
      </c>
      <c r="AW173" s="402"/>
      <c r="AX173" s="431">
        <f>AG173*AW173</f>
        <v>0</v>
      </c>
      <c r="AY173" s="402"/>
      <c r="AZ173" s="431">
        <f t="shared" si="119"/>
        <v>0</v>
      </c>
      <c r="BA173" s="402"/>
      <c r="BB173" s="431">
        <f t="shared" si="120"/>
        <v>0</v>
      </c>
      <c r="BC173" s="402">
        <v>1440</v>
      </c>
      <c r="BD173" s="431">
        <f t="shared" si="121"/>
        <v>0</v>
      </c>
      <c r="BE173" s="402">
        <v>2500</v>
      </c>
      <c r="BF173" s="431">
        <f t="shared" si="122"/>
        <v>0</v>
      </c>
      <c r="BG173" s="402">
        <v>2280</v>
      </c>
      <c r="BH173" s="431">
        <v>1413.6</v>
      </c>
      <c r="BI173" s="402">
        <v>400</v>
      </c>
      <c r="BJ173" s="431">
        <v>248</v>
      </c>
      <c r="BK173" s="402">
        <v>920</v>
      </c>
      <c r="BL173" s="445">
        <v>1721.74</v>
      </c>
      <c r="BM173" s="317" t="s">
        <v>1137</v>
      </c>
      <c r="BN173" s="599"/>
      <c r="BO173" s="599" t="s">
        <v>868</v>
      </c>
      <c r="BP173" s="599" t="s">
        <v>1133</v>
      </c>
    </row>
    <row r="174" spans="1:68" ht="14.25" hidden="1" customHeight="1" thickBot="1">
      <c r="A174" s="498"/>
      <c r="B174" s="130"/>
      <c r="C174" s="129"/>
      <c r="D174" s="517"/>
      <c r="E174" s="518"/>
      <c r="F174" s="987"/>
      <c r="G174" s="110"/>
      <c r="H174" s="178" t="s">
        <v>477</v>
      </c>
      <c r="I174" s="178"/>
      <c r="J174" s="663"/>
      <c r="K174" s="180"/>
      <c r="L174" s="180"/>
      <c r="M174" s="327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225"/>
      <c r="AC174" s="685"/>
      <c r="AD174" s="685"/>
      <c r="AE174" s="685"/>
      <c r="AF174" s="612"/>
      <c r="AG174" s="612"/>
      <c r="AH174" s="612"/>
      <c r="AI174" s="612"/>
      <c r="AJ174" s="612"/>
      <c r="AK174" s="612"/>
      <c r="AL174" s="612"/>
      <c r="AM174" s="612"/>
      <c r="AN174" s="612"/>
      <c r="AO174" s="385"/>
      <c r="AP174" s="431">
        <f t="shared" si="123"/>
        <v>0</v>
      </c>
      <c r="AQ174" s="385"/>
      <c r="AR174" s="237">
        <f t="shared" ref="AR174:AR193" si="127">AD174*AQ174</f>
        <v>0</v>
      </c>
      <c r="AS174" s="403"/>
      <c r="AT174" s="431">
        <f t="shared" ref="AT174:AT193" si="128">AE174*AS174</f>
        <v>0</v>
      </c>
      <c r="AU174" s="386"/>
      <c r="AV174" s="431">
        <f t="shared" ref="AV174:AV187" si="129">AF174*AU174</f>
        <v>0</v>
      </c>
      <c r="AW174" s="386"/>
      <c r="AX174" s="431">
        <f t="shared" ref="AX174:AX187" si="130">AG174*AW174</f>
        <v>0</v>
      </c>
      <c r="AY174" s="386"/>
      <c r="AZ174" s="431">
        <f t="shared" ref="AZ174:AZ193" si="131">AH174*AY174</f>
        <v>0</v>
      </c>
      <c r="BA174" s="386"/>
      <c r="BB174" s="431">
        <f t="shared" ref="BB174:BB179" si="132">AI174*BA174</f>
        <v>0</v>
      </c>
      <c r="BC174" s="386"/>
      <c r="BD174" s="431">
        <f t="shared" ref="BD174:BD179" si="133">AJ174*BC174</f>
        <v>0</v>
      </c>
      <c r="BE174" s="385"/>
      <c r="BF174" s="431">
        <f t="shared" ref="BF174:BF179" si="134">AK174*BE174</f>
        <v>0</v>
      </c>
      <c r="BG174" s="385"/>
      <c r="BH174" s="431">
        <f t="shared" ref="BH174:BH180" si="135">AL174*BG174</f>
        <v>0</v>
      </c>
      <c r="BI174" s="385"/>
      <c r="BJ174" s="431">
        <f t="shared" ref="BJ174:BJ180" si="136">AM174*BI174</f>
        <v>0</v>
      </c>
      <c r="BK174" s="385"/>
      <c r="BL174" s="445">
        <f t="shared" ref="BL174:BL180" si="137">AN174*BK174</f>
        <v>0</v>
      </c>
      <c r="BN174" s="599"/>
      <c r="BO174" s="599"/>
      <c r="BP174" s="599"/>
    </row>
    <row r="175" spans="1:68" ht="14.25" hidden="1" customHeight="1">
      <c r="A175" s="498" t="s">
        <v>864</v>
      </c>
      <c r="B175" s="132"/>
      <c r="C175" s="131"/>
      <c r="D175" s="539"/>
      <c r="E175" s="540"/>
      <c r="F175" s="965" t="s">
        <v>77</v>
      </c>
      <c r="G175" s="105"/>
      <c r="H175" s="105" t="s">
        <v>477</v>
      </c>
      <c r="I175" s="289"/>
      <c r="J175" s="458"/>
      <c r="K175" s="105"/>
      <c r="L175" s="338"/>
      <c r="M175" s="639"/>
      <c r="N175" s="120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354"/>
      <c r="AC175" s="354"/>
      <c r="AD175" s="354"/>
      <c r="AE175" s="354"/>
      <c r="AF175" s="354"/>
      <c r="AG175" s="354"/>
      <c r="AH175" s="354"/>
      <c r="AI175" s="354"/>
      <c r="AJ175" s="354"/>
      <c r="AK175" s="354"/>
      <c r="AL175" s="354"/>
      <c r="AM175" s="354"/>
      <c r="AN175" s="354"/>
      <c r="AO175" s="388"/>
      <c r="AP175" s="433">
        <f t="shared" ref="AP175:AP193" si="138">AC175*AO175</f>
        <v>0</v>
      </c>
      <c r="AQ175" s="388"/>
      <c r="AR175" s="286">
        <f t="shared" si="127"/>
        <v>0</v>
      </c>
      <c r="AS175" s="99"/>
      <c r="AT175" s="433">
        <f t="shared" si="128"/>
        <v>0</v>
      </c>
      <c r="AU175" s="423"/>
      <c r="AV175" s="433">
        <f t="shared" si="129"/>
        <v>0</v>
      </c>
      <c r="AW175" s="423"/>
      <c r="AX175" s="433">
        <f t="shared" si="130"/>
        <v>0</v>
      </c>
      <c r="AY175" s="423"/>
      <c r="AZ175" s="433">
        <f t="shared" si="131"/>
        <v>0</v>
      </c>
      <c r="BA175" s="423"/>
      <c r="BB175" s="433">
        <f t="shared" si="132"/>
        <v>0</v>
      </c>
      <c r="BC175" s="423"/>
      <c r="BD175" s="433">
        <f t="shared" si="133"/>
        <v>0</v>
      </c>
      <c r="BE175" s="388"/>
      <c r="BF175" s="433">
        <f t="shared" si="134"/>
        <v>0</v>
      </c>
      <c r="BG175" s="388"/>
      <c r="BH175" s="433">
        <f t="shared" si="135"/>
        <v>0</v>
      </c>
      <c r="BI175" s="388"/>
      <c r="BJ175" s="433">
        <f t="shared" si="136"/>
        <v>0</v>
      </c>
      <c r="BK175" s="388"/>
      <c r="BL175" s="447">
        <f t="shared" si="137"/>
        <v>0</v>
      </c>
      <c r="BN175" s="599"/>
      <c r="BO175" s="599"/>
      <c r="BP175" s="599"/>
    </row>
    <row r="176" spans="1:68" ht="14.25" hidden="1" customHeight="1">
      <c r="A176" s="493" t="s">
        <v>864</v>
      </c>
      <c r="B176" s="130"/>
      <c r="C176" s="129"/>
      <c r="D176" s="517"/>
      <c r="E176" s="518"/>
      <c r="F176" s="966"/>
      <c r="G176" s="169"/>
      <c r="H176" s="117" t="s">
        <v>477</v>
      </c>
      <c r="I176" s="180"/>
      <c r="J176" s="459"/>
      <c r="K176" s="117"/>
      <c r="L176" s="460"/>
      <c r="M176" s="640"/>
      <c r="N176" s="116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225"/>
      <c r="AC176" s="225"/>
      <c r="AD176" s="225"/>
      <c r="AE176" s="225"/>
      <c r="AF176" s="225"/>
      <c r="AG176" s="225"/>
      <c r="AH176" s="225"/>
      <c r="AI176" s="225"/>
      <c r="AJ176" s="225"/>
      <c r="AK176" s="225"/>
      <c r="AL176" s="225"/>
      <c r="AM176" s="225"/>
      <c r="AN176" s="225"/>
      <c r="AO176" s="385"/>
      <c r="AP176" s="431">
        <f t="shared" si="138"/>
        <v>0</v>
      </c>
      <c r="AQ176" s="385"/>
      <c r="AR176" s="237">
        <f t="shared" si="127"/>
        <v>0</v>
      </c>
      <c r="AS176" s="403"/>
      <c r="AT176" s="431">
        <f t="shared" si="128"/>
        <v>0</v>
      </c>
      <c r="AU176" s="386"/>
      <c r="AV176" s="431">
        <f t="shared" si="129"/>
        <v>0</v>
      </c>
      <c r="AW176" s="386"/>
      <c r="AX176" s="431">
        <f t="shared" si="130"/>
        <v>0</v>
      </c>
      <c r="AY176" s="386"/>
      <c r="AZ176" s="431">
        <f t="shared" si="131"/>
        <v>0</v>
      </c>
      <c r="BA176" s="386"/>
      <c r="BB176" s="431">
        <f t="shared" si="132"/>
        <v>0</v>
      </c>
      <c r="BC176" s="386"/>
      <c r="BD176" s="431">
        <f t="shared" si="133"/>
        <v>0</v>
      </c>
      <c r="BE176" s="385"/>
      <c r="BF176" s="431">
        <f t="shared" si="134"/>
        <v>0</v>
      </c>
      <c r="BG176" s="385"/>
      <c r="BH176" s="431">
        <f t="shared" si="135"/>
        <v>0</v>
      </c>
      <c r="BI176" s="385"/>
      <c r="BJ176" s="431">
        <f t="shared" si="136"/>
        <v>0</v>
      </c>
      <c r="BK176" s="385"/>
      <c r="BL176" s="445">
        <f t="shared" si="137"/>
        <v>0</v>
      </c>
      <c r="BN176" s="599"/>
      <c r="BO176" s="599"/>
      <c r="BP176" s="599"/>
    </row>
    <row r="177" spans="1:68" ht="14.25" hidden="1" customHeight="1" thickBot="1">
      <c r="A177" s="498" t="s">
        <v>864</v>
      </c>
      <c r="B177" s="135"/>
      <c r="C177" s="134"/>
      <c r="D177" s="541"/>
      <c r="E177" s="542"/>
      <c r="F177" s="968"/>
      <c r="G177" s="101"/>
      <c r="H177" s="112" t="s">
        <v>477</v>
      </c>
      <c r="I177" s="182"/>
      <c r="J177" s="461"/>
      <c r="K177" s="112"/>
      <c r="L177" s="462"/>
      <c r="M177" s="668"/>
      <c r="N177" s="111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526"/>
      <c r="AC177" s="526"/>
      <c r="AD177" s="526"/>
      <c r="AE177" s="526"/>
      <c r="AF177" s="526"/>
      <c r="AG177" s="526"/>
      <c r="AH177" s="526"/>
      <c r="AI177" s="526"/>
      <c r="AJ177" s="526"/>
      <c r="AK177" s="526"/>
      <c r="AL177" s="526"/>
      <c r="AM177" s="526"/>
      <c r="AN177" s="526"/>
      <c r="AO177" s="387"/>
      <c r="AP177" s="432">
        <f t="shared" si="138"/>
        <v>0</v>
      </c>
      <c r="AQ177" s="387"/>
      <c r="AR177" s="440">
        <f t="shared" si="127"/>
        <v>0</v>
      </c>
      <c r="AS177" s="425"/>
      <c r="AT177" s="432">
        <f t="shared" si="128"/>
        <v>0</v>
      </c>
      <c r="AU177" s="392"/>
      <c r="AV177" s="432">
        <f t="shared" si="129"/>
        <v>0</v>
      </c>
      <c r="AW177" s="392"/>
      <c r="AX177" s="432">
        <f t="shared" si="130"/>
        <v>0</v>
      </c>
      <c r="AY177" s="392"/>
      <c r="AZ177" s="432">
        <f t="shared" si="131"/>
        <v>0</v>
      </c>
      <c r="BA177" s="392"/>
      <c r="BB177" s="432">
        <f t="shared" si="132"/>
        <v>0</v>
      </c>
      <c r="BC177" s="392"/>
      <c r="BD177" s="432">
        <f t="shared" si="133"/>
        <v>0</v>
      </c>
      <c r="BE177" s="387"/>
      <c r="BF177" s="432">
        <f t="shared" si="134"/>
        <v>0</v>
      </c>
      <c r="BG177" s="387"/>
      <c r="BH177" s="432">
        <f t="shared" si="135"/>
        <v>0</v>
      </c>
      <c r="BI177" s="387"/>
      <c r="BJ177" s="432">
        <f t="shared" si="136"/>
        <v>0</v>
      </c>
      <c r="BK177" s="387"/>
      <c r="BL177" s="446">
        <f t="shared" si="137"/>
        <v>0</v>
      </c>
      <c r="BN177" s="599"/>
      <c r="BO177" s="599"/>
      <c r="BP177" s="599"/>
    </row>
    <row r="178" spans="1:68" ht="14.25" hidden="1" customHeight="1">
      <c r="A178" s="493" t="s">
        <v>864</v>
      </c>
      <c r="B178" s="130" t="s">
        <v>160</v>
      </c>
      <c r="C178" s="129" t="s">
        <v>87</v>
      </c>
      <c r="D178" s="517" t="s">
        <v>538</v>
      </c>
      <c r="E178" s="518" t="s">
        <v>162</v>
      </c>
      <c r="F178" s="966" t="s">
        <v>1138</v>
      </c>
      <c r="G178" s="110" t="s">
        <v>257</v>
      </c>
      <c r="H178" s="97" t="s">
        <v>296</v>
      </c>
      <c r="I178" s="178" t="s">
        <v>165</v>
      </c>
      <c r="J178" s="651">
        <v>17</v>
      </c>
      <c r="K178" s="178" t="s">
        <v>251</v>
      </c>
      <c r="L178" s="178" t="s">
        <v>686</v>
      </c>
      <c r="M178" s="327" t="s">
        <v>1037</v>
      </c>
      <c r="N178" s="55">
        <v>11.2</v>
      </c>
      <c r="O178" s="55">
        <v>12</v>
      </c>
      <c r="P178" s="55">
        <v>12</v>
      </c>
      <c r="Q178" s="55">
        <v>12</v>
      </c>
      <c r="R178" s="55">
        <v>12</v>
      </c>
      <c r="S178" s="55">
        <v>12</v>
      </c>
      <c r="T178" s="55">
        <v>12</v>
      </c>
      <c r="U178" s="55">
        <v>12</v>
      </c>
      <c r="V178" s="55">
        <v>12</v>
      </c>
      <c r="W178" s="55">
        <v>12</v>
      </c>
      <c r="X178" s="55">
        <v>12</v>
      </c>
      <c r="Y178" s="55">
        <v>12</v>
      </c>
      <c r="Z178" s="55">
        <v>12</v>
      </c>
      <c r="AA178" s="55">
        <v>12</v>
      </c>
      <c r="AB178" s="225">
        <v>0.8</v>
      </c>
      <c r="AC178" s="692">
        <v>0.8</v>
      </c>
      <c r="AD178" s="194">
        <v>0.8</v>
      </c>
      <c r="AE178" s="194">
        <v>0.8</v>
      </c>
      <c r="AF178" s="194">
        <v>0.8</v>
      </c>
      <c r="AG178" s="194">
        <v>0.8</v>
      </c>
      <c r="AH178" s="194">
        <v>0.8</v>
      </c>
      <c r="AI178" s="194">
        <v>0.8</v>
      </c>
      <c r="AJ178" s="194">
        <v>0.8</v>
      </c>
      <c r="AK178" s="194">
        <v>0.8</v>
      </c>
      <c r="AL178" s="194">
        <v>0.8</v>
      </c>
      <c r="AM178" s="194">
        <v>0.8</v>
      </c>
      <c r="AN178" s="194">
        <v>0.8</v>
      </c>
      <c r="AO178" s="393">
        <v>9160</v>
      </c>
      <c r="AP178" s="431">
        <f t="shared" si="138"/>
        <v>7328</v>
      </c>
      <c r="AQ178" s="393">
        <v>9160</v>
      </c>
      <c r="AR178" s="237">
        <f t="shared" si="127"/>
        <v>7328</v>
      </c>
      <c r="AS178" s="96">
        <v>8560</v>
      </c>
      <c r="AT178" s="431">
        <f t="shared" si="128"/>
        <v>6848</v>
      </c>
      <c r="AU178" s="386">
        <v>12800</v>
      </c>
      <c r="AV178" s="431">
        <f t="shared" si="129"/>
        <v>10240</v>
      </c>
      <c r="AW178" s="386">
        <v>3240</v>
      </c>
      <c r="AX178" s="431">
        <f t="shared" si="130"/>
        <v>2592</v>
      </c>
      <c r="AY178" s="386">
        <v>4107</v>
      </c>
      <c r="AZ178" s="431">
        <f t="shared" si="131"/>
        <v>3285.6000000000004</v>
      </c>
      <c r="BA178" s="385">
        <v>3120</v>
      </c>
      <c r="BB178" s="431">
        <f t="shared" si="132"/>
        <v>2496</v>
      </c>
      <c r="BC178" s="385">
        <v>1840</v>
      </c>
      <c r="BD178" s="431">
        <f t="shared" si="133"/>
        <v>1472</v>
      </c>
      <c r="BE178" s="385">
        <v>1000</v>
      </c>
      <c r="BF178" s="431">
        <f t="shared" si="134"/>
        <v>800</v>
      </c>
      <c r="BG178" s="385">
        <v>1800</v>
      </c>
      <c r="BH178" s="431">
        <f t="shared" si="135"/>
        <v>1440</v>
      </c>
      <c r="BI178" s="385">
        <v>0</v>
      </c>
      <c r="BJ178" s="431">
        <f t="shared" si="136"/>
        <v>0</v>
      </c>
      <c r="BK178" s="385">
        <v>0</v>
      </c>
      <c r="BL178" s="445">
        <f t="shared" si="137"/>
        <v>0</v>
      </c>
      <c r="BM178" s="317" t="s">
        <v>1139</v>
      </c>
      <c r="BN178" s="599"/>
      <c r="BO178" s="599" t="s">
        <v>868</v>
      </c>
      <c r="BP178" s="767" t="s">
        <v>1140</v>
      </c>
    </row>
    <row r="179" spans="1:68" ht="14.25" hidden="1" customHeight="1">
      <c r="A179" s="498" t="s">
        <v>864</v>
      </c>
      <c r="B179" s="130" t="s">
        <v>160</v>
      </c>
      <c r="C179" s="129" t="s">
        <v>87</v>
      </c>
      <c r="D179" s="517" t="s">
        <v>225</v>
      </c>
      <c r="E179" s="518" t="s">
        <v>162</v>
      </c>
      <c r="F179" s="966"/>
      <c r="G179" s="110">
        <v>2024</v>
      </c>
      <c r="H179" s="97" t="s">
        <v>1141</v>
      </c>
      <c r="I179" s="178" t="s">
        <v>165</v>
      </c>
      <c r="J179" s="651">
        <v>17</v>
      </c>
      <c r="K179" s="656" t="s">
        <v>1142</v>
      </c>
      <c r="L179" s="178" t="s">
        <v>190</v>
      </c>
      <c r="M179" s="327" t="s">
        <v>1037</v>
      </c>
      <c r="N179" s="55">
        <v>11.2</v>
      </c>
      <c r="O179" s="55">
        <v>12</v>
      </c>
      <c r="P179" s="55">
        <v>12</v>
      </c>
      <c r="Q179" s="55">
        <v>12</v>
      </c>
      <c r="R179" s="55">
        <v>12</v>
      </c>
      <c r="S179" s="55">
        <v>12</v>
      </c>
      <c r="T179" s="55">
        <v>12</v>
      </c>
      <c r="U179" s="55">
        <v>12</v>
      </c>
      <c r="V179" s="55">
        <v>12</v>
      </c>
      <c r="W179" s="55">
        <v>12</v>
      </c>
      <c r="X179" s="55">
        <v>12</v>
      </c>
      <c r="Y179" s="55">
        <v>12</v>
      </c>
      <c r="Z179" s="55">
        <v>12</v>
      </c>
      <c r="AA179" s="55">
        <v>12</v>
      </c>
      <c r="AB179" s="225">
        <v>0.8</v>
      </c>
      <c r="AC179" s="692">
        <v>0.8</v>
      </c>
      <c r="AD179" s="194">
        <v>0.8</v>
      </c>
      <c r="AE179" s="194">
        <v>0.8</v>
      </c>
      <c r="AF179" s="194">
        <v>0.8</v>
      </c>
      <c r="AG179" s="194">
        <v>0.8</v>
      </c>
      <c r="AH179" s="194">
        <v>0.8</v>
      </c>
      <c r="AI179" s="194">
        <v>0.8</v>
      </c>
      <c r="AJ179" s="194">
        <v>0.8</v>
      </c>
      <c r="AK179" s="194">
        <v>0.8</v>
      </c>
      <c r="AL179" s="194">
        <v>0.8</v>
      </c>
      <c r="AM179" s="194">
        <v>0.8</v>
      </c>
      <c r="AN179" s="194">
        <v>0.8</v>
      </c>
      <c r="AO179" s="393">
        <v>2920</v>
      </c>
      <c r="AP179" s="431">
        <f t="shared" si="138"/>
        <v>2336</v>
      </c>
      <c r="AQ179" s="393">
        <v>3720</v>
      </c>
      <c r="AR179" s="237">
        <f t="shared" si="127"/>
        <v>2976</v>
      </c>
      <c r="AS179" s="96">
        <v>3480</v>
      </c>
      <c r="AT179" s="431">
        <f t="shared" si="128"/>
        <v>2784</v>
      </c>
      <c r="AU179" s="386">
        <v>1140</v>
      </c>
      <c r="AV179" s="431">
        <f t="shared" si="129"/>
        <v>912</v>
      </c>
      <c r="AW179" s="386">
        <v>2280</v>
      </c>
      <c r="AX179" s="431">
        <f t="shared" si="130"/>
        <v>1824</v>
      </c>
      <c r="AY179" s="386">
        <v>720</v>
      </c>
      <c r="AZ179" s="431">
        <f t="shared" si="131"/>
        <v>576</v>
      </c>
      <c r="BA179" s="385">
        <v>600</v>
      </c>
      <c r="BB179" s="431">
        <f t="shared" si="132"/>
        <v>480</v>
      </c>
      <c r="BC179" s="385">
        <v>480</v>
      </c>
      <c r="BD179" s="431">
        <f t="shared" si="133"/>
        <v>384</v>
      </c>
      <c r="BE179" s="385">
        <v>160</v>
      </c>
      <c r="BF179" s="431">
        <f t="shared" si="134"/>
        <v>128</v>
      </c>
      <c r="BG179" s="385">
        <v>0</v>
      </c>
      <c r="BH179" s="431">
        <f t="shared" si="135"/>
        <v>0</v>
      </c>
      <c r="BI179" s="385">
        <v>0</v>
      </c>
      <c r="BJ179" s="431">
        <f t="shared" si="136"/>
        <v>0</v>
      </c>
      <c r="BK179" s="385">
        <v>0</v>
      </c>
      <c r="BL179" s="445">
        <f t="shared" si="137"/>
        <v>0</v>
      </c>
      <c r="BM179" s="317" t="s">
        <v>1143</v>
      </c>
      <c r="BN179" s="599"/>
      <c r="BO179" s="599" t="s">
        <v>868</v>
      </c>
      <c r="BP179" s="768" t="s">
        <v>1144</v>
      </c>
    </row>
    <row r="180" spans="1:68" ht="14.25" hidden="1" customHeight="1">
      <c r="A180" s="493" t="s">
        <v>864</v>
      </c>
      <c r="B180" s="130" t="s">
        <v>160</v>
      </c>
      <c r="C180" s="129" t="s">
        <v>87</v>
      </c>
      <c r="D180" s="517" t="s">
        <v>225</v>
      </c>
      <c r="E180" s="518" t="s">
        <v>162</v>
      </c>
      <c r="F180" s="966"/>
      <c r="G180" s="110"/>
      <c r="H180" s="178"/>
      <c r="I180" s="178"/>
      <c r="J180" s="651"/>
      <c r="K180" s="178"/>
      <c r="L180" s="178"/>
      <c r="M180" s="327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225"/>
      <c r="AC180" s="685"/>
      <c r="AD180" s="685"/>
      <c r="AE180" s="685"/>
      <c r="AF180" s="612"/>
      <c r="AG180" s="612"/>
      <c r="AH180" s="225"/>
      <c r="AI180" s="225"/>
      <c r="AJ180" s="225"/>
      <c r="AK180" s="225"/>
      <c r="AL180" s="225"/>
      <c r="AM180" s="225"/>
      <c r="AN180" s="225"/>
      <c r="AO180" s="393"/>
      <c r="AP180" s="431">
        <f t="shared" si="138"/>
        <v>0</v>
      </c>
      <c r="AQ180" s="393"/>
      <c r="AR180" s="237">
        <f t="shared" si="127"/>
        <v>0</v>
      </c>
      <c r="AS180" s="96"/>
      <c r="AT180" s="431">
        <f t="shared" si="128"/>
        <v>0</v>
      </c>
      <c r="AU180" s="386"/>
      <c r="AV180" s="431">
        <f t="shared" si="129"/>
        <v>0</v>
      </c>
      <c r="AW180" s="386"/>
      <c r="AX180" s="431">
        <f t="shared" si="130"/>
        <v>0</v>
      </c>
      <c r="AY180" s="386"/>
      <c r="AZ180" s="431">
        <f t="shared" si="131"/>
        <v>0</v>
      </c>
      <c r="BA180" s="386"/>
      <c r="BB180" s="431">
        <f t="shared" ref="BB180:BB193" si="139">AI180*BA180</f>
        <v>0</v>
      </c>
      <c r="BC180" s="386"/>
      <c r="BD180" s="431">
        <f t="shared" ref="BD180:BD193" si="140">AJ180*BC180</f>
        <v>0</v>
      </c>
      <c r="BE180" s="385"/>
      <c r="BF180" s="431">
        <f t="shared" ref="BF180:BF193" si="141">AK180*BE180</f>
        <v>0</v>
      </c>
      <c r="BG180" s="385"/>
      <c r="BH180" s="431">
        <f t="shared" si="135"/>
        <v>0</v>
      </c>
      <c r="BI180" s="385"/>
      <c r="BJ180" s="431">
        <f t="shared" si="136"/>
        <v>0</v>
      </c>
      <c r="BK180" s="385"/>
      <c r="BL180" s="445">
        <f t="shared" si="137"/>
        <v>0</v>
      </c>
      <c r="BN180" s="599"/>
      <c r="BO180" s="599"/>
      <c r="BP180" s="768"/>
    </row>
    <row r="181" spans="1:68" ht="14.1" hidden="1" customHeight="1" thickBot="1">
      <c r="A181" s="498" t="s">
        <v>864</v>
      </c>
      <c r="B181" s="130" t="s">
        <v>160</v>
      </c>
      <c r="C181" s="129" t="s">
        <v>87</v>
      </c>
      <c r="D181" s="517" t="s">
        <v>225</v>
      </c>
      <c r="E181" s="518" t="s">
        <v>162</v>
      </c>
      <c r="F181" s="966"/>
      <c r="G181" s="110"/>
      <c r="H181" s="178"/>
      <c r="I181" s="178"/>
      <c r="J181" s="651"/>
      <c r="K181" s="178"/>
      <c r="L181" s="178"/>
      <c r="M181" s="327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225"/>
      <c r="AC181" s="685"/>
      <c r="AD181" s="685"/>
      <c r="AE181" s="685"/>
      <c r="AF181" s="612"/>
      <c r="AG181" s="612"/>
      <c r="AH181" s="225"/>
      <c r="AI181" s="225"/>
      <c r="AJ181" s="225"/>
      <c r="AK181" s="225"/>
      <c r="AL181" s="225"/>
      <c r="AM181" s="225"/>
      <c r="AN181" s="225"/>
      <c r="AO181" s="393"/>
      <c r="AP181" s="431">
        <f t="shared" si="138"/>
        <v>0</v>
      </c>
      <c r="AQ181" s="393"/>
      <c r="AR181" s="237">
        <f t="shared" si="127"/>
        <v>0</v>
      </c>
      <c r="AS181" s="96"/>
      <c r="AT181" s="431">
        <f t="shared" si="128"/>
        <v>0</v>
      </c>
      <c r="AU181" s="386"/>
      <c r="AV181" s="431">
        <f t="shared" si="129"/>
        <v>0</v>
      </c>
      <c r="AW181" s="386"/>
      <c r="AX181" s="431">
        <f t="shared" si="130"/>
        <v>0</v>
      </c>
      <c r="AY181" s="386"/>
      <c r="AZ181" s="431">
        <f t="shared" si="131"/>
        <v>0</v>
      </c>
      <c r="BA181" s="386"/>
      <c r="BB181" s="431">
        <f t="shared" si="139"/>
        <v>0</v>
      </c>
      <c r="BC181" s="386"/>
      <c r="BD181" s="431">
        <f t="shared" si="140"/>
        <v>0</v>
      </c>
      <c r="BE181" s="385"/>
      <c r="BF181" s="431">
        <f t="shared" si="141"/>
        <v>0</v>
      </c>
      <c r="BG181" s="385"/>
      <c r="BH181" s="431">
        <f t="shared" ref="BH181:BH193" si="142">AL181*BG181</f>
        <v>0</v>
      </c>
      <c r="BI181" s="385"/>
      <c r="BJ181" s="431">
        <f t="shared" ref="BJ181:BJ193" si="143">AM181*BI181</f>
        <v>0</v>
      </c>
      <c r="BK181" s="385"/>
      <c r="BL181" s="445">
        <f t="shared" ref="BL181:BL193" si="144">AN181*BK181</f>
        <v>0</v>
      </c>
      <c r="BN181" s="599"/>
      <c r="BO181" s="599"/>
      <c r="BP181" s="768"/>
    </row>
    <row r="182" spans="1:68" ht="14.25" hidden="1" customHeight="1">
      <c r="A182" s="493" t="s">
        <v>864</v>
      </c>
      <c r="B182" s="132"/>
      <c r="C182" s="131"/>
      <c r="D182" s="539"/>
      <c r="E182" s="540"/>
      <c r="F182" s="965" t="s">
        <v>79</v>
      </c>
      <c r="G182" s="105"/>
      <c r="H182" s="105" t="s">
        <v>477</v>
      </c>
      <c r="I182" s="105"/>
      <c r="J182" s="458"/>
      <c r="K182" s="634"/>
      <c r="L182" s="105"/>
      <c r="M182" s="634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354"/>
      <c r="AC182" s="354"/>
      <c r="AD182" s="354"/>
      <c r="AE182" s="354"/>
      <c r="AF182" s="354"/>
      <c r="AG182" s="354"/>
      <c r="AH182" s="354"/>
      <c r="AI182" s="354"/>
      <c r="AJ182" s="354"/>
      <c r="AK182" s="354"/>
      <c r="AL182" s="354"/>
      <c r="AM182" s="354"/>
      <c r="AN182" s="354"/>
      <c r="AO182" s="388"/>
      <c r="AP182" s="433">
        <f t="shared" si="138"/>
        <v>0</v>
      </c>
      <c r="AQ182" s="388"/>
      <c r="AR182" s="286">
        <f t="shared" si="127"/>
        <v>0</v>
      </c>
      <c r="AS182" s="99"/>
      <c r="AT182" s="433">
        <f t="shared" si="128"/>
        <v>0</v>
      </c>
      <c r="AU182" s="423"/>
      <c r="AV182" s="433">
        <f t="shared" si="129"/>
        <v>0</v>
      </c>
      <c r="AW182" s="423"/>
      <c r="AX182" s="433">
        <f t="shared" si="130"/>
        <v>0</v>
      </c>
      <c r="AY182" s="423"/>
      <c r="AZ182" s="433">
        <f t="shared" si="131"/>
        <v>0</v>
      </c>
      <c r="BA182" s="423"/>
      <c r="BB182" s="433">
        <f t="shared" si="139"/>
        <v>0</v>
      </c>
      <c r="BC182" s="423"/>
      <c r="BD182" s="433">
        <f t="shared" si="140"/>
        <v>0</v>
      </c>
      <c r="BE182" s="388"/>
      <c r="BF182" s="433">
        <f t="shared" si="141"/>
        <v>0</v>
      </c>
      <c r="BG182" s="388"/>
      <c r="BH182" s="433">
        <f t="shared" si="142"/>
        <v>0</v>
      </c>
      <c r="BI182" s="388"/>
      <c r="BJ182" s="433">
        <f t="shared" si="143"/>
        <v>0</v>
      </c>
      <c r="BK182" s="388"/>
      <c r="BL182" s="447">
        <f t="shared" si="144"/>
        <v>0</v>
      </c>
      <c r="BN182" s="599"/>
      <c r="BO182" s="599"/>
      <c r="BP182" s="768"/>
    </row>
    <row r="183" spans="1:68" ht="14.25" hidden="1" customHeight="1" thickBot="1">
      <c r="A183" s="498" t="s">
        <v>864</v>
      </c>
      <c r="B183" s="135"/>
      <c r="C183" s="134"/>
      <c r="D183" s="541"/>
      <c r="E183" s="542"/>
      <c r="F183" s="968"/>
      <c r="G183" s="101"/>
      <c r="H183" s="101" t="s">
        <v>477</v>
      </c>
      <c r="I183" s="101"/>
      <c r="J183" s="464"/>
      <c r="K183" s="636"/>
      <c r="L183" s="101"/>
      <c r="M183" s="636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526"/>
      <c r="AC183" s="526"/>
      <c r="AD183" s="526"/>
      <c r="AE183" s="526"/>
      <c r="AF183" s="526"/>
      <c r="AG183" s="526"/>
      <c r="AH183" s="526"/>
      <c r="AI183" s="526"/>
      <c r="AJ183" s="526"/>
      <c r="AK183" s="526"/>
      <c r="AL183" s="526"/>
      <c r="AM183" s="526"/>
      <c r="AN183" s="526"/>
      <c r="AO183" s="387"/>
      <c r="AP183" s="432">
        <f t="shared" si="138"/>
        <v>0</v>
      </c>
      <c r="AQ183" s="387"/>
      <c r="AR183" s="440">
        <f t="shared" si="127"/>
        <v>0</v>
      </c>
      <c r="AS183" s="88"/>
      <c r="AT183" s="432">
        <f t="shared" si="128"/>
        <v>0</v>
      </c>
      <c r="AU183" s="392"/>
      <c r="AV183" s="432">
        <f t="shared" si="129"/>
        <v>0</v>
      </c>
      <c r="AW183" s="392"/>
      <c r="AX183" s="432">
        <f t="shared" si="130"/>
        <v>0</v>
      </c>
      <c r="AY183" s="392"/>
      <c r="AZ183" s="432">
        <f t="shared" si="131"/>
        <v>0</v>
      </c>
      <c r="BA183" s="392"/>
      <c r="BB183" s="432">
        <f t="shared" si="139"/>
        <v>0</v>
      </c>
      <c r="BC183" s="392"/>
      <c r="BD183" s="432">
        <f t="shared" si="140"/>
        <v>0</v>
      </c>
      <c r="BE183" s="387"/>
      <c r="BF183" s="432">
        <f t="shared" si="141"/>
        <v>0</v>
      </c>
      <c r="BG183" s="387"/>
      <c r="BH183" s="432">
        <f t="shared" si="142"/>
        <v>0</v>
      </c>
      <c r="BI183" s="387"/>
      <c r="BJ183" s="432">
        <f t="shared" si="143"/>
        <v>0</v>
      </c>
      <c r="BK183" s="387"/>
      <c r="BL183" s="446">
        <f t="shared" si="144"/>
        <v>0</v>
      </c>
      <c r="BN183" s="599"/>
      <c r="BO183" s="599"/>
      <c r="BP183" s="768"/>
    </row>
    <row r="184" spans="1:68" ht="14.25" hidden="1" customHeight="1">
      <c r="A184" s="493" t="s">
        <v>864</v>
      </c>
      <c r="B184" s="132" t="s">
        <v>160</v>
      </c>
      <c r="C184" s="131" t="s">
        <v>87</v>
      </c>
      <c r="D184" s="539" t="s">
        <v>538</v>
      </c>
      <c r="E184" s="540" t="s">
        <v>162</v>
      </c>
      <c r="F184" s="982" t="s">
        <v>297</v>
      </c>
      <c r="G184" s="79" t="s">
        <v>257</v>
      </c>
      <c r="H184" s="105" t="s">
        <v>320</v>
      </c>
      <c r="I184" s="105" t="s">
        <v>165</v>
      </c>
      <c r="J184" s="325">
        <v>16</v>
      </c>
      <c r="K184" s="105" t="s">
        <v>1145</v>
      </c>
      <c r="L184" s="105" t="s">
        <v>190</v>
      </c>
      <c r="M184" s="634" t="s">
        <v>1146</v>
      </c>
      <c r="N184" s="615">
        <v>52</v>
      </c>
      <c r="O184" s="55">
        <v>58.5</v>
      </c>
      <c r="P184" s="55">
        <v>58.5</v>
      </c>
      <c r="Q184" s="55">
        <v>58.5</v>
      </c>
      <c r="R184" s="55">
        <v>58.5</v>
      </c>
      <c r="S184" s="55">
        <v>58.5</v>
      </c>
      <c r="T184" s="55">
        <v>58.5</v>
      </c>
      <c r="U184" s="55">
        <v>58.5</v>
      </c>
      <c r="V184" s="55">
        <v>58.5</v>
      </c>
      <c r="W184" s="55">
        <v>58.5</v>
      </c>
      <c r="X184" s="55">
        <v>58.5</v>
      </c>
      <c r="Y184" s="55">
        <v>58.5</v>
      </c>
      <c r="Z184" s="55">
        <v>58.5</v>
      </c>
      <c r="AA184" s="55">
        <v>58.5</v>
      </c>
      <c r="AB184" s="693">
        <v>6.5</v>
      </c>
      <c r="AC184" s="694">
        <v>6.5</v>
      </c>
      <c r="AD184" s="695">
        <v>6.5</v>
      </c>
      <c r="AE184" s="694">
        <v>6.5</v>
      </c>
      <c r="AF184" s="694">
        <v>6.5</v>
      </c>
      <c r="AG184" s="696">
        <v>6.5</v>
      </c>
      <c r="AH184" s="696">
        <v>6.5</v>
      </c>
      <c r="AI184" s="696">
        <v>6.5</v>
      </c>
      <c r="AJ184" s="696">
        <v>6.5</v>
      </c>
      <c r="AK184" s="696">
        <v>6.5</v>
      </c>
      <c r="AL184" s="696">
        <v>6.5</v>
      </c>
      <c r="AM184" s="696">
        <v>6.5</v>
      </c>
      <c r="AN184" s="696">
        <v>6.5</v>
      </c>
      <c r="AO184" s="622">
        <v>320</v>
      </c>
      <c r="AP184" s="473">
        <f t="shared" si="138"/>
        <v>2080</v>
      </c>
      <c r="AQ184" s="410">
        <v>240</v>
      </c>
      <c r="AR184" s="475">
        <f t="shared" si="127"/>
        <v>1560</v>
      </c>
      <c r="AS184" s="624">
        <v>40</v>
      </c>
      <c r="AT184" s="623">
        <f t="shared" si="128"/>
        <v>260</v>
      </c>
      <c r="AU184" s="410">
        <v>120</v>
      </c>
      <c r="AV184" s="623">
        <f t="shared" si="129"/>
        <v>780</v>
      </c>
      <c r="AW184" s="410">
        <v>220</v>
      </c>
      <c r="AX184" s="623">
        <f t="shared" si="130"/>
        <v>1430</v>
      </c>
      <c r="AY184" s="396">
        <v>80</v>
      </c>
      <c r="AZ184" s="433">
        <f t="shared" si="131"/>
        <v>520</v>
      </c>
      <c r="BA184" s="396">
        <v>186</v>
      </c>
      <c r="BB184" s="433">
        <f t="shared" si="139"/>
        <v>1209</v>
      </c>
      <c r="BC184" s="396">
        <v>40</v>
      </c>
      <c r="BD184" s="433">
        <f t="shared" si="140"/>
        <v>260</v>
      </c>
      <c r="BE184" s="396">
        <v>20</v>
      </c>
      <c r="BF184" s="433">
        <f t="shared" si="141"/>
        <v>130</v>
      </c>
      <c r="BG184" s="396">
        <v>0</v>
      </c>
      <c r="BH184" s="433">
        <f t="shared" si="142"/>
        <v>0</v>
      </c>
      <c r="BI184" s="396">
        <v>0</v>
      </c>
      <c r="BJ184" s="433">
        <f t="shared" si="143"/>
        <v>0</v>
      </c>
      <c r="BK184" s="396">
        <v>0</v>
      </c>
      <c r="BL184" s="447">
        <f t="shared" si="144"/>
        <v>0</v>
      </c>
      <c r="BM184" s="317" t="s">
        <v>1147</v>
      </c>
      <c r="BN184" s="599"/>
      <c r="BO184" s="599" t="s">
        <v>868</v>
      </c>
      <c r="BP184" s="767" t="s">
        <v>1148</v>
      </c>
    </row>
    <row r="185" spans="1:68" ht="14.25" hidden="1" customHeight="1">
      <c r="A185" s="498" t="s">
        <v>864</v>
      </c>
      <c r="B185" s="130" t="s">
        <v>160</v>
      </c>
      <c r="C185" s="129" t="s">
        <v>87</v>
      </c>
      <c r="D185" s="517" t="s">
        <v>225</v>
      </c>
      <c r="E185" s="518" t="s">
        <v>162</v>
      </c>
      <c r="F185" s="1072"/>
      <c r="G185" s="68" t="s">
        <v>257</v>
      </c>
      <c r="H185" s="178" t="s">
        <v>317</v>
      </c>
      <c r="I185" s="178" t="s">
        <v>165</v>
      </c>
      <c r="J185" s="651">
        <v>16</v>
      </c>
      <c r="K185" s="178" t="s">
        <v>1145</v>
      </c>
      <c r="L185" s="178" t="s">
        <v>190</v>
      </c>
      <c r="M185" s="327" t="s">
        <v>1037</v>
      </c>
      <c r="N185" s="615">
        <v>52</v>
      </c>
      <c r="O185" s="55">
        <v>58.5</v>
      </c>
      <c r="P185" s="55">
        <v>58.5</v>
      </c>
      <c r="Q185" s="55">
        <v>58.5</v>
      </c>
      <c r="R185" s="55">
        <v>58.5</v>
      </c>
      <c r="S185" s="55">
        <v>58.5</v>
      </c>
      <c r="T185" s="55">
        <v>58.5</v>
      </c>
      <c r="U185" s="55">
        <v>58.5</v>
      </c>
      <c r="V185" s="55">
        <v>58.5</v>
      </c>
      <c r="W185" s="55">
        <v>58.5</v>
      </c>
      <c r="X185" s="55">
        <v>58.5</v>
      </c>
      <c r="Y185" s="55">
        <v>58.5</v>
      </c>
      <c r="Z185" s="55">
        <v>58.5</v>
      </c>
      <c r="AA185" s="55">
        <v>58.5</v>
      </c>
      <c r="AB185" s="697">
        <v>6.5</v>
      </c>
      <c r="AC185" s="695">
        <v>6.5</v>
      </c>
      <c r="AD185" s="695">
        <v>6.5</v>
      </c>
      <c r="AE185" s="695">
        <v>6.5</v>
      </c>
      <c r="AF185" s="695">
        <v>6.5</v>
      </c>
      <c r="AG185" s="691">
        <v>6.5</v>
      </c>
      <c r="AH185" s="691">
        <v>6.5</v>
      </c>
      <c r="AI185" s="691">
        <v>6.5</v>
      </c>
      <c r="AJ185" s="691">
        <v>6.5</v>
      </c>
      <c r="AK185" s="691">
        <v>6.5</v>
      </c>
      <c r="AL185" s="691">
        <v>6.5</v>
      </c>
      <c r="AM185" s="691">
        <v>6.5</v>
      </c>
      <c r="AN185" s="691">
        <v>6.5</v>
      </c>
      <c r="AO185" s="625">
        <v>360</v>
      </c>
      <c r="AP185" s="473">
        <f t="shared" si="138"/>
        <v>2340</v>
      </c>
      <c r="AQ185" s="626">
        <v>180</v>
      </c>
      <c r="AR185" s="475">
        <f t="shared" si="127"/>
        <v>1170</v>
      </c>
      <c r="AS185" s="624">
        <v>59</v>
      </c>
      <c r="AT185" s="473">
        <f t="shared" si="128"/>
        <v>383.5</v>
      </c>
      <c r="AU185" s="626">
        <v>460</v>
      </c>
      <c r="AV185" s="473">
        <f t="shared" si="129"/>
        <v>2990</v>
      </c>
      <c r="AW185" s="626">
        <v>160</v>
      </c>
      <c r="AX185" s="473">
        <f t="shared" si="130"/>
        <v>1040</v>
      </c>
      <c r="AY185" s="402">
        <v>200</v>
      </c>
      <c r="AZ185" s="431">
        <f t="shared" si="131"/>
        <v>1300</v>
      </c>
      <c r="BA185" s="402">
        <v>40</v>
      </c>
      <c r="BB185" s="431">
        <f t="shared" si="139"/>
        <v>260</v>
      </c>
      <c r="BC185" s="402">
        <v>120</v>
      </c>
      <c r="BD185" s="431">
        <f t="shared" si="140"/>
        <v>780</v>
      </c>
      <c r="BE185" s="402">
        <v>20</v>
      </c>
      <c r="BF185" s="431">
        <f t="shared" si="141"/>
        <v>130</v>
      </c>
      <c r="BG185" s="402">
        <v>0</v>
      </c>
      <c r="BH185" s="431">
        <f t="shared" si="142"/>
        <v>0</v>
      </c>
      <c r="BI185" s="402">
        <v>0</v>
      </c>
      <c r="BJ185" s="431">
        <f t="shared" si="143"/>
        <v>0</v>
      </c>
      <c r="BK185" s="402">
        <v>0</v>
      </c>
      <c r="BL185" s="445">
        <f t="shared" si="144"/>
        <v>0</v>
      </c>
      <c r="BM185" s="317" t="s">
        <v>1149</v>
      </c>
      <c r="BN185" s="599"/>
      <c r="BO185" s="599" t="s">
        <v>868</v>
      </c>
      <c r="BP185" s="768" t="s">
        <v>1150</v>
      </c>
    </row>
    <row r="186" spans="1:68" ht="14.25" hidden="1" customHeight="1">
      <c r="A186" s="493" t="s">
        <v>864</v>
      </c>
      <c r="B186" s="130" t="s">
        <v>160</v>
      </c>
      <c r="C186" s="129" t="s">
        <v>87</v>
      </c>
      <c r="D186" s="517" t="s">
        <v>225</v>
      </c>
      <c r="E186" s="518" t="s">
        <v>162</v>
      </c>
      <c r="F186" s="1072"/>
      <c r="G186" s="68" t="s">
        <v>257</v>
      </c>
      <c r="H186" s="169" t="s">
        <v>317</v>
      </c>
      <c r="I186" s="169" t="s">
        <v>165</v>
      </c>
      <c r="J186" s="326">
        <v>16</v>
      </c>
      <c r="K186" s="169" t="s">
        <v>1151</v>
      </c>
      <c r="L186" s="169" t="s">
        <v>190</v>
      </c>
      <c r="M186" s="327" t="s">
        <v>1037</v>
      </c>
      <c r="N186" s="55">
        <f>O186-AB186</f>
        <v>12</v>
      </c>
      <c r="O186" s="55">
        <v>12</v>
      </c>
      <c r="P186" s="55">
        <v>12</v>
      </c>
      <c r="Q186" s="55">
        <v>12</v>
      </c>
      <c r="R186" s="55">
        <v>12</v>
      </c>
      <c r="S186" s="55">
        <v>12</v>
      </c>
      <c r="T186" s="55">
        <v>12</v>
      </c>
      <c r="U186" s="55">
        <v>12</v>
      </c>
      <c r="V186" s="55">
        <v>12</v>
      </c>
      <c r="W186" s="55">
        <v>12</v>
      </c>
      <c r="X186" s="55">
        <v>12</v>
      </c>
      <c r="Y186" s="55">
        <v>12</v>
      </c>
      <c r="Z186" s="55">
        <v>12</v>
      </c>
      <c r="AA186" s="55">
        <v>12</v>
      </c>
      <c r="AB186" s="355">
        <v>0</v>
      </c>
      <c r="AC186" s="685">
        <v>0</v>
      </c>
      <c r="AD186" s="685">
        <v>0</v>
      </c>
      <c r="AE186" s="685">
        <v>0</v>
      </c>
      <c r="AF186" s="612">
        <v>0</v>
      </c>
      <c r="AG186" s="612">
        <v>0</v>
      </c>
      <c r="AH186" s="612">
        <v>0</v>
      </c>
      <c r="AI186" s="690">
        <v>0</v>
      </c>
      <c r="AJ186" s="685">
        <v>0</v>
      </c>
      <c r="AK186" s="685">
        <v>0</v>
      </c>
      <c r="AL186" s="685">
        <v>0</v>
      </c>
      <c r="AM186" s="685">
        <v>0</v>
      </c>
      <c r="AN186" s="689">
        <v>0</v>
      </c>
      <c r="AO186" s="393">
        <v>840</v>
      </c>
      <c r="AP186" s="431">
        <f t="shared" si="138"/>
        <v>0</v>
      </c>
      <c r="AQ186" s="402">
        <v>0</v>
      </c>
      <c r="AR186" s="237">
        <f t="shared" si="127"/>
        <v>0</v>
      </c>
      <c r="AS186" s="124">
        <v>0</v>
      </c>
      <c r="AT186" s="431">
        <f t="shared" si="128"/>
        <v>0</v>
      </c>
      <c r="AU186" s="402">
        <v>320</v>
      </c>
      <c r="AV186" s="431">
        <f t="shared" si="129"/>
        <v>0</v>
      </c>
      <c r="AW186" s="402">
        <v>800</v>
      </c>
      <c r="AX186" s="431">
        <f t="shared" si="130"/>
        <v>0</v>
      </c>
      <c r="AY186" s="402">
        <v>280</v>
      </c>
      <c r="AZ186" s="431">
        <f t="shared" si="131"/>
        <v>0</v>
      </c>
      <c r="BA186" s="402">
        <v>0</v>
      </c>
      <c r="BB186" s="431">
        <f t="shared" si="139"/>
        <v>0</v>
      </c>
      <c r="BC186" s="402">
        <v>0</v>
      </c>
      <c r="BD186" s="431">
        <f t="shared" si="140"/>
        <v>0</v>
      </c>
      <c r="BE186" s="402">
        <v>0</v>
      </c>
      <c r="BF186" s="431">
        <f t="shared" si="141"/>
        <v>0</v>
      </c>
      <c r="BG186" s="402">
        <v>0</v>
      </c>
      <c r="BH186" s="431">
        <f t="shared" si="142"/>
        <v>0</v>
      </c>
      <c r="BI186" s="402">
        <v>0</v>
      </c>
      <c r="BJ186" s="431">
        <f t="shared" si="143"/>
        <v>0</v>
      </c>
      <c r="BK186" s="402">
        <v>0</v>
      </c>
      <c r="BL186" s="445">
        <f t="shared" si="144"/>
        <v>0</v>
      </c>
      <c r="BM186" s="317" t="s">
        <v>1152</v>
      </c>
      <c r="BN186" s="599"/>
      <c r="BO186" s="599" t="s">
        <v>868</v>
      </c>
      <c r="BP186" s="714" t="s">
        <v>1153</v>
      </c>
    </row>
    <row r="187" spans="1:68" ht="14.25" hidden="1" customHeight="1">
      <c r="A187" s="498" t="s">
        <v>864</v>
      </c>
      <c r="B187" s="130" t="s">
        <v>160</v>
      </c>
      <c r="C187" s="129" t="s">
        <v>87</v>
      </c>
      <c r="D187" s="517" t="s">
        <v>225</v>
      </c>
      <c r="E187" s="518" t="s">
        <v>162</v>
      </c>
      <c r="F187" s="1072"/>
      <c r="G187" s="68" t="s">
        <v>257</v>
      </c>
      <c r="H187" s="178" t="s">
        <v>317</v>
      </c>
      <c r="I187" s="178" t="s">
        <v>165</v>
      </c>
      <c r="J187" s="651">
        <v>16</v>
      </c>
      <c r="K187" s="178" t="s">
        <v>1154</v>
      </c>
      <c r="L187" s="178" t="s">
        <v>190</v>
      </c>
      <c r="M187" s="327" t="s">
        <v>1037</v>
      </c>
      <c r="N187" s="55">
        <f>O187-AB187</f>
        <v>18.8</v>
      </c>
      <c r="O187" s="55">
        <v>18.8</v>
      </c>
      <c r="P187" s="55">
        <v>18.8</v>
      </c>
      <c r="Q187" s="55">
        <v>18.8</v>
      </c>
      <c r="R187" s="55">
        <v>18.8</v>
      </c>
      <c r="S187" s="55">
        <v>18.8</v>
      </c>
      <c r="T187" s="55">
        <v>18.8</v>
      </c>
      <c r="U187" s="55">
        <v>18.8</v>
      </c>
      <c r="V187" s="55">
        <v>18.8</v>
      </c>
      <c r="W187" s="55">
        <v>18.8</v>
      </c>
      <c r="X187" s="55">
        <v>18.8</v>
      </c>
      <c r="Y187" s="55">
        <v>18.8</v>
      </c>
      <c r="Z187" s="55">
        <v>18.8</v>
      </c>
      <c r="AA187" s="55">
        <v>18.8</v>
      </c>
      <c r="AB187" s="355">
        <v>0</v>
      </c>
      <c r="AC187" s="685">
        <v>0</v>
      </c>
      <c r="AD187" s="685">
        <v>0</v>
      </c>
      <c r="AE187" s="685">
        <v>0</v>
      </c>
      <c r="AF187" s="612">
        <v>0</v>
      </c>
      <c r="AG187" s="612">
        <v>0</v>
      </c>
      <c r="AH187" s="612">
        <v>0</v>
      </c>
      <c r="AI187" s="690">
        <v>0</v>
      </c>
      <c r="AJ187" s="685">
        <v>0</v>
      </c>
      <c r="AK187" s="685">
        <v>0</v>
      </c>
      <c r="AL187" s="685">
        <v>0</v>
      </c>
      <c r="AM187" s="685">
        <v>0</v>
      </c>
      <c r="AN187" s="689">
        <v>0</v>
      </c>
      <c r="AO187" s="393">
        <v>1160</v>
      </c>
      <c r="AP187" s="431">
        <f t="shared" si="138"/>
        <v>0</v>
      </c>
      <c r="AQ187" s="402">
        <v>1558</v>
      </c>
      <c r="AR187" s="237">
        <f t="shared" si="127"/>
        <v>0</v>
      </c>
      <c r="AS187" s="124">
        <v>80</v>
      </c>
      <c r="AT187" s="431">
        <f t="shared" si="128"/>
        <v>0</v>
      </c>
      <c r="AU187" s="402">
        <v>400</v>
      </c>
      <c r="AV187" s="431">
        <f t="shared" si="129"/>
        <v>0</v>
      </c>
      <c r="AW187" s="402">
        <v>640</v>
      </c>
      <c r="AX187" s="431">
        <f t="shared" si="130"/>
        <v>0</v>
      </c>
      <c r="AY187" s="402">
        <v>440</v>
      </c>
      <c r="AZ187" s="431">
        <f t="shared" si="131"/>
        <v>0</v>
      </c>
      <c r="BA187" s="402">
        <v>0</v>
      </c>
      <c r="BB187" s="431">
        <f t="shared" si="139"/>
        <v>0</v>
      </c>
      <c r="BC187" s="402">
        <v>0</v>
      </c>
      <c r="BD187" s="431">
        <f t="shared" si="140"/>
        <v>0</v>
      </c>
      <c r="BE187" s="402">
        <v>0</v>
      </c>
      <c r="BF187" s="431">
        <f t="shared" si="141"/>
        <v>0</v>
      </c>
      <c r="BG187" s="402">
        <v>0</v>
      </c>
      <c r="BH187" s="431">
        <f t="shared" si="142"/>
        <v>0</v>
      </c>
      <c r="BI187" s="402">
        <v>0</v>
      </c>
      <c r="BJ187" s="431">
        <f t="shared" si="143"/>
        <v>0</v>
      </c>
      <c r="BK187" s="402">
        <v>0</v>
      </c>
      <c r="BL187" s="445">
        <f t="shared" si="144"/>
        <v>0</v>
      </c>
      <c r="BM187" s="317" t="s">
        <v>1155</v>
      </c>
      <c r="BN187" s="599"/>
      <c r="BO187" s="599" t="s">
        <v>868</v>
      </c>
      <c r="BP187" s="714" t="s">
        <v>1156</v>
      </c>
    </row>
    <row r="188" spans="1:68" ht="14.25" hidden="1" customHeight="1">
      <c r="A188" s="493" t="s">
        <v>864</v>
      </c>
      <c r="B188" s="130" t="s">
        <v>160</v>
      </c>
      <c r="C188" s="129" t="s">
        <v>87</v>
      </c>
      <c r="D188" s="517" t="s">
        <v>225</v>
      </c>
      <c r="E188" s="518" t="s">
        <v>162</v>
      </c>
      <c r="F188" s="1072"/>
      <c r="G188" s="68">
        <v>2025</v>
      </c>
      <c r="H188" s="178" t="s">
        <v>1157</v>
      </c>
      <c r="I188" s="178" t="s">
        <v>165</v>
      </c>
      <c r="J188" s="651">
        <v>16</v>
      </c>
      <c r="K188" s="178" t="s">
        <v>1158</v>
      </c>
      <c r="L188" s="178" t="s">
        <v>167</v>
      </c>
      <c r="M188" s="327" t="s">
        <v>900</v>
      </c>
      <c r="N188" s="55">
        <v>18.28</v>
      </c>
      <c r="O188" s="773">
        <v>20.2</v>
      </c>
      <c r="P188" s="55">
        <v>22.8</v>
      </c>
      <c r="Q188" s="55">
        <v>22.8</v>
      </c>
      <c r="R188" s="55">
        <v>22.8</v>
      </c>
      <c r="S188" s="55">
        <v>22.8</v>
      </c>
      <c r="T188" s="55">
        <v>22.8</v>
      </c>
      <c r="U188" s="55">
        <v>22.8</v>
      </c>
      <c r="V188" s="375">
        <v>22.8</v>
      </c>
      <c r="W188" s="55">
        <v>22.8</v>
      </c>
      <c r="X188" s="55">
        <v>22.8</v>
      </c>
      <c r="Y188" s="773">
        <v>20.2</v>
      </c>
      <c r="Z188" s="773">
        <v>20.2</v>
      </c>
      <c r="AA188" s="773">
        <v>20.2</v>
      </c>
      <c r="AB188" s="777">
        <v>1.92</v>
      </c>
      <c r="AC188" s="685">
        <v>4.5199999999999996</v>
      </c>
      <c r="AD188" s="685">
        <v>4.5199999999999996</v>
      </c>
      <c r="AE188" s="685">
        <v>4.5199999999999996</v>
      </c>
      <c r="AF188" s="612">
        <v>4.5199999999999996</v>
      </c>
      <c r="AG188" s="612">
        <v>4.5199999999999996</v>
      </c>
      <c r="AH188" s="612">
        <v>4.5199999999999996</v>
      </c>
      <c r="AI188" s="688">
        <v>4.5199999999999996</v>
      </c>
      <c r="AJ188" s="685">
        <v>4.5199999999999996</v>
      </c>
      <c r="AK188" s="685">
        <v>4.5199999999999996</v>
      </c>
      <c r="AL188" s="778">
        <v>1.92</v>
      </c>
      <c r="AM188" s="778">
        <v>1.92</v>
      </c>
      <c r="AN188" s="778">
        <v>1.92</v>
      </c>
      <c r="AO188" s="385"/>
      <c r="AP188" s="431">
        <f t="shared" si="138"/>
        <v>0</v>
      </c>
      <c r="AQ188" s="385"/>
      <c r="AR188" s="237">
        <f t="shared" si="127"/>
        <v>0</v>
      </c>
      <c r="AS188" s="124"/>
      <c r="AT188" s="431"/>
      <c r="AU188" s="386"/>
      <c r="AV188" s="431"/>
      <c r="AW188" s="386"/>
      <c r="AX188" s="431"/>
      <c r="AY188" s="386"/>
      <c r="AZ188" s="431">
        <f t="shared" si="131"/>
        <v>0</v>
      </c>
      <c r="BA188" s="386">
        <v>40</v>
      </c>
      <c r="BB188" s="431">
        <f t="shared" si="139"/>
        <v>180.79999999999998</v>
      </c>
      <c r="BC188" s="402"/>
      <c r="BD188" s="431">
        <f t="shared" si="140"/>
        <v>0</v>
      </c>
      <c r="BE188" s="402"/>
      <c r="BF188" s="431">
        <f t="shared" si="141"/>
        <v>0</v>
      </c>
      <c r="BG188" s="402"/>
      <c r="BH188" s="431">
        <f t="shared" si="142"/>
        <v>0</v>
      </c>
      <c r="BI188" s="402"/>
      <c r="BJ188" s="431">
        <f t="shared" si="143"/>
        <v>0</v>
      </c>
      <c r="BK188" s="402"/>
      <c r="BL188" s="445">
        <v>185</v>
      </c>
      <c r="BM188" s="317" t="s">
        <v>1159</v>
      </c>
      <c r="BN188" s="599"/>
      <c r="BO188" s="599" t="s">
        <v>868</v>
      </c>
      <c r="BP188" s="714" t="s">
        <v>1160</v>
      </c>
    </row>
    <row r="189" spans="1:68" ht="14.25" hidden="1" customHeight="1">
      <c r="A189" s="493" t="s">
        <v>864</v>
      </c>
      <c r="B189" s="130" t="s">
        <v>160</v>
      </c>
      <c r="C189" s="129" t="s">
        <v>87</v>
      </c>
      <c r="D189" s="517" t="s">
        <v>225</v>
      </c>
      <c r="E189" s="518" t="s">
        <v>162</v>
      </c>
      <c r="F189" s="1072"/>
      <c r="G189" s="68">
        <v>2025</v>
      </c>
      <c r="H189" s="178" t="s">
        <v>1157</v>
      </c>
      <c r="I189" s="178" t="s">
        <v>165</v>
      </c>
      <c r="J189" s="651">
        <v>16</v>
      </c>
      <c r="K189" s="178" t="s">
        <v>1161</v>
      </c>
      <c r="L189" s="178" t="s">
        <v>167</v>
      </c>
      <c r="M189" s="327" t="s">
        <v>900</v>
      </c>
      <c r="N189" s="55">
        <v>18.28</v>
      </c>
      <c r="O189" s="773">
        <v>20.2</v>
      </c>
      <c r="P189" s="55">
        <v>22.8</v>
      </c>
      <c r="Q189" s="55">
        <v>22.8</v>
      </c>
      <c r="R189" s="55">
        <v>22.8</v>
      </c>
      <c r="S189" s="55">
        <v>22.8</v>
      </c>
      <c r="T189" s="55">
        <v>22.8</v>
      </c>
      <c r="U189" s="55">
        <v>22.8</v>
      </c>
      <c r="V189" s="375">
        <v>22.8</v>
      </c>
      <c r="W189" s="55">
        <v>22.8</v>
      </c>
      <c r="X189" s="55">
        <v>22.8</v>
      </c>
      <c r="Y189" s="773">
        <v>20.2</v>
      </c>
      <c r="Z189" s="773">
        <v>20.2</v>
      </c>
      <c r="AA189" s="773">
        <v>20.2</v>
      </c>
      <c r="AB189" s="777">
        <v>1.92</v>
      </c>
      <c r="AC189" s="685">
        <v>4.5199999999999996</v>
      </c>
      <c r="AD189" s="685">
        <v>4.5199999999999996</v>
      </c>
      <c r="AE189" s="685">
        <v>4.5199999999999996</v>
      </c>
      <c r="AF189" s="612">
        <v>4.5199999999999996</v>
      </c>
      <c r="AG189" s="612">
        <v>4.5199999999999996</v>
      </c>
      <c r="AH189" s="612">
        <v>4.5199999999999996</v>
      </c>
      <c r="AI189" s="688">
        <v>4.5199999999999996</v>
      </c>
      <c r="AJ189" s="685">
        <v>4.5199999999999996</v>
      </c>
      <c r="AK189" s="685">
        <v>4.5199999999999996</v>
      </c>
      <c r="AL189" s="778">
        <v>1.92</v>
      </c>
      <c r="AM189" s="778">
        <v>1.92</v>
      </c>
      <c r="AN189" s="778">
        <v>1.92</v>
      </c>
      <c r="AO189" s="385"/>
      <c r="AP189" s="431">
        <f>AC189*AO189</f>
        <v>0</v>
      </c>
      <c r="AQ189" s="385"/>
      <c r="AR189" s="237">
        <f>AD189*AQ189</f>
        <v>0</v>
      </c>
      <c r="AS189" s="124"/>
      <c r="AT189" s="431">
        <f>AE189*AS189</f>
        <v>0</v>
      </c>
      <c r="AU189" s="386"/>
      <c r="AV189" s="431">
        <f t="shared" ref="AV189:AV197" si="145">AF189*AU189</f>
        <v>0</v>
      </c>
      <c r="AW189" s="386"/>
      <c r="AX189" s="431">
        <f t="shared" ref="AX189" si="146">AG189*AW189</f>
        <v>0</v>
      </c>
      <c r="AY189" s="386">
        <v>640</v>
      </c>
      <c r="AZ189" s="431">
        <f t="shared" si="131"/>
        <v>2892.7999999999997</v>
      </c>
      <c r="BA189" s="386">
        <v>280</v>
      </c>
      <c r="BB189" s="431">
        <f t="shared" si="139"/>
        <v>1265.5999999999999</v>
      </c>
      <c r="BC189" s="402">
        <v>400</v>
      </c>
      <c r="BD189" s="431">
        <f t="shared" si="140"/>
        <v>1807.9999999999998</v>
      </c>
      <c r="BE189" s="402">
        <v>200</v>
      </c>
      <c r="BF189" s="431">
        <f t="shared" si="141"/>
        <v>903.99999999999989</v>
      </c>
      <c r="BG189" s="402">
        <v>400</v>
      </c>
      <c r="BH189" s="431">
        <f t="shared" si="142"/>
        <v>768</v>
      </c>
      <c r="BI189" s="402">
        <v>1840</v>
      </c>
      <c r="BJ189" s="431">
        <f t="shared" si="143"/>
        <v>3532.7999999999997</v>
      </c>
      <c r="BK189" s="402">
        <v>4240</v>
      </c>
      <c r="BL189" s="445">
        <v>9264</v>
      </c>
      <c r="BM189" s="317" t="s">
        <v>1162</v>
      </c>
      <c r="BN189" s="599"/>
      <c r="BO189" s="599" t="s">
        <v>868</v>
      </c>
      <c r="BP189" s="714" t="s">
        <v>1163</v>
      </c>
    </row>
    <row r="190" spans="1:68" s="612" customFormat="1" ht="14.25" hidden="1" customHeight="1">
      <c r="A190" s="498" t="s">
        <v>864</v>
      </c>
      <c r="B190" s="130" t="s">
        <v>160</v>
      </c>
      <c r="C190" s="129" t="s">
        <v>87</v>
      </c>
      <c r="D190" s="517" t="s">
        <v>225</v>
      </c>
      <c r="E190" s="518" t="s">
        <v>162</v>
      </c>
      <c r="F190" s="1072"/>
      <c r="G190" s="68">
        <v>2025</v>
      </c>
      <c r="H190" s="169" t="s">
        <v>1164</v>
      </c>
      <c r="I190" s="178" t="s">
        <v>165</v>
      </c>
      <c r="J190" s="326">
        <v>16</v>
      </c>
      <c r="K190" s="169" t="s">
        <v>1165</v>
      </c>
      <c r="L190" s="178" t="s">
        <v>167</v>
      </c>
      <c r="M190" s="327" t="s">
        <v>870</v>
      </c>
      <c r="N190" s="773">
        <v>9.6999999999999993</v>
      </c>
      <c r="O190" s="773">
        <v>10.55</v>
      </c>
      <c r="P190" s="55">
        <v>12</v>
      </c>
      <c r="Q190" s="55">
        <v>12</v>
      </c>
      <c r="R190" s="55">
        <v>12</v>
      </c>
      <c r="S190" s="55">
        <v>12</v>
      </c>
      <c r="T190" s="55">
        <v>12</v>
      </c>
      <c r="U190" s="55">
        <v>12</v>
      </c>
      <c r="V190" s="375">
        <v>12</v>
      </c>
      <c r="W190" s="55">
        <v>12</v>
      </c>
      <c r="X190" s="55">
        <v>12</v>
      </c>
      <c r="Y190" s="773">
        <v>10.55</v>
      </c>
      <c r="Z190" s="773">
        <v>10.55</v>
      </c>
      <c r="AA190" s="773">
        <v>10.55</v>
      </c>
      <c r="AB190" s="775">
        <v>0.85</v>
      </c>
      <c r="AC190" s="695">
        <v>1.5500000000000007</v>
      </c>
      <c r="AD190" s="695">
        <v>1.5500000000000007</v>
      </c>
      <c r="AE190" s="695">
        <v>1.5500000000000007</v>
      </c>
      <c r="AF190" s="756">
        <v>1.5500000000000007</v>
      </c>
      <c r="AG190" s="756">
        <v>1.5500000000000007</v>
      </c>
      <c r="AH190" s="756">
        <v>1.5500000000000007</v>
      </c>
      <c r="AI190" s="757">
        <v>1.5500000000000007</v>
      </c>
      <c r="AJ190" s="738">
        <v>1.5500000000000007</v>
      </c>
      <c r="AK190" s="738">
        <v>1.5500000000000007</v>
      </c>
      <c r="AL190" s="778">
        <v>0.85</v>
      </c>
      <c r="AM190" s="778">
        <v>0.85</v>
      </c>
      <c r="AN190" s="778">
        <v>0.85</v>
      </c>
      <c r="AO190" s="393"/>
      <c r="AP190" s="431">
        <f t="shared" si="138"/>
        <v>0</v>
      </c>
      <c r="AQ190" s="402">
        <v>80</v>
      </c>
      <c r="AR190" s="591">
        <f t="shared" si="127"/>
        <v>124.00000000000006</v>
      </c>
      <c r="AS190" s="124"/>
      <c r="AT190" s="431">
        <f t="shared" si="128"/>
        <v>0</v>
      </c>
      <c r="AU190" s="402">
        <v>560</v>
      </c>
      <c r="AV190" s="678">
        <f t="shared" si="145"/>
        <v>868.00000000000045</v>
      </c>
      <c r="AW190" s="402"/>
      <c r="AX190" s="431">
        <f t="shared" ref="AX190:AX197" si="147">AG190*AW190</f>
        <v>0</v>
      </c>
      <c r="AY190" s="402"/>
      <c r="AZ190" s="431">
        <f t="shared" si="131"/>
        <v>0</v>
      </c>
      <c r="BA190" s="402">
        <v>31679</v>
      </c>
      <c r="BB190" s="678">
        <f t="shared" si="139"/>
        <v>49102.450000000019</v>
      </c>
      <c r="BC190" s="402">
        <v>24640</v>
      </c>
      <c r="BD190" s="431">
        <f t="shared" si="140"/>
        <v>38192.000000000015</v>
      </c>
      <c r="BE190" s="402">
        <v>16960</v>
      </c>
      <c r="BF190" s="431">
        <f t="shared" si="141"/>
        <v>26288.000000000011</v>
      </c>
      <c r="BG190" s="402">
        <v>2560</v>
      </c>
      <c r="BH190" s="431">
        <f t="shared" si="142"/>
        <v>2176</v>
      </c>
      <c r="BI190" s="402">
        <v>12440</v>
      </c>
      <c r="BJ190" s="431">
        <f t="shared" si="143"/>
        <v>10574</v>
      </c>
      <c r="BK190" s="402">
        <v>13600</v>
      </c>
      <c r="BL190" s="445">
        <f t="shared" si="144"/>
        <v>11560</v>
      </c>
      <c r="BM190" s="317" t="s">
        <v>1166</v>
      </c>
      <c r="BN190" s="306"/>
      <c r="BO190" s="306" t="s">
        <v>868</v>
      </c>
      <c r="BP190" s="146" t="s">
        <v>1167</v>
      </c>
    </row>
    <row r="191" spans="1:68" s="612" customFormat="1" ht="14.25" hidden="1" customHeight="1">
      <c r="A191" s="493" t="s">
        <v>864</v>
      </c>
      <c r="B191" s="130" t="s">
        <v>160</v>
      </c>
      <c r="C191" s="129" t="s">
        <v>87</v>
      </c>
      <c r="D191" s="517" t="s">
        <v>225</v>
      </c>
      <c r="E191" s="518" t="s">
        <v>162</v>
      </c>
      <c r="F191" s="1072"/>
      <c r="G191" s="68">
        <v>2025</v>
      </c>
      <c r="H191" s="178" t="s">
        <v>1164</v>
      </c>
      <c r="I191" s="178" t="s">
        <v>165</v>
      </c>
      <c r="J191" s="326">
        <v>16</v>
      </c>
      <c r="K191" s="178" t="s">
        <v>1168</v>
      </c>
      <c r="L191" s="178" t="s">
        <v>167</v>
      </c>
      <c r="M191" s="327" t="s">
        <v>870</v>
      </c>
      <c r="N191" s="773">
        <v>15.5</v>
      </c>
      <c r="O191" s="773">
        <v>16.55</v>
      </c>
      <c r="P191" s="55">
        <v>18.8</v>
      </c>
      <c r="Q191" s="55">
        <v>18.8</v>
      </c>
      <c r="R191" s="55">
        <v>18.8</v>
      </c>
      <c r="S191" s="55">
        <v>18.8</v>
      </c>
      <c r="T191" s="55">
        <v>18.8</v>
      </c>
      <c r="U191" s="55">
        <v>18.8</v>
      </c>
      <c r="V191" s="55">
        <v>18.8</v>
      </c>
      <c r="W191" s="55">
        <v>18.8</v>
      </c>
      <c r="X191" s="55">
        <v>18.8</v>
      </c>
      <c r="Y191" s="773">
        <v>16.55</v>
      </c>
      <c r="Z191" s="773">
        <v>16.55</v>
      </c>
      <c r="AA191" s="773">
        <v>16.55</v>
      </c>
      <c r="AB191" s="777">
        <v>1.05</v>
      </c>
      <c r="AC191" s="695">
        <v>2.5</v>
      </c>
      <c r="AD191" s="695">
        <v>2.5</v>
      </c>
      <c r="AE191" s="695">
        <v>2.5</v>
      </c>
      <c r="AF191" s="756">
        <v>2.5</v>
      </c>
      <c r="AG191" s="756">
        <v>2.5</v>
      </c>
      <c r="AH191" s="756">
        <v>2.5</v>
      </c>
      <c r="AI191" s="758">
        <v>2.5</v>
      </c>
      <c r="AJ191" s="738">
        <v>2.5</v>
      </c>
      <c r="AK191" s="738">
        <v>2.5</v>
      </c>
      <c r="AL191" s="778">
        <v>1.05</v>
      </c>
      <c r="AM191" s="778">
        <v>1.05</v>
      </c>
      <c r="AN191" s="778">
        <v>1.05</v>
      </c>
      <c r="AO191" s="393"/>
      <c r="AP191" s="431">
        <f t="shared" si="138"/>
        <v>0</v>
      </c>
      <c r="AQ191" s="402">
        <v>80</v>
      </c>
      <c r="AR191" s="591">
        <f t="shared" si="127"/>
        <v>200</v>
      </c>
      <c r="AS191" s="124">
        <v>80</v>
      </c>
      <c r="AT191" s="678">
        <f t="shared" si="128"/>
        <v>200</v>
      </c>
      <c r="AU191" s="402">
        <v>400</v>
      </c>
      <c r="AV191" s="678">
        <f t="shared" si="145"/>
        <v>1000</v>
      </c>
      <c r="AW191" s="402"/>
      <c r="AX191" s="431">
        <f t="shared" si="147"/>
        <v>0</v>
      </c>
      <c r="AY191" s="402"/>
      <c r="AZ191" s="431">
        <f t="shared" si="131"/>
        <v>0</v>
      </c>
      <c r="BA191" s="402">
        <v>30000</v>
      </c>
      <c r="BB191" s="678">
        <f t="shared" si="139"/>
        <v>75000</v>
      </c>
      <c r="BC191" s="402">
        <v>42475</v>
      </c>
      <c r="BD191" s="431">
        <f t="shared" si="140"/>
        <v>106187.5</v>
      </c>
      <c r="BE191" s="402">
        <v>12880</v>
      </c>
      <c r="BF191" s="431">
        <f t="shared" si="141"/>
        <v>32200</v>
      </c>
      <c r="BG191" s="402">
        <v>7760</v>
      </c>
      <c r="BH191" s="431">
        <f t="shared" si="142"/>
        <v>8148</v>
      </c>
      <c r="BI191" s="402">
        <v>12800</v>
      </c>
      <c r="BJ191" s="431">
        <f t="shared" si="143"/>
        <v>13440</v>
      </c>
      <c r="BK191" s="402">
        <v>9240</v>
      </c>
      <c r="BL191" s="445">
        <f t="shared" si="144"/>
        <v>9702</v>
      </c>
      <c r="BM191" s="317" t="s">
        <v>1169</v>
      </c>
      <c r="BN191" s="306"/>
      <c r="BO191" s="306" t="s">
        <v>868</v>
      </c>
      <c r="BP191" s="146" t="s">
        <v>1170</v>
      </c>
    </row>
    <row r="192" spans="1:68" s="612" customFormat="1" ht="14.25" hidden="1" customHeight="1">
      <c r="A192" s="498" t="s">
        <v>864</v>
      </c>
      <c r="B192" s="130" t="s">
        <v>160</v>
      </c>
      <c r="C192" s="129" t="s">
        <v>87</v>
      </c>
      <c r="D192" s="517" t="s">
        <v>225</v>
      </c>
      <c r="E192" s="518" t="s">
        <v>162</v>
      </c>
      <c r="F192" s="1072"/>
      <c r="G192" s="68">
        <v>2025</v>
      </c>
      <c r="H192" s="169" t="s">
        <v>1164</v>
      </c>
      <c r="I192" s="178" t="s">
        <v>165</v>
      </c>
      <c r="J192" s="326">
        <v>16</v>
      </c>
      <c r="K192" s="169" t="s">
        <v>1171</v>
      </c>
      <c r="L192" s="178" t="s">
        <v>167</v>
      </c>
      <c r="M192" s="327" t="s">
        <v>870</v>
      </c>
      <c r="N192" s="773">
        <v>9.6999999999999993</v>
      </c>
      <c r="O192" s="773">
        <v>10.55</v>
      </c>
      <c r="P192" s="55">
        <v>12</v>
      </c>
      <c r="Q192" s="55">
        <v>12</v>
      </c>
      <c r="R192" s="55">
        <v>12</v>
      </c>
      <c r="S192" s="55">
        <v>12</v>
      </c>
      <c r="T192" s="55">
        <v>12</v>
      </c>
      <c r="U192" s="55">
        <v>12</v>
      </c>
      <c r="V192" s="375">
        <v>12</v>
      </c>
      <c r="W192" s="55">
        <v>12</v>
      </c>
      <c r="X192" s="55">
        <v>12</v>
      </c>
      <c r="Y192" s="773">
        <v>10.55</v>
      </c>
      <c r="Z192" s="773">
        <v>10.55</v>
      </c>
      <c r="AA192" s="773">
        <v>10.55</v>
      </c>
      <c r="AB192" s="775">
        <v>0.85</v>
      </c>
      <c r="AC192" s="695">
        <v>1.5500000000000007</v>
      </c>
      <c r="AD192" s="695">
        <v>1.5500000000000007</v>
      </c>
      <c r="AE192" s="695">
        <v>1.5500000000000007</v>
      </c>
      <c r="AF192" s="756">
        <v>1.5500000000000007</v>
      </c>
      <c r="AG192" s="756">
        <v>1.5500000000000007</v>
      </c>
      <c r="AH192" s="756">
        <v>1.5500000000000007</v>
      </c>
      <c r="AI192" s="757">
        <v>1.5500000000000007</v>
      </c>
      <c r="AJ192" s="738">
        <v>1.5500000000000007</v>
      </c>
      <c r="AK192" s="738">
        <v>1.5500000000000007</v>
      </c>
      <c r="AL192" s="778">
        <v>0.85</v>
      </c>
      <c r="AM192" s="778">
        <v>0.85</v>
      </c>
      <c r="AN192" s="778">
        <v>0.85</v>
      </c>
      <c r="AO192" s="393"/>
      <c r="AP192" s="431">
        <f t="shared" si="138"/>
        <v>0</v>
      </c>
      <c r="AQ192" s="402"/>
      <c r="AR192" s="237">
        <f t="shared" si="127"/>
        <v>0</v>
      </c>
      <c r="AS192" s="124"/>
      <c r="AT192" s="431">
        <f t="shared" si="128"/>
        <v>0</v>
      </c>
      <c r="AU192" s="402">
        <v>277</v>
      </c>
      <c r="AV192" s="678">
        <f t="shared" si="145"/>
        <v>429.35000000000019</v>
      </c>
      <c r="AW192" s="402"/>
      <c r="AX192" s="431">
        <f t="shared" si="147"/>
        <v>0</v>
      </c>
      <c r="AY192" s="402"/>
      <c r="AZ192" s="431">
        <f t="shared" si="131"/>
        <v>0</v>
      </c>
      <c r="BA192" s="402">
        <v>40</v>
      </c>
      <c r="BB192" s="678">
        <f t="shared" si="139"/>
        <v>62.000000000000028</v>
      </c>
      <c r="BC192" s="402"/>
      <c r="BD192" s="431">
        <f t="shared" si="140"/>
        <v>0</v>
      </c>
      <c r="BE192" s="402">
        <v>40</v>
      </c>
      <c r="BF192" s="431">
        <f t="shared" si="141"/>
        <v>62.000000000000028</v>
      </c>
      <c r="BG192" s="402"/>
      <c r="BH192" s="431">
        <f t="shared" si="142"/>
        <v>0</v>
      </c>
      <c r="BI192" s="402">
        <v>0</v>
      </c>
      <c r="BJ192" s="431">
        <f t="shared" si="143"/>
        <v>0</v>
      </c>
      <c r="BK192" s="402">
        <v>0</v>
      </c>
      <c r="BL192" s="445">
        <f t="shared" si="144"/>
        <v>0</v>
      </c>
      <c r="BM192" s="317" t="s">
        <v>1172</v>
      </c>
      <c r="BN192" s="306"/>
      <c r="BO192" s="306" t="s">
        <v>868</v>
      </c>
      <c r="BP192" s="146" t="s">
        <v>1173</v>
      </c>
    </row>
    <row r="193" spans="1:68" s="612" customFormat="1" ht="14.25" hidden="1" customHeight="1">
      <c r="A193" s="493" t="s">
        <v>864</v>
      </c>
      <c r="B193" s="130" t="s">
        <v>160</v>
      </c>
      <c r="C193" s="129" t="s">
        <v>87</v>
      </c>
      <c r="D193" s="517" t="s">
        <v>225</v>
      </c>
      <c r="E193" s="518" t="s">
        <v>162</v>
      </c>
      <c r="F193" s="1072"/>
      <c r="G193" s="68">
        <v>2025</v>
      </c>
      <c r="H193" s="178" t="s">
        <v>1164</v>
      </c>
      <c r="I193" s="178" t="s">
        <v>165</v>
      </c>
      <c r="J193" s="326">
        <v>16</v>
      </c>
      <c r="K193" s="178" t="s">
        <v>1174</v>
      </c>
      <c r="L193" s="178" t="s">
        <v>167</v>
      </c>
      <c r="M193" s="327" t="s">
        <v>870</v>
      </c>
      <c r="N193" s="773">
        <v>15.5</v>
      </c>
      <c r="O193" s="773">
        <v>16.55</v>
      </c>
      <c r="P193" s="55">
        <v>18.8</v>
      </c>
      <c r="Q193" s="55">
        <v>18.8</v>
      </c>
      <c r="R193" s="55">
        <v>18.8</v>
      </c>
      <c r="S193" s="55">
        <v>18.8</v>
      </c>
      <c r="T193" s="55">
        <v>18.8</v>
      </c>
      <c r="U193" s="55">
        <v>18.8</v>
      </c>
      <c r="V193" s="55">
        <v>18.8</v>
      </c>
      <c r="W193" s="55">
        <v>18.8</v>
      </c>
      <c r="X193" s="55">
        <v>18.8</v>
      </c>
      <c r="Y193" s="773">
        <v>16.55</v>
      </c>
      <c r="Z193" s="773">
        <v>16.55</v>
      </c>
      <c r="AA193" s="773">
        <v>16.55</v>
      </c>
      <c r="AB193" s="777">
        <v>1.05</v>
      </c>
      <c r="AC193" s="695">
        <v>2.5</v>
      </c>
      <c r="AD193" s="695">
        <v>2.5</v>
      </c>
      <c r="AE193" s="695">
        <v>2.5</v>
      </c>
      <c r="AF193" s="756">
        <v>2.5</v>
      </c>
      <c r="AG193" s="756">
        <v>2.5</v>
      </c>
      <c r="AH193" s="756">
        <v>2.5</v>
      </c>
      <c r="AI193" s="758">
        <v>2.5</v>
      </c>
      <c r="AJ193" s="738">
        <v>2.5</v>
      </c>
      <c r="AK193" s="738">
        <v>2.5</v>
      </c>
      <c r="AL193" s="778">
        <v>1.05</v>
      </c>
      <c r="AM193" s="778">
        <v>1.05</v>
      </c>
      <c r="AN193" s="778">
        <v>1.05</v>
      </c>
      <c r="AO193" s="393"/>
      <c r="AP193" s="431">
        <f t="shared" si="138"/>
        <v>0</v>
      </c>
      <c r="AQ193" s="402">
        <v>80</v>
      </c>
      <c r="AR193" s="591">
        <f t="shared" si="127"/>
        <v>200</v>
      </c>
      <c r="AS193" s="124"/>
      <c r="AT193" s="431">
        <f t="shared" si="128"/>
        <v>0</v>
      </c>
      <c r="AU193" s="402">
        <v>280</v>
      </c>
      <c r="AV193" s="678">
        <f t="shared" si="145"/>
        <v>700</v>
      </c>
      <c r="AW193" s="402"/>
      <c r="AX193" s="431">
        <f t="shared" si="147"/>
        <v>0</v>
      </c>
      <c r="AY193" s="402"/>
      <c r="AZ193" s="431">
        <f t="shared" si="131"/>
        <v>0</v>
      </c>
      <c r="BA193" s="402">
        <v>840</v>
      </c>
      <c r="BB193" s="678">
        <f t="shared" si="139"/>
        <v>2100</v>
      </c>
      <c r="BC193" s="402">
        <v>3284</v>
      </c>
      <c r="BD193" s="431">
        <f t="shared" si="140"/>
        <v>8210</v>
      </c>
      <c r="BE193" s="402">
        <v>2240</v>
      </c>
      <c r="BF193" s="431">
        <f t="shared" si="141"/>
        <v>5600</v>
      </c>
      <c r="BG193" s="402">
        <v>1000</v>
      </c>
      <c r="BH193" s="431">
        <f t="shared" si="142"/>
        <v>1050</v>
      </c>
      <c r="BI193" s="402">
        <v>840</v>
      </c>
      <c r="BJ193" s="431">
        <f t="shared" si="143"/>
        <v>882</v>
      </c>
      <c r="BK193" s="402">
        <v>440</v>
      </c>
      <c r="BL193" s="445">
        <f t="shared" si="144"/>
        <v>462</v>
      </c>
      <c r="BM193" s="317" t="s">
        <v>1175</v>
      </c>
      <c r="BN193" s="306"/>
      <c r="BO193" s="306" t="s">
        <v>868</v>
      </c>
      <c r="BP193" s="146" t="s">
        <v>1176</v>
      </c>
    </row>
    <row r="194" spans="1:68" ht="14.25" hidden="1" customHeight="1">
      <c r="A194" s="498" t="s">
        <v>864</v>
      </c>
      <c r="B194" s="130" t="s">
        <v>160</v>
      </c>
      <c r="C194" s="129" t="s">
        <v>87</v>
      </c>
      <c r="D194" s="517" t="s">
        <v>225</v>
      </c>
      <c r="E194" s="518" t="s">
        <v>162</v>
      </c>
      <c r="F194" s="1072"/>
      <c r="G194" s="572">
        <v>2025</v>
      </c>
      <c r="H194" s="662" t="s">
        <v>1164</v>
      </c>
      <c r="I194" s="656" t="s">
        <v>165</v>
      </c>
      <c r="J194" s="665">
        <v>16</v>
      </c>
      <c r="K194" s="662" t="s">
        <v>1165</v>
      </c>
      <c r="L194" s="656" t="s">
        <v>1029</v>
      </c>
      <c r="M194" s="642" t="s">
        <v>881</v>
      </c>
      <c r="N194" s="773">
        <v>9.6999999999999993</v>
      </c>
      <c r="O194" s="773">
        <v>10.55</v>
      </c>
      <c r="P194" s="244">
        <v>12</v>
      </c>
      <c r="Q194" s="244">
        <v>12</v>
      </c>
      <c r="R194" s="244">
        <v>12</v>
      </c>
      <c r="S194" s="244">
        <v>12</v>
      </c>
      <c r="T194" s="244">
        <v>12</v>
      </c>
      <c r="U194" s="244">
        <v>12</v>
      </c>
      <c r="V194" s="576">
        <v>12</v>
      </c>
      <c r="W194" s="244">
        <v>12</v>
      </c>
      <c r="X194" s="244">
        <v>12</v>
      </c>
      <c r="Y194" s="773">
        <v>10.55</v>
      </c>
      <c r="Z194" s="773">
        <v>10.55</v>
      </c>
      <c r="AA194" s="773">
        <v>10.55</v>
      </c>
      <c r="AB194" s="775">
        <v>0.85</v>
      </c>
      <c r="AC194" s="695">
        <v>1.5500000000000007</v>
      </c>
      <c r="AD194" s="695">
        <v>1.5500000000000007</v>
      </c>
      <c r="AE194" s="695">
        <v>1.5500000000000007</v>
      </c>
      <c r="AF194" s="756">
        <v>1.5500000000000007</v>
      </c>
      <c r="AG194" s="756">
        <v>1.5500000000000007</v>
      </c>
      <c r="AH194" s="756">
        <v>1.5500000000000007</v>
      </c>
      <c r="AI194" s="757">
        <v>1.5500000000000007</v>
      </c>
      <c r="AJ194" s="738">
        <v>1.5500000000000007</v>
      </c>
      <c r="AK194" s="738">
        <v>1.5500000000000007</v>
      </c>
      <c r="AL194" s="778">
        <v>0.85</v>
      </c>
      <c r="AM194" s="778">
        <v>0.85</v>
      </c>
      <c r="AN194" s="778">
        <v>0.85</v>
      </c>
      <c r="AO194" s="393"/>
      <c r="AP194" s="431">
        <f t="shared" ref="AP194:AP197" si="148">AC194*AO194</f>
        <v>0</v>
      </c>
      <c r="AQ194" s="402"/>
      <c r="AR194" s="237">
        <f t="shared" ref="AR194:AR197" si="149">AD194*AQ194</f>
        <v>0</v>
      </c>
      <c r="AS194" s="124"/>
      <c r="AT194" s="431">
        <f t="shared" ref="AT194:AT197" si="150">AE194*AS194</f>
        <v>0</v>
      </c>
      <c r="AU194" s="402"/>
      <c r="AV194" s="431">
        <f t="shared" si="145"/>
        <v>0</v>
      </c>
      <c r="AW194" s="402"/>
      <c r="AX194" s="431">
        <f t="shared" si="147"/>
        <v>0</v>
      </c>
      <c r="AY194" s="402">
        <v>18038</v>
      </c>
      <c r="AZ194" s="678">
        <f>AH194*AY194</f>
        <v>27958.900000000012</v>
      </c>
      <c r="BA194" s="402"/>
      <c r="BB194" s="431">
        <f>AI194*BA194</f>
        <v>0</v>
      </c>
      <c r="BC194" s="402">
        <v>40</v>
      </c>
      <c r="BD194" s="431">
        <f>AJ194*BC194</f>
        <v>62.000000000000028</v>
      </c>
      <c r="BE194" s="402">
        <v>1120</v>
      </c>
      <c r="BF194" s="431">
        <f>AK194*BE194</f>
        <v>1736.0000000000009</v>
      </c>
      <c r="BG194" s="402">
        <v>240</v>
      </c>
      <c r="BH194" s="431">
        <f>AL194*BG194</f>
        <v>204</v>
      </c>
      <c r="BI194" s="402">
        <v>560</v>
      </c>
      <c r="BJ194" s="431">
        <f>AM194*BI194</f>
        <v>476</v>
      </c>
      <c r="BK194" s="402">
        <v>400</v>
      </c>
      <c r="BL194" s="445">
        <f>AN194*BK194</f>
        <v>340</v>
      </c>
      <c r="BM194" s="317" t="s">
        <v>1177</v>
      </c>
      <c r="BN194" s="599"/>
      <c r="BO194" s="599" t="s">
        <v>868</v>
      </c>
      <c r="BP194" s="714" t="s">
        <v>1167</v>
      </c>
    </row>
    <row r="195" spans="1:68" ht="14.25" hidden="1" customHeight="1">
      <c r="A195" s="493" t="s">
        <v>864</v>
      </c>
      <c r="B195" s="130" t="s">
        <v>160</v>
      </c>
      <c r="C195" s="129" t="s">
        <v>87</v>
      </c>
      <c r="D195" s="517" t="s">
        <v>225</v>
      </c>
      <c r="E195" s="518" t="s">
        <v>162</v>
      </c>
      <c r="F195" s="1072"/>
      <c r="G195" s="572">
        <v>2025</v>
      </c>
      <c r="H195" s="656" t="s">
        <v>1164</v>
      </c>
      <c r="I195" s="656" t="s">
        <v>165</v>
      </c>
      <c r="J195" s="665">
        <v>16</v>
      </c>
      <c r="K195" s="656" t="s">
        <v>1168</v>
      </c>
      <c r="L195" s="656" t="s">
        <v>1029</v>
      </c>
      <c r="M195" s="642" t="s">
        <v>881</v>
      </c>
      <c r="N195" s="773">
        <v>15.5</v>
      </c>
      <c r="O195" s="773">
        <v>16.55</v>
      </c>
      <c r="P195" s="244">
        <v>18.8</v>
      </c>
      <c r="Q195" s="244">
        <v>18.8</v>
      </c>
      <c r="R195" s="244">
        <v>18.8</v>
      </c>
      <c r="S195" s="244">
        <v>18.8</v>
      </c>
      <c r="T195" s="244">
        <v>18.8</v>
      </c>
      <c r="U195" s="244">
        <v>18.8</v>
      </c>
      <c r="V195" s="244">
        <v>18.8</v>
      </c>
      <c r="W195" s="244">
        <v>18.8</v>
      </c>
      <c r="X195" s="244">
        <v>18.8</v>
      </c>
      <c r="Y195" s="773">
        <v>16.55</v>
      </c>
      <c r="Z195" s="773">
        <v>16.55</v>
      </c>
      <c r="AA195" s="773">
        <v>16.55</v>
      </c>
      <c r="AB195" s="777">
        <v>1.05</v>
      </c>
      <c r="AC195" s="695">
        <v>2.5</v>
      </c>
      <c r="AD195" s="695">
        <v>2.5</v>
      </c>
      <c r="AE195" s="695">
        <v>2.5</v>
      </c>
      <c r="AF195" s="756">
        <v>2.5</v>
      </c>
      <c r="AG195" s="756">
        <v>2.5</v>
      </c>
      <c r="AH195" s="756">
        <v>2.5</v>
      </c>
      <c r="AI195" s="758">
        <v>2.5</v>
      </c>
      <c r="AJ195" s="738">
        <v>2.5</v>
      </c>
      <c r="AK195" s="738">
        <v>2.5</v>
      </c>
      <c r="AL195" s="778">
        <v>1.05</v>
      </c>
      <c r="AM195" s="778">
        <v>1.05</v>
      </c>
      <c r="AN195" s="778">
        <v>1.05</v>
      </c>
      <c r="AO195" s="393"/>
      <c r="AP195" s="431">
        <f t="shared" si="148"/>
        <v>0</v>
      </c>
      <c r="AQ195" s="402"/>
      <c r="AR195" s="237">
        <f t="shared" si="149"/>
        <v>0</v>
      </c>
      <c r="AS195" s="124"/>
      <c r="AT195" s="431">
        <f t="shared" si="150"/>
        <v>0</v>
      </c>
      <c r="AU195" s="402"/>
      <c r="AV195" s="431">
        <f t="shared" si="145"/>
        <v>0</v>
      </c>
      <c r="AW195" s="402"/>
      <c r="AX195" s="431">
        <f t="shared" si="147"/>
        <v>0</v>
      </c>
      <c r="AY195" s="402">
        <v>4021</v>
      </c>
      <c r="AZ195" s="678">
        <f>AH195*AY195</f>
        <v>10052.5</v>
      </c>
      <c r="BA195" s="402">
        <v>320</v>
      </c>
      <c r="BB195" s="678">
        <f>AI195*BA195</f>
        <v>800</v>
      </c>
      <c r="BC195" s="402">
        <v>840</v>
      </c>
      <c r="BD195" s="431">
        <f>AJ195*BC195</f>
        <v>2100</v>
      </c>
      <c r="BE195" s="402">
        <v>9740</v>
      </c>
      <c r="BF195" s="431">
        <f>AK195*BE195</f>
        <v>24350</v>
      </c>
      <c r="BG195" s="402">
        <v>2280</v>
      </c>
      <c r="BH195" s="431">
        <f>AL195*BG195</f>
        <v>2394</v>
      </c>
      <c r="BI195" s="402">
        <v>3880</v>
      </c>
      <c r="BJ195" s="431">
        <f>AM195*BI195</f>
        <v>4074</v>
      </c>
      <c r="BK195" s="402">
        <v>4400</v>
      </c>
      <c r="BL195" s="445">
        <f>AN195*BK195</f>
        <v>4620</v>
      </c>
      <c r="BM195" s="317" t="s">
        <v>1178</v>
      </c>
      <c r="BN195" s="599"/>
      <c r="BO195" s="599" t="s">
        <v>868</v>
      </c>
      <c r="BP195" s="714" t="s">
        <v>1170</v>
      </c>
    </row>
    <row r="196" spans="1:68" ht="14.25" hidden="1" customHeight="1">
      <c r="A196" s="498" t="s">
        <v>864</v>
      </c>
      <c r="B196" s="130" t="s">
        <v>160</v>
      </c>
      <c r="C196" s="129" t="s">
        <v>87</v>
      </c>
      <c r="D196" s="517" t="s">
        <v>225</v>
      </c>
      <c r="E196" s="518" t="s">
        <v>162</v>
      </c>
      <c r="F196" s="1072"/>
      <c r="G196" s="572">
        <v>2025</v>
      </c>
      <c r="H196" s="662" t="s">
        <v>1164</v>
      </c>
      <c r="I196" s="656" t="s">
        <v>165</v>
      </c>
      <c r="J196" s="665">
        <v>16</v>
      </c>
      <c r="K196" s="662" t="s">
        <v>1171</v>
      </c>
      <c r="L196" s="656" t="s">
        <v>1029</v>
      </c>
      <c r="M196" s="642" t="s">
        <v>881</v>
      </c>
      <c r="N196" s="773">
        <v>9.6999999999999993</v>
      </c>
      <c r="O196" s="773">
        <v>10.55</v>
      </c>
      <c r="P196" s="244">
        <v>12</v>
      </c>
      <c r="Q196" s="244">
        <v>12</v>
      </c>
      <c r="R196" s="244">
        <v>12</v>
      </c>
      <c r="S196" s="244">
        <v>12</v>
      </c>
      <c r="T196" s="244">
        <v>12</v>
      </c>
      <c r="U196" s="244">
        <v>12</v>
      </c>
      <c r="V196" s="576">
        <v>12</v>
      </c>
      <c r="W196" s="244">
        <v>12</v>
      </c>
      <c r="X196" s="244">
        <v>12</v>
      </c>
      <c r="Y196" s="773">
        <v>10.55</v>
      </c>
      <c r="Z196" s="773">
        <v>10.55</v>
      </c>
      <c r="AA196" s="773">
        <v>10.55</v>
      </c>
      <c r="AB196" s="775">
        <v>0.85</v>
      </c>
      <c r="AC196" s="695">
        <v>1.5500000000000007</v>
      </c>
      <c r="AD196" s="695">
        <v>1.5500000000000007</v>
      </c>
      <c r="AE196" s="695">
        <v>1.5500000000000007</v>
      </c>
      <c r="AF196" s="756">
        <v>1.5500000000000007</v>
      </c>
      <c r="AG196" s="756">
        <v>1.5500000000000007</v>
      </c>
      <c r="AH196" s="756">
        <v>1.5500000000000007</v>
      </c>
      <c r="AI196" s="757">
        <v>1.5500000000000007</v>
      </c>
      <c r="AJ196" s="738">
        <v>1.5500000000000007</v>
      </c>
      <c r="AK196" s="738">
        <v>1.5500000000000007</v>
      </c>
      <c r="AL196" s="778">
        <v>0.85</v>
      </c>
      <c r="AM196" s="778">
        <v>0.85</v>
      </c>
      <c r="AN196" s="778">
        <v>0.85</v>
      </c>
      <c r="AO196" s="393"/>
      <c r="AP196" s="431">
        <f t="shared" si="148"/>
        <v>0</v>
      </c>
      <c r="AQ196" s="402"/>
      <c r="AR196" s="237">
        <f t="shared" si="149"/>
        <v>0</v>
      </c>
      <c r="AS196" s="124"/>
      <c r="AT196" s="431">
        <f t="shared" si="150"/>
        <v>0</v>
      </c>
      <c r="AU196" s="402"/>
      <c r="AV196" s="431">
        <f t="shared" si="145"/>
        <v>0</v>
      </c>
      <c r="AW196" s="402"/>
      <c r="AX196" s="431">
        <f t="shared" si="147"/>
        <v>0</v>
      </c>
      <c r="AY196" s="402"/>
      <c r="AZ196" s="431">
        <f>AH196*AY196</f>
        <v>0</v>
      </c>
      <c r="BA196" s="402"/>
      <c r="BB196" s="431">
        <f>AI196*BA196</f>
        <v>0</v>
      </c>
      <c r="BC196" s="402">
        <v>0</v>
      </c>
      <c r="BD196" s="431">
        <f>AJ196*BC196</f>
        <v>0</v>
      </c>
      <c r="BE196" s="402">
        <v>40</v>
      </c>
      <c r="BF196" s="431">
        <f>AK196*BE196</f>
        <v>62.000000000000028</v>
      </c>
      <c r="BG196" s="402">
        <v>40</v>
      </c>
      <c r="BH196" s="431">
        <f>AL196*BG196</f>
        <v>34</v>
      </c>
      <c r="BI196" s="402"/>
      <c r="BJ196" s="431">
        <f>AM196*BI196</f>
        <v>0</v>
      </c>
      <c r="BK196" s="402">
        <v>40</v>
      </c>
      <c r="BL196" s="445">
        <f>AN196*BK196</f>
        <v>34</v>
      </c>
      <c r="BM196" s="317" t="s">
        <v>1179</v>
      </c>
      <c r="BN196" s="599"/>
      <c r="BO196" s="599" t="s">
        <v>868</v>
      </c>
      <c r="BP196" s="714" t="s">
        <v>1173</v>
      </c>
    </row>
    <row r="197" spans="1:68" ht="14.25" hidden="1" customHeight="1">
      <c r="A197" s="493" t="s">
        <v>864</v>
      </c>
      <c r="B197" s="130" t="s">
        <v>160</v>
      </c>
      <c r="C197" s="129" t="s">
        <v>87</v>
      </c>
      <c r="D197" s="517" t="s">
        <v>225</v>
      </c>
      <c r="E197" s="518" t="s">
        <v>162</v>
      </c>
      <c r="F197" s="1072"/>
      <c r="G197" s="572">
        <v>2025</v>
      </c>
      <c r="H197" s="656" t="s">
        <v>1164</v>
      </c>
      <c r="I197" s="656" t="s">
        <v>165</v>
      </c>
      <c r="J197" s="665">
        <v>16</v>
      </c>
      <c r="K197" s="656" t="s">
        <v>1174</v>
      </c>
      <c r="L197" s="656" t="s">
        <v>1029</v>
      </c>
      <c r="M197" s="642" t="s">
        <v>881</v>
      </c>
      <c r="N197" s="773">
        <v>15.5</v>
      </c>
      <c r="O197" s="773">
        <v>16.55</v>
      </c>
      <c r="P197" s="244">
        <v>18.8</v>
      </c>
      <c r="Q197" s="244">
        <v>18.8</v>
      </c>
      <c r="R197" s="244">
        <v>18.8</v>
      </c>
      <c r="S197" s="244">
        <v>18.8</v>
      </c>
      <c r="T197" s="244">
        <v>18.8</v>
      </c>
      <c r="U197" s="244">
        <v>18.8</v>
      </c>
      <c r="V197" s="244">
        <v>18.8</v>
      </c>
      <c r="W197" s="244">
        <v>18.8</v>
      </c>
      <c r="X197" s="244">
        <v>18.8</v>
      </c>
      <c r="Y197" s="773">
        <v>16.55</v>
      </c>
      <c r="Z197" s="773">
        <v>16.55</v>
      </c>
      <c r="AA197" s="773">
        <v>16.55</v>
      </c>
      <c r="AB197" s="777">
        <v>1.05</v>
      </c>
      <c r="AC197" s="695">
        <v>2.5</v>
      </c>
      <c r="AD197" s="695">
        <v>2.5</v>
      </c>
      <c r="AE197" s="695">
        <v>2.5</v>
      </c>
      <c r="AF197" s="756">
        <v>2.5</v>
      </c>
      <c r="AG197" s="756">
        <v>2.5</v>
      </c>
      <c r="AH197" s="756">
        <v>2.5</v>
      </c>
      <c r="AI197" s="758">
        <v>2.5</v>
      </c>
      <c r="AJ197" s="738">
        <v>2.5</v>
      </c>
      <c r="AK197" s="738">
        <v>2.5</v>
      </c>
      <c r="AL197" s="778">
        <v>1.05</v>
      </c>
      <c r="AM197" s="778">
        <v>1.05</v>
      </c>
      <c r="AN197" s="778">
        <v>1.05</v>
      </c>
      <c r="AO197" s="393"/>
      <c r="AP197" s="431">
        <f t="shared" si="148"/>
        <v>0</v>
      </c>
      <c r="AQ197" s="402"/>
      <c r="AR197" s="237">
        <f t="shared" si="149"/>
        <v>0</v>
      </c>
      <c r="AS197" s="124"/>
      <c r="AT197" s="431">
        <f t="shared" si="150"/>
        <v>0</v>
      </c>
      <c r="AU197" s="402"/>
      <c r="AV197" s="431">
        <f t="shared" si="145"/>
        <v>0</v>
      </c>
      <c r="AW197" s="402"/>
      <c r="AX197" s="431">
        <f t="shared" si="147"/>
        <v>0</v>
      </c>
      <c r="AY197" s="402">
        <v>40</v>
      </c>
      <c r="AZ197" s="678">
        <f>AH197*AY197</f>
        <v>100</v>
      </c>
      <c r="BA197" s="402"/>
      <c r="BB197" s="431">
        <f>AI197*BA197</f>
        <v>0</v>
      </c>
      <c r="BC197" s="402">
        <v>40</v>
      </c>
      <c r="BD197" s="431">
        <f>AJ197*BC197</f>
        <v>100</v>
      </c>
      <c r="BE197" s="402"/>
      <c r="BF197" s="431">
        <f>AK197*BE197</f>
        <v>0</v>
      </c>
      <c r="BG197" s="402"/>
      <c r="BH197" s="431">
        <f>AL197*BG197</f>
        <v>0</v>
      </c>
      <c r="BI197" s="402"/>
      <c r="BJ197" s="431">
        <f>AM197*BI197</f>
        <v>0</v>
      </c>
      <c r="BK197" s="402"/>
      <c r="BL197" s="445">
        <f>AN197*BK197</f>
        <v>0</v>
      </c>
      <c r="BM197" s="317" t="s">
        <v>1180</v>
      </c>
      <c r="BN197" s="599"/>
      <c r="BO197" s="599" t="s">
        <v>868</v>
      </c>
      <c r="BP197" s="714" t="s">
        <v>1176</v>
      </c>
    </row>
    <row r="198" spans="1:68" ht="14.25" hidden="1" customHeight="1" thickBot="1">
      <c r="A198" s="493" t="s">
        <v>864</v>
      </c>
      <c r="B198" s="508" t="s">
        <v>160</v>
      </c>
      <c r="C198" s="509" t="s">
        <v>87</v>
      </c>
      <c r="D198" s="517" t="s">
        <v>225</v>
      </c>
      <c r="E198" s="518" t="s">
        <v>162</v>
      </c>
      <c r="F198" s="1072"/>
      <c r="G198" s="68"/>
      <c r="H198" s="178"/>
      <c r="I198" s="178"/>
      <c r="J198" s="651"/>
      <c r="K198" s="178"/>
      <c r="L198" s="178"/>
      <c r="M198" s="636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351"/>
      <c r="AC198" s="148"/>
      <c r="AD198" s="148"/>
      <c r="AE198" s="148"/>
      <c r="AF198" s="145"/>
      <c r="AG198" s="145"/>
      <c r="AH198" s="145"/>
      <c r="AI198" s="378"/>
      <c r="AJ198" s="148"/>
      <c r="AK198" s="148"/>
      <c r="AL198" s="148"/>
      <c r="AM198" s="148"/>
      <c r="AN198" s="148"/>
      <c r="AO198" s="393"/>
      <c r="AP198" s="431"/>
      <c r="AQ198" s="402"/>
      <c r="AR198" s="237"/>
      <c r="AS198" s="124"/>
      <c r="AT198" s="431"/>
      <c r="AU198" s="402"/>
      <c r="AV198" s="431"/>
      <c r="AW198" s="402"/>
      <c r="AX198" s="431"/>
      <c r="AY198" s="402"/>
      <c r="AZ198" s="431"/>
      <c r="BA198" s="402"/>
      <c r="BB198" s="431"/>
      <c r="BC198" s="402"/>
      <c r="BD198" s="431"/>
      <c r="BE198" s="402"/>
      <c r="BF198" s="431"/>
      <c r="BG198" s="402"/>
      <c r="BH198" s="431"/>
      <c r="BI198" s="402"/>
      <c r="BJ198" s="431"/>
      <c r="BK198" s="402"/>
      <c r="BL198" s="445"/>
      <c r="BN198" s="599"/>
      <c r="BO198" s="599"/>
      <c r="BP198" s="599"/>
    </row>
    <row r="199" spans="1:68" ht="14.25" hidden="1" customHeight="1">
      <c r="A199" s="493" t="s">
        <v>864</v>
      </c>
      <c r="B199" s="130" t="s">
        <v>746</v>
      </c>
      <c r="C199" s="611" t="s">
        <v>87</v>
      </c>
      <c r="D199" s="706" t="s">
        <v>357</v>
      </c>
      <c r="E199" s="707" t="s">
        <v>357</v>
      </c>
      <c r="F199" s="965" t="s">
        <v>358</v>
      </c>
      <c r="G199" s="708">
        <v>2021</v>
      </c>
      <c r="H199" s="187" t="s">
        <v>750</v>
      </c>
      <c r="I199" s="187" t="s">
        <v>204</v>
      </c>
      <c r="J199" s="331" t="s">
        <v>196</v>
      </c>
      <c r="K199" s="187" t="s">
        <v>1181</v>
      </c>
      <c r="L199" s="187" t="s">
        <v>1182</v>
      </c>
      <c r="M199" s="327" t="s">
        <v>1183</v>
      </c>
      <c r="N199" s="63">
        <v>9.49</v>
      </c>
      <c r="O199" s="63">
        <v>9.49</v>
      </c>
      <c r="P199" s="63">
        <v>9.49</v>
      </c>
      <c r="Q199" s="63">
        <f>P199</f>
        <v>9.49</v>
      </c>
      <c r="R199" s="63">
        <f t="shared" ref="R199:AA215" si="151">Q199</f>
        <v>9.49</v>
      </c>
      <c r="S199" s="63">
        <f t="shared" si="151"/>
        <v>9.49</v>
      </c>
      <c r="T199" s="63">
        <f t="shared" si="151"/>
        <v>9.49</v>
      </c>
      <c r="U199" s="63">
        <f t="shared" si="151"/>
        <v>9.49</v>
      </c>
      <c r="V199" s="63">
        <f t="shared" si="151"/>
        <v>9.49</v>
      </c>
      <c r="W199" s="63">
        <f t="shared" si="151"/>
        <v>9.49</v>
      </c>
      <c r="X199" s="63">
        <f t="shared" si="151"/>
        <v>9.49</v>
      </c>
      <c r="Y199" s="63">
        <f t="shared" si="151"/>
        <v>9.49</v>
      </c>
      <c r="Z199" s="63">
        <f t="shared" si="151"/>
        <v>9.49</v>
      </c>
      <c r="AA199" s="63">
        <f t="shared" si="151"/>
        <v>9.49</v>
      </c>
      <c r="AB199" s="61">
        <v>0.2</v>
      </c>
      <c r="AC199" s="61">
        <v>0.2</v>
      </c>
      <c r="AD199" s="61">
        <v>0.2</v>
      </c>
      <c r="AE199" s="61">
        <v>0.2</v>
      </c>
      <c r="AF199" s="61">
        <v>0.2</v>
      </c>
      <c r="AG199" s="61">
        <v>0.2</v>
      </c>
      <c r="AH199" s="61">
        <v>0.2</v>
      </c>
      <c r="AI199" s="61">
        <v>0.2</v>
      </c>
      <c r="AJ199" s="61">
        <v>0.2</v>
      </c>
      <c r="AK199" s="61">
        <v>0.2</v>
      </c>
      <c r="AL199" s="61">
        <v>0.2</v>
      </c>
      <c r="AM199" s="61">
        <v>0.2</v>
      </c>
      <c r="AN199" s="61">
        <v>0.2</v>
      </c>
      <c r="AO199" s="422">
        <v>10860</v>
      </c>
      <c r="AP199" s="433">
        <f t="shared" ref="AP199:AP356" si="152">AC199*AO199</f>
        <v>2172</v>
      </c>
      <c r="AQ199" s="388">
        <v>4240</v>
      </c>
      <c r="AR199" s="286">
        <f t="shared" ref="AR199:AR274" si="153">AD199*AQ199</f>
        <v>848</v>
      </c>
      <c r="AS199" s="99">
        <v>5120</v>
      </c>
      <c r="AT199" s="433">
        <f t="shared" ref="AT199:AT274" si="154">AE199*AS199</f>
        <v>1024</v>
      </c>
      <c r="AU199" s="422">
        <v>4340</v>
      </c>
      <c r="AV199" s="433">
        <f t="shared" ref="AV199:AV274" si="155">AF199*AU199</f>
        <v>868</v>
      </c>
      <c r="AW199" s="388">
        <v>0</v>
      </c>
      <c r="AX199" s="433">
        <f t="shared" ref="AX199:AX274" si="156">AG199*AW199</f>
        <v>0</v>
      </c>
      <c r="AY199" s="423">
        <v>8240</v>
      </c>
      <c r="AZ199" s="433">
        <f t="shared" ref="AZ199:AZ274" si="157">AH199*AY199</f>
        <v>1648</v>
      </c>
      <c r="BA199" s="386">
        <v>2320</v>
      </c>
      <c r="BB199" s="433">
        <f t="shared" ref="BB199:BF274" si="158">AI199*BA199</f>
        <v>464</v>
      </c>
      <c r="BC199" s="423">
        <v>2320</v>
      </c>
      <c r="BD199" s="433">
        <f t="shared" ref="BD199:BD274" si="159">AJ199*BC199</f>
        <v>464</v>
      </c>
      <c r="BE199" s="388">
        <v>7580</v>
      </c>
      <c r="BF199" s="433">
        <f t="shared" ref="BF199:BF274" si="160">AK199*BE199</f>
        <v>1516</v>
      </c>
      <c r="BG199" s="423">
        <v>6440</v>
      </c>
      <c r="BH199" s="433">
        <f>AL199*BG199</f>
        <v>1288</v>
      </c>
      <c r="BI199" s="423">
        <v>13040</v>
      </c>
      <c r="BJ199" s="433">
        <f t="shared" ref="BJ199:BJ356" si="161">AM199*BI199</f>
        <v>2608</v>
      </c>
      <c r="BK199" s="423">
        <v>0</v>
      </c>
      <c r="BL199" s="447">
        <f t="shared" ref="BL199:BL274" si="162">AN199*BK199</f>
        <v>0</v>
      </c>
      <c r="BM199" s="77" t="s">
        <v>1184</v>
      </c>
      <c r="BN199" s="599" t="s">
        <v>1185</v>
      </c>
      <c r="BO199" s="599" t="s">
        <v>1186</v>
      </c>
      <c r="BP199" s="306" t="s">
        <v>1187</v>
      </c>
    </row>
    <row r="200" spans="1:68" ht="14.25" hidden="1" customHeight="1">
      <c r="A200" s="493" t="s">
        <v>864</v>
      </c>
      <c r="B200" s="130" t="s">
        <v>746</v>
      </c>
      <c r="C200" s="614" t="s">
        <v>87</v>
      </c>
      <c r="D200" s="549" t="s">
        <v>357</v>
      </c>
      <c r="E200" s="550" t="s">
        <v>357</v>
      </c>
      <c r="F200" s="966"/>
      <c r="G200" s="214">
        <v>2021</v>
      </c>
      <c r="H200" s="176" t="s">
        <v>750</v>
      </c>
      <c r="I200" s="176" t="s">
        <v>204</v>
      </c>
      <c r="J200" s="330" t="s">
        <v>196</v>
      </c>
      <c r="K200" s="176" t="s">
        <v>1181</v>
      </c>
      <c r="L200" s="176" t="s">
        <v>1188</v>
      </c>
      <c r="M200" s="327" t="s">
        <v>1189</v>
      </c>
      <c r="N200" s="55">
        <v>9.49</v>
      </c>
      <c r="O200" s="55">
        <v>9.49</v>
      </c>
      <c r="P200" s="55">
        <v>9.49</v>
      </c>
      <c r="Q200" s="55">
        <f>P200</f>
        <v>9.49</v>
      </c>
      <c r="R200" s="55">
        <f t="shared" si="151"/>
        <v>9.49</v>
      </c>
      <c r="S200" s="55">
        <f t="shared" si="151"/>
        <v>9.49</v>
      </c>
      <c r="T200" s="55">
        <f t="shared" si="151"/>
        <v>9.49</v>
      </c>
      <c r="U200" s="55">
        <f t="shared" si="151"/>
        <v>9.49</v>
      </c>
      <c r="V200" s="55">
        <f t="shared" si="151"/>
        <v>9.49</v>
      </c>
      <c r="W200" s="55">
        <f t="shared" si="151"/>
        <v>9.49</v>
      </c>
      <c r="X200" s="55">
        <f t="shared" si="151"/>
        <v>9.49</v>
      </c>
      <c r="Y200" s="55">
        <f t="shared" si="151"/>
        <v>9.49</v>
      </c>
      <c r="Z200" s="55">
        <f t="shared" si="151"/>
        <v>9.49</v>
      </c>
      <c r="AA200" s="55">
        <f t="shared" si="151"/>
        <v>9.49</v>
      </c>
      <c r="AB200" s="351">
        <v>0.2</v>
      </c>
      <c r="AC200" s="147">
        <v>0.2</v>
      </c>
      <c r="AD200" s="147">
        <v>0.2</v>
      </c>
      <c r="AE200" s="147">
        <v>0.2</v>
      </c>
      <c r="AF200" s="147">
        <v>0.2</v>
      </c>
      <c r="AG200" s="147">
        <v>0.2</v>
      </c>
      <c r="AH200" s="147">
        <v>0.2</v>
      </c>
      <c r="AI200" s="147">
        <v>0.2</v>
      </c>
      <c r="AJ200" s="147">
        <v>0.2</v>
      </c>
      <c r="AK200" s="147">
        <v>0.2</v>
      </c>
      <c r="AL200" s="147">
        <v>0.2</v>
      </c>
      <c r="AM200" s="147">
        <v>0.2</v>
      </c>
      <c r="AN200" s="147">
        <v>0.2</v>
      </c>
      <c r="AO200" s="420">
        <v>1152</v>
      </c>
      <c r="AP200" s="431">
        <f t="shared" si="152"/>
        <v>230.4</v>
      </c>
      <c r="AQ200" s="385">
        <v>2304</v>
      </c>
      <c r="AR200" s="237">
        <f t="shared" si="153"/>
        <v>460.8</v>
      </c>
      <c r="AS200" s="96">
        <v>6912</v>
      </c>
      <c r="AT200" s="445">
        <f t="shared" si="154"/>
        <v>1382.4</v>
      </c>
      <c r="AU200" s="420">
        <v>0</v>
      </c>
      <c r="AV200" s="431">
        <f t="shared" si="155"/>
        <v>0</v>
      </c>
      <c r="AW200" s="385">
        <v>0</v>
      </c>
      <c r="AX200" s="431">
        <f t="shared" si="156"/>
        <v>0</v>
      </c>
      <c r="AY200" s="386">
        <v>0</v>
      </c>
      <c r="AZ200" s="431">
        <f t="shared" si="157"/>
        <v>0</v>
      </c>
      <c r="BA200" s="386">
        <v>0</v>
      </c>
      <c r="BB200" s="431">
        <f t="shared" si="158"/>
        <v>0</v>
      </c>
      <c r="BC200" s="386">
        <v>1152</v>
      </c>
      <c r="BD200" s="431">
        <f t="shared" si="159"/>
        <v>230.4</v>
      </c>
      <c r="BE200" s="385">
        <v>1152</v>
      </c>
      <c r="BF200" s="431">
        <f t="shared" si="160"/>
        <v>230.4</v>
      </c>
      <c r="BG200" s="386">
        <v>0</v>
      </c>
      <c r="BH200" s="431">
        <f t="shared" ref="BH200:BH274" si="163">AL200*BG200</f>
        <v>0</v>
      </c>
      <c r="BI200" s="386">
        <v>0</v>
      </c>
      <c r="BJ200" s="431">
        <f t="shared" si="161"/>
        <v>0</v>
      </c>
      <c r="BK200" s="386">
        <v>1152</v>
      </c>
      <c r="BL200" s="445">
        <f t="shared" si="162"/>
        <v>230.4</v>
      </c>
      <c r="BM200" s="77" t="s">
        <v>1190</v>
      </c>
      <c r="BN200" s="599" t="s">
        <v>1185</v>
      </c>
      <c r="BO200" s="715" t="s">
        <v>1191</v>
      </c>
      <c r="BP200" s="306" t="s">
        <v>1192</v>
      </c>
    </row>
    <row r="201" spans="1:68" ht="14.25" hidden="1" customHeight="1">
      <c r="A201" s="493" t="s">
        <v>864</v>
      </c>
      <c r="B201" s="130" t="s">
        <v>746</v>
      </c>
      <c r="C201" s="614" t="s">
        <v>87</v>
      </c>
      <c r="D201" s="549" t="s">
        <v>357</v>
      </c>
      <c r="E201" s="550" t="s">
        <v>357</v>
      </c>
      <c r="F201" s="966"/>
      <c r="G201" s="214">
        <v>2021</v>
      </c>
      <c r="H201" s="176" t="s">
        <v>750</v>
      </c>
      <c r="I201" s="176" t="s">
        <v>204</v>
      </c>
      <c r="J201" s="330" t="s">
        <v>196</v>
      </c>
      <c r="K201" s="176" t="s">
        <v>1181</v>
      </c>
      <c r="L201" s="176" t="s">
        <v>1188</v>
      </c>
      <c r="M201" s="327" t="s">
        <v>1189</v>
      </c>
      <c r="N201" s="55">
        <v>9.49</v>
      </c>
      <c r="O201" s="55">
        <v>9.49</v>
      </c>
      <c r="P201" s="55">
        <v>9.49</v>
      </c>
      <c r="Q201" s="55">
        <f>P201</f>
        <v>9.49</v>
      </c>
      <c r="R201" s="55">
        <f t="shared" si="151"/>
        <v>9.49</v>
      </c>
      <c r="S201" s="55">
        <f t="shared" si="151"/>
        <v>9.49</v>
      </c>
      <c r="T201" s="55">
        <f t="shared" si="151"/>
        <v>9.49</v>
      </c>
      <c r="U201" s="55">
        <f t="shared" si="151"/>
        <v>9.49</v>
      </c>
      <c r="V201" s="55">
        <f t="shared" si="151"/>
        <v>9.49</v>
      </c>
      <c r="W201" s="55">
        <f t="shared" si="151"/>
        <v>9.49</v>
      </c>
      <c r="X201" s="55">
        <f t="shared" si="151"/>
        <v>9.49</v>
      </c>
      <c r="Y201" s="55">
        <f t="shared" si="151"/>
        <v>9.49</v>
      </c>
      <c r="Z201" s="55">
        <f t="shared" si="151"/>
        <v>9.49</v>
      </c>
      <c r="AA201" s="55">
        <f t="shared" si="151"/>
        <v>9.49</v>
      </c>
      <c r="AB201" s="351">
        <v>0.2</v>
      </c>
      <c r="AC201" s="147">
        <v>0.2</v>
      </c>
      <c r="AD201" s="147">
        <v>0.2</v>
      </c>
      <c r="AE201" s="147">
        <v>0.2</v>
      </c>
      <c r="AF201" s="147">
        <v>0.2</v>
      </c>
      <c r="AG201" s="147">
        <v>0.2</v>
      </c>
      <c r="AH201" s="147">
        <v>0.2</v>
      </c>
      <c r="AI201" s="147">
        <v>0.2</v>
      </c>
      <c r="AJ201" s="147">
        <v>0.2</v>
      </c>
      <c r="AK201" s="147">
        <v>0.2</v>
      </c>
      <c r="AL201" s="147">
        <v>0.2</v>
      </c>
      <c r="AM201" s="147">
        <v>0.2</v>
      </c>
      <c r="AN201" s="147">
        <v>0.2</v>
      </c>
      <c r="AO201" s="420">
        <v>0</v>
      </c>
      <c r="AP201" s="431">
        <f t="shared" si="152"/>
        <v>0</v>
      </c>
      <c r="AQ201" s="385">
        <v>0</v>
      </c>
      <c r="AR201" s="237">
        <f t="shared" si="153"/>
        <v>0</v>
      </c>
      <c r="AS201" s="96">
        <v>0</v>
      </c>
      <c r="AT201" s="445">
        <f t="shared" si="154"/>
        <v>0</v>
      </c>
      <c r="AU201" s="420">
        <v>1152</v>
      </c>
      <c r="AV201" s="431">
        <f t="shared" si="155"/>
        <v>230.4</v>
      </c>
      <c r="AW201" s="385">
        <v>0</v>
      </c>
      <c r="AX201" s="431">
        <f t="shared" si="156"/>
        <v>0</v>
      </c>
      <c r="AY201" s="386">
        <v>0</v>
      </c>
      <c r="AZ201" s="431">
        <f t="shared" si="157"/>
        <v>0</v>
      </c>
      <c r="BA201" s="386">
        <v>1152</v>
      </c>
      <c r="BB201" s="431">
        <f t="shared" si="158"/>
        <v>230.4</v>
      </c>
      <c r="BC201" s="386">
        <v>1152</v>
      </c>
      <c r="BD201" s="431">
        <f t="shared" si="159"/>
        <v>230.4</v>
      </c>
      <c r="BE201" s="385">
        <v>0</v>
      </c>
      <c r="BF201" s="431">
        <f t="shared" si="160"/>
        <v>0</v>
      </c>
      <c r="BG201" s="386">
        <v>1152</v>
      </c>
      <c r="BH201" s="431">
        <f t="shared" si="163"/>
        <v>230.4</v>
      </c>
      <c r="BI201" s="386">
        <v>1152</v>
      </c>
      <c r="BJ201" s="431">
        <f t="shared" si="161"/>
        <v>230.4</v>
      </c>
      <c r="BK201" s="386">
        <v>1152</v>
      </c>
      <c r="BL201" s="445">
        <f t="shared" si="162"/>
        <v>230.4</v>
      </c>
      <c r="BM201" s="77" t="s">
        <v>1193</v>
      </c>
      <c r="BN201" s="599" t="s">
        <v>1185</v>
      </c>
      <c r="BO201" s="599" t="s">
        <v>1194</v>
      </c>
      <c r="BP201" s="306" t="s">
        <v>1195</v>
      </c>
    </row>
    <row r="202" spans="1:68" ht="14.25" hidden="1" customHeight="1">
      <c r="A202" s="493" t="s">
        <v>864</v>
      </c>
      <c r="B202" s="130" t="s">
        <v>746</v>
      </c>
      <c r="C202" s="610" t="s">
        <v>87</v>
      </c>
      <c r="D202" s="549" t="s">
        <v>357</v>
      </c>
      <c r="E202" s="550" t="s">
        <v>357</v>
      </c>
      <c r="F202" s="966"/>
      <c r="G202" s="214">
        <v>2021</v>
      </c>
      <c r="H202" s="176" t="s">
        <v>752</v>
      </c>
      <c r="I202" s="176" t="s">
        <v>204</v>
      </c>
      <c r="J202" s="330" t="s">
        <v>196</v>
      </c>
      <c r="K202" s="176" t="s">
        <v>1181</v>
      </c>
      <c r="L202" s="176" t="s">
        <v>167</v>
      </c>
      <c r="M202" s="327" t="s">
        <v>870</v>
      </c>
      <c r="N202" s="55">
        <v>9.4</v>
      </c>
      <c r="O202" s="55">
        <v>9.4</v>
      </c>
      <c r="P202" s="55">
        <v>9.4</v>
      </c>
      <c r="Q202" s="55">
        <v>9.4</v>
      </c>
      <c r="R202" s="55">
        <f t="shared" si="151"/>
        <v>9.4</v>
      </c>
      <c r="S202" s="55">
        <f t="shared" si="151"/>
        <v>9.4</v>
      </c>
      <c r="T202" s="55">
        <f t="shared" si="151"/>
        <v>9.4</v>
      </c>
      <c r="U202" s="55">
        <f t="shared" si="151"/>
        <v>9.4</v>
      </c>
      <c r="V202" s="55">
        <f t="shared" si="151"/>
        <v>9.4</v>
      </c>
      <c r="W202" s="55">
        <f t="shared" si="151"/>
        <v>9.4</v>
      </c>
      <c r="X202" s="55">
        <f t="shared" si="151"/>
        <v>9.4</v>
      </c>
      <c r="Y202" s="55">
        <f t="shared" si="151"/>
        <v>9.4</v>
      </c>
      <c r="Z202" s="55">
        <f t="shared" si="151"/>
        <v>9.4</v>
      </c>
      <c r="AA202" s="55">
        <f t="shared" si="151"/>
        <v>9.4</v>
      </c>
      <c r="AB202" s="351">
        <v>0.2</v>
      </c>
      <c r="AC202" s="147">
        <v>0.2</v>
      </c>
      <c r="AD202" s="147">
        <v>0.2</v>
      </c>
      <c r="AE202" s="147">
        <v>0.2</v>
      </c>
      <c r="AF202" s="147">
        <v>0.2</v>
      </c>
      <c r="AG202" s="147">
        <v>0.2</v>
      </c>
      <c r="AH202" s="147">
        <v>0.2</v>
      </c>
      <c r="AI202" s="147">
        <v>0.2</v>
      </c>
      <c r="AJ202" s="147">
        <v>0.2</v>
      </c>
      <c r="AK202" s="147">
        <v>0.2</v>
      </c>
      <c r="AL202" s="147">
        <v>0.2</v>
      </c>
      <c r="AM202" s="147">
        <v>0.2</v>
      </c>
      <c r="AN202" s="147">
        <v>0.2</v>
      </c>
      <c r="AO202" s="420">
        <v>0</v>
      </c>
      <c r="AP202" s="431">
        <f>AC202*AO202</f>
        <v>0</v>
      </c>
      <c r="AQ202" s="385">
        <v>0</v>
      </c>
      <c r="AR202" s="237">
        <f>AD202*AQ202</f>
        <v>0</v>
      </c>
      <c r="AS202" s="96">
        <v>0</v>
      </c>
      <c r="AT202" s="431">
        <f>AE202*AS202</f>
        <v>0</v>
      </c>
      <c r="AU202" s="420">
        <v>0</v>
      </c>
      <c r="AV202" s="431">
        <f>AF202*AU202</f>
        <v>0</v>
      </c>
      <c r="AW202" s="385">
        <v>0</v>
      </c>
      <c r="AX202" s="431">
        <f>AG202*AW202</f>
        <v>0</v>
      </c>
      <c r="AY202" s="386">
        <v>0</v>
      </c>
      <c r="AZ202" s="431">
        <f>AH202*AY202</f>
        <v>0</v>
      </c>
      <c r="BA202" s="386">
        <v>0</v>
      </c>
      <c r="BB202" s="431">
        <f>AI202*BA202</f>
        <v>0</v>
      </c>
      <c r="BC202" s="386">
        <v>0</v>
      </c>
      <c r="BD202" s="431">
        <f>AJ202*BC202</f>
        <v>0</v>
      </c>
      <c r="BE202" s="385">
        <v>0</v>
      </c>
      <c r="BF202" s="431">
        <f>AK202*BE202</f>
        <v>0</v>
      </c>
      <c r="BG202" s="386">
        <v>0</v>
      </c>
      <c r="BH202" s="431">
        <f>AL202*BG202</f>
        <v>0</v>
      </c>
      <c r="BI202" s="386">
        <v>0</v>
      </c>
      <c r="BJ202" s="431">
        <f>AM202*BI202</f>
        <v>0</v>
      </c>
      <c r="BK202" s="386">
        <v>0</v>
      </c>
      <c r="BL202" s="445">
        <f>AN202*BK202</f>
        <v>0</v>
      </c>
      <c r="BM202" s="77" t="s">
        <v>1196</v>
      </c>
      <c r="BN202" s="599" t="s">
        <v>1197</v>
      </c>
      <c r="BO202" s="599" t="s">
        <v>506</v>
      </c>
      <c r="BP202" s="306" t="s">
        <v>1198</v>
      </c>
    </row>
    <row r="203" spans="1:68" ht="14.25" hidden="1" customHeight="1">
      <c r="A203" s="498" t="s">
        <v>864</v>
      </c>
      <c r="B203" s="130" t="s">
        <v>746</v>
      </c>
      <c r="C203" s="543" t="s">
        <v>87</v>
      </c>
      <c r="D203" s="549" t="s">
        <v>357</v>
      </c>
      <c r="E203" s="550" t="s">
        <v>357</v>
      </c>
      <c r="F203" s="966"/>
      <c r="G203" s="214">
        <v>2021</v>
      </c>
      <c r="H203" s="176" t="s">
        <v>752</v>
      </c>
      <c r="I203" s="176" t="s">
        <v>204</v>
      </c>
      <c r="J203" s="330" t="s">
        <v>196</v>
      </c>
      <c r="K203" s="169" t="s">
        <v>1181</v>
      </c>
      <c r="L203" s="176" t="s">
        <v>167</v>
      </c>
      <c r="M203" s="327" t="s">
        <v>1199</v>
      </c>
      <c r="N203" s="55">
        <v>9.3800000000000008</v>
      </c>
      <c r="O203" s="55">
        <v>9.3800000000000008</v>
      </c>
      <c r="P203" s="55">
        <v>9.3800000000000008</v>
      </c>
      <c r="Q203" s="55">
        <f t="shared" ref="Q203:AA221" si="164">P203</f>
        <v>9.3800000000000008</v>
      </c>
      <c r="R203" s="55">
        <f t="shared" si="151"/>
        <v>9.3800000000000008</v>
      </c>
      <c r="S203" s="55">
        <f t="shared" si="151"/>
        <v>9.3800000000000008</v>
      </c>
      <c r="T203" s="55">
        <f t="shared" si="151"/>
        <v>9.3800000000000008</v>
      </c>
      <c r="U203" s="55">
        <f t="shared" si="151"/>
        <v>9.3800000000000008</v>
      </c>
      <c r="V203" s="55">
        <f t="shared" si="151"/>
        <v>9.3800000000000008</v>
      </c>
      <c r="W203" s="55">
        <f t="shared" si="151"/>
        <v>9.3800000000000008</v>
      </c>
      <c r="X203" s="55">
        <f t="shared" si="151"/>
        <v>9.3800000000000008</v>
      </c>
      <c r="Y203" s="55">
        <f t="shared" si="151"/>
        <v>9.3800000000000008</v>
      </c>
      <c r="Z203" s="55">
        <f t="shared" si="151"/>
        <v>9.3800000000000008</v>
      </c>
      <c r="AA203" s="55">
        <f t="shared" si="151"/>
        <v>9.3800000000000008</v>
      </c>
      <c r="AB203" s="147">
        <v>0.2</v>
      </c>
      <c r="AC203" s="147">
        <v>0.2</v>
      </c>
      <c r="AD203" s="147">
        <v>0.2</v>
      </c>
      <c r="AE203" s="147">
        <v>0.2</v>
      </c>
      <c r="AF203" s="147">
        <v>0.2</v>
      </c>
      <c r="AG203" s="147">
        <v>0.2</v>
      </c>
      <c r="AH203" s="147">
        <v>0.2</v>
      </c>
      <c r="AI203" s="147">
        <v>0.2</v>
      </c>
      <c r="AJ203" s="147">
        <v>0.2</v>
      </c>
      <c r="AK203" s="147">
        <v>0.2</v>
      </c>
      <c r="AL203" s="147">
        <v>0.2</v>
      </c>
      <c r="AM203" s="147">
        <v>0.2</v>
      </c>
      <c r="AN203" s="147">
        <v>0.2</v>
      </c>
      <c r="AO203" s="420">
        <v>4800</v>
      </c>
      <c r="AP203" s="431">
        <f t="shared" si="152"/>
        <v>960</v>
      </c>
      <c r="AQ203" s="385">
        <v>4800</v>
      </c>
      <c r="AR203" s="237">
        <f t="shared" si="153"/>
        <v>960</v>
      </c>
      <c r="AS203" s="96">
        <v>4800</v>
      </c>
      <c r="AT203" s="431">
        <f t="shared" si="154"/>
        <v>960</v>
      </c>
      <c r="AU203" s="420">
        <v>0</v>
      </c>
      <c r="AV203" s="431">
        <f t="shared" si="155"/>
        <v>0</v>
      </c>
      <c r="AW203" s="385">
        <v>0</v>
      </c>
      <c r="AX203" s="431">
        <f t="shared" si="156"/>
        <v>0</v>
      </c>
      <c r="AY203" s="386">
        <v>4800</v>
      </c>
      <c r="AZ203" s="431">
        <f t="shared" si="157"/>
        <v>960</v>
      </c>
      <c r="BA203" s="386">
        <v>2400</v>
      </c>
      <c r="BB203" s="431">
        <f t="shared" si="158"/>
        <v>480</v>
      </c>
      <c r="BC203" s="386">
        <v>2400</v>
      </c>
      <c r="BD203" s="431">
        <f t="shared" si="159"/>
        <v>480</v>
      </c>
      <c r="BE203" s="385">
        <v>2400</v>
      </c>
      <c r="BF203" s="431">
        <f t="shared" si="160"/>
        <v>480</v>
      </c>
      <c r="BG203" s="386">
        <v>0</v>
      </c>
      <c r="BH203" s="431">
        <f t="shared" si="163"/>
        <v>0</v>
      </c>
      <c r="BI203" s="386">
        <v>4800</v>
      </c>
      <c r="BJ203" s="431">
        <f t="shared" si="161"/>
        <v>960</v>
      </c>
      <c r="BK203" s="386">
        <v>0</v>
      </c>
      <c r="BL203" s="445">
        <f t="shared" si="162"/>
        <v>0</v>
      </c>
      <c r="BM203" s="77" t="s">
        <v>1200</v>
      </c>
      <c r="BN203" s="599" t="s">
        <v>1201</v>
      </c>
      <c r="BO203" s="599" t="s">
        <v>754</v>
      </c>
      <c r="BP203" s="306" t="s">
        <v>1200</v>
      </c>
    </row>
    <row r="204" spans="1:68" ht="14.25" hidden="1" customHeight="1">
      <c r="A204" s="498" t="s">
        <v>864</v>
      </c>
      <c r="B204" s="130" t="s">
        <v>746</v>
      </c>
      <c r="C204" s="543" t="s">
        <v>87</v>
      </c>
      <c r="D204" s="549" t="s">
        <v>357</v>
      </c>
      <c r="E204" s="550" t="s">
        <v>357</v>
      </c>
      <c r="F204" s="966"/>
      <c r="G204" s="214">
        <v>2021</v>
      </c>
      <c r="H204" s="176" t="s">
        <v>752</v>
      </c>
      <c r="I204" s="176" t="s">
        <v>204</v>
      </c>
      <c r="J204" s="330" t="s">
        <v>196</v>
      </c>
      <c r="K204" s="169" t="s">
        <v>1181</v>
      </c>
      <c r="L204" s="176" t="s">
        <v>1202</v>
      </c>
      <c r="M204" s="327" t="s">
        <v>1203</v>
      </c>
      <c r="N204" s="55">
        <v>9.4600000000000009</v>
      </c>
      <c r="O204" s="55">
        <v>9.4600000000000009</v>
      </c>
      <c r="P204" s="55">
        <v>9.4600000000000009</v>
      </c>
      <c r="Q204" s="55">
        <f t="shared" si="164"/>
        <v>9.4600000000000009</v>
      </c>
      <c r="R204" s="55">
        <f t="shared" si="151"/>
        <v>9.4600000000000009</v>
      </c>
      <c r="S204" s="55">
        <f t="shared" si="151"/>
        <v>9.4600000000000009</v>
      </c>
      <c r="T204" s="55">
        <f t="shared" si="151"/>
        <v>9.4600000000000009</v>
      </c>
      <c r="U204" s="55">
        <f t="shared" si="151"/>
        <v>9.4600000000000009</v>
      </c>
      <c r="V204" s="55">
        <f t="shared" si="151"/>
        <v>9.4600000000000009</v>
      </c>
      <c r="W204" s="55">
        <f t="shared" si="151"/>
        <v>9.4600000000000009</v>
      </c>
      <c r="X204" s="55">
        <f t="shared" si="151"/>
        <v>9.4600000000000009</v>
      </c>
      <c r="Y204" s="55">
        <f t="shared" si="151"/>
        <v>9.4600000000000009</v>
      </c>
      <c r="Z204" s="55">
        <f t="shared" si="151"/>
        <v>9.4600000000000009</v>
      </c>
      <c r="AA204" s="55">
        <f t="shared" si="151"/>
        <v>9.4600000000000009</v>
      </c>
      <c r="AB204" s="147">
        <v>0.2</v>
      </c>
      <c r="AC204" s="147">
        <v>0.2</v>
      </c>
      <c r="AD204" s="147">
        <v>0.2</v>
      </c>
      <c r="AE204" s="147">
        <v>0.2</v>
      </c>
      <c r="AF204" s="147">
        <v>0.2</v>
      </c>
      <c r="AG204" s="147">
        <v>0.2</v>
      </c>
      <c r="AH204" s="147">
        <v>0.2</v>
      </c>
      <c r="AI204" s="147">
        <v>0.2</v>
      </c>
      <c r="AJ204" s="147">
        <v>0.2</v>
      </c>
      <c r="AK204" s="147">
        <v>0.2</v>
      </c>
      <c r="AL204" s="147">
        <v>0.2</v>
      </c>
      <c r="AM204" s="147">
        <v>0.2</v>
      </c>
      <c r="AN204" s="147">
        <v>0.2</v>
      </c>
      <c r="AO204" s="420">
        <v>360</v>
      </c>
      <c r="AP204" s="431">
        <f t="shared" si="152"/>
        <v>72</v>
      </c>
      <c r="AQ204" s="385">
        <v>480</v>
      </c>
      <c r="AR204" s="237">
        <f t="shared" si="153"/>
        <v>96</v>
      </c>
      <c r="AS204" s="96">
        <v>0</v>
      </c>
      <c r="AT204" s="431">
        <f t="shared" si="154"/>
        <v>0</v>
      </c>
      <c r="AU204" s="420">
        <v>480</v>
      </c>
      <c r="AV204" s="431">
        <f t="shared" si="155"/>
        <v>96</v>
      </c>
      <c r="AW204" s="385">
        <v>600</v>
      </c>
      <c r="AX204" s="431">
        <f t="shared" si="156"/>
        <v>120</v>
      </c>
      <c r="AY204" s="386">
        <v>4800</v>
      </c>
      <c r="AZ204" s="431">
        <f t="shared" si="157"/>
        <v>960</v>
      </c>
      <c r="BA204" s="386">
        <v>960</v>
      </c>
      <c r="BB204" s="431">
        <f t="shared" si="158"/>
        <v>192</v>
      </c>
      <c r="BC204" s="386">
        <v>1800</v>
      </c>
      <c r="BD204" s="431">
        <f t="shared" si="158"/>
        <v>360</v>
      </c>
      <c r="BE204" s="385">
        <v>1080</v>
      </c>
      <c r="BF204" s="431">
        <f t="shared" si="158"/>
        <v>216</v>
      </c>
      <c r="BG204" s="386">
        <v>3180</v>
      </c>
      <c r="BH204" s="431">
        <f t="shared" si="163"/>
        <v>636</v>
      </c>
      <c r="BI204" s="386">
        <v>0</v>
      </c>
      <c r="BJ204" s="431">
        <f t="shared" si="161"/>
        <v>0</v>
      </c>
      <c r="BK204" s="386">
        <v>2680</v>
      </c>
      <c r="BL204" s="445">
        <f t="shared" si="162"/>
        <v>536</v>
      </c>
      <c r="BM204" s="77" t="s">
        <v>1200</v>
      </c>
      <c r="BN204" s="599" t="s">
        <v>1201</v>
      </c>
      <c r="BO204" s="599" t="s">
        <v>754</v>
      </c>
      <c r="BP204" s="306" t="s">
        <v>1200</v>
      </c>
    </row>
    <row r="205" spans="1:68" ht="14.25" hidden="1" customHeight="1">
      <c r="A205" s="498" t="s">
        <v>864</v>
      </c>
      <c r="B205" s="130" t="s">
        <v>746</v>
      </c>
      <c r="C205" s="543" t="s">
        <v>87</v>
      </c>
      <c r="D205" s="549" t="s">
        <v>357</v>
      </c>
      <c r="E205" s="550" t="s">
        <v>357</v>
      </c>
      <c r="F205" s="966"/>
      <c r="G205" s="214">
        <v>2021</v>
      </c>
      <c r="H205" s="176" t="s">
        <v>752</v>
      </c>
      <c r="I205" s="176" t="s">
        <v>204</v>
      </c>
      <c r="J205" s="330" t="s">
        <v>196</v>
      </c>
      <c r="K205" s="169" t="s">
        <v>1181</v>
      </c>
      <c r="L205" s="176" t="s">
        <v>878</v>
      </c>
      <c r="M205" s="327" t="s">
        <v>1204</v>
      </c>
      <c r="N205" s="55">
        <v>9.4600000000000009</v>
      </c>
      <c r="O205" s="55">
        <v>9.4600000000000009</v>
      </c>
      <c r="P205" s="55">
        <v>9.4600000000000009</v>
      </c>
      <c r="Q205" s="55">
        <f t="shared" si="164"/>
        <v>9.4600000000000009</v>
      </c>
      <c r="R205" s="55">
        <f t="shared" si="151"/>
        <v>9.4600000000000009</v>
      </c>
      <c r="S205" s="55">
        <f t="shared" si="151"/>
        <v>9.4600000000000009</v>
      </c>
      <c r="T205" s="55">
        <f t="shared" si="151"/>
        <v>9.4600000000000009</v>
      </c>
      <c r="U205" s="55">
        <f t="shared" si="151"/>
        <v>9.4600000000000009</v>
      </c>
      <c r="V205" s="55">
        <f t="shared" si="151"/>
        <v>9.4600000000000009</v>
      </c>
      <c r="W205" s="55">
        <f t="shared" si="151"/>
        <v>9.4600000000000009</v>
      </c>
      <c r="X205" s="55">
        <f t="shared" si="151"/>
        <v>9.4600000000000009</v>
      </c>
      <c r="Y205" s="55">
        <f t="shared" si="151"/>
        <v>9.4600000000000009</v>
      </c>
      <c r="Z205" s="55">
        <f t="shared" si="151"/>
        <v>9.4600000000000009</v>
      </c>
      <c r="AA205" s="55">
        <f t="shared" si="151"/>
        <v>9.4600000000000009</v>
      </c>
      <c r="AB205" s="147">
        <v>0.2</v>
      </c>
      <c r="AC205" s="147">
        <v>0.2</v>
      </c>
      <c r="AD205" s="147">
        <v>0.2</v>
      </c>
      <c r="AE205" s="147">
        <v>0.2</v>
      </c>
      <c r="AF205" s="147">
        <v>0.2</v>
      </c>
      <c r="AG205" s="147">
        <v>0.2</v>
      </c>
      <c r="AH205" s="147">
        <v>0.2</v>
      </c>
      <c r="AI205" s="147">
        <v>0.2</v>
      </c>
      <c r="AJ205" s="147">
        <v>0.2</v>
      </c>
      <c r="AK205" s="147">
        <v>0.2</v>
      </c>
      <c r="AL205" s="147">
        <v>0.2</v>
      </c>
      <c r="AM205" s="147">
        <v>0.2</v>
      </c>
      <c r="AN205" s="147">
        <v>0.2</v>
      </c>
      <c r="AO205" s="420">
        <v>0</v>
      </c>
      <c r="AP205" s="431">
        <f t="shared" si="152"/>
        <v>0</v>
      </c>
      <c r="AQ205" s="385">
        <v>0</v>
      </c>
      <c r="AR205" s="237">
        <f t="shared" si="153"/>
        <v>0</v>
      </c>
      <c r="AS205" s="96">
        <v>0</v>
      </c>
      <c r="AT205" s="431">
        <f t="shared" si="154"/>
        <v>0</v>
      </c>
      <c r="AU205" s="420">
        <v>0</v>
      </c>
      <c r="AV205" s="431">
        <f t="shared" si="155"/>
        <v>0</v>
      </c>
      <c r="AW205" s="385">
        <v>0</v>
      </c>
      <c r="AX205" s="431">
        <f t="shared" si="156"/>
        <v>0</v>
      </c>
      <c r="AY205" s="386">
        <v>0</v>
      </c>
      <c r="AZ205" s="431">
        <f t="shared" si="157"/>
        <v>0</v>
      </c>
      <c r="BA205" s="386">
        <v>2400</v>
      </c>
      <c r="BB205" s="431">
        <f t="shared" si="158"/>
        <v>480</v>
      </c>
      <c r="BC205" s="386">
        <v>2400</v>
      </c>
      <c r="BD205" s="431">
        <f t="shared" si="158"/>
        <v>480</v>
      </c>
      <c r="BE205" s="385">
        <v>1200</v>
      </c>
      <c r="BF205" s="431">
        <f t="shared" si="158"/>
        <v>240</v>
      </c>
      <c r="BG205" s="386">
        <v>0</v>
      </c>
      <c r="BH205" s="431">
        <f t="shared" si="163"/>
        <v>0</v>
      </c>
      <c r="BI205" s="386">
        <v>1200</v>
      </c>
      <c r="BJ205" s="431">
        <f t="shared" si="161"/>
        <v>240</v>
      </c>
      <c r="BK205" s="386">
        <v>0</v>
      </c>
      <c r="BL205" s="445">
        <f t="shared" si="162"/>
        <v>0</v>
      </c>
      <c r="BM205" s="77" t="s">
        <v>1200</v>
      </c>
      <c r="BN205" s="599" t="s">
        <v>1201</v>
      </c>
      <c r="BO205" s="599" t="s">
        <v>754</v>
      </c>
      <c r="BP205" s="306" t="s">
        <v>1200</v>
      </c>
    </row>
    <row r="206" spans="1:68" ht="14.25" hidden="1" customHeight="1">
      <c r="A206" s="498" t="s">
        <v>864</v>
      </c>
      <c r="B206" s="130" t="s">
        <v>746</v>
      </c>
      <c r="C206" s="543" t="s">
        <v>87</v>
      </c>
      <c r="D206" s="549" t="s">
        <v>357</v>
      </c>
      <c r="E206" s="550" t="s">
        <v>357</v>
      </c>
      <c r="F206" s="966"/>
      <c r="G206" s="214">
        <v>2021</v>
      </c>
      <c r="H206" s="176" t="s">
        <v>752</v>
      </c>
      <c r="I206" s="176" t="s">
        <v>204</v>
      </c>
      <c r="J206" s="330" t="s">
        <v>196</v>
      </c>
      <c r="K206" s="169" t="s">
        <v>1181</v>
      </c>
      <c r="L206" s="176" t="s">
        <v>167</v>
      </c>
      <c r="M206" s="327" t="s">
        <v>1199</v>
      </c>
      <c r="N206" s="279">
        <v>9.4499999999999993</v>
      </c>
      <c r="O206" s="279">
        <v>9.4499999999999993</v>
      </c>
      <c r="P206" s="55">
        <v>9.4499999999999993</v>
      </c>
      <c r="Q206" s="55">
        <f t="shared" si="164"/>
        <v>9.4499999999999993</v>
      </c>
      <c r="R206" s="55">
        <f t="shared" si="151"/>
        <v>9.4499999999999993</v>
      </c>
      <c r="S206" s="55">
        <f t="shared" si="151"/>
        <v>9.4499999999999993</v>
      </c>
      <c r="T206" s="55">
        <f t="shared" si="151"/>
        <v>9.4499999999999993</v>
      </c>
      <c r="U206" s="55">
        <f t="shared" si="151"/>
        <v>9.4499999999999993</v>
      </c>
      <c r="V206" s="55">
        <f t="shared" si="151"/>
        <v>9.4499999999999993</v>
      </c>
      <c r="W206" s="55">
        <f t="shared" si="151"/>
        <v>9.4499999999999993</v>
      </c>
      <c r="X206" s="55">
        <f t="shared" si="151"/>
        <v>9.4499999999999993</v>
      </c>
      <c r="Y206" s="55">
        <f t="shared" si="151"/>
        <v>9.4499999999999993</v>
      </c>
      <c r="Z206" s="55">
        <f t="shared" si="151"/>
        <v>9.4499999999999993</v>
      </c>
      <c r="AA206" s="55">
        <f t="shared" si="151"/>
        <v>9.4499999999999993</v>
      </c>
      <c r="AB206" s="147">
        <v>0.2</v>
      </c>
      <c r="AC206" s="147">
        <v>0.2</v>
      </c>
      <c r="AD206" s="147">
        <v>0.2</v>
      </c>
      <c r="AE206" s="147">
        <v>0.2</v>
      </c>
      <c r="AF206" s="147">
        <v>0.2</v>
      </c>
      <c r="AG206" s="147">
        <v>0.2</v>
      </c>
      <c r="AH206" s="147">
        <v>0.2</v>
      </c>
      <c r="AI206" s="147">
        <v>0.2</v>
      </c>
      <c r="AJ206" s="147">
        <v>0.2</v>
      </c>
      <c r="AK206" s="147">
        <v>0.2</v>
      </c>
      <c r="AL206" s="147">
        <v>0.2</v>
      </c>
      <c r="AM206" s="147">
        <v>0.2</v>
      </c>
      <c r="AN206" s="147">
        <v>0.2</v>
      </c>
      <c r="AO206" s="420">
        <v>0</v>
      </c>
      <c r="AP206" s="431">
        <f t="shared" si="152"/>
        <v>0</v>
      </c>
      <c r="AQ206" s="385">
        <v>0</v>
      </c>
      <c r="AR206" s="237">
        <f t="shared" si="153"/>
        <v>0</v>
      </c>
      <c r="AS206" s="96">
        <v>400</v>
      </c>
      <c r="AT206" s="431">
        <f t="shared" si="154"/>
        <v>80</v>
      </c>
      <c r="AU206" s="420">
        <v>0</v>
      </c>
      <c r="AV206" s="431">
        <f t="shared" si="155"/>
        <v>0</v>
      </c>
      <c r="AW206" s="385">
        <v>0</v>
      </c>
      <c r="AX206" s="431">
        <f t="shared" si="156"/>
        <v>0</v>
      </c>
      <c r="AY206" s="386">
        <v>0</v>
      </c>
      <c r="AZ206" s="431">
        <f t="shared" si="157"/>
        <v>0</v>
      </c>
      <c r="BA206" s="386">
        <v>0</v>
      </c>
      <c r="BB206" s="431">
        <f t="shared" si="158"/>
        <v>0</v>
      </c>
      <c r="BC206" s="386">
        <v>0</v>
      </c>
      <c r="BD206" s="431">
        <f t="shared" ref="BD206:BD208" si="165">AJ206*BC206</f>
        <v>0</v>
      </c>
      <c r="BE206" s="385">
        <v>0</v>
      </c>
      <c r="BF206" s="431">
        <f t="shared" ref="BF206:BF208" si="166">AK206*BE206</f>
        <v>0</v>
      </c>
      <c r="BG206" s="386">
        <v>0</v>
      </c>
      <c r="BH206" s="431">
        <f t="shared" si="163"/>
        <v>0</v>
      </c>
      <c r="BI206" s="386">
        <v>2400</v>
      </c>
      <c r="BJ206" s="431">
        <f t="shared" si="161"/>
        <v>480</v>
      </c>
      <c r="BK206" s="386">
        <v>3600</v>
      </c>
      <c r="BL206" s="445">
        <f t="shared" si="162"/>
        <v>720</v>
      </c>
      <c r="BM206" s="77" t="s">
        <v>1205</v>
      </c>
      <c r="BN206" s="716" t="s">
        <v>1206</v>
      </c>
      <c r="BO206" s="599" t="s">
        <v>754</v>
      </c>
      <c r="BP206" s="306" t="s">
        <v>1205</v>
      </c>
    </row>
    <row r="207" spans="1:68" ht="14.25" hidden="1" customHeight="1">
      <c r="A207" s="498" t="s">
        <v>864</v>
      </c>
      <c r="B207" s="130" t="s">
        <v>746</v>
      </c>
      <c r="C207" s="543" t="s">
        <v>87</v>
      </c>
      <c r="D207" s="549" t="s">
        <v>357</v>
      </c>
      <c r="E207" s="550" t="s">
        <v>357</v>
      </c>
      <c r="F207" s="966"/>
      <c r="G207" s="214">
        <v>2021</v>
      </c>
      <c r="H207" s="176" t="s">
        <v>752</v>
      </c>
      <c r="I207" s="176" t="s">
        <v>204</v>
      </c>
      <c r="J207" s="330" t="s">
        <v>196</v>
      </c>
      <c r="K207" s="169" t="s">
        <v>1181</v>
      </c>
      <c r="L207" s="176" t="s">
        <v>878</v>
      </c>
      <c r="M207" s="327" t="s">
        <v>1204</v>
      </c>
      <c r="N207" s="279">
        <v>9.5299999999999994</v>
      </c>
      <c r="O207" s="55">
        <v>9.5299999999999994</v>
      </c>
      <c r="P207" s="55">
        <f t="shared" ref="P207:P208" si="167">O207</f>
        <v>9.5299999999999994</v>
      </c>
      <c r="Q207" s="55">
        <f t="shared" si="164"/>
        <v>9.5299999999999994</v>
      </c>
      <c r="R207" s="55">
        <f t="shared" si="164"/>
        <v>9.5299999999999994</v>
      </c>
      <c r="S207" s="55">
        <f t="shared" si="164"/>
        <v>9.5299999999999994</v>
      </c>
      <c r="T207" s="55">
        <f t="shared" si="164"/>
        <v>9.5299999999999994</v>
      </c>
      <c r="U207" s="55">
        <f t="shared" si="164"/>
        <v>9.5299999999999994</v>
      </c>
      <c r="V207" s="55">
        <f t="shared" si="164"/>
        <v>9.5299999999999994</v>
      </c>
      <c r="W207" s="55">
        <f t="shared" si="164"/>
        <v>9.5299999999999994</v>
      </c>
      <c r="X207" s="55">
        <f t="shared" si="164"/>
        <v>9.5299999999999994</v>
      </c>
      <c r="Y207" s="55">
        <f t="shared" si="164"/>
        <v>9.5299999999999994</v>
      </c>
      <c r="Z207" s="55">
        <f t="shared" si="164"/>
        <v>9.5299999999999994</v>
      </c>
      <c r="AA207" s="55">
        <f t="shared" si="164"/>
        <v>9.5299999999999994</v>
      </c>
      <c r="AB207" s="147">
        <v>0.2</v>
      </c>
      <c r="AC207" s="147">
        <v>0.2</v>
      </c>
      <c r="AD207" s="147">
        <v>0.2</v>
      </c>
      <c r="AE207" s="147">
        <v>0.2</v>
      </c>
      <c r="AF207" s="147">
        <v>0.2</v>
      </c>
      <c r="AG207" s="147">
        <v>0.2</v>
      </c>
      <c r="AH207" s="147">
        <v>0.2</v>
      </c>
      <c r="AI207" s="147">
        <v>0.2</v>
      </c>
      <c r="AJ207" s="147">
        <v>0.2</v>
      </c>
      <c r="AK207" s="147">
        <v>0.2</v>
      </c>
      <c r="AL207" s="147">
        <v>0.2</v>
      </c>
      <c r="AM207" s="147">
        <v>0.2</v>
      </c>
      <c r="AN207" s="147">
        <v>0.2</v>
      </c>
      <c r="AO207" s="420">
        <v>0</v>
      </c>
      <c r="AP207" s="431">
        <f t="shared" si="152"/>
        <v>0</v>
      </c>
      <c r="AQ207" s="385">
        <v>0</v>
      </c>
      <c r="AR207" s="237">
        <f t="shared" si="153"/>
        <v>0</v>
      </c>
      <c r="AS207" s="96">
        <v>0</v>
      </c>
      <c r="AT207" s="431">
        <f t="shared" si="154"/>
        <v>0</v>
      </c>
      <c r="AU207" s="420">
        <v>0</v>
      </c>
      <c r="AV207" s="431">
        <f t="shared" si="155"/>
        <v>0</v>
      </c>
      <c r="AW207" s="385">
        <v>0</v>
      </c>
      <c r="AX207" s="431">
        <f t="shared" si="156"/>
        <v>0</v>
      </c>
      <c r="AY207" s="386">
        <v>0</v>
      </c>
      <c r="AZ207" s="431">
        <f t="shared" si="157"/>
        <v>0</v>
      </c>
      <c r="BA207" s="386">
        <v>800</v>
      </c>
      <c r="BB207" s="431">
        <f t="shared" si="158"/>
        <v>160</v>
      </c>
      <c r="BC207" s="386">
        <v>0</v>
      </c>
      <c r="BD207" s="431">
        <f t="shared" si="165"/>
        <v>0</v>
      </c>
      <c r="BE207" s="385">
        <v>0</v>
      </c>
      <c r="BF207" s="431">
        <f t="shared" si="166"/>
        <v>0</v>
      </c>
      <c r="BG207" s="386">
        <v>1400</v>
      </c>
      <c r="BH207" s="431">
        <f t="shared" si="163"/>
        <v>280</v>
      </c>
      <c r="BI207" s="386">
        <v>1200</v>
      </c>
      <c r="BJ207" s="431">
        <f t="shared" si="161"/>
        <v>240</v>
      </c>
      <c r="BK207" s="386">
        <v>0</v>
      </c>
      <c r="BL207" s="445">
        <f t="shared" si="162"/>
        <v>0</v>
      </c>
      <c r="BM207" s="77" t="s">
        <v>1205</v>
      </c>
      <c r="BN207" s="716" t="s">
        <v>1206</v>
      </c>
      <c r="BO207" s="599" t="s">
        <v>754</v>
      </c>
      <c r="BP207" s="306" t="s">
        <v>1205</v>
      </c>
    </row>
    <row r="208" spans="1:68" ht="14.25" hidden="1" customHeight="1">
      <c r="A208" s="498" t="s">
        <v>864</v>
      </c>
      <c r="B208" s="130" t="s">
        <v>746</v>
      </c>
      <c r="C208" s="543" t="s">
        <v>87</v>
      </c>
      <c r="D208" s="549" t="s">
        <v>357</v>
      </c>
      <c r="E208" s="550" t="s">
        <v>357</v>
      </c>
      <c r="F208" s="966"/>
      <c r="G208" s="214">
        <v>2021</v>
      </c>
      <c r="H208" s="176" t="s">
        <v>752</v>
      </c>
      <c r="I208" s="176" t="s">
        <v>204</v>
      </c>
      <c r="J208" s="330" t="s">
        <v>196</v>
      </c>
      <c r="K208" s="169" t="s">
        <v>1181</v>
      </c>
      <c r="L208" s="176" t="s">
        <v>1202</v>
      </c>
      <c r="M208" s="327" t="s">
        <v>1203</v>
      </c>
      <c r="N208" s="279">
        <v>9.5299999999999994</v>
      </c>
      <c r="O208" s="55">
        <v>9.5299999999999994</v>
      </c>
      <c r="P208" s="55">
        <f t="shared" si="167"/>
        <v>9.5299999999999994</v>
      </c>
      <c r="Q208" s="55">
        <f t="shared" si="164"/>
        <v>9.5299999999999994</v>
      </c>
      <c r="R208" s="55">
        <f t="shared" si="164"/>
        <v>9.5299999999999994</v>
      </c>
      <c r="S208" s="55">
        <f t="shared" si="164"/>
        <v>9.5299999999999994</v>
      </c>
      <c r="T208" s="55">
        <f t="shared" si="164"/>
        <v>9.5299999999999994</v>
      </c>
      <c r="U208" s="55">
        <f t="shared" si="164"/>
        <v>9.5299999999999994</v>
      </c>
      <c r="V208" s="55">
        <f t="shared" si="164"/>
        <v>9.5299999999999994</v>
      </c>
      <c r="W208" s="55">
        <f t="shared" si="164"/>
        <v>9.5299999999999994</v>
      </c>
      <c r="X208" s="55">
        <f t="shared" si="164"/>
        <v>9.5299999999999994</v>
      </c>
      <c r="Y208" s="55">
        <f t="shared" si="164"/>
        <v>9.5299999999999994</v>
      </c>
      <c r="Z208" s="55">
        <f t="shared" si="164"/>
        <v>9.5299999999999994</v>
      </c>
      <c r="AA208" s="55">
        <f t="shared" si="164"/>
        <v>9.5299999999999994</v>
      </c>
      <c r="AB208" s="147">
        <v>0.2</v>
      </c>
      <c r="AC208" s="147">
        <v>0.2</v>
      </c>
      <c r="AD208" s="147">
        <v>0.2</v>
      </c>
      <c r="AE208" s="147">
        <v>0.2</v>
      </c>
      <c r="AF208" s="147">
        <v>0.2</v>
      </c>
      <c r="AG208" s="147">
        <v>0.2</v>
      </c>
      <c r="AH208" s="147">
        <v>0.2</v>
      </c>
      <c r="AI208" s="147">
        <v>0.2</v>
      </c>
      <c r="AJ208" s="147">
        <v>0.2</v>
      </c>
      <c r="AK208" s="147">
        <v>0.2</v>
      </c>
      <c r="AL208" s="147">
        <v>0.2</v>
      </c>
      <c r="AM208" s="147">
        <v>0.2</v>
      </c>
      <c r="AN208" s="147">
        <v>0.2</v>
      </c>
      <c r="AO208" s="420">
        <v>0</v>
      </c>
      <c r="AP208" s="431">
        <f t="shared" si="152"/>
        <v>0</v>
      </c>
      <c r="AQ208" s="385">
        <v>0</v>
      </c>
      <c r="AR208" s="237">
        <f t="shared" si="153"/>
        <v>0</v>
      </c>
      <c r="AS208" s="96">
        <v>0</v>
      </c>
      <c r="AT208" s="431">
        <f t="shared" si="154"/>
        <v>0</v>
      </c>
      <c r="AU208" s="420">
        <v>0</v>
      </c>
      <c r="AV208" s="431">
        <f t="shared" si="155"/>
        <v>0</v>
      </c>
      <c r="AW208" s="385">
        <v>0</v>
      </c>
      <c r="AX208" s="431">
        <f t="shared" si="156"/>
        <v>0</v>
      </c>
      <c r="AY208" s="386">
        <v>0</v>
      </c>
      <c r="AZ208" s="431">
        <f t="shared" si="157"/>
        <v>0</v>
      </c>
      <c r="BA208" s="386">
        <v>0</v>
      </c>
      <c r="BB208" s="431">
        <f t="shared" si="158"/>
        <v>0</v>
      </c>
      <c r="BC208" s="386">
        <v>0</v>
      </c>
      <c r="BD208" s="431">
        <f t="shared" si="165"/>
        <v>0</v>
      </c>
      <c r="BE208" s="385">
        <v>1200</v>
      </c>
      <c r="BF208" s="431">
        <f t="shared" si="166"/>
        <v>240</v>
      </c>
      <c r="BG208" s="386"/>
      <c r="BH208" s="431">
        <f t="shared" si="163"/>
        <v>0</v>
      </c>
      <c r="BI208" s="386">
        <v>0</v>
      </c>
      <c r="BJ208" s="431">
        <f t="shared" si="161"/>
        <v>0</v>
      </c>
      <c r="BK208" s="386">
        <v>0</v>
      </c>
      <c r="BL208" s="445">
        <f t="shared" si="162"/>
        <v>0</v>
      </c>
      <c r="BM208" s="77" t="s">
        <v>1205</v>
      </c>
      <c r="BN208" s="716" t="s">
        <v>1206</v>
      </c>
      <c r="BO208" s="599" t="s">
        <v>754</v>
      </c>
      <c r="BP208" s="306" t="s">
        <v>1205</v>
      </c>
    </row>
    <row r="209" spans="1:68" ht="14.25" hidden="1" customHeight="1">
      <c r="A209" s="493" t="s">
        <v>864</v>
      </c>
      <c r="B209" s="130" t="s">
        <v>361</v>
      </c>
      <c r="C209" s="544" t="s">
        <v>87</v>
      </c>
      <c r="D209" s="549" t="s">
        <v>357</v>
      </c>
      <c r="E209" s="550" t="s">
        <v>357</v>
      </c>
      <c r="F209" s="966"/>
      <c r="G209" s="214">
        <v>2021</v>
      </c>
      <c r="H209" s="176" t="s">
        <v>755</v>
      </c>
      <c r="I209" s="176" t="s">
        <v>174</v>
      </c>
      <c r="J209" s="330" t="s">
        <v>196</v>
      </c>
      <c r="K209" s="169" t="s">
        <v>1181</v>
      </c>
      <c r="L209" s="176" t="s">
        <v>1188</v>
      </c>
      <c r="M209" s="327" t="s">
        <v>1189</v>
      </c>
      <c r="N209" s="55">
        <v>12.67</v>
      </c>
      <c r="O209" s="55">
        <v>12.67</v>
      </c>
      <c r="P209" s="55">
        <v>12.67</v>
      </c>
      <c r="Q209" s="55">
        <f t="shared" si="164"/>
        <v>12.67</v>
      </c>
      <c r="R209" s="55">
        <f t="shared" si="151"/>
        <v>12.67</v>
      </c>
      <c r="S209" s="55">
        <f t="shared" si="151"/>
        <v>12.67</v>
      </c>
      <c r="T209" s="55">
        <f t="shared" si="151"/>
        <v>12.67</v>
      </c>
      <c r="U209" s="55">
        <f t="shared" si="151"/>
        <v>12.67</v>
      </c>
      <c r="V209" s="55">
        <f t="shared" si="151"/>
        <v>12.67</v>
      </c>
      <c r="W209" s="55">
        <f t="shared" si="151"/>
        <v>12.67</v>
      </c>
      <c r="X209" s="55">
        <f t="shared" si="151"/>
        <v>12.67</v>
      </c>
      <c r="Y209" s="55">
        <f t="shared" si="151"/>
        <v>12.67</v>
      </c>
      <c r="Z209" s="55">
        <f t="shared" si="151"/>
        <v>12.67</v>
      </c>
      <c r="AA209" s="55">
        <f t="shared" si="151"/>
        <v>12.67</v>
      </c>
      <c r="AB209" s="147">
        <v>3.12</v>
      </c>
      <c r="AC209" s="147">
        <v>3.12</v>
      </c>
      <c r="AD209" s="147">
        <v>3.12</v>
      </c>
      <c r="AE209" s="147">
        <v>3.12</v>
      </c>
      <c r="AF209" s="147">
        <v>3.12</v>
      </c>
      <c r="AG209" s="147">
        <v>3.12</v>
      </c>
      <c r="AH209" s="147">
        <v>3.12</v>
      </c>
      <c r="AI209" s="147">
        <v>3.12</v>
      </c>
      <c r="AJ209" s="147">
        <v>3.12</v>
      </c>
      <c r="AK209" s="147">
        <v>3.12</v>
      </c>
      <c r="AL209" s="147">
        <v>3.12</v>
      </c>
      <c r="AM209" s="147">
        <v>3.12</v>
      </c>
      <c r="AN209" s="147">
        <v>3.12</v>
      </c>
      <c r="AO209" s="420">
        <v>0</v>
      </c>
      <c r="AP209" s="431">
        <f t="shared" si="152"/>
        <v>0</v>
      </c>
      <c r="AQ209" s="385">
        <v>0</v>
      </c>
      <c r="AR209" s="237">
        <f t="shared" si="153"/>
        <v>0</v>
      </c>
      <c r="AS209" s="96">
        <v>0</v>
      </c>
      <c r="AT209" s="431">
        <f t="shared" si="154"/>
        <v>0</v>
      </c>
      <c r="AU209" s="420">
        <v>0</v>
      </c>
      <c r="AV209" s="431">
        <f t="shared" si="155"/>
        <v>0</v>
      </c>
      <c r="AW209" s="385">
        <v>0</v>
      </c>
      <c r="AX209" s="431">
        <f t="shared" si="156"/>
        <v>0</v>
      </c>
      <c r="AY209" s="386">
        <v>0</v>
      </c>
      <c r="AZ209" s="431">
        <f t="shared" si="157"/>
        <v>0</v>
      </c>
      <c r="BA209" s="386">
        <v>0</v>
      </c>
      <c r="BB209" s="431">
        <f t="shared" si="158"/>
        <v>0</v>
      </c>
      <c r="BC209" s="386">
        <v>0</v>
      </c>
      <c r="BD209" s="431">
        <f t="shared" si="159"/>
        <v>0</v>
      </c>
      <c r="BE209" s="385">
        <v>0</v>
      </c>
      <c r="BF209" s="431">
        <f t="shared" si="160"/>
        <v>0</v>
      </c>
      <c r="BG209" s="386">
        <v>0</v>
      </c>
      <c r="BH209" s="431">
        <f t="shared" si="163"/>
        <v>0</v>
      </c>
      <c r="BI209" s="386">
        <v>0</v>
      </c>
      <c r="BJ209" s="431">
        <f t="shared" si="161"/>
        <v>0</v>
      </c>
      <c r="BK209" s="386">
        <v>0</v>
      </c>
      <c r="BL209" s="445">
        <f t="shared" si="162"/>
        <v>0</v>
      </c>
      <c r="BM209" s="77" t="s">
        <v>1207</v>
      </c>
      <c r="BN209" s="599"/>
      <c r="BO209" s="599" t="s">
        <v>1191</v>
      </c>
      <c r="BP209" s="306" t="s">
        <v>1207</v>
      </c>
    </row>
    <row r="210" spans="1:68" ht="14.25" hidden="1" customHeight="1">
      <c r="A210" s="498" t="s">
        <v>864</v>
      </c>
      <c r="B210" s="130" t="s">
        <v>361</v>
      </c>
      <c r="C210" s="544" t="s">
        <v>87</v>
      </c>
      <c r="D210" s="549" t="s">
        <v>357</v>
      </c>
      <c r="E210" s="550" t="s">
        <v>357</v>
      </c>
      <c r="F210" s="966"/>
      <c r="G210" s="214">
        <v>2018</v>
      </c>
      <c r="H210" s="176" t="s">
        <v>757</v>
      </c>
      <c r="I210" s="176" t="s">
        <v>174</v>
      </c>
      <c r="J210" s="330" t="s">
        <v>196</v>
      </c>
      <c r="K210" s="169" t="s">
        <v>1181</v>
      </c>
      <c r="L210" s="176" t="s">
        <v>1182</v>
      </c>
      <c r="M210" s="327" t="s">
        <v>1208</v>
      </c>
      <c r="N210" s="55">
        <v>10.199999999999999</v>
      </c>
      <c r="O210" s="55">
        <v>10.199999999999999</v>
      </c>
      <c r="P210" s="55">
        <v>10.199999999999999</v>
      </c>
      <c r="Q210" s="55">
        <f t="shared" si="164"/>
        <v>10.199999999999999</v>
      </c>
      <c r="R210" s="55">
        <f t="shared" si="151"/>
        <v>10.199999999999999</v>
      </c>
      <c r="S210" s="55">
        <f t="shared" si="151"/>
        <v>10.199999999999999</v>
      </c>
      <c r="T210" s="55">
        <f t="shared" si="151"/>
        <v>10.199999999999999</v>
      </c>
      <c r="U210" s="55">
        <f t="shared" si="151"/>
        <v>10.199999999999999</v>
      </c>
      <c r="V210" s="55">
        <f t="shared" si="151"/>
        <v>10.199999999999999</v>
      </c>
      <c r="W210" s="55">
        <f t="shared" si="151"/>
        <v>10.199999999999999</v>
      </c>
      <c r="X210" s="55">
        <f t="shared" si="151"/>
        <v>10.199999999999999</v>
      </c>
      <c r="Y210" s="55">
        <f t="shared" si="151"/>
        <v>10.199999999999999</v>
      </c>
      <c r="Z210" s="55">
        <f t="shared" si="151"/>
        <v>10.199999999999999</v>
      </c>
      <c r="AA210" s="55">
        <f t="shared" si="151"/>
        <v>10.199999999999999</v>
      </c>
      <c r="AB210" s="147">
        <v>0</v>
      </c>
      <c r="AC210" s="147">
        <v>0</v>
      </c>
      <c r="AD210" s="147">
        <v>0</v>
      </c>
      <c r="AE210" s="147">
        <v>0</v>
      </c>
      <c r="AF210" s="147">
        <v>0</v>
      </c>
      <c r="AG210" s="147">
        <v>0</v>
      </c>
      <c r="AH210" s="147">
        <v>0</v>
      </c>
      <c r="AI210" s="147">
        <v>0</v>
      </c>
      <c r="AJ210" s="147">
        <v>0</v>
      </c>
      <c r="AK210" s="147">
        <v>0</v>
      </c>
      <c r="AL210" s="147">
        <v>0</v>
      </c>
      <c r="AM210" s="147">
        <v>0</v>
      </c>
      <c r="AN210" s="147">
        <v>0</v>
      </c>
      <c r="AO210" s="420">
        <v>2000</v>
      </c>
      <c r="AP210" s="431">
        <f t="shared" si="152"/>
        <v>0</v>
      </c>
      <c r="AQ210" s="385">
        <v>1000</v>
      </c>
      <c r="AR210" s="237">
        <f t="shared" si="153"/>
        <v>0</v>
      </c>
      <c r="AS210" s="96">
        <v>0</v>
      </c>
      <c r="AT210" s="431">
        <f t="shared" si="154"/>
        <v>0</v>
      </c>
      <c r="AU210" s="420">
        <v>0</v>
      </c>
      <c r="AV210" s="431">
        <f t="shared" si="155"/>
        <v>0</v>
      </c>
      <c r="AW210" s="385">
        <v>0</v>
      </c>
      <c r="AX210" s="431">
        <f t="shared" si="156"/>
        <v>0</v>
      </c>
      <c r="AY210" s="386">
        <v>1000</v>
      </c>
      <c r="AZ210" s="431">
        <f t="shared" si="157"/>
        <v>0</v>
      </c>
      <c r="BA210" s="386">
        <v>1300</v>
      </c>
      <c r="BB210" s="431">
        <f t="shared" si="158"/>
        <v>0</v>
      </c>
      <c r="BC210" s="386">
        <v>0</v>
      </c>
      <c r="BD210" s="431">
        <f t="shared" si="159"/>
        <v>0</v>
      </c>
      <c r="BE210" s="385">
        <v>0</v>
      </c>
      <c r="BF210" s="431">
        <f t="shared" si="160"/>
        <v>0</v>
      </c>
      <c r="BG210" s="386">
        <v>0</v>
      </c>
      <c r="BH210" s="431">
        <f t="shared" si="163"/>
        <v>0</v>
      </c>
      <c r="BI210" s="386">
        <v>0</v>
      </c>
      <c r="BJ210" s="431">
        <f t="shared" si="161"/>
        <v>0</v>
      </c>
      <c r="BK210" s="386">
        <v>0</v>
      </c>
      <c r="BL210" s="445">
        <f t="shared" si="162"/>
        <v>0</v>
      </c>
      <c r="BM210" s="146" t="s">
        <v>1209</v>
      </c>
      <c r="BN210" s="599"/>
      <c r="BO210" s="599" t="s">
        <v>1186</v>
      </c>
      <c r="BP210" s="306" t="s">
        <v>1209</v>
      </c>
    </row>
    <row r="211" spans="1:68" ht="14.25" hidden="1" customHeight="1">
      <c r="A211" s="498" t="s">
        <v>864</v>
      </c>
      <c r="B211" s="130" t="s">
        <v>361</v>
      </c>
      <c r="C211" s="544" t="s">
        <v>87</v>
      </c>
      <c r="D211" s="549" t="s">
        <v>357</v>
      </c>
      <c r="E211" s="550" t="s">
        <v>357</v>
      </c>
      <c r="F211" s="966"/>
      <c r="G211" s="214">
        <v>2018</v>
      </c>
      <c r="H211" s="176" t="s">
        <v>757</v>
      </c>
      <c r="I211" s="176" t="s">
        <v>174</v>
      </c>
      <c r="J211" s="330" t="s">
        <v>196</v>
      </c>
      <c r="K211" s="169" t="s">
        <v>1181</v>
      </c>
      <c r="L211" s="176" t="s">
        <v>1182</v>
      </c>
      <c r="M211" s="327" t="s">
        <v>1208</v>
      </c>
      <c r="N211" s="55">
        <v>10.199999999999999</v>
      </c>
      <c r="O211" s="55">
        <v>10.199999999999999</v>
      </c>
      <c r="P211" s="55">
        <v>10.199999999999999</v>
      </c>
      <c r="Q211" s="55">
        <f t="shared" si="164"/>
        <v>10.199999999999999</v>
      </c>
      <c r="R211" s="55">
        <f t="shared" si="151"/>
        <v>10.199999999999999</v>
      </c>
      <c r="S211" s="55">
        <f t="shared" si="151"/>
        <v>10.199999999999999</v>
      </c>
      <c r="T211" s="55">
        <f t="shared" si="151"/>
        <v>10.199999999999999</v>
      </c>
      <c r="U211" s="55">
        <f t="shared" si="151"/>
        <v>10.199999999999999</v>
      </c>
      <c r="V211" s="55">
        <f t="shared" si="151"/>
        <v>10.199999999999999</v>
      </c>
      <c r="W211" s="55">
        <f t="shared" si="151"/>
        <v>10.199999999999999</v>
      </c>
      <c r="X211" s="55">
        <f t="shared" si="151"/>
        <v>10.199999999999999</v>
      </c>
      <c r="Y211" s="55">
        <f t="shared" si="151"/>
        <v>10.199999999999999</v>
      </c>
      <c r="Z211" s="55">
        <f t="shared" si="151"/>
        <v>10.199999999999999</v>
      </c>
      <c r="AA211" s="55">
        <f t="shared" si="151"/>
        <v>10.199999999999999</v>
      </c>
      <c r="AB211" s="147">
        <v>0</v>
      </c>
      <c r="AC211" s="147">
        <v>0</v>
      </c>
      <c r="AD211" s="147">
        <v>0</v>
      </c>
      <c r="AE211" s="147">
        <v>0</v>
      </c>
      <c r="AF211" s="147">
        <v>0</v>
      </c>
      <c r="AG211" s="147">
        <v>0</v>
      </c>
      <c r="AH211" s="147">
        <v>0</v>
      </c>
      <c r="AI211" s="147">
        <v>0</v>
      </c>
      <c r="AJ211" s="147">
        <v>0</v>
      </c>
      <c r="AK211" s="147">
        <v>0</v>
      </c>
      <c r="AL211" s="147">
        <v>0</v>
      </c>
      <c r="AM211" s="147">
        <v>0</v>
      </c>
      <c r="AN211" s="147">
        <v>0</v>
      </c>
      <c r="AO211" s="420">
        <v>0</v>
      </c>
      <c r="AP211" s="431">
        <f t="shared" si="152"/>
        <v>0</v>
      </c>
      <c r="AQ211" s="385">
        <v>2000</v>
      </c>
      <c r="AR211" s="237">
        <f t="shared" si="153"/>
        <v>0</v>
      </c>
      <c r="AS211" s="96">
        <v>0</v>
      </c>
      <c r="AT211" s="431">
        <f t="shared" si="154"/>
        <v>0</v>
      </c>
      <c r="AU211" s="420">
        <v>1000</v>
      </c>
      <c r="AV211" s="431">
        <f t="shared" si="155"/>
        <v>0</v>
      </c>
      <c r="AW211" s="385">
        <v>0</v>
      </c>
      <c r="AX211" s="431">
        <f t="shared" si="156"/>
        <v>0</v>
      </c>
      <c r="AY211" s="386">
        <v>0</v>
      </c>
      <c r="AZ211" s="431">
        <f t="shared" si="157"/>
        <v>0</v>
      </c>
      <c r="BA211" s="386">
        <v>1000</v>
      </c>
      <c r="BB211" s="431">
        <f t="shared" si="158"/>
        <v>0</v>
      </c>
      <c r="BC211" s="386">
        <v>0</v>
      </c>
      <c r="BD211" s="431">
        <f t="shared" si="159"/>
        <v>0</v>
      </c>
      <c r="BE211" s="385">
        <v>1000</v>
      </c>
      <c r="BF211" s="431">
        <f t="shared" si="160"/>
        <v>0</v>
      </c>
      <c r="BG211" s="386">
        <v>0</v>
      </c>
      <c r="BH211" s="431">
        <f t="shared" si="163"/>
        <v>0</v>
      </c>
      <c r="BI211" s="386">
        <v>0</v>
      </c>
      <c r="BJ211" s="431">
        <f t="shared" si="161"/>
        <v>0</v>
      </c>
      <c r="BK211" s="386">
        <v>0</v>
      </c>
      <c r="BL211" s="445">
        <f t="shared" si="162"/>
        <v>0</v>
      </c>
      <c r="BM211" s="146" t="s">
        <v>1210</v>
      </c>
      <c r="BN211" s="599"/>
      <c r="BO211" s="599" t="s">
        <v>1186</v>
      </c>
      <c r="BP211" s="306" t="s">
        <v>1210</v>
      </c>
    </row>
    <row r="212" spans="1:68" ht="14.25" hidden="1" customHeight="1">
      <c r="A212" s="493" t="s">
        <v>864</v>
      </c>
      <c r="B212" s="130" t="s">
        <v>746</v>
      </c>
      <c r="C212" s="544" t="s">
        <v>87</v>
      </c>
      <c r="D212" s="549" t="s">
        <v>357</v>
      </c>
      <c r="E212" s="550" t="s">
        <v>357</v>
      </c>
      <c r="F212" s="966"/>
      <c r="G212" s="214">
        <v>2021</v>
      </c>
      <c r="H212" s="176" t="s">
        <v>759</v>
      </c>
      <c r="I212" s="176" t="s">
        <v>204</v>
      </c>
      <c r="J212" s="330" t="s">
        <v>196</v>
      </c>
      <c r="K212" s="176" t="s">
        <v>1211</v>
      </c>
      <c r="L212" s="176" t="s">
        <v>1182</v>
      </c>
      <c r="M212" s="327" t="s">
        <v>1183</v>
      </c>
      <c r="N212" s="55">
        <v>9.31</v>
      </c>
      <c r="O212" s="55">
        <v>9.31</v>
      </c>
      <c r="P212" s="55">
        <v>9.31</v>
      </c>
      <c r="Q212" s="55">
        <f t="shared" si="164"/>
        <v>9.31</v>
      </c>
      <c r="R212" s="55">
        <f t="shared" si="151"/>
        <v>9.31</v>
      </c>
      <c r="S212" s="55">
        <f t="shared" si="151"/>
        <v>9.31</v>
      </c>
      <c r="T212" s="55">
        <f t="shared" si="151"/>
        <v>9.31</v>
      </c>
      <c r="U212" s="55">
        <f t="shared" si="151"/>
        <v>9.31</v>
      </c>
      <c r="V212" s="55">
        <f t="shared" si="151"/>
        <v>9.31</v>
      </c>
      <c r="W212" s="55">
        <f t="shared" si="151"/>
        <v>9.31</v>
      </c>
      <c r="X212" s="55">
        <f t="shared" si="151"/>
        <v>9.31</v>
      </c>
      <c r="Y212" s="55">
        <f t="shared" si="151"/>
        <v>9.31</v>
      </c>
      <c r="Z212" s="55">
        <f t="shared" si="151"/>
        <v>9.31</v>
      </c>
      <c r="AA212" s="55">
        <f t="shared" si="151"/>
        <v>9.31</v>
      </c>
      <c r="AB212" s="147">
        <v>0.2</v>
      </c>
      <c r="AC212" s="147">
        <v>0.2</v>
      </c>
      <c r="AD212" s="147">
        <v>0.2</v>
      </c>
      <c r="AE212" s="147">
        <v>0.2</v>
      </c>
      <c r="AF212" s="147">
        <v>0.2</v>
      </c>
      <c r="AG212" s="147">
        <v>0.2</v>
      </c>
      <c r="AH212" s="147">
        <v>0.2</v>
      </c>
      <c r="AI212" s="147">
        <v>0.2</v>
      </c>
      <c r="AJ212" s="147">
        <v>0.2</v>
      </c>
      <c r="AK212" s="147">
        <v>0.2</v>
      </c>
      <c r="AL212" s="147">
        <v>0.2</v>
      </c>
      <c r="AM212" s="147">
        <v>0.2</v>
      </c>
      <c r="AN212" s="147">
        <v>0.2</v>
      </c>
      <c r="AO212" s="420">
        <v>0</v>
      </c>
      <c r="AP212" s="431">
        <f t="shared" si="152"/>
        <v>0</v>
      </c>
      <c r="AQ212" s="385">
        <v>3456</v>
      </c>
      <c r="AR212" s="237">
        <f t="shared" si="153"/>
        <v>691.2</v>
      </c>
      <c r="AS212" s="96">
        <v>1152</v>
      </c>
      <c r="AT212" s="431">
        <f t="shared" si="154"/>
        <v>230.4</v>
      </c>
      <c r="AU212" s="420">
        <v>0</v>
      </c>
      <c r="AV212" s="431">
        <f t="shared" si="155"/>
        <v>0</v>
      </c>
      <c r="AW212" s="385">
        <v>0</v>
      </c>
      <c r="AX212" s="431">
        <f t="shared" si="156"/>
        <v>0</v>
      </c>
      <c r="AY212" s="386">
        <v>0</v>
      </c>
      <c r="AZ212" s="431">
        <f t="shared" si="157"/>
        <v>0</v>
      </c>
      <c r="BA212" s="386">
        <v>1152</v>
      </c>
      <c r="BB212" s="431">
        <f t="shared" si="158"/>
        <v>230.4</v>
      </c>
      <c r="BC212" s="386">
        <v>0</v>
      </c>
      <c r="BD212" s="431">
        <f t="shared" si="159"/>
        <v>0</v>
      </c>
      <c r="BE212" s="385">
        <v>0</v>
      </c>
      <c r="BF212" s="431">
        <f t="shared" si="160"/>
        <v>0</v>
      </c>
      <c r="BG212" s="386">
        <v>0</v>
      </c>
      <c r="BH212" s="431">
        <f t="shared" si="163"/>
        <v>0</v>
      </c>
      <c r="BI212" s="386">
        <v>0</v>
      </c>
      <c r="BJ212" s="431">
        <f t="shared" si="161"/>
        <v>0</v>
      </c>
      <c r="BK212" s="386">
        <v>0</v>
      </c>
      <c r="BL212" s="445">
        <f t="shared" si="162"/>
        <v>0</v>
      </c>
      <c r="BM212" s="77" t="s">
        <v>1212</v>
      </c>
      <c r="BN212" s="599" t="s">
        <v>1213</v>
      </c>
      <c r="BO212" s="599" t="s">
        <v>1186</v>
      </c>
      <c r="BP212" s="306" t="s">
        <v>1214</v>
      </c>
    </row>
    <row r="213" spans="1:68" ht="14.25" hidden="1" customHeight="1">
      <c r="A213" s="493" t="s">
        <v>864</v>
      </c>
      <c r="B213" s="130" t="s">
        <v>746</v>
      </c>
      <c r="C213" s="544" t="s">
        <v>87</v>
      </c>
      <c r="D213" s="549" t="s">
        <v>357</v>
      </c>
      <c r="E213" s="550" t="s">
        <v>357</v>
      </c>
      <c r="F213" s="966"/>
      <c r="G213" s="214">
        <v>2021</v>
      </c>
      <c r="H213" s="176" t="s">
        <v>759</v>
      </c>
      <c r="I213" s="176" t="s">
        <v>204</v>
      </c>
      <c r="J213" s="330" t="s">
        <v>196</v>
      </c>
      <c r="K213" s="176" t="s">
        <v>1215</v>
      </c>
      <c r="L213" s="176" t="s">
        <v>1188</v>
      </c>
      <c r="M213" s="327" t="s">
        <v>1189</v>
      </c>
      <c r="N213" s="55">
        <v>9.31</v>
      </c>
      <c r="O213" s="55">
        <v>9.31</v>
      </c>
      <c r="P213" s="55">
        <v>9.31</v>
      </c>
      <c r="Q213" s="55">
        <f t="shared" si="164"/>
        <v>9.31</v>
      </c>
      <c r="R213" s="55">
        <f t="shared" si="151"/>
        <v>9.31</v>
      </c>
      <c r="S213" s="55">
        <f t="shared" si="151"/>
        <v>9.31</v>
      </c>
      <c r="T213" s="55">
        <f t="shared" si="151"/>
        <v>9.31</v>
      </c>
      <c r="U213" s="55">
        <f t="shared" si="151"/>
        <v>9.31</v>
      </c>
      <c r="V213" s="55">
        <f t="shared" si="151"/>
        <v>9.31</v>
      </c>
      <c r="W213" s="55">
        <f t="shared" si="151"/>
        <v>9.31</v>
      </c>
      <c r="X213" s="55">
        <f t="shared" si="151"/>
        <v>9.31</v>
      </c>
      <c r="Y213" s="55">
        <f t="shared" si="151"/>
        <v>9.31</v>
      </c>
      <c r="Z213" s="55">
        <f t="shared" si="151"/>
        <v>9.31</v>
      </c>
      <c r="AA213" s="55">
        <f t="shared" si="151"/>
        <v>9.31</v>
      </c>
      <c r="AB213" s="147">
        <v>0.2</v>
      </c>
      <c r="AC213" s="147">
        <v>0.2</v>
      </c>
      <c r="AD213" s="147">
        <v>0.2</v>
      </c>
      <c r="AE213" s="147">
        <v>0.2</v>
      </c>
      <c r="AF213" s="147">
        <v>0.2</v>
      </c>
      <c r="AG213" s="147">
        <v>0.2</v>
      </c>
      <c r="AH213" s="147">
        <v>0.2</v>
      </c>
      <c r="AI213" s="147">
        <v>0.2</v>
      </c>
      <c r="AJ213" s="147">
        <v>0.2</v>
      </c>
      <c r="AK213" s="147">
        <v>0.2</v>
      </c>
      <c r="AL213" s="147">
        <v>0.2</v>
      </c>
      <c r="AM213" s="147">
        <v>0.2</v>
      </c>
      <c r="AN213" s="147">
        <v>0.2</v>
      </c>
      <c r="AO213" s="420">
        <v>0</v>
      </c>
      <c r="AP213" s="431">
        <f t="shared" si="152"/>
        <v>0</v>
      </c>
      <c r="AQ213" s="385">
        <v>0</v>
      </c>
      <c r="AR213" s="237">
        <f t="shared" si="153"/>
        <v>0</v>
      </c>
      <c r="AS213" s="96">
        <v>0</v>
      </c>
      <c r="AT213" s="431">
        <f t="shared" si="154"/>
        <v>0</v>
      </c>
      <c r="AU213" s="420">
        <v>0</v>
      </c>
      <c r="AV213" s="431">
        <f t="shared" si="155"/>
        <v>0</v>
      </c>
      <c r="AW213" s="385">
        <v>0</v>
      </c>
      <c r="AX213" s="431">
        <f t="shared" si="156"/>
        <v>0</v>
      </c>
      <c r="AY213" s="386">
        <v>0</v>
      </c>
      <c r="AZ213" s="431">
        <f t="shared" si="157"/>
        <v>0</v>
      </c>
      <c r="BA213" s="386">
        <v>0</v>
      </c>
      <c r="BB213" s="431">
        <f t="shared" si="158"/>
        <v>0</v>
      </c>
      <c r="BC213" s="386">
        <v>0</v>
      </c>
      <c r="BD213" s="431">
        <f t="shared" si="159"/>
        <v>0</v>
      </c>
      <c r="BE213" s="385">
        <v>0</v>
      </c>
      <c r="BF213" s="431">
        <f t="shared" si="160"/>
        <v>0</v>
      </c>
      <c r="BG213" s="386">
        <v>0</v>
      </c>
      <c r="BH213" s="431">
        <f>AL213*BG213</f>
        <v>0</v>
      </c>
      <c r="BI213" s="386">
        <v>1152</v>
      </c>
      <c r="BJ213" s="431">
        <f>AM213*BI213</f>
        <v>230.4</v>
      </c>
      <c r="BK213" s="386">
        <v>0</v>
      </c>
      <c r="BL213" s="445">
        <f t="shared" si="162"/>
        <v>0</v>
      </c>
      <c r="BM213" s="680" t="s">
        <v>1216</v>
      </c>
      <c r="BN213" s="599"/>
      <c r="BO213" s="599" t="s">
        <v>1217</v>
      </c>
      <c r="BP213" s="306" t="s">
        <v>1218</v>
      </c>
    </row>
    <row r="214" spans="1:68" ht="14.25" hidden="1" customHeight="1">
      <c r="A214" s="493" t="s">
        <v>864</v>
      </c>
      <c r="B214" s="130" t="s">
        <v>746</v>
      </c>
      <c r="C214" s="544" t="s">
        <v>87</v>
      </c>
      <c r="D214" s="549" t="s">
        <v>357</v>
      </c>
      <c r="E214" s="550" t="s">
        <v>357</v>
      </c>
      <c r="F214" s="966"/>
      <c r="G214" s="214">
        <v>2020</v>
      </c>
      <c r="H214" s="176" t="s">
        <v>762</v>
      </c>
      <c r="I214" s="176" t="s">
        <v>204</v>
      </c>
      <c r="J214" s="330" t="s">
        <v>196</v>
      </c>
      <c r="K214" s="169" t="s">
        <v>1181</v>
      </c>
      <c r="L214" s="176" t="s">
        <v>1188</v>
      </c>
      <c r="M214" s="327" t="s">
        <v>1189</v>
      </c>
      <c r="N214" s="55">
        <v>2.06</v>
      </c>
      <c r="O214" s="55">
        <v>2.02</v>
      </c>
      <c r="P214" s="55">
        <v>2.02</v>
      </c>
      <c r="Q214" s="55">
        <f t="shared" si="164"/>
        <v>2.02</v>
      </c>
      <c r="R214" s="55">
        <f t="shared" si="151"/>
        <v>2.02</v>
      </c>
      <c r="S214" s="55">
        <f t="shared" si="151"/>
        <v>2.02</v>
      </c>
      <c r="T214" s="55">
        <f t="shared" si="151"/>
        <v>2.02</v>
      </c>
      <c r="U214" s="55">
        <f t="shared" si="151"/>
        <v>2.02</v>
      </c>
      <c r="V214" s="55">
        <f t="shared" si="151"/>
        <v>2.02</v>
      </c>
      <c r="W214" s="55">
        <f t="shared" si="151"/>
        <v>2.02</v>
      </c>
      <c r="X214" s="55">
        <f t="shared" si="151"/>
        <v>2.02</v>
      </c>
      <c r="Y214" s="55">
        <f t="shared" si="151"/>
        <v>2.02</v>
      </c>
      <c r="Z214" s="55">
        <f t="shared" si="151"/>
        <v>2.02</v>
      </c>
      <c r="AA214" s="55">
        <f t="shared" si="151"/>
        <v>2.02</v>
      </c>
      <c r="AB214" s="147">
        <v>0.1</v>
      </c>
      <c r="AC214" s="147">
        <v>0.1</v>
      </c>
      <c r="AD214" s="147">
        <v>0.1</v>
      </c>
      <c r="AE214" s="147">
        <v>0.1</v>
      </c>
      <c r="AF214" s="147">
        <v>0.1</v>
      </c>
      <c r="AG214" s="147">
        <v>0.1</v>
      </c>
      <c r="AH214" s="147">
        <v>0.1</v>
      </c>
      <c r="AI214" s="147">
        <v>0.1</v>
      </c>
      <c r="AJ214" s="147">
        <v>0.1</v>
      </c>
      <c r="AK214" s="147">
        <v>0.1</v>
      </c>
      <c r="AL214" s="147">
        <v>0.1</v>
      </c>
      <c r="AM214" s="147">
        <v>0.1</v>
      </c>
      <c r="AN214" s="147">
        <v>0.1</v>
      </c>
      <c r="AO214" s="420">
        <v>0</v>
      </c>
      <c r="AP214" s="431">
        <f t="shared" si="152"/>
        <v>0</v>
      </c>
      <c r="AQ214" s="385">
        <v>0</v>
      </c>
      <c r="AR214" s="237">
        <f t="shared" si="153"/>
        <v>0</v>
      </c>
      <c r="AS214" s="96">
        <v>0</v>
      </c>
      <c r="AT214" s="431">
        <f t="shared" si="154"/>
        <v>0</v>
      </c>
      <c r="AU214" s="420">
        <v>0</v>
      </c>
      <c r="AV214" s="431">
        <f t="shared" si="155"/>
        <v>0</v>
      </c>
      <c r="AW214" s="385">
        <v>0</v>
      </c>
      <c r="AX214" s="431">
        <f t="shared" si="156"/>
        <v>0</v>
      </c>
      <c r="AY214" s="386">
        <v>10080</v>
      </c>
      <c r="AZ214" s="431">
        <f t="shared" si="157"/>
        <v>1008</v>
      </c>
      <c r="BA214" s="386">
        <v>1440</v>
      </c>
      <c r="BB214" s="431">
        <f t="shared" si="158"/>
        <v>144</v>
      </c>
      <c r="BC214" s="386">
        <v>7200</v>
      </c>
      <c r="BD214" s="431">
        <f t="shared" si="159"/>
        <v>720</v>
      </c>
      <c r="BE214" s="385">
        <v>0</v>
      </c>
      <c r="BF214" s="431">
        <f t="shared" si="160"/>
        <v>0</v>
      </c>
      <c r="BG214" s="386">
        <v>0</v>
      </c>
      <c r="BH214" s="431">
        <f t="shared" si="163"/>
        <v>0</v>
      </c>
      <c r="BI214" s="386">
        <v>0</v>
      </c>
      <c r="BJ214" s="431">
        <f t="shared" si="161"/>
        <v>0</v>
      </c>
      <c r="BK214" s="386">
        <v>0</v>
      </c>
      <c r="BL214" s="445">
        <f t="shared" si="162"/>
        <v>0</v>
      </c>
      <c r="BM214" s="77" t="s">
        <v>1219</v>
      </c>
      <c r="BN214" s="599"/>
      <c r="BO214" s="599" t="s">
        <v>1191</v>
      </c>
      <c r="BP214" s="306" t="s">
        <v>1220</v>
      </c>
    </row>
    <row r="215" spans="1:68" ht="14.25" customHeight="1">
      <c r="A215" s="498" t="s">
        <v>864</v>
      </c>
      <c r="B215" s="130" t="s">
        <v>746</v>
      </c>
      <c r="C215" s="544" t="s">
        <v>87</v>
      </c>
      <c r="D215" s="549" t="s">
        <v>357</v>
      </c>
      <c r="E215" s="550" t="s">
        <v>357</v>
      </c>
      <c r="F215" s="966"/>
      <c r="G215" s="214">
        <v>2014</v>
      </c>
      <c r="H215" s="176" t="s">
        <v>764</v>
      </c>
      <c r="I215" s="176" t="s">
        <v>204</v>
      </c>
      <c r="J215" s="330" t="s">
        <v>196</v>
      </c>
      <c r="K215" s="169" t="s">
        <v>1181</v>
      </c>
      <c r="L215" s="176" t="s">
        <v>1221</v>
      </c>
      <c r="M215" s="327" t="s">
        <v>1222</v>
      </c>
      <c r="N215" s="55">
        <v>3.2</v>
      </c>
      <c r="O215" s="55">
        <v>3.2</v>
      </c>
      <c r="P215" s="55">
        <v>3.2</v>
      </c>
      <c r="Q215" s="55">
        <f t="shared" si="164"/>
        <v>3.2</v>
      </c>
      <c r="R215" s="55">
        <f t="shared" si="151"/>
        <v>3.2</v>
      </c>
      <c r="S215" s="55">
        <f t="shared" si="151"/>
        <v>3.2</v>
      </c>
      <c r="T215" s="55">
        <f t="shared" si="151"/>
        <v>3.2</v>
      </c>
      <c r="U215" s="55">
        <f t="shared" si="151"/>
        <v>3.2</v>
      </c>
      <c r="V215" s="55">
        <f t="shared" si="151"/>
        <v>3.2</v>
      </c>
      <c r="W215" s="55">
        <f t="shared" si="151"/>
        <v>3.2</v>
      </c>
      <c r="X215" s="55">
        <f t="shared" si="151"/>
        <v>3.2</v>
      </c>
      <c r="Y215" s="55">
        <f t="shared" si="151"/>
        <v>3.2</v>
      </c>
      <c r="Z215" s="55">
        <f t="shared" si="151"/>
        <v>3.2</v>
      </c>
      <c r="AA215" s="55">
        <f t="shared" si="151"/>
        <v>3.2</v>
      </c>
      <c r="AB215" s="147">
        <v>0.16</v>
      </c>
      <c r="AC215" s="147">
        <v>0.16</v>
      </c>
      <c r="AD215" s="147">
        <v>0.16</v>
      </c>
      <c r="AE215" s="147">
        <v>0.16</v>
      </c>
      <c r="AF215" s="147">
        <v>0.16</v>
      </c>
      <c r="AG215" s="147">
        <v>0.16</v>
      </c>
      <c r="AH215" s="147">
        <v>0.16</v>
      </c>
      <c r="AI215" s="147">
        <v>0.16</v>
      </c>
      <c r="AJ215" s="147">
        <v>0.16</v>
      </c>
      <c r="AK215" s="147">
        <v>0.16</v>
      </c>
      <c r="AL215" s="147">
        <v>0.16</v>
      </c>
      <c r="AM215" s="147">
        <v>0.16</v>
      </c>
      <c r="AN215" s="147">
        <v>0.16</v>
      </c>
      <c r="AO215" s="420">
        <v>0</v>
      </c>
      <c r="AP215" s="431">
        <f t="shared" si="152"/>
        <v>0</v>
      </c>
      <c r="AQ215" s="385">
        <v>0</v>
      </c>
      <c r="AR215" s="237">
        <f t="shared" si="153"/>
        <v>0</v>
      </c>
      <c r="AS215" s="96">
        <v>0</v>
      </c>
      <c r="AT215" s="431">
        <f t="shared" si="154"/>
        <v>0</v>
      </c>
      <c r="AU215" s="420">
        <v>0</v>
      </c>
      <c r="AV215" s="431">
        <f t="shared" si="155"/>
        <v>0</v>
      </c>
      <c r="AW215" s="385">
        <v>0</v>
      </c>
      <c r="AX215" s="431">
        <f t="shared" si="156"/>
        <v>0</v>
      </c>
      <c r="AY215" s="386">
        <v>1040</v>
      </c>
      <c r="AZ215" s="431">
        <f t="shared" si="157"/>
        <v>166.4</v>
      </c>
      <c r="BA215" s="386">
        <v>0</v>
      </c>
      <c r="BB215" s="431">
        <f t="shared" si="158"/>
        <v>0</v>
      </c>
      <c r="BC215" s="386">
        <v>0</v>
      </c>
      <c r="BD215" s="431">
        <f t="shared" si="159"/>
        <v>0</v>
      </c>
      <c r="BE215" s="385">
        <v>0</v>
      </c>
      <c r="BF215" s="431">
        <f t="shared" si="160"/>
        <v>0</v>
      </c>
      <c r="BG215" s="386">
        <v>1040</v>
      </c>
      <c r="BH215" s="431">
        <f t="shared" si="163"/>
        <v>166.4</v>
      </c>
      <c r="BI215" s="386">
        <v>0</v>
      </c>
      <c r="BJ215" s="431">
        <f t="shared" si="161"/>
        <v>0</v>
      </c>
      <c r="BK215" s="386">
        <v>2080</v>
      </c>
      <c r="BL215" s="445">
        <f t="shared" si="162"/>
        <v>332.8</v>
      </c>
      <c r="BM215" s="77" t="s">
        <v>1223</v>
      </c>
      <c r="BN215" s="599"/>
      <c r="BO215" s="599" t="s">
        <v>1191</v>
      </c>
      <c r="BP215" s="306" t="s">
        <v>1224</v>
      </c>
    </row>
    <row r="216" spans="1:68" ht="14.25" customHeight="1">
      <c r="A216" s="498" t="s">
        <v>864</v>
      </c>
      <c r="B216" s="130" t="s">
        <v>746</v>
      </c>
      <c r="C216" s="544" t="s">
        <v>87</v>
      </c>
      <c r="D216" s="549" t="s">
        <v>357</v>
      </c>
      <c r="E216" s="550" t="s">
        <v>357</v>
      </c>
      <c r="F216" s="966"/>
      <c r="G216" s="214">
        <v>2014</v>
      </c>
      <c r="H216" s="176" t="s">
        <v>764</v>
      </c>
      <c r="I216" s="176" t="s">
        <v>204</v>
      </c>
      <c r="J216" s="330" t="s">
        <v>196</v>
      </c>
      <c r="K216" s="169" t="s">
        <v>1181</v>
      </c>
      <c r="L216" s="176" t="s">
        <v>1182</v>
      </c>
      <c r="M216" s="327" t="s">
        <v>1183</v>
      </c>
      <c r="N216" s="55">
        <v>3.22</v>
      </c>
      <c r="O216" s="55">
        <v>3.22</v>
      </c>
      <c r="P216" s="55">
        <v>3.22</v>
      </c>
      <c r="Q216" s="55">
        <f t="shared" si="164"/>
        <v>3.22</v>
      </c>
      <c r="R216" s="55">
        <f t="shared" si="164"/>
        <v>3.22</v>
      </c>
      <c r="S216" s="55">
        <f t="shared" si="164"/>
        <v>3.22</v>
      </c>
      <c r="T216" s="55">
        <f t="shared" si="164"/>
        <v>3.22</v>
      </c>
      <c r="U216" s="55">
        <f t="shared" si="164"/>
        <v>3.22</v>
      </c>
      <c r="V216" s="55">
        <f t="shared" si="164"/>
        <v>3.22</v>
      </c>
      <c r="W216" s="55">
        <f t="shared" si="164"/>
        <v>3.22</v>
      </c>
      <c r="X216" s="55">
        <f t="shared" si="164"/>
        <v>3.22</v>
      </c>
      <c r="Y216" s="55">
        <f t="shared" si="164"/>
        <v>3.22</v>
      </c>
      <c r="Z216" s="55">
        <f t="shared" si="164"/>
        <v>3.22</v>
      </c>
      <c r="AA216" s="55">
        <f t="shared" si="164"/>
        <v>3.22</v>
      </c>
      <c r="AB216" s="147">
        <v>0.16</v>
      </c>
      <c r="AC216" s="147">
        <v>0.16</v>
      </c>
      <c r="AD216" s="147">
        <v>0.16</v>
      </c>
      <c r="AE216" s="147">
        <v>0.16</v>
      </c>
      <c r="AF216" s="147">
        <v>0.16</v>
      </c>
      <c r="AG216" s="147">
        <v>0.16</v>
      </c>
      <c r="AH216" s="147">
        <v>0.16</v>
      </c>
      <c r="AI216" s="147">
        <v>0.16</v>
      </c>
      <c r="AJ216" s="147">
        <v>0.16</v>
      </c>
      <c r="AK216" s="147">
        <v>0.16</v>
      </c>
      <c r="AL216" s="147">
        <v>0.16</v>
      </c>
      <c r="AM216" s="147">
        <v>0.16</v>
      </c>
      <c r="AN216" s="147">
        <v>0.16</v>
      </c>
      <c r="AO216" s="420">
        <v>0</v>
      </c>
      <c r="AP216" s="431">
        <f t="shared" si="152"/>
        <v>0</v>
      </c>
      <c r="AQ216" s="385">
        <v>0</v>
      </c>
      <c r="AR216" s="237">
        <f t="shared" si="153"/>
        <v>0</v>
      </c>
      <c r="AS216" s="96">
        <v>9520</v>
      </c>
      <c r="AT216" s="431">
        <f t="shared" si="154"/>
        <v>1523.2</v>
      </c>
      <c r="AU216" s="420">
        <v>0</v>
      </c>
      <c r="AV216" s="431">
        <f t="shared" si="155"/>
        <v>0</v>
      </c>
      <c r="AW216" s="385">
        <v>0</v>
      </c>
      <c r="AX216" s="431">
        <f t="shared" si="156"/>
        <v>0</v>
      </c>
      <c r="AY216" s="386">
        <v>2080</v>
      </c>
      <c r="AZ216" s="431">
        <f t="shared" si="157"/>
        <v>332.8</v>
      </c>
      <c r="BA216" s="386">
        <v>1280</v>
      </c>
      <c r="BB216" s="431">
        <f t="shared" si="158"/>
        <v>204.8</v>
      </c>
      <c r="BC216" s="386">
        <v>2080</v>
      </c>
      <c r="BD216" s="431">
        <f t="shared" si="159"/>
        <v>332.8</v>
      </c>
      <c r="BE216" s="385">
        <v>3120</v>
      </c>
      <c r="BF216" s="431">
        <f t="shared" si="160"/>
        <v>499.2</v>
      </c>
      <c r="BG216" s="386">
        <v>4880</v>
      </c>
      <c r="BH216" s="431">
        <f t="shared" si="163"/>
        <v>780.80000000000007</v>
      </c>
      <c r="BI216" s="386">
        <v>0</v>
      </c>
      <c r="BJ216" s="431">
        <f t="shared" si="161"/>
        <v>0</v>
      </c>
      <c r="BK216" s="386">
        <v>4480</v>
      </c>
      <c r="BL216" s="445">
        <f t="shared" si="162"/>
        <v>716.80000000000007</v>
      </c>
      <c r="BM216" s="77" t="s">
        <v>1225</v>
      </c>
      <c r="BN216" s="599"/>
      <c r="BO216" s="599" t="s">
        <v>1186</v>
      </c>
      <c r="BP216" s="306" t="s">
        <v>1226</v>
      </c>
    </row>
    <row r="217" spans="1:68" ht="14.25" customHeight="1">
      <c r="A217" s="498" t="s">
        <v>864</v>
      </c>
      <c r="B217" s="130" t="s">
        <v>746</v>
      </c>
      <c r="C217" s="544" t="s">
        <v>87</v>
      </c>
      <c r="D217" s="549" t="s">
        <v>357</v>
      </c>
      <c r="E217" s="550" t="s">
        <v>357</v>
      </c>
      <c r="F217" s="966"/>
      <c r="G217" s="214">
        <v>2014</v>
      </c>
      <c r="H217" s="176" t="s">
        <v>764</v>
      </c>
      <c r="I217" s="176" t="s">
        <v>204</v>
      </c>
      <c r="J217" s="330" t="s">
        <v>196</v>
      </c>
      <c r="K217" s="169" t="s">
        <v>1181</v>
      </c>
      <c r="L217" s="176" t="s">
        <v>1188</v>
      </c>
      <c r="M217" s="327" t="s">
        <v>1189</v>
      </c>
      <c r="N217" s="55">
        <v>3.17</v>
      </c>
      <c r="O217" s="55">
        <v>3.17</v>
      </c>
      <c r="P217" s="55">
        <v>3.17</v>
      </c>
      <c r="Q217" s="55">
        <f t="shared" si="164"/>
        <v>3.17</v>
      </c>
      <c r="R217" s="55">
        <f t="shared" si="164"/>
        <v>3.17</v>
      </c>
      <c r="S217" s="55">
        <f t="shared" si="164"/>
        <v>3.17</v>
      </c>
      <c r="T217" s="55">
        <f t="shared" si="164"/>
        <v>3.17</v>
      </c>
      <c r="U217" s="55">
        <f t="shared" si="164"/>
        <v>3.17</v>
      </c>
      <c r="V217" s="55">
        <f t="shared" si="164"/>
        <v>3.17</v>
      </c>
      <c r="W217" s="55">
        <f t="shared" si="164"/>
        <v>3.17</v>
      </c>
      <c r="X217" s="55">
        <f t="shared" si="164"/>
        <v>3.17</v>
      </c>
      <c r="Y217" s="55">
        <f t="shared" si="164"/>
        <v>3.17</v>
      </c>
      <c r="Z217" s="55">
        <f t="shared" si="164"/>
        <v>3.17</v>
      </c>
      <c r="AA217" s="55">
        <f t="shared" si="164"/>
        <v>3.17</v>
      </c>
      <c r="AB217" s="147">
        <v>0.16</v>
      </c>
      <c r="AC217" s="147">
        <v>0.16</v>
      </c>
      <c r="AD217" s="147">
        <v>0.16</v>
      </c>
      <c r="AE217" s="147">
        <v>0.16</v>
      </c>
      <c r="AF217" s="147">
        <v>0.16</v>
      </c>
      <c r="AG217" s="147">
        <v>0.16</v>
      </c>
      <c r="AH217" s="147">
        <v>0.16</v>
      </c>
      <c r="AI217" s="147">
        <v>0.16</v>
      </c>
      <c r="AJ217" s="147">
        <v>0.16</v>
      </c>
      <c r="AK217" s="147">
        <v>0.16</v>
      </c>
      <c r="AL217" s="147">
        <v>0.16</v>
      </c>
      <c r="AM217" s="147">
        <v>0.16</v>
      </c>
      <c r="AN217" s="147">
        <v>0.16</v>
      </c>
      <c r="AO217" s="420">
        <v>2080</v>
      </c>
      <c r="AP217" s="431">
        <f t="shared" si="152"/>
        <v>332.8</v>
      </c>
      <c r="AQ217" s="385">
        <v>3120</v>
      </c>
      <c r="AR217" s="237">
        <f t="shared" si="153"/>
        <v>499.2</v>
      </c>
      <c r="AS217" s="96">
        <v>4160</v>
      </c>
      <c r="AT217" s="431">
        <f t="shared" si="154"/>
        <v>665.6</v>
      </c>
      <c r="AU217" s="420">
        <v>0</v>
      </c>
      <c r="AV217" s="431">
        <f t="shared" si="155"/>
        <v>0</v>
      </c>
      <c r="AW217" s="385">
        <v>4160</v>
      </c>
      <c r="AX217" s="431">
        <f t="shared" si="156"/>
        <v>665.6</v>
      </c>
      <c r="AY217" s="386">
        <v>2080</v>
      </c>
      <c r="AZ217" s="431">
        <f t="shared" si="157"/>
        <v>332.8</v>
      </c>
      <c r="BA217" s="386">
        <v>2080</v>
      </c>
      <c r="BB217" s="431">
        <f t="shared" si="158"/>
        <v>332.8</v>
      </c>
      <c r="BC217" s="386">
        <v>4160</v>
      </c>
      <c r="BD217" s="431">
        <f t="shared" si="159"/>
        <v>665.6</v>
      </c>
      <c r="BE217" s="385">
        <v>3120</v>
      </c>
      <c r="BF217" s="431">
        <f t="shared" si="160"/>
        <v>499.2</v>
      </c>
      <c r="BG217" s="386">
        <v>5200</v>
      </c>
      <c r="BH217" s="431">
        <f t="shared" si="163"/>
        <v>832</v>
      </c>
      <c r="BI217" s="386">
        <v>3120</v>
      </c>
      <c r="BJ217" s="431">
        <f t="shared" si="161"/>
        <v>499.2</v>
      </c>
      <c r="BK217" s="386">
        <v>3120</v>
      </c>
      <c r="BL217" s="445">
        <f t="shared" si="162"/>
        <v>499.2</v>
      </c>
      <c r="BM217" s="77" t="s">
        <v>1227</v>
      </c>
      <c r="BN217" s="599"/>
      <c r="BO217" s="599" t="s">
        <v>1194</v>
      </c>
      <c r="BP217" s="306" t="s">
        <v>1228</v>
      </c>
    </row>
    <row r="218" spans="1:68" ht="14.25" customHeight="1">
      <c r="A218" s="498" t="s">
        <v>864</v>
      </c>
      <c r="B218" s="130" t="s">
        <v>746</v>
      </c>
      <c r="C218" s="544" t="s">
        <v>87</v>
      </c>
      <c r="D218" s="549" t="s">
        <v>357</v>
      </c>
      <c r="E218" s="550" t="s">
        <v>357</v>
      </c>
      <c r="F218" s="966"/>
      <c r="G218" s="214">
        <v>2014</v>
      </c>
      <c r="H218" s="176" t="s">
        <v>764</v>
      </c>
      <c r="I218" s="176" t="s">
        <v>204</v>
      </c>
      <c r="J218" s="330" t="s">
        <v>196</v>
      </c>
      <c r="K218" s="169" t="s">
        <v>1181</v>
      </c>
      <c r="L218" s="176" t="s">
        <v>1182</v>
      </c>
      <c r="M218" s="327" t="s">
        <v>1183</v>
      </c>
      <c r="N218" s="55">
        <v>3.22</v>
      </c>
      <c r="O218" s="55">
        <v>3.22</v>
      </c>
      <c r="P218" s="55">
        <v>3.22</v>
      </c>
      <c r="Q218" s="55">
        <f t="shared" si="164"/>
        <v>3.22</v>
      </c>
      <c r="R218" s="55">
        <f t="shared" si="164"/>
        <v>3.22</v>
      </c>
      <c r="S218" s="55">
        <f t="shared" si="164"/>
        <v>3.22</v>
      </c>
      <c r="T218" s="55">
        <f t="shared" si="164"/>
        <v>3.22</v>
      </c>
      <c r="U218" s="55">
        <f t="shared" si="164"/>
        <v>3.22</v>
      </c>
      <c r="V218" s="55">
        <f t="shared" si="164"/>
        <v>3.22</v>
      </c>
      <c r="W218" s="55">
        <f t="shared" si="164"/>
        <v>3.22</v>
      </c>
      <c r="X218" s="55">
        <f t="shared" si="164"/>
        <v>3.22</v>
      </c>
      <c r="Y218" s="55">
        <f t="shared" si="164"/>
        <v>3.22</v>
      </c>
      <c r="Z218" s="55">
        <f t="shared" si="164"/>
        <v>3.22</v>
      </c>
      <c r="AA218" s="55">
        <f t="shared" si="164"/>
        <v>3.22</v>
      </c>
      <c r="AB218" s="147">
        <v>0.16</v>
      </c>
      <c r="AC218" s="147">
        <v>0.16</v>
      </c>
      <c r="AD218" s="147">
        <v>0.16</v>
      </c>
      <c r="AE218" s="147">
        <v>0.16</v>
      </c>
      <c r="AF218" s="147">
        <v>0.16</v>
      </c>
      <c r="AG218" s="147">
        <v>0.16</v>
      </c>
      <c r="AH218" s="147">
        <v>0.16</v>
      </c>
      <c r="AI218" s="147">
        <v>0.16</v>
      </c>
      <c r="AJ218" s="147">
        <v>0.16</v>
      </c>
      <c r="AK218" s="147">
        <v>0.16</v>
      </c>
      <c r="AL218" s="147">
        <v>0.16</v>
      </c>
      <c r="AM218" s="147">
        <v>0.16</v>
      </c>
      <c r="AN218" s="147">
        <v>0.16</v>
      </c>
      <c r="AO218" s="420">
        <v>0</v>
      </c>
      <c r="AP218" s="431">
        <f t="shared" si="152"/>
        <v>0</v>
      </c>
      <c r="AQ218" s="385">
        <v>0</v>
      </c>
      <c r="AR218" s="237">
        <f t="shared" si="153"/>
        <v>0</v>
      </c>
      <c r="AS218" s="96">
        <v>0</v>
      </c>
      <c r="AT218" s="431">
        <f t="shared" si="154"/>
        <v>0</v>
      </c>
      <c r="AU218" s="420">
        <v>0</v>
      </c>
      <c r="AV218" s="431">
        <f t="shared" si="155"/>
        <v>0</v>
      </c>
      <c r="AW218" s="385">
        <v>0</v>
      </c>
      <c r="AX218" s="431">
        <f t="shared" si="156"/>
        <v>0</v>
      </c>
      <c r="AY218" s="386">
        <v>0</v>
      </c>
      <c r="AZ218" s="431">
        <f t="shared" si="157"/>
        <v>0</v>
      </c>
      <c r="BA218" s="386">
        <v>0</v>
      </c>
      <c r="BB218" s="431">
        <f t="shared" si="158"/>
        <v>0</v>
      </c>
      <c r="BC218" s="386">
        <v>0</v>
      </c>
      <c r="BD218" s="431">
        <f t="shared" si="159"/>
        <v>0</v>
      </c>
      <c r="BE218" s="385">
        <v>0</v>
      </c>
      <c r="BF218" s="431">
        <f t="shared" si="160"/>
        <v>0</v>
      </c>
      <c r="BG218" s="386">
        <v>0</v>
      </c>
      <c r="BH218" s="431">
        <f t="shared" si="163"/>
        <v>0</v>
      </c>
      <c r="BI218" s="386">
        <v>0</v>
      </c>
      <c r="BJ218" s="431">
        <f t="shared" si="161"/>
        <v>0</v>
      </c>
      <c r="BK218" s="386">
        <v>0</v>
      </c>
      <c r="BL218" s="445">
        <f t="shared" si="162"/>
        <v>0</v>
      </c>
      <c r="BM218" s="77" t="s">
        <v>1229</v>
      </c>
      <c r="BN218" s="599"/>
      <c r="BO218" s="599" t="s">
        <v>1186</v>
      </c>
      <c r="BP218" s="306" t="s">
        <v>1230</v>
      </c>
    </row>
    <row r="219" spans="1:68" ht="14.25" hidden="1" customHeight="1">
      <c r="A219" s="493" t="s">
        <v>864</v>
      </c>
      <c r="B219" s="130" t="s">
        <v>746</v>
      </c>
      <c r="C219" s="544" t="s">
        <v>87</v>
      </c>
      <c r="D219" s="549" t="s">
        <v>357</v>
      </c>
      <c r="E219" s="550" t="s">
        <v>357</v>
      </c>
      <c r="F219" s="966"/>
      <c r="G219" s="214">
        <v>2014</v>
      </c>
      <c r="H219" s="176" t="s">
        <v>767</v>
      </c>
      <c r="I219" s="176" t="s">
        <v>204</v>
      </c>
      <c r="J219" s="330" t="s">
        <v>196</v>
      </c>
      <c r="K219" s="169" t="s">
        <v>1181</v>
      </c>
      <c r="L219" s="176" t="s">
        <v>167</v>
      </c>
      <c r="M219" s="327" t="s">
        <v>1199</v>
      </c>
      <c r="N219" s="55">
        <v>2.94</v>
      </c>
      <c r="O219" s="55">
        <v>2.94</v>
      </c>
      <c r="P219" s="55">
        <v>2.94</v>
      </c>
      <c r="Q219" s="55">
        <f t="shared" si="164"/>
        <v>2.94</v>
      </c>
      <c r="R219" s="55">
        <f t="shared" si="164"/>
        <v>2.94</v>
      </c>
      <c r="S219" s="55">
        <f t="shared" si="164"/>
        <v>2.94</v>
      </c>
      <c r="T219" s="55">
        <f t="shared" si="164"/>
        <v>2.94</v>
      </c>
      <c r="U219" s="55">
        <f t="shared" si="164"/>
        <v>2.94</v>
      </c>
      <c r="V219" s="55">
        <f t="shared" si="164"/>
        <v>2.94</v>
      </c>
      <c r="W219" s="55">
        <f t="shared" si="164"/>
        <v>2.94</v>
      </c>
      <c r="X219" s="55">
        <f t="shared" si="164"/>
        <v>2.94</v>
      </c>
      <c r="Y219" s="55">
        <f t="shared" si="164"/>
        <v>2.94</v>
      </c>
      <c r="Z219" s="55">
        <f t="shared" si="164"/>
        <v>2.94</v>
      </c>
      <c r="AA219" s="55">
        <f t="shared" si="164"/>
        <v>2.94</v>
      </c>
      <c r="AB219" s="147">
        <v>0.16</v>
      </c>
      <c r="AC219" s="147">
        <v>0.16</v>
      </c>
      <c r="AD219" s="147">
        <v>0.16</v>
      </c>
      <c r="AE219" s="147">
        <v>0.16</v>
      </c>
      <c r="AF219" s="147">
        <v>0.16</v>
      </c>
      <c r="AG219" s="147">
        <v>0.16</v>
      </c>
      <c r="AH219" s="147">
        <v>0.16</v>
      </c>
      <c r="AI219" s="147">
        <v>0.16</v>
      </c>
      <c r="AJ219" s="147">
        <v>0.16</v>
      </c>
      <c r="AK219" s="147">
        <v>0.16</v>
      </c>
      <c r="AL219" s="147">
        <v>0.16</v>
      </c>
      <c r="AM219" s="147">
        <v>0.16</v>
      </c>
      <c r="AN219" s="147">
        <v>0.16</v>
      </c>
      <c r="AO219" s="420">
        <v>0</v>
      </c>
      <c r="AP219" s="431">
        <f t="shared" si="152"/>
        <v>0</v>
      </c>
      <c r="AQ219" s="385">
        <v>0</v>
      </c>
      <c r="AR219" s="237">
        <f t="shared" si="153"/>
        <v>0</v>
      </c>
      <c r="AS219" s="96">
        <v>0</v>
      </c>
      <c r="AT219" s="431">
        <f t="shared" si="154"/>
        <v>0</v>
      </c>
      <c r="AU219" s="420">
        <v>0</v>
      </c>
      <c r="AV219" s="431">
        <f t="shared" si="155"/>
        <v>0</v>
      </c>
      <c r="AW219" s="385">
        <v>0</v>
      </c>
      <c r="AX219" s="431">
        <f t="shared" si="156"/>
        <v>0</v>
      </c>
      <c r="AY219" s="386">
        <v>0</v>
      </c>
      <c r="AZ219" s="431">
        <f t="shared" si="157"/>
        <v>0</v>
      </c>
      <c r="BA219" s="386">
        <v>0</v>
      </c>
      <c r="BB219" s="431">
        <f t="shared" si="158"/>
        <v>0</v>
      </c>
      <c r="BC219" s="386">
        <v>0</v>
      </c>
      <c r="BD219" s="431">
        <f t="shared" si="159"/>
        <v>0</v>
      </c>
      <c r="BE219" s="385">
        <v>0</v>
      </c>
      <c r="BF219" s="431">
        <f t="shared" si="160"/>
        <v>0</v>
      </c>
      <c r="BG219" s="386">
        <v>0</v>
      </c>
      <c r="BH219" s="431">
        <f t="shared" si="163"/>
        <v>0</v>
      </c>
      <c r="BI219" s="386">
        <v>0</v>
      </c>
      <c r="BJ219" s="431">
        <f t="shared" si="161"/>
        <v>0</v>
      </c>
      <c r="BK219" s="386">
        <v>0</v>
      </c>
      <c r="BL219" s="445">
        <f t="shared" si="162"/>
        <v>0</v>
      </c>
      <c r="BM219" s="77" t="s">
        <v>768</v>
      </c>
      <c r="BN219" s="599"/>
      <c r="BO219" s="599" t="s">
        <v>754</v>
      </c>
      <c r="BP219" s="306" t="s">
        <v>1231</v>
      </c>
    </row>
    <row r="220" spans="1:68" ht="14.25" hidden="1" customHeight="1">
      <c r="A220" s="498" t="s">
        <v>864</v>
      </c>
      <c r="B220" s="130" t="s">
        <v>746</v>
      </c>
      <c r="C220" s="544" t="s">
        <v>87</v>
      </c>
      <c r="D220" s="549" t="s">
        <v>357</v>
      </c>
      <c r="E220" s="550" t="s">
        <v>357</v>
      </c>
      <c r="F220" s="966"/>
      <c r="G220" s="214">
        <v>2019</v>
      </c>
      <c r="H220" s="176" t="s">
        <v>773</v>
      </c>
      <c r="I220" s="176" t="s">
        <v>204</v>
      </c>
      <c r="J220" s="330" t="s">
        <v>196</v>
      </c>
      <c r="K220" s="169" t="s">
        <v>1181</v>
      </c>
      <c r="L220" s="176" t="s">
        <v>167</v>
      </c>
      <c r="M220" s="327" t="s">
        <v>1199</v>
      </c>
      <c r="N220" s="55">
        <v>10.74</v>
      </c>
      <c r="O220" s="55">
        <v>10.74</v>
      </c>
      <c r="P220" s="55">
        <v>10.74</v>
      </c>
      <c r="Q220" s="55">
        <f t="shared" si="164"/>
        <v>10.74</v>
      </c>
      <c r="R220" s="55">
        <f t="shared" si="164"/>
        <v>10.74</v>
      </c>
      <c r="S220" s="55">
        <f t="shared" si="164"/>
        <v>10.74</v>
      </c>
      <c r="T220" s="55">
        <f t="shared" si="164"/>
        <v>10.74</v>
      </c>
      <c r="U220" s="55">
        <f t="shared" si="164"/>
        <v>10.74</v>
      </c>
      <c r="V220" s="55">
        <f t="shared" si="164"/>
        <v>10.74</v>
      </c>
      <c r="W220" s="55">
        <f t="shared" si="164"/>
        <v>10.74</v>
      </c>
      <c r="X220" s="55">
        <f t="shared" si="164"/>
        <v>10.74</v>
      </c>
      <c r="Y220" s="55">
        <f t="shared" si="164"/>
        <v>10.74</v>
      </c>
      <c r="Z220" s="55">
        <f t="shared" si="164"/>
        <v>10.74</v>
      </c>
      <c r="AA220" s="55">
        <f t="shared" si="164"/>
        <v>10.74</v>
      </c>
      <c r="AB220" s="147">
        <v>0.56000000000000005</v>
      </c>
      <c r="AC220" s="147">
        <v>0.56000000000000005</v>
      </c>
      <c r="AD220" s="147">
        <v>0.56000000000000005</v>
      </c>
      <c r="AE220" s="147">
        <v>0.56000000000000005</v>
      </c>
      <c r="AF220" s="147">
        <v>0.56000000000000005</v>
      </c>
      <c r="AG220" s="147">
        <v>0.56000000000000005</v>
      </c>
      <c r="AH220" s="147">
        <v>0.56000000000000005</v>
      </c>
      <c r="AI220" s="147">
        <v>0.56000000000000005</v>
      </c>
      <c r="AJ220" s="147">
        <v>0.56000000000000005</v>
      </c>
      <c r="AK220" s="147">
        <v>0.56000000000000005</v>
      </c>
      <c r="AL220" s="147">
        <v>0.56000000000000005</v>
      </c>
      <c r="AM220" s="147">
        <v>0.56000000000000005</v>
      </c>
      <c r="AN220" s="147">
        <v>0.56000000000000005</v>
      </c>
      <c r="AO220" s="420">
        <v>0</v>
      </c>
      <c r="AP220" s="431">
        <f t="shared" si="152"/>
        <v>0</v>
      </c>
      <c r="AQ220" s="385">
        <v>0</v>
      </c>
      <c r="AR220" s="237">
        <f t="shared" si="153"/>
        <v>0</v>
      </c>
      <c r="AS220" s="96">
        <v>0</v>
      </c>
      <c r="AT220" s="431">
        <f t="shared" si="154"/>
        <v>0</v>
      </c>
      <c r="AU220" s="420">
        <v>0</v>
      </c>
      <c r="AV220" s="431">
        <f t="shared" si="155"/>
        <v>0</v>
      </c>
      <c r="AW220" s="385">
        <v>0</v>
      </c>
      <c r="AX220" s="431">
        <f t="shared" si="156"/>
        <v>0</v>
      </c>
      <c r="AY220" s="386">
        <v>0</v>
      </c>
      <c r="AZ220" s="431">
        <f t="shared" si="157"/>
        <v>0</v>
      </c>
      <c r="BA220" s="386">
        <v>0</v>
      </c>
      <c r="BB220" s="431">
        <f t="shared" si="158"/>
        <v>0</v>
      </c>
      <c r="BC220" s="386">
        <v>0</v>
      </c>
      <c r="BD220" s="431">
        <f t="shared" si="159"/>
        <v>0</v>
      </c>
      <c r="BE220" s="385">
        <v>0</v>
      </c>
      <c r="BF220" s="431">
        <f t="shared" si="160"/>
        <v>0</v>
      </c>
      <c r="BG220" s="386">
        <v>0</v>
      </c>
      <c r="BH220" s="431">
        <f t="shared" si="163"/>
        <v>0</v>
      </c>
      <c r="BI220" s="386">
        <v>0</v>
      </c>
      <c r="BJ220" s="431">
        <f t="shared" si="161"/>
        <v>0</v>
      </c>
      <c r="BK220" s="386">
        <v>0</v>
      </c>
      <c r="BL220" s="445">
        <f t="shared" si="162"/>
        <v>0</v>
      </c>
      <c r="BM220" s="77" t="s">
        <v>1232</v>
      </c>
      <c r="BN220" s="599"/>
      <c r="BO220" s="599" t="s">
        <v>754</v>
      </c>
      <c r="BP220" s="306" t="s">
        <v>1233</v>
      </c>
    </row>
    <row r="221" spans="1:68" ht="14.25" hidden="1" customHeight="1">
      <c r="A221" s="493" t="s">
        <v>864</v>
      </c>
      <c r="B221" s="130" t="s">
        <v>746</v>
      </c>
      <c r="C221" s="544" t="s">
        <v>87</v>
      </c>
      <c r="D221" s="549" t="s">
        <v>357</v>
      </c>
      <c r="E221" s="550" t="s">
        <v>357</v>
      </c>
      <c r="F221" s="966"/>
      <c r="G221" s="214">
        <v>2020</v>
      </c>
      <c r="H221" s="176" t="s">
        <v>776</v>
      </c>
      <c r="I221" s="176" t="s">
        <v>204</v>
      </c>
      <c r="J221" s="330" t="s">
        <v>196</v>
      </c>
      <c r="K221" s="176" t="s">
        <v>1181</v>
      </c>
      <c r="L221" s="176" t="s">
        <v>1182</v>
      </c>
      <c r="M221" s="327" t="s">
        <v>1183</v>
      </c>
      <c r="N221" s="55">
        <v>5.62</v>
      </c>
      <c r="O221" s="55">
        <v>5.62</v>
      </c>
      <c r="P221" s="55">
        <v>5.62</v>
      </c>
      <c r="Q221" s="55">
        <f t="shared" si="164"/>
        <v>5.62</v>
      </c>
      <c r="R221" s="55">
        <f t="shared" si="164"/>
        <v>5.62</v>
      </c>
      <c r="S221" s="55">
        <f t="shared" si="164"/>
        <v>5.62</v>
      </c>
      <c r="T221" s="55">
        <f t="shared" si="164"/>
        <v>5.62</v>
      </c>
      <c r="U221" s="55">
        <f t="shared" si="164"/>
        <v>5.62</v>
      </c>
      <c r="V221" s="55">
        <f t="shared" si="164"/>
        <v>5.62</v>
      </c>
      <c r="W221" s="55">
        <f t="shared" si="164"/>
        <v>5.62</v>
      </c>
      <c r="X221" s="55">
        <f t="shared" si="164"/>
        <v>5.62</v>
      </c>
      <c r="Y221" s="55">
        <f t="shared" si="164"/>
        <v>5.62</v>
      </c>
      <c r="Z221" s="55">
        <f t="shared" si="164"/>
        <v>5.62</v>
      </c>
      <c r="AA221" s="55">
        <f t="shared" si="164"/>
        <v>5.62</v>
      </c>
      <c r="AB221" s="147">
        <v>0.27</v>
      </c>
      <c r="AC221" s="147">
        <v>0.27</v>
      </c>
      <c r="AD221" s="147">
        <v>0.27</v>
      </c>
      <c r="AE221" s="147">
        <v>0.27</v>
      </c>
      <c r="AF221" s="147">
        <v>0.27</v>
      </c>
      <c r="AG221" s="147">
        <v>0.27</v>
      </c>
      <c r="AH221" s="147">
        <v>0.27</v>
      </c>
      <c r="AI221" s="147">
        <v>0.27</v>
      </c>
      <c r="AJ221" s="147">
        <v>0.27</v>
      </c>
      <c r="AK221" s="147">
        <v>0.27</v>
      </c>
      <c r="AL221" s="147">
        <v>0.27</v>
      </c>
      <c r="AM221" s="147">
        <v>0.27</v>
      </c>
      <c r="AN221" s="147">
        <v>0.27</v>
      </c>
      <c r="AO221" s="420">
        <v>48060</v>
      </c>
      <c r="AP221" s="431">
        <f t="shared" si="152"/>
        <v>12976.2</v>
      </c>
      <c r="AQ221" s="385">
        <v>16500</v>
      </c>
      <c r="AR221" s="237">
        <f t="shared" si="153"/>
        <v>4455</v>
      </c>
      <c r="AS221" s="96">
        <v>20400</v>
      </c>
      <c r="AT221" s="431">
        <f t="shared" si="154"/>
        <v>5508</v>
      </c>
      <c r="AU221" s="420">
        <v>10800</v>
      </c>
      <c r="AV221" s="431">
        <f t="shared" si="155"/>
        <v>2916</v>
      </c>
      <c r="AW221" s="385">
        <v>9120</v>
      </c>
      <c r="AX221" s="431">
        <f t="shared" si="156"/>
        <v>2462.4</v>
      </c>
      <c r="AY221" s="386">
        <v>25380</v>
      </c>
      <c r="AZ221" s="431">
        <f t="shared" si="157"/>
        <v>6852.6</v>
      </c>
      <c r="BA221" s="386">
        <v>10500</v>
      </c>
      <c r="BB221" s="431">
        <f t="shared" si="158"/>
        <v>2835</v>
      </c>
      <c r="BC221" s="386">
        <v>16560</v>
      </c>
      <c r="BD221" s="431">
        <f t="shared" si="159"/>
        <v>4471.2000000000007</v>
      </c>
      <c r="BE221" s="385">
        <v>23040</v>
      </c>
      <c r="BF221" s="431">
        <f t="shared" si="160"/>
        <v>6220.8</v>
      </c>
      <c r="BG221" s="386">
        <v>17400</v>
      </c>
      <c r="BH221" s="431">
        <f t="shared" si="163"/>
        <v>4698</v>
      </c>
      <c r="BI221" s="386">
        <v>26340</v>
      </c>
      <c r="BJ221" s="431">
        <f t="shared" si="161"/>
        <v>7111.8</v>
      </c>
      <c r="BK221" s="386">
        <v>27780</v>
      </c>
      <c r="BL221" s="445">
        <f t="shared" si="162"/>
        <v>7500.6</v>
      </c>
      <c r="BM221" s="77" t="s">
        <v>1234</v>
      </c>
      <c r="BN221" s="599" t="s">
        <v>1185</v>
      </c>
      <c r="BO221" s="599" t="s">
        <v>1186</v>
      </c>
      <c r="BP221" s="306" t="s">
        <v>1234</v>
      </c>
    </row>
    <row r="222" spans="1:68" ht="14.25" hidden="1" customHeight="1">
      <c r="A222" s="493" t="s">
        <v>864</v>
      </c>
      <c r="B222" s="130" t="s">
        <v>746</v>
      </c>
      <c r="C222" s="544" t="s">
        <v>87</v>
      </c>
      <c r="D222" s="549" t="s">
        <v>357</v>
      </c>
      <c r="E222" s="550" t="s">
        <v>357</v>
      </c>
      <c r="F222" s="966"/>
      <c r="G222" s="214">
        <v>2020</v>
      </c>
      <c r="H222" s="176" t="s">
        <v>776</v>
      </c>
      <c r="I222" s="176" t="s">
        <v>204</v>
      </c>
      <c r="J222" s="330" t="s">
        <v>196</v>
      </c>
      <c r="K222" s="176" t="s">
        <v>1181</v>
      </c>
      <c r="L222" s="176" t="s">
        <v>1221</v>
      </c>
      <c r="M222" s="327" t="s">
        <v>1222</v>
      </c>
      <c r="N222" s="55">
        <v>5.6</v>
      </c>
      <c r="O222" s="55">
        <v>5.6</v>
      </c>
      <c r="P222" s="55">
        <v>5.6</v>
      </c>
      <c r="Q222" s="55">
        <f t="shared" ref="Q222:AA237" si="168">P222</f>
        <v>5.6</v>
      </c>
      <c r="R222" s="55">
        <f t="shared" si="168"/>
        <v>5.6</v>
      </c>
      <c r="S222" s="55">
        <f t="shared" si="168"/>
        <v>5.6</v>
      </c>
      <c r="T222" s="55">
        <f t="shared" si="168"/>
        <v>5.6</v>
      </c>
      <c r="U222" s="55">
        <f t="shared" si="168"/>
        <v>5.6</v>
      </c>
      <c r="V222" s="55">
        <f t="shared" si="168"/>
        <v>5.6</v>
      </c>
      <c r="W222" s="55">
        <f t="shared" si="168"/>
        <v>5.6</v>
      </c>
      <c r="X222" s="55">
        <f t="shared" si="168"/>
        <v>5.6</v>
      </c>
      <c r="Y222" s="55">
        <f t="shared" si="168"/>
        <v>5.6</v>
      </c>
      <c r="Z222" s="55">
        <f t="shared" si="168"/>
        <v>5.6</v>
      </c>
      <c r="AA222" s="55">
        <f t="shared" si="168"/>
        <v>5.6</v>
      </c>
      <c r="AB222" s="147">
        <v>0.27</v>
      </c>
      <c r="AC222" s="147">
        <v>0.27</v>
      </c>
      <c r="AD222" s="147">
        <v>0.27</v>
      </c>
      <c r="AE222" s="147">
        <v>0.27</v>
      </c>
      <c r="AF222" s="147">
        <v>0.27</v>
      </c>
      <c r="AG222" s="147">
        <v>0.27</v>
      </c>
      <c r="AH222" s="147">
        <v>0.27</v>
      </c>
      <c r="AI222" s="147">
        <v>0.27</v>
      </c>
      <c r="AJ222" s="147">
        <v>0.27</v>
      </c>
      <c r="AK222" s="147">
        <v>0.27</v>
      </c>
      <c r="AL222" s="147">
        <v>0.27</v>
      </c>
      <c r="AM222" s="147">
        <v>0.27</v>
      </c>
      <c r="AN222" s="147">
        <v>0.27</v>
      </c>
      <c r="AO222" s="420">
        <v>0</v>
      </c>
      <c r="AP222" s="431">
        <f t="shared" si="152"/>
        <v>0</v>
      </c>
      <c r="AQ222" s="385">
        <v>0</v>
      </c>
      <c r="AR222" s="237">
        <f t="shared" si="153"/>
        <v>0</v>
      </c>
      <c r="AS222" s="96">
        <v>0</v>
      </c>
      <c r="AT222" s="431">
        <f t="shared" si="154"/>
        <v>0</v>
      </c>
      <c r="AU222" s="420">
        <v>1000</v>
      </c>
      <c r="AV222" s="431">
        <f t="shared" si="155"/>
        <v>270</v>
      </c>
      <c r="AW222" s="385">
        <v>10080</v>
      </c>
      <c r="AX222" s="431">
        <f t="shared" si="156"/>
        <v>2721.6000000000004</v>
      </c>
      <c r="AY222" s="386">
        <v>0</v>
      </c>
      <c r="AZ222" s="431">
        <f t="shared" si="157"/>
        <v>0</v>
      </c>
      <c r="BA222" s="386">
        <v>0</v>
      </c>
      <c r="BB222" s="431">
        <f t="shared" si="158"/>
        <v>0</v>
      </c>
      <c r="BC222" s="386">
        <v>15520</v>
      </c>
      <c r="BD222" s="431">
        <f t="shared" si="159"/>
        <v>4190.4000000000005</v>
      </c>
      <c r="BE222" s="385">
        <v>720</v>
      </c>
      <c r="BF222" s="431">
        <f t="shared" si="160"/>
        <v>194.4</v>
      </c>
      <c r="BG222" s="386">
        <v>0</v>
      </c>
      <c r="BH222" s="431">
        <f t="shared" si="163"/>
        <v>0</v>
      </c>
      <c r="BI222" s="386">
        <v>7200</v>
      </c>
      <c r="BJ222" s="431">
        <f t="shared" si="161"/>
        <v>1944.0000000000002</v>
      </c>
      <c r="BK222" s="385">
        <v>0</v>
      </c>
      <c r="BL222" s="445">
        <f t="shared" si="162"/>
        <v>0</v>
      </c>
      <c r="BM222" s="77" t="s">
        <v>1235</v>
      </c>
      <c r="BN222" s="599" t="s">
        <v>1185</v>
      </c>
      <c r="BO222" s="306" t="s">
        <v>1191</v>
      </c>
      <c r="BP222" s="306" t="s">
        <v>1235</v>
      </c>
    </row>
    <row r="223" spans="1:68" ht="14.25" hidden="1" customHeight="1">
      <c r="A223" s="493" t="s">
        <v>864</v>
      </c>
      <c r="B223" s="130" t="s">
        <v>746</v>
      </c>
      <c r="C223" s="544" t="s">
        <v>87</v>
      </c>
      <c r="D223" s="549" t="s">
        <v>357</v>
      </c>
      <c r="E223" s="550" t="s">
        <v>357</v>
      </c>
      <c r="F223" s="966"/>
      <c r="G223" s="214">
        <v>2020</v>
      </c>
      <c r="H223" s="176" t="s">
        <v>776</v>
      </c>
      <c r="I223" s="176" t="s">
        <v>204</v>
      </c>
      <c r="J223" s="330" t="s">
        <v>196</v>
      </c>
      <c r="K223" s="176" t="s">
        <v>1181</v>
      </c>
      <c r="L223" s="176" t="s">
        <v>1188</v>
      </c>
      <c r="M223" s="327" t="s">
        <v>1189</v>
      </c>
      <c r="N223" s="55">
        <v>5.6</v>
      </c>
      <c r="O223" s="55">
        <v>5.6</v>
      </c>
      <c r="P223" s="55">
        <v>5.6</v>
      </c>
      <c r="Q223" s="55">
        <f t="shared" si="168"/>
        <v>5.6</v>
      </c>
      <c r="R223" s="55">
        <f t="shared" si="168"/>
        <v>5.6</v>
      </c>
      <c r="S223" s="55">
        <f t="shared" si="168"/>
        <v>5.6</v>
      </c>
      <c r="T223" s="55">
        <f t="shared" si="168"/>
        <v>5.6</v>
      </c>
      <c r="U223" s="55">
        <f t="shared" si="168"/>
        <v>5.6</v>
      </c>
      <c r="V223" s="55">
        <f t="shared" si="168"/>
        <v>5.6</v>
      </c>
      <c r="W223" s="55">
        <f t="shared" si="168"/>
        <v>5.6</v>
      </c>
      <c r="X223" s="55">
        <f t="shared" si="168"/>
        <v>5.6</v>
      </c>
      <c r="Y223" s="55">
        <f t="shared" si="168"/>
        <v>5.6</v>
      </c>
      <c r="Z223" s="55">
        <f t="shared" si="168"/>
        <v>5.6</v>
      </c>
      <c r="AA223" s="55">
        <f t="shared" si="168"/>
        <v>5.6</v>
      </c>
      <c r="AB223" s="147">
        <v>0.27</v>
      </c>
      <c r="AC223" s="147">
        <v>0.27</v>
      </c>
      <c r="AD223" s="147">
        <v>0.27</v>
      </c>
      <c r="AE223" s="147">
        <v>0.27</v>
      </c>
      <c r="AF223" s="147">
        <v>0.27</v>
      </c>
      <c r="AG223" s="147">
        <v>0.27</v>
      </c>
      <c r="AH223" s="147">
        <v>0.27</v>
      </c>
      <c r="AI223" s="147">
        <v>0.27</v>
      </c>
      <c r="AJ223" s="147">
        <v>0.27</v>
      </c>
      <c r="AK223" s="147">
        <v>0.27</v>
      </c>
      <c r="AL223" s="147">
        <v>0.27</v>
      </c>
      <c r="AM223" s="147">
        <v>0.27</v>
      </c>
      <c r="AN223" s="147">
        <v>0.27</v>
      </c>
      <c r="AO223" s="420">
        <v>6480</v>
      </c>
      <c r="AP223" s="431">
        <f t="shared" si="152"/>
        <v>1749.6000000000001</v>
      </c>
      <c r="AQ223" s="385">
        <v>1080</v>
      </c>
      <c r="AR223" s="237">
        <f t="shared" si="153"/>
        <v>291.60000000000002</v>
      </c>
      <c r="AS223" s="96">
        <v>5400</v>
      </c>
      <c r="AT223" s="431">
        <f t="shared" si="154"/>
        <v>1458</v>
      </c>
      <c r="AU223" s="420">
        <v>1080</v>
      </c>
      <c r="AV223" s="431">
        <f t="shared" si="155"/>
        <v>291.60000000000002</v>
      </c>
      <c r="AW223" s="385">
        <v>7560</v>
      </c>
      <c r="AX223" s="431">
        <f t="shared" si="156"/>
        <v>2041.2</v>
      </c>
      <c r="AY223" s="386">
        <v>10800</v>
      </c>
      <c r="AZ223" s="431">
        <f t="shared" si="157"/>
        <v>2916</v>
      </c>
      <c r="BA223" s="386">
        <v>1080</v>
      </c>
      <c r="BB223" s="431">
        <f t="shared" si="158"/>
        <v>291.60000000000002</v>
      </c>
      <c r="BC223" s="386">
        <v>8640</v>
      </c>
      <c r="BD223" s="431">
        <f t="shared" si="159"/>
        <v>2332.8000000000002</v>
      </c>
      <c r="BE223" s="385">
        <v>4320</v>
      </c>
      <c r="BF223" s="431">
        <f t="shared" si="160"/>
        <v>1166.4000000000001</v>
      </c>
      <c r="BG223" s="386">
        <v>6480</v>
      </c>
      <c r="BH223" s="431">
        <f t="shared" si="163"/>
        <v>1749.6000000000001</v>
      </c>
      <c r="BI223" s="386">
        <v>16992</v>
      </c>
      <c r="BJ223" s="431">
        <f t="shared" si="161"/>
        <v>4587.84</v>
      </c>
      <c r="BK223" s="385">
        <v>10800</v>
      </c>
      <c r="BL223" s="445">
        <f t="shared" si="162"/>
        <v>2916</v>
      </c>
      <c r="BM223" s="77" t="s">
        <v>1236</v>
      </c>
      <c r="BN223" s="599" t="s">
        <v>1185</v>
      </c>
      <c r="BO223" s="599" t="s">
        <v>1194</v>
      </c>
      <c r="BP223" s="306" t="s">
        <v>1236</v>
      </c>
    </row>
    <row r="224" spans="1:68" ht="14.25" hidden="1" customHeight="1">
      <c r="A224" s="493" t="s">
        <v>864</v>
      </c>
      <c r="B224" s="130" t="s">
        <v>746</v>
      </c>
      <c r="C224" s="544" t="s">
        <v>87</v>
      </c>
      <c r="D224" s="549" t="s">
        <v>357</v>
      </c>
      <c r="E224" s="550" t="s">
        <v>357</v>
      </c>
      <c r="F224" s="966"/>
      <c r="G224" s="214">
        <v>2020</v>
      </c>
      <c r="H224" s="176" t="s">
        <v>776</v>
      </c>
      <c r="I224" s="176" t="s">
        <v>204</v>
      </c>
      <c r="J224" s="330" t="s">
        <v>196</v>
      </c>
      <c r="K224" s="176" t="s">
        <v>1181</v>
      </c>
      <c r="L224" s="176" t="s">
        <v>1182</v>
      </c>
      <c r="M224" s="327" t="s">
        <v>1183</v>
      </c>
      <c r="N224" s="55">
        <v>5.48</v>
      </c>
      <c r="O224" s="55">
        <v>5.48</v>
      </c>
      <c r="P224" s="55">
        <v>5.48</v>
      </c>
      <c r="Q224" s="55">
        <f t="shared" si="168"/>
        <v>5.48</v>
      </c>
      <c r="R224" s="55">
        <f t="shared" si="168"/>
        <v>5.48</v>
      </c>
      <c r="S224" s="55">
        <f t="shared" si="168"/>
        <v>5.48</v>
      </c>
      <c r="T224" s="55">
        <f t="shared" si="168"/>
        <v>5.48</v>
      </c>
      <c r="U224" s="55">
        <f t="shared" si="168"/>
        <v>5.48</v>
      </c>
      <c r="V224" s="55">
        <f t="shared" si="168"/>
        <v>5.48</v>
      </c>
      <c r="W224" s="55">
        <f t="shared" si="168"/>
        <v>5.48</v>
      </c>
      <c r="X224" s="55">
        <f t="shared" si="168"/>
        <v>5.48</v>
      </c>
      <c r="Y224" s="55">
        <f t="shared" si="168"/>
        <v>5.48</v>
      </c>
      <c r="Z224" s="55">
        <f t="shared" si="168"/>
        <v>5.48</v>
      </c>
      <c r="AA224" s="55">
        <f t="shared" si="168"/>
        <v>5.48</v>
      </c>
      <c r="AB224" s="147">
        <v>0.27</v>
      </c>
      <c r="AC224" s="147">
        <v>0.27</v>
      </c>
      <c r="AD224" s="147">
        <v>0.27</v>
      </c>
      <c r="AE224" s="147">
        <v>0.27</v>
      </c>
      <c r="AF224" s="147">
        <v>0.27</v>
      </c>
      <c r="AG224" s="147">
        <v>0.27</v>
      </c>
      <c r="AH224" s="147">
        <v>0.27</v>
      </c>
      <c r="AI224" s="147">
        <v>0.27</v>
      </c>
      <c r="AJ224" s="147">
        <v>0.27</v>
      </c>
      <c r="AK224" s="147">
        <v>0.27</v>
      </c>
      <c r="AL224" s="147">
        <v>0.27</v>
      </c>
      <c r="AM224" s="147">
        <v>0.27</v>
      </c>
      <c r="AN224" s="147">
        <v>0.27</v>
      </c>
      <c r="AO224" s="420">
        <v>2160</v>
      </c>
      <c r="AP224" s="431">
        <f t="shared" si="152"/>
        <v>583.20000000000005</v>
      </c>
      <c r="AQ224" s="385">
        <v>1080</v>
      </c>
      <c r="AR224" s="237">
        <f t="shared" si="153"/>
        <v>291.60000000000002</v>
      </c>
      <c r="AS224" s="96">
        <v>2160</v>
      </c>
      <c r="AT224" s="431">
        <f t="shared" si="154"/>
        <v>583.20000000000005</v>
      </c>
      <c r="AU224" s="420">
        <v>3660</v>
      </c>
      <c r="AV224" s="431">
        <f t="shared" si="155"/>
        <v>988.2</v>
      </c>
      <c r="AW224" s="385">
        <v>3360</v>
      </c>
      <c r="AX224" s="431">
        <f t="shared" si="156"/>
        <v>907.2</v>
      </c>
      <c r="AY224" s="386">
        <v>3120</v>
      </c>
      <c r="AZ224" s="431">
        <f t="shared" si="157"/>
        <v>842.40000000000009</v>
      </c>
      <c r="BA224" s="386">
        <v>3300</v>
      </c>
      <c r="BB224" s="431">
        <f t="shared" si="158"/>
        <v>891.00000000000011</v>
      </c>
      <c r="BC224" s="386">
        <v>1080</v>
      </c>
      <c r="BD224" s="431">
        <f t="shared" si="159"/>
        <v>291.60000000000002</v>
      </c>
      <c r="BE224" s="385">
        <v>2160</v>
      </c>
      <c r="BF224" s="431">
        <f t="shared" si="160"/>
        <v>583.20000000000005</v>
      </c>
      <c r="BG224" s="386">
        <v>2160</v>
      </c>
      <c r="BH224" s="431">
        <f t="shared" si="163"/>
        <v>583.20000000000005</v>
      </c>
      <c r="BI224" s="385">
        <v>3240</v>
      </c>
      <c r="BJ224" s="431">
        <f t="shared" si="161"/>
        <v>874.80000000000007</v>
      </c>
      <c r="BK224" s="385">
        <v>4020</v>
      </c>
      <c r="BL224" s="445">
        <f t="shared" si="162"/>
        <v>1085.4000000000001</v>
      </c>
      <c r="BM224" s="77" t="s">
        <v>1237</v>
      </c>
      <c r="BN224" s="599" t="s">
        <v>1197</v>
      </c>
      <c r="BO224" s="599" t="s">
        <v>1186</v>
      </c>
      <c r="BP224" s="306" t="s">
        <v>1237</v>
      </c>
    </row>
    <row r="225" spans="1:78" ht="14.25" hidden="1" customHeight="1">
      <c r="A225" s="493" t="s">
        <v>864</v>
      </c>
      <c r="B225" s="130" t="s">
        <v>746</v>
      </c>
      <c r="C225" s="544" t="s">
        <v>87</v>
      </c>
      <c r="D225" s="549" t="s">
        <v>357</v>
      </c>
      <c r="E225" s="550" t="s">
        <v>357</v>
      </c>
      <c r="F225" s="966"/>
      <c r="G225" s="214">
        <v>2020</v>
      </c>
      <c r="H225" s="176" t="s">
        <v>776</v>
      </c>
      <c r="I225" s="176" t="s">
        <v>204</v>
      </c>
      <c r="J225" s="330" t="s">
        <v>196</v>
      </c>
      <c r="K225" s="176" t="s">
        <v>1181</v>
      </c>
      <c r="L225" s="176" t="s">
        <v>1188</v>
      </c>
      <c r="M225" s="327" t="s">
        <v>1189</v>
      </c>
      <c r="N225" s="55">
        <v>5.48</v>
      </c>
      <c r="O225" s="55">
        <v>5.48</v>
      </c>
      <c r="P225" s="55">
        <v>5.48</v>
      </c>
      <c r="Q225" s="55">
        <f t="shared" si="168"/>
        <v>5.48</v>
      </c>
      <c r="R225" s="55">
        <f t="shared" si="168"/>
        <v>5.48</v>
      </c>
      <c r="S225" s="55">
        <f t="shared" si="168"/>
        <v>5.48</v>
      </c>
      <c r="T225" s="55">
        <f t="shared" si="168"/>
        <v>5.48</v>
      </c>
      <c r="U225" s="55">
        <f t="shared" si="168"/>
        <v>5.48</v>
      </c>
      <c r="V225" s="55">
        <f t="shared" si="168"/>
        <v>5.48</v>
      </c>
      <c r="W225" s="55">
        <f t="shared" si="168"/>
        <v>5.48</v>
      </c>
      <c r="X225" s="55">
        <f t="shared" si="168"/>
        <v>5.48</v>
      </c>
      <c r="Y225" s="55">
        <f t="shared" si="168"/>
        <v>5.48</v>
      </c>
      <c r="Z225" s="55">
        <f t="shared" si="168"/>
        <v>5.48</v>
      </c>
      <c r="AA225" s="55">
        <f t="shared" si="168"/>
        <v>5.48</v>
      </c>
      <c r="AB225" s="147">
        <v>0.27</v>
      </c>
      <c r="AC225" s="147">
        <v>0.27</v>
      </c>
      <c r="AD225" s="147">
        <v>0.27</v>
      </c>
      <c r="AE225" s="147">
        <v>0.27</v>
      </c>
      <c r="AF225" s="147">
        <v>0.27</v>
      </c>
      <c r="AG225" s="147">
        <v>0.27</v>
      </c>
      <c r="AH225" s="147">
        <v>0.27</v>
      </c>
      <c r="AI225" s="147">
        <v>0.27</v>
      </c>
      <c r="AJ225" s="147">
        <v>0.27</v>
      </c>
      <c r="AK225" s="147">
        <v>0.27</v>
      </c>
      <c r="AL225" s="147">
        <v>0.27</v>
      </c>
      <c r="AM225" s="147">
        <v>0.27</v>
      </c>
      <c r="AN225" s="147">
        <v>0.27</v>
      </c>
      <c r="AO225" s="420">
        <v>1080</v>
      </c>
      <c r="AP225" s="431">
        <f t="shared" si="152"/>
        <v>291.60000000000002</v>
      </c>
      <c r="AQ225" s="385">
        <v>0</v>
      </c>
      <c r="AR225" s="237">
        <f t="shared" si="153"/>
        <v>0</v>
      </c>
      <c r="AS225" s="96">
        <v>0</v>
      </c>
      <c r="AT225" s="431">
        <f t="shared" si="154"/>
        <v>0</v>
      </c>
      <c r="AU225" s="420">
        <v>0</v>
      </c>
      <c r="AV225" s="431">
        <f t="shared" si="155"/>
        <v>0</v>
      </c>
      <c r="AW225" s="385">
        <v>0</v>
      </c>
      <c r="AX225" s="431">
        <f t="shared" si="156"/>
        <v>0</v>
      </c>
      <c r="AY225" s="386">
        <v>0</v>
      </c>
      <c r="AZ225" s="431">
        <f t="shared" si="157"/>
        <v>0</v>
      </c>
      <c r="BA225" s="386">
        <v>0</v>
      </c>
      <c r="BB225" s="431">
        <f t="shared" si="158"/>
        <v>0</v>
      </c>
      <c r="BC225" s="386">
        <v>1080</v>
      </c>
      <c r="BD225" s="431">
        <f t="shared" si="159"/>
        <v>291.60000000000002</v>
      </c>
      <c r="BE225" s="385">
        <v>0</v>
      </c>
      <c r="BF225" s="431">
        <f t="shared" si="160"/>
        <v>0</v>
      </c>
      <c r="BG225" s="386">
        <v>0</v>
      </c>
      <c r="BH225" s="431">
        <f t="shared" si="163"/>
        <v>0</v>
      </c>
      <c r="BI225" s="385">
        <v>1080</v>
      </c>
      <c r="BJ225" s="431">
        <f t="shared" si="161"/>
        <v>291.60000000000002</v>
      </c>
      <c r="BK225" s="385">
        <v>0</v>
      </c>
      <c r="BL225" s="445">
        <f t="shared" si="162"/>
        <v>0</v>
      </c>
      <c r="BM225" s="77" t="s">
        <v>1238</v>
      </c>
      <c r="BN225" s="599" t="s">
        <v>1197</v>
      </c>
      <c r="BO225" s="599" t="s">
        <v>1194</v>
      </c>
      <c r="BP225" s="306" t="s">
        <v>1238</v>
      </c>
    </row>
    <row r="226" spans="1:78" ht="14.25" hidden="1" customHeight="1">
      <c r="A226" s="493" t="s">
        <v>864</v>
      </c>
      <c r="B226" s="130" t="s">
        <v>746</v>
      </c>
      <c r="C226" s="544" t="s">
        <v>87</v>
      </c>
      <c r="D226" s="549" t="s">
        <v>357</v>
      </c>
      <c r="E226" s="550" t="s">
        <v>357</v>
      </c>
      <c r="F226" s="966"/>
      <c r="G226" s="214">
        <v>2022</v>
      </c>
      <c r="H226" s="176" t="s">
        <v>780</v>
      </c>
      <c r="I226" s="176" t="s">
        <v>217</v>
      </c>
      <c r="J226" s="330" t="s">
        <v>196</v>
      </c>
      <c r="K226" s="169" t="s">
        <v>1181</v>
      </c>
      <c r="L226" s="176" t="s">
        <v>1221</v>
      </c>
      <c r="M226" s="327" t="s">
        <v>1222</v>
      </c>
      <c r="N226" s="55">
        <v>19.202000000000002</v>
      </c>
      <c r="O226" s="55">
        <v>19.2</v>
      </c>
      <c r="P226" s="55">
        <v>19.2</v>
      </c>
      <c r="Q226" s="55">
        <f t="shared" si="168"/>
        <v>19.2</v>
      </c>
      <c r="R226" s="55">
        <f t="shared" si="168"/>
        <v>19.2</v>
      </c>
      <c r="S226" s="55">
        <f t="shared" si="168"/>
        <v>19.2</v>
      </c>
      <c r="T226" s="55">
        <f t="shared" si="168"/>
        <v>19.2</v>
      </c>
      <c r="U226" s="55">
        <f t="shared" si="168"/>
        <v>19.2</v>
      </c>
      <c r="V226" s="709">
        <f>O226-0.07</f>
        <v>19.13</v>
      </c>
      <c r="W226" s="55">
        <f t="shared" si="168"/>
        <v>19.13</v>
      </c>
      <c r="X226" s="55">
        <f t="shared" si="168"/>
        <v>19.13</v>
      </c>
      <c r="Y226" s="55">
        <f t="shared" si="168"/>
        <v>19.13</v>
      </c>
      <c r="Z226" s="55">
        <f t="shared" si="168"/>
        <v>19.13</v>
      </c>
      <c r="AA226" s="55">
        <f t="shared" si="168"/>
        <v>19.13</v>
      </c>
      <c r="AB226" s="147">
        <v>1.25</v>
      </c>
      <c r="AC226" s="147">
        <v>1.25</v>
      </c>
      <c r="AD226" s="147">
        <v>1.25</v>
      </c>
      <c r="AE226" s="147">
        <v>1.25</v>
      </c>
      <c r="AF226" s="147">
        <v>1.25</v>
      </c>
      <c r="AG226" s="147">
        <v>1.25</v>
      </c>
      <c r="AH226" s="147">
        <v>1.25</v>
      </c>
      <c r="AI226" s="147">
        <v>1.25</v>
      </c>
      <c r="AJ226" s="147">
        <v>1.25</v>
      </c>
      <c r="AK226" s="147">
        <v>1.25</v>
      </c>
      <c r="AL226" s="147">
        <v>1.25</v>
      </c>
      <c r="AM226" s="147">
        <v>1.25</v>
      </c>
      <c r="AN226" s="147">
        <v>1.25</v>
      </c>
      <c r="AO226" s="420">
        <v>0</v>
      </c>
      <c r="AP226" s="431">
        <f t="shared" si="152"/>
        <v>0</v>
      </c>
      <c r="AQ226" s="385">
        <v>0</v>
      </c>
      <c r="AR226" s="237">
        <f t="shared" si="153"/>
        <v>0</v>
      </c>
      <c r="AS226" s="96">
        <v>0</v>
      </c>
      <c r="AT226" s="431">
        <f t="shared" si="154"/>
        <v>0</v>
      </c>
      <c r="AU226" s="420">
        <v>0</v>
      </c>
      <c r="AV226" s="431">
        <f t="shared" si="155"/>
        <v>0</v>
      </c>
      <c r="AW226" s="385">
        <v>0</v>
      </c>
      <c r="AX226" s="431">
        <f t="shared" si="156"/>
        <v>0</v>
      </c>
      <c r="AY226" s="386">
        <v>0</v>
      </c>
      <c r="AZ226" s="431">
        <f t="shared" si="157"/>
        <v>0</v>
      </c>
      <c r="BA226" s="386">
        <v>0</v>
      </c>
      <c r="BB226" s="431">
        <f t="shared" si="158"/>
        <v>0</v>
      </c>
      <c r="BC226" s="386">
        <v>0</v>
      </c>
      <c r="BD226" s="431">
        <f t="shared" si="159"/>
        <v>0</v>
      </c>
      <c r="BE226" s="385">
        <v>0</v>
      </c>
      <c r="BF226" s="431">
        <f t="shared" si="160"/>
        <v>0</v>
      </c>
      <c r="BG226" s="386">
        <v>0</v>
      </c>
      <c r="BH226" s="431">
        <f t="shared" si="163"/>
        <v>0</v>
      </c>
      <c r="BI226" s="386">
        <v>0</v>
      </c>
      <c r="BJ226" s="431">
        <f t="shared" si="161"/>
        <v>0</v>
      </c>
      <c r="BK226" s="385">
        <v>0</v>
      </c>
      <c r="BL226" s="445">
        <f t="shared" si="162"/>
        <v>0</v>
      </c>
      <c r="BM226" s="77" t="s">
        <v>1239</v>
      </c>
      <c r="BN226" s="599"/>
      <c r="BO226" s="599" t="s">
        <v>1191</v>
      </c>
      <c r="BP226" s="306" t="s">
        <v>1240</v>
      </c>
    </row>
    <row r="227" spans="1:78" ht="14.25" hidden="1" customHeight="1">
      <c r="A227" s="493" t="s">
        <v>864</v>
      </c>
      <c r="B227" s="130" t="s">
        <v>746</v>
      </c>
      <c r="C227" s="544" t="s">
        <v>87</v>
      </c>
      <c r="D227" s="549" t="s">
        <v>357</v>
      </c>
      <c r="E227" s="550" t="s">
        <v>357</v>
      </c>
      <c r="F227" s="966"/>
      <c r="G227" s="214">
        <v>2022</v>
      </c>
      <c r="H227" s="176" t="s">
        <v>780</v>
      </c>
      <c r="I227" s="176" t="s">
        <v>217</v>
      </c>
      <c r="J227" s="330" t="s">
        <v>196</v>
      </c>
      <c r="K227" s="169" t="s">
        <v>1181</v>
      </c>
      <c r="L227" s="176" t="s">
        <v>1188</v>
      </c>
      <c r="M227" s="327" t="s">
        <v>1189</v>
      </c>
      <c r="N227" s="55">
        <v>19.742000000000001</v>
      </c>
      <c r="O227" s="55">
        <v>19.739999999999998</v>
      </c>
      <c r="P227" s="55">
        <v>19.739999999999998</v>
      </c>
      <c r="Q227" s="55">
        <f t="shared" si="168"/>
        <v>19.739999999999998</v>
      </c>
      <c r="R227" s="55">
        <f t="shared" si="168"/>
        <v>19.739999999999998</v>
      </c>
      <c r="S227" s="55">
        <f t="shared" si="168"/>
        <v>19.739999999999998</v>
      </c>
      <c r="T227" s="55">
        <f t="shared" si="168"/>
        <v>19.739999999999998</v>
      </c>
      <c r="U227" s="55">
        <f t="shared" si="168"/>
        <v>19.739999999999998</v>
      </c>
      <c r="V227" s="55">
        <f t="shared" si="168"/>
        <v>19.739999999999998</v>
      </c>
      <c r="W227" s="55">
        <f t="shared" si="168"/>
        <v>19.739999999999998</v>
      </c>
      <c r="X227" s="55">
        <f t="shared" si="168"/>
        <v>19.739999999999998</v>
      </c>
      <c r="Y227" s="55">
        <f t="shared" si="168"/>
        <v>19.739999999999998</v>
      </c>
      <c r="Z227" s="55">
        <f t="shared" si="168"/>
        <v>19.739999999999998</v>
      </c>
      <c r="AA227" s="55">
        <f t="shared" si="168"/>
        <v>19.739999999999998</v>
      </c>
      <c r="AB227" s="147">
        <v>1.25</v>
      </c>
      <c r="AC227" s="147">
        <v>1.25</v>
      </c>
      <c r="AD227" s="147">
        <v>1.25</v>
      </c>
      <c r="AE227" s="147">
        <v>1.25</v>
      </c>
      <c r="AF227" s="147">
        <v>1.25</v>
      </c>
      <c r="AG227" s="147">
        <v>1.25</v>
      </c>
      <c r="AH227" s="147">
        <v>1.25</v>
      </c>
      <c r="AI227" s="147">
        <v>1.25</v>
      </c>
      <c r="AJ227" s="147">
        <v>1.25</v>
      </c>
      <c r="AK227" s="147">
        <v>1.25</v>
      </c>
      <c r="AL227" s="147">
        <v>1.25</v>
      </c>
      <c r="AM227" s="147">
        <v>1.25</v>
      </c>
      <c r="AN227" s="147">
        <v>1.25</v>
      </c>
      <c r="AO227" s="420">
        <v>1000</v>
      </c>
      <c r="AP227" s="431">
        <f t="shared" si="152"/>
        <v>1250</v>
      </c>
      <c r="AQ227" s="385">
        <v>0</v>
      </c>
      <c r="AR227" s="237">
        <f t="shared" si="153"/>
        <v>0</v>
      </c>
      <c r="AS227" s="96">
        <v>0</v>
      </c>
      <c r="AT227" s="431">
        <f t="shared" si="154"/>
        <v>0</v>
      </c>
      <c r="AU227" s="420">
        <v>0</v>
      </c>
      <c r="AV227" s="431">
        <f t="shared" si="155"/>
        <v>0</v>
      </c>
      <c r="AW227" s="385">
        <v>0</v>
      </c>
      <c r="AX227" s="431">
        <f t="shared" si="156"/>
        <v>0</v>
      </c>
      <c r="AY227" s="386">
        <v>0</v>
      </c>
      <c r="AZ227" s="431">
        <f t="shared" si="157"/>
        <v>0</v>
      </c>
      <c r="BA227" s="386">
        <v>0</v>
      </c>
      <c r="BB227" s="431">
        <f t="shared" si="158"/>
        <v>0</v>
      </c>
      <c r="BC227" s="386">
        <v>0</v>
      </c>
      <c r="BD227" s="431">
        <f t="shared" si="159"/>
        <v>0</v>
      </c>
      <c r="BE227" s="385">
        <v>0</v>
      </c>
      <c r="BF227" s="431">
        <f t="shared" si="160"/>
        <v>0</v>
      </c>
      <c r="BG227" s="386">
        <v>0</v>
      </c>
      <c r="BH227" s="431">
        <f t="shared" si="163"/>
        <v>0</v>
      </c>
      <c r="BI227" s="386">
        <v>0</v>
      </c>
      <c r="BJ227" s="431">
        <f t="shared" si="161"/>
        <v>0</v>
      </c>
      <c r="BK227" s="385">
        <v>0</v>
      </c>
      <c r="BL227" s="445">
        <f t="shared" si="162"/>
        <v>0</v>
      </c>
      <c r="BM227" s="77" t="s">
        <v>1241</v>
      </c>
      <c r="BN227" s="599"/>
      <c r="BO227" s="599" t="s">
        <v>1242</v>
      </c>
      <c r="BP227" s="306" t="s">
        <v>1243</v>
      </c>
    </row>
    <row r="228" spans="1:78" ht="14.25" hidden="1" customHeight="1">
      <c r="A228" s="493" t="s">
        <v>864</v>
      </c>
      <c r="B228" s="130" t="s">
        <v>746</v>
      </c>
      <c r="C228" s="544" t="s">
        <v>87</v>
      </c>
      <c r="D228" s="549" t="s">
        <v>357</v>
      </c>
      <c r="E228" s="550" t="s">
        <v>357</v>
      </c>
      <c r="F228" s="966"/>
      <c r="G228" s="214">
        <v>2022</v>
      </c>
      <c r="H228" s="176" t="s">
        <v>780</v>
      </c>
      <c r="I228" s="176" t="s">
        <v>217</v>
      </c>
      <c r="J228" s="330" t="s">
        <v>196</v>
      </c>
      <c r="K228" s="169" t="s">
        <v>1181</v>
      </c>
      <c r="L228" s="176" t="s">
        <v>1182</v>
      </c>
      <c r="M228" s="327" t="s">
        <v>1208</v>
      </c>
      <c r="N228" s="55">
        <v>19.322000000000003</v>
      </c>
      <c r="O228" s="55">
        <v>19.32</v>
      </c>
      <c r="P228" s="55">
        <v>19.32</v>
      </c>
      <c r="Q228" s="55">
        <f t="shared" si="168"/>
        <v>19.32</v>
      </c>
      <c r="R228" s="55">
        <f t="shared" si="168"/>
        <v>19.32</v>
      </c>
      <c r="S228" s="55">
        <f t="shared" si="168"/>
        <v>19.32</v>
      </c>
      <c r="T228" s="55">
        <f t="shared" si="168"/>
        <v>19.32</v>
      </c>
      <c r="U228" s="55">
        <f t="shared" si="168"/>
        <v>19.32</v>
      </c>
      <c r="V228" s="55">
        <f t="shared" si="168"/>
        <v>19.32</v>
      </c>
      <c r="W228" s="55">
        <f t="shared" si="168"/>
        <v>19.32</v>
      </c>
      <c r="X228" s="55">
        <f t="shared" si="168"/>
        <v>19.32</v>
      </c>
      <c r="Y228" s="55">
        <f t="shared" si="168"/>
        <v>19.32</v>
      </c>
      <c r="Z228" s="55">
        <f t="shared" si="168"/>
        <v>19.32</v>
      </c>
      <c r="AA228" s="55">
        <f t="shared" si="168"/>
        <v>19.32</v>
      </c>
      <c r="AB228" s="147">
        <v>1.25</v>
      </c>
      <c r="AC228" s="147">
        <v>1.25</v>
      </c>
      <c r="AD228" s="147">
        <v>1.25</v>
      </c>
      <c r="AE228" s="147">
        <v>1.25</v>
      </c>
      <c r="AF228" s="147">
        <v>1.25</v>
      </c>
      <c r="AG228" s="147">
        <v>1.25</v>
      </c>
      <c r="AH228" s="147">
        <v>1.25</v>
      </c>
      <c r="AI228" s="147">
        <v>1.25</v>
      </c>
      <c r="AJ228" s="147">
        <v>1.25</v>
      </c>
      <c r="AK228" s="147">
        <v>1.25</v>
      </c>
      <c r="AL228" s="147">
        <v>1.25</v>
      </c>
      <c r="AM228" s="147">
        <v>1.25</v>
      </c>
      <c r="AN228" s="147">
        <v>1.25</v>
      </c>
      <c r="AO228" s="420">
        <v>11000</v>
      </c>
      <c r="AP228" s="431">
        <f t="shared" si="152"/>
        <v>13750</v>
      </c>
      <c r="AQ228" s="385">
        <v>6000</v>
      </c>
      <c r="AR228" s="237">
        <f t="shared" si="153"/>
        <v>7500</v>
      </c>
      <c r="AS228" s="96">
        <v>0</v>
      </c>
      <c r="AT228" s="431">
        <f t="shared" si="154"/>
        <v>0</v>
      </c>
      <c r="AU228" s="420">
        <v>7500</v>
      </c>
      <c r="AV228" s="431">
        <f t="shared" si="155"/>
        <v>9375</v>
      </c>
      <c r="AW228" s="385">
        <v>1300</v>
      </c>
      <c r="AX228" s="431">
        <f t="shared" si="156"/>
        <v>1625</v>
      </c>
      <c r="AY228" s="386">
        <v>0</v>
      </c>
      <c r="AZ228" s="431">
        <f t="shared" si="157"/>
        <v>0</v>
      </c>
      <c r="BA228" s="386">
        <v>0</v>
      </c>
      <c r="BB228" s="431">
        <f t="shared" si="158"/>
        <v>0</v>
      </c>
      <c r="BC228" s="386">
        <v>0</v>
      </c>
      <c r="BD228" s="431">
        <f t="shared" si="159"/>
        <v>0</v>
      </c>
      <c r="BE228" s="385">
        <v>0</v>
      </c>
      <c r="BF228" s="431">
        <f t="shared" si="160"/>
        <v>0</v>
      </c>
      <c r="BG228" s="386">
        <v>0</v>
      </c>
      <c r="BH228" s="431">
        <f t="shared" si="163"/>
        <v>0</v>
      </c>
      <c r="BI228" s="386">
        <v>0</v>
      </c>
      <c r="BJ228" s="431">
        <f t="shared" si="161"/>
        <v>0</v>
      </c>
      <c r="BK228" s="385">
        <v>0</v>
      </c>
      <c r="BL228" s="445">
        <f t="shared" si="162"/>
        <v>0</v>
      </c>
      <c r="BM228" s="77" t="s">
        <v>1244</v>
      </c>
      <c r="BN228" s="599"/>
      <c r="BO228" s="599" t="s">
        <v>1186</v>
      </c>
      <c r="BP228" s="306" t="s">
        <v>1245</v>
      </c>
    </row>
    <row r="229" spans="1:78" ht="14.25" hidden="1" customHeight="1">
      <c r="A229" s="493" t="s">
        <v>864</v>
      </c>
      <c r="B229" s="130" t="s">
        <v>746</v>
      </c>
      <c r="C229" s="544" t="s">
        <v>87</v>
      </c>
      <c r="D229" s="549" t="s">
        <v>357</v>
      </c>
      <c r="E229" s="550" t="s">
        <v>357</v>
      </c>
      <c r="F229" s="966"/>
      <c r="G229" s="214">
        <v>2022</v>
      </c>
      <c r="H229" s="176" t="s">
        <v>780</v>
      </c>
      <c r="I229" s="176" t="s">
        <v>217</v>
      </c>
      <c r="J229" s="330" t="s">
        <v>196</v>
      </c>
      <c r="K229" s="169" t="s">
        <v>1181</v>
      </c>
      <c r="L229" s="176" t="s">
        <v>1188</v>
      </c>
      <c r="M229" s="327" t="s">
        <v>1189</v>
      </c>
      <c r="N229" s="55">
        <v>19.742000000000001</v>
      </c>
      <c r="O229" s="55">
        <v>19.739999999999998</v>
      </c>
      <c r="P229" s="55">
        <v>19.739999999999998</v>
      </c>
      <c r="Q229" s="55">
        <f t="shared" si="168"/>
        <v>19.739999999999998</v>
      </c>
      <c r="R229" s="55">
        <f t="shared" si="168"/>
        <v>19.739999999999998</v>
      </c>
      <c r="S229" s="55">
        <f t="shared" si="168"/>
        <v>19.739999999999998</v>
      </c>
      <c r="T229" s="55">
        <f t="shared" si="168"/>
        <v>19.739999999999998</v>
      </c>
      <c r="U229" s="55">
        <f t="shared" si="168"/>
        <v>19.739999999999998</v>
      </c>
      <c r="V229" s="55">
        <f t="shared" si="168"/>
        <v>19.739999999999998</v>
      </c>
      <c r="W229" s="55">
        <f t="shared" si="168"/>
        <v>19.739999999999998</v>
      </c>
      <c r="X229" s="55">
        <f t="shared" si="168"/>
        <v>19.739999999999998</v>
      </c>
      <c r="Y229" s="55">
        <f t="shared" si="168"/>
        <v>19.739999999999998</v>
      </c>
      <c r="Z229" s="55">
        <f t="shared" si="168"/>
        <v>19.739999999999998</v>
      </c>
      <c r="AA229" s="55">
        <f t="shared" si="168"/>
        <v>19.739999999999998</v>
      </c>
      <c r="AB229" s="147">
        <v>1.25</v>
      </c>
      <c r="AC229" s="147">
        <v>1.25</v>
      </c>
      <c r="AD229" s="147">
        <v>1.25</v>
      </c>
      <c r="AE229" s="147">
        <v>1.25</v>
      </c>
      <c r="AF229" s="147">
        <v>1.25</v>
      </c>
      <c r="AG229" s="147">
        <v>1.25</v>
      </c>
      <c r="AH229" s="147">
        <v>1.25</v>
      </c>
      <c r="AI229" s="147">
        <v>1.25</v>
      </c>
      <c r="AJ229" s="147">
        <v>1.25</v>
      </c>
      <c r="AK229" s="147">
        <v>1.25</v>
      </c>
      <c r="AL229" s="147">
        <v>1.25</v>
      </c>
      <c r="AM229" s="147">
        <v>1.25</v>
      </c>
      <c r="AN229" s="147">
        <v>1.25</v>
      </c>
      <c r="AO229" s="420">
        <v>3000</v>
      </c>
      <c r="AP229" s="431">
        <f t="shared" si="152"/>
        <v>3750</v>
      </c>
      <c r="AQ229" s="385">
        <v>5000</v>
      </c>
      <c r="AR229" s="237">
        <f t="shared" si="153"/>
        <v>6250</v>
      </c>
      <c r="AS229" s="96">
        <v>3000</v>
      </c>
      <c r="AT229" s="431">
        <f t="shared" si="154"/>
        <v>3750</v>
      </c>
      <c r="AU229" s="420">
        <v>0</v>
      </c>
      <c r="AV229" s="431">
        <f t="shared" si="155"/>
        <v>0</v>
      </c>
      <c r="AW229" s="385">
        <v>0</v>
      </c>
      <c r="AX229" s="431">
        <f t="shared" si="156"/>
        <v>0</v>
      </c>
      <c r="AY229" s="386">
        <v>0</v>
      </c>
      <c r="AZ229" s="431">
        <f t="shared" si="157"/>
        <v>0</v>
      </c>
      <c r="BA229" s="386">
        <v>0</v>
      </c>
      <c r="BB229" s="431">
        <f t="shared" si="158"/>
        <v>0</v>
      </c>
      <c r="BC229" s="386">
        <v>0</v>
      </c>
      <c r="BD229" s="431">
        <f t="shared" si="159"/>
        <v>0</v>
      </c>
      <c r="BE229" s="385">
        <v>0</v>
      </c>
      <c r="BF229" s="431">
        <f t="shared" si="160"/>
        <v>0</v>
      </c>
      <c r="BG229" s="386">
        <v>0</v>
      </c>
      <c r="BH229" s="431">
        <f t="shared" si="163"/>
        <v>0</v>
      </c>
      <c r="BI229" s="386">
        <v>0</v>
      </c>
      <c r="BJ229" s="431">
        <f t="shared" si="161"/>
        <v>0</v>
      </c>
      <c r="BK229" s="385">
        <v>0</v>
      </c>
      <c r="BL229" s="445">
        <f t="shared" si="162"/>
        <v>0</v>
      </c>
      <c r="BM229" s="77" t="s">
        <v>1246</v>
      </c>
      <c r="BN229" s="599"/>
      <c r="BO229" s="599" t="s">
        <v>1194</v>
      </c>
      <c r="BP229" s="306" t="s">
        <v>1247</v>
      </c>
    </row>
    <row r="230" spans="1:78" s="613" customFormat="1" ht="14.25" hidden="1" customHeight="1">
      <c r="A230" s="493" t="s">
        <v>864</v>
      </c>
      <c r="B230" s="130" t="s">
        <v>746</v>
      </c>
      <c r="C230" s="544" t="s">
        <v>87</v>
      </c>
      <c r="D230" s="549" t="s">
        <v>357</v>
      </c>
      <c r="E230" s="550" t="s">
        <v>357</v>
      </c>
      <c r="F230" s="967"/>
      <c r="G230" s="214">
        <v>2022</v>
      </c>
      <c r="H230" s="176" t="s">
        <v>780</v>
      </c>
      <c r="I230" s="176" t="s">
        <v>217</v>
      </c>
      <c r="J230" s="330" t="s">
        <v>196</v>
      </c>
      <c r="K230" s="169" t="s">
        <v>1181</v>
      </c>
      <c r="L230" s="176" t="s">
        <v>1221</v>
      </c>
      <c r="M230" s="327" t="s">
        <v>1222</v>
      </c>
      <c r="N230" s="55">
        <v>19.38</v>
      </c>
      <c r="O230" s="55">
        <v>19.38</v>
      </c>
      <c r="P230" s="55">
        <v>19.38</v>
      </c>
      <c r="Q230" s="55">
        <f t="shared" si="168"/>
        <v>19.38</v>
      </c>
      <c r="R230" s="55">
        <f t="shared" si="168"/>
        <v>19.38</v>
      </c>
      <c r="S230" s="55">
        <f t="shared" si="168"/>
        <v>19.38</v>
      </c>
      <c r="T230" s="55">
        <f t="shared" si="168"/>
        <v>19.38</v>
      </c>
      <c r="U230" s="55">
        <f t="shared" si="168"/>
        <v>19.38</v>
      </c>
      <c r="V230" s="709">
        <f>O230-0.07</f>
        <v>19.309999999999999</v>
      </c>
      <c r="W230" s="55">
        <f t="shared" si="168"/>
        <v>19.309999999999999</v>
      </c>
      <c r="X230" s="55">
        <f t="shared" si="168"/>
        <v>19.309999999999999</v>
      </c>
      <c r="Y230" s="55">
        <f t="shared" si="168"/>
        <v>19.309999999999999</v>
      </c>
      <c r="Z230" s="55">
        <f t="shared" si="168"/>
        <v>19.309999999999999</v>
      </c>
      <c r="AA230" s="55">
        <f t="shared" si="168"/>
        <v>19.309999999999999</v>
      </c>
      <c r="AB230" s="147">
        <v>1.25</v>
      </c>
      <c r="AC230" s="147">
        <v>1.25</v>
      </c>
      <c r="AD230" s="147">
        <v>1.25</v>
      </c>
      <c r="AE230" s="147">
        <v>1.25</v>
      </c>
      <c r="AF230" s="147">
        <v>1.25</v>
      </c>
      <c r="AG230" s="147">
        <v>1.25</v>
      </c>
      <c r="AH230" s="147">
        <v>1.25</v>
      </c>
      <c r="AI230" s="147">
        <v>1.25</v>
      </c>
      <c r="AJ230" s="147">
        <v>1.25</v>
      </c>
      <c r="AK230" s="147">
        <v>1.25</v>
      </c>
      <c r="AL230" s="147">
        <v>1.25</v>
      </c>
      <c r="AM230" s="147">
        <v>1.25</v>
      </c>
      <c r="AN230" s="147">
        <v>1.25</v>
      </c>
      <c r="AO230" s="420">
        <v>0</v>
      </c>
      <c r="AP230" s="431">
        <f t="shared" si="152"/>
        <v>0</v>
      </c>
      <c r="AQ230" s="385">
        <v>0</v>
      </c>
      <c r="AR230" s="237">
        <f t="shared" si="153"/>
        <v>0</v>
      </c>
      <c r="AS230" s="96">
        <v>0</v>
      </c>
      <c r="AT230" s="431">
        <f t="shared" si="154"/>
        <v>0</v>
      </c>
      <c r="AU230" s="420">
        <v>2000</v>
      </c>
      <c r="AV230" s="431">
        <f t="shared" si="155"/>
        <v>2500</v>
      </c>
      <c r="AW230" s="385">
        <v>0</v>
      </c>
      <c r="AX230" s="431">
        <f>AG230*AW230</f>
        <v>0</v>
      </c>
      <c r="AY230" s="386">
        <v>0</v>
      </c>
      <c r="AZ230" s="431">
        <f t="shared" si="157"/>
        <v>0</v>
      </c>
      <c r="BA230" s="386">
        <v>7200</v>
      </c>
      <c r="BB230" s="431">
        <f t="shared" si="158"/>
        <v>9000</v>
      </c>
      <c r="BC230" s="386">
        <v>2007</v>
      </c>
      <c r="BD230" s="431">
        <f t="shared" si="159"/>
        <v>2508.75</v>
      </c>
      <c r="BE230" s="385">
        <v>792</v>
      </c>
      <c r="BF230" s="431">
        <f t="shared" si="160"/>
        <v>990</v>
      </c>
      <c r="BG230" s="386">
        <v>0</v>
      </c>
      <c r="BH230" s="431">
        <f t="shared" si="163"/>
        <v>0</v>
      </c>
      <c r="BI230" s="386">
        <v>5148</v>
      </c>
      <c r="BJ230" s="431">
        <f t="shared" si="161"/>
        <v>6435</v>
      </c>
      <c r="BK230" s="385">
        <v>0</v>
      </c>
      <c r="BL230" s="445">
        <f t="shared" si="162"/>
        <v>0</v>
      </c>
      <c r="BM230" s="146" t="s">
        <v>1248</v>
      </c>
      <c r="BN230" s="599" t="s">
        <v>1249</v>
      </c>
      <c r="BO230" s="599" t="s">
        <v>1191</v>
      </c>
      <c r="BP230" s="306" t="s">
        <v>1250</v>
      </c>
      <c r="BQ230" s="1"/>
      <c r="BR230" s="1"/>
      <c r="BS230" s="1"/>
      <c r="BT230" s="1"/>
      <c r="BU230" s="1"/>
      <c r="BV230" s="1"/>
      <c r="BW230" s="1"/>
      <c r="BX230" s="1"/>
      <c r="BY230" s="1"/>
      <c r="BZ230" s="1"/>
    </row>
    <row r="231" spans="1:78" s="613" customFormat="1" ht="14.25" hidden="1" customHeight="1">
      <c r="A231" s="493" t="s">
        <v>864</v>
      </c>
      <c r="B231" s="130" t="s">
        <v>746</v>
      </c>
      <c r="C231" s="544" t="s">
        <v>87</v>
      </c>
      <c r="D231" s="549" t="s">
        <v>357</v>
      </c>
      <c r="E231" s="550" t="s">
        <v>357</v>
      </c>
      <c r="F231" s="967"/>
      <c r="G231" s="214">
        <v>2022</v>
      </c>
      <c r="H231" s="176" t="s">
        <v>780</v>
      </c>
      <c r="I231" s="176" t="s">
        <v>217</v>
      </c>
      <c r="J231" s="330" t="s">
        <v>196</v>
      </c>
      <c r="K231" s="169" t="s">
        <v>1181</v>
      </c>
      <c r="L231" s="176" t="s">
        <v>1188</v>
      </c>
      <c r="M231" s="327" t="s">
        <v>1189</v>
      </c>
      <c r="N231" s="55">
        <v>19.920000000000002</v>
      </c>
      <c r="O231" s="55">
        <v>19.920000000000002</v>
      </c>
      <c r="P231" s="55">
        <v>19.920000000000002</v>
      </c>
      <c r="Q231" s="55">
        <f t="shared" si="168"/>
        <v>19.920000000000002</v>
      </c>
      <c r="R231" s="55">
        <f t="shared" si="168"/>
        <v>19.920000000000002</v>
      </c>
      <c r="S231" s="55">
        <f t="shared" si="168"/>
        <v>19.920000000000002</v>
      </c>
      <c r="T231" s="55">
        <f t="shared" si="168"/>
        <v>19.920000000000002</v>
      </c>
      <c r="U231" s="55">
        <f t="shared" si="168"/>
        <v>19.920000000000002</v>
      </c>
      <c r="V231" s="709">
        <f>U231-0.07</f>
        <v>19.850000000000001</v>
      </c>
      <c r="W231" s="55">
        <f t="shared" si="168"/>
        <v>19.850000000000001</v>
      </c>
      <c r="X231" s="55">
        <f t="shared" si="168"/>
        <v>19.850000000000001</v>
      </c>
      <c r="Y231" s="55">
        <f t="shared" si="168"/>
        <v>19.850000000000001</v>
      </c>
      <c r="Z231" s="55">
        <f t="shared" si="168"/>
        <v>19.850000000000001</v>
      </c>
      <c r="AA231" s="55">
        <f t="shared" si="168"/>
        <v>19.850000000000001</v>
      </c>
      <c r="AB231" s="147">
        <v>1.25</v>
      </c>
      <c r="AC231" s="147">
        <v>1.25</v>
      </c>
      <c r="AD231" s="147">
        <v>1.25</v>
      </c>
      <c r="AE231" s="147">
        <v>1.25</v>
      </c>
      <c r="AF231" s="147">
        <v>1.25</v>
      </c>
      <c r="AG231" s="147">
        <v>1.25</v>
      </c>
      <c r="AH231" s="147">
        <v>1.25</v>
      </c>
      <c r="AI231" s="147">
        <v>1.25</v>
      </c>
      <c r="AJ231" s="147">
        <v>1.25</v>
      </c>
      <c r="AK231" s="147">
        <v>1.25</v>
      </c>
      <c r="AL231" s="147">
        <v>1.25</v>
      </c>
      <c r="AM231" s="147">
        <v>1.25</v>
      </c>
      <c r="AN231" s="147">
        <v>1.25</v>
      </c>
      <c r="AO231" s="420">
        <v>0</v>
      </c>
      <c r="AP231" s="431">
        <f t="shared" si="152"/>
        <v>0</v>
      </c>
      <c r="AQ231" s="385">
        <v>0</v>
      </c>
      <c r="AR231" s="237">
        <f t="shared" si="153"/>
        <v>0</v>
      </c>
      <c r="AS231" s="96">
        <v>0</v>
      </c>
      <c r="AT231" s="431">
        <f t="shared" si="154"/>
        <v>0</v>
      </c>
      <c r="AU231" s="420">
        <v>0</v>
      </c>
      <c r="AV231" s="431">
        <f t="shared" si="155"/>
        <v>0</v>
      </c>
      <c r="AW231" s="385">
        <v>0</v>
      </c>
      <c r="AX231" s="431">
        <f>AG231*AW231</f>
        <v>0</v>
      </c>
      <c r="AY231" s="386">
        <v>0</v>
      </c>
      <c r="AZ231" s="431">
        <f t="shared" si="157"/>
        <v>0</v>
      </c>
      <c r="BA231" s="386">
        <v>1000</v>
      </c>
      <c r="BB231" s="431">
        <f t="shared" si="158"/>
        <v>1250</v>
      </c>
      <c r="BC231" s="386">
        <v>0</v>
      </c>
      <c r="BD231" s="431">
        <f t="shared" si="159"/>
        <v>0</v>
      </c>
      <c r="BE231" s="385">
        <v>0</v>
      </c>
      <c r="BF231" s="431">
        <f t="shared" si="160"/>
        <v>0</v>
      </c>
      <c r="BG231" s="386">
        <v>0</v>
      </c>
      <c r="BH231" s="431">
        <f t="shared" si="163"/>
        <v>0</v>
      </c>
      <c r="BI231" s="386">
        <v>0</v>
      </c>
      <c r="BJ231" s="431">
        <f t="shared" si="161"/>
        <v>0</v>
      </c>
      <c r="BK231" s="385">
        <v>0</v>
      </c>
      <c r="BL231" s="445">
        <f t="shared" si="162"/>
        <v>0</v>
      </c>
      <c r="BM231" s="146" t="s">
        <v>1251</v>
      </c>
      <c r="BN231" s="599" t="s">
        <v>1249</v>
      </c>
      <c r="BO231" s="599" t="s">
        <v>1242</v>
      </c>
      <c r="BP231" s="306" t="s">
        <v>1252</v>
      </c>
      <c r="BQ231" s="1"/>
      <c r="BR231" s="1"/>
      <c r="BS231" s="1"/>
      <c r="BT231" s="1"/>
      <c r="BU231" s="1"/>
      <c r="BV231" s="1"/>
      <c r="BW231" s="1"/>
      <c r="BX231" s="1"/>
      <c r="BY231" s="1"/>
      <c r="BZ231" s="1"/>
    </row>
    <row r="232" spans="1:78" s="613" customFormat="1" ht="14.25" hidden="1" customHeight="1">
      <c r="A232" s="493" t="s">
        <v>864</v>
      </c>
      <c r="B232" s="130" t="s">
        <v>746</v>
      </c>
      <c r="C232" s="544" t="s">
        <v>87</v>
      </c>
      <c r="D232" s="549" t="s">
        <v>357</v>
      </c>
      <c r="E232" s="550" t="s">
        <v>357</v>
      </c>
      <c r="F232" s="967"/>
      <c r="G232" s="214">
        <v>2022</v>
      </c>
      <c r="H232" s="176" t="s">
        <v>780</v>
      </c>
      <c r="I232" s="176" t="s">
        <v>217</v>
      </c>
      <c r="J232" s="330" t="s">
        <v>196</v>
      </c>
      <c r="K232" s="169" t="s">
        <v>1181</v>
      </c>
      <c r="L232" s="176" t="s">
        <v>1182</v>
      </c>
      <c r="M232" s="327" t="s">
        <v>1208</v>
      </c>
      <c r="N232" s="55">
        <v>19.5</v>
      </c>
      <c r="O232" s="55">
        <v>19.5</v>
      </c>
      <c r="P232" s="55">
        <v>19.5</v>
      </c>
      <c r="Q232" s="55">
        <f t="shared" si="168"/>
        <v>19.5</v>
      </c>
      <c r="R232" s="55">
        <f t="shared" si="168"/>
        <v>19.5</v>
      </c>
      <c r="S232" s="55">
        <f t="shared" si="168"/>
        <v>19.5</v>
      </c>
      <c r="T232" s="55">
        <f t="shared" si="168"/>
        <v>19.5</v>
      </c>
      <c r="U232" s="55">
        <f t="shared" si="168"/>
        <v>19.5</v>
      </c>
      <c r="V232" s="709">
        <f>U232-0.07</f>
        <v>19.43</v>
      </c>
      <c r="W232" s="55">
        <f t="shared" si="168"/>
        <v>19.43</v>
      </c>
      <c r="X232" s="55">
        <f t="shared" si="168"/>
        <v>19.43</v>
      </c>
      <c r="Y232" s="55">
        <f t="shared" si="168"/>
        <v>19.43</v>
      </c>
      <c r="Z232" s="55">
        <f t="shared" si="168"/>
        <v>19.43</v>
      </c>
      <c r="AA232" s="55">
        <f t="shared" si="168"/>
        <v>19.43</v>
      </c>
      <c r="AB232" s="147">
        <v>1.25</v>
      </c>
      <c r="AC232" s="147">
        <v>1.25</v>
      </c>
      <c r="AD232" s="147">
        <v>1.25</v>
      </c>
      <c r="AE232" s="147">
        <v>1.25</v>
      </c>
      <c r="AF232" s="147">
        <v>1.25</v>
      </c>
      <c r="AG232" s="147">
        <v>1.25</v>
      </c>
      <c r="AH232" s="147">
        <v>1.25</v>
      </c>
      <c r="AI232" s="147">
        <v>1.25</v>
      </c>
      <c r="AJ232" s="147">
        <v>1.25</v>
      </c>
      <c r="AK232" s="147">
        <v>1.25</v>
      </c>
      <c r="AL232" s="147">
        <v>1.25</v>
      </c>
      <c r="AM232" s="147">
        <v>1.25</v>
      </c>
      <c r="AN232" s="147">
        <v>1.25</v>
      </c>
      <c r="AO232" s="420">
        <v>0</v>
      </c>
      <c r="AP232" s="431">
        <f t="shared" si="152"/>
        <v>0</v>
      </c>
      <c r="AQ232" s="385">
        <v>0</v>
      </c>
      <c r="AR232" s="237">
        <f t="shared" si="153"/>
        <v>0</v>
      </c>
      <c r="AS232" s="96">
        <v>0</v>
      </c>
      <c r="AT232" s="431">
        <f t="shared" si="154"/>
        <v>0</v>
      </c>
      <c r="AU232" s="420">
        <v>0</v>
      </c>
      <c r="AV232" s="431">
        <f t="shared" si="155"/>
        <v>0</v>
      </c>
      <c r="AW232" s="385">
        <v>3006</v>
      </c>
      <c r="AX232" s="431">
        <f>AG232*AW232</f>
        <v>3757.5</v>
      </c>
      <c r="AY232" s="386">
        <v>11394</v>
      </c>
      <c r="AZ232" s="431">
        <f t="shared" si="157"/>
        <v>14242.5</v>
      </c>
      <c r="BA232" s="386">
        <v>8433</v>
      </c>
      <c r="BB232" s="431">
        <f t="shared" si="158"/>
        <v>10541.25</v>
      </c>
      <c r="BC232" s="386">
        <v>8820</v>
      </c>
      <c r="BD232" s="431">
        <f t="shared" si="159"/>
        <v>11025</v>
      </c>
      <c r="BE232" s="385">
        <v>3015</v>
      </c>
      <c r="BF232" s="431">
        <f t="shared" si="160"/>
        <v>3768.75</v>
      </c>
      <c r="BG232" s="386">
        <v>3015</v>
      </c>
      <c r="BH232" s="431">
        <f t="shared" si="163"/>
        <v>3768.75</v>
      </c>
      <c r="BI232" s="386">
        <v>2007</v>
      </c>
      <c r="BJ232" s="431">
        <f t="shared" si="161"/>
        <v>2508.75</v>
      </c>
      <c r="BK232" s="386">
        <v>0</v>
      </c>
      <c r="BL232" s="445">
        <f t="shared" si="162"/>
        <v>0</v>
      </c>
      <c r="BM232" s="146" t="s">
        <v>1253</v>
      </c>
      <c r="BN232" s="599" t="s">
        <v>1249</v>
      </c>
      <c r="BO232" s="599" t="s">
        <v>1186</v>
      </c>
      <c r="BP232" s="306" t="s">
        <v>1254</v>
      </c>
      <c r="BQ232" s="1"/>
      <c r="BR232" s="1"/>
      <c r="BS232" s="1"/>
      <c r="BT232" s="1"/>
      <c r="BU232" s="1"/>
      <c r="BV232" s="1"/>
      <c r="BW232" s="1"/>
      <c r="BX232" s="1"/>
      <c r="BY232" s="1"/>
      <c r="BZ232" s="1"/>
    </row>
    <row r="233" spans="1:78" s="613" customFormat="1" ht="14.25" hidden="1" customHeight="1">
      <c r="A233" s="493" t="s">
        <v>864</v>
      </c>
      <c r="B233" s="130" t="s">
        <v>746</v>
      </c>
      <c r="C233" s="544" t="s">
        <v>87</v>
      </c>
      <c r="D233" s="549" t="s">
        <v>357</v>
      </c>
      <c r="E233" s="550" t="s">
        <v>357</v>
      </c>
      <c r="F233" s="967"/>
      <c r="G233" s="214">
        <v>2022</v>
      </c>
      <c r="H233" s="176" t="s">
        <v>780</v>
      </c>
      <c r="I233" s="176" t="s">
        <v>217</v>
      </c>
      <c r="J233" s="330" t="s">
        <v>196</v>
      </c>
      <c r="K233" s="169" t="s">
        <v>1181</v>
      </c>
      <c r="L233" s="176" t="s">
        <v>1188</v>
      </c>
      <c r="M233" s="327" t="s">
        <v>1189</v>
      </c>
      <c r="N233" s="55">
        <v>19.920000000000002</v>
      </c>
      <c r="O233" s="55">
        <v>19.920000000000002</v>
      </c>
      <c r="P233" s="55">
        <v>19.920000000000002</v>
      </c>
      <c r="Q233" s="55">
        <f t="shared" si="168"/>
        <v>19.920000000000002</v>
      </c>
      <c r="R233" s="55">
        <f t="shared" si="168"/>
        <v>19.920000000000002</v>
      </c>
      <c r="S233" s="55">
        <f t="shared" si="168"/>
        <v>19.920000000000002</v>
      </c>
      <c r="T233" s="55">
        <f t="shared" si="168"/>
        <v>19.920000000000002</v>
      </c>
      <c r="U233" s="55">
        <f t="shared" si="168"/>
        <v>19.920000000000002</v>
      </c>
      <c r="V233" s="709">
        <f>U233-0.07</f>
        <v>19.850000000000001</v>
      </c>
      <c r="W233" s="55">
        <f t="shared" si="168"/>
        <v>19.850000000000001</v>
      </c>
      <c r="X233" s="55">
        <f t="shared" si="168"/>
        <v>19.850000000000001</v>
      </c>
      <c r="Y233" s="55">
        <f t="shared" si="168"/>
        <v>19.850000000000001</v>
      </c>
      <c r="Z233" s="55">
        <f t="shared" si="168"/>
        <v>19.850000000000001</v>
      </c>
      <c r="AA233" s="55">
        <f t="shared" si="168"/>
        <v>19.850000000000001</v>
      </c>
      <c r="AB233" s="147">
        <v>1.25</v>
      </c>
      <c r="AC233" s="147">
        <v>1.25</v>
      </c>
      <c r="AD233" s="147">
        <v>1.25</v>
      </c>
      <c r="AE233" s="147">
        <v>1.25</v>
      </c>
      <c r="AF233" s="147">
        <v>1.25</v>
      </c>
      <c r="AG233" s="147">
        <v>1.25</v>
      </c>
      <c r="AH233" s="147">
        <v>1.25</v>
      </c>
      <c r="AI233" s="147">
        <v>1.25</v>
      </c>
      <c r="AJ233" s="147">
        <v>1.25</v>
      </c>
      <c r="AK233" s="147">
        <v>1.25</v>
      </c>
      <c r="AL233" s="147">
        <v>1.25</v>
      </c>
      <c r="AM233" s="147">
        <v>1.25</v>
      </c>
      <c r="AN233" s="147">
        <v>1.25</v>
      </c>
      <c r="AO233" s="420">
        <v>0</v>
      </c>
      <c r="AP233" s="431">
        <f t="shared" si="152"/>
        <v>0</v>
      </c>
      <c r="AQ233" s="385">
        <v>0</v>
      </c>
      <c r="AR233" s="237">
        <f t="shared" si="153"/>
        <v>0</v>
      </c>
      <c r="AS233" s="96">
        <v>0</v>
      </c>
      <c r="AT233" s="431">
        <f t="shared" si="154"/>
        <v>0</v>
      </c>
      <c r="AU233" s="420">
        <v>0</v>
      </c>
      <c r="AV233" s="431">
        <f t="shared" si="155"/>
        <v>0</v>
      </c>
      <c r="AW233" s="385">
        <v>2000</v>
      </c>
      <c r="AX233" s="431">
        <f>AG233*AW233</f>
        <v>2500</v>
      </c>
      <c r="AY233" s="386">
        <v>1000</v>
      </c>
      <c r="AZ233" s="431">
        <f t="shared" si="157"/>
        <v>1250</v>
      </c>
      <c r="BA233" s="386">
        <v>1000</v>
      </c>
      <c r="BB233" s="431">
        <f t="shared" si="158"/>
        <v>1250</v>
      </c>
      <c r="BC233" s="386">
        <v>2000</v>
      </c>
      <c r="BD233" s="431">
        <f t="shared" si="159"/>
        <v>2500</v>
      </c>
      <c r="BE233" s="385">
        <v>1000</v>
      </c>
      <c r="BF233" s="431">
        <f t="shared" si="160"/>
        <v>1250</v>
      </c>
      <c r="BG233" s="386">
        <v>0</v>
      </c>
      <c r="BH233" s="431">
        <f t="shared" si="163"/>
        <v>0</v>
      </c>
      <c r="BI233" s="386">
        <v>1030</v>
      </c>
      <c r="BJ233" s="431">
        <f t="shared" si="161"/>
        <v>1287.5</v>
      </c>
      <c r="BK233" s="385">
        <v>3970</v>
      </c>
      <c r="BL233" s="445">
        <f t="shared" si="162"/>
        <v>4962.5</v>
      </c>
      <c r="BM233" s="146" t="s">
        <v>1255</v>
      </c>
      <c r="BN233" s="599" t="s">
        <v>1249</v>
      </c>
      <c r="BO233" s="599" t="s">
        <v>1194</v>
      </c>
      <c r="BP233" s="306" t="s">
        <v>1256</v>
      </c>
      <c r="BQ233" s="1"/>
      <c r="BR233" s="1"/>
      <c r="BS233" s="1"/>
      <c r="BT233" s="1"/>
      <c r="BU233" s="1"/>
      <c r="BV233" s="1"/>
      <c r="BW233" s="1"/>
      <c r="BX233" s="1"/>
      <c r="BY233" s="1"/>
      <c r="BZ233" s="1"/>
    </row>
    <row r="234" spans="1:78" ht="14.25" hidden="1" customHeight="1">
      <c r="A234" s="498" t="s">
        <v>864</v>
      </c>
      <c r="B234" s="130" t="s">
        <v>746</v>
      </c>
      <c r="C234" s="544" t="s">
        <v>87</v>
      </c>
      <c r="D234" s="549" t="s">
        <v>357</v>
      </c>
      <c r="E234" s="550" t="s">
        <v>357</v>
      </c>
      <c r="F234" s="966"/>
      <c r="G234" s="214">
        <v>2022</v>
      </c>
      <c r="H234" s="176" t="s">
        <v>537</v>
      </c>
      <c r="I234" s="176" t="s">
        <v>174</v>
      </c>
      <c r="J234" s="330" t="s">
        <v>196</v>
      </c>
      <c r="K234" s="169" t="s">
        <v>1181</v>
      </c>
      <c r="L234" s="176" t="s">
        <v>1182</v>
      </c>
      <c r="M234" s="327" t="s">
        <v>1208</v>
      </c>
      <c r="N234" s="55">
        <v>12.11</v>
      </c>
      <c r="O234" s="55">
        <v>12.11</v>
      </c>
      <c r="P234" s="55">
        <v>12.11</v>
      </c>
      <c r="Q234" s="55">
        <f t="shared" si="168"/>
        <v>12.11</v>
      </c>
      <c r="R234" s="55">
        <f t="shared" si="168"/>
        <v>12.11</v>
      </c>
      <c r="S234" s="55">
        <f t="shared" si="168"/>
        <v>12.11</v>
      </c>
      <c r="T234" s="55">
        <f t="shared" si="168"/>
        <v>12.11</v>
      </c>
      <c r="U234" s="55">
        <f t="shared" si="168"/>
        <v>12.11</v>
      </c>
      <c r="V234" s="709">
        <f>U234-0.07</f>
        <v>12.04</v>
      </c>
      <c r="W234" s="55">
        <f t="shared" si="168"/>
        <v>12.04</v>
      </c>
      <c r="X234" s="55">
        <f t="shared" si="168"/>
        <v>12.04</v>
      </c>
      <c r="Y234" s="55">
        <f t="shared" si="168"/>
        <v>12.04</v>
      </c>
      <c r="Z234" s="55">
        <f t="shared" si="168"/>
        <v>12.04</v>
      </c>
      <c r="AA234" s="55">
        <f t="shared" si="168"/>
        <v>12.04</v>
      </c>
      <c r="AB234" s="147">
        <v>0.79</v>
      </c>
      <c r="AC234" s="147">
        <v>0.79</v>
      </c>
      <c r="AD234" s="147">
        <v>0.79</v>
      </c>
      <c r="AE234" s="147">
        <v>0.79</v>
      </c>
      <c r="AF234" s="147">
        <v>0.79</v>
      </c>
      <c r="AG234" s="147">
        <v>0.79</v>
      </c>
      <c r="AH234" s="147">
        <v>0.79</v>
      </c>
      <c r="AI234" s="147">
        <v>0.79</v>
      </c>
      <c r="AJ234" s="147">
        <v>0.79</v>
      </c>
      <c r="AK234" s="147">
        <v>0.79</v>
      </c>
      <c r="AL234" s="147">
        <v>0.79</v>
      </c>
      <c r="AM234" s="147">
        <v>0.79</v>
      </c>
      <c r="AN234" s="147">
        <v>0.79</v>
      </c>
      <c r="AO234" s="420">
        <v>0</v>
      </c>
      <c r="AP234" s="431">
        <f t="shared" si="152"/>
        <v>0</v>
      </c>
      <c r="AQ234" s="385">
        <v>0</v>
      </c>
      <c r="AR234" s="237">
        <f t="shared" si="153"/>
        <v>0</v>
      </c>
      <c r="AS234" s="96">
        <v>1008</v>
      </c>
      <c r="AT234" s="431">
        <f t="shared" si="154"/>
        <v>796.32</v>
      </c>
      <c r="AU234" s="420">
        <v>1008</v>
      </c>
      <c r="AV234" s="431">
        <f t="shared" si="155"/>
        <v>796.32</v>
      </c>
      <c r="AW234" s="385">
        <v>0</v>
      </c>
      <c r="AX234" s="431">
        <f t="shared" si="156"/>
        <v>0</v>
      </c>
      <c r="AY234" s="386">
        <v>2016</v>
      </c>
      <c r="AZ234" s="431">
        <f t="shared" si="157"/>
        <v>1592.64</v>
      </c>
      <c r="BA234" s="386">
        <v>1008</v>
      </c>
      <c r="BB234" s="431">
        <f t="shared" si="158"/>
        <v>796.32</v>
      </c>
      <c r="BC234" s="386">
        <v>1008</v>
      </c>
      <c r="BD234" s="431">
        <f t="shared" si="159"/>
        <v>796.32</v>
      </c>
      <c r="BE234" s="385">
        <v>1008</v>
      </c>
      <c r="BF234" s="431">
        <f t="shared" si="160"/>
        <v>796.32</v>
      </c>
      <c r="BG234" s="386">
        <v>0</v>
      </c>
      <c r="BH234" s="431">
        <f t="shared" si="163"/>
        <v>0</v>
      </c>
      <c r="BI234" s="386">
        <v>1008</v>
      </c>
      <c r="BJ234" s="431">
        <f t="shared" si="161"/>
        <v>796.32</v>
      </c>
      <c r="BK234" s="385">
        <v>0</v>
      </c>
      <c r="BL234" s="445">
        <f t="shared" si="162"/>
        <v>0</v>
      </c>
      <c r="BM234" s="77" t="s">
        <v>1257</v>
      </c>
      <c r="BN234" s="599"/>
      <c r="BO234" s="599" t="s">
        <v>1186</v>
      </c>
      <c r="BP234" s="306" t="s">
        <v>1258</v>
      </c>
    </row>
    <row r="235" spans="1:78" ht="14.25" hidden="1" customHeight="1">
      <c r="A235" s="493" t="s">
        <v>864</v>
      </c>
      <c r="B235" s="130" t="s">
        <v>361</v>
      </c>
      <c r="C235" s="544" t="s">
        <v>87</v>
      </c>
      <c r="D235" s="549" t="s">
        <v>357</v>
      </c>
      <c r="E235" s="550" t="s">
        <v>357</v>
      </c>
      <c r="F235" s="966"/>
      <c r="G235" s="214">
        <v>2022</v>
      </c>
      <c r="H235" s="176" t="s">
        <v>783</v>
      </c>
      <c r="I235" s="176" t="s">
        <v>174</v>
      </c>
      <c r="J235" s="330" t="s">
        <v>196</v>
      </c>
      <c r="K235" s="169" t="s">
        <v>1181</v>
      </c>
      <c r="L235" s="176" t="s">
        <v>1182</v>
      </c>
      <c r="M235" s="327" t="s">
        <v>1208</v>
      </c>
      <c r="N235" s="55">
        <v>9.0500000000000007</v>
      </c>
      <c r="O235" s="55">
        <v>9.0500000000000007</v>
      </c>
      <c r="P235" s="55">
        <v>9.0500000000000007</v>
      </c>
      <c r="Q235" s="55">
        <f t="shared" si="168"/>
        <v>9.0500000000000007</v>
      </c>
      <c r="R235" s="55">
        <f t="shared" si="168"/>
        <v>9.0500000000000007</v>
      </c>
      <c r="S235" s="55">
        <f t="shared" si="168"/>
        <v>9.0500000000000007</v>
      </c>
      <c r="T235" s="55">
        <f t="shared" si="168"/>
        <v>9.0500000000000007</v>
      </c>
      <c r="U235" s="55">
        <f t="shared" si="168"/>
        <v>9.0500000000000007</v>
      </c>
      <c r="V235" s="55">
        <f t="shared" si="168"/>
        <v>9.0500000000000007</v>
      </c>
      <c r="W235" s="55">
        <f t="shared" si="168"/>
        <v>9.0500000000000007</v>
      </c>
      <c r="X235" s="55">
        <f t="shared" si="168"/>
        <v>9.0500000000000007</v>
      </c>
      <c r="Y235" s="55">
        <f t="shared" si="168"/>
        <v>9.0500000000000007</v>
      </c>
      <c r="Z235" s="55">
        <f t="shared" si="168"/>
        <v>9.0500000000000007</v>
      </c>
      <c r="AA235" s="55">
        <f t="shared" si="168"/>
        <v>9.0500000000000007</v>
      </c>
      <c r="AB235" s="147">
        <v>0.45</v>
      </c>
      <c r="AC235" s="147">
        <v>0.45</v>
      </c>
      <c r="AD235" s="147">
        <v>0.45</v>
      </c>
      <c r="AE235" s="147">
        <v>0.45</v>
      </c>
      <c r="AF235" s="147">
        <v>0.45</v>
      </c>
      <c r="AG235" s="147">
        <v>0.45</v>
      </c>
      <c r="AH235" s="147">
        <v>0.45</v>
      </c>
      <c r="AI235" s="147">
        <v>0.45</v>
      </c>
      <c r="AJ235" s="147">
        <v>0.45</v>
      </c>
      <c r="AK235" s="147">
        <v>0.45</v>
      </c>
      <c r="AL235" s="147">
        <v>0.45</v>
      </c>
      <c r="AM235" s="147">
        <v>0.45</v>
      </c>
      <c r="AN235" s="147">
        <v>0.45</v>
      </c>
      <c r="AO235" s="420">
        <v>0</v>
      </c>
      <c r="AP235" s="431">
        <f t="shared" si="152"/>
        <v>0</v>
      </c>
      <c r="AQ235" s="385">
        <v>1000</v>
      </c>
      <c r="AR235" s="237">
        <f t="shared" si="153"/>
        <v>450</v>
      </c>
      <c r="AS235" s="96">
        <v>1000</v>
      </c>
      <c r="AT235" s="431">
        <f t="shared" si="154"/>
        <v>450</v>
      </c>
      <c r="AU235" s="420">
        <v>0</v>
      </c>
      <c r="AV235" s="431">
        <f t="shared" si="155"/>
        <v>0</v>
      </c>
      <c r="AW235" s="385">
        <v>0</v>
      </c>
      <c r="AX235" s="431">
        <f t="shared" si="156"/>
        <v>0</v>
      </c>
      <c r="AY235" s="386">
        <v>0</v>
      </c>
      <c r="AZ235" s="431">
        <f t="shared" si="157"/>
        <v>0</v>
      </c>
      <c r="BA235" s="386">
        <v>0</v>
      </c>
      <c r="BB235" s="431">
        <f t="shared" si="158"/>
        <v>0</v>
      </c>
      <c r="BC235" s="386">
        <v>0</v>
      </c>
      <c r="BD235" s="431">
        <f t="shared" si="159"/>
        <v>0</v>
      </c>
      <c r="BE235" s="386">
        <v>0</v>
      </c>
      <c r="BF235" s="431">
        <f t="shared" si="160"/>
        <v>0</v>
      </c>
      <c r="BG235" s="386">
        <v>0</v>
      </c>
      <c r="BH235" s="431">
        <f t="shared" si="163"/>
        <v>0</v>
      </c>
      <c r="BI235" s="386">
        <v>0</v>
      </c>
      <c r="BJ235" s="431">
        <f t="shared" si="161"/>
        <v>0</v>
      </c>
      <c r="BK235" s="386">
        <v>0</v>
      </c>
      <c r="BL235" s="445">
        <f t="shared" si="162"/>
        <v>0</v>
      </c>
      <c r="BM235" s="77" t="s">
        <v>1259</v>
      </c>
      <c r="BN235" s="599"/>
      <c r="BO235" s="599" t="s">
        <v>1186</v>
      </c>
      <c r="BP235" s="306" t="s">
        <v>1259</v>
      </c>
    </row>
    <row r="236" spans="1:78" ht="13.15" hidden="1" customHeight="1">
      <c r="A236" s="493" t="s">
        <v>864</v>
      </c>
      <c r="B236" s="130" t="s">
        <v>361</v>
      </c>
      <c r="C236" s="544" t="s">
        <v>87</v>
      </c>
      <c r="D236" s="549" t="s">
        <v>357</v>
      </c>
      <c r="E236" s="550" t="s">
        <v>357</v>
      </c>
      <c r="F236" s="966"/>
      <c r="G236" s="214">
        <v>2022</v>
      </c>
      <c r="H236" s="176" t="s">
        <v>783</v>
      </c>
      <c r="I236" s="176" t="s">
        <v>174</v>
      </c>
      <c r="J236" s="330" t="s">
        <v>196</v>
      </c>
      <c r="K236" s="169" t="s">
        <v>1181</v>
      </c>
      <c r="L236" s="176" t="s">
        <v>1188</v>
      </c>
      <c r="M236" s="327" t="s">
        <v>1189</v>
      </c>
      <c r="N236" s="55">
        <v>9.0500000000000007</v>
      </c>
      <c r="O236" s="55">
        <v>9.0500000000000007</v>
      </c>
      <c r="P236" s="55">
        <v>9.0500000000000007</v>
      </c>
      <c r="Q236" s="55">
        <f t="shared" si="168"/>
        <v>9.0500000000000007</v>
      </c>
      <c r="R236" s="55">
        <f t="shared" si="168"/>
        <v>9.0500000000000007</v>
      </c>
      <c r="S236" s="55">
        <f t="shared" si="168"/>
        <v>9.0500000000000007</v>
      </c>
      <c r="T236" s="55">
        <f t="shared" si="168"/>
        <v>9.0500000000000007</v>
      </c>
      <c r="U236" s="55">
        <f t="shared" si="168"/>
        <v>9.0500000000000007</v>
      </c>
      <c r="V236" s="55">
        <f t="shared" si="168"/>
        <v>9.0500000000000007</v>
      </c>
      <c r="W236" s="55">
        <f t="shared" si="168"/>
        <v>9.0500000000000007</v>
      </c>
      <c r="X236" s="55">
        <f t="shared" si="168"/>
        <v>9.0500000000000007</v>
      </c>
      <c r="Y236" s="55">
        <f t="shared" si="168"/>
        <v>9.0500000000000007</v>
      </c>
      <c r="Z236" s="55">
        <f t="shared" si="168"/>
        <v>9.0500000000000007</v>
      </c>
      <c r="AA236" s="55">
        <f t="shared" si="168"/>
        <v>9.0500000000000007</v>
      </c>
      <c r="AB236" s="147">
        <v>0.45</v>
      </c>
      <c r="AC236" s="147">
        <v>0.45</v>
      </c>
      <c r="AD236" s="147">
        <v>0.45</v>
      </c>
      <c r="AE236" s="147">
        <v>0.45</v>
      </c>
      <c r="AF236" s="147">
        <v>0.45</v>
      </c>
      <c r="AG236" s="147">
        <v>0.45</v>
      </c>
      <c r="AH236" s="147">
        <v>0.45</v>
      </c>
      <c r="AI236" s="147">
        <v>0.45</v>
      </c>
      <c r="AJ236" s="147">
        <v>0.45</v>
      </c>
      <c r="AK236" s="147">
        <v>0.45</v>
      </c>
      <c r="AL236" s="147">
        <v>0.45</v>
      </c>
      <c r="AM236" s="147">
        <v>0.45</v>
      </c>
      <c r="AN236" s="147">
        <v>0.45</v>
      </c>
      <c r="AO236" s="420">
        <v>0</v>
      </c>
      <c r="AP236" s="431">
        <f t="shared" si="152"/>
        <v>0</v>
      </c>
      <c r="AQ236" s="385">
        <v>0</v>
      </c>
      <c r="AR236" s="237">
        <f t="shared" si="153"/>
        <v>0</v>
      </c>
      <c r="AS236" s="96">
        <v>1000</v>
      </c>
      <c r="AT236" s="431">
        <f t="shared" si="154"/>
        <v>450</v>
      </c>
      <c r="AU236" s="420">
        <v>0</v>
      </c>
      <c r="AV236" s="431">
        <f t="shared" si="155"/>
        <v>0</v>
      </c>
      <c r="AW236" s="385">
        <v>0</v>
      </c>
      <c r="AX236" s="431">
        <f t="shared" si="156"/>
        <v>0</v>
      </c>
      <c r="AY236" s="386">
        <v>0</v>
      </c>
      <c r="AZ236" s="431">
        <f t="shared" si="157"/>
        <v>0</v>
      </c>
      <c r="BA236" s="386">
        <v>0</v>
      </c>
      <c r="BB236" s="431">
        <f t="shared" si="158"/>
        <v>0</v>
      </c>
      <c r="BC236" s="386">
        <v>0</v>
      </c>
      <c r="BD236" s="431">
        <f t="shared" si="159"/>
        <v>0</v>
      </c>
      <c r="BE236" s="386">
        <v>0</v>
      </c>
      <c r="BF236" s="431">
        <f t="shared" si="160"/>
        <v>0</v>
      </c>
      <c r="BG236" s="386">
        <v>0</v>
      </c>
      <c r="BH236" s="431">
        <f t="shared" si="163"/>
        <v>0</v>
      </c>
      <c r="BI236" s="386">
        <v>0</v>
      </c>
      <c r="BJ236" s="431">
        <f t="shared" si="161"/>
        <v>0</v>
      </c>
      <c r="BK236" s="386">
        <v>0</v>
      </c>
      <c r="BL236" s="445">
        <f t="shared" si="162"/>
        <v>0</v>
      </c>
      <c r="BM236" s="77" t="s">
        <v>1260</v>
      </c>
      <c r="BN236" s="599"/>
      <c r="BO236" s="599" t="s">
        <v>1194</v>
      </c>
      <c r="BP236" s="306" t="s">
        <v>1260</v>
      </c>
    </row>
    <row r="237" spans="1:78" ht="14.25" hidden="1" customHeight="1">
      <c r="A237" s="493" t="s">
        <v>864</v>
      </c>
      <c r="B237" s="130" t="s">
        <v>361</v>
      </c>
      <c r="C237" s="544" t="s">
        <v>87</v>
      </c>
      <c r="D237" s="549" t="s">
        <v>357</v>
      </c>
      <c r="E237" s="550" t="s">
        <v>357</v>
      </c>
      <c r="F237" s="966"/>
      <c r="G237" s="214">
        <v>2022</v>
      </c>
      <c r="H237" s="176" t="s">
        <v>783</v>
      </c>
      <c r="I237" s="176" t="s">
        <v>174</v>
      </c>
      <c r="J237" s="330" t="s">
        <v>196</v>
      </c>
      <c r="K237" s="169" t="s">
        <v>1181</v>
      </c>
      <c r="L237" s="176" t="s">
        <v>1188</v>
      </c>
      <c r="M237" s="327" t="s">
        <v>1189</v>
      </c>
      <c r="N237" s="55">
        <v>9.0500000000000007</v>
      </c>
      <c r="O237" s="55">
        <v>9.0500000000000007</v>
      </c>
      <c r="P237" s="55">
        <v>9.0500000000000007</v>
      </c>
      <c r="Q237" s="55">
        <f t="shared" si="168"/>
        <v>9.0500000000000007</v>
      </c>
      <c r="R237" s="55">
        <f t="shared" si="168"/>
        <v>9.0500000000000007</v>
      </c>
      <c r="S237" s="55">
        <f t="shared" si="168"/>
        <v>9.0500000000000007</v>
      </c>
      <c r="T237" s="55">
        <f t="shared" si="168"/>
        <v>9.0500000000000007</v>
      </c>
      <c r="U237" s="55">
        <f t="shared" si="168"/>
        <v>9.0500000000000007</v>
      </c>
      <c r="V237" s="55">
        <f t="shared" si="168"/>
        <v>9.0500000000000007</v>
      </c>
      <c r="W237" s="55">
        <f t="shared" si="168"/>
        <v>9.0500000000000007</v>
      </c>
      <c r="X237" s="55">
        <f t="shared" si="168"/>
        <v>9.0500000000000007</v>
      </c>
      <c r="Y237" s="55">
        <f t="shared" si="168"/>
        <v>9.0500000000000007</v>
      </c>
      <c r="Z237" s="55">
        <f t="shared" si="168"/>
        <v>9.0500000000000007</v>
      </c>
      <c r="AA237" s="55">
        <f t="shared" si="168"/>
        <v>9.0500000000000007</v>
      </c>
      <c r="AB237" s="147">
        <v>0.45</v>
      </c>
      <c r="AC237" s="147">
        <v>0.45</v>
      </c>
      <c r="AD237" s="147">
        <v>0.45</v>
      </c>
      <c r="AE237" s="147">
        <v>0.45</v>
      </c>
      <c r="AF237" s="147">
        <v>0.45</v>
      </c>
      <c r="AG237" s="147">
        <v>0.45</v>
      </c>
      <c r="AH237" s="147">
        <v>0.45</v>
      </c>
      <c r="AI237" s="147">
        <v>0.45</v>
      </c>
      <c r="AJ237" s="147">
        <v>0.45</v>
      </c>
      <c r="AK237" s="147">
        <v>0.45</v>
      </c>
      <c r="AL237" s="147">
        <v>0.45</v>
      </c>
      <c r="AM237" s="147">
        <v>0.45</v>
      </c>
      <c r="AN237" s="147">
        <v>0.45</v>
      </c>
      <c r="AO237" s="420">
        <v>1000</v>
      </c>
      <c r="AP237" s="431">
        <f t="shared" si="152"/>
        <v>450</v>
      </c>
      <c r="AQ237" s="385">
        <v>4000</v>
      </c>
      <c r="AR237" s="237">
        <f t="shared" si="153"/>
        <v>1800</v>
      </c>
      <c r="AS237" s="96">
        <v>0</v>
      </c>
      <c r="AT237" s="431">
        <f t="shared" si="154"/>
        <v>0</v>
      </c>
      <c r="AU237" s="420">
        <v>0</v>
      </c>
      <c r="AV237" s="431">
        <f t="shared" si="155"/>
        <v>0</v>
      </c>
      <c r="AW237" s="385">
        <v>3000</v>
      </c>
      <c r="AX237" s="431">
        <f t="shared" si="156"/>
        <v>1350</v>
      </c>
      <c r="AY237" s="386">
        <v>0</v>
      </c>
      <c r="AZ237" s="431">
        <f t="shared" si="157"/>
        <v>0</v>
      </c>
      <c r="BA237" s="386">
        <v>0</v>
      </c>
      <c r="BB237" s="431">
        <f t="shared" si="158"/>
        <v>0</v>
      </c>
      <c r="BC237" s="386">
        <v>2000</v>
      </c>
      <c r="BD237" s="431">
        <f t="shared" si="159"/>
        <v>900</v>
      </c>
      <c r="BE237" s="385">
        <v>2000</v>
      </c>
      <c r="BF237" s="431">
        <f t="shared" si="160"/>
        <v>900</v>
      </c>
      <c r="BG237" s="386">
        <v>1000</v>
      </c>
      <c r="BH237" s="431">
        <f t="shared" si="163"/>
        <v>450</v>
      </c>
      <c r="BI237" s="385">
        <v>0</v>
      </c>
      <c r="BJ237" s="431">
        <f t="shared" si="161"/>
        <v>0</v>
      </c>
      <c r="BK237" s="385">
        <v>0</v>
      </c>
      <c r="BL237" s="445">
        <f t="shared" si="162"/>
        <v>0</v>
      </c>
      <c r="BM237" s="77" t="s">
        <v>1261</v>
      </c>
      <c r="BN237" s="599"/>
      <c r="BO237" s="599" t="s">
        <v>1242</v>
      </c>
      <c r="BP237" s="306" t="s">
        <v>1261</v>
      </c>
    </row>
    <row r="238" spans="1:78" ht="14.25" hidden="1" customHeight="1">
      <c r="A238" s="493" t="s">
        <v>864</v>
      </c>
      <c r="B238" s="130" t="s">
        <v>361</v>
      </c>
      <c r="C238" s="544" t="s">
        <v>87</v>
      </c>
      <c r="D238" s="549" t="s">
        <v>357</v>
      </c>
      <c r="E238" s="550" t="s">
        <v>357</v>
      </c>
      <c r="F238" s="966"/>
      <c r="G238" s="214">
        <v>2022</v>
      </c>
      <c r="H238" s="176" t="s">
        <v>783</v>
      </c>
      <c r="I238" s="176" t="s">
        <v>174</v>
      </c>
      <c r="J238" s="330" t="s">
        <v>196</v>
      </c>
      <c r="K238" s="169" t="s">
        <v>1181</v>
      </c>
      <c r="L238" s="176" t="s">
        <v>1182</v>
      </c>
      <c r="M238" s="327" t="s">
        <v>1208</v>
      </c>
      <c r="N238" s="55">
        <v>9.0500000000000007</v>
      </c>
      <c r="O238" s="55">
        <v>9.0500000000000007</v>
      </c>
      <c r="P238" s="55">
        <v>9.0500000000000007</v>
      </c>
      <c r="Q238" s="55">
        <f t="shared" ref="Q238:AA253" si="169">P238</f>
        <v>9.0500000000000007</v>
      </c>
      <c r="R238" s="55">
        <f t="shared" si="169"/>
        <v>9.0500000000000007</v>
      </c>
      <c r="S238" s="55">
        <f t="shared" si="169"/>
        <v>9.0500000000000007</v>
      </c>
      <c r="T238" s="55">
        <f t="shared" si="169"/>
        <v>9.0500000000000007</v>
      </c>
      <c r="U238" s="55">
        <f t="shared" si="169"/>
        <v>9.0500000000000007</v>
      </c>
      <c r="V238" s="55">
        <f t="shared" si="169"/>
        <v>9.0500000000000007</v>
      </c>
      <c r="W238" s="55">
        <f t="shared" si="169"/>
        <v>9.0500000000000007</v>
      </c>
      <c r="X238" s="55">
        <f t="shared" si="169"/>
        <v>9.0500000000000007</v>
      </c>
      <c r="Y238" s="55">
        <f t="shared" si="169"/>
        <v>9.0500000000000007</v>
      </c>
      <c r="Z238" s="55">
        <f t="shared" si="169"/>
        <v>9.0500000000000007</v>
      </c>
      <c r="AA238" s="55">
        <f t="shared" si="169"/>
        <v>9.0500000000000007</v>
      </c>
      <c r="AB238" s="147">
        <v>0.45</v>
      </c>
      <c r="AC238" s="147">
        <v>0.45</v>
      </c>
      <c r="AD238" s="147">
        <v>0.45</v>
      </c>
      <c r="AE238" s="147">
        <v>0.45</v>
      </c>
      <c r="AF238" s="147">
        <v>0.45</v>
      </c>
      <c r="AG238" s="147">
        <v>0.45</v>
      </c>
      <c r="AH238" s="147">
        <v>0.45</v>
      </c>
      <c r="AI238" s="147">
        <v>0.45</v>
      </c>
      <c r="AJ238" s="147">
        <v>0.45</v>
      </c>
      <c r="AK238" s="147">
        <v>0.45</v>
      </c>
      <c r="AL238" s="147">
        <v>0.45</v>
      </c>
      <c r="AM238" s="147">
        <v>0.45</v>
      </c>
      <c r="AN238" s="147">
        <v>0.45</v>
      </c>
      <c r="AO238" s="420">
        <v>2160</v>
      </c>
      <c r="AP238" s="431">
        <f t="shared" si="152"/>
        <v>972</v>
      </c>
      <c r="AQ238" s="385">
        <v>3000</v>
      </c>
      <c r="AR238" s="237">
        <f t="shared" si="153"/>
        <v>1350</v>
      </c>
      <c r="AS238" s="96">
        <v>1000</v>
      </c>
      <c r="AT238" s="431">
        <f t="shared" si="154"/>
        <v>450</v>
      </c>
      <c r="AU238" s="420">
        <v>2000</v>
      </c>
      <c r="AV238" s="431">
        <f t="shared" si="155"/>
        <v>900</v>
      </c>
      <c r="AW238" s="385">
        <v>0</v>
      </c>
      <c r="AX238" s="431">
        <f t="shared" si="156"/>
        <v>0</v>
      </c>
      <c r="AY238" s="386">
        <v>4400</v>
      </c>
      <c r="AZ238" s="431">
        <f t="shared" si="157"/>
        <v>1980</v>
      </c>
      <c r="BA238" s="386">
        <v>3000</v>
      </c>
      <c r="BB238" s="431">
        <f t="shared" si="158"/>
        <v>1350</v>
      </c>
      <c r="BC238" s="386">
        <v>1000</v>
      </c>
      <c r="BD238" s="431">
        <f t="shared" si="159"/>
        <v>450</v>
      </c>
      <c r="BE238" s="385">
        <v>2300</v>
      </c>
      <c r="BF238" s="431">
        <f t="shared" si="160"/>
        <v>1035</v>
      </c>
      <c r="BG238" s="386">
        <v>0</v>
      </c>
      <c r="BH238" s="431">
        <f t="shared" si="163"/>
        <v>0</v>
      </c>
      <c r="BI238" s="386">
        <v>2000</v>
      </c>
      <c r="BJ238" s="431">
        <f t="shared" si="161"/>
        <v>900</v>
      </c>
      <c r="BK238" s="385">
        <v>0</v>
      </c>
      <c r="BL238" s="445">
        <f t="shared" si="162"/>
        <v>0</v>
      </c>
      <c r="BM238" s="77" t="s">
        <v>1262</v>
      </c>
      <c r="BN238" s="599"/>
      <c r="BO238" s="599" t="s">
        <v>1186</v>
      </c>
      <c r="BP238" s="306" t="s">
        <v>1262</v>
      </c>
    </row>
    <row r="239" spans="1:78" ht="14.25" hidden="1" customHeight="1">
      <c r="A239" s="493" t="s">
        <v>864</v>
      </c>
      <c r="B239" s="130" t="s">
        <v>361</v>
      </c>
      <c r="C239" s="544" t="s">
        <v>87</v>
      </c>
      <c r="D239" s="549" t="s">
        <v>357</v>
      </c>
      <c r="E239" s="550" t="s">
        <v>357</v>
      </c>
      <c r="F239" s="966"/>
      <c r="G239" s="214">
        <v>2022</v>
      </c>
      <c r="H239" s="176" t="s">
        <v>783</v>
      </c>
      <c r="I239" s="176" t="s">
        <v>174</v>
      </c>
      <c r="J239" s="330" t="s">
        <v>196</v>
      </c>
      <c r="K239" s="169" t="s">
        <v>1181</v>
      </c>
      <c r="L239" s="176" t="s">
        <v>1188</v>
      </c>
      <c r="M239" s="327" t="s">
        <v>1189</v>
      </c>
      <c r="N239" s="55">
        <v>9.0500000000000007</v>
      </c>
      <c r="O239" s="55">
        <v>9.0500000000000007</v>
      </c>
      <c r="P239" s="55">
        <v>9.0500000000000007</v>
      </c>
      <c r="Q239" s="55">
        <f t="shared" si="169"/>
        <v>9.0500000000000007</v>
      </c>
      <c r="R239" s="55">
        <f t="shared" si="169"/>
        <v>9.0500000000000007</v>
      </c>
      <c r="S239" s="55">
        <f t="shared" si="169"/>
        <v>9.0500000000000007</v>
      </c>
      <c r="T239" s="55">
        <f t="shared" si="169"/>
        <v>9.0500000000000007</v>
      </c>
      <c r="U239" s="55">
        <f t="shared" si="169"/>
        <v>9.0500000000000007</v>
      </c>
      <c r="V239" s="55">
        <f t="shared" si="169"/>
        <v>9.0500000000000007</v>
      </c>
      <c r="W239" s="55">
        <f t="shared" si="169"/>
        <v>9.0500000000000007</v>
      </c>
      <c r="X239" s="55">
        <f t="shared" si="169"/>
        <v>9.0500000000000007</v>
      </c>
      <c r="Y239" s="55">
        <f t="shared" si="169"/>
        <v>9.0500000000000007</v>
      </c>
      <c r="Z239" s="55">
        <f t="shared" si="169"/>
        <v>9.0500000000000007</v>
      </c>
      <c r="AA239" s="55">
        <f t="shared" si="169"/>
        <v>9.0500000000000007</v>
      </c>
      <c r="AB239" s="147">
        <v>0.45</v>
      </c>
      <c r="AC239" s="147">
        <v>0.45</v>
      </c>
      <c r="AD239" s="147">
        <v>0.45</v>
      </c>
      <c r="AE239" s="147">
        <v>0.45</v>
      </c>
      <c r="AF239" s="147">
        <v>0.45</v>
      </c>
      <c r="AG239" s="147">
        <v>0.45</v>
      </c>
      <c r="AH239" s="147">
        <v>0.45</v>
      </c>
      <c r="AI239" s="147">
        <v>0.45</v>
      </c>
      <c r="AJ239" s="147">
        <v>0.45</v>
      </c>
      <c r="AK239" s="147">
        <v>0.45</v>
      </c>
      <c r="AL239" s="147">
        <v>0.45</v>
      </c>
      <c r="AM239" s="147">
        <v>0.45</v>
      </c>
      <c r="AN239" s="147">
        <v>0.45</v>
      </c>
      <c r="AO239" s="420">
        <v>0</v>
      </c>
      <c r="AP239" s="431">
        <f t="shared" si="152"/>
        <v>0</v>
      </c>
      <c r="AQ239" s="385">
        <v>1000</v>
      </c>
      <c r="AR239" s="237">
        <f t="shared" si="153"/>
        <v>450</v>
      </c>
      <c r="AS239" s="96">
        <v>3000</v>
      </c>
      <c r="AT239" s="431">
        <f t="shared" si="154"/>
        <v>1350</v>
      </c>
      <c r="AU239" s="420">
        <v>1000</v>
      </c>
      <c r="AV239" s="431">
        <f t="shared" si="155"/>
        <v>450</v>
      </c>
      <c r="AW239" s="385">
        <v>1000</v>
      </c>
      <c r="AX239" s="431">
        <f t="shared" si="156"/>
        <v>450</v>
      </c>
      <c r="AY239" s="386">
        <v>4000</v>
      </c>
      <c r="AZ239" s="431">
        <f t="shared" si="157"/>
        <v>1800</v>
      </c>
      <c r="BA239" s="386">
        <v>0</v>
      </c>
      <c r="BB239" s="431">
        <f t="shared" si="158"/>
        <v>0</v>
      </c>
      <c r="BC239" s="386">
        <v>3000</v>
      </c>
      <c r="BD239" s="431">
        <f t="shared" si="159"/>
        <v>1350</v>
      </c>
      <c r="BE239" s="385">
        <v>2000</v>
      </c>
      <c r="BF239" s="431">
        <f t="shared" si="160"/>
        <v>900</v>
      </c>
      <c r="BG239" s="386">
        <v>1000</v>
      </c>
      <c r="BH239" s="431">
        <f t="shared" si="163"/>
        <v>450</v>
      </c>
      <c r="BI239" s="386">
        <v>2000</v>
      </c>
      <c r="BJ239" s="431">
        <f t="shared" si="161"/>
        <v>900</v>
      </c>
      <c r="BK239" s="386">
        <v>0</v>
      </c>
      <c r="BL239" s="445">
        <f t="shared" si="162"/>
        <v>0</v>
      </c>
      <c r="BM239" s="77" t="s">
        <v>1263</v>
      </c>
      <c r="BN239" s="599"/>
      <c r="BO239" s="599" t="s">
        <v>1194</v>
      </c>
      <c r="BP239" s="306" t="s">
        <v>1263</v>
      </c>
    </row>
    <row r="240" spans="1:78" ht="14.25" hidden="1" customHeight="1">
      <c r="A240" s="493" t="s">
        <v>864</v>
      </c>
      <c r="B240" s="130" t="s">
        <v>361</v>
      </c>
      <c r="C240" s="544" t="s">
        <v>87</v>
      </c>
      <c r="D240" s="549" t="s">
        <v>357</v>
      </c>
      <c r="E240" s="550" t="s">
        <v>357</v>
      </c>
      <c r="F240" s="966"/>
      <c r="G240" s="214">
        <v>2022</v>
      </c>
      <c r="H240" s="176" t="s">
        <v>783</v>
      </c>
      <c r="I240" s="176" t="s">
        <v>174</v>
      </c>
      <c r="J240" s="330" t="s">
        <v>196</v>
      </c>
      <c r="K240" s="169" t="s">
        <v>1181</v>
      </c>
      <c r="L240" s="176" t="s">
        <v>1188</v>
      </c>
      <c r="M240" s="327" t="s">
        <v>1189</v>
      </c>
      <c r="N240" s="55">
        <v>10.18</v>
      </c>
      <c r="O240" s="55">
        <v>10.18</v>
      </c>
      <c r="P240" s="55">
        <v>10.18</v>
      </c>
      <c r="Q240" s="55">
        <f t="shared" si="169"/>
        <v>10.18</v>
      </c>
      <c r="R240" s="55">
        <f t="shared" si="169"/>
        <v>10.18</v>
      </c>
      <c r="S240" s="55">
        <f t="shared" si="169"/>
        <v>10.18</v>
      </c>
      <c r="T240" s="55">
        <f t="shared" si="169"/>
        <v>10.18</v>
      </c>
      <c r="U240" s="55">
        <f t="shared" si="169"/>
        <v>10.18</v>
      </c>
      <c r="V240" s="55">
        <f t="shared" si="169"/>
        <v>10.18</v>
      </c>
      <c r="W240" s="55">
        <f t="shared" si="169"/>
        <v>10.18</v>
      </c>
      <c r="X240" s="55">
        <f t="shared" si="169"/>
        <v>10.18</v>
      </c>
      <c r="Y240" s="55">
        <f t="shared" si="169"/>
        <v>10.18</v>
      </c>
      <c r="Z240" s="55">
        <f t="shared" si="169"/>
        <v>10.18</v>
      </c>
      <c r="AA240" s="55">
        <f t="shared" si="169"/>
        <v>10.18</v>
      </c>
      <c r="AB240" s="147">
        <v>0.45</v>
      </c>
      <c r="AC240" s="147">
        <v>0.45</v>
      </c>
      <c r="AD240" s="147">
        <v>0.45</v>
      </c>
      <c r="AE240" s="147">
        <v>0.45</v>
      </c>
      <c r="AF240" s="147">
        <v>0.45</v>
      </c>
      <c r="AG240" s="147">
        <v>0.45</v>
      </c>
      <c r="AH240" s="147">
        <v>0.45</v>
      </c>
      <c r="AI240" s="147">
        <v>0.45</v>
      </c>
      <c r="AJ240" s="147">
        <v>0.45</v>
      </c>
      <c r="AK240" s="147">
        <v>0.45</v>
      </c>
      <c r="AL240" s="147">
        <v>0.45</v>
      </c>
      <c r="AM240" s="147">
        <v>0.45</v>
      </c>
      <c r="AN240" s="147">
        <v>0.45</v>
      </c>
      <c r="AO240" s="420">
        <v>0</v>
      </c>
      <c r="AP240" s="431">
        <f t="shared" si="152"/>
        <v>0</v>
      </c>
      <c r="AQ240" s="385">
        <v>0</v>
      </c>
      <c r="AR240" s="237">
        <f t="shared" si="153"/>
        <v>0</v>
      </c>
      <c r="AS240" s="96">
        <v>0</v>
      </c>
      <c r="AT240" s="431">
        <f t="shared" si="154"/>
        <v>0</v>
      </c>
      <c r="AU240" s="420">
        <v>0</v>
      </c>
      <c r="AV240" s="431">
        <f t="shared" si="155"/>
        <v>0</v>
      </c>
      <c r="AW240" s="385">
        <v>0</v>
      </c>
      <c r="AX240" s="431">
        <f t="shared" si="156"/>
        <v>0</v>
      </c>
      <c r="AY240" s="386">
        <v>0</v>
      </c>
      <c r="AZ240" s="431">
        <f t="shared" si="157"/>
        <v>0</v>
      </c>
      <c r="BA240" s="386">
        <v>1000</v>
      </c>
      <c r="BB240" s="431">
        <f t="shared" si="158"/>
        <v>450</v>
      </c>
      <c r="BC240" s="386">
        <v>0</v>
      </c>
      <c r="BD240" s="431">
        <f t="shared" si="159"/>
        <v>0</v>
      </c>
      <c r="BE240" s="385">
        <v>0</v>
      </c>
      <c r="BF240" s="431">
        <f t="shared" si="160"/>
        <v>0</v>
      </c>
      <c r="BG240" s="386">
        <v>0</v>
      </c>
      <c r="BH240" s="431">
        <f t="shared" si="163"/>
        <v>0</v>
      </c>
      <c r="BI240" s="386">
        <v>0</v>
      </c>
      <c r="BJ240" s="431">
        <f t="shared" si="161"/>
        <v>0</v>
      </c>
      <c r="BK240" s="385">
        <v>0</v>
      </c>
      <c r="BL240" s="445">
        <f t="shared" si="162"/>
        <v>0</v>
      </c>
      <c r="BM240" s="77" t="s">
        <v>1264</v>
      </c>
      <c r="BN240" s="599"/>
      <c r="BO240" s="599" t="s">
        <v>1242</v>
      </c>
      <c r="BP240" s="306" t="s">
        <v>1264</v>
      </c>
    </row>
    <row r="241" spans="1:68" ht="14.25" hidden="1" customHeight="1">
      <c r="A241" s="493" t="s">
        <v>864</v>
      </c>
      <c r="B241" s="130" t="s">
        <v>361</v>
      </c>
      <c r="C241" s="544" t="s">
        <v>87</v>
      </c>
      <c r="D241" s="549" t="s">
        <v>357</v>
      </c>
      <c r="E241" s="550" t="s">
        <v>357</v>
      </c>
      <c r="F241" s="966"/>
      <c r="G241" s="214">
        <v>2022</v>
      </c>
      <c r="H241" s="176" t="s">
        <v>783</v>
      </c>
      <c r="I241" s="176" t="s">
        <v>174</v>
      </c>
      <c r="J241" s="330" t="s">
        <v>196</v>
      </c>
      <c r="K241" s="169" t="s">
        <v>1265</v>
      </c>
      <c r="L241" s="176" t="s">
        <v>1182</v>
      </c>
      <c r="M241" s="327" t="s">
        <v>1208</v>
      </c>
      <c r="N241" s="55">
        <v>10.18</v>
      </c>
      <c r="O241" s="55">
        <v>10.18</v>
      </c>
      <c r="P241" s="55">
        <v>10.18</v>
      </c>
      <c r="Q241" s="55">
        <f t="shared" si="169"/>
        <v>10.18</v>
      </c>
      <c r="R241" s="55">
        <f t="shared" si="169"/>
        <v>10.18</v>
      </c>
      <c r="S241" s="55">
        <f t="shared" si="169"/>
        <v>10.18</v>
      </c>
      <c r="T241" s="55">
        <f t="shared" si="169"/>
        <v>10.18</v>
      </c>
      <c r="U241" s="55">
        <f t="shared" si="169"/>
        <v>10.18</v>
      </c>
      <c r="V241" s="55">
        <f t="shared" si="169"/>
        <v>10.18</v>
      </c>
      <c r="W241" s="55">
        <f t="shared" si="169"/>
        <v>10.18</v>
      </c>
      <c r="X241" s="55">
        <f t="shared" si="169"/>
        <v>10.18</v>
      </c>
      <c r="Y241" s="55">
        <f t="shared" si="169"/>
        <v>10.18</v>
      </c>
      <c r="Z241" s="55">
        <f t="shared" si="169"/>
        <v>10.18</v>
      </c>
      <c r="AA241" s="55">
        <f t="shared" si="169"/>
        <v>10.18</v>
      </c>
      <c r="AB241" s="147">
        <v>0.45</v>
      </c>
      <c r="AC241" s="147">
        <v>0.45</v>
      </c>
      <c r="AD241" s="147">
        <v>0.45</v>
      </c>
      <c r="AE241" s="147">
        <v>0.45</v>
      </c>
      <c r="AF241" s="147">
        <v>0.45</v>
      </c>
      <c r="AG241" s="147">
        <v>0.45</v>
      </c>
      <c r="AH241" s="147">
        <v>0.45</v>
      </c>
      <c r="AI241" s="147">
        <v>0.45</v>
      </c>
      <c r="AJ241" s="147">
        <v>0.45</v>
      </c>
      <c r="AK241" s="147">
        <v>0.45</v>
      </c>
      <c r="AL241" s="147">
        <v>0.45</v>
      </c>
      <c r="AM241" s="147">
        <v>0.45</v>
      </c>
      <c r="AN241" s="147">
        <v>0.45</v>
      </c>
      <c r="AO241" s="420">
        <v>0</v>
      </c>
      <c r="AP241" s="431">
        <f>AC241*AO241</f>
        <v>0</v>
      </c>
      <c r="AQ241" s="385">
        <v>2000</v>
      </c>
      <c r="AR241" s="237">
        <f>AD241*AQ241</f>
        <v>900</v>
      </c>
      <c r="AS241" s="96">
        <v>1000</v>
      </c>
      <c r="AT241" s="431">
        <f>AE241*AS241</f>
        <v>450</v>
      </c>
      <c r="AU241" s="420">
        <v>0</v>
      </c>
      <c r="AV241" s="431">
        <f>AF241*AU241</f>
        <v>0</v>
      </c>
      <c r="AW241" s="385">
        <v>0</v>
      </c>
      <c r="AX241" s="431">
        <f>AG241*AW241</f>
        <v>0</v>
      </c>
      <c r="AY241" s="386">
        <v>2000</v>
      </c>
      <c r="AZ241" s="431">
        <f>AH241*AY241</f>
        <v>900</v>
      </c>
      <c r="BA241" s="386">
        <v>0</v>
      </c>
      <c r="BB241" s="431">
        <f>AI241*BA241</f>
        <v>0</v>
      </c>
      <c r="BC241" s="386">
        <v>1000</v>
      </c>
      <c r="BD241" s="431">
        <f>AJ241*BC241</f>
        <v>450</v>
      </c>
      <c r="BE241" s="386">
        <v>1000</v>
      </c>
      <c r="BF241" s="431">
        <f>AK241*BE241</f>
        <v>450</v>
      </c>
      <c r="BG241" s="386">
        <v>0</v>
      </c>
      <c r="BH241" s="431">
        <f>AL241*BG241</f>
        <v>0</v>
      </c>
      <c r="BI241" s="386">
        <v>0</v>
      </c>
      <c r="BJ241" s="431">
        <f>AM241*BI241</f>
        <v>0</v>
      </c>
      <c r="BK241" s="386">
        <v>0</v>
      </c>
      <c r="BL241" s="445">
        <f>AN241*BK241</f>
        <v>0</v>
      </c>
      <c r="BM241" s="77" t="s">
        <v>1266</v>
      </c>
      <c r="BN241" s="599"/>
      <c r="BO241" s="599" t="s">
        <v>1186</v>
      </c>
      <c r="BP241" s="306" t="s">
        <v>1266</v>
      </c>
    </row>
    <row r="242" spans="1:68" ht="14.25" hidden="1" customHeight="1">
      <c r="A242" s="493" t="s">
        <v>864</v>
      </c>
      <c r="B242" s="130" t="s">
        <v>361</v>
      </c>
      <c r="C242" s="544" t="s">
        <v>87</v>
      </c>
      <c r="D242" s="549" t="s">
        <v>357</v>
      </c>
      <c r="E242" s="550" t="s">
        <v>357</v>
      </c>
      <c r="F242" s="966"/>
      <c r="G242" s="214">
        <v>2022</v>
      </c>
      <c r="H242" s="176" t="s">
        <v>783</v>
      </c>
      <c r="I242" s="176" t="s">
        <v>174</v>
      </c>
      <c r="J242" s="330" t="s">
        <v>196</v>
      </c>
      <c r="K242" s="169" t="s">
        <v>1265</v>
      </c>
      <c r="L242" s="176" t="s">
        <v>1188</v>
      </c>
      <c r="M242" s="327" t="s">
        <v>1189</v>
      </c>
      <c r="N242" s="55">
        <v>10.18</v>
      </c>
      <c r="O242" s="55">
        <v>10.18</v>
      </c>
      <c r="P242" s="55">
        <v>10.18</v>
      </c>
      <c r="Q242" s="55">
        <f t="shared" si="169"/>
        <v>10.18</v>
      </c>
      <c r="R242" s="55">
        <f t="shared" si="169"/>
        <v>10.18</v>
      </c>
      <c r="S242" s="55">
        <f t="shared" si="169"/>
        <v>10.18</v>
      </c>
      <c r="T242" s="55">
        <f t="shared" si="169"/>
        <v>10.18</v>
      </c>
      <c r="U242" s="55">
        <f t="shared" si="169"/>
        <v>10.18</v>
      </c>
      <c r="V242" s="55">
        <f t="shared" si="169"/>
        <v>10.18</v>
      </c>
      <c r="W242" s="55">
        <f t="shared" si="169"/>
        <v>10.18</v>
      </c>
      <c r="X242" s="55">
        <f t="shared" si="169"/>
        <v>10.18</v>
      </c>
      <c r="Y242" s="55">
        <f t="shared" si="169"/>
        <v>10.18</v>
      </c>
      <c r="Z242" s="55">
        <f t="shared" si="169"/>
        <v>10.18</v>
      </c>
      <c r="AA242" s="55">
        <f t="shared" si="169"/>
        <v>10.18</v>
      </c>
      <c r="AB242" s="147">
        <v>0.45</v>
      </c>
      <c r="AC242" s="147">
        <v>0.45</v>
      </c>
      <c r="AD242" s="147">
        <v>0.45</v>
      </c>
      <c r="AE242" s="147">
        <v>0.45</v>
      </c>
      <c r="AF242" s="147">
        <v>0.45</v>
      </c>
      <c r="AG242" s="147">
        <v>0.45</v>
      </c>
      <c r="AH242" s="147">
        <v>0.45</v>
      </c>
      <c r="AI242" s="147">
        <v>0.45</v>
      </c>
      <c r="AJ242" s="147">
        <v>0.45</v>
      </c>
      <c r="AK242" s="147">
        <v>0.45</v>
      </c>
      <c r="AL242" s="147">
        <v>0.45</v>
      </c>
      <c r="AM242" s="147">
        <v>0.45</v>
      </c>
      <c r="AN242" s="147">
        <v>0.45</v>
      </c>
      <c r="AO242" s="420">
        <v>0</v>
      </c>
      <c r="AP242" s="431">
        <f>AC242*AO242</f>
        <v>0</v>
      </c>
      <c r="AQ242" s="385">
        <v>0</v>
      </c>
      <c r="AR242" s="237">
        <f>AD242*AQ242</f>
        <v>0</v>
      </c>
      <c r="AS242" s="96">
        <v>1000</v>
      </c>
      <c r="AT242" s="431">
        <f>AE242*AS242</f>
        <v>450</v>
      </c>
      <c r="AU242" s="420">
        <v>0</v>
      </c>
      <c r="AV242" s="431">
        <f>AF242*AU242</f>
        <v>0</v>
      </c>
      <c r="AW242" s="385">
        <v>0</v>
      </c>
      <c r="AX242" s="431">
        <f>AG242*AW242</f>
        <v>0</v>
      </c>
      <c r="AY242" s="386">
        <v>3000</v>
      </c>
      <c r="AZ242" s="431">
        <f>AH242*AY242</f>
        <v>1350</v>
      </c>
      <c r="BA242" s="386">
        <v>0</v>
      </c>
      <c r="BB242" s="431">
        <f>AI242*BA242</f>
        <v>0</v>
      </c>
      <c r="BC242" s="386">
        <v>1000</v>
      </c>
      <c r="BD242" s="431">
        <f>AJ242*BC242</f>
        <v>450</v>
      </c>
      <c r="BE242" s="386">
        <v>1000</v>
      </c>
      <c r="BF242" s="431">
        <f>AK242*BE242</f>
        <v>450</v>
      </c>
      <c r="BG242" s="386">
        <v>0</v>
      </c>
      <c r="BH242" s="431">
        <f>AL242*BG242</f>
        <v>0</v>
      </c>
      <c r="BI242" s="386">
        <v>0</v>
      </c>
      <c r="BJ242" s="431">
        <f>AM242*BI242</f>
        <v>0</v>
      </c>
      <c r="BK242" s="386">
        <v>0</v>
      </c>
      <c r="BL242" s="445">
        <f>AN242*BK242</f>
        <v>0</v>
      </c>
      <c r="BM242" s="77" t="s">
        <v>1267</v>
      </c>
      <c r="BN242" s="599"/>
      <c r="BO242" s="599" t="s">
        <v>1194</v>
      </c>
      <c r="BP242" s="306" t="s">
        <v>1267</v>
      </c>
    </row>
    <row r="243" spans="1:68" ht="14.25" hidden="1" customHeight="1">
      <c r="A243" s="493" t="s">
        <v>864</v>
      </c>
      <c r="B243" s="130" t="s">
        <v>746</v>
      </c>
      <c r="C243" s="544" t="s">
        <v>87</v>
      </c>
      <c r="D243" s="549" t="s">
        <v>357</v>
      </c>
      <c r="E243" s="550" t="s">
        <v>357</v>
      </c>
      <c r="F243" s="966"/>
      <c r="G243" s="214">
        <v>2021</v>
      </c>
      <c r="H243" s="176" t="s">
        <v>750</v>
      </c>
      <c r="I243" s="176" t="s">
        <v>204</v>
      </c>
      <c r="J243" s="330" t="s">
        <v>196</v>
      </c>
      <c r="K243" s="169" t="s">
        <v>1181</v>
      </c>
      <c r="L243" s="176" t="s">
        <v>1182</v>
      </c>
      <c r="M243" s="327" t="s">
        <v>1183</v>
      </c>
      <c r="N243" s="55">
        <v>9.4</v>
      </c>
      <c r="O243" s="55">
        <v>9.4</v>
      </c>
      <c r="P243" s="55">
        <v>9.4</v>
      </c>
      <c r="Q243" s="55">
        <f t="shared" si="169"/>
        <v>9.4</v>
      </c>
      <c r="R243" s="55">
        <f t="shared" si="169"/>
        <v>9.4</v>
      </c>
      <c r="S243" s="55">
        <f t="shared" si="169"/>
        <v>9.4</v>
      </c>
      <c r="T243" s="55">
        <f t="shared" si="169"/>
        <v>9.4</v>
      </c>
      <c r="U243" s="55">
        <f t="shared" si="169"/>
        <v>9.4</v>
      </c>
      <c r="V243" s="55">
        <f t="shared" si="169"/>
        <v>9.4</v>
      </c>
      <c r="W243" s="55">
        <f t="shared" si="169"/>
        <v>9.4</v>
      </c>
      <c r="X243" s="55">
        <f t="shared" si="169"/>
        <v>9.4</v>
      </c>
      <c r="Y243" s="55">
        <f t="shared" si="169"/>
        <v>9.4</v>
      </c>
      <c r="Z243" s="55">
        <f t="shared" si="169"/>
        <v>9.4</v>
      </c>
      <c r="AA243" s="55">
        <f t="shared" si="169"/>
        <v>9.4</v>
      </c>
      <c r="AB243" s="147">
        <v>0.2</v>
      </c>
      <c r="AC243" s="147">
        <v>0.2</v>
      </c>
      <c r="AD243" s="147">
        <v>0.2</v>
      </c>
      <c r="AE243" s="147">
        <v>0.2</v>
      </c>
      <c r="AF243" s="147">
        <v>0.2</v>
      </c>
      <c r="AG243" s="147">
        <v>0.2</v>
      </c>
      <c r="AH243" s="147">
        <v>0.2</v>
      </c>
      <c r="AI243" s="147">
        <v>0.2</v>
      </c>
      <c r="AJ243" s="147">
        <v>0.2</v>
      </c>
      <c r="AK243" s="147">
        <v>0.2</v>
      </c>
      <c r="AL243" s="147">
        <v>0.2</v>
      </c>
      <c r="AM243" s="147">
        <v>0.2</v>
      </c>
      <c r="AN243" s="147">
        <v>0.2</v>
      </c>
      <c r="AO243" s="420">
        <v>0</v>
      </c>
      <c r="AP243" s="431">
        <f t="shared" ref="AP243" si="170">AC243*AO243</f>
        <v>0</v>
      </c>
      <c r="AQ243" s="385">
        <v>0</v>
      </c>
      <c r="AR243" s="237">
        <f t="shared" ref="AR243" si="171">AD243*AQ243</f>
        <v>0</v>
      </c>
      <c r="AS243" s="96">
        <v>0</v>
      </c>
      <c r="AT243" s="431">
        <f t="shared" ref="AT243" si="172">AE243*AS243</f>
        <v>0</v>
      </c>
      <c r="AU243" s="420">
        <v>0</v>
      </c>
      <c r="AV243" s="431">
        <f t="shared" ref="AV243" si="173">AF243*AU243</f>
        <v>0</v>
      </c>
      <c r="AW243" s="385">
        <v>0</v>
      </c>
      <c r="AX243" s="431">
        <f t="shared" ref="AX243" si="174">AG243*AW243</f>
        <v>0</v>
      </c>
      <c r="AY243" s="386">
        <v>0</v>
      </c>
      <c r="AZ243" s="431">
        <f t="shared" ref="AZ243" si="175">AH243*AY243</f>
        <v>0</v>
      </c>
      <c r="BA243" s="386">
        <v>0</v>
      </c>
      <c r="BB243" s="431">
        <f t="shared" ref="BB243" si="176">AI243*BA243</f>
        <v>0</v>
      </c>
      <c r="BC243" s="386">
        <v>0</v>
      </c>
      <c r="BD243" s="431">
        <f t="shared" ref="BD243" si="177">AJ243*BC243</f>
        <v>0</v>
      </c>
      <c r="BE243" s="385">
        <v>0</v>
      </c>
      <c r="BF243" s="431">
        <f t="shared" ref="BF243" si="178">AK243*BE243</f>
        <v>0</v>
      </c>
      <c r="BG243" s="386">
        <v>0</v>
      </c>
      <c r="BH243" s="431">
        <f t="shared" ref="BH243" si="179">AL243*BG243</f>
        <v>0</v>
      </c>
      <c r="BI243" s="386">
        <v>0</v>
      </c>
      <c r="BJ243" s="431">
        <f t="shared" ref="BJ243" si="180">AM243*BI243</f>
        <v>0</v>
      </c>
      <c r="BK243" s="385">
        <v>0</v>
      </c>
      <c r="BL243" s="445">
        <f t="shared" ref="BL243" si="181">AN243*BK243</f>
        <v>0</v>
      </c>
      <c r="BM243" s="77" t="s">
        <v>1268</v>
      </c>
      <c r="BN243" s="714"/>
      <c r="BO243" s="599" t="s">
        <v>1186</v>
      </c>
      <c r="BP243" s="306" t="s">
        <v>1269</v>
      </c>
    </row>
    <row r="244" spans="1:68" ht="14.25" hidden="1" customHeight="1">
      <c r="A244" s="493" t="s">
        <v>864</v>
      </c>
      <c r="B244" s="130" t="s">
        <v>746</v>
      </c>
      <c r="C244" s="544" t="s">
        <v>87</v>
      </c>
      <c r="D244" s="549" t="s">
        <v>357</v>
      </c>
      <c r="E244" s="550" t="s">
        <v>357</v>
      </c>
      <c r="F244" s="966"/>
      <c r="G244" s="214">
        <v>2021</v>
      </c>
      <c r="H244" s="176" t="s">
        <v>750</v>
      </c>
      <c r="I244" s="176" t="s">
        <v>204</v>
      </c>
      <c r="J244" s="330" t="s">
        <v>196</v>
      </c>
      <c r="K244" s="169" t="s">
        <v>1181</v>
      </c>
      <c r="L244" s="176" t="s">
        <v>1188</v>
      </c>
      <c r="M244" s="327" t="s">
        <v>1189</v>
      </c>
      <c r="N244" s="55">
        <v>9.3699999999999992</v>
      </c>
      <c r="O244" s="55">
        <v>9.3699999999999992</v>
      </c>
      <c r="P244" s="55">
        <v>9.3699999999999992</v>
      </c>
      <c r="Q244" s="55">
        <f t="shared" si="169"/>
        <v>9.3699999999999992</v>
      </c>
      <c r="R244" s="55">
        <f t="shared" si="169"/>
        <v>9.3699999999999992</v>
      </c>
      <c r="S244" s="55">
        <f t="shared" si="169"/>
        <v>9.3699999999999992</v>
      </c>
      <c r="T244" s="55">
        <f t="shared" si="169"/>
        <v>9.3699999999999992</v>
      </c>
      <c r="U244" s="55">
        <f t="shared" si="169"/>
        <v>9.3699999999999992</v>
      </c>
      <c r="V244" s="55">
        <f t="shared" si="169"/>
        <v>9.3699999999999992</v>
      </c>
      <c r="W244" s="55">
        <f t="shared" si="169"/>
        <v>9.3699999999999992</v>
      </c>
      <c r="X244" s="55">
        <f t="shared" si="169"/>
        <v>9.3699999999999992</v>
      </c>
      <c r="Y244" s="55">
        <f t="shared" si="169"/>
        <v>9.3699999999999992</v>
      </c>
      <c r="Z244" s="55">
        <f t="shared" si="169"/>
        <v>9.3699999999999992</v>
      </c>
      <c r="AA244" s="55">
        <f t="shared" si="169"/>
        <v>9.3699999999999992</v>
      </c>
      <c r="AB244" s="147">
        <v>0.2</v>
      </c>
      <c r="AC244" s="147">
        <v>0.2</v>
      </c>
      <c r="AD244" s="147">
        <v>0.2</v>
      </c>
      <c r="AE244" s="147">
        <v>0.2</v>
      </c>
      <c r="AF244" s="147">
        <v>0.2</v>
      </c>
      <c r="AG244" s="147">
        <v>0.2</v>
      </c>
      <c r="AH244" s="147">
        <v>0.2</v>
      </c>
      <c r="AI244" s="147">
        <v>0.2</v>
      </c>
      <c r="AJ244" s="147">
        <v>0.2</v>
      </c>
      <c r="AK244" s="147">
        <v>0.2</v>
      </c>
      <c r="AL244" s="147">
        <v>0.2</v>
      </c>
      <c r="AM244" s="147">
        <v>0.2</v>
      </c>
      <c r="AN244" s="147">
        <v>0.2</v>
      </c>
      <c r="AO244" s="420">
        <v>2400</v>
      </c>
      <c r="AP244" s="431">
        <f t="shared" si="152"/>
        <v>480</v>
      </c>
      <c r="AQ244" s="385">
        <v>4800</v>
      </c>
      <c r="AR244" s="237">
        <f t="shared" si="153"/>
        <v>960</v>
      </c>
      <c r="AS244" s="96">
        <v>0</v>
      </c>
      <c r="AT244" s="431">
        <f t="shared" si="154"/>
        <v>0</v>
      </c>
      <c r="AU244" s="420">
        <v>0</v>
      </c>
      <c r="AV244" s="431">
        <f t="shared" si="155"/>
        <v>0</v>
      </c>
      <c r="AW244" s="385">
        <v>4800</v>
      </c>
      <c r="AX244" s="431">
        <f t="shared" si="156"/>
        <v>960</v>
      </c>
      <c r="AY244" s="386">
        <v>2400</v>
      </c>
      <c r="AZ244" s="431">
        <f t="shared" si="157"/>
        <v>480</v>
      </c>
      <c r="BA244" s="386">
        <v>2400</v>
      </c>
      <c r="BB244" s="431">
        <f t="shared" si="158"/>
        <v>480</v>
      </c>
      <c r="BC244" s="386">
        <v>2400</v>
      </c>
      <c r="BD244" s="431">
        <f t="shared" si="159"/>
        <v>480</v>
      </c>
      <c r="BE244" s="385">
        <v>4800</v>
      </c>
      <c r="BF244" s="431">
        <f t="shared" si="160"/>
        <v>960</v>
      </c>
      <c r="BG244" s="386">
        <v>1200</v>
      </c>
      <c r="BH244" s="431">
        <f t="shared" si="163"/>
        <v>240</v>
      </c>
      <c r="BI244" s="386">
        <v>3600</v>
      </c>
      <c r="BJ244" s="431">
        <f t="shared" si="161"/>
        <v>720</v>
      </c>
      <c r="BK244" s="386">
        <v>1200</v>
      </c>
      <c r="BL244" s="445">
        <f t="shared" si="162"/>
        <v>240</v>
      </c>
      <c r="BM244" s="77" t="s">
        <v>1270</v>
      </c>
      <c r="BN244" s="714"/>
      <c r="BO244" s="715" t="s">
        <v>1191</v>
      </c>
      <c r="BP244" s="306" t="s">
        <v>1271</v>
      </c>
    </row>
    <row r="245" spans="1:68" ht="14.25" hidden="1" customHeight="1">
      <c r="A245" s="493" t="s">
        <v>864</v>
      </c>
      <c r="B245" s="130" t="s">
        <v>746</v>
      </c>
      <c r="C245" s="544" t="s">
        <v>87</v>
      </c>
      <c r="D245" s="549" t="s">
        <v>357</v>
      </c>
      <c r="E245" s="550" t="s">
        <v>357</v>
      </c>
      <c r="F245" s="966"/>
      <c r="G245" s="214">
        <v>2021</v>
      </c>
      <c r="H245" s="176" t="s">
        <v>750</v>
      </c>
      <c r="I245" s="176" t="s">
        <v>204</v>
      </c>
      <c r="J245" s="330" t="s">
        <v>196</v>
      </c>
      <c r="K245" s="169" t="s">
        <v>1181</v>
      </c>
      <c r="L245" s="176" t="s">
        <v>1182</v>
      </c>
      <c r="M245" s="327" t="s">
        <v>1183</v>
      </c>
      <c r="N245" s="55">
        <v>9.3699999999999992</v>
      </c>
      <c r="O245" s="55">
        <v>9.3699999999999992</v>
      </c>
      <c r="P245" s="55">
        <v>9.3699999999999992</v>
      </c>
      <c r="Q245" s="55">
        <f t="shared" si="169"/>
        <v>9.3699999999999992</v>
      </c>
      <c r="R245" s="55">
        <f t="shared" si="169"/>
        <v>9.3699999999999992</v>
      </c>
      <c r="S245" s="55">
        <f t="shared" si="169"/>
        <v>9.3699999999999992</v>
      </c>
      <c r="T245" s="55">
        <f t="shared" si="169"/>
        <v>9.3699999999999992</v>
      </c>
      <c r="U245" s="55">
        <f t="shared" si="169"/>
        <v>9.3699999999999992</v>
      </c>
      <c r="V245" s="55">
        <f t="shared" si="169"/>
        <v>9.3699999999999992</v>
      </c>
      <c r="W245" s="55">
        <f t="shared" si="169"/>
        <v>9.3699999999999992</v>
      </c>
      <c r="X245" s="55">
        <f t="shared" si="169"/>
        <v>9.3699999999999992</v>
      </c>
      <c r="Y245" s="55">
        <f t="shared" si="169"/>
        <v>9.3699999999999992</v>
      </c>
      <c r="Z245" s="55">
        <f t="shared" si="169"/>
        <v>9.3699999999999992</v>
      </c>
      <c r="AA245" s="55">
        <f t="shared" si="169"/>
        <v>9.3699999999999992</v>
      </c>
      <c r="AB245" s="147">
        <v>0.2</v>
      </c>
      <c r="AC245" s="147">
        <v>0.2</v>
      </c>
      <c r="AD245" s="147">
        <v>0.2</v>
      </c>
      <c r="AE245" s="147">
        <v>0.2</v>
      </c>
      <c r="AF245" s="147">
        <v>0.2</v>
      </c>
      <c r="AG245" s="147">
        <v>0.2</v>
      </c>
      <c r="AH245" s="147">
        <v>0.2</v>
      </c>
      <c r="AI245" s="147">
        <v>0.2</v>
      </c>
      <c r="AJ245" s="147">
        <v>0.2</v>
      </c>
      <c r="AK245" s="147">
        <v>0.2</v>
      </c>
      <c r="AL245" s="147">
        <v>0.2</v>
      </c>
      <c r="AM245" s="147">
        <v>0.2</v>
      </c>
      <c r="AN245" s="147">
        <v>0.2</v>
      </c>
      <c r="AO245" s="420">
        <v>10380</v>
      </c>
      <c r="AP245" s="431">
        <f t="shared" si="152"/>
        <v>2076</v>
      </c>
      <c r="AQ245" s="385">
        <v>3600</v>
      </c>
      <c r="AR245" s="237">
        <f t="shared" si="153"/>
        <v>720</v>
      </c>
      <c r="AS245" s="96">
        <v>0</v>
      </c>
      <c r="AT245" s="431">
        <f t="shared" si="154"/>
        <v>0</v>
      </c>
      <c r="AU245" s="420">
        <v>30300</v>
      </c>
      <c r="AV245" s="431">
        <f t="shared" si="155"/>
        <v>6060</v>
      </c>
      <c r="AW245" s="385">
        <v>13200</v>
      </c>
      <c r="AX245" s="431">
        <f t="shared" si="156"/>
        <v>2640</v>
      </c>
      <c r="AY245" s="386">
        <v>23400</v>
      </c>
      <c r="AZ245" s="431">
        <f t="shared" si="157"/>
        <v>4680</v>
      </c>
      <c r="BA245" s="386">
        <v>10350</v>
      </c>
      <c r="BB245" s="431">
        <f t="shared" si="158"/>
        <v>2070</v>
      </c>
      <c r="BC245" s="386">
        <v>8400</v>
      </c>
      <c r="BD245" s="431">
        <f t="shared" si="159"/>
        <v>1680</v>
      </c>
      <c r="BE245" s="385">
        <v>22140</v>
      </c>
      <c r="BF245" s="431">
        <f t="shared" si="160"/>
        <v>4428</v>
      </c>
      <c r="BG245" s="386">
        <v>16800</v>
      </c>
      <c r="BH245" s="431">
        <f t="shared" si="163"/>
        <v>3360</v>
      </c>
      <c r="BI245" s="386">
        <v>4200</v>
      </c>
      <c r="BJ245" s="431">
        <f t="shared" si="161"/>
        <v>840</v>
      </c>
      <c r="BK245" s="385">
        <v>12540</v>
      </c>
      <c r="BL245" s="445">
        <f t="shared" si="162"/>
        <v>2508</v>
      </c>
      <c r="BM245" s="77" t="s">
        <v>1272</v>
      </c>
      <c r="BN245" s="599"/>
      <c r="BO245" s="599" t="s">
        <v>1186</v>
      </c>
      <c r="BP245" s="306" t="s">
        <v>1272</v>
      </c>
    </row>
    <row r="246" spans="1:68" ht="14.25" hidden="1" customHeight="1">
      <c r="A246" s="493" t="s">
        <v>864</v>
      </c>
      <c r="B246" s="130" t="s">
        <v>746</v>
      </c>
      <c r="C246" s="544" t="s">
        <v>87</v>
      </c>
      <c r="D246" s="549" t="s">
        <v>357</v>
      </c>
      <c r="E246" s="550" t="s">
        <v>357</v>
      </c>
      <c r="F246" s="966"/>
      <c r="G246" s="214">
        <v>2021</v>
      </c>
      <c r="H246" s="176" t="s">
        <v>750</v>
      </c>
      <c r="I246" s="176" t="s">
        <v>204</v>
      </c>
      <c r="J246" s="330" t="s">
        <v>196</v>
      </c>
      <c r="K246" s="169" t="s">
        <v>1181</v>
      </c>
      <c r="L246" s="176" t="s">
        <v>1188</v>
      </c>
      <c r="M246" s="327" t="s">
        <v>1189</v>
      </c>
      <c r="N246" s="55">
        <v>9.3699999999999992</v>
      </c>
      <c r="O246" s="55">
        <v>9.3699999999999992</v>
      </c>
      <c r="P246" s="55">
        <v>9.3699999999999992</v>
      </c>
      <c r="Q246" s="55">
        <f t="shared" si="169"/>
        <v>9.3699999999999992</v>
      </c>
      <c r="R246" s="55">
        <f t="shared" si="169"/>
        <v>9.3699999999999992</v>
      </c>
      <c r="S246" s="55">
        <f t="shared" si="169"/>
        <v>9.3699999999999992</v>
      </c>
      <c r="T246" s="55">
        <f t="shared" si="169"/>
        <v>9.3699999999999992</v>
      </c>
      <c r="U246" s="55">
        <f t="shared" si="169"/>
        <v>9.3699999999999992</v>
      </c>
      <c r="V246" s="55">
        <f t="shared" si="169"/>
        <v>9.3699999999999992</v>
      </c>
      <c r="W246" s="55">
        <f t="shared" si="169"/>
        <v>9.3699999999999992</v>
      </c>
      <c r="X246" s="55">
        <f t="shared" si="169"/>
        <v>9.3699999999999992</v>
      </c>
      <c r="Y246" s="55">
        <f t="shared" si="169"/>
        <v>9.3699999999999992</v>
      </c>
      <c r="Z246" s="55">
        <f t="shared" si="169"/>
        <v>9.3699999999999992</v>
      </c>
      <c r="AA246" s="55">
        <f t="shared" si="169"/>
        <v>9.3699999999999992</v>
      </c>
      <c r="AB246" s="147">
        <v>0.2</v>
      </c>
      <c r="AC246" s="147">
        <v>0.2</v>
      </c>
      <c r="AD246" s="147">
        <v>0.2</v>
      </c>
      <c r="AE246" s="147">
        <v>0.2</v>
      </c>
      <c r="AF246" s="147">
        <v>0.2</v>
      </c>
      <c r="AG246" s="147">
        <v>0.2</v>
      </c>
      <c r="AH246" s="147">
        <v>0.2</v>
      </c>
      <c r="AI246" s="147">
        <v>0.2</v>
      </c>
      <c r="AJ246" s="147">
        <v>0.2</v>
      </c>
      <c r="AK246" s="147">
        <v>0.2</v>
      </c>
      <c r="AL246" s="147">
        <v>0.2</v>
      </c>
      <c r="AM246" s="147">
        <v>0.2</v>
      </c>
      <c r="AN246" s="147">
        <v>0.2</v>
      </c>
      <c r="AO246" s="420">
        <v>7200</v>
      </c>
      <c r="AP246" s="431">
        <f t="shared" si="152"/>
        <v>1440</v>
      </c>
      <c r="AQ246" s="385">
        <v>14400</v>
      </c>
      <c r="AR246" s="237">
        <f t="shared" si="153"/>
        <v>2880</v>
      </c>
      <c r="AS246" s="96">
        <v>9600</v>
      </c>
      <c r="AT246" s="431">
        <f t="shared" si="154"/>
        <v>1920</v>
      </c>
      <c r="AU246" s="420">
        <v>0</v>
      </c>
      <c r="AV246" s="431">
        <f t="shared" si="155"/>
        <v>0</v>
      </c>
      <c r="AW246" s="385">
        <v>2400</v>
      </c>
      <c r="AX246" s="431">
        <f t="shared" si="156"/>
        <v>480</v>
      </c>
      <c r="AY246" s="386">
        <v>7200</v>
      </c>
      <c r="AZ246" s="431">
        <f t="shared" si="157"/>
        <v>1440</v>
      </c>
      <c r="BA246" s="386">
        <v>18000</v>
      </c>
      <c r="BB246" s="431">
        <f t="shared" si="158"/>
        <v>3600</v>
      </c>
      <c r="BC246" s="386">
        <v>2400</v>
      </c>
      <c r="BD246" s="431">
        <f t="shared" si="159"/>
        <v>480</v>
      </c>
      <c r="BE246" s="385">
        <v>4800</v>
      </c>
      <c r="BF246" s="431">
        <f t="shared" si="160"/>
        <v>960</v>
      </c>
      <c r="BG246" s="386">
        <v>10800</v>
      </c>
      <c r="BH246" s="431">
        <f t="shared" si="163"/>
        <v>2160</v>
      </c>
      <c r="BI246" s="386">
        <v>9600</v>
      </c>
      <c r="BJ246" s="431">
        <f t="shared" si="161"/>
        <v>1920</v>
      </c>
      <c r="BK246" s="385">
        <v>7200</v>
      </c>
      <c r="BL246" s="445">
        <f t="shared" si="162"/>
        <v>1440</v>
      </c>
      <c r="BM246" s="77" t="s">
        <v>1273</v>
      </c>
      <c r="BN246" s="599"/>
      <c r="BO246" s="599" t="s">
        <v>1194</v>
      </c>
      <c r="BP246" s="306" t="s">
        <v>1273</v>
      </c>
    </row>
    <row r="247" spans="1:68" ht="14.25" hidden="1" customHeight="1">
      <c r="A247" s="498" t="s">
        <v>864</v>
      </c>
      <c r="B247" s="130" t="s">
        <v>746</v>
      </c>
      <c r="C247" s="544" t="s">
        <v>87</v>
      </c>
      <c r="D247" s="549" t="s">
        <v>357</v>
      </c>
      <c r="E247" s="550" t="s">
        <v>357</v>
      </c>
      <c r="F247" s="966"/>
      <c r="G247" s="214">
        <v>2020</v>
      </c>
      <c r="H247" s="176" t="s">
        <v>792</v>
      </c>
      <c r="I247" s="176" t="s">
        <v>217</v>
      </c>
      <c r="J247" s="330" t="s">
        <v>196</v>
      </c>
      <c r="K247" s="169" t="s">
        <v>1181</v>
      </c>
      <c r="L247" s="176" t="s">
        <v>1221</v>
      </c>
      <c r="M247" s="327" t="s">
        <v>1274</v>
      </c>
      <c r="N247" s="279">
        <v>8.35</v>
      </c>
      <c r="O247" s="55">
        <f>MIN(P247:AA247)</f>
        <v>8.35</v>
      </c>
      <c r="P247" s="55">
        <v>8.35</v>
      </c>
      <c r="Q247" s="55">
        <f t="shared" si="169"/>
        <v>8.35</v>
      </c>
      <c r="R247" s="55">
        <f t="shared" si="169"/>
        <v>8.35</v>
      </c>
      <c r="S247" s="55">
        <f t="shared" si="169"/>
        <v>8.35</v>
      </c>
      <c r="T247" s="55">
        <f t="shared" si="169"/>
        <v>8.35</v>
      </c>
      <c r="U247" s="55">
        <f t="shared" si="169"/>
        <v>8.35</v>
      </c>
      <c r="V247" s="55">
        <v>10.02</v>
      </c>
      <c r="W247" s="55">
        <f t="shared" si="169"/>
        <v>10.02</v>
      </c>
      <c r="X247" s="55">
        <v>9.06</v>
      </c>
      <c r="Y247" s="55">
        <v>9.06</v>
      </c>
      <c r="Z247" s="55">
        <v>9.06</v>
      </c>
      <c r="AA247" s="55">
        <v>9.06</v>
      </c>
      <c r="AB247" s="147">
        <v>0.36</v>
      </c>
      <c r="AC247" s="147">
        <v>0.36</v>
      </c>
      <c r="AD247" s="147">
        <v>0.36</v>
      </c>
      <c r="AE247" s="147">
        <v>0.36</v>
      </c>
      <c r="AF247" s="147">
        <v>0.36</v>
      </c>
      <c r="AG247" s="147">
        <v>0.36</v>
      </c>
      <c r="AH247" s="147">
        <v>0.36</v>
      </c>
      <c r="AI247" s="147">
        <v>0.36</v>
      </c>
      <c r="AJ247" s="147">
        <v>0.36</v>
      </c>
      <c r="AK247" s="147">
        <v>0.36</v>
      </c>
      <c r="AL247" s="147">
        <v>0.36</v>
      </c>
      <c r="AM247" s="147">
        <v>0.36</v>
      </c>
      <c r="AN247" s="147">
        <v>0.36</v>
      </c>
      <c r="AO247" s="420">
        <v>51970</v>
      </c>
      <c r="AP247" s="431">
        <f t="shared" si="152"/>
        <v>18709.2</v>
      </c>
      <c r="AQ247" s="385">
        <v>8440</v>
      </c>
      <c r="AR247" s="237">
        <f t="shared" si="153"/>
        <v>3038.4</v>
      </c>
      <c r="AS247" s="96">
        <v>8800</v>
      </c>
      <c r="AT247" s="431">
        <f t="shared" si="154"/>
        <v>3168</v>
      </c>
      <c r="AU247" s="420">
        <v>0</v>
      </c>
      <c r="AV247" s="431">
        <f t="shared" si="155"/>
        <v>0</v>
      </c>
      <c r="AW247" s="385">
        <v>0</v>
      </c>
      <c r="AX247" s="431">
        <f t="shared" si="156"/>
        <v>0</v>
      </c>
      <c r="AY247" s="386">
        <v>0</v>
      </c>
      <c r="AZ247" s="431">
        <f t="shared" si="157"/>
        <v>0</v>
      </c>
      <c r="BA247" s="386">
        <v>0</v>
      </c>
      <c r="BB247" s="431">
        <f t="shared" si="158"/>
        <v>0</v>
      </c>
      <c r="BC247" s="386">
        <v>0</v>
      </c>
      <c r="BD247" s="431">
        <f t="shared" si="159"/>
        <v>0</v>
      </c>
      <c r="BE247" s="385">
        <v>0</v>
      </c>
      <c r="BF247" s="431">
        <f t="shared" si="160"/>
        <v>0</v>
      </c>
      <c r="BG247" s="386">
        <v>0</v>
      </c>
      <c r="BH247" s="431">
        <f t="shared" si="163"/>
        <v>0</v>
      </c>
      <c r="BI247" s="386">
        <v>0</v>
      </c>
      <c r="BJ247" s="431">
        <f t="shared" si="161"/>
        <v>0</v>
      </c>
      <c r="BK247" s="385">
        <v>18760</v>
      </c>
      <c r="BL247" s="445">
        <f t="shared" si="162"/>
        <v>6753.5999999999995</v>
      </c>
      <c r="BM247" s="77" t="s">
        <v>1275</v>
      </c>
      <c r="BN247" s="714"/>
      <c r="BO247" s="599" t="s">
        <v>1191</v>
      </c>
      <c r="BP247" s="306" t="s">
        <v>1276</v>
      </c>
    </row>
    <row r="248" spans="1:68" ht="14.25" hidden="1" customHeight="1">
      <c r="A248" s="498" t="s">
        <v>864</v>
      </c>
      <c r="B248" s="130" t="s">
        <v>746</v>
      </c>
      <c r="C248" s="544" t="s">
        <v>87</v>
      </c>
      <c r="D248" s="549" t="s">
        <v>357</v>
      </c>
      <c r="E248" s="550" t="s">
        <v>357</v>
      </c>
      <c r="F248" s="966"/>
      <c r="G248" s="214">
        <v>2020</v>
      </c>
      <c r="H248" s="176" t="s">
        <v>792</v>
      </c>
      <c r="I248" s="176" t="s">
        <v>217</v>
      </c>
      <c r="J248" s="330" t="s">
        <v>196</v>
      </c>
      <c r="K248" s="169" t="s">
        <v>1181</v>
      </c>
      <c r="L248" s="176" t="s">
        <v>1188</v>
      </c>
      <c r="M248" s="327" t="s">
        <v>1189</v>
      </c>
      <c r="N248" s="279">
        <v>8</v>
      </c>
      <c r="O248" s="55">
        <f t="shared" ref="O248:O273" si="182">MIN(P248:AA248)</f>
        <v>7.2</v>
      </c>
      <c r="P248" s="55">
        <v>8</v>
      </c>
      <c r="Q248" s="55">
        <f t="shared" si="169"/>
        <v>8</v>
      </c>
      <c r="R248" s="55">
        <f t="shared" si="169"/>
        <v>8</v>
      </c>
      <c r="S248" s="55">
        <f t="shared" si="169"/>
        <v>8</v>
      </c>
      <c r="T248" s="55">
        <f t="shared" si="169"/>
        <v>8</v>
      </c>
      <c r="U248" s="55">
        <f t="shared" si="169"/>
        <v>8</v>
      </c>
      <c r="V248" s="55">
        <f t="shared" si="169"/>
        <v>8</v>
      </c>
      <c r="W248" s="55">
        <f t="shared" si="169"/>
        <v>8</v>
      </c>
      <c r="X248" s="55">
        <v>7.2</v>
      </c>
      <c r="Y248" s="55">
        <v>7.2</v>
      </c>
      <c r="Z248" s="55">
        <v>7.2</v>
      </c>
      <c r="AA248" s="55">
        <v>7.2</v>
      </c>
      <c r="AB248" s="147">
        <v>0.36</v>
      </c>
      <c r="AC248" s="147">
        <v>0.36</v>
      </c>
      <c r="AD248" s="147">
        <v>0.36</v>
      </c>
      <c r="AE248" s="147">
        <v>0.36</v>
      </c>
      <c r="AF248" s="147">
        <v>0.36</v>
      </c>
      <c r="AG248" s="147">
        <v>0.36</v>
      </c>
      <c r="AH248" s="147">
        <v>0.36</v>
      </c>
      <c r="AI248" s="147">
        <v>0.36</v>
      </c>
      <c r="AJ248" s="147">
        <v>0.36</v>
      </c>
      <c r="AK248" s="147">
        <v>0.36</v>
      </c>
      <c r="AL248" s="147">
        <v>0.36</v>
      </c>
      <c r="AM248" s="147">
        <v>0.36</v>
      </c>
      <c r="AN248" s="147">
        <v>0.36</v>
      </c>
      <c r="AO248" s="420">
        <v>0</v>
      </c>
      <c r="AP248" s="431">
        <f t="shared" si="152"/>
        <v>0</v>
      </c>
      <c r="AQ248" s="385">
        <v>1440</v>
      </c>
      <c r="AR248" s="237">
        <f t="shared" si="153"/>
        <v>518.4</v>
      </c>
      <c r="AS248" s="96">
        <v>0</v>
      </c>
      <c r="AT248" s="431">
        <f t="shared" si="154"/>
        <v>0</v>
      </c>
      <c r="AU248" s="420">
        <v>0</v>
      </c>
      <c r="AV248" s="431">
        <f t="shared" si="155"/>
        <v>0</v>
      </c>
      <c r="AW248" s="385">
        <v>0</v>
      </c>
      <c r="AX248" s="431">
        <f t="shared" si="156"/>
        <v>0</v>
      </c>
      <c r="AY248" s="385">
        <v>0</v>
      </c>
      <c r="AZ248" s="431">
        <f t="shared" si="157"/>
        <v>0</v>
      </c>
      <c r="BA248" s="385">
        <v>0</v>
      </c>
      <c r="BB248" s="431">
        <f t="shared" si="158"/>
        <v>0</v>
      </c>
      <c r="BC248" s="385">
        <v>0</v>
      </c>
      <c r="BD248" s="431">
        <f t="shared" si="159"/>
        <v>0</v>
      </c>
      <c r="BE248" s="385">
        <v>0</v>
      </c>
      <c r="BF248" s="431">
        <f t="shared" si="160"/>
        <v>0</v>
      </c>
      <c r="BG248" s="385">
        <v>0</v>
      </c>
      <c r="BH248" s="431">
        <f t="shared" si="163"/>
        <v>0</v>
      </c>
      <c r="BI248" s="385">
        <v>0</v>
      </c>
      <c r="BJ248" s="431">
        <f t="shared" si="161"/>
        <v>0</v>
      </c>
      <c r="BK248" s="385">
        <v>0</v>
      </c>
      <c r="BL248" s="445">
        <f t="shared" si="162"/>
        <v>0</v>
      </c>
      <c r="BM248" s="77" t="s">
        <v>1277</v>
      </c>
      <c r="BN248" s="714"/>
      <c r="BO248" s="599" t="s">
        <v>1242</v>
      </c>
      <c r="BP248" s="306" t="s">
        <v>1277</v>
      </c>
    </row>
    <row r="249" spans="1:68" ht="14.25" hidden="1" customHeight="1">
      <c r="A249" s="498" t="s">
        <v>864</v>
      </c>
      <c r="B249" s="130" t="s">
        <v>746</v>
      </c>
      <c r="C249" s="544" t="s">
        <v>87</v>
      </c>
      <c r="D249" s="549" t="s">
        <v>357</v>
      </c>
      <c r="E249" s="550" t="s">
        <v>357</v>
      </c>
      <c r="F249" s="966"/>
      <c r="G249" s="214">
        <v>2020</v>
      </c>
      <c r="H249" s="176" t="s">
        <v>792</v>
      </c>
      <c r="I249" s="176" t="s">
        <v>217</v>
      </c>
      <c r="J249" s="330" t="s">
        <v>196</v>
      </c>
      <c r="K249" s="169" t="s">
        <v>1181</v>
      </c>
      <c r="L249" s="176" t="s">
        <v>1182</v>
      </c>
      <c r="M249" s="327" t="s">
        <v>1208</v>
      </c>
      <c r="N249" s="279">
        <v>7.87</v>
      </c>
      <c r="O249" s="55">
        <f t="shared" si="182"/>
        <v>7.07</v>
      </c>
      <c r="P249" s="55">
        <v>7.87</v>
      </c>
      <c r="Q249" s="55">
        <f t="shared" si="169"/>
        <v>7.87</v>
      </c>
      <c r="R249" s="55">
        <f t="shared" si="169"/>
        <v>7.87</v>
      </c>
      <c r="S249" s="55">
        <f t="shared" si="169"/>
        <v>7.87</v>
      </c>
      <c r="T249" s="55">
        <f t="shared" si="169"/>
        <v>7.87</v>
      </c>
      <c r="U249" s="55">
        <f t="shared" si="169"/>
        <v>7.87</v>
      </c>
      <c r="V249" s="55">
        <f t="shared" si="169"/>
        <v>7.87</v>
      </c>
      <c r="W249" s="55">
        <f t="shared" si="169"/>
        <v>7.87</v>
      </c>
      <c r="X249" s="55">
        <v>7.07</v>
      </c>
      <c r="Y249" s="55">
        <v>7.07</v>
      </c>
      <c r="Z249" s="55">
        <v>7.07</v>
      </c>
      <c r="AA249" s="55">
        <v>7.07</v>
      </c>
      <c r="AB249" s="147">
        <v>0.36</v>
      </c>
      <c r="AC249" s="147">
        <v>0.36</v>
      </c>
      <c r="AD249" s="147">
        <v>0.36</v>
      </c>
      <c r="AE249" s="147">
        <v>0.36</v>
      </c>
      <c r="AF249" s="147">
        <v>0.36</v>
      </c>
      <c r="AG249" s="147">
        <v>0.36</v>
      </c>
      <c r="AH249" s="147">
        <v>0.36</v>
      </c>
      <c r="AI249" s="147">
        <v>0.36</v>
      </c>
      <c r="AJ249" s="147">
        <v>0.36</v>
      </c>
      <c r="AK249" s="147">
        <v>0.36</v>
      </c>
      <c r="AL249" s="147">
        <v>0.36</v>
      </c>
      <c r="AM249" s="147">
        <v>0.36</v>
      </c>
      <c r="AN249" s="147">
        <v>0.36</v>
      </c>
      <c r="AO249" s="420">
        <v>6500</v>
      </c>
      <c r="AP249" s="431">
        <f t="shared" si="152"/>
        <v>2340</v>
      </c>
      <c r="AQ249" s="385">
        <v>1000</v>
      </c>
      <c r="AR249" s="237">
        <f t="shared" si="153"/>
        <v>360</v>
      </c>
      <c r="AS249" s="96">
        <v>0</v>
      </c>
      <c r="AT249" s="431">
        <f t="shared" si="154"/>
        <v>0</v>
      </c>
      <c r="AU249" s="420">
        <v>0</v>
      </c>
      <c r="AV249" s="431">
        <f t="shared" si="155"/>
        <v>0</v>
      </c>
      <c r="AW249" s="385">
        <v>0</v>
      </c>
      <c r="AX249" s="431">
        <f t="shared" si="156"/>
        <v>0</v>
      </c>
      <c r="AY249" s="385">
        <v>0</v>
      </c>
      <c r="AZ249" s="431">
        <f t="shared" si="157"/>
        <v>0</v>
      </c>
      <c r="BA249" s="385">
        <v>0</v>
      </c>
      <c r="BB249" s="431">
        <f t="shared" si="158"/>
        <v>0</v>
      </c>
      <c r="BC249" s="385">
        <v>0</v>
      </c>
      <c r="BD249" s="431">
        <f t="shared" si="159"/>
        <v>0</v>
      </c>
      <c r="BE249" s="385">
        <v>0</v>
      </c>
      <c r="BF249" s="431">
        <f t="shared" si="160"/>
        <v>0</v>
      </c>
      <c r="BG249" s="385">
        <v>0</v>
      </c>
      <c r="BH249" s="431">
        <f t="shared" si="163"/>
        <v>0</v>
      </c>
      <c r="BI249" s="385">
        <v>0</v>
      </c>
      <c r="BJ249" s="431">
        <f t="shared" si="161"/>
        <v>0</v>
      </c>
      <c r="BK249" s="385">
        <v>0</v>
      </c>
      <c r="BL249" s="445">
        <f t="shared" si="162"/>
        <v>0</v>
      </c>
      <c r="BM249" s="77" t="s">
        <v>1278</v>
      </c>
      <c r="BN249" s="714"/>
      <c r="BO249" s="599" t="s">
        <v>1186</v>
      </c>
      <c r="BP249" s="306" t="s">
        <v>1278</v>
      </c>
    </row>
    <row r="250" spans="1:68" ht="14.25" hidden="1" customHeight="1">
      <c r="A250" s="498" t="s">
        <v>864</v>
      </c>
      <c r="B250" s="130" t="s">
        <v>746</v>
      </c>
      <c r="C250" s="544" t="s">
        <v>87</v>
      </c>
      <c r="D250" s="549" t="s">
        <v>357</v>
      </c>
      <c r="E250" s="550" t="s">
        <v>357</v>
      </c>
      <c r="F250" s="966"/>
      <c r="G250" s="214">
        <v>2020</v>
      </c>
      <c r="H250" s="176" t="s">
        <v>792</v>
      </c>
      <c r="I250" s="176" t="s">
        <v>217</v>
      </c>
      <c r="J250" s="330" t="s">
        <v>196</v>
      </c>
      <c r="K250" s="169" t="s">
        <v>1181</v>
      </c>
      <c r="L250" s="176" t="s">
        <v>1188</v>
      </c>
      <c r="M250" s="327" t="s">
        <v>1189</v>
      </c>
      <c r="N250" s="279">
        <v>8</v>
      </c>
      <c r="O250" s="55">
        <f t="shared" si="182"/>
        <v>7.2</v>
      </c>
      <c r="P250" s="55">
        <v>8</v>
      </c>
      <c r="Q250" s="55">
        <f t="shared" si="169"/>
        <v>8</v>
      </c>
      <c r="R250" s="55">
        <f t="shared" si="169"/>
        <v>8</v>
      </c>
      <c r="S250" s="55">
        <f t="shared" si="169"/>
        <v>8</v>
      </c>
      <c r="T250" s="55">
        <f t="shared" si="169"/>
        <v>8</v>
      </c>
      <c r="U250" s="55">
        <f t="shared" si="169"/>
        <v>8</v>
      </c>
      <c r="V250" s="55">
        <f t="shared" si="169"/>
        <v>8</v>
      </c>
      <c r="W250" s="55">
        <f t="shared" si="169"/>
        <v>8</v>
      </c>
      <c r="X250" s="55">
        <v>7.2</v>
      </c>
      <c r="Y250" s="55">
        <v>7.2</v>
      </c>
      <c r="Z250" s="55">
        <v>7.2</v>
      </c>
      <c r="AA250" s="55">
        <v>7.2</v>
      </c>
      <c r="AB250" s="147">
        <v>0.36</v>
      </c>
      <c r="AC250" s="147">
        <v>0.36</v>
      </c>
      <c r="AD250" s="147">
        <v>0.36</v>
      </c>
      <c r="AE250" s="147">
        <v>0.36</v>
      </c>
      <c r="AF250" s="147">
        <v>0.36</v>
      </c>
      <c r="AG250" s="147">
        <v>0.36</v>
      </c>
      <c r="AH250" s="147">
        <v>0.36</v>
      </c>
      <c r="AI250" s="147">
        <v>0.36</v>
      </c>
      <c r="AJ250" s="147">
        <v>0.36</v>
      </c>
      <c r="AK250" s="147">
        <v>0.36</v>
      </c>
      <c r="AL250" s="147">
        <v>0.36</v>
      </c>
      <c r="AM250" s="147">
        <v>0.36</v>
      </c>
      <c r="AN250" s="147">
        <v>0.36</v>
      </c>
      <c r="AO250" s="420">
        <v>4320</v>
      </c>
      <c r="AP250" s="431">
        <f t="shared" si="152"/>
        <v>1555.2</v>
      </c>
      <c r="AQ250" s="385">
        <v>2880</v>
      </c>
      <c r="AR250" s="237">
        <f t="shared" si="153"/>
        <v>1036.8</v>
      </c>
      <c r="AS250" s="96">
        <v>7200</v>
      </c>
      <c r="AT250" s="431">
        <f t="shared" si="154"/>
        <v>2592</v>
      </c>
      <c r="AU250" s="420">
        <v>0</v>
      </c>
      <c r="AV250" s="431">
        <f t="shared" si="155"/>
        <v>0</v>
      </c>
      <c r="AW250" s="385">
        <v>0</v>
      </c>
      <c r="AX250" s="431">
        <f t="shared" si="156"/>
        <v>0</v>
      </c>
      <c r="AY250" s="385">
        <v>0</v>
      </c>
      <c r="AZ250" s="431">
        <f t="shared" si="157"/>
        <v>0</v>
      </c>
      <c r="BA250" s="385">
        <v>0</v>
      </c>
      <c r="BB250" s="431">
        <f t="shared" si="158"/>
        <v>0</v>
      </c>
      <c r="BC250" s="385">
        <v>0</v>
      </c>
      <c r="BD250" s="431">
        <f t="shared" si="159"/>
        <v>0</v>
      </c>
      <c r="BE250" s="385">
        <v>0</v>
      </c>
      <c r="BF250" s="431">
        <f t="shared" si="160"/>
        <v>0</v>
      </c>
      <c r="BG250" s="385">
        <v>0</v>
      </c>
      <c r="BH250" s="431">
        <f t="shared" si="163"/>
        <v>0</v>
      </c>
      <c r="BI250" s="385">
        <v>0</v>
      </c>
      <c r="BJ250" s="431">
        <f t="shared" si="161"/>
        <v>0</v>
      </c>
      <c r="BK250" s="385">
        <v>0</v>
      </c>
      <c r="BL250" s="445">
        <f t="shared" si="162"/>
        <v>0</v>
      </c>
      <c r="BM250" s="77" t="s">
        <v>1279</v>
      </c>
      <c r="BN250" s="714"/>
      <c r="BO250" s="599" t="s">
        <v>1194</v>
      </c>
      <c r="BP250" s="306" t="s">
        <v>1279</v>
      </c>
    </row>
    <row r="251" spans="1:68" ht="14.25" hidden="1" customHeight="1">
      <c r="A251" s="498" t="s">
        <v>864</v>
      </c>
      <c r="B251" s="130" t="s">
        <v>746</v>
      </c>
      <c r="C251" s="544" t="s">
        <v>87</v>
      </c>
      <c r="D251" s="549" t="s">
        <v>357</v>
      </c>
      <c r="E251" s="550" t="s">
        <v>357</v>
      </c>
      <c r="F251" s="966"/>
      <c r="G251" s="214">
        <v>2020</v>
      </c>
      <c r="H251" s="176" t="s">
        <v>1280</v>
      </c>
      <c r="I251" s="176" t="s">
        <v>217</v>
      </c>
      <c r="J251" s="330" t="s">
        <v>196</v>
      </c>
      <c r="K251" s="169" t="s">
        <v>1181</v>
      </c>
      <c r="L251" s="176" t="s">
        <v>1221</v>
      </c>
      <c r="M251" s="327" t="s">
        <v>1274</v>
      </c>
      <c r="N251" s="279">
        <v>8.32</v>
      </c>
      <c r="O251" s="55">
        <f t="shared" si="182"/>
        <v>8.32</v>
      </c>
      <c r="P251" s="55">
        <v>8.32</v>
      </c>
      <c r="Q251" s="55">
        <f t="shared" si="169"/>
        <v>8.32</v>
      </c>
      <c r="R251" s="55">
        <f t="shared" si="169"/>
        <v>8.32</v>
      </c>
      <c r="S251" s="55">
        <f t="shared" si="169"/>
        <v>8.32</v>
      </c>
      <c r="T251" s="55">
        <f t="shared" si="169"/>
        <v>8.32</v>
      </c>
      <c r="U251" s="55">
        <f t="shared" si="169"/>
        <v>8.32</v>
      </c>
      <c r="V251" s="55">
        <v>9.98</v>
      </c>
      <c r="W251" s="55">
        <f t="shared" si="169"/>
        <v>9.98</v>
      </c>
      <c r="X251" s="55">
        <v>8.81</v>
      </c>
      <c r="Y251" s="55">
        <v>8.81</v>
      </c>
      <c r="Z251" s="55">
        <v>8.81</v>
      </c>
      <c r="AA251" s="55">
        <v>8.81</v>
      </c>
      <c r="AB251" s="147">
        <v>0.36</v>
      </c>
      <c r="AC251" s="147">
        <v>0.36</v>
      </c>
      <c r="AD251" s="147">
        <v>0.36</v>
      </c>
      <c r="AE251" s="147">
        <v>0.36</v>
      </c>
      <c r="AF251" s="147">
        <v>0.36</v>
      </c>
      <c r="AG251" s="147">
        <v>0.36</v>
      </c>
      <c r="AH251" s="147">
        <v>0.36</v>
      </c>
      <c r="AI251" s="147">
        <v>0.36</v>
      </c>
      <c r="AJ251" s="147">
        <v>0.36</v>
      </c>
      <c r="AK251" s="147">
        <v>0.36</v>
      </c>
      <c r="AL251" s="147">
        <v>0.36</v>
      </c>
      <c r="AM251" s="147">
        <v>0.36</v>
      </c>
      <c r="AN251" s="147">
        <v>0.36</v>
      </c>
      <c r="AO251" s="420">
        <v>0</v>
      </c>
      <c r="AP251" s="431">
        <f t="shared" si="152"/>
        <v>0</v>
      </c>
      <c r="AQ251" s="385">
        <v>0</v>
      </c>
      <c r="AR251" s="237">
        <f t="shared" si="153"/>
        <v>0</v>
      </c>
      <c r="AS251" s="96">
        <v>0</v>
      </c>
      <c r="AT251" s="431">
        <f t="shared" si="154"/>
        <v>0</v>
      </c>
      <c r="AU251" s="420">
        <v>0</v>
      </c>
      <c r="AV251" s="431">
        <f t="shared" si="155"/>
        <v>0</v>
      </c>
      <c r="AW251" s="385">
        <v>0</v>
      </c>
      <c r="AX251" s="431">
        <f t="shared" si="156"/>
        <v>0</v>
      </c>
      <c r="AY251" s="386">
        <v>0</v>
      </c>
      <c r="AZ251" s="431">
        <f t="shared" si="157"/>
        <v>0</v>
      </c>
      <c r="BA251" s="386">
        <v>0</v>
      </c>
      <c r="BB251" s="431">
        <f t="shared" si="158"/>
        <v>0</v>
      </c>
      <c r="BC251" s="386">
        <v>0</v>
      </c>
      <c r="BD251" s="431">
        <f t="shared" si="159"/>
        <v>0</v>
      </c>
      <c r="BE251" s="385">
        <v>0</v>
      </c>
      <c r="BF251" s="431">
        <f t="shared" si="160"/>
        <v>0</v>
      </c>
      <c r="BG251" s="386">
        <v>0</v>
      </c>
      <c r="BH251" s="431">
        <f t="shared" si="163"/>
        <v>0</v>
      </c>
      <c r="BI251" s="386">
        <v>0</v>
      </c>
      <c r="BJ251" s="431">
        <f t="shared" si="161"/>
        <v>0</v>
      </c>
      <c r="BK251" s="385">
        <v>0</v>
      </c>
      <c r="BL251" s="445">
        <f t="shared" si="162"/>
        <v>0</v>
      </c>
      <c r="BM251" s="146" t="s">
        <v>1281</v>
      </c>
      <c r="BN251" s="599" t="s">
        <v>1249</v>
      </c>
      <c r="BO251" s="599" t="s">
        <v>1191</v>
      </c>
      <c r="BP251" s="306" t="s">
        <v>1282</v>
      </c>
    </row>
    <row r="252" spans="1:68" ht="14.25" hidden="1" customHeight="1">
      <c r="A252" s="498" t="s">
        <v>864</v>
      </c>
      <c r="B252" s="130" t="s">
        <v>746</v>
      </c>
      <c r="C252" s="544" t="s">
        <v>87</v>
      </c>
      <c r="D252" s="549" t="s">
        <v>357</v>
      </c>
      <c r="E252" s="550" t="s">
        <v>357</v>
      </c>
      <c r="F252" s="966"/>
      <c r="G252" s="214">
        <v>2020</v>
      </c>
      <c r="H252" s="176" t="s">
        <v>1280</v>
      </c>
      <c r="I252" s="176" t="s">
        <v>217</v>
      </c>
      <c r="J252" s="330" t="s">
        <v>196</v>
      </c>
      <c r="K252" s="169" t="s">
        <v>1181</v>
      </c>
      <c r="L252" s="176" t="s">
        <v>1188</v>
      </c>
      <c r="M252" s="327" t="s">
        <v>1189</v>
      </c>
      <c r="N252" s="55">
        <v>8.18</v>
      </c>
      <c r="O252" s="55">
        <f t="shared" si="182"/>
        <v>7.38</v>
      </c>
      <c r="P252" s="55">
        <v>8.18</v>
      </c>
      <c r="Q252" s="55">
        <f t="shared" si="169"/>
        <v>8.18</v>
      </c>
      <c r="R252" s="55">
        <f t="shared" si="169"/>
        <v>8.18</v>
      </c>
      <c r="S252" s="55">
        <f t="shared" si="169"/>
        <v>8.18</v>
      </c>
      <c r="T252" s="55">
        <f t="shared" si="169"/>
        <v>8.18</v>
      </c>
      <c r="U252" s="55">
        <f t="shared" si="169"/>
        <v>8.18</v>
      </c>
      <c r="V252" s="55">
        <f t="shared" si="169"/>
        <v>8.18</v>
      </c>
      <c r="W252" s="55">
        <f t="shared" si="169"/>
        <v>8.18</v>
      </c>
      <c r="X252" s="55">
        <v>7.38</v>
      </c>
      <c r="Y252" s="55">
        <v>7.38</v>
      </c>
      <c r="Z252" s="55">
        <v>7.38</v>
      </c>
      <c r="AA252" s="55">
        <v>7.38</v>
      </c>
      <c r="AB252" s="147">
        <v>0.36</v>
      </c>
      <c r="AC252" s="147">
        <v>0.36</v>
      </c>
      <c r="AD252" s="147">
        <v>0.36</v>
      </c>
      <c r="AE252" s="147">
        <v>0.36</v>
      </c>
      <c r="AF252" s="147">
        <v>0.36</v>
      </c>
      <c r="AG252" s="147">
        <v>0.36</v>
      </c>
      <c r="AH252" s="147">
        <v>0.36</v>
      </c>
      <c r="AI252" s="147">
        <v>0.36</v>
      </c>
      <c r="AJ252" s="147">
        <v>0.36</v>
      </c>
      <c r="AK252" s="147">
        <v>0.36</v>
      </c>
      <c r="AL252" s="147">
        <v>0.36</v>
      </c>
      <c r="AM252" s="147">
        <v>0.36</v>
      </c>
      <c r="AN252" s="147">
        <v>0.36</v>
      </c>
      <c r="AO252" s="420">
        <v>0</v>
      </c>
      <c r="AP252" s="431">
        <f t="shared" si="152"/>
        <v>0</v>
      </c>
      <c r="AQ252" s="385">
        <v>0</v>
      </c>
      <c r="AR252" s="237">
        <f t="shared" si="153"/>
        <v>0</v>
      </c>
      <c r="AS252" s="96">
        <v>0</v>
      </c>
      <c r="AT252" s="431">
        <f t="shared" si="154"/>
        <v>0</v>
      </c>
      <c r="AU252" s="420">
        <v>0</v>
      </c>
      <c r="AV252" s="431">
        <f t="shared" si="155"/>
        <v>0</v>
      </c>
      <c r="AW252" s="385">
        <v>0</v>
      </c>
      <c r="AX252" s="431">
        <f t="shared" si="156"/>
        <v>0</v>
      </c>
      <c r="AY252" s="386">
        <v>0</v>
      </c>
      <c r="AZ252" s="431">
        <f t="shared" si="157"/>
        <v>0</v>
      </c>
      <c r="BA252" s="386">
        <v>0</v>
      </c>
      <c r="BB252" s="431">
        <f t="shared" si="158"/>
        <v>0</v>
      </c>
      <c r="BC252" s="386">
        <v>0</v>
      </c>
      <c r="BD252" s="431">
        <f t="shared" si="159"/>
        <v>0</v>
      </c>
      <c r="BE252" s="385">
        <v>0</v>
      </c>
      <c r="BF252" s="431">
        <f t="shared" si="160"/>
        <v>0</v>
      </c>
      <c r="BG252" s="386">
        <v>0</v>
      </c>
      <c r="BH252" s="431">
        <f t="shared" si="163"/>
        <v>0</v>
      </c>
      <c r="BI252" s="386">
        <v>0</v>
      </c>
      <c r="BJ252" s="431">
        <f t="shared" si="161"/>
        <v>0</v>
      </c>
      <c r="BK252" s="385">
        <v>1440</v>
      </c>
      <c r="BL252" s="445">
        <f t="shared" si="162"/>
        <v>518.4</v>
      </c>
      <c r="BM252" s="146" t="s">
        <v>1283</v>
      </c>
      <c r="BN252" s="599" t="s">
        <v>1249</v>
      </c>
      <c r="BO252" s="599" t="s">
        <v>1242</v>
      </c>
      <c r="BP252" s="306" t="s">
        <v>1283</v>
      </c>
    </row>
    <row r="253" spans="1:68" ht="14.25" hidden="1" customHeight="1">
      <c r="A253" s="498" t="s">
        <v>864</v>
      </c>
      <c r="B253" s="130" t="s">
        <v>746</v>
      </c>
      <c r="C253" s="544" t="s">
        <v>87</v>
      </c>
      <c r="D253" s="549" t="s">
        <v>357</v>
      </c>
      <c r="E253" s="550" t="s">
        <v>357</v>
      </c>
      <c r="F253" s="966"/>
      <c r="G253" s="214">
        <v>2020</v>
      </c>
      <c r="H253" s="176" t="s">
        <v>1280</v>
      </c>
      <c r="I253" s="176" t="s">
        <v>217</v>
      </c>
      <c r="J253" s="330" t="s">
        <v>196</v>
      </c>
      <c r="K253" s="169" t="s">
        <v>1181</v>
      </c>
      <c r="L253" s="176" t="s">
        <v>1182</v>
      </c>
      <c r="M253" s="327" t="s">
        <v>1208</v>
      </c>
      <c r="N253" s="55">
        <v>8.0500000000000007</v>
      </c>
      <c r="O253" s="55">
        <f t="shared" si="182"/>
        <v>7.25</v>
      </c>
      <c r="P253" s="55">
        <v>8.0500000000000007</v>
      </c>
      <c r="Q253" s="55">
        <f t="shared" si="169"/>
        <v>8.0500000000000007</v>
      </c>
      <c r="R253" s="55">
        <f t="shared" si="169"/>
        <v>8.0500000000000007</v>
      </c>
      <c r="S253" s="55">
        <f t="shared" si="169"/>
        <v>8.0500000000000007</v>
      </c>
      <c r="T253" s="55">
        <f t="shared" si="169"/>
        <v>8.0500000000000007</v>
      </c>
      <c r="U253" s="55">
        <f t="shared" si="169"/>
        <v>8.0500000000000007</v>
      </c>
      <c r="V253" s="55">
        <f t="shared" si="169"/>
        <v>8.0500000000000007</v>
      </c>
      <c r="W253" s="55">
        <f t="shared" si="169"/>
        <v>8.0500000000000007</v>
      </c>
      <c r="X253" s="55">
        <v>7.25</v>
      </c>
      <c r="Y253" s="55">
        <v>7.2500000000000009</v>
      </c>
      <c r="Z253" s="55">
        <v>7.2500000000000009</v>
      </c>
      <c r="AA253" s="55">
        <v>7.2500000000000009</v>
      </c>
      <c r="AB253" s="147">
        <v>0.36</v>
      </c>
      <c r="AC253" s="147">
        <v>0.36</v>
      </c>
      <c r="AD253" s="147">
        <v>0.36</v>
      </c>
      <c r="AE253" s="147">
        <v>0.36</v>
      </c>
      <c r="AF253" s="147">
        <v>0.36</v>
      </c>
      <c r="AG253" s="147">
        <v>0.36</v>
      </c>
      <c r="AH253" s="147">
        <v>0.36</v>
      </c>
      <c r="AI253" s="147">
        <v>0.36</v>
      </c>
      <c r="AJ253" s="147">
        <v>0.36</v>
      </c>
      <c r="AK253" s="147">
        <v>0.36</v>
      </c>
      <c r="AL253" s="147">
        <v>0.36</v>
      </c>
      <c r="AM253" s="147">
        <v>0.36</v>
      </c>
      <c r="AN253" s="147">
        <v>0.36</v>
      </c>
      <c r="AO253" s="420">
        <v>4000</v>
      </c>
      <c r="AP253" s="431">
        <f t="shared" si="152"/>
        <v>1440</v>
      </c>
      <c r="AQ253" s="385">
        <v>14000</v>
      </c>
      <c r="AR253" s="237">
        <f t="shared" si="153"/>
        <v>5040</v>
      </c>
      <c r="AS253" s="96">
        <v>9000</v>
      </c>
      <c r="AT253" s="431">
        <f t="shared" si="154"/>
        <v>3240</v>
      </c>
      <c r="AU253" s="420">
        <v>5000</v>
      </c>
      <c r="AV253" s="431">
        <f t="shared" si="155"/>
        <v>1800</v>
      </c>
      <c r="AW253" s="385">
        <v>24040</v>
      </c>
      <c r="AX253" s="431">
        <f t="shared" si="156"/>
        <v>8654.4</v>
      </c>
      <c r="AY253" s="386">
        <v>18580</v>
      </c>
      <c r="AZ253" s="431">
        <f t="shared" si="157"/>
        <v>6688.8</v>
      </c>
      <c r="BA253" s="386">
        <v>18900</v>
      </c>
      <c r="BB253" s="431">
        <f t="shared" si="158"/>
        <v>6804</v>
      </c>
      <c r="BC253" s="386">
        <v>8000</v>
      </c>
      <c r="BD253" s="431">
        <f t="shared" si="159"/>
        <v>2880</v>
      </c>
      <c r="BE253" s="385">
        <v>10700</v>
      </c>
      <c r="BF253" s="431">
        <f t="shared" si="160"/>
        <v>3852</v>
      </c>
      <c r="BG253" s="386">
        <v>11000</v>
      </c>
      <c r="BH253" s="431">
        <f t="shared" si="163"/>
        <v>3960</v>
      </c>
      <c r="BI253" s="386">
        <v>9000</v>
      </c>
      <c r="BJ253" s="431">
        <f t="shared" si="161"/>
        <v>3240</v>
      </c>
      <c r="BK253" s="386">
        <v>0</v>
      </c>
      <c r="BL253" s="445">
        <f t="shared" si="162"/>
        <v>0</v>
      </c>
      <c r="BM253" s="146" t="s">
        <v>1284</v>
      </c>
      <c r="BN253" s="599" t="s">
        <v>1249</v>
      </c>
      <c r="BO253" s="599" t="s">
        <v>1186</v>
      </c>
      <c r="BP253" s="306" t="s">
        <v>1284</v>
      </c>
    </row>
    <row r="254" spans="1:68" ht="13.5" hidden="1" customHeight="1">
      <c r="A254" s="498" t="s">
        <v>864</v>
      </c>
      <c r="B254" s="130" t="s">
        <v>746</v>
      </c>
      <c r="C254" s="544" t="s">
        <v>87</v>
      </c>
      <c r="D254" s="549" t="s">
        <v>357</v>
      </c>
      <c r="E254" s="550" t="s">
        <v>357</v>
      </c>
      <c r="F254" s="966"/>
      <c r="G254" s="214">
        <v>2020</v>
      </c>
      <c r="H254" s="176" t="s">
        <v>1280</v>
      </c>
      <c r="I254" s="176" t="s">
        <v>217</v>
      </c>
      <c r="J254" s="330" t="s">
        <v>196</v>
      </c>
      <c r="K254" s="169" t="s">
        <v>1181</v>
      </c>
      <c r="L254" s="176" t="s">
        <v>878</v>
      </c>
      <c r="M254" s="327" t="s">
        <v>1204</v>
      </c>
      <c r="N254" s="279">
        <v>8.14</v>
      </c>
      <c r="O254" s="55">
        <f t="shared" si="182"/>
        <v>7.34</v>
      </c>
      <c r="P254" s="55">
        <v>8.14</v>
      </c>
      <c r="Q254" s="55">
        <f t="shared" ref="Q254:W258" si="183">P254</f>
        <v>8.14</v>
      </c>
      <c r="R254" s="55">
        <f t="shared" si="183"/>
        <v>8.14</v>
      </c>
      <c r="S254" s="55">
        <f t="shared" si="183"/>
        <v>8.14</v>
      </c>
      <c r="T254" s="55">
        <f t="shared" si="183"/>
        <v>8.14</v>
      </c>
      <c r="U254" s="55">
        <f t="shared" si="183"/>
        <v>8.14</v>
      </c>
      <c r="V254" s="55">
        <f t="shared" si="183"/>
        <v>8.14</v>
      </c>
      <c r="W254" s="55">
        <f t="shared" si="183"/>
        <v>8.14</v>
      </c>
      <c r="X254" s="55">
        <v>7.34</v>
      </c>
      <c r="Y254" s="55">
        <v>7.3400000000000007</v>
      </c>
      <c r="Z254" s="55">
        <v>7.3400000000000007</v>
      </c>
      <c r="AA254" s="55">
        <v>7.3400000000000007</v>
      </c>
      <c r="AB254" s="147">
        <v>0.36</v>
      </c>
      <c r="AC254" s="147">
        <v>0.36</v>
      </c>
      <c r="AD254" s="147">
        <v>0.36</v>
      </c>
      <c r="AE254" s="147">
        <v>0.36</v>
      </c>
      <c r="AF254" s="147">
        <v>0.36</v>
      </c>
      <c r="AG254" s="147">
        <v>0.36</v>
      </c>
      <c r="AH254" s="147">
        <v>0.36</v>
      </c>
      <c r="AI254" s="147">
        <v>0.36</v>
      </c>
      <c r="AJ254" s="147">
        <v>0.36</v>
      </c>
      <c r="AK254" s="147">
        <v>0.36</v>
      </c>
      <c r="AL254" s="147">
        <v>0.36</v>
      </c>
      <c r="AM254" s="147">
        <v>0.36</v>
      </c>
      <c r="AN254" s="147">
        <v>0.36</v>
      </c>
      <c r="AO254" s="420">
        <v>0</v>
      </c>
      <c r="AP254" s="431">
        <f t="shared" si="152"/>
        <v>0</v>
      </c>
      <c r="AQ254" s="385">
        <v>0</v>
      </c>
      <c r="AR254" s="237">
        <f t="shared" si="153"/>
        <v>0</v>
      </c>
      <c r="AS254" s="96">
        <v>0</v>
      </c>
      <c r="AT254" s="431">
        <f t="shared" si="154"/>
        <v>0</v>
      </c>
      <c r="AU254" s="420">
        <v>0</v>
      </c>
      <c r="AV254" s="431">
        <f t="shared" si="155"/>
        <v>0</v>
      </c>
      <c r="AW254" s="385">
        <v>0</v>
      </c>
      <c r="AX254" s="431">
        <f t="shared" si="156"/>
        <v>0</v>
      </c>
      <c r="AY254" s="386">
        <v>0</v>
      </c>
      <c r="AZ254" s="431">
        <f t="shared" si="157"/>
        <v>0</v>
      </c>
      <c r="BA254" s="386">
        <v>0</v>
      </c>
      <c r="BB254" s="431">
        <f t="shared" si="158"/>
        <v>0</v>
      </c>
      <c r="BC254" s="386">
        <v>0</v>
      </c>
      <c r="BD254" s="431">
        <f t="shared" si="159"/>
        <v>0</v>
      </c>
      <c r="BE254" s="385">
        <v>2160</v>
      </c>
      <c r="BF254" s="431">
        <f t="shared" si="160"/>
        <v>777.6</v>
      </c>
      <c r="BG254" s="386">
        <v>0</v>
      </c>
      <c r="BH254" s="431">
        <f t="shared" si="163"/>
        <v>0</v>
      </c>
      <c r="BI254" s="386">
        <v>0</v>
      </c>
      <c r="BJ254" s="431">
        <f t="shared" si="161"/>
        <v>0</v>
      </c>
      <c r="BK254" s="385">
        <v>10800</v>
      </c>
      <c r="BL254" s="445">
        <f t="shared" si="162"/>
        <v>3888</v>
      </c>
      <c r="BM254" s="146" t="s">
        <v>1281</v>
      </c>
      <c r="BN254" s="599" t="s">
        <v>1249</v>
      </c>
      <c r="BO254" s="599" t="s">
        <v>1191</v>
      </c>
      <c r="BP254" s="306" t="s">
        <v>1282</v>
      </c>
    </row>
    <row r="255" spans="1:68" ht="14.25" hidden="1" customHeight="1">
      <c r="A255" s="498" t="s">
        <v>864</v>
      </c>
      <c r="B255" s="130" t="s">
        <v>746</v>
      </c>
      <c r="C255" s="544" t="s">
        <v>87</v>
      </c>
      <c r="D255" s="549" t="s">
        <v>357</v>
      </c>
      <c r="E255" s="550" t="s">
        <v>357</v>
      </c>
      <c r="F255" s="966"/>
      <c r="G255" s="214">
        <v>2020</v>
      </c>
      <c r="H255" s="176" t="s">
        <v>1280</v>
      </c>
      <c r="I255" s="176" t="s">
        <v>217</v>
      </c>
      <c r="J255" s="330" t="s">
        <v>196</v>
      </c>
      <c r="K255" s="169" t="s">
        <v>1181</v>
      </c>
      <c r="L255" s="176" t="s">
        <v>878</v>
      </c>
      <c r="M255" s="327" t="s">
        <v>1204</v>
      </c>
      <c r="N255" s="55">
        <v>8.18</v>
      </c>
      <c r="O255" s="55">
        <f t="shared" si="182"/>
        <v>7.38</v>
      </c>
      <c r="P255" s="55">
        <v>8.18</v>
      </c>
      <c r="Q255" s="55">
        <f t="shared" si="183"/>
        <v>8.18</v>
      </c>
      <c r="R255" s="55">
        <f t="shared" si="183"/>
        <v>8.18</v>
      </c>
      <c r="S255" s="55">
        <f t="shared" si="183"/>
        <v>8.18</v>
      </c>
      <c r="T255" s="55">
        <f t="shared" si="183"/>
        <v>8.18</v>
      </c>
      <c r="U255" s="55">
        <f t="shared" si="183"/>
        <v>8.18</v>
      </c>
      <c r="V255" s="55">
        <f t="shared" si="183"/>
        <v>8.18</v>
      </c>
      <c r="W255" s="55">
        <f t="shared" si="183"/>
        <v>8.18</v>
      </c>
      <c r="X255" s="55">
        <v>7.38</v>
      </c>
      <c r="Y255" s="55">
        <v>7.38</v>
      </c>
      <c r="Z255" s="55">
        <v>7.38</v>
      </c>
      <c r="AA255" s="55">
        <v>7.38</v>
      </c>
      <c r="AB255" s="147">
        <v>0.36</v>
      </c>
      <c r="AC255" s="147">
        <v>0.36</v>
      </c>
      <c r="AD255" s="147">
        <v>0.36</v>
      </c>
      <c r="AE255" s="147">
        <v>0.36</v>
      </c>
      <c r="AF255" s="147">
        <v>0.36</v>
      </c>
      <c r="AG255" s="147">
        <v>0.36</v>
      </c>
      <c r="AH255" s="147">
        <v>0.36</v>
      </c>
      <c r="AI255" s="147">
        <v>0.36</v>
      </c>
      <c r="AJ255" s="147">
        <v>0.36</v>
      </c>
      <c r="AK255" s="147">
        <v>0.36</v>
      </c>
      <c r="AL255" s="147">
        <v>0.36</v>
      </c>
      <c r="AM255" s="147">
        <v>0.36</v>
      </c>
      <c r="AN255" s="147">
        <v>0.36</v>
      </c>
      <c r="AO255" s="420">
        <v>0</v>
      </c>
      <c r="AP255" s="431">
        <f t="shared" si="152"/>
        <v>0</v>
      </c>
      <c r="AQ255" s="385">
        <v>0</v>
      </c>
      <c r="AR255" s="237">
        <f t="shared" si="153"/>
        <v>0</v>
      </c>
      <c r="AS255" s="96">
        <v>0</v>
      </c>
      <c r="AT255" s="431">
        <f t="shared" si="154"/>
        <v>0</v>
      </c>
      <c r="AU255" s="420">
        <v>0</v>
      </c>
      <c r="AV255" s="431">
        <f t="shared" si="155"/>
        <v>0</v>
      </c>
      <c r="AW255" s="385">
        <v>0</v>
      </c>
      <c r="AX255" s="431">
        <f t="shared" si="156"/>
        <v>0</v>
      </c>
      <c r="AY255" s="386">
        <v>0</v>
      </c>
      <c r="AZ255" s="431">
        <f t="shared" si="157"/>
        <v>0</v>
      </c>
      <c r="BA255" s="386">
        <v>0</v>
      </c>
      <c r="BB255" s="431">
        <f t="shared" si="158"/>
        <v>0</v>
      </c>
      <c r="BC255" s="386">
        <v>0</v>
      </c>
      <c r="BD255" s="431">
        <f t="shared" si="159"/>
        <v>0</v>
      </c>
      <c r="BE255" s="385">
        <v>2160</v>
      </c>
      <c r="BF255" s="431">
        <f t="shared" si="160"/>
        <v>777.6</v>
      </c>
      <c r="BG255" s="386">
        <v>0</v>
      </c>
      <c r="BH255" s="431">
        <f t="shared" si="163"/>
        <v>0</v>
      </c>
      <c r="BI255" s="386">
        <v>0</v>
      </c>
      <c r="BJ255" s="431">
        <f t="shared" si="161"/>
        <v>0</v>
      </c>
      <c r="BK255" s="385">
        <v>0</v>
      </c>
      <c r="BL255" s="445">
        <f t="shared" si="162"/>
        <v>0</v>
      </c>
      <c r="BM255" s="146" t="s">
        <v>1283</v>
      </c>
      <c r="BN255" s="599" t="s">
        <v>1249</v>
      </c>
      <c r="BO255" s="599" t="s">
        <v>1242</v>
      </c>
      <c r="BP255" s="306" t="s">
        <v>1283</v>
      </c>
    </row>
    <row r="256" spans="1:68" ht="14.25" hidden="1" customHeight="1">
      <c r="A256" s="498" t="s">
        <v>864</v>
      </c>
      <c r="B256" s="130" t="s">
        <v>746</v>
      </c>
      <c r="C256" s="544" t="s">
        <v>87</v>
      </c>
      <c r="D256" s="549" t="s">
        <v>357</v>
      </c>
      <c r="E256" s="550" t="s">
        <v>357</v>
      </c>
      <c r="F256" s="966"/>
      <c r="G256" s="214">
        <v>2020</v>
      </c>
      <c r="H256" s="176" t="s">
        <v>1280</v>
      </c>
      <c r="I256" s="176" t="s">
        <v>217</v>
      </c>
      <c r="J256" s="330" t="s">
        <v>196</v>
      </c>
      <c r="K256" s="169" t="s">
        <v>1181</v>
      </c>
      <c r="L256" s="176" t="s">
        <v>1188</v>
      </c>
      <c r="M256" s="327" t="s">
        <v>1189</v>
      </c>
      <c r="N256" s="55">
        <v>8.18</v>
      </c>
      <c r="O256" s="55">
        <f t="shared" si="182"/>
        <v>7.38</v>
      </c>
      <c r="P256" s="55">
        <v>8.18</v>
      </c>
      <c r="Q256" s="55">
        <f t="shared" si="183"/>
        <v>8.18</v>
      </c>
      <c r="R256" s="55">
        <f t="shared" si="183"/>
        <v>8.18</v>
      </c>
      <c r="S256" s="55">
        <f t="shared" si="183"/>
        <v>8.18</v>
      </c>
      <c r="T256" s="55">
        <f t="shared" si="183"/>
        <v>8.18</v>
      </c>
      <c r="U256" s="55">
        <f t="shared" si="183"/>
        <v>8.18</v>
      </c>
      <c r="V256" s="55">
        <f t="shared" si="183"/>
        <v>8.18</v>
      </c>
      <c r="W256" s="55">
        <f t="shared" si="183"/>
        <v>8.18</v>
      </c>
      <c r="X256" s="55">
        <v>7.38</v>
      </c>
      <c r="Y256" s="55">
        <v>7.38</v>
      </c>
      <c r="Z256" s="55">
        <v>7.38</v>
      </c>
      <c r="AA256" s="55">
        <v>7.38</v>
      </c>
      <c r="AB256" s="147">
        <v>0.36</v>
      </c>
      <c r="AC256" s="147">
        <v>0.36</v>
      </c>
      <c r="AD256" s="147">
        <v>0.36</v>
      </c>
      <c r="AE256" s="147">
        <v>0.36</v>
      </c>
      <c r="AF256" s="147">
        <v>0.36</v>
      </c>
      <c r="AG256" s="147">
        <v>0.36</v>
      </c>
      <c r="AH256" s="147">
        <v>0.36</v>
      </c>
      <c r="AI256" s="147">
        <v>0.36</v>
      </c>
      <c r="AJ256" s="147">
        <v>0.36</v>
      </c>
      <c r="AK256" s="147">
        <v>0.36</v>
      </c>
      <c r="AL256" s="147">
        <v>0.36</v>
      </c>
      <c r="AM256" s="147">
        <v>0.36</v>
      </c>
      <c r="AN256" s="147">
        <v>0.36</v>
      </c>
      <c r="AO256" s="420">
        <v>0</v>
      </c>
      <c r="AP256" s="431">
        <f t="shared" si="152"/>
        <v>0</v>
      </c>
      <c r="AQ256" s="385">
        <v>0</v>
      </c>
      <c r="AR256" s="237">
        <f t="shared" si="153"/>
        <v>0</v>
      </c>
      <c r="AS256" s="96">
        <v>0</v>
      </c>
      <c r="AT256" s="431">
        <f t="shared" si="154"/>
        <v>0</v>
      </c>
      <c r="AU256" s="630">
        <v>1440</v>
      </c>
      <c r="AV256" s="431">
        <f t="shared" si="155"/>
        <v>518.4</v>
      </c>
      <c r="AW256" s="385">
        <v>1440</v>
      </c>
      <c r="AX256" s="431">
        <f t="shared" si="156"/>
        <v>518.4</v>
      </c>
      <c r="AY256" s="386">
        <v>1440</v>
      </c>
      <c r="AZ256" s="431">
        <f t="shared" si="157"/>
        <v>518.4</v>
      </c>
      <c r="BA256" s="386">
        <v>1440</v>
      </c>
      <c r="BB256" s="431">
        <f t="shared" si="158"/>
        <v>518.4</v>
      </c>
      <c r="BC256" s="386">
        <v>4320</v>
      </c>
      <c r="BD256" s="431">
        <f t="shared" si="159"/>
        <v>1555.2</v>
      </c>
      <c r="BE256" s="385">
        <v>1440</v>
      </c>
      <c r="BF256" s="431">
        <f t="shared" si="160"/>
        <v>518.4</v>
      </c>
      <c r="BG256" s="386">
        <v>0</v>
      </c>
      <c r="BH256" s="431">
        <f t="shared" si="163"/>
        <v>0</v>
      </c>
      <c r="BI256" s="386">
        <v>7200</v>
      </c>
      <c r="BJ256" s="431">
        <f t="shared" si="161"/>
        <v>2592</v>
      </c>
      <c r="BK256" s="385">
        <v>4320</v>
      </c>
      <c r="BL256" s="445">
        <f t="shared" si="162"/>
        <v>1555.2</v>
      </c>
      <c r="BM256" s="146" t="s">
        <v>1285</v>
      </c>
      <c r="BN256" s="599" t="s">
        <v>1249</v>
      </c>
      <c r="BO256" s="599" t="s">
        <v>1194</v>
      </c>
      <c r="BP256" s="306" t="s">
        <v>1285</v>
      </c>
    </row>
    <row r="257" spans="1:78" s="613" customFormat="1" ht="14.25" hidden="1" customHeight="1">
      <c r="A257" s="498" t="s">
        <v>864</v>
      </c>
      <c r="B257" s="130" t="s">
        <v>746</v>
      </c>
      <c r="C257" s="544" t="s">
        <v>87</v>
      </c>
      <c r="D257" s="549" t="s">
        <v>357</v>
      </c>
      <c r="E257" s="550" t="s">
        <v>357</v>
      </c>
      <c r="F257" s="967"/>
      <c r="G257" s="214">
        <v>2020</v>
      </c>
      <c r="H257" s="176" t="s">
        <v>1286</v>
      </c>
      <c r="I257" s="176" t="s">
        <v>174</v>
      </c>
      <c r="J257" s="330" t="s">
        <v>196</v>
      </c>
      <c r="K257" s="169" t="s">
        <v>1181</v>
      </c>
      <c r="L257" s="176" t="s">
        <v>1221</v>
      </c>
      <c r="M257" s="327" t="s">
        <v>1274</v>
      </c>
      <c r="N257" s="279">
        <f>(66.96)</f>
        <v>66.959999999999994</v>
      </c>
      <c r="O257" s="55">
        <f>N257</f>
        <v>66.959999999999994</v>
      </c>
      <c r="P257" s="55">
        <f>(66.96)</f>
        <v>66.959999999999994</v>
      </c>
      <c r="Q257" s="55">
        <f>P257</f>
        <v>66.959999999999994</v>
      </c>
      <c r="R257" s="55">
        <f t="shared" si="183"/>
        <v>66.959999999999994</v>
      </c>
      <c r="S257" s="55">
        <f t="shared" si="183"/>
        <v>66.959999999999994</v>
      </c>
      <c r="T257" s="55">
        <f t="shared" si="183"/>
        <v>66.959999999999994</v>
      </c>
      <c r="U257" s="55">
        <f t="shared" si="183"/>
        <v>66.959999999999994</v>
      </c>
      <c r="V257" s="55">
        <f>(66.96+13.39)</f>
        <v>80.349999999999994</v>
      </c>
      <c r="W257" s="55">
        <f t="shared" si="183"/>
        <v>80.349999999999994</v>
      </c>
      <c r="X257" s="55">
        <v>71.709999999999994</v>
      </c>
      <c r="Y257" s="55">
        <f t="shared" ref="Y257:AA258" si="184">X257</f>
        <v>71.709999999999994</v>
      </c>
      <c r="Z257" s="55">
        <f t="shared" si="184"/>
        <v>71.709999999999994</v>
      </c>
      <c r="AA257" s="55">
        <f t="shared" si="184"/>
        <v>71.709999999999994</v>
      </c>
      <c r="AB257" s="147">
        <f>3.12</f>
        <v>3.12</v>
      </c>
      <c r="AC257" s="147">
        <f>3.12</f>
        <v>3.12</v>
      </c>
      <c r="AD257" s="147">
        <f t="shared" ref="AD257:AM258" si="185">3.12</f>
        <v>3.12</v>
      </c>
      <c r="AE257" s="147">
        <f t="shared" si="185"/>
        <v>3.12</v>
      </c>
      <c r="AF257" s="147">
        <f t="shared" si="185"/>
        <v>3.12</v>
      </c>
      <c r="AG257" s="147">
        <f t="shared" si="185"/>
        <v>3.12</v>
      </c>
      <c r="AH257" s="147">
        <f t="shared" si="185"/>
        <v>3.12</v>
      </c>
      <c r="AI257" s="147">
        <f t="shared" si="185"/>
        <v>3.12</v>
      </c>
      <c r="AJ257" s="147">
        <f t="shared" si="185"/>
        <v>3.12</v>
      </c>
      <c r="AK257" s="147">
        <f t="shared" si="185"/>
        <v>3.12</v>
      </c>
      <c r="AL257" s="147">
        <f t="shared" si="185"/>
        <v>3.12</v>
      </c>
      <c r="AM257" s="147">
        <f t="shared" si="185"/>
        <v>3.12</v>
      </c>
      <c r="AN257" s="147">
        <v>3.12</v>
      </c>
      <c r="AO257" s="420">
        <v>0</v>
      </c>
      <c r="AP257" s="431">
        <f t="shared" si="152"/>
        <v>0</v>
      </c>
      <c r="AQ257" s="385">
        <v>0</v>
      </c>
      <c r="AR257" s="237">
        <f t="shared" si="153"/>
        <v>0</v>
      </c>
      <c r="AS257" s="96">
        <v>0</v>
      </c>
      <c r="AT257" s="431">
        <f t="shared" si="154"/>
        <v>0</v>
      </c>
      <c r="AU257" s="627">
        <f>36/12</f>
        <v>3</v>
      </c>
      <c r="AV257" s="431">
        <f t="shared" si="155"/>
        <v>9.36</v>
      </c>
      <c r="AW257" s="628">
        <f>108/12</f>
        <v>9</v>
      </c>
      <c r="AX257" s="431">
        <f t="shared" si="156"/>
        <v>28.080000000000002</v>
      </c>
      <c r="AY257" s="386">
        <v>0</v>
      </c>
      <c r="AZ257" s="431">
        <f t="shared" si="157"/>
        <v>0</v>
      </c>
      <c r="BA257" s="386">
        <v>0</v>
      </c>
      <c r="BB257" s="431">
        <f t="shared" si="158"/>
        <v>0</v>
      </c>
      <c r="BC257" s="386">
        <f>372/12</f>
        <v>31</v>
      </c>
      <c r="BD257" s="431">
        <f t="shared" si="159"/>
        <v>96.72</v>
      </c>
      <c r="BE257" s="385">
        <v>20</v>
      </c>
      <c r="BF257" s="431">
        <f t="shared" si="160"/>
        <v>62.400000000000006</v>
      </c>
      <c r="BG257" s="386">
        <v>0</v>
      </c>
      <c r="BH257" s="431">
        <f t="shared" si="163"/>
        <v>0</v>
      </c>
      <c r="BI257" s="386">
        <v>0</v>
      </c>
      <c r="BJ257" s="431">
        <f t="shared" si="161"/>
        <v>0</v>
      </c>
      <c r="BK257" s="385">
        <v>0</v>
      </c>
      <c r="BL257" s="445">
        <f t="shared" si="162"/>
        <v>0</v>
      </c>
      <c r="BM257" s="77" t="s">
        <v>1287</v>
      </c>
      <c r="BN257" s="599" t="s">
        <v>1288</v>
      </c>
      <c r="BO257" s="599" t="s">
        <v>1191</v>
      </c>
      <c r="BP257" s="306" t="s">
        <v>1287</v>
      </c>
      <c r="BQ257" s="1"/>
      <c r="BR257" s="1"/>
      <c r="BS257" s="1"/>
      <c r="BT257" s="1"/>
      <c r="BU257" s="1"/>
      <c r="BV257" s="1"/>
      <c r="BW257" s="1"/>
      <c r="BX257" s="1"/>
      <c r="BY257" s="1"/>
      <c r="BZ257" s="1"/>
    </row>
    <row r="258" spans="1:78" s="613" customFormat="1" ht="14.25" hidden="1" customHeight="1">
      <c r="A258" s="498" t="s">
        <v>864</v>
      </c>
      <c r="B258" s="130" t="s">
        <v>746</v>
      </c>
      <c r="C258" s="544" t="s">
        <v>87</v>
      </c>
      <c r="D258" s="549" t="s">
        <v>357</v>
      </c>
      <c r="E258" s="550" t="s">
        <v>357</v>
      </c>
      <c r="F258" s="967"/>
      <c r="G258" s="214">
        <v>2020</v>
      </c>
      <c r="H258" s="169" t="s">
        <v>1289</v>
      </c>
      <c r="I258" s="176" t="s">
        <v>174</v>
      </c>
      <c r="J258" s="330" t="s">
        <v>196</v>
      </c>
      <c r="K258" s="169" t="s">
        <v>1181</v>
      </c>
      <c r="L258" s="176" t="s">
        <v>1221</v>
      </c>
      <c r="M258" s="327" t="s">
        <v>1274</v>
      </c>
      <c r="N258" s="279">
        <f>(70.32)</f>
        <v>70.319999999999993</v>
      </c>
      <c r="O258" s="55">
        <f>N258</f>
        <v>70.319999999999993</v>
      </c>
      <c r="P258" s="55">
        <f>(70.32)</f>
        <v>70.319999999999993</v>
      </c>
      <c r="Q258" s="55">
        <f>P258</f>
        <v>70.319999999999993</v>
      </c>
      <c r="R258" s="55">
        <f t="shared" si="183"/>
        <v>70.319999999999993</v>
      </c>
      <c r="S258" s="55">
        <f t="shared" si="183"/>
        <v>70.319999999999993</v>
      </c>
      <c r="T258" s="55">
        <f t="shared" si="183"/>
        <v>70.319999999999993</v>
      </c>
      <c r="U258" s="55">
        <f t="shared" si="183"/>
        <v>70.319999999999993</v>
      </c>
      <c r="V258" s="279">
        <f>(70.32+14.06)</f>
        <v>84.38</v>
      </c>
      <c r="W258" s="55">
        <f t="shared" si="183"/>
        <v>84.38</v>
      </c>
      <c r="X258" s="55">
        <v>75.739999999999995</v>
      </c>
      <c r="Y258" s="55">
        <f t="shared" si="184"/>
        <v>75.739999999999995</v>
      </c>
      <c r="Z258" s="55">
        <f t="shared" si="184"/>
        <v>75.739999999999995</v>
      </c>
      <c r="AA258" s="55">
        <f t="shared" si="184"/>
        <v>75.739999999999995</v>
      </c>
      <c r="AB258" s="147">
        <f>3.12</f>
        <v>3.12</v>
      </c>
      <c r="AC258" s="147">
        <f>3.12</f>
        <v>3.12</v>
      </c>
      <c r="AD258" s="147">
        <f t="shared" si="185"/>
        <v>3.12</v>
      </c>
      <c r="AE258" s="147">
        <f t="shared" si="185"/>
        <v>3.12</v>
      </c>
      <c r="AF258" s="147">
        <f t="shared" si="185"/>
        <v>3.12</v>
      </c>
      <c r="AG258" s="147">
        <f t="shared" si="185"/>
        <v>3.12</v>
      </c>
      <c r="AH258" s="147">
        <f t="shared" si="185"/>
        <v>3.12</v>
      </c>
      <c r="AI258" s="147">
        <f t="shared" si="185"/>
        <v>3.12</v>
      </c>
      <c r="AJ258" s="147">
        <f t="shared" si="185"/>
        <v>3.12</v>
      </c>
      <c r="AK258" s="147">
        <f t="shared" si="185"/>
        <v>3.12</v>
      </c>
      <c r="AL258" s="147">
        <f t="shared" si="185"/>
        <v>3.12</v>
      </c>
      <c r="AM258" s="147">
        <f t="shared" si="185"/>
        <v>3.12</v>
      </c>
      <c r="AN258" s="147">
        <v>3.12</v>
      </c>
      <c r="AO258" s="420">
        <v>0</v>
      </c>
      <c r="AP258" s="431">
        <f t="shared" si="152"/>
        <v>0</v>
      </c>
      <c r="AQ258" s="385">
        <v>0</v>
      </c>
      <c r="AR258" s="237">
        <f t="shared" si="153"/>
        <v>0</v>
      </c>
      <c r="AS258" s="96">
        <v>0</v>
      </c>
      <c r="AT258" s="431">
        <f t="shared" si="154"/>
        <v>0</v>
      </c>
      <c r="AU258" s="420">
        <v>0</v>
      </c>
      <c r="AV258" s="431">
        <f t="shared" si="155"/>
        <v>0</v>
      </c>
      <c r="AW258" s="628">
        <f>12/12</f>
        <v>1</v>
      </c>
      <c r="AX258" s="431">
        <f t="shared" si="156"/>
        <v>3.12</v>
      </c>
      <c r="AY258" s="386">
        <v>0</v>
      </c>
      <c r="AZ258" s="431">
        <f t="shared" si="157"/>
        <v>0</v>
      </c>
      <c r="BA258" s="386">
        <v>0</v>
      </c>
      <c r="BB258" s="431">
        <f t="shared" si="158"/>
        <v>0</v>
      </c>
      <c r="BC258" s="386">
        <v>0</v>
      </c>
      <c r="BD258" s="431">
        <f t="shared" si="159"/>
        <v>0</v>
      </c>
      <c r="BE258" s="385">
        <v>0</v>
      </c>
      <c r="BF258" s="431">
        <f t="shared" si="160"/>
        <v>0</v>
      </c>
      <c r="BG258" s="386">
        <v>0</v>
      </c>
      <c r="BH258" s="431">
        <f t="shared" si="163"/>
        <v>0</v>
      </c>
      <c r="BI258" s="386">
        <v>0</v>
      </c>
      <c r="BJ258" s="431">
        <f t="shared" si="161"/>
        <v>0</v>
      </c>
      <c r="BK258" s="385">
        <v>0</v>
      </c>
      <c r="BL258" s="445">
        <f t="shared" si="162"/>
        <v>0</v>
      </c>
      <c r="BM258" s="77" t="s">
        <v>1290</v>
      </c>
      <c r="BN258" s="599" t="s">
        <v>1288</v>
      </c>
      <c r="BO258" s="599" t="s">
        <v>1191</v>
      </c>
      <c r="BP258" s="306" t="s">
        <v>1291</v>
      </c>
      <c r="BQ258" s="1"/>
      <c r="BR258" s="1"/>
      <c r="BS258" s="1"/>
      <c r="BT258" s="1"/>
      <c r="BU258" s="1"/>
      <c r="BV258" s="1"/>
      <c r="BW258" s="1"/>
      <c r="BX258" s="1"/>
      <c r="BY258" s="1"/>
      <c r="BZ258" s="1"/>
    </row>
    <row r="259" spans="1:78" ht="14.25" hidden="1" customHeight="1">
      <c r="A259" s="493" t="s">
        <v>864</v>
      </c>
      <c r="B259" s="130" t="s">
        <v>746</v>
      </c>
      <c r="C259" s="544" t="s">
        <v>87</v>
      </c>
      <c r="D259" s="549" t="s">
        <v>357</v>
      </c>
      <c r="E259" s="550" t="s">
        <v>357</v>
      </c>
      <c r="F259" s="966"/>
      <c r="G259" s="214">
        <v>2020</v>
      </c>
      <c r="H259" s="176" t="s">
        <v>523</v>
      </c>
      <c r="I259" s="176" t="s">
        <v>174</v>
      </c>
      <c r="J259" s="330" t="s">
        <v>196</v>
      </c>
      <c r="K259" s="169" t="s">
        <v>1181</v>
      </c>
      <c r="L259" s="176" t="s">
        <v>1221</v>
      </c>
      <c r="M259" s="327" t="s">
        <v>1274</v>
      </c>
      <c r="N259" s="279">
        <v>5.93</v>
      </c>
      <c r="O259" s="55">
        <f t="shared" si="182"/>
        <v>5.93</v>
      </c>
      <c r="P259" s="55">
        <v>5.93</v>
      </c>
      <c r="Q259" s="55">
        <f t="shared" ref="Q259:AA275" si="186">P259</f>
        <v>5.93</v>
      </c>
      <c r="R259" s="55">
        <f t="shared" si="186"/>
        <v>5.93</v>
      </c>
      <c r="S259" s="55">
        <f t="shared" si="186"/>
        <v>5.93</v>
      </c>
      <c r="T259" s="55">
        <f t="shared" si="186"/>
        <v>5.93</v>
      </c>
      <c r="U259" s="55">
        <f t="shared" si="186"/>
        <v>5.93</v>
      </c>
      <c r="V259" s="55">
        <v>7.12</v>
      </c>
      <c r="W259" s="55">
        <f t="shared" si="186"/>
        <v>7.12</v>
      </c>
      <c r="X259" s="55">
        <v>6.4</v>
      </c>
      <c r="Y259" s="55">
        <v>6.4</v>
      </c>
      <c r="Z259" s="55">
        <v>6.4</v>
      </c>
      <c r="AA259" s="55">
        <v>6.4</v>
      </c>
      <c r="AB259" s="147">
        <v>0.26</v>
      </c>
      <c r="AC259" s="147">
        <v>0.26</v>
      </c>
      <c r="AD259" s="147">
        <v>0.26</v>
      </c>
      <c r="AE259" s="147">
        <v>0.26</v>
      </c>
      <c r="AF259" s="147">
        <v>0.26</v>
      </c>
      <c r="AG259" s="147">
        <v>0.26</v>
      </c>
      <c r="AH259" s="147">
        <v>0.26</v>
      </c>
      <c r="AI259" s="147">
        <v>0.26</v>
      </c>
      <c r="AJ259" s="147">
        <v>0.26</v>
      </c>
      <c r="AK259" s="147">
        <v>0.26</v>
      </c>
      <c r="AL259" s="147">
        <v>0.26</v>
      </c>
      <c r="AM259" s="147">
        <v>0.26</v>
      </c>
      <c r="AN259" s="147">
        <v>0.26</v>
      </c>
      <c r="AO259" s="420">
        <v>0</v>
      </c>
      <c r="AP259" s="431">
        <f t="shared" si="152"/>
        <v>0</v>
      </c>
      <c r="AQ259" s="385">
        <v>0</v>
      </c>
      <c r="AR259" s="237">
        <f t="shared" si="153"/>
        <v>0</v>
      </c>
      <c r="AS259" s="96">
        <v>0</v>
      </c>
      <c r="AT259" s="431">
        <f t="shared" si="154"/>
        <v>0</v>
      </c>
      <c r="AU259" s="420">
        <v>0</v>
      </c>
      <c r="AV259" s="431">
        <f t="shared" si="155"/>
        <v>0</v>
      </c>
      <c r="AW259" s="385">
        <v>0</v>
      </c>
      <c r="AX259" s="431">
        <f t="shared" si="156"/>
        <v>0</v>
      </c>
      <c r="AY259" s="420">
        <v>0</v>
      </c>
      <c r="AZ259" s="431">
        <f t="shared" si="157"/>
        <v>0</v>
      </c>
      <c r="BA259" s="386">
        <v>0</v>
      </c>
      <c r="BB259" s="431">
        <f t="shared" si="158"/>
        <v>0</v>
      </c>
      <c r="BC259" s="386">
        <v>0</v>
      </c>
      <c r="BD259" s="431">
        <f t="shared" si="159"/>
        <v>0</v>
      </c>
      <c r="BE259" s="420">
        <v>0</v>
      </c>
      <c r="BF259" s="431">
        <f t="shared" si="160"/>
        <v>0</v>
      </c>
      <c r="BG259" s="386">
        <v>0</v>
      </c>
      <c r="BH259" s="431">
        <f t="shared" si="163"/>
        <v>0</v>
      </c>
      <c r="BI259" s="386">
        <v>0</v>
      </c>
      <c r="BJ259" s="431">
        <f t="shared" si="161"/>
        <v>0</v>
      </c>
      <c r="BK259" s="385">
        <v>0</v>
      </c>
      <c r="BL259" s="445">
        <f t="shared" si="162"/>
        <v>0</v>
      </c>
      <c r="BM259" s="146" t="s">
        <v>1292</v>
      </c>
      <c r="BN259" s="599"/>
      <c r="BO259" s="599" t="s">
        <v>1191</v>
      </c>
      <c r="BP259" s="306" t="s">
        <v>1292</v>
      </c>
    </row>
    <row r="260" spans="1:78" ht="14.25" hidden="1" customHeight="1">
      <c r="A260" s="493" t="s">
        <v>864</v>
      </c>
      <c r="B260" s="130" t="s">
        <v>746</v>
      </c>
      <c r="C260" s="544" t="s">
        <v>87</v>
      </c>
      <c r="D260" s="549" t="s">
        <v>357</v>
      </c>
      <c r="E260" s="550" t="s">
        <v>357</v>
      </c>
      <c r="F260" s="966"/>
      <c r="G260" s="214">
        <v>2020</v>
      </c>
      <c r="H260" s="176" t="s">
        <v>523</v>
      </c>
      <c r="I260" s="176" t="s">
        <v>174</v>
      </c>
      <c r="J260" s="330" t="s">
        <v>196</v>
      </c>
      <c r="K260" s="169" t="s">
        <v>1181</v>
      </c>
      <c r="L260" s="176" t="s">
        <v>1182</v>
      </c>
      <c r="M260" s="327" t="s">
        <v>1208</v>
      </c>
      <c r="N260" s="55">
        <v>5.71</v>
      </c>
      <c r="O260" s="55">
        <f t="shared" si="182"/>
        <v>5.1100000000000003</v>
      </c>
      <c r="P260" s="55">
        <v>5.71</v>
      </c>
      <c r="Q260" s="55">
        <f t="shared" si="186"/>
        <v>5.71</v>
      </c>
      <c r="R260" s="55">
        <f t="shared" si="186"/>
        <v>5.71</v>
      </c>
      <c r="S260" s="55">
        <f t="shared" si="186"/>
        <v>5.71</v>
      </c>
      <c r="T260" s="55">
        <f t="shared" si="186"/>
        <v>5.71</v>
      </c>
      <c r="U260" s="55">
        <f t="shared" si="186"/>
        <v>5.71</v>
      </c>
      <c r="V260" s="55">
        <f t="shared" si="186"/>
        <v>5.71</v>
      </c>
      <c r="W260" s="55">
        <f t="shared" si="186"/>
        <v>5.71</v>
      </c>
      <c r="X260" s="55">
        <v>5.1100000000000003</v>
      </c>
      <c r="Y260" s="55">
        <v>5.1100000000000003</v>
      </c>
      <c r="Z260" s="55">
        <v>5.1100000000000003</v>
      </c>
      <c r="AA260" s="55">
        <v>5.1100000000000003</v>
      </c>
      <c r="AB260" s="147">
        <v>0.26</v>
      </c>
      <c r="AC260" s="147">
        <v>0.26</v>
      </c>
      <c r="AD260" s="147">
        <v>0.26</v>
      </c>
      <c r="AE260" s="147">
        <v>0.26</v>
      </c>
      <c r="AF260" s="147">
        <v>0.26</v>
      </c>
      <c r="AG260" s="147">
        <v>0.26</v>
      </c>
      <c r="AH260" s="147">
        <v>0.26</v>
      </c>
      <c r="AI260" s="147">
        <v>0.26</v>
      </c>
      <c r="AJ260" s="147">
        <v>0.26</v>
      </c>
      <c r="AK260" s="147">
        <v>0.26</v>
      </c>
      <c r="AL260" s="147">
        <v>0.26</v>
      </c>
      <c r="AM260" s="147">
        <v>0.26</v>
      </c>
      <c r="AN260" s="147">
        <v>0.26</v>
      </c>
      <c r="AO260" s="420">
        <v>9996</v>
      </c>
      <c r="AP260" s="431">
        <f t="shared" si="152"/>
        <v>2598.96</v>
      </c>
      <c r="AQ260" s="385">
        <v>3000</v>
      </c>
      <c r="AR260" s="237">
        <f t="shared" si="153"/>
        <v>780</v>
      </c>
      <c r="AS260" s="96">
        <v>0</v>
      </c>
      <c r="AT260" s="431">
        <f t="shared" si="154"/>
        <v>0</v>
      </c>
      <c r="AU260" s="420">
        <v>0</v>
      </c>
      <c r="AV260" s="431">
        <f t="shared" si="155"/>
        <v>0</v>
      </c>
      <c r="AW260" s="385">
        <v>0</v>
      </c>
      <c r="AX260" s="431">
        <f t="shared" si="156"/>
        <v>0</v>
      </c>
      <c r="AY260" s="420">
        <v>0</v>
      </c>
      <c r="AZ260" s="431">
        <f t="shared" si="157"/>
        <v>0</v>
      </c>
      <c r="BA260" s="386">
        <v>0</v>
      </c>
      <c r="BB260" s="431">
        <f t="shared" si="158"/>
        <v>0</v>
      </c>
      <c r="BC260" s="386">
        <v>0</v>
      </c>
      <c r="BD260" s="431">
        <f t="shared" si="159"/>
        <v>0</v>
      </c>
      <c r="BE260" s="420">
        <v>0</v>
      </c>
      <c r="BF260" s="431">
        <f t="shared" si="160"/>
        <v>0</v>
      </c>
      <c r="BG260" s="386">
        <v>0</v>
      </c>
      <c r="BH260" s="431">
        <f t="shared" si="163"/>
        <v>0</v>
      </c>
      <c r="BI260" s="386">
        <v>0</v>
      </c>
      <c r="BJ260" s="431">
        <f t="shared" si="161"/>
        <v>0</v>
      </c>
      <c r="BK260" s="385">
        <v>0</v>
      </c>
      <c r="BL260" s="445">
        <f t="shared" si="162"/>
        <v>0</v>
      </c>
      <c r="BM260" s="146" t="s">
        <v>1293</v>
      </c>
      <c r="BN260" s="599"/>
      <c r="BO260" s="599" t="s">
        <v>1186</v>
      </c>
      <c r="BP260" s="306" t="s">
        <v>1293</v>
      </c>
    </row>
    <row r="261" spans="1:78" ht="14.25" hidden="1" customHeight="1">
      <c r="A261" s="493" t="s">
        <v>864</v>
      </c>
      <c r="B261" s="130" t="s">
        <v>746</v>
      </c>
      <c r="C261" s="544" t="s">
        <v>87</v>
      </c>
      <c r="D261" s="549" t="s">
        <v>357</v>
      </c>
      <c r="E261" s="550" t="s">
        <v>357</v>
      </c>
      <c r="F261" s="966"/>
      <c r="G261" s="214">
        <v>2020</v>
      </c>
      <c r="H261" s="176" t="s">
        <v>523</v>
      </c>
      <c r="I261" s="176" t="s">
        <v>174</v>
      </c>
      <c r="J261" s="330" t="s">
        <v>196</v>
      </c>
      <c r="K261" s="169" t="s">
        <v>1181</v>
      </c>
      <c r="L261" s="176" t="s">
        <v>1188</v>
      </c>
      <c r="M261" s="327" t="s">
        <v>1189</v>
      </c>
      <c r="N261" s="55">
        <v>5.89</v>
      </c>
      <c r="O261" s="55">
        <f t="shared" si="182"/>
        <v>5.29</v>
      </c>
      <c r="P261" s="55">
        <v>5.89</v>
      </c>
      <c r="Q261" s="55">
        <f t="shared" si="186"/>
        <v>5.89</v>
      </c>
      <c r="R261" s="55">
        <f t="shared" si="186"/>
        <v>5.89</v>
      </c>
      <c r="S261" s="55">
        <f t="shared" si="186"/>
        <v>5.89</v>
      </c>
      <c r="T261" s="55">
        <f t="shared" si="186"/>
        <v>5.89</v>
      </c>
      <c r="U261" s="55">
        <f t="shared" si="186"/>
        <v>5.89</v>
      </c>
      <c r="V261" s="55">
        <f t="shared" si="186"/>
        <v>5.89</v>
      </c>
      <c r="W261" s="55">
        <f t="shared" si="186"/>
        <v>5.89</v>
      </c>
      <c r="X261" s="55">
        <v>5.29</v>
      </c>
      <c r="Y261" s="55">
        <v>5.29</v>
      </c>
      <c r="Z261" s="55">
        <v>5.29</v>
      </c>
      <c r="AA261" s="55">
        <v>5.29</v>
      </c>
      <c r="AB261" s="147">
        <v>0.26</v>
      </c>
      <c r="AC261" s="147">
        <v>0.26</v>
      </c>
      <c r="AD261" s="147">
        <v>0.26</v>
      </c>
      <c r="AE261" s="147">
        <v>0.26</v>
      </c>
      <c r="AF261" s="147">
        <v>0.26</v>
      </c>
      <c r="AG261" s="147">
        <v>0.26</v>
      </c>
      <c r="AH261" s="147">
        <v>0.26</v>
      </c>
      <c r="AI261" s="147">
        <v>0.26</v>
      </c>
      <c r="AJ261" s="147">
        <v>0.26</v>
      </c>
      <c r="AK261" s="147">
        <v>0.26</v>
      </c>
      <c r="AL261" s="147">
        <v>0.26</v>
      </c>
      <c r="AM261" s="147">
        <v>0.26</v>
      </c>
      <c r="AN261" s="147">
        <v>0.26</v>
      </c>
      <c r="AO261" s="420">
        <v>4320</v>
      </c>
      <c r="AP261" s="431">
        <f t="shared" si="152"/>
        <v>1123.2</v>
      </c>
      <c r="AQ261" s="385">
        <v>1440</v>
      </c>
      <c r="AR261" s="237">
        <f t="shared" si="153"/>
        <v>374.40000000000003</v>
      </c>
      <c r="AS261" s="96">
        <v>5760</v>
      </c>
      <c r="AT261" s="431">
        <f t="shared" si="154"/>
        <v>1497.6000000000001</v>
      </c>
      <c r="AU261" s="420">
        <v>1440</v>
      </c>
      <c r="AV261" s="431">
        <f t="shared" si="155"/>
        <v>374.40000000000003</v>
      </c>
      <c r="AW261" s="385">
        <v>0</v>
      </c>
      <c r="AX261" s="431">
        <f t="shared" si="156"/>
        <v>0</v>
      </c>
      <c r="AY261" s="420">
        <v>0</v>
      </c>
      <c r="AZ261" s="431">
        <f t="shared" si="157"/>
        <v>0</v>
      </c>
      <c r="BA261" s="386">
        <v>0</v>
      </c>
      <c r="BB261" s="431">
        <f t="shared" si="158"/>
        <v>0</v>
      </c>
      <c r="BC261" s="386">
        <v>0</v>
      </c>
      <c r="BD261" s="431">
        <f t="shared" si="159"/>
        <v>0</v>
      </c>
      <c r="BE261" s="420">
        <v>0</v>
      </c>
      <c r="BF261" s="431">
        <f t="shared" si="160"/>
        <v>0</v>
      </c>
      <c r="BG261" s="386">
        <v>0</v>
      </c>
      <c r="BH261" s="431">
        <f t="shared" si="163"/>
        <v>0</v>
      </c>
      <c r="BI261" s="386">
        <v>0</v>
      </c>
      <c r="BJ261" s="431">
        <f t="shared" si="161"/>
        <v>0</v>
      </c>
      <c r="BK261" s="385">
        <v>0</v>
      </c>
      <c r="BL261" s="445">
        <f t="shared" si="162"/>
        <v>0</v>
      </c>
      <c r="BM261" s="146" t="s">
        <v>1294</v>
      </c>
      <c r="BN261" s="599"/>
      <c r="BO261" s="599" t="s">
        <v>1194</v>
      </c>
      <c r="BP261" s="306" t="s">
        <v>1294</v>
      </c>
    </row>
    <row r="262" spans="1:78" ht="14.25" hidden="1" customHeight="1">
      <c r="A262" s="493" t="s">
        <v>864</v>
      </c>
      <c r="B262" s="130" t="s">
        <v>746</v>
      </c>
      <c r="C262" s="544" t="s">
        <v>87</v>
      </c>
      <c r="D262" s="549" t="s">
        <v>357</v>
      </c>
      <c r="E262" s="550" t="s">
        <v>357</v>
      </c>
      <c r="F262" s="966"/>
      <c r="G262" s="214">
        <v>2020</v>
      </c>
      <c r="H262" s="176" t="s">
        <v>1295</v>
      </c>
      <c r="I262" s="176" t="s">
        <v>174</v>
      </c>
      <c r="J262" s="330" t="s">
        <v>196</v>
      </c>
      <c r="K262" s="169" t="s">
        <v>1181</v>
      </c>
      <c r="L262" s="176" t="s">
        <v>1188</v>
      </c>
      <c r="M262" s="327" t="s">
        <v>1189</v>
      </c>
      <c r="N262" s="279">
        <v>6.03</v>
      </c>
      <c r="O262" s="55">
        <f t="shared" si="182"/>
        <v>5.43</v>
      </c>
      <c r="P262" s="55">
        <v>6.03</v>
      </c>
      <c r="Q262" s="55">
        <f t="shared" si="186"/>
        <v>6.03</v>
      </c>
      <c r="R262" s="55">
        <f t="shared" si="186"/>
        <v>6.03</v>
      </c>
      <c r="S262" s="55">
        <f t="shared" si="186"/>
        <v>6.03</v>
      </c>
      <c r="T262" s="55">
        <f t="shared" si="186"/>
        <v>6.03</v>
      </c>
      <c r="U262" s="55">
        <f t="shared" si="186"/>
        <v>6.03</v>
      </c>
      <c r="V262" s="55">
        <f t="shared" si="186"/>
        <v>6.03</v>
      </c>
      <c r="W262" s="55">
        <f t="shared" si="186"/>
        <v>6.03</v>
      </c>
      <c r="X262" s="55">
        <v>5.43</v>
      </c>
      <c r="Y262" s="55">
        <v>5.43</v>
      </c>
      <c r="Z262" s="55">
        <v>5.43</v>
      </c>
      <c r="AA262" s="55">
        <v>5.43</v>
      </c>
      <c r="AB262" s="147">
        <v>0.26</v>
      </c>
      <c r="AC262" s="147">
        <v>0.26</v>
      </c>
      <c r="AD262" s="147">
        <v>0.26</v>
      </c>
      <c r="AE262" s="147">
        <v>0.26</v>
      </c>
      <c r="AF262" s="147">
        <v>0.26</v>
      </c>
      <c r="AG262" s="147">
        <v>0.26</v>
      </c>
      <c r="AH262" s="147">
        <v>0.26</v>
      </c>
      <c r="AI262" s="147">
        <v>0.26</v>
      </c>
      <c r="AJ262" s="147">
        <v>0.26</v>
      </c>
      <c r="AK262" s="147">
        <v>0.26</v>
      </c>
      <c r="AL262" s="147">
        <v>0.26</v>
      </c>
      <c r="AM262" s="147">
        <v>0.26</v>
      </c>
      <c r="AN262" s="147">
        <v>0.26</v>
      </c>
      <c r="AO262" s="420">
        <v>0</v>
      </c>
      <c r="AP262" s="431">
        <f t="shared" si="152"/>
        <v>0</v>
      </c>
      <c r="AQ262" s="385">
        <v>0</v>
      </c>
      <c r="AR262" s="237">
        <f t="shared" si="153"/>
        <v>0</v>
      </c>
      <c r="AS262" s="96">
        <v>0</v>
      </c>
      <c r="AT262" s="431">
        <f t="shared" si="154"/>
        <v>0</v>
      </c>
      <c r="AU262" s="420">
        <v>1440</v>
      </c>
      <c r="AV262" s="431">
        <f t="shared" si="155"/>
        <v>374.40000000000003</v>
      </c>
      <c r="AW262" s="385">
        <v>0</v>
      </c>
      <c r="AX262" s="431">
        <f t="shared" si="156"/>
        <v>0</v>
      </c>
      <c r="AY262" s="386">
        <v>0</v>
      </c>
      <c r="AZ262" s="431">
        <f t="shared" si="157"/>
        <v>0</v>
      </c>
      <c r="BA262" s="386">
        <v>0</v>
      </c>
      <c r="BB262" s="431">
        <f t="shared" si="158"/>
        <v>0</v>
      </c>
      <c r="BC262" s="386">
        <v>0</v>
      </c>
      <c r="BD262" s="431">
        <f t="shared" si="159"/>
        <v>0</v>
      </c>
      <c r="BE262" s="385">
        <v>0</v>
      </c>
      <c r="BF262" s="431">
        <f t="shared" si="160"/>
        <v>0</v>
      </c>
      <c r="BG262" s="386">
        <v>0</v>
      </c>
      <c r="BH262" s="431">
        <f t="shared" si="163"/>
        <v>0</v>
      </c>
      <c r="BI262" s="386">
        <v>0</v>
      </c>
      <c r="BJ262" s="431">
        <f t="shared" si="161"/>
        <v>0</v>
      </c>
      <c r="BK262" s="385">
        <v>0</v>
      </c>
      <c r="BL262" s="445">
        <f t="shared" si="162"/>
        <v>0</v>
      </c>
      <c r="BM262" s="146" t="s">
        <v>1296</v>
      </c>
      <c r="BN262" s="599" t="s">
        <v>1249</v>
      </c>
      <c r="BO262" s="599" t="s">
        <v>1191</v>
      </c>
      <c r="BP262" s="306" t="s">
        <v>1296</v>
      </c>
    </row>
    <row r="263" spans="1:78" ht="14.25" hidden="1" customHeight="1">
      <c r="A263" s="493" t="s">
        <v>864</v>
      </c>
      <c r="B263" s="130" t="s">
        <v>746</v>
      </c>
      <c r="C263" s="544" t="s">
        <v>87</v>
      </c>
      <c r="D263" s="549" t="s">
        <v>357</v>
      </c>
      <c r="E263" s="550" t="s">
        <v>357</v>
      </c>
      <c r="F263" s="966"/>
      <c r="G263" s="214">
        <v>2020</v>
      </c>
      <c r="H263" s="176" t="s">
        <v>1295</v>
      </c>
      <c r="I263" s="176" t="s">
        <v>174</v>
      </c>
      <c r="J263" s="330" t="s">
        <v>196</v>
      </c>
      <c r="K263" s="169" t="s">
        <v>1181</v>
      </c>
      <c r="L263" s="176" t="s">
        <v>1221</v>
      </c>
      <c r="M263" s="327" t="s">
        <v>1274</v>
      </c>
      <c r="N263" s="279">
        <v>5.86</v>
      </c>
      <c r="O263" s="55">
        <f t="shared" si="182"/>
        <v>5.86</v>
      </c>
      <c r="P263" s="55">
        <v>5.86</v>
      </c>
      <c r="Q263" s="55">
        <f t="shared" si="186"/>
        <v>5.86</v>
      </c>
      <c r="R263" s="55">
        <f t="shared" si="186"/>
        <v>5.86</v>
      </c>
      <c r="S263" s="55">
        <f t="shared" si="186"/>
        <v>5.86</v>
      </c>
      <c r="T263" s="55">
        <f t="shared" si="186"/>
        <v>5.86</v>
      </c>
      <c r="U263" s="55">
        <f t="shared" si="186"/>
        <v>5.86</v>
      </c>
      <c r="V263" s="55">
        <v>7.03</v>
      </c>
      <c r="W263" s="55">
        <f t="shared" si="186"/>
        <v>7.03</v>
      </c>
      <c r="X263" s="55">
        <v>6.31</v>
      </c>
      <c r="Y263" s="55">
        <v>6.31</v>
      </c>
      <c r="Z263" s="55">
        <v>6.31</v>
      </c>
      <c r="AA263" s="55">
        <v>6.31</v>
      </c>
      <c r="AB263" s="147">
        <v>0.26</v>
      </c>
      <c r="AC263" s="147">
        <v>0.26</v>
      </c>
      <c r="AD263" s="147">
        <v>0.26</v>
      </c>
      <c r="AE263" s="147">
        <v>0.26</v>
      </c>
      <c r="AF263" s="147">
        <v>0.26</v>
      </c>
      <c r="AG263" s="147">
        <v>0.26</v>
      </c>
      <c r="AH263" s="147">
        <v>0.26</v>
      </c>
      <c r="AI263" s="147">
        <v>0.26</v>
      </c>
      <c r="AJ263" s="147">
        <v>0.26</v>
      </c>
      <c r="AK263" s="147">
        <v>0.26</v>
      </c>
      <c r="AL263" s="147">
        <v>0.26</v>
      </c>
      <c r="AM263" s="147">
        <v>0.26</v>
      </c>
      <c r="AN263" s="147">
        <v>0.26</v>
      </c>
      <c r="AO263" s="420">
        <v>0</v>
      </c>
      <c r="AP263" s="431">
        <f t="shared" si="152"/>
        <v>0</v>
      </c>
      <c r="AQ263" s="385">
        <v>0</v>
      </c>
      <c r="AR263" s="237">
        <f t="shared" si="153"/>
        <v>0</v>
      </c>
      <c r="AS263" s="96">
        <v>0</v>
      </c>
      <c r="AT263" s="431">
        <f t="shared" si="154"/>
        <v>0</v>
      </c>
      <c r="AU263" s="420">
        <v>0</v>
      </c>
      <c r="AV263" s="431">
        <f t="shared" si="155"/>
        <v>0</v>
      </c>
      <c r="AW263" s="385">
        <v>0</v>
      </c>
      <c r="AX263" s="431">
        <f t="shared" si="156"/>
        <v>0</v>
      </c>
      <c r="AY263" s="386">
        <v>0</v>
      </c>
      <c r="AZ263" s="431">
        <f t="shared" si="157"/>
        <v>0</v>
      </c>
      <c r="BA263" s="386">
        <v>0</v>
      </c>
      <c r="BB263" s="431">
        <f t="shared" si="158"/>
        <v>0</v>
      </c>
      <c r="BC263" s="386">
        <v>1440</v>
      </c>
      <c r="BD263" s="431">
        <f t="shared" si="159"/>
        <v>374.40000000000003</v>
      </c>
      <c r="BE263" s="385">
        <v>0</v>
      </c>
      <c r="BF263" s="431">
        <f t="shared" si="160"/>
        <v>0</v>
      </c>
      <c r="BG263" s="386">
        <v>0</v>
      </c>
      <c r="BH263" s="431">
        <f t="shared" si="163"/>
        <v>0</v>
      </c>
      <c r="BI263" s="386">
        <v>0</v>
      </c>
      <c r="BJ263" s="431">
        <f t="shared" si="161"/>
        <v>0</v>
      </c>
      <c r="BK263" s="385">
        <v>0</v>
      </c>
      <c r="BL263" s="445">
        <f t="shared" si="162"/>
        <v>0</v>
      </c>
      <c r="BM263" s="146" t="s">
        <v>1297</v>
      </c>
      <c r="BN263" s="599" t="s">
        <v>1249</v>
      </c>
      <c r="BO263" s="599" t="s">
        <v>1191</v>
      </c>
      <c r="BP263" s="306" t="s">
        <v>1297</v>
      </c>
    </row>
    <row r="264" spans="1:78" ht="14.25" hidden="1" customHeight="1">
      <c r="A264" s="493" t="s">
        <v>864</v>
      </c>
      <c r="B264" s="130" t="s">
        <v>746</v>
      </c>
      <c r="C264" s="544" t="s">
        <v>87</v>
      </c>
      <c r="D264" s="549" t="s">
        <v>357</v>
      </c>
      <c r="E264" s="550" t="s">
        <v>357</v>
      </c>
      <c r="F264" s="966"/>
      <c r="G264" s="214">
        <v>2020</v>
      </c>
      <c r="H264" s="176" t="s">
        <v>1295</v>
      </c>
      <c r="I264" s="176" t="s">
        <v>174</v>
      </c>
      <c r="J264" s="330" t="s">
        <v>196</v>
      </c>
      <c r="K264" s="169" t="s">
        <v>1181</v>
      </c>
      <c r="L264" s="176" t="s">
        <v>878</v>
      </c>
      <c r="M264" s="327" t="s">
        <v>1204</v>
      </c>
      <c r="N264" s="55">
        <v>6.03</v>
      </c>
      <c r="O264" s="55">
        <f t="shared" si="182"/>
        <v>5.43</v>
      </c>
      <c r="P264" s="55">
        <v>6.03</v>
      </c>
      <c r="Q264" s="55">
        <f t="shared" si="186"/>
        <v>6.03</v>
      </c>
      <c r="R264" s="55">
        <f t="shared" si="186"/>
        <v>6.03</v>
      </c>
      <c r="S264" s="55">
        <f t="shared" si="186"/>
        <v>6.03</v>
      </c>
      <c r="T264" s="55">
        <f t="shared" si="186"/>
        <v>6.03</v>
      </c>
      <c r="U264" s="55">
        <f t="shared" si="186"/>
        <v>6.03</v>
      </c>
      <c r="V264" s="55">
        <f t="shared" si="186"/>
        <v>6.03</v>
      </c>
      <c r="W264" s="55">
        <f t="shared" si="186"/>
        <v>6.03</v>
      </c>
      <c r="X264" s="55">
        <v>5.43</v>
      </c>
      <c r="Y264" s="55">
        <v>5.43</v>
      </c>
      <c r="Z264" s="55">
        <v>5.43</v>
      </c>
      <c r="AA264" s="55">
        <v>5.43</v>
      </c>
      <c r="AB264" s="147">
        <v>0.26</v>
      </c>
      <c r="AC264" s="147">
        <v>0.26</v>
      </c>
      <c r="AD264" s="147">
        <v>0.26</v>
      </c>
      <c r="AE264" s="147">
        <v>0.26</v>
      </c>
      <c r="AF264" s="147">
        <v>0.26</v>
      </c>
      <c r="AG264" s="147">
        <v>0.26</v>
      </c>
      <c r="AH264" s="147">
        <v>0.26</v>
      </c>
      <c r="AI264" s="147">
        <v>0.26</v>
      </c>
      <c r="AJ264" s="147">
        <v>0.26</v>
      </c>
      <c r="AK264" s="147">
        <v>0.26</v>
      </c>
      <c r="AL264" s="147">
        <v>0.26</v>
      </c>
      <c r="AM264" s="147">
        <v>0.26</v>
      </c>
      <c r="AN264" s="147">
        <v>0.26</v>
      </c>
      <c r="AO264" s="420">
        <v>0</v>
      </c>
      <c r="AP264" s="431">
        <f t="shared" si="152"/>
        <v>0</v>
      </c>
      <c r="AQ264" s="385">
        <v>0</v>
      </c>
      <c r="AR264" s="237">
        <f t="shared" si="153"/>
        <v>0</v>
      </c>
      <c r="AS264" s="96">
        <v>0</v>
      </c>
      <c r="AT264" s="431">
        <f t="shared" si="154"/>
        <v>0</v>
      </c>
      <c r="AU264" s="420">
        <v>0</v>
      </c>
      <c r="AV264" s="431">
        <f t="shared" si="155"/>
        <v>0</v>
      </c>
      <c r="AW264" s="385">
        <v>0</v>
      </c>
      <c r="AX264" s="431">
        <f t="shared" si="156"/>
        <v>0</v>
      </c>
      <c r="AY264" s="386">
        <v>0</v>
      </c>
      <c r="AZ264" s="431">
        <f t="shared" si="157"/>
        <v>0</v>
      </c>
      <c r="BA264" s="386">
        <v>0</v>
      </c>
      <c r="BB264" s="431">
        <f t="shared" si="158"/>
        <v>0</v>
      </c>
      <c r="BC264" s="386">
        <v>0</v>
      </c>
      <c r="BD264" s="431">
        <f t="shared" si="159"/>
        <v>0</v>
      </c>
      <c r="BE264" s="385">
        <v>1440</v>
      </c>
      <c r="BF264" s="431">
        <f t="shared" si="160"/>
        <v>374.40000000000003</v>
      </c>
      <c r="BG264" s="386">
        <v>0</v>
      </c>
      <c r="BH264" s="431">
        <f t="shared" si="163"/>
        <v>0</v>
      </c>
      <c r="BI264" s="386">
        <v>0</v>
      </c>
      <c r="BJ264" s="431">
        <f t="shared" si="161"/>
        <v>0</v>
      </c>
      <c r="BK264" s="385">
        <v>0</v>
      </c>
      <c r="BL264" s="445">
        <f t="shared" si="162"/>
        <v>0</v>
      </c>
      <c r="BM264" s="146" t="s">
        <v>1298</v>
      </c>
      <c r="BN264" s="599" t="s">
        <v>1249</v>
      </c>
      <c r="BO264" s="599" t="s">
        <v>1242</v>
      </c>
      <c r="BP264" s="306" t="s">
        <v>1298</v>
      </c>
    </row>
    <row r="265" spans="1:78" ht="14.25" hidden="1" customHeight="1">
      <c r="A265" s="493" t="s">
        <v>864</v>
      </c>
      <c r="B265" s="130" t="s">
        <v>746</v>
      </c>
      <c r="C265" s="544" t="s">
        <v>87</v>
      </c>
      <c r="D265" s="549" t="s">
        <v>357</v>
      </c>
      <c r="E265" s="550" t="s">
        <v>357</v>
      </c>
      <c r="F265" s="966"/>
      <c r="G265" s="214">
        <v>2020</v>
      </c>
      <c r="H265" s="176" t="s">
        <v>1295</v>
      </c>
      <c r="I265" s="176" t="s">
        <v>174</v>
      </c>
      <c r="J265" s="330" t="s">
        <v>196</v>
      </c>
      <c r="K265" s="169" t="s">
        <v>1181</v>
      </c>
      <c r="L265" s="176" t="s">
        <v>1182</v>
      </c>
      <c r="M265" s="327" t="s">
        <v>1208</v>
      </c>
      <c r="N265" s="55">
        <v>5.85</v>
      </c>
      <c r="O265" s="55">
        <f t="shared" si="182"/>
        <v>5.25</v>
      </c>
      <c r="P265" s="55">
        <v>5.85</v>
      </c>
      <c r="Q265" s="55">
        <f t="shared" si="186"/>
        <v>5.85</v>
      </c>
      <c r="R265" s="55">
        <f t="shared" si="186"/>
        <v>5.85</v>
      </c>
      <c r="S265" s="55">
        <f t="shared" si="186"/>
        <v>5.85</v>
      </c>
      <c r="T265" s="55">
        <f t="shared" si="186"/>
        <v>5.85</v>
      </c>
      <c r="U265" s="55">
        <f t="shared" si="186"/>
        <v>5.85</v>
      </c>
      <c r="V265" s="55">
        <f t="shared" si="186"/>
        <v>5.85</v>
      </c>
      <c r="W265" s="55">
        <f t="shared" si="186"/>
        <v>5.85</v>
      </c>
      <c r="X265" s="55">
        <v>5.25</v>
      </c>
      <c r="Y265" s="55">
        <v>5.25</v>
      </c>
      <c r="Z265" s="55">
        <v>5.25</v>
      </c>
      <c r="AA265" s="55">
        <v>5.25</v>
      </c>
      <c r="AB265" s="147">
        <v>0.26</v>
      </c>
      <c r="AC265" s="147">
        <v>0.26</v>
      </c>
      <c r="AD265" s="147">
        <v>0.26</v>
      </c>
      <c r="AE265" s="147">
        <v>0.26</v>
      </c>
      <c r="AF265" s="147">
        <v>0.26</v>
      </c>
      <c r="AG265" s="147">
        <v>0.26</v>
      </c>
      <c r="AH265" s="147">
        <v>0.26</v>
      </c>
      <c r="AI265" s="147">
        <v>0.26</v>
      </c>
      <c r="AJ265" s="147">
        <v>0.26</v>
      </c>
      <c r="AK265" s="147">
        <v>0.26</v>
      </c>
      <c r="AL265" s="147">
        <v>0.26</v>
      </c>
      <c r="AM265" s="147">
        <v>0.26</v>
      </c>
      <c r="AN265" s="147">
        <v>0.26</v>
      </c>
      <c r="AO265" s="420">
        <v>4008</v>
      </c>
      <c r="AP265" s="431">
        <f t="shared" si="152"/>
        <v>1042.08</v>
      </c>
      <c r="AQ265" s="385">
        <v>25980</v>
      </c>
      <c r="AR265" s="237">
        <f t="shared" si="153"/>
        <v>6754.8</v>
      </c>
      <c r="AS265" s="96">
        <v>13992</v>
      </c>
      <c r="AT265" s="431">
        <f t="shared" si="154"/>
        <v>3637.92</v>
      </c>
      <c r="AU265" s="420">
        <v>9504</v>
      </c>
      <c r="AV265" s="431">
        <f t="shared" si="155"/>
        <v>2471.04</v>
      </c>
      <c r="AW265" s="385">
        <v>7008</v>
      </c>
      <c r="AX265" s="431">
        <f t="shared" si="156"/>
        <v>1822.0800000000002</v>
      </c>
      <c r="AY265" s="386">
        <v>26496</v>
      </c>
      <c r="AZ265" s="431">
        <f t="shared" si="157"/>
        <v>6888.96</v>
      </c>
      <c r="BA265" s="386">
        <v>21216</v>
      </c>
      <c r="BB265" s="431">
        <f t="shared" si="158"/>
        <v>5516.16</v>
      </c>
      <c r="BC265" s="386">
        <v>6384</v>
      </c>
      <c r="BD265" s="431">
        <f t="shared" si="159"/>
        <v>1659.8400000000001</v>
      </c>
      <c r="BE265" s="385">
        <v>16032</v>
      </c>
      <c r="BF265" s="431">
        <f t="shared" si="160"/>
        <v>4168.32</v>
      </c>
      <c r="BG265" s="386">
        <v>9720</v>
      </c>
      <c r="BH265" s="431">
        <f t="shared" si="163"/>
        <v>2527.2000000000003</v>
      </c>
      <c r="BI265" s="386">
        <v>3492</v>
      </c>
      <c r="BJ265" s="431">
        <f t="shared" si="161"/>
        <v>907.92000000000007</v>
      </c>
      <c r="BK265" s="385">
        <v>0</v>
      </c>
      <c r="BL265" s="445">
        <f t="shared" si="162"/>
        <v>0</v>
      </c>
      <c r="BM265" s="146" t="s">
        <v>1299</v>
      </c>
      <c r="BN265" s="599" t="s">
        <v>1249</v>
      </c>
      <c r="BO265" s="599" t="s">
        <v>1186</v>
      </c>
      <c r="BP265" s="306" t="s">
        <v>1299</v>
      </c>
    </row>
    <row r="266" spans="1:78" ht="14.25" hidden="1" customHeight="1">
      <c r="A266" s="493" t="s">
        <v>864</v>
      </c>
      <c r="B266" s="130" t="s">
        <v>746</v>
      </c>
      <c r="C266" s="544" t="s">
        <v>87</v>
      </c>
      <c r="D266" s="549" t="s">
        <v>357</v>
      </c>
      <c r="E266" s="550" t="s">
        <v>357</v>
      </c>
      <c r="F266" s="966"/>
      <c r="G266" s="214">
        <v>2020</v>
      </c>
      <c r="H266" s="176" t="s">
        <v>1295</v>
      </c>
      <c r="I266" s="176" t="s">
        <v>174</v>
      </c>
      <c r="J266" s="330" t="s">
        <v>196</v>
      </c>
      <c r="K266" s="169" t="s">
        <v>1181</v>
      </c>
      <c r="L266" s="8" t="s">
        <v>1182</v>
      </c>
      <c r="M266" s="327" t="s">
        <v>1300</v>
      </c>
      <c r="N266" s="116">
        <v>5.85</v>
      </c>
      <c r="O266" s="55">
        <f t="shared" si="182"/>
        <v>5.25</v>
      </c>
      <c r="P266" s="55">
        <v>5.85</v>
      </c>
      <c r="Q266" s="55">
        <f t="shared" si="186"/>
        <v>5.85</v>
      </c>
      <c r="R266" s="55">
        <f t="shared" si="186"/>
        <v>5.85</v>
      </c>
      <c r="S266" s="55">
        <f t="shared" si="186"/>
        <v>5.85</v>
      </c>
      <c r="T266" s="55">
        <f t="shared" si="186"/>
        <v>5.85</v>
      </c>
      <c r="U266" s="55">
        <f t="shared" si="186"/>
        <v>5.85</v>
      </c>
      <c r="V266" s="55">
        <f t="shared" si="186"/>
        <v>5.85</v>
      </c>
      <c r="W266" s="55">
        <f t="shared" si="186"/>
        <v>5.85</v>
      </c>
      <c r="X266" s="55">
        <v>5.25</v>
      </c>
      <c r="Y266" s="55">
        <v>5.25</v>
      </c>
      <c r="Z266" s="55">
        <v>5.25</v>
      </c>
      <c r="AA266" s="55">
        <v>5.25</v>
      </c>
      <c r="AB266" s="147">
        <v>0.26</v>
      </c>
      <c r="AC266" s="147">
        <v>0.26</v>
      </c>
      <c r="AD266" s="147">
        <v>0.26</v>
      </c>
      <c r="AE266" s="147">
        <v>0.26</v>
      </c>
      <c r="AF266" s="147">
        <v>0.26</v>
      </c>
      <c r="AG266" s="147">
        <v>0.26</v>
      </c>
      <c r="AH266" s="147">
        <v>0.26</v>
      </c>
      <c r="AI266" s="147">
        <v>0.26</v>
      </c>
      <c r="AJ266" s="147">
        <v>0.26</v>
      </c>
      <c r="AK266" s="147">
        <v>0.26</v>
      </c>
      <c r="AL266" s="147">
        <v>0.26</v>
      </c>
      <c r="AM266" s="147">
        <v>0.26</v>
      </c>
      <c r="AN266" s="147">
        <v>0.26</v>
      </c>
      <c r="AO266" s="420">
        <v>0</v>
      </c>
      <c r="AP266" s="431">
        <f t="shared" si="152"/>
        <v>0</v>
      </c>
      <c r="AQ266" s="385">
        <v>14400</v>
      </c>
      <c r="AR266" s="237">
        <f t="shared" si="153"/>
        <v>3744</v>
      </c>
      <c r="AS266" s="96">
        <v>14400</v>
      </c>
      <c r="AT266" s="431">
        <f t="shared" si="154"/>
        <v>3744</v>
      </c>
      <c r="AU266" s="420">
        <v>7200</v>
      </c>
      <c r="AV266" s="431">
        <f t="shared" si="155"/>
        <v>1872</v>
      </c>
      <c r="AW266" s="385">
        <v>0</v>
      </c>
      <c r="AX266" s="431">
        <f t="shared" si="156"/>
        <v>0</v>
      </c>
      <c r="AY266" s="386">
        <v>0</v>
      </c>
      <c r="AZ266" s="431">
        <f t="shared" si="157"/>
        <v>0</v>
      </c>
      <c r="BA266" s="386">
        <v>0</v>
      </c>
      <c r="BB266" s="431">
        <f t="shared" si="158"/>
        <v>0</v>
      </c>
      <c r="BC266" s="386">
        <v>7200</v>
      </c>
      <c r="BD266" s="431">
        <f t="shared" si="159"/>
        <v>1872</v>
      </c>
      <c r="BE266" s="385">
        <v>14400</v>
      </c>
      <c r="BF266" s="431">
        <f t="shared" si="160"/>
        <v>3744</v>
      </c>
      <c r="BG266" s="386">
        <v>0</v>
      </c>
      <c r="BH266" s="431">
        <f t="shared" si="163"/>
        <v>0</v>
      </c>
      <c r="BI266" s="385">
        <v>14400</v>
      </c>
      <c r="BJ266" s="431">
        <f t="shared" si="161"/>
        <v>3744</v>
      </c>
      <c r="BK266" s="385">
        <v>0</v>
      </c>
      <c r="BL266" s="445">
        <f t="shared" si="162"/>
        <v>0</v>
      </c>
      <c r="BM266" s="146" t="s">
        <v>1299</v>
      </c>
      <c r="BN266" s="599" t="s">
        <v>1249</v>
      </c>
      <c r="BO266" s="599" t="s">
        <v>1186</v>
      </c>
      <c r="BP266" s="306" t="s">
        <v>1299</v>
      </c>
    </row>
    <row r="267" spans="1:78" ht="14.25" hidden="1" customHeight="1">
      <c r="A267" s="493" t="s">
        <v>864</v>
      </c>
      <c r="B267" s="130" t="s">
        <v>746</v>
      </c>
      <c r="C267" s="544" t="s">
        <v>87</v>
      </c>
      <c r="D267" s="549" t="s">
        <v>357</v>
      </c>
      <c r="E267" s="550" t="s">
        <v>357</v>
      </c>
      <c r="F267" s="966"/>
      <c r="G267" s="214">
        <v>2020</v>
      </c>
      <c r="H267" s="176" t="s">
        <v>1295</v>
      </c>
      <c r="I267" s="176" t="s">
        <v>174</v>
      </c>
      <c r="J267" s="330" t="s">
        <v>196</v>
      </c>
      <c r="K267" s="169" t="s">
        <v>1181</v>
      </c>
      <c r="L267" s="176" t="s">
        <v>1188</v>
      </c>
      <c r="M267" s="327" t="s">
        <v>1189</v>
      </c>
      <c r="N267" s="55">
        <v>6.03</v>
      </c>
      <c r="O267" s="55">
        <f t="shared" si="182"/>
        <v>5.43</v>
      </c>
      <c r="P267" s="55">
        <v>6.03</v>
      </c>
      <c r="Q267" s="55">
        <f t="shared" si="186"/>
        <v>6.03</v>
      </c>
      <c r="R267" s="55">
        <f t="shared" si="186"/>
        <v>6.03</v>
      </c>
      <c r="S267" s="55">
        <f t="shared" si="186"/>
        <v>6.03</v>
      </c>
      <c r="T267" s="55">
        <f t="shared" si="186"/>
        <v>6.03</v>
      </c>
      <c r="U267" s="55">
        <f t="shared" si="186"/>
        <v>6.03</v>
      </c>
      <c r="V267" s="55">
        <f t="shared" si="186"/>
        <v>6.03</v>
      </c>
      <c r="W267" s="55">
        <f t="shared" si="186"/>
        <v>6.03</v>
      </c>
      <c r="X267" s="55">
        <v>5.43</v>
      </c>
      <c r="Y267" s="55">
        <v>5.43</v>
      </c>
      <c r="Z267" s="55">
        <v>5.43</v>
      </c>
      <c r="AA267" s="55">
        <v>5.43</v>
      </c>
      <c r="AB267" s="147">
        <v>0.26</v>
      </c>
      <c r="AC267" s="147">
        <v>0.26</v>
      </c>
      <c r="AD267" s="147">
        <v>0.26</v>
      </c>
      <c r="AE267" s="147">
        <v>0.26</v>
      </c>
      <c r="AF267" s="147">
        <v>0.26</v>
      </c>
      <c r="AG267" s="147">
        <v>0.26</v>
      </c>
      <c r="AH267" s="147">
        <v>0.26</v>
      </c>
      <c r="AI267" s="147">
        <v>0.26</v>
      </c>
      <c r="AJ267" s="147">
        <v>0.26</v>
      </c>
      <c r="AK267" s="147">
        <v>0.26</v>
      </c>
      <c r="AL267" s="147">
        <v>0.26</v>
      </c>
      <c r="AM267" s="147">
        <v>0.26</v>
      </c>
      <c r="AN267" s="147">
        <v>0.26</v>
      </c>
      <c r="AO267" s="420">
        <v>0</v>
      </c>
      <c r="AP267" s="431">
        <f t="shared" si="152"/>
        <v>0</v>
      </c>
      <c r="AQ267" s="385">
        <v>0</v>
      </c>
      <c r="AR267" s="237">
        <f t="shared" si="153"/>
        <v>0</v>
      </c>
      <c r="AS267" s="96">
        <v>0</v>
      </c>
      <c r="AT267" s="431">
        <f t="shared" si="154"/>
        <v>0</v>
      </c>
      <c r="AU267" s="420">
        <v>4320</v>
      </c>
      <c r="AV267" s="431">
        <f t="shared" si="155"/>
        <v>1123.2</v>
      </c>
      <c r="AW267" s="385">
        <v>1440</v>
      </c>
      <c r="AX267" s="431">
        <f t="shared" si="156"/>
        <v>374.40000000000003</v>
      </c>
      <c r="AY267" s="386">
        <f>1440*3</f>
        <v>4320</v>
      </c>
      <c r="AZ267" s="431">
        <f t="shared" si="157"/>
        <v>1123.2</v>
      </c>
      <c r="BA267" s="386">
        <v>4320</v>
      </c>
      <c r="BB267" s="431">
        <f t="shared" si="158"/>
        <v>1123.2</v>
      </c>
      <c r="BC267" s="386">
        <v>1440</v>
      </c>
      <c r="BD267" s="431">
        <f t="shared" si="159"/>
        <v>374.40000000000003</v>
      </c>
      <c r="BE267" s="385">
        <v>5760</v>
      </c>
      <c r="BF267" s="431">
        <f t="shared" si="160"/>
        <v>1497.6000000000001</v>
      </c>
      <c r="BG267" s="386">
        <v>1440</v>
      </c>
      <c r="BH267" s="431">
        <f t="shared" si="163"/>
        <v>374.40000000000003</v>
      </c>
      <c r="BI267" s="386">
        <v>1440</v>
      </c>
      <c r="BJ267" s="431">
        <f t="shared" si="161"/>
        <v>374.40000000000003</v>
      </c>
      <c r="BK267" s="385">
        <v>1440</v>
      </c>
      <c r="BL267" s="445">
        <f t="shared" si="162"/>
        <v>374.40000000000003</v>
      </c>
      <c r="BM267" s="146" t="s">
        <v>1301</v>
      </c>
      <c r="BN267" s="599" t="s">
        <v>1249</v>
      </c>
      <c r="BO267" s="599" t="s">
        <v>1194</v>
      </c>
      <c r="BP267" s="306" t="s">
        <v>1301</v>
      </c>
    </row>
    <row r="268" spans="1:78" ht="14.25" hidden="1" customHeight="1">
      <c r="A268" s="493" t="s">
        <v>864</v>
      </c>
      <c r="B268" s="130" t="s">
        <v>746</v>
      </c>
      <c r="C268" s="544" t="s">
        <v>87</v>
      </c>
      <c r="D268" s="549" t="s">
        <v>357</v>
      </c>
      <c r="E268" s="550" t="s">
        <v>357</v>
      </c>
      <c r="F268" s="966"/>
      <c r="G268" s="214">
        <v>2020</v>
      </c>
      <c r="H268" s="176" t="s">
        <v>1295</v>
      </c>
      <c r="I268" s="176" t="s">
        <v>174</v>
      </c>
      <c r="J268" s="330" t="s">
        <v>196</v>
      </c>
      <c r="K268" s="169" t="s">
        <v>1181</v>
      </c>
      <c r="L268" s="176" t="s">
        <v>878</v>
      </c>
      <c r="M268" s="327" t="s">
        <v>1204</v>
      </c>
      <c r="N268" s="279">
        <v>5.86</v>
      </c>
      <c r="O268" s="55">
        <f t="shared" si="182"/>
        <v>5.26</v>
      </c>
      <c r="P268" s="55">
        <v>5.86</v>
      </c>
      <c r="Q268" s="55">
        <f t="shared" si="186"/>
        <v>5.86</v>
      </c>
      <c r="R268" s="55">
        <f t="shared" si="186"/>
        <v>5.86</v>
      </c>
      <c r="S268" s="55">
        <f t="shared" si="186"/>
        <v>5.86</v>
      </c>
      <c r="T268" s="55">
        <f t="shared" si="186"/>
        <v>5.86</v>
      </c>
      <c r="U268" s="55">
        <f t="shared" si="186"/>
        <v>5.86</v>
      </c>
      <c r="V268" s="55">
        <f t="shared" si="186"/>
        <v>5.86</v>
      </c>
      <c r="W268" s="55">
        <f t="shared" si="186"/>
        <v>5.86</v>
      </c>
      <c r="X268" s="55">
        <v>5.26</v>
      </c>
      <c r="Y268" s="55">
        <v>5.26</v>
      </c>
      <c r="Z268" s="55">
        <v>5.26</v>
      </c>
      <c r="AA268" s="55">
        <v>5.26</v>
      </c>
      <c r="AB268" s="147">
        <v>0.26</v>
      </c>
      <c r="AC268" s="147">
        <v>0.26</v>
      </c>
      <c r="AD268" s="147">
        <v>0.26</v>
      </c>
      <c r="AE268" s="147">
        <v>0.26</v>
      </c>
      <c r="AF268" s="147">
        <v>0.26</v>
      </c>
      <c r="AG268" s="147">
        <v>0.26</v>
      </c>
      <c r="AH268" s="147">
        <v>0.26</v>
      </c>
      <c r="AI268" s="147">
        <v>0.26</v>
      </c>
      <c r="AJ268" s="147">
        <v>0.26</v>
      </c>
      <c r="AK268" s="147">
        <v>0.26</v>
      </c>
      <c r="AL268" s="147">
        <v>0.26</v>
      </c>
      <c r="AM268" s="147">
        <v>0.26</v>
      </c>
      <c r="AN268" s="147">
        <v>0.26</v>
      </c>
      <c r="AO268" s="420">
        <v>0</v>
      </c>
      <c r="AP268" s="431">
        <f t="shared" si="152"/>
        <v>0</v>
      </c>
      <c r="AQ268" s="385">
        <v>0</v>
      </c>
      <c r="AR268" s="237">
        <f t="shared" si="153"/>
        <v>0</v>
      </c>
      <c r="AS268" s="96">
        <v>0</v>
      </c>
      <c r="AT268" s="431">
        <f t="shared" si="154"/>
        <v>0</v>
      </c>
      <c r="AU268" s="420">
        <v>0</v>
      </c>
      <c r="AV268" s="431">
        <f t="shared" si="155"/>
        <v>0</v>
      </c>
      <c r="AW268" s="96">
        <v>0</v>
      </c>
      <c r="AX268" s="431">
        <f t="shared" si="156"/>
        <v>0</v>
      </c>
      <c r="AY268" s="386">
        <v>0</v>
      </c>
      <c r="AZ268" s="431">
        <f t="shared" si="157"/>
        <v>0</v>
      </c>
      <c r="BA268" s="386">
        <v>0</v>
      </c>
      <c r="BB268" s="431">
        <f t="shared" si="158"/>
        <v>0</v>
      </c>
      <c r="BC268" s="386">
        <v>5616</v>
      </c>
      <c r="BD268" s="431">
        <f t="shared" si="159"/>
        <v>1460.16</v>
      </c>
      <c r="BE268" s="385">
        <v>22548</v>
      </c>
      <c r="BF268" s="431">
        <f t="shared" si="160"/>
        <v>5862.4800000000005</v>
      </c>
      <c r="BG268" s="386">
        <v>2520</v>
      </c>
      <c r="BH268" s="431">
        <f t="shared" si="163"/>
        <v>655.20000000000005</v>
      </c>
      <c r="BI268" s="386">
        <v>14040</v>
      </c>
      <c r="BJ268" s="431">
        <f t="shared" si="161"/>
        <v>3650.4</v>
      </c>
      <c r="BK268" s="385">
        <v>2160</v>
      </c>
      <c r="BL268" s="445">
        <f t="shared" si="162"/>
        <v>561.6</v>
      </c>
      <c r="BM268" s="146" t="s">
        <v>1297</v>
      </c>
      <c r="BN268" s="599" t="s">
        <v>1249</v>
      </c>
      <c r="BO268" s="599" t="s">
        <v>1191</v>
      </c>
      <c r="BP268" s="306" t="s">
        <v>1297</v>
      </c>
    </row>
    <row r="269" spans="1:78" ht="14.25" hidden="1" customHeight="1">
      <c r="A269" s="498" t="s">
        <v>864</v>
      </c>
      <c r="B269" s="130" t="s">
        <v>746</v>
      </c>
      <c r="C269" s="544" t="s">
        <v>87</v>
      </c>
      <c r="D269" s="549" t="s">
        <v>357</v>
      </c>
      <c r="E269" s="550" t="s">
        <v>357</v>
      </c>
      <c r="F269" s="966"/>
      <c r="G269" s="214">
        <v>2020</v>
      </c>
      <c r="H269" s="176" t="s">
        <v>523</v>
      </c>
      <c r="I269" s="176" t="s">
        <v>204</v>
      </c>
      <c r="J269" s="330" t="s">
        <v>196</v>
      </c>
      <c r="K269" s="169" t="s">
        <v>1181</v>
      </c>
      <c r="L269" s="176" t="s">
        <v>1221</v>
      </c>
      <c r="M269" s="327" t="s">
        <v>1274</v>
      </c>
      <c r="N269" s="55">
        <v>3.26</v>
      </c>
      <c r="O269" s="55">
        <f t="shared" si="182"/>
        <v>3.26</v>
      </c>
      <c r="P269" s="55">
        <v>3.26</v>
      </c>
      <c r="Q269" s="55">
        <f t="shared" si="186"/>
        <v>3.26</v>
      </c>
      <c r="R269" s="55">
        <f t="shared" si="186"/>
        <v>3.26</v>
      </c>
      <c r="S269" s="55">
        <f t="shared" si="186"/>
        <v>3.26</v>
      </c>
      <c r="T269" s="55">
        <f t="shared" si="186"/>
        <v>3.26</v>
      </c>
      <c r="U269" s="55">
        <f t="shared" si="186"/>
        <v>3.26</v>
      </c>
      <c r="V269" s="55">
        <v>3.91</v>
      </c>
      <c r="W269" s="55">
        <f t="shared" si="186"/>
        <v>3.91</v>
      </c>
      <c r="X269" s="55">
        <v>3.67</v>
      </c>
      <c r="Y269" s="55">
        <v>3.67</v>
      </c>
      <c r="Z269" s="55">
        <v>3.67</v>
      </c>
      <c r="AA269" s="55">
        <v>3.67</v>
      </c>
      <c r="AB269" s="147">
        <v>0.1</v>
      </c>
      <c r="AC269" s="147">
        <v>0.1</v>
      </c>
      <c r="AD269" s="147">
        <v>0.1</v>
      </c>
      <c r="AE269" s="147">
        <v>0.1</v>
      </c>
      <c r="AF269" s="147">
        <v>0.1</v>
      </c>
      <c r="AG269" s="147">
        <v>0.1</v>
      </c>
      <c r="AH269" s="147">
        <v>0.1</v>
      </c>
      <c r="AI269" s="147">
        <v>0.1</v>
      </c>
      <c r="AJ269" s="147">
        <v>0.1</v>
      </c>
      <c r="AK269" s="147">
        <v>0.1</v>
      </c>
      <c r="AL269" s="147">
        <v>0.1</v>
      </c>
      <c r="AM269" s="147">
        <v>0.1</v>
      </c>
      <c r="AN269" s="147">
        <v>0.1</v>
      </c>
      <c r="AO269" s="420">
        <v>21180</v>
      </c>
      <c r="AP269" s="431">
        <f t="shared" si="152"/>
        <v>2118</v>
      </c>
      <c r="AQ269" s="385">
        <v>10020</v>
      </c>
      <c r="AR269" s="237">
        <f t="shared" si="153"/>
        <v>1002</v>
      </c>
      <c r="AS269" s="96">
        <v>0</v>
      </c>
      <c r="AT269" s="431">
        <f t="shared" si="154"/>
        <v>0</v>
      </c>
      <c r="AU269" s="420">
        <v>0</v>
      </c>
      <c r="AV269" s="431">
        <f t="shared" si="155"/>
        <v>0</v>
      </c>
      <c r="AW269" s="385">
        <v>0</v>
      </c>
      <c r="AX269" s="431">
        <f t="shared" si="156"/>
        <v>0</v>
      </c>
      <c r="AY269" s="385">
        <v>0</v>
      </c>
      <c r="AZ269" s="431">
        <f t="shared" si="157"/>
        <v>0</v>
      </c>
      <c r="BA269" s="385">
        <v>0</v>
      </c>
      <c r="BB269" s="431">
        <f t="shared" si="158"/>
        <v>0</v>
      </c>
      <c r="BC269" s="385">
        <v>0</v>
      </c>
      <c r="BD269" s="431">
        <f t="shared" si="159"/>
        <v>0</v>
      </c>
      <c r="BE269" s="385">
        <v>0</v>
      </c>
      <c r="BF269" s="431">
        <f t="shared" si="160"/>
        <v>0</v>
      </c>
      <c r="BG269" s="385">
        <v>0</v>
      </c>
      <c r="BH269" s="431">
        <f t="shared" si="163"/>
        <v>0</v>
      </c>
      <c r="BI269" s="385">
        <v>0</v>
      </c>
      <c r="BJ269" s="431">
        <f t="shared" si="161"/>
        <v>0</v>
      </c>
      <c r="BK269" s="385">
        <v>0</v>
      </c>
      <c r="BL269" s="445">
        <f t="shared" si="162"/>
        <v>0</v>
      </c>
      <c r="BM269" s="146" t="s">
        <v>1302</v>
      </c>
      <c r="BN269" s="599"/>
      <c r="BO269" s="599" t="s">
        <v>1191</v>
      </c>
      <c r="BP269" s="306" t="s">
        <v>1302</v>
      </c>
    </row>
    <row r="270" spans="1:78" ht="14.25" hidden="1" customHeight="1">
      <c r="A270" s="498" t="s">
        <v>864</v>
      </c>
      <c r="B270" s="130" t="s">
        <v>746</v>
      </c>
      <c r="C270" s="544" t="s">
        <v>87</v>
      </c>
      <c r="D270" s="549" t="s">
        <v>357</v>
      </c>
      <c r="E270" s="550" t="s">
        <v>357</v>
      </c>
      <c r="F270" s="966"/>
      <c r="G270" s="214">
        <v>2020</v>
      </c>
      <c r="H270" s="176" t="s">
        <v>523</v>
      </c>
      <c r="I270" s="176" t="s">
        <v>204</v>
      </c>
      <c r="J270" s="330" t="s">
        <v>196</v>
      </c>
      <c r="K270" s="169" t="s">
        <v>1181</v>
      </c>
      <c r="L270" s="176" t="s">
        <v>878</v>
      </c>
      <c r="M270" s="327" t="s">
        <v>1204</v>
      </c>
      <c r="N270" s="55">
        <v>2.8</v>
      </c>
      <c r="O270" s="55">
        <f t="shared" si="182"/>
        <v>2.5999999999999996</v>
      </c>
      <c r="P270" s="55">
        <v>2.8</v>
      </c>
      <c r="Q270" s="55">
        <f t="shared" si="186"/>
        <v>2.8</v>
      </c>
      <c r="R270" s="55">
        <f t="shared" si="186"/>
        <v>2.8</v>
      </c>
      <c r="S270" s="55">
        <f t="shared" si="186"/>
        <v>2.8</v>
      </c>
      <c r="T270" s="55">
        <f t="shared" si="186"/>
        <v>2.8</v>
      </c>
      <c r="U270" s="55">
        <f t="shared" si="186"/>
        <v>2.8</v>
      </c>
      <c r="V270" s="55">
        <f t="shared" si="186"/>
        <v>2.8</v>
      </c>
      <c r="W270" s="55">
        <f t="shared" si="186"/>
        <v>2.8</v>
      </c>
      <c r="X270" s="55">
        <v>2.6</v>
      </c>
      <c r="Y270" s="55">
        <v>2.5999999999999996</v>
      </c>
      <c r="Z270" s="55">
        <v>2.5999999999999996</v>
      </c>
      <c r="AA270" s="55">
        <v>2.5999999999999996</v>
      </c>
      <c r="AB270" s="147">
        <v>0.1</v>
      </c>
      <c r="AC270" s="147">
        <v>0.1</v>
      </c>
      <c r="AD270" s="147">
        <v>0.1</v>
      </c>
      <c r="AE270" s="147">
        <v>0.1</v>
      </c>
      <c r="AF270" s="147">
        <v>0.1</v>
      </c>
      <c r="AG270" s="147">
        <v>0.1</v>
      </c>
      <c r="AH270" s="147">
        <v>0.1</v>
      </c>
      <c r="AI270" s="147">
        <v>0.1</v>
      </c>
      <c r="AJ270" s="147">
        <v>0.1</v>
      </c>
      <c r="AK270" s="147">
        <v>0.1</v>
      </c>
      <c r="AL270" s="147">
        <v>0.1</v>
      </c>
      <c r="AM270" s="147">
        <v>0.1</v>
      </c>
      <c r="AN270" s="147">
        <v>0.1</v>
      </c>
      <c r="AO270" s="420">
        <v>0</v>
      </c>
      <c r="AP270" s="431">
        <f t="shared" si="152"/>
        <v>0</v>
      </c>
      <c r="AQ270" s="385">
        <v>0</v>
      </c>
      <c r="AR270" s="237">
        <f t="shared" si="153"/>
        <v>0</v>
      </c>
      <c r="AS270" s="96">
        <v>0</v>
      </c>
      <c r="AT270" s="431">
        <f t="shared" si="154"/>
        <v>0</v>
      </c>
      <c r="AU270" s="420">
        <v>0</v>
      </c>
      <c r="AV270" s="431">
        <f t="shared" si="155"/>
        <v>0</v>
      </c>
      <c r="AW270" s="385">
        <v>0</v>
      </c>
      <c r="AX270" s="431">
        <f t="shared" si="156"/>
        <v>0</v>
      </c>
      <c r="AY270" s="385">
        <v>0</v>
      </c>
      <c r="AZ270" s="431">
        <f t="shared" si="157"/>
        <v>0</v>
      </c>
      <c r="BA270" s="385">
        <v>0</v>
      </c>
      <c r="BB270" s="431">
        <f t="shared" si="158"/>
        <v>0</v>
      </c>
      <c r="BC270" s="385">
        <v>2880</v>
      </c>
      <c r="BD270" s="431">
        <f t="shared" si="159"/>
        <v>288</v>
      </c>
      <c r="BE270" s="385">
        <v>1440</v>
      </c>
      <c r="BF270" s="431">
        <f t="shared" si="160"/>
        <v>144</v>
      </c>
      <c r="BG270" s="385">
        <v>12960</v>
      </c>
      <c r="BH270" s="431">
        <f t="shared" si="163"/>
        <v>1296</v>
      </c>
      <c r="BI270" s="386">
        <v>1440</v>
      </c>
      <c r="BJ270" s="431">
        <f t="shared" si="161"/>
        <v>144</v>
      </c>
      <c r="BK270" s="386">
        <v>24480</v>
      </c>
      <c r="BL270" s="445">
        <f t="shared" si="162"/>
        <v>2448</v>
      </c>
      <c r="BM270" s="146" t="s">
        <v>1302</v>
      </c>
      <c r="BN270" s="599"/>
      <c r="BO270" s="599" t="s">
        <v>1191</v>
      </c>
      <c r="BP270" s="306" t="s">
        <v>1302</v>
      </c>
    </row>
    <row r="271" spans="1:78" ht="14.25" hidden="1" customHeight="1">
      <c r="A271" s="498" t="s">
        <v>864</v>
      </c>
      <c r="B271" s="130" t="s">
        <v>746</v>
      </c>
      <c r="C271" s="544" t="s">
        <v>87</v>
      </c>
      <c r="D271" s="549" t="s">
        <v>357</v>
      </c>
      <c r="E271" s="550" t="s">
        <v>357</v>
      </c>
      <c r="F271" s="966"/>
      <c r="G271" s="214">
        <v>2020</v>
      </c>
      <c r="H271" s="176" t="s">
        <v>523</v>
      </c>
      <c r="I271" s="176" t="s">
        <v>204</v>
      </c>
      <c r="J271" s="330" t="s">
        <v>196</v>
      </c>
      <c r="K271" s="169" t="s">
        <v>1181</v>
      </c>
      <c r="L271" s="176" t="s">
        <v>1188</v>
      </c>
      <c r="M271" s="327" t="s">
        <v>1189</v>
      </c>
      <c r="N271" s="55">
        <v>2.8</v>
      </c>
      <c r="O271" s="55">
        <f t="shared" si="182"/>
        <v>2.5999999999999996</v>
      </c>
      <c r="P271" s="55">
        <v>2.8</v>
      </c>
      <c r="Q271" s="55">
        <f t="shared" si="186"/>
        <v>2.8</v>
      </c>
      <c r="R271" s="55">
        <f t="shared" si="186"/>
        <v>2.8</v>
      </c>
      <c r="S271" s="55">
        <f t="shared" si="186"/>
        <v>2.8</v>
      </c>
      <c r="T271" s="55">
        <f t="shared" si="186"/>
        <v>2.8</v>
      </c>
      <c r="U271" s="55">
        <f t="shared" si="186"/>
        <v>2.8</v>
      </c>
      <c r="V271" s="55">
        <f t="shared" si="186"/>
        <v>2.8</v>
      </c>
      <c r="W271" s="55">
        <f t="shared" si="186"/>
        <v>2.8</v>
      </c>
      <c r="X271" s="55">
        <v>2.6</v>
      </c>
      <c r="Y271" s="55">
        <v>2.5999999999999996</v>
      </c>
      <c r="Z271" s="55">
        <v>2.5999999999999996</v>
      </c>
      <c r="AA271" s="55">
        <v>2.5999999999999996</v>
      </c>
      <c r="AB271" s="147">
        <v>0.1</v>
      </c>
      <c r="AC271" s="147">
        <v>0.1</v>
      </c>
      <c r="AD271" s="147">
        <v>0.1</v>
      </c>
      <c r="AE271" s="147">
        <v>0.1</v>
      </c>
      <c r="AF271" s="147">
        <v>0.1</v>
      </c>
      <c r="AG271" s="147">
        <v>0.1</v>
      </c>
      <c r="AH271" s="147">
        <v>0.1</v>
      </c>
      <c r="AI271" s="147">
        <v>0.1</v>
      </c>
      <c r="AJ271" s="147">
        <v>0.1</v>
      </c>
      <c r="AK271" s="147">
        <v>0.1</v>
      </c>
      <c r="AL271" s="147">
        <v>0.1</v>
      </c>
      <c r="AM271" s="147">
        <v>0.1</v>
      </c>
      <c r="AN271" s="147">
        <v>0.1</v>
      </c>
      <c r="AO271" s="420">
        <v>0</v>
      </c>
      <c r="AP271" s="431">
        <f t="shared" si="152"/>
        <v>0</v>
      </c>
      <c r="AQ271" s="385">
        <v>1440</v>
      </c>
      <c r="AR271" s="237">
        <f t="shared" si="153"/>
        <v>144</v>
      </c>
      <c r="AS271" s="96">
        <v>0</v>
      </c>
      <c r="AT271" s="431">
        <f t="shared" si="154"/>
        <v>0</v>
      </c>
      <c r="AU271" s="420">
        <v>1440</v>
      </c>
      <c r="AV271" s="431">
        <f t="shared" si="155"/>
        <v>144</v>
      </c>
      <c r="AW271" s="385">
        <v>0</v>
      </c>
      <c r="AX271" s="431">
        <f t="shared" si="156"/>
        <v>0</v>
      </c>
      <c r="AY271" s="385">
        <v>2880</v>
      </c>
      <c r="AZ271" s="431">
        <f t="shared" si="157"/>
        <v>288</v>
      </c>
      <c r="BA271" s="385">
        <v>5520</v>
      </c>
      <c r="BB271" s="431">
        <f t="shared" si="158"/>
        <v>552</v>
      </c>
      <c r="BC271" s="385">
        <v>0</v>
      </c>
      <c r="BD271" s="431">
        <f t="shared" si="159"/>
        <v>0</v>
      </c>
      <c r="BE271" s="385">
        <v>0</v>
      </c>
      <c r="BF271" s="431">
        <f t="shared" si="160"/>
        <v>0</v>
      </c>
      <c r="BG271" s="385">
        <v>0</v>
      </c>
      <c r="BH271" s="431">
        <f t="shared" si="163"/>
        <v>0</v>
      </c>
      <c r="BI271" s="385">
        <v>0</v>
      </c>
      <c r="BJ271" s="431">
        <f t="shared" si="161"/>
        <v>0</v>
      </c>
      <c r="BK271" s="385">
        <v>0</v>
      </c>
      <c r="BL271" s="445">
        <f t="shared" si="162"/>
        <v>0</v>
      </c>
      <c r="BM271" s="146" t="s">
        <v>1302</v>
      </c>
      <c r="BN271" s="599"/>
      <c r="BO271" s="599" t="s">
        <v>1191</v>
      </c>
      <c r="BP271" s="306" t="s">
        <v>1302</v>
      </c>
    </row>
    <row r="272" spans="1:78" ht="14.25" hidden="1" customHeight="1">
      <c r="A272" s="498" t="s">
        <v>864</v>
      </c>
      <c r="B272" s="130" t="s">
        <v>746</v>
      </c>
      <c r="C272" s="544" t="s">
        <v>87</v>
      </c>
      <c r="D272" s="549" t="s">
        <v>357</v>
      </c>
      <c r="E272" s="550" t="s">
        <v>357</v>
      </c>
      <c r="F272" s="966"/>
      <c r="G272" s="214">
        <v>2020</v>
      </c>
      <c r="H272" s="176" t="s">
        <v>523</v>
      </c>
      <c r="I272" s="176" t="s">
        <v>204</v>
      </c>
      <c r="J272" s="330" t="s">
        <v>196</v>
      </c>
      <c r="K272" s="169" t="s">
        <v>1181</v>
      </c>
      <c r="L272" s="176" t="s">
        <v>1182</v>
      </c>
      <c r="M272" s="327" t="s">
        <v>1183</v>
      </c>
      <c r="N272" s="55">
        <v>2.58</v>
      </c>
      <c r="O272" s="55">
        <f t="shared" si="182"/>
        <v>2.38</v>
      </c>
      <c r="P272" s="55">
        <v>2.58</v>
      </c>
      <c r="Q272" s="55">
        <f t="shared" si="186"/>
        <v>2.58</v>
      </c>
      <c r="R272" s="55">
        <f t="shared" si="186"/>
        <v>2.58</v>
      </c>
      <c r="S272" s="55">
        <f t="shared" si="186"/>
        <v>2.58</v>
      </c>
      <c r="T272" s="55">
        <f t="shared" si="186"/>
        <v>2.58</v>
      </c>
      <c r="U272" s="55">
        <f t="shared" si="186"/>
        <v>2.58</v>
      </c>
      <c r="V272" s="55">
        <f t="shared" si="186"/>
        <v>2.58</v>
      </c>
      <c r="W272" s="55">
        <f t="shared" si="186"/>
        <v>2.58</v>
      </c>
      <c r="X272" s="55">
        <v>2.38</v>
      </c>
      <c r="Y272" s="55">
        <v>2.38</v>
      </c>
      <c r="Z272" s="55">
        <v>2.38</v>
      </c>
      <c r="AA272" s="55">
        <v>2.38</v>
      </c>
      <c r="AB272" s="147">
        <v>0.1</v>
      </c>
      <c r="AC272" s="147">
        <v>0.1</v>
      </c>
      <c r="AD272" s="147">
        <v>0.1</v>
      </c>
      <c r="AE272" s="147">
        <v>0.1</v>
      </c>
      <c r="AF272" s="147">
        <v>0.1</v>
      </c>
      <c r="AG272" s="147">
        <v>0.1</v>
      </c>
      <c r="AH272" s="147">
        <v>0.1</v>
      </c>
      <c r="AI272" s="147">
        <v>0.1</v>
      </c>
      <c r="AJ272" s="147">
        <v>0.1</v>
      </c>
      <c r="AK272" s="147">
        <v>0.1</v>
      </c>
      <c r="AL272" s="147">
        <v>0.1</v>
      </c>
      <c r="AM272" s="147">
        <v>0.1</v>
      </c>
      <c r="AN272" s="147">
        <v>0.1</v>
      </c>
      <c r="AO272" s="420">
        <v>5280</v>
      </c>
      <c r="AP272" s="431">
        <f t="shared" si="152"/>
        <v>528</v>
      </c>
      <c r="AQ272" s="385">
        <v>0</v>
      </c>
      <c r="AR272" s="237">
        <f t="shared" si="153"/>
        <v>0</v>
      </c>
      <c r="AS272" s="96">
        <v>13560</v>
      </c>
      <c r="AT272" s="431">
        <f t="shared" si="154"/>
        <v>1356</v>
      </c>
      <c r="AU272" s="420">
        <v>6540</v>
      </c>
      <c r="AV272" s="431">
        <f t="shared" si="155"/>
        <v>654</v>
      </c>
      <c r="AW272" s="385">
        <v>4320</v>
      </c>
      <c r="AX272" s="431">
        <f t="shared" si="156"/>
        <v>432</v>
      </c>
      <c r="AY272" s="385">
        <v>19740</v>
      </c>
      <c r="AZ272" s="431">
        <f t="shared" si="157"/>
        <v>1974</v>
      </c>
      <c r="BA272" s="385">
        <v>7680</v>
      </c>
      <c r="BB272" s="431">
        <f t="shared" si="158"/>
        <v>768</v>
      </c>
      <c r="BC272" s="385">
        <v>13320</v>
      </c>
      <c r="BD272" s="431">
        <f t="shared" si="159"/>
        <v>1332</v>
      </c>
      <c r="BE272" s="385">
        <v>15420</v>
      </c>
      <c r="BF272" s="431">
        <f t="shared" si="160"/>
        <v>1542</v>
      </c>
      <c r="BG272" s="385">
        <v>10980</v>
      </c>
      <c r="BH272" s="431">
        <f t="shared" si="163"/>
        <v>1098</v>
      </c>
      <c r="BI272" s="386">
        <v>0</v>
      </c>
      <c r="BJ272" s="431">
        <f t="shared" si="161"/>
        <v>0</v>
      </c>
      <c r="BK272" s="386">
        <v>12420</v>
      </c>
      <c r="BL272" s="445">
        <f t="shared" si="162"/>
        <v>1242</v>
      </c>
      <c r="BM272" s="146" t="s">
        <v>1303</v>
      </c>
      <c r="BN272" s="599"/>
      <c r="BO272" s="599" t="s">
        <v>1186</v>
      </c>
      <c r="BP272" s="306" t="s">
        <v>1303</v>
      </c>
    </row>
    <row r="273" spans="1:68" ht="14.25" hidden="1" customHeight="1">
      <c r="A273" s="498" t="s">
        <v>864</v>
      </c>
      <c r="B273" s="130" t="s">
        <v>746</v>
      </c>
      <c r="C273" s="544" t="s">
        <v>87</v>
      </c>
      <c r="D273" s="549" t="s">
        <v>357</v>
      </c>
      <c r="E273" s="550" t="s">
        <v>357</v>
      </c>
      <c r="F273" s="966"/>
      <c r="G273" s="214">
        <v>2020</v>
      </c>
      <c r="H273" s="176" t="s">
        <v>523</v>
      </c>
      <c r="I273" s="176" t="s">
        <v>204</v>
      </c>
      <c r="J273" s="330" t="s">
        <v>196</v>
      </c>
      <c r="K273" s="169" t="s">
        <v>1181</v>
      </c>
      <c r="L273" s="176" t="s">
        <v>1188</v>
      </c>
      <c r="M273" s="327" t="s">
        <v>1189</v>
      </c>
      <c r="N273" s="55">
        <v>2.8</v>
      </c>
      <c r="O273" s="55">
        <f t="shared" si="182"/>
        <v>2.5999999999999996</v>
      </c>
      <c r="P273" s="55">
        <v>2.8</v>
      </c>
      <c r="Q273" s="55">
        <f t="shared" si="186"/>
        <v>2.8</v>
      </c>
      <c r="R273" s="55">
        <f t="shared" si="186"/>
        <v>2.8</v>
      </c>
      <c r="S273" s="55">
        <f t="shared" si="186"/>
        <v>2.8</v>
      </c>
      <c r="T273" s="55">
        <f t="shared" si="186"/>
        <v>2.8</v>
      </c>
      <c r="U273" s="55">
        <f t="shared" si="186"/>
        <v>2.8</v>
      </c>
      <c r="V273" s="55">
        <f t="shared" si="186"/>
        <v>2.8</v>
      </c>
      <c r="W273" s="55">
        <f t="shared" si="186"/>
        <v>2.8</v>
      </c>
      <c r="X273" s="55">
        <v>2.6</v>
      </c>
      <c r="Y273" s="55">
        <v>2.5999999999999996</v>
      </c>
      <c r="Z273" s="55">
        <v>2.5999999999999996</v>
      </c>
      <c r="AA273" s="55">
        <v>2.5999999999999996</v>
      </c>
      <c r="AB273" s="147">
        <v>0.1</v>
      </c>
      <c r="AC273" s="147">
        <v>0.1</v>
      </c>
      <c r="AD273" s="147">
        <v>0.1</v>
      </c>
      <c r="AE273" s="147">
        <v>0.1</v>
      </c>
      <c r="AF273" s="147">
        <v>0.1</v>
      </c>
      <c r="AG273" s="147">
        <v>0.1</v>
      </c>
      <c r="AH273" s="147">
        <v>0.1</v>
      </c>
      <c r="AI273" s="147">
        <v>0.1</v>
      </c>
      <c r="AJ273" s="147">
        <v>0.1</v>
      </c>
      <c r="AK273" s="147">
        <v>0.1</v>
      </c>
      <c r="AL273" s="147">
        <v>0.1</v>
      </c>
      <c r="AM273" s="147">
        <v>0.1</v>
      </c>
      <c r="AN273" s="147">
        <v>0.1</v>
      </c>
      <c r="AO273" s="420">
        <v>18720</v>
      </c>
      <c r="AP273" s="431">
        <f t="shared" si="152"/>
        <v>1872</v>
      </c>
      <c r="AQ273" s="385">
        <v>14400</v>
      </c>
      <c r="AR273" s="237">
        <f t="shared" si="153"/>
        <v>1440</v>
      </c>
      <c r="AS273" s="96">
        <v>10080</v>
      </c>
      <c r="AT273" s="431">
        <f t="shared" si="154"/>
        <v>1008</v>
      </c>
      <c r="AU273" s="420">
        <v>4320</v>
      </c>
      <c r="AV273" s="431">
        <f t="shared" si="155"/>
        <v>432</v>
      </c>
      <c r="AW273" s="385">
        <v>7200</v>
      </c>
      <c r="AX273" s="431">
        <f t="shared" si="156"/>
        <v>720</v>
      </c>
      <c r="AY273" s="386">
        <v>10080</v>
      </c>
      <c r="AZ273" s="431">
        <f t="shared" si="157"/>
        <v>1008</v>
      </c>
      <c r="BA273" s="386">
        <v>17280</v>
      </c>
      <c r="BB273" s="431">
        <f t="shared" si="158"/>
        <v>1728</v>
      </c>
      <c r="BC273" s="386">
        <v>14400</v>
      </c>
      <c r="BD273" s="431">
        <f t="shared" si="159"/>
        <v>1440</v>
      </c>
      <c r="BE273" s="385">
        <v>24480</v>
      </c>
      <c r="BF273" s="431">
        <f t="shared" si="160"/>
        <v>2448</v>
      </c>
      <c r="BG273" s="386">
        <v>10080</v>
      </c>
      <c r="BH273" s="431">
        <f t="shared" si="163"/>
        <v>1008</v>
      </c>
      <c r="BI273" s="386">
        <v>11520</v>
      </c>
      <c r="BJ273" s="431">
        <f t="shared" si="161"/>
        <v>1152</v>
      </c>
      <c r="BK273" s="386">
        <v>10080</v>
      </c>
      <c r="BL273" s="445">
        <f t="shared" si="162"/>
        <v>1008</v>
      </c>
      <c r="BM273" s="146" t="s">
        <v>1304</v>
      </c>
      <c r="BN273" s="599"/>
      <c r="BO273" s="599" t="s">
        <v>1194</v>
      </c>
      <c r="BP273" s="306" t="s">
        <v>1304</v>
      </c>
    </row>
    <row r="274" spans="1:68" ht="14.25" hidden="1" customHeight="1">
      <c r="A274" s="498" t="s">
        <v>864</v>
      </c>
      <c r="B274" s="130" t="s">
        <v>746</v>
      </c>
      <c r="C274" s="544" t="s">
        <v>87</v>
      </c>
      <c r="D274" s="549" t="s">
        <v>357</v>
      </c>
      <c r="E274" s="550" t="s">
        <v>357</v>
      </c>
      <c r="F274" s="966"/>
      <c r="G274" s="214">
        <v>2020</v>
      </c>
      <c r="H274" s="176" t="s">
        <v>523</v>
      </c>
      <c r="I274" s="176" t="s">
        <v>204</v>
      </c>
      <c r="J274" s="330" t="s">
        <v>196</v>
      </c>
      <c r="K274" s="169" t="s">
        <v>1181</v>
      </c>
      <c r="L274" s="176" t="s">
        <v>1221</v>
      </c>
      <c r="M274" s="327" t="s">
        <v>1274</v>
      </c>
      <c r="N274" s="279">
        <v>346.8</v>
      </c>
      <c r="O274" s="55">
        <v>346.8</v>
      </c>
      <c r="P274" s="55">
        <f>(346.8)</f>
        <v>346.8</v>
      </c>
      <c r="Q274" s="55">
        <f t="shared" si="186"/>
        <v>346.8</v>
      </c>
      <c r="R274" s="55">
        <f t="shared" si="186"/>
        <v>346.8</v>
      </c>
      <c r="S274" s="55">
        <f t="shared" si="186"/>
        <v>346.8</v>
      </c>
      <c r="T274" s="55">
        <f t="shared" si="186"/>
        <v>346.8</v>
      </c>
      <c r="U274" s="55">
        <f t="shared" si="186"/>
        <v>346.8</v>
      </c>
      <c r="V274" s="279">
        <f>(346.8+69.36)</f>
        <v>416.16</v>
      </c>
      <c r="W274" s="55">
        <f t="shared" si="186"/>
        <v>416.16</v>
      </c>
      <c r="X274" s="55">
        <v>387.36</v>
      </c>
      <c r="Y274" s="55">
        <f>X274</f>
        <v>387.36</v>
      </c>
      <c r="Z274" s="55">
        <f>Y274</f>
        <v>387.36</v>
      </c>
      <c r="AA274" s="55">
        <f>Z274</f>
        <v>387.36</v>
      </c>
      <c r="AB274" s="147">
        <f>12</f>
        <v>12</v>
      </c>
      <c r="AC274" s="147">
        <f>12</f>
        <v>12</v>
      </c>
      <c r="AD274" s="147">
        <f>12</f>
        <v>12</v>
      </c>
      <c r="AE274" s="147">
        <f>12</f>
        <v>12</v>
      </c>
      <c r="AF274" s="147">
        <f>12</f>
        <v>12</v>
      </c>
      <c r="AG274" s="147">
        <f>12</f>
        <v>12</v>
      </c>
      <c r="AH274" s="147">
        <f>12</f>
        <v>12</v>
      </c>
      <c r="AI274" s="147">
        <f>12</f>
        <v>12</v>
      </c>
      <c r="AJ274" s="147">
        <f>12</f>
        <v>12</v>
      </c>
      <c r="AK274" s="147">
        <f>12</f>
        <v>12</v>
      </c>
      <c r="AL274" s="147">
        <f>12</f>
        <v>12</v>
      </c>
      <c r="AM274" s="147">
        <f>12</f>
        <v>12</v>
      </c>
      <c r="AN274" s="147">
        <v>12</v>
      </c>
      <c r="AO274" s="420">
        <v>0</v>
      </c>
      <c r="AP274" s="431">
        <f t="shared" si="152"/>
        <v>0</v>
      </c>
      <c r="AQ274" s="628">
        <f>120/120</f>
        <v>1</v>
      </c>
      <c r="AR274" s="237">
        <f t="shared" si="153"/>
        <v>12</v>
      </c>
      <c r="AS274" s="96">
        <v>0</v>
      </c>
      <c r="AT274" s="431">
        <f t="shared" si="154"/>
        <v>0</v>
      </c>
      <c r="AU274" s="420">
        <v>0</v>
      </c>
      <c r="AV274" s="431">
        <f t="shared" si="155"/>
        <v>0</v>
      </c>
      <c r="AW274" s="628">
        <f>360/120</f>
        <v>3</v>
      </c>
      <c r="AX274" s="431">
        <f t="shared" si="156"/>
        <v>36</v>
      </c>
      <c r="AY274" s="386">
        <v>0</v>
      </c>
      <c r="AZ274" s="431">
        <f t="shared" si="157"/>
        <v>0</v>
      </c>
      <c r="BA274" s="386">
        <v>0</v>
      </c>
      <c r="BB274" s="431">
        <f t="shared" si="158"/>
        <v>0</v>
      </c>
      <c r="BC274" s="386">
        <f>120/120</f>
        <v>1</v>
      </c>
      <c r="BD274" s="431">
        <f t="shared" si="159"/>
        <v>12</v>
      </c>
      <c r="BE274" s="385">
        <v>2</v>
      </c>
      <c r="BF274" s="431">
        <f t="shared" si="160"/>
        <v>24</v>
      </c>
      <c r="BG274" s="386">
        <v>0</v>
      </c>
      <c r="BH274" s="431">
        <f t="shared" si="163"/>
        <v>0</v>
      </c>
      <c r="BI274" s="386">
        <v>0</v>
      </c>
      <c r="BJ274" s="431">
        <f t="shared" si="161"/>
        <v>0</v>
      </c>
      <c r="BK274" s="385">
        <v>0</v>
      </c>
      <c r="BL274" s="445">
        <f t="shared" si="162"/>
        <v>0</v>
      </c>
      <c r="BM274" s="77" t="s">
        <v>1305</v>
      </c>
      <c r="BN274" s="599" t="s">
        <v>1288</v>
      </c>
      <c r="BO274" s="599" t="s">
        <v>1191</v>
      </c>
      <c r="BP274" s="306" t="s">
        <v>1305</v>
      </c>
    </row>
    <row r="275" spans="1:68" ht="14.25" hidden="1" customHeight="1">
      <c r="A275" s="493" t="s">
        <v>864</v>
      </c>
      <c r="B275" s="130" t="s">
        <v>746</v>
      </c>
      <c r="C275" s="544" t="s">
        <v>87</v>
      </c>
      <c r="D275" s="549" t="s">
        <v>357</v>
      </c>
      <c r="E275" s="550" t="s">
        <v>357</v>
      </c>
      <c r="F275" s="966"/>
      <c r="G275" s="214">
        <v>2021</v>
      </c>
      <c r="H275" s="176" t="s">
        <v>796</v>
      </c>
      <c r="I275" s="176" t="s">
        <v>174</v>
      </c>
      <c r="J275" s="330" t="s">
        <v>196</v>
      </c>
      <c r="K275" s="169" t="s">
        <v>1181</v>
      </c>
      <c r="L275" s="176" t="s">
        <v>1188</v>
      </c>
      <c r="M275" s="327" t="s">
        <v>1189</v>
      </c>
      <c r="N275" s="279">
        <v>4.4800000000000004</v>
      </c>
      <c r="O275" s="55">
        <v>4.4800000000000004</v>
      </c>
      <c r="P275" s="55">
        <v>4.4800000000000004</v>
      </c>
      <c r="Q275" s="55">
        <f t="shared" si="186"/>
        <v>4.4800000000000004</v>
      </c>
      <c r="R275" s="55">
        <f t="shared" si="186"/>
        <v>4.4800000000000004</v>
      </c>
      <c r="S275" s="55">
        <f t="shared" si="186"/>
        <v>4.4800000000000004</v>
      </c>
      <c r="T275" s="55">
        <f t="shared" si="186"/>
        <v>4.4800000000000004</v>
      </c>
      <c r="U275" s="55">
        <f t="shared" si="186"/>
        <v>4.4800000000000004</v>
      </c>
      <c r="V275" s="279">
        <v>4.4800000000000004</v>
      </c>
      <c r="W275" s="55">
        <f t="shared" si="186"/>
        <v>4.4800000000000004</v>
      </c>
      <c r="X275" s="55">
        <v>3.78</v>
      </c>
      <c r="Y275" s="55">
        <f t="shared" si="186"/>
        <v>3.78</v>
      </c>
      <c r="Z275" s="55">
        <f t="shared" si="186"/>
        <v>3.78</v>
      </c>
      <c r="AA275" s="55">
        <f t="shared" si="186"/>
        <v>3.78</v>
      </c>
      <c r="AB275" s="147">
        <v>0.1</v>
      </c>
      <c r="AC275" s="147">
        <v>0.1</v>
      </c>
      <c r="AD275" s="147">
        <v>0.1</v>
      </c>
      <c r="AE275" s="147">
        <v>0.1</v>
      </c>
      <c r="AF275" s="147">
        <v>0.1</v>
      </c>
      <c r="AG275" s="147">
        <v>0.1</v>
      </c>
      <c r="AH275" s="147">
        <v>0.1</v>
      </c>
      <c r="AI275" s="147">
        <v>0.1</v>
      </c>
      <c r="AJ275" s="147">
        <v>0.1</v>
      </c>
      <c r="AK275" s="147">
        <v>0.1</v>
      </c>
      <c r="AL275" s="147">
        <v>0.1</v>
      </c>
      <c r="AM275" s="147">
        <v>0.1</v>
      </c>
      <c r="AN275" s="147">
        <v>0.1</v>
      </c>
      <c r="AO275" s="420">
        <v>192</v>
      </c>
      <c r="AP275" s="431">
        <f t="shared" si="152"/>
        <v>19.200000000000003</v>
      </c>
      <c r="AQ275" s="385">
        <v>192</v>
      </c>
      <c r="AR275" s="237">
        <f t="shared" ref="AR275:AR356" si="187">AD275*AQ275</f>
        <v>19.200000000000003</v>
      </c>
      <c r="AS275" s="96">
        <v>0</v>
      </c>
      <c r="AT275" s="431">
        <f t="shared" ref="AT275:AT356" si="188">AE275*AS275</f>
        <v>0</v>
      </c>
      <c r="AU275" s="420">
        <v>192</v>
      </c>
      <c r="AV275" s="431">
        <f t="shared" ref="AV275:AX352" si="189">AF275*AU275</f>
        <v>19.200000000000003</v>
      </c>
      <c r="AW275" s="385">
        <v>0</v>
      </c>
      <c r="AX275" s="431">
        <f t="shared" ref="AX275:AX356" si="190">AG275*AW275</f>
        <v>0</v>
      </c>
      <c r="AY275" s="386">
        <v>0</v>
      </c>
      <c r="AZ275" s="431">
        <f t="shared" ref="AZ275:AZ356" si="191">AH275*AY275</f>
        <v>0</v>
      </c>
      <c r="BA275" s="386">
        <v>0</v>
      </c>
      <c r="BB275" s="431">
        <f t="shared" ref="BB275:BB356" si="192">AI275*BA275</f>
        <v>0</v>
      </c>
      <c r="BC275" s="386">
        <v>0</v>
      </c>
      <c r="BD275" s="431">
        <f t="shared" ref="BD275:BD356" si="193">AJ275*BC275</f>
        <v>0</v>
      </c>
      <c r="BE275" s="385">
        <v>0</v>
      </c>
      <c r="BF275" s="431">
        <f t="shared" ref="BF275:BF356" si="194">AK275*BE275</f>
        <v>0</v>
      </c>
      <c r="BG275" s="386">
        <v>0</v>
      </c>
      <c r="BH275" s="431">
        <f t="shared" ref="BH275:BH356" si="195">AL275*BG275</f>
        <v>0</v>
      </c>
      <c r="BI275" s="386">
        <v>0</v>
      </c>
      <c r="BJ275" s="431">
        <f t="shared" si="161"/>
        <v>0</v>
      </c>
      <c r="BK275" s="385">
        <v>0</v>
      </c>
      <c r="BL275" s="445">
        <f t="shared" ref="BL275:BL356" si="196">AN275*BK275</f>
        <v>0</v>
      </c>
      <c r="BM275" s="77" t="s">
        <v>1306</v>
      </c>
      <c r="BN275" s="599"/>
      <c r="BO275" s="599" t="s">
        <v>1191</v>
      </c>
      <c r="BP275" s="306" t="s">
        <v>1306</v>
      </c>
    </row>
    <row r="276" spans="1:68" ht="14.25" hidden="1" customHeight="1">
      <c r="A276" s="493" t="s">
        <v>864</v>
      </c>
      <c r="B276" s="130" t="s">
        <v>746</v>
      </c>
      <c r="C276" s="544" t="s">
        <v>87</v>
      </c>
      <c r="D276" s="549" t="s">
        <v>357</v>
      </c>
      <c r="E276" s="550" t="s">
        <v>357</v>
      </c>
      <c r="F276" s="966"/>
      <c r="G276" s="214">
        <v>2021</v>
      </c>
      <c r="H276" s="176" t="s">
        <v>796</v>
      </c>
      <c r="I276" s="176" t="s">
        <v>174</v>
      </c>
      <c r="J276" s="330" t="s">
        <v>196</v>
      </c>
      <c r="K276" s="169" t="s">
        <v>1181</v>
      </c>
      <c r="L276" s="176" t="s">
        <v>1221</v>
      </c>
      <c r="M276" s="327" t="s">
        <v>1274</v>
      </c>
      <c r="N276" s="279">
        <v>4.5199999999999996</v>
      </c>
      <c r="O276" s="55">
        <v>4.5199999999999996</v>
      </c>
      <c r="P276" s="55">
        <v>4.5199999999999996</v>
      </c>
      <c r="Q276" s="55">
        <f t="shared" ref="Q276:AA292" si="197">P276</f>
        <v>4.5199999999999996</v>
      </c>
      <c r="R276" s="55">
        <f t="shared" si="197"/>
        <v>4.5199999999999996</v>
      </c>
      <c r="S276" s="55">
        <f t="shared" si="197"/>
        <v>4.5199999999999996</v>
      </c>
      <c r="T276" s="55">
        <f t="shared" si="197"/>
        <v>4.5199999999999996</v>
      </c>
      <c r="U276" s="55">
        <f t="shared" si="197"/>
        <v>4.5199999999999996</v>
      </c>
      <c r="V276" s="279">
        <v>5.42</v>
      </c>
      <c r="W276" s="55">
        <f t="shared" si="197"/>
        <v>5.42</v>
      </c>
      <c r="X276" s="55">
        <v>4.58</v>
      </c>
      <c r="Y276" s="55">
        <f t="shared" si="197"/>
        <v>4.58</v>
      </c>
      <c r="Z276" s="55">
        <f t="shared" si="197"/>
        <v>4.58</v>
      </c>
      <c r="AA276" s="55">
        <f t="shared" si="197"/>
        <v>4.58</v>
      </c>
      <c r="AB276" s="147">
        <v>0.1</v>
      </c>
      <c r="AC276" s="147">
        <v>0.1</v>
      </c>
      <c r="AD276" s="147">
        <v>0.1</v>
      </c>
      <c r="AE276" s="147">
        <v>0.1</v>
      </c>
      <c r="AF276" s="147">
        <v>0.1</v>
      </c>
      <c r="AG276" s="147">
        <v>0.1</v>
      </c>
      <c r="AH276" s="147">
        <v>0.1</v>
      </c>
      <c r="AI276" s="147">
        <v>0.1</v>
      </c>
      <c r="AJ276" s="147">
        <v>0.1</v>
      </c>
      <c r="AK276" s="147">
        <v>0.1</v>
      </c>
      <c r="AL276" s="147">
        <v>0.1</v>
      </c>
      <c r="AM276" s="147">
        <v>0.1</v>
      </c>
      <c r="AN276" s="147">
        <v>0.1</v>
      </c>
      <c r="AO276" s="420">
        <v>8004</v>
      </c>
      <c r="AP276" s="431">
        <f t="shared" si="152"/>
        <v>800.40000000000009</v>
      </c>
      <c r="AQ276" s="385">
        <v>0</v>
      </c>
      <c r="AR276" s="237">
        <f t="shared" si="187"/>
        <v>0</v>
      </c>
      <c r="AS276" s="96">
        <v>0</v>
      </c>
      <c r="AT276" s="431">
        <f t="shared" si="188"/>
        <v>0</v>
      </c>
      <c r="AU276" s="420">
        <v>0</v>
      </c>
      <c r="AV276" s="431">
        <f t="shared" si="189"/>
        <v>0</v>
      </c>
      <c r="AW276" s="385">
        <v>0</v>
      </c>
      <c r="AX276" s="431">
        <f t="shared" si="190"/>
        <v>0</v>
      </c>
      <c r="AY276" s="386">
        <v>0</v>
      </c>
      <c r="AZ276" s="431">
        <f t="shared" si="191"/>
        <v>0</v>
      </c>
      <c r="BA276" s="386">
        <v>0</v>
      </c>
      <c r="BB276" s="431">
        <f t="shared" si="192"/>
        <v>0</v>
      </c>
      <c r="BC276" s="386">
        <v>0</v>
      </c>
      <c r="BD276" s="431">
        <f t="shared" si="193"/>
        <v>0</v>
      </c>
      <c r="BE276" s="385">
        <v>10920</v>
      </c>
      <c r="BF276" s="431">
        <f t="shared" si="194"/>
        <v>1092</v>
      </c>
      <c r="BG276" s="386">
        <v>0</v>
      </c>
      <c r="BH276" s="431">
        <f t="shared" si="195"/>
        <v>0</v>
      </c>
      <c r="BI276" s="386">
        <v>0</v>
      </c>
      <c r="BJ276" s="431">
        <f t="shared" si="161"/>
        <v>0</v>
      </c>
      <c r="BK276" s="385">
        <v>0</v>
      </c>
      <c r="BL276" s="445">
        <f t="shared" si="196"/>
        <v>0</v>
      </c>
      <c r="BM276" s="77" t="s">
        <v>1307</v>
      </c>
      <c r="BN276" s="599"/>
      <c r="BO276" s="599" t="s">
        <v>1191</v>
      </c>
      <c r="BP276" s="306" t="s">
        <v>1307</v>
      </c>
    </row>
    <row r="277" spans="1:68" ht="14.25" hidden="1" customHeight="1">
      <c r="A277" s="493" t="s">
        <v>864</v>
      </c>
      <c r="B277" s="130" t="s">
        <v>746</v>
      </c>
      <c r="C277" s="544" t="s">
        <v>87</v>
      </c>
      <c r="D277" s="549" t="s">
        <v>357</v>
      </c>
      <c r="E277" s="550" t="s">
        <v>357</v>
      </c>
      <c r="F277" s="966"/>
      <c r="G277" s="214">
        <v>2021</v>
      </c>
      <c r="H277" s="176" t="s">
        <v>796</v>
      </c>
      <c r="I277" s="176" t="s">
        <v>174</v>
      </c>
      <c r="J277" s="330" t="s">
        <v>196</v>
      </c>
      <c r="K277" s="169" t="s">
        <v>1181</v>
      </c>
      <c r="L277" s="176" t="s">
        <v>1188</v>
      </c>
      <c r="M277" s="327" t="s">
        <v>1189</v>
      </c>
      <c r="N277" s="55">
        <v>4.4800000000000004</v>
      </c>
      <c r="O277" s="55">
        <v>4.4800000000000004</v>
      </c>
      <c r="P277" s="55">
        <v>4.4800000000000004</v>
      </c>
      <c r="Q277" s="55">
        <f t="shared" si="197"/>
        <v>4.4800000000000004</v>
      </c>
      <c r="R277" s="55">
        <f t="shared" si="197"/>
        <v>4.4800000000000004</v>
      </c>
      <c r="S277" s="55">
        <f t="shared" si="197"/>
        <v>4.4800000000000004</v>
      </c>
      <c r="T277" s="55">
        <f t="shared" si="197"/>
        <v>4.4800000000000004</v>
      </c>
      <c r="U277" s="55">
        <f t="shared" si="197"/>
        <v>4.4800000000000004</v>
      </c>
      <c r="V277" s="279">
        <v>4.4800000000000004</v>
      </c>
      <c r="W277" s="55">
        <f t="shared" si="197"/>
        <v>4.4800000000000004</v>
      </c>
      <c r="X277" s="55">
        <v>3.78</v>
      </c>
      <c r="Y277" s="55">
        <f t="shared" si="197"/>
        <v>3.78</v>
      </c>
      <c r="Z277" s="55">
        <f t="shared" si="197"/>
        <v>3.78</v>
      </c>
      <c r="AA277" s="55">
        <f t="shared" si="197"/>
        <v>3.78</v>
      </c>
      <c r="AB277" s="147">
        <v>0.1</v>
      </c>
      <c r="AC277" s="147">
        <v>0.1</v>
      </c>
      <c r="AD277" s="147">
        <v>0.1</v>
      </c>
      <c r="AE277" s="147">
        <v>0.1</v>
      </c>
      <c r="AF277" s="147">
        <v>0.1</v>
      </c>
      <c r="AG277" s="147">
        <v>0.1</v>
      </c>
      <c r="AH277" s="147">
        <v>0.1</v>
      </c>
      <c r="AI277" s="147">
        <v>0.1</v>
      </c>
      <c r="AJ277" s="147">
        <v>0.1</v>
      </c>
      <c r="AK277" s="147">
        <v>0.1</v>
      </c>
      <c r="AL277" s="147">
        <v>0.1</v>
      </c>
      <c r="AM277" s="147">
        <v>0.1</v>
      </c>
      <c r="AN277" s="147">
        <v>0.1</v>
      </c>
      <c r="AO277" s="420">
        <v>1152</v>
      </c>
      <c r="AP277" s="431">
        <f t="shared" si="152"/>
        <v>115.2</v>
      </c>
      <c r="AQ277" s="385">
        <v>2304</v>
      </c>
      <c r="AR277" s="237">
        <f t="shared" si="187"/>
        <v>230.4</v>
      </c>
      <c r="AS277" s="96">
        <v>0</v>
      </c>
      <c r="AT277" s="431">
        <f t="shared" si="188"/>
        <v>0</v>
      </c>
      <c r="AU277" s="420">
        <v>1728</v>
      </c>
      <c r="AV277" s="431">
        <f t="shared" si="189"/>
        <v>172.8</v>
      </c>
      <c r="AW277" s="385">
        <v>576</v>
      </c>
      <c r="AX277" s="431">
        <f t="shared" si="190"/>
        <v>57.6</v>
      </c>
      <c r="AY277" s="386">
        <v>0</v>
      </c>
      <c r="AZ277" s="431">
        <f t="shared" si="191"/>
        <v>0</v>
      </c>
      <c r="BA277" s="386">
        <v>0</v>
      </c>
      <c r="BB277" s="431">
        <f t="shared" si="192"/>
        <v>0</v>
      </c>
      <c r="BC277" s="386">
        <v>384</v>
      </c>
      <c r="BD277" s="431">
        <f t="shared" si="193"/>
        <v>38.400000000000006</v>
      </c>
      <c r="BE277" s="385">
        <v>0</v>
      </c>
      <c r="BF277" s="431">
        <f t="shared" si="194"/>
        <v>0</v>
      </c>
      <c r="BG277" s="386">
        <v>0</v>
      </c>
      <c r="BH277" s="431">
        <f t="shared" si="195"/>
        <v>0</v>
      </c>
      <c r="BI277" s="386">
        <v>0</v>
      </c>
      <c r="BJ277" s="431">
        <f t="shared" si="161"/>
        <v>0</v>
      </c>
      <c r="BK277" s="385">
        <v>0</v>
      </c>
      <c r="BL277" s="445">
        <f t="shared" si="196"/>
        <v>0</v>
      </c>
      <c r="BM277" s="77" t="s">
        <v>1308</v>
      </c>
      <c r="BN277" s="599"/>
      <c r="BO277" s="599" t="s">
        <v>1242</v>
      </c>
      <c r="BP277" s="306" t="s">
        <v>1308</v>
      </c>
    </row>
    <row r="278" spans="1:68" ht="14.25" hidden="1" customHeight="1">
      <c r="A278" s="493" t="s">
        <v>864</v>
      </c>
      <c r="B278" s="130" t="s">
        <v>746</v>
      </c>
      <c r="C278" s="544" t="s">
        <v>87</v>
      </c>
      <c r="D278" s="549" t="s">
        <v>357</v>
      </c>
      <c r="E278" s="550" t="s">
        <v>357</v>
      </c>
      <c r="F278" s="966"/>
      <c r="G278" s="214">
        <v>2021</v>
      </c>
      <c r="H278" s="176" t="s">
        <v>796</v>
      </c>
      <c r="I278" s="176" t="s">
        <v>174</v>
      </c>
      <c r="J278" s="330" t="s">
        <v>196</v>
      </c>
      <c r="K278" s="169" t="s">
        <v>1181</v>
      </c>
      <c r="L278" s="176" t="s">
        <v>1188</v>
      </c>
      <c r="M278" s="327" t="s">
        <v>1189</v>
      </c>
      <c r="N278" s="55">
        <v>4.4800000000000004</v>
      </c>
      <c r="O278" s="55">
        <v>4.4800000000000004</v>
      </c>
      <c r="P278" s="55">
        <v>4.4800000000000004</v>
      </c>
      <c r="Q278" s="55">
        <f t="shared" si="197"/>
        <v>4.4800000000000004</v>
      </c>
      <c r="R278" s="55">
        <f t="shared" si="197"/>
        <v>4.4800000000000004</v>
      </c>
      <c r="S278" s="55">
        <f t="shared" si="197"/>
        <v>4.4800000000000004</v>
      </c>
      <c r="T278" s="55">
        <f t="shared" si="197"/>
        <v>4.4800000000000004</v>
      </c>
      <c r="U278" s="55">
        <f t="shared" si="197"/>
        <v>4.4800000000000004</v>
      </c>
      <c r="V278" s="279">
        <v>4.4800000000000004</v>
      </c>
      <c r="W278" s="55">
        <f t="shared" si="197"/>
        <v>4.4800000000000004</v>
      </c>
      <c r="X278" s="55">
        <v>3.78</v>
      </c>
      <c r="Y278" s="55">
        <f t="shared" si="197"/>
        <v>3.78</v>
      </c>
      <c r="Z278" s="55">
        <f t="shared" si="197"/>
        <v>3.78</v>
      </c>
      <c r="AA278" s="55">
        <f t="shared" si="197"/>
        <v>3.78</v>
      </c>
      <c r="AB278" s="147">
        <v>0.1</v>
      </c>
      <c r="AC278" s="147">
        <v>0.1</v>
      </c>
      <c r="AD278" s="147">
        <v>0.1</v>
      </c>
      <c r="AE278" s="147">
        <v>0.1</v>
      </c>
      <c r="AF278" s="147">
        <v>0.1</v>
      </c>
      <c r="AG278" s="147">
        <v>0.1</v>
      </c>
      <c r="AH278" s="147">
        <v>0.1</v>
      </c>
      <c r="AI278" s="147">
        <v>0.1</v>
      </c>
      <c r="AJ278" s="147">
        <v>0.1</v>
      </c>
      <c r="AK278" s="147">
        <v>0.1</v>
      </c>
      <c r="AL278" s="147">
        <v>0.1</v>
      </c>
      <c r="AM278" s="147">
        <v>0.1</v>
      </c>
      <c r="AN278" s="147">
        <v>0.1</v>
      </c>
      <c r="AO278" s="420">
        <v>2304</v>
      </c>
      <c r="AP278" s="431">
        <f t="shared" si="152"/>
        <v>230.4</v>
      </c>
      <c r="AQ278" s="385">
        <v>2496</v>
      </c>
      <c r="AR278" s="237">
        <f t="shared" si="187"/>
        <v>249.60000000000002</v>
      </c>
      <c r="AS278" s="96">
        <v>4608</v>
      </c>
      <c r="AT278" s="431">
        <f t="shared" si="188"/>
        <v>460.8</v>
      </c>
      <c r="AU278" s="420">
        <v>3648</v>
      </c>
      <c r="AV278" s="431">
        <f t="shared" si="189"/>
        <v>364.8</v>
      </c>
      <c r="AW278" s="385">
        <v>3264</v>
      </c>
      <c r="AX278" s="431">
        <f t="shared" si="190"/>
        <v>326.40000000000003</v>
      </c>
      <c r="AY278" s="386">
        <v>2496</v>
      </c>
      <c r="AZ278" s="431">
        <f t="shared" si="191"/>
        <v>249.60000000000002</v>
      </c>
      <c r="BA278" s="386">
        <v>1920</v>
      </c>
      <c r="BB278" s="431">
        <f t="shared" si="192"/>
        <v>192</v>
      </c>
      <c r="BC278" s="386">
        <v>1152</v>
      </c>
      <c r="BD278" s="431">
        <f t="shared" si="193"/>
        <v>115.2</v>
      </c>
      <c r="BE278" s="385">
        <v>192</v>
      </c>
      <c r="BF278" s="431">
        <f t="shared" si="194"/>
        <v>19.200000000000003</v>
      </c>
      <c r="BG278" s="386">
        <v>0</v>
      </c>
      <c r="BH278" s="431">
        <f t="shared" si="195"/>
        <v>0</v>
      </c>
      <c r="BI278" s="386">
        <v>0</v>
      </c>
      <c r="BJ278" s="431">
        <f t="shared" si="161"/>
        <v>0</v>
      </c>
      <c r="BK278" s="385">
        <v>0</v>
      </c>
      <c r="BL278" s="445">
        <f t="shared" si="196"/>
        <v>0</v>
      </c>
      <c r="BM278" s="77" t="s">
        <v>1309</v>
      </c>
      <c r="BN278" s="599"/>
      <c r="BO278" s="599" t="s">
        <v>1194</v>
      </c>
      <c r="BP278" s="306" t="s">
        <v>1309</v>
      </c>
    </row>
    <row r="279" spans="1:68" ht="14.25" hidden="1" customHeight="1">
      <c r="A279" s="493" t="s">
        <v>864</v>
      </c>
      <c r="B279" s="130" t="s">
        <v>746</v>
      </c>
      <c r="C279" s="544" t="s">
        <v>87</v>
      </c>
      <c r="D279" s="549" t="s">
        <v>357</v>
      </c>
      <c r="E279" s="550" t="s">
        <v>357</v>
      </c>
      <c r="F279" s="966"/>
      <c r="G279" s="214">
        <v>2021</v>
      </c>
      <c r="H279" s="176" t="s">
        <v>1310</v>
      </c>
      <c r="I279" s="176" t="s">
        <v>174</v>
      </c>
      <c r="J279" s="330" t="s">
        <v>196</v>
      </c>
      <c r="K279" s="169" t="s">
        <v>1181</v>
      </c>
      <c r="L279" s="176" t="s">
        <v>1188</v>
      </c>
      <c r="M279" s="327" t="s">
        <v>1189</v>
      </c>
      <c r="N279" s="279">
        <v>4.66</v>
      </c>
      <c r="O279" s="55">
        <v>4.66</v>
      </c>
      <c r="P279" s="55">
        <v>4.66</v>
      </c>
      <c r="Q279" s="55">
        <f t="shared" si="197"/>
        <v>4.66</v>
      </c>
      <c r="R279" s="55">
        <f t="shared" si="197"/>
        <v>4.66</v>
      </c>
      <c r="S279" s="55">
        <f t="shared" si="197"/>
        <v>4.66</v>
      </c>
      <c r="T279" s="55">
        <f t="shared" si="197"/>
        <v>4.66</v>
      </c>
      <c r="U279" s="55">
        <f t="shared" si="197"/>
        <v>4.66</v>
      </c>
      <c r="V279" s="279">
        <v>4.66</v>
      </c>
      <c r="W279" s="55">
        <f t="shared" si="197"/>
        <v>4.66</v>
      </c>
      <c r="X279" s="55">
        <v>3.92</v>
      </c>
      <c r="Y279" s="55">
        <f t="shared" si="197"/>
        <v>3.92</v>
      </c>
      <c r="Z279" s="55">
        <f t="shared" si="197"/>
        <v>3.92</v>
      </c>
      <c r="AA279" s="55">
        <f t="shared" si="197"/>
        <v>3.92</v>
      </c>
      <c r="AB279" s="147">
        <v>0.1</v>
      </c>
      <c r="AC279" s="147">
        <v>0.1</v>
      </c>
      <c r="AD279" s="147">
        <v>0.1</v>
      </c>
      <c r="AE279" s="147">
        <v>0.1</v>
      </c>
      <c r="AF279" s="147">
        <v>0.1</v>
      </c>
      <c r="AG279" s="147">
        <v>0.1</v>
      </c>
      <c r="AH279" s="147">
        <v>0.1</v>
      </c>
      <c r="AI279" s="147">
        <v>0.1</v>
      </c>
      <c r="AJ279" s="147">
        <v>0.1</v>
      </c>
      <c r="AK279" s="147">
        <v>0.1</v>
      </c>
      <c r="AL279" s="147">
        <v>0.1</v>
      </c>
      <c r="AM279" s="147">
        <v>0.1</v>
      </c>
      <c r="AN279" s="147">
        <v>0.1</v>
      </c>
      <c r="AO279" s="420">
        <v>0</v>
      </c>
      <c r="AP279" s="431">
        <f t="shared" si="152"/>
        <v>0</v>
      </c>
      <c r="AQ279" s="385">
        <v>192</v>
      </c>
      <c r="AR279" s="237">
        <f t="shared" si="187"/>
        <v>19.200000000000003</v>
      </c>
      <c r="AS279" s="96">
        <v>0</v>
      </c>
      <c r="AT279" s="431">
        <f t="shared" si="188"/>
        <v>0</v>
      </c>
      <c r="AU279" s="420">
        <v>192</v>
      </c>
      <c r="AV279" s="431">
        <f t="shared" si="189"/>
        <v>19.200000000000003</v>
      </c>
      <c r="AW279" s="385">
        <v>1296</v>
      </c>
      <c r="AX279" s="431">
        <f t="shared" si="190"/>
        <v>129.6</v>
      </c>
      <c r="AY279" s="386">
        <v>0</v>
      </c>
      <c r="AZ279" s="431">
        <f t="shared" si="191"/>
        <v>0</v>
      </c>
      <c r="BA279" s="386">
        <v>0</v>
      </c>
      <c r="BB279" s="431">
        <f t="shared" si="192"/>
        <v>0</v>
      </c>
      <c r="BC279" s="386">
        <v>0</v>
      </c>
      <c r="BD279" s="431">
        <f t="shared" si="193"/>
        <v>0</v>
      </c>
      <c r="BE279" s="385">
        <v>0</v>
      </c>
      <c r="BF279" s="431">
        <f t="shared" si="194"/>
        <v>0</v>
      </c>
      <c r="BG279" s="386">
        <v>0</v>
      </c>
      <c r="BH279" s="431">
        <f t="shared" si="195"/>
        <v>0</v>
      </c>
      <c r="BI279" s="386">
        <v>0</v>
      </c>
      <c r="BJ279" s="431">
        <f t="shared" si="161"/>
        <v>0</v>
      </c>
      <c r="BK279" s="385">
        <v>0</v>
      </c>
      <c r="BL279" s="445">
        <f t="shared" si="196"/>
        <v>0</v>
      </c>
      <c r="BM279" s="77" t="s">
        <v>1311</v>
      </c>
      <c r="BN279" s="599" t="s">
        <v>1249</v>
      </c>
      <c r="BO279" s="599" t="s">
        <v>1191</v>
      </c>
      <c r="BP279" s="306" t="s">
        <v>1311</v>
      </c>
    </row>
    <row r="280" spans="1:68" ht="14.25" hidden="1" customHeight="1">
      <c r="A280" s="493" t="s">
        <v>864</v>
      </c>
      <c r="B280" s="130" t="s">
        <v>746</v>
      </c>
      <c r="C280" s="544" t="s">
        <v>87</v>
      </c>
      <c r="D280" s="549" t="s">
        <v>357</v>
      </c>
      <c r="E280" s="550" t="s">
        <v>357</v>
      </c>
      <c r="F280" s="966"/>
      <c r="G280" s="214">
        <v>2021</v>
      </c>
      <c r="H280" s="176" t="s">
        <v>1310</v>
      </c>
      <c r="I280" s="176" t="s">
        <v>174</v>
      </c>
      <c r="J280" s="330" t="s">
        <v>196</v>
      </c>
      <c r="K280" s="169" t="s">
        <v>1181</v>
      </c>
      <c r="L280" s="176" t="s">
        <v>1188</v>
      </c>
      <c r="M280" s="327" t="s">
        <v>1189</v>
      </c>
      <c r="N280" s="55">
        <v>4.62</v>
      </c>
      <c r="O280" s="55">
        <v>4.62</v>
      </c>
      <c r="P280" s="55">
        <v>4.62</v>
      </c>
      <c r="Q280" s="55">
        <f t="shared" si="197"/>
        <v>4.62</v>
      </c>
      <c r="R280" s="55">
        <f t="shared" si="197"/>
        <v>4.62</v>
      </c>
      <c r="S280" s="55">
        <f t="shared" si="197"/>
        <v>4.62</v>
      </c>
      <c r="T280" s="55">
        <f t="shared" si="197"/>
        <v>4.62</v>
      </c>
      <c r="U280" s="55">
        <f t="shared" si="197"/>
        <v>4.62</v>
      </c>
      <c r="V280" s="279">
        <v>4.62</v>
      </c>
      <c r="W280" s="55">
        <f t="shared" si="197"/>
        <v>4.62</v>
      </c>
      <c r="X280" s="55">
        <v>3.92</v>
      </c>
      <c r="Y280" s="55">
        <f t="shared" si="197"/>
        <v>3.92</v>
      </c>
      <c r="Z280" s="55">
        <f t="shared" si="197"/>
        <v>3.92</v>
      </c>
      <c r="AA280" s="55">
        <f t="shared" si="197"/>
        <v>3.92</v>
      </c>
      <c r="AB280" s="147">
        <v>0.1</v>
      </c>
      <c r="AC280" s="147">
        <v>0.1</v>
      </c>
      <c r="AD280" s="147">
        <v>0.1</v>
      </c>
      <c r="AE280" s="147">
        <v>0.1</v>
      </c>
      <c r="AF280" s="147">
        <v>0.1</v>
      </c>
      <c r="AG280" s="147">
        <v>0.1</v>
      </c>
      <c r="AH280" s="147">
        <v>0.1</v>
      </c>
      <c r="AI280" s="147">
        <v>0.1</v>
      </c>
      <c r="AJ280" s="147">
        <v>0.1</v>
      </c>
      <c r="AK280" s="147">
        <v>0.1</v>
      </c>
      <c r="AL280" s="147">
        <v>0.1</v>
      </c>
      <c r="AM280" s="147">
        <v>0.1</v>
      </c>
      <c r="AN280" s="147">
        <v>0.1</v>
      </c>
      <c r="AO280" s="420">
        <v>0</v>
      </c>
      <c r="AP280" s="431">
        <f t="shared" si="152"/>
        <v>0</v>
      </c>
      <c r="AQ280" s="385">
        <v>0</v>
      </c>
      <c r="AR280" s="237">
        <f t="shared" si="187"/>
        <v>0</v>
      </c>
      <c r="AS280" s="96">
        <v>0</v>
      </c>
      <c r="AT280" s="431">
        <f t="shared" si="188"/>
        <v>0</v>
      </c>
      <c r="AU280" s="420">
        <v>1344</v>
      </c>
      <c r="AV280" s="431">
        <f t="shared" si="189"/>
        <v>134.4</v>
      </c>
      <c r="AW280" s="385">
        <v>960</v>
      </c>
      <c r="AX280" s="431">
        <f t="shared" si="190"/>
        <v>96</v>
      </c>
      <c r="AY280" s="386">
        <v>0</v>
      </c>
      <c r="AZ280" s="431">
        <f t="shared" si="191"/>
        <v>0</v>
      </c>
      <c r="BA280" s="386">
        <v>0</v>
      </c>
      <c r="BB280" s="431">
        <f t="shared" si="192"/>
        <v>0</v>
      </c>
      <c r="BC280" s="386">
        <v>0</v>
      </c>
      <c r="BD280" s="431">
        <f t="shared" si="193"/>
        <v>0</v>
      </c>
      <c r="BE280" s="385">
        <v>0</v>
      </c>
      <c r="BF280" s="431">
        <f t="shared" si="194"/>
        <v>0</v>
      </c>
      <c r="BG280" s="386">
        <v>0</v>
      </c>
      <c r="BH280" s="431">
        <f t="shared" si="195"/>
        <v>0</v>
      </c>
      <c r="BI280" s="386">
        <v>0</v>
      </c>
      <c r="BJ280" s="431">
        <f t="shared" si="161"/>
        <v>0</v>
      </c>
      <c r="BK280" s="385">
        <v>0</v>
      </c>
      <c r="BL280" s="445">
        <f t="shared" si="196"/>
        <v>0</v>
      </c>
      <c r="BM280" s="77" t="s">
        <v>1312</v>
      </c>
      <c r="BN280" s="599" t="s">
        <v>1249</v>
      </c>
      <c r="BO280" s="599" t="s">
        <v>1242</v>
      </c>
      <c r="BP280" s="306" t="s">
        <v>1312</v>
      </c>
    </row>
    <row r="281" spans="1:68" ht="14.25" hidden="1" customHeight="1">
      <c r="A281" s="493" t="s">
        <v>864</v>
      </c>
      <c r="B281" s="130" t="s">
        <v>746</v>
      </c>
      <c r="C281" s="544" t="s">
        <v>87</v>
      </c>
      <c r="D281" s="549" t="s">
        <v>357</v>
      </c>
      <c r="E281" s="550" t="s">
        <v>357</v>
      </c>
      <c r="F281" s="966"/>
      <c r="G281" s="214">
        <v>2021</v>
      </c>
      <c r="H281" s="176" t="s">
        <v>1310</v>
      </c>
      <c r="I281" s="176" t="s">
        <v>174</v>
      </c>
      <c r="J281" s="330" t="s">
        <v>196</v>
      </c>
      <c r="K281" s="169" t="s">
        <v>1181</v>
      </c>
      <c r="L281" s="8" t="s">
        <v>1182</v>
      </c>
      <c r="M281" s="327" t="s">
        <v>1208</v>
      </c>
      <c r="N281" s="116">
        <v>4.07</v>
      </c>
      <c r="O281" s="55">
        <v>4.07</v>
      </c>
      <c r="P281" s="55">
        <v>4.07</v>
      </c>
      <c r="Q281" s="55">
        <f t="shared" si="197"/>
        <v>4.07</v>
      </c>
      <c r="R281" s="55">
        <f t="shared" si="197"/>
        <v>4.07</v>
      </c>
      <c r="S281" s="55">
        <f t="shared" si="197"/>
        <v>4.07</v>
      </c>
      <c r="T281" s="55">
        <f t="shared" si="197"/>
        <v>4.07</v>
      </c>
      <c r="U281" s="55">
        <f t="shared" si="197"/>
        <v>4.07</v>
      </c>
      <c r="V281" s="279">
        <v>4.07</v>
      </c>
      <c r="W281" s="55">
        <f t="shared" si="197"/>
        <v>4.07</v>
      </c>
      <c r="X281" s="55">
        <v>3.37</v>
      </c>
      <c r="Y281" s="55">
        <f t="shared" si="197"/>
        <v>3.37</v>
      </c>
      <c r="Z281" s="55">
        <f t="shared" si="197"/>
        <v>3.37</v>
      </c>
      <c r="AA281" s="55">
        <f t="shared" si="197"/>
        <v>3.37</v>
      </c>
      <c r="AB281" s="147">
        <v>0.1</v>
      </c>
      <c r="AC281" s="147">
        <v>0.1</v>
      </c>
      <c r="AD281" s="147">
        <v>0.1</v>
      </c>
      <c r="AE281" s="147">
        <v>0.1</v>
      </c>
      <c r="AF281" s="147">
        <v>0.1</v>
      </c>
      <c r="AG281" s="147">
        <v>0.1</v>
      </c>
      <c r="AH281" s="147">
        <v>0.1</v>
      </c>
      <c r="AI281" s="147">
        <v>0.1</v>
      </c>
      <c r="AJ281" s="147">
        <v>0.1</v>
      </c>
      <c r="AK281" s="147">
        <v>0.1</v>
      </c>
      <c r="AL281" s="147">
        <v>0.1</v>
      </c>
      <c r="AM281" s="147">
        <v>0.1</v>
      </c>
      <c r="AN281" s="147">
        <v>0.1</v>
      </c>
      <c r="AO281" s="420">
        <v>0</v>
      </c>
      <c r="AP281" s="431">
        <f t="shared" si="152"/>
        <v>0</v>
      </c>
      <c r="AQ281" s="385">
        <v>0</v>
      </c>
      <c r="AR281" s="237">
        <f t="shared" si="187"/>
        <v>0</v>
      </c>
      <c r="AS281" s="96">
        <v>0</v>
      </c>
      <c r="AT281" s="431">
        <f t="shared" si="188"/>
        <v>0</v>
      </c>
      <c r="AU281" s="420">
        <v>23004</v>
      </c>
      <c r="AV281" s="431">
        <f t="shared" si="189"/>
        <v>2300.4</v>
      </c>
      <c r="AW281" s="385">
        <v>54012</v>
      </c>
      <c r="AX281" s="431">
        <f t="shared" si="190"/>
        <v>5401.2000000000007</v>
      </c>
      <c r="AY281" s="386">
        <v>25008</v>
      </c>
      <c r="AZ281" s="431">
        <f t="shared" si="191"/>
        <v>2500.8000000000002</v>
      </c>
      <c r="BA281" s="386">
        <v>5004</v>
      </c>
      <c r="BB281" s="431">
        <f t="shared" si="192"/>
        <v>500.40000000000003</v>
      </c>
      <c r="BC281" s="386">
        <v>46992</v>
      </c>
      <c r="BD281" s="431">
        <f t="shared" si="193"/>
        <v>4699.2</v>
      </c>
      <c r="BE281" s="385">
        <v>6000</v>
      </c>
      <c r="BF281" s="431">
        <f t="shared" si="194"/>
        <v>600</v>
      </c>
      <c r="BG281" s="386">
        <v>11004</v>
      </c>
      <c r="BH281" s="431">
        <f t="shared" si="195"/>
        <v>1100.4000000000001</v>
      </c>
      <c r="BI281" s="386">
        <v>10008</v>
      </c>
      <c r="BJ281" s="431">
        <f t="shared" si="161"/>
        <v>1000.8000000000001</v>
      </c>
      <c r="BK281" s="385">
        <v>0</v>
      </c>
      <c r="BL281" s="445">
        <f t="shared" si="196"/>
        <v>0</v>
      </c>
      <c r="BM281" s="77" t="s">
        <v>1313</v>
      </c>
      <c r="BN281" s="599" t="s">
        <v>1249</v>
      </c>
      <c r="BO281" s="599" t="s">
        <v>1186</v>
      </c>
      <c r="BP281" s="306" t="s">
        <v>1313</v>
      </c>
    </row>
    <row r="282" spans="1:68" ht="14.25" hidden="1" customHeight="1">
      <c r="A282" s="493" t="s">
        <v>864</v>
      </c>
      <c r="B282" s="130" t="s">
        <v>746</v>
      </c>
      <c r="C282" s="544" t="s">
        <v>87</v>
      </c>
      <c r="D282" s="549" t="s">
        <v>357</v>
      </c>
      <c r="E282" s="550" t="s">
        <v>357</v>
      </c>
      <c r="F282" s="966"/>
      <c r="G282" s="214">
        <v>2021</v>
      </c>
      <c r="H282" s="176" t="s">
        <v>1310</v>
      </c>
      <c r="I282" s="176" t="s">
        <v>174</v>
      </c>
      <c r="J282" s="330" t="s">
        <v>196</v>
      </c>
      <c r="K282" s="169" t="s">
        <v>1181</v>
      </c>
      <c r="L282" s="176" t="s">
        <v>1188</v>
      </c>
      <c r="M282" s="327" t="s">
        <v>1189</v>
      </c>
      <c r="N282" s="55">
        <v>4.62</v>
      </c>
      <c r="O282" s="55">
        <v>4.62</v>
      </c>
      <c r="P282" s="55">
        <v>4.62</v>
      </c>
      <c r="Q282" s="55">
        <f t="shared" si="197"/>
        <v>4.62</v>
      </c>
      <c r="R282" s="55">
        <f t="shared" si="197"/>
        <v>4.62</v>
      </c>
      <c r="S282" s="55">
        <f t="shared" si="197"/>
        <v>4.62</v>
      </c>
      <c r="T282" s="55">
        <f t="shared" si="197"/>
        <v>4.62</v>
      </c>
      <c r="U282" s="55">
        <f t="shared" si="197"/>
        <v>4.62</v>
      </c>
      <c r="V282" s="279">
        <v>4.62</v>
      </c>
      <c r="W282" s="55">
        <f t="shared" si="197"/>
        <v>4.62</v>
      </c>
      <c r="X282" s="55">
        <v>3.92</v>
      </c>
      <c r="Y282" s="55">
        <f t="shared" si="197"/>
        <v>3.92</v>
      </c>
      <c r="Z282" s="55">
        <f t="shared" si="197"/>
        <v>3.92</v>
      </c>
      <c r="AA282" s="55">
        <f t="shared" si="197"/>
        <v>3.92</v>
      </c>
      <c r="AB282" s="147">
        <v>0.1</v>
      </c>
      <c r="AC282" s="147">
        <v>0.1</v>
      </c>
      <c r="AD282" s="147">
        <v>0.1</v>
      </c>
      <c r="AE282" s="147">
        <v>0.1</v>
      </c>
      <c r="AF282" s="147">
        <v>0.1</v>
      </c>
      <c r="AG282" s="147">
        <v>0.1</v>
      </c>
      <c r="AH282" s="147">
        <v>0.1</v>
      </c>
      <c r="AI282" s="147">
        <v>0.1</v>
      </c>
      <c r="AJ282" s="147">
        <v>0.1</v>
      </c>
      <c r="AK282" s="147">
        <v>0.1</v>
      </c>
      <c r="AL282" s="147">
        <v>0.1</v>
      </c>
      <c r="AM282" s="147">
        <v>0.1</v>
      </c>
      <c r="AN282" s="147">
        <v>0.1</v>
      </c>
      <c r="AO282" s="420">
        <v>0</v>
      </c>
      <c r="AP282" s="431">
        <f t="shared" si="152"/>
        <v>0</v>
      </c>
      <c r="AQ282" s="385">
        <v>1536</v>
      </c>
      <c r="AR282" s="237">
        <f t="shared" si="187"/>
        <v>153.60000000000002</v>
      </c>
      <c r="AS282" s="96">
        <v>0</v>
      </c>
      <c r="AT282" s="431">
        <f t="shared" si="188"/>
        <v>0</v>
      </c>
      <c r="AU282" s="630">
        <v>1344</v>
      </c>
      <c r="AV282" s="431">
        <f t="shared" si="189"/>
        <v>134.4</v>
      </c>
      <c r="AW282" s="385">
        <v>384</v>
      </c>
      <c r="AX282" s="431">
        <f t="shared" si="190"/>
        <v>38.400000000000006</v>
      </c>
      <c r="AY282" s="386">
        <v>0</v>
      </c>
      <c r="AZ282" s="431">
        <f t="shared" si="191"/>
        <v>0</v>
      </c>
      <c r="BA282" s="386">
        <v>192</v>
      </c>
      <c r="BB282" s="431">
        <f t="shared" si="192"/>
        <v>19.200000000000003</v>
      </c>
      <c r="BC282" s="386">
        <v>0</v>
      </c>
      <c r="BD282" s="431">
        <f t="shared" si="193"/>
        <v>0</v>
      </c>
      <c r="BE282" s="385">
        <v>576</v>
      </c>
      <c r="BF282" s="431">
        <f t="shared" si="194"/>
        <v>57.6</v>
      </c>
      <c r="BG282" s="386">
        <v>960</v>
      </c>
      <c r="BH282" s="431">
        <f t="shared" si="195"/>
        <v>96</v>
      </c>
      <c r="BI282" s="386">
        <v>2112</v>
      </c>
      <c r="BJ282" s="431">
        <f t="shared" si="161"/>
        <v>211.20000000000002</v>
      </c>
      <c r="BK282" s="385">
        <v>4992</v>
      </c>
      <c r="BL282" s="445">
        <f t="shared" si="196"/>
        <v>499.20000000000005</v>
      </c>
      <c r="BM282" s="77" t="s">
        <v>1314</v>
      </c>
      <c r="BN282" s="599" t="s">
        <v>1249</v>
      </c>
      <c r="BO282" s="599" t="s">
        <v>1194</v>
      </c>
      <c r="BP282" s="306" t="s">
        <v>1314</v>
      </c>
    </row>
    <row r="283" spans="1:68" ht="14.25" hidden="1" customHeight="1">
      <c r="A283" s="493" t="s">
        <v>864</v>
      </c>
      <c r="B283" s="130" t="s">
        <v>746</v>
      </c>
      <c r="C283" s="544" t="s">
        <v>87</v>
      </c>
      <c r="D283" s="549" t="s">
        <v>357</v>
      </c>
      <c r="E283" s="550" t="s">
        <v>357</v>
      </c>
      <c r="F283" s="966"/>
      <c r="G283" s="214">
        <v>2021</v>
      </c>
      <c r="H283" s="176" t="s">
        <v>1310</v>
      </c>
      <c r="I283" s="176" t="s">
        <v>174</v>
      </c>
      <c r="J283" s="330" t="s">
        <v>196</v>
      </c>
      <c r="K283" s="169" t="s">
        <v>1181</v>
      </c>
      <c r="L283" s="176" t="s">
        <v>878</v>
      </c>
      <c r="M283" s="327" t="s">
        <v>1204</v>
      </c>
      <c r="N283" s="55">
        <v>4.66</v>
      </c>
      <c r="O283" s="55">
        <v>4.66</v>
      </c>
      <c r="P283" s="55">
        <v>4.66</v>
      </c>
      <c r="Q283" s="55">
        <f t="shared" si="197"/>
        <v>4.66</v>
      </c>
      <c r="R283" s="55">
        <f t="shared" si="197"/>
        <v>4.66</v>
      </c>
      <c r="S283" s="55">
        <f t="shared" si="197"/>
        <v>4.66</v>
      </c>
      <c r="T283" s="55">
        <f t="shared" si="197"/>
        <v>4.66</v>
      </c>
      <c r="U283" s="55">
        <f t="shared" si="197"/>
        <v>4.66</v>
      </c>
      <c r="V283" s="279">
        <v>4.66</v>
      </c>
      <c r="W283" s="55">
        <f t="shared" si="197"/>
        <v>4.66</v>
      </c>
      <c r="X283" s="55">
        <v>3.96</v>
      </c>
      <c r="Y283" s="55">
        <f t="shared" si="197"/>
        <v>3.96</v>
      </c>
      <c r="Z283" s="55">
        <f t="shared" si="197"/>
        <v>3.96</v>
      </c>
      <c r="AA283" s="55">
        <f t="shared" si="197"/>
        <v>3.96</v>
      </c>
      <c r="AB283" s="147">
        <v>0.1</v>
      </c>
      <c r="AC283" s="147">
        <v>0.1</v>
      </c>
      <c r="AD283" s="147">
        <v>0.1</v>
      </c>
      <c r="AE283" s="147">
        <v>0.1</v>
      </c>
      <c r="AF283" s="147">
        <v>0.1</v>
      </c>
      <c r="AG283" s="147">
        <v>0.1</v>
      </c>
      <c r="AH283" s="147">
        <v>0.1</v>
      </c>
      <c r="AI283" s="147">
        <v>0.1</v>
      </c>
      <c r="AJ283" s="147">
        <v>0.1</v>
      </c>
      <c r="AK283" s="147">
        <v>0.1</v>
      </c>
      <c r="AL283" s="147">
        <v>0.1</v>
      </c>
      <c r="AM283" s="147">
        <v>0.1</v>
      </c>
      <c r="AN283" s="147">
        <v>0.1</v>
      </c>
      <c r="AO283" s="420">
        <v>0</v>
      </c>
      <c r="AP283" s="431">
        <f t="shared" si="152"/>
        <v>0</v>
      </c>
      <c r="AQ283" s="385">
        <v>0</v>
      </c>
      <c r="AR283" s="237">
        <f t="shared" si="187"/>
        <v>0</v>
      </c>
      <c r="AS283" s="96">
        <v>0</v>
      </c>
      <c r="AT283" s="431">
        <f t="shared" si="188"/>
        <v>0</v>
      </c>
      <c r="AU283" s="420">
        <v>0</v>
      </c>
      <c r="AV283" s="431">
        <f t="shared" si="189"/>
        <v>0</v>
      </c>
      <c r="AW283" s="385">
        <v>0</v>
      </c>
      <c r="AX283" s="431">
        <f t="shared" si="190"/>
        <v>0</v>
      </c>
      <c r="AY283" s="386">
        <v>0</v>
      </c>
      <c r="AZ283" s="431">
        <f t="shared" si="191"/>
        <v>0</v>
      </c>
      <c r="BA283" s="386">
        <v>0</v>
      </c>
      <c r="BB283" s="431">
        <f t="shared" si="192"/>
        <v>0</v>
      </c>
      <c r="BC283" s="386">
        <v>1296</v>
      </c>
      <c r="BD283" s="431">
        <f t="shared" si="193"/>
        <v>129.6</v>
      </c>
      <c r="BE283" s="385">
        <v>10368</v>
      </c>
      <c r="BF283" s="431">
        <f t="shared" si="194"/>
        <v>1036.8</v>
      </c>
      <c r="BG283" s="386">
        <v>6120</v>
      </c>
      <c r="BH283" s="431">
        <f t="shared" si="195"/>
        <v>612</v>
      </c>
      <c r="BI283" s="386">
        <v>13320</v>
      </c>
      <c r="BJ283" s="431">
        <f t="shared" si="161"/>
        <v>1332</v>
      </c>
      <c r="BK283" s="385">
        <v>0</v>
      </c>
      <c r="BL283" s="445">
        <f t="shared" si="196"/>
        <v>0</v>
      </c>
      <c r="BM283" s="77" t="s">
        <v>1311</v>
      </c>
      <c r="BN283" s="599" t="s">
        <v>1249</v>
      </c>
      <c r="BO283" s="599" t="s">
        <v>1191</v>
      </c>
      <c r="BP283" s="306" t="s">
        <v>1311</v>
      </c>
    </row>
    <row r="284" spans="1:68" ht="14.25" hidden="1" customHeight="1">
      <c r="A284" s="493" t="s">
        <v>864</v>
      </c>
      <c r="B284" s="130" t="s">
        <v>746</v>
      </c>
      <c r="C284" s="544" t="s">
        <v>87</v>
      </c>
      <c r="D284" s="549" t="s">
        <v>357</v>
      </c>
      <c r="E284" s="550" t="s">
        <v>357</v>
      </c>
      <c r="F284" s="966"/>
      <c r="G284" s="214">
        <v>2021</v>
      </c>
      <c r="H284" s="176" t="s">
        <v>1310</v>
      </c>
      <c r="I284" s="176" t="s">
        <v>174</v>
      </c>
      <c r="J284" s="330" t="s">
        <v>196</v>
      </c>
      <c r="K284" s="169" t="s">
        <v>1181</v>
      </c>
      <c r="L284" s="176" t="s">
        <v>878</v>
      </c>
      <c r="M284" s="327" t="s">
        <v>1204</v>
      </c>
      <c r="N284" s="55">
        <v>4.62</v>
      </c>
      <c r="O284" s="55">
        <v>4.62</v>
      </c>
      <c r="P284" s="55">
        <v>4.62</v>
      </c>
      <c r="Q284" s="55">
        <f t="shared" si="197"/>
        <v>4.62</v>
      </c>
      <c r="R284" s="55">
        <f t="shared" si="197"/>
        <v>4.62</v>
      </c>
      <c r="S284" s="55">
        <f t="shared" si="197"/>
        <v>4.62</v>
      </c>
      <c r="T284" s="55">
        <f t="shared" si="197"/>
        <v>4.62</v>
      </c>
      <c r="U284" s="55">
        <f t="shared" si="197"/>
        <v>4.62</v>
      </c>
      <c r="V284" s="279">
        <v>4.62</v>
      </c>
      <c r="W284" s="55">
        <f t="shared" si="197"/>
        <v>4.62</v>
      </c>
      <c r="X284" s="55">
        <v>3.92</v>
      </c>
      <c r="Y284" s="55">
        <f t="shared" si="197"/>
        <v>3.92</v>
      </c>
      <c r="Z284" s="55">
        <f t="shared" si="197"/>
        <v>3.92</v>
      </c>
      <c r="AA284" s="55">
        <f t="shared" si="197"/>
        <v>3.92</v>
      </c>
      <c r="AB284" s="147">
        <v>0.1</v>
      </c>
      <c r="AC284" s="147">
        <v>0.1</v>
      </c>
      <c r="AD284" s="147">
        <v>0.1</v>
      </c>
      <c r="AE284" s="147">
        <v>0.1</v>
      </c>
      <c r="AF284" s="147">
        <v>0.1</v>
      </c>
      <c r="AG284" s="147">
        <v>0.1</v>
      </c>
      <c r="AH284" s="147">
        <v>0.1</v>
      </c>
      <c r="AI284" s="147">
        <v>0.1</v>
      </c>
      <c r="AJ284" s="147">
        <v>0.1</v>
      </c>
      <c r="AK284" s="147">
        <v>0.1</v>
      </c>
      <c r="AL284" s="147">
        <v>0.1</v>
      </c>
      <c r="AM284" s="147">
        <v>0.1</v>
      </c>
      <c r="AN284" s="147">
        <v>0.1</v>
      </c>
      <c r="AO284" s="420">
        <v>0</v>
      </c>
      <c r="AP284" s="431">
        <f t="shared" si="152"/>
        <v>0</v>
      </c>
      <c r="AQ284" s="385">
        <v>0</v>
      </c>
      <c r="AR284" s="237">
        <f t="shared" si="187"/>
        <v>0</v>
      </c>
      <c r="AS284" s="96">
        <v>0</v>
      </c>
      <c r="AT284" s="431">
        <f t="shared" si="188"/>
        <v>0</v>
      </c>
      <c r="AU284" s="420">
        <v>0</v>
      </c>
      <c r="AV284" s="431">
        <f t="shared" si="189"/>
        <v>0</v>
      </c>
      <c r="AW284" s="385">
        <v>0</v>
      </c>
      <c r="AX284" s="431">
        <f t="shared" si="190"/>
        <v>0</v>
      </c>
      <c r="AY284" s="386">
        <v>0</v>
      </c>
      <c r="AZ284" s="431">
        <f t="shared" si="191"/>
        <v>0</v>
      </c>
      <c r="BA284" s="386">
        <v>0</v>
      </c>
      <c r="BB284" s="431">
        <f t="shared" si="192"/>
        <v>0</v>
      </c>
      <c r="BC284" s="386">
        <v>0</v>
      </c>
      <c r="BD284" s="431">
        <f t="shared" si="193"/>
        <v>0</v>
      </c>
      <c r="BE284" s="385">
        <v>12672</v>
      </c>
      <c r="BF284" s="431">
        <f t="shared" si="194"/>
        <v>1267.2</v>
      </c>
      <c r="BG284" s="386">
        <v>3912</v>
      </c>
      <c r="BH284" s="431">
        <f t="shared" si="195"/>
        <v>391.20000000000005</v>
      </c>
      <c r="BI284" s="386">
        <v>6840</v>
      </c>
      <c r="BJ284" s="431">
        <f t="shared" si="161"/>
        <v>684</v>
      </c>
      <c r="BK284" s="385">
        <v>0</v>
      </c>
      <c r="BL284" s="445">
        <f t="shared" si="196"/>
        <v>0</v>
      </c>
      <c r="BM284" s="77" t="s">
        <v>1312</v>
      </c>
      <c r="BN284" s="599" t="s">
        <v>1249</v>
      </c>
      <c r="BO284" s="599" t="s">
        <v>1242</v>
      </c>
      <c r="BP284" s="306" t="s">
        <v>1312</v>
      </c>
    </row>
    <row r="285" spans="1:68" ht="14.25" hidden="1" customHeight="1">
      <c r="A285" s="498" t="s">
        <v>864</v>
      </c>
      <c r="B285" s="130" t="s">
        <v>746</v>
      </c>
      <c r="C285" s="544" t="s">
        <v>87</v>
      </c>
      <c r="D285" s="549" t="s">
        <v>357</v>
      </c>
      <c r="E285" s="550" t="s">
        <v>357</v>
      </c>
      <c r="F285" s="966"/>
      <c r="G285" s="214">
        <v>2021</v>
      </c>
      <c r="H285" s="176" t="s">
        <v>527</v>
      </c>
      <c r="I285" s="176" t="s">
        <v>204</v>
      </c>
      <c r="J285" s="330" t="s">
        <v>196</v>
      </c>
      <c r="K285" s="169" t="s">
        <v>1181</v>
      </c>
      <c r="L285" s="176" t="s">
        <v>1221</v>
      </c>
      <c r="M285" s="327" t="s">
        <v>1274</v>
      </c>
      <c r="N285" s="279">
        <v>4.9800000000000004</v>
      </c>
      <c r="O285" s="55">
        <v>4.9800000000000004</v>
      </c>
      <c r="P285" s="55">
        <v>4.9800000000000004</v>
      </c>
      <c r="Q285" s="55">
        <f t="shared" si="197"/>
        <v>4.9800000000000004</v>
      </c>
      <c r="R285" s="55">
        <f t="shared" si="197"/>
        <v>4.9800000000000004</v>
      </c>
      <c r="S285" s="55">
        <f t="shared" si="197"/>
        <v>4.9800000000000004</v>
      </c>
      <c r="T285" s="55">
        <f t="shared" si="197"/>
        <v>4.9800000000000004</v>
      </c>
      <c r="U285" s="55">
        <f t="shared" si="197"/>
        <v>4.9800000000000004</v>
      </c>
      <c r="V285" s="279">
        <v>5.93</v>
      </c>
      <c r="W285" s="55">
        <f t="shared" si="197"/>
        <v>5.93</v>
      </c>
      <c r="X285" s="55">
        <f t="shared" si="197"/>
        <v>5.93</v>
      </c>
      <c r="Y285" s="55">
        <f t="shared" si="197"/>
        <v>5.93</v>
      </c>
      <c r="Z285" s="55">
        <f t="shared" si="197"/>
        <v>5.93</v>
      </c>
      <c r="AA285" s="55">
        <f t="shared" si="197"/>
        <v>5.93</v>
      </c>
      <c r="AB285" s="147">
        <v>0.03</v>
      </c>
      <c r="AC285" s="147">
        <v>0.03</v>
      </c>
      <c r="AD285" s="147">
        <v>0.03</v>
      </c>
      <c r="AE285" s="147">
        <v>0.03</v>
      </c>
      <c r="AF285" s="147">
        <v>0.03</v>
      </c>
      <c r="AG285" s="147">
        <v>0.03</v>
      </c>
      <c r="AH285" s="147">
        <v>0.03</v>
      </c>
      <c r="AI285" s="147">
        <v>0.03</v>
      </c>
      <c r="AJ285" s="147">
        <v>0.03</v>
      </c>
      <c r="AK285" s="147">
        <v>0.03</v>
      </c>
      <c r="AL285" s="147">
        <v>0.03</v>
      </c>
      <c r="AM285" s="147">
        <v>0.03</v>
      </c>
      <c r="AN285" s="147">
        <v>0.03</v>
      </c>
      <c r="AO285" s="420">
        <v>0</v>
      </c>
      <c r="AP285" s="431">
        <f t="shared" si="152"/>
        <v>0</v>
      </c>
      <c r="AQ285" s="385">
        <v>0</v>
      </c>
      <c r="AR285" s="237">
        <f t="shared" si="187"/>
        <v>0</v>
      </c>
      <c r="AS285" s="96">
        <v>1440</v>
      </c>
      <c r="AT285" s="431">
        <f t="shared" si="188"/>
        <v>43.199999999999996</v>
      </c>
      <c r="AU285" s="420">
        <v>2880</v>
      </c>
      <c r="AV285" s="431">
        <f t="shared" si="189"/>
        <v>86.399999999999991</v>
      </c>
      <c r="AW285" s="385">
        <v>1440</v>
      </c>
      <c r="AX285" s="431">
        <f t="shared" si="190"/>
        <v>43.199999999999996</v>
      </c>
      <c r="AY285" s="386">
        <v>0</v>
      </c>
      <c r="AZ285" s="431">
        <f t="shared" si="191"/>
        <v>0</v>
      </c>
      <c r="BA285" s="386">
        <v>2520</v>
      </c>
      <c r="BB285" s="431">
        <f t="shared" si="192"/>
        <v>75.599999999999994</v>
      </c>
      <c r="BC285" s="386">
        <v>2880</v>
      </c>
      <c r="BD285" s="431">
        <f t="shared" si="193"/>
        <v>86.399999999999991</v>
      </c>
      <c r="BE285" s="385">
        <v>0</v>
      </c>
      <c r="BF285" s="431">
        <f t="shared" si="194"/>
        <v>0</v>
      </c>
      <c r="BG285" s="386">
        <v>1440</v>
      </c>
      <c r="BH285" s="431">
        <f t="shared" si="195"/>
        <v>43.199999999999996</v>
      </c>
      <c r="BI285" s="386">
        <v>0</v>
      </c>
      <c r="BJ285" s="431">
        <f t="shared" si="161"/>
        <v>0</v>
      </c>
      <c r="BK285" s="385">
        <v>1440</v>
      </c>
      <c r="BL285" s="445">
        <f t="shared" si="196"/>
        <v>43.199999999999996</v>
      </c>
      <c r="BM285" s="77" t="s">
        <v>1315</v>
      </c>
      <c r="BN285" s="599"/>
      <c r="BO285" s="599" t="s">
        <v>1191</v>
      </c>
      <c r="BP285" s="306" t="s">
        <v>1316</v>
      </c>
    </row>
    <row r="286" spans="1:68" ht="14.25" hidden="1" customHeight="1">
      <c r="A286" s="498" t="s">
        <v>864</v>
      </c>
      <c r="B286" s="130" t="s">
        <v>746</v>
      </c>
      <c r="C286" s="544" t="s">
        <v>87</v>
      </c>
      <c r="D286" s="549" t="s">
        <v>357</v>
      </c>
      <c r="E286" s="550" t="s">
        <v>357</v>
      </c>
      <c r="F286" s="966"/>
      <c r="G286" s="214">
        <v>2021</v>
      </c>
      <c r="H286" s="176" t="s">
        <v>527</v>
      </c>
      <c r="I286" s="176" t="s">
        <v>204</v>
      </c>
      <c r="J286" s="330" t="s">
        <v>196</v>
      </c>
      <c r="K286" s="169" t="s">
        <v>1181</v>
      </c>
      <c r="L286" s="176" t="s">
        <v>1188</v>
      </c>
      <c r="M286" s="327" t="s">
        <v>1189</v>
      </c>
      <c r="N286" s="55">
        <v>4.01</v>
      </c>
      <c r="O286" s="55">
        <v>4.01</v>
      </c>
      <c r="P286" s="55">
        <v>4.05</v>
      </c>
      <c r="Q286" s="55">
        <f t="shared" si="197"/>
        <v>4.05</v>
      </c>
      <c r="R286" s="55">
        <f t="shared" si="197"/>
        <v>4.05</v>
      </c>
      <c r="S286" s="55">
        <f t="shared" si="197"/>
        <v>4.05</v>
      </c>
      <c r="T286" s="55">
        <f t="shared" si="197"/>
        <v>4.05</v>
      </c>
      <c r="U286" s="55">
        <f t="shared" si="197"/>
        <v>4.05</v>
      </c>
      <c r="V286" s="279">
        <v>4.01</v>
      </c>
      <c r="W286" s="55">
        <f t="shared" si="197"/>
        <v>4.01</v>
      </c>
      <c r="X286" s="55">
        <f t="shared" si="197"/>
        <v>4.01</v>
      </c>
      <c r="Y286" s="55">
        <f t="shared" si="197"/>
        <v>4.01</v>
      </c>
      <c r="Z286" s="55">
        <f t="shared" si="197"/>
        <v>4.01</v>
      </c>
      <c r="AA286" s="55">
        <f t="shared" si="197"/>
        <v>4.01</v>
      </c>
      <c r="AB286" s="147">
        <v>0.03</v>
      </c>
      <c r="AC286" s="147">
        <v>0.03</v>
      </c>
      <c r="AD286" s="147">
        <v>0.03</v>
      </c>
      <c r="AE286" s="147">
        <v>0.03</v>
      </c>
      <c r="AF286" s="147">
        <v>0.03</v>
      </c>
      <c r="AG286" s="147">
        <v>0.03</v>
      </c>
      <c r="AH286" s="147">
        <v>0.03</v>
      </c>
      <c r="AI286" s="147">
        <v>0.03</v>
      </c>
      <c r="AJ286" s="147">
        <v>0.03</v>
      </c>
      <c r="AK286" s="147">
        <v>0.03</v>
      </c>
      <c r="AL286" s="147">
        <v>0.03</v>
      </c>
      <c r="AM286" s="147">
        <v>0.03</v>
      </c>
      <c r="AN286" s="147">
        <v>0.03</v>
      </c>
      <c r="AO286" s="420">
        <v>4320</v>
      </c>
      <c r="AP286" s="431">
        <f t="shared" si="152"/>
        <v>129.6</v>
      </c>
      <c r="AQ286" s="385">
        <v>7200</v>
      </c>
      <c r="AR286" s="237">
        <f t="shared" si="187"/>
        <v>216</v>
      </c>
      <c r="AS286" s="96">
        <v>2880</v>
      </c>
      <c r="AT286" s="431">
        <f t="shared" si="188"/>
        <v>86.399999999999991</v>
      </c>
      <c r="AU286" s="420">
        <v>1440</v>
      </c>
      <c r="AV286" s="431">
        <f t="shared" si="189"/>
        <v>43.199999999999996</v>
      </c>
      <c r="AW286" s="385">
        <v>7200</v>
      </c>
      <c r="AX286" s="431">
        <f t="shared" si="190"/>
        <v>216</v>
      </c>
      <c r="AY286" s="386">
        <v>1440</v>
      </c>
      <c r="AZ286" s="431">
        <f t="shared" si="191"/>
        <v>43.199999999999996</v>
      </c>
      <c r="BA286" s="386">
        <v>5760</v>
      </c>
      <c r="BB286" s="431">
        <f t="shared" si="192"/>
        <v>172.79999999999998</v>
      </c>
      <c r="BC286" s="386">
        <v>2880</v>
      </c>
      <c r="BD286" s="431">
        <f t="shared" si="193"/>
        <v>86.399999999999991</v>
      </c>
      <c r="BE286" s="385">
        <v>2880</v>
      </c>
      <c r="BF286" s="431">
        <f t="shared" si="194"/>
        <v>86.399999999999991</v>
      </c>
      <c r="BG286" s="386">
        <v>5760</v>
      </c>
      <c r="BH286" s="431">
        <f t="shared" si="195"/>
        <v>172.79999999999998</v>
      </c>
      <c r="BI286" s="386">
        <v>4320</v>
      </c>
      <c r="BJ286" s="431">
        <f t="shared" si="161"/>
        <v>129.6</v>
      </c>
      <c r="BK286" s="385">
        <v>1440</v>
      </c>
      <c r="BL286" s="445">
        <f t="shared" si="196"/>
        <v>43.199999999999996</v>
      </c>
      <c r="BM286" s="77" t="s">
        <v>798</v>
      </c>
      <c r="BN286" s="599"/>
      <c r="BO286" s="599" t="s">
        <v>1194</v>
      </c>
      <c r="BP286" s="306" t="s">
        <v>1316</v>
      </c>
    </row>
    <row r="287" spans="1:68" ht="14.25" hidden="1" customHeight="1">
      <c r="A287" s="493" t="s">
        <v>864</v>
      </c>
      <c r="B287" s="130" t="s">
        <v>746</v>
      </c>
      <c r="C287" s="544" t="s">
        <v>87</v>
      </c>
      <c r="D287" s="549" t="s">
        <v>357</v>
      </c>
      <c r="E287" s="550" t="s">
        <v>357</v>
      </c>
      <c r="F287" s="966"/>
      <c r="G287" s="214">
        <v>2021</v>
      </c>
      <c r="H287" s="176" t="s">
        <v>799</v>
      </c>
      <c r="I287" s="176" t="s">
        <v>204</v>
      </c>
      <c r="J287" s="330" t="s">
        <v>196</v>
      </c>
      <c r="K287" s="169" t="s">
        <v>1181</v>
      </c>
      <c r="L287" s="176" t="s">
        <v>1182</v>
      </c>
      <c r="M287" s="327" t="s">
        <v>1183</v>
      </c>
      <c r="N287" s="55">
        <v>1.91</v>
      </c>
      <c r="O287" s="55">
        <v>1.91</v>
      </c>
      <c r="P287" s="55">
        <v>1.95</v>
      </c>
      <c r="Q287" s="55">
        <f t="shared" si="197"/>
        <v>1.95</v>
      </c>
      <c r="R287" s="55">
        <f t="shared" si="197"/>
        <v>1.95</v>
      </c>
      <c r="S287" s="55">
        <f t="shared" si="197"/>
        <v>1.95</v>
      </c>
      <c r="T287" s="55">
        <f t="shared" si="197"/>
        <v>1.95</v>
      </c>
      <c r="U287" s="55">
        <f t="shared" si="197"/>
        <v>1.95</v>
      </c>
      <c r="V287" s="279">
        <v>1.91</v>
      </c>
      <c r="W287" s="55">
        <f t="shared" si="197"/>
        <v>1.91</v>
      </c>
      <c r="X287" s="55">
        <v>1.5</v>
      </c>
      <c r="Y287" s="55">
        <f t="shared" si="197"/>
        <v>1.5</v>
      </c>
      <c r="Z287" s="55">
        <f t="shared" si="197"/>
        <v>1.5</v>
      </c>
      <c r="AA287" s="55">
        <f t="shared" si="197"/>
        <v>1.5</v>
      </c>
      <c r="AB287" s="147">
        <v>0.03</v>
      </c>
      <c r="AC287" s="147">
        <v>0.03</v>
      </c>
      <c r="AD287" s="147">
        <v>0.03</v>
      </c>
      <c r="AE287" s="147">
        <v>0.03</v>
      </c>
      <c r="AF287" s="147">
        <v>0.03</v>
      </c>
      <c r="AG287" s="147">
        <v>0.03</v>
      </c>
      <c r="AH287" s="147">
        <v>0.03</v>
      </c>
      <c r="AI287" s="147">
        <v>0.03</v>
      </c>
      <c r="AJ287" s="147">
        <v>0.03</v>
      </c>
      <c r="AK287" s="147">
        <v>0.03</v>
      </c>
      <c r="AL287" s="147">
        <v>0.03</v>
      </c>
      <c r="AM287" s="147">
        <v>0.03</v>
      </c>
      <c r="AN287" s="147">
        <v>0.03</v>
      </c>
      <c r="AO287" s="420">
        <v>0</v>
      </c>
      <c r="AP287" s="431">
        <f t="shared" si="152"/>
        <v>0</v>
      </c>
      <c r="AQ287" s="385">
        <v>0</v>
      </c>
      <c r="AR287" s="237">
        <f t="shared" si="187"/>
        <v>0</v>
      </c>
      <c r="AS287" s="96">
        <v>0</v>
      </c>
      <c r="AT287" s="431">
        <f t="shared" si="188"/>
        <v>0</v>
      </c>
      <c r="AU287" s="420">
        <v>0</v>
      </c>
      <c r="AV287" s="431">
        <f t="shared" si="189"/>
        <v>0</v>
      </c>
      <c r="AW287" s="385">
        <v>0</v>
      </c>
      <c r="AX287" s="431">
        <f t="shared" si="190"/>
        <v>0</v>
      </c>
      <c r="AY287" s="386">
        <v>0</v>
      </c>
      <c r="AZ287" s="431">
        <f t="shared" si="191"/>
        <v>0</v>
      </c>
      <c r="BA287" s="386">
        <v>0</v>
      </c>
      <c r="BB287" s="431">
        <f t="shared" si="192"/>
        <v>0</v>
      </c>
      <c r="BC287" s="386">
        <v>0</v>
      </c>
      <c r="BD287" s="431">
        <f t="shared" si="193"/>
        <v>0</v>
      </c>
      <c r="BE287" s="385">
        <v>0</v>
      </c>
      <c r="BF287" s="431">
        <f t="shared" si="194"/>
        <v>0</v>
      </c>
      <c r="BG287" s="386">
        <v>0</v>
      </c>
      <c r="BH287" s="431">
        <f t="shared" si="195"/>
        <v>0</v>
      </c>
      <c r="BI287" s="386">
        <v>0</v>
      </c>
      <c r="BJ287" s="431">
        <f t="shared" si="161"/>
        <v>0</v>
      </c>
      <c r="BK287" s="385">
        <v>0</v>
      </c>
      <c r="BL287" s="445">
        <f t="shared" si="196"/>
        <v>0</v>
      </c>
      <c r="BM287" s="77" t="s">
        <v>1317</v>
      </c>
      <c r="BN287" s="714"/>
      <c r="BO287" s="599" t="s">
        <v>1186</v>
      </c>
      <c r="BP287" s="306" t="s">
        <v>1317</v>
      </c>
    </row>
    <row r="288" spans="1:68" ht="14.25" hidden="1" customHeight="1">
      <c r="A288" s="493" t="s">
        <v>864</v>
      </c>
      <c r="B288" s="130" t="s">
        <v>746</v>
      </c>
      <c r="C288" s="544" t="s">
        <v>87</v>
      </c>
      <c r="D288" s="549" t="s">
        <v>357</v>
      </c>
      <c r="E288" s="550" t="s">
        <v>357</v>
      </c>
      <c r="F288" s="966"/>
      <c r="G288" s="214">
        <v>2021</v>
      </c>
      <c r="H288" s="176" t="s">
        <v>799</v>
      </c>
      <c r="I288" s="176" t="s">
        <v>204</v>
      </c>
      <c r="J288" s="330" t="s">
        <v>196</v>
      </c>
      <c r="K288" s="169" t="s">
        <v>1181</v>
      </c>
      <c r="L288" s="176" t="s">
        <v>1221</v>
      </c>
      <c r="M288" s="327" t="s">
        <v>1274</v>
      </c>
      <c r="N288" s="279">
        <v>2.81</v>
      </c>
      <c r="O288" s="55">
        <v>2.81</v>
      </c>
      <c r="P288" s="55">
        <v>2.81</v>
      </c>
      <c r="Q288" s="55">
        <f t="shared" si="197"/>
        <v>2.81</v>
      </c>
      <c r="R288" s="55">
        <f t="shared" si="197"/>
        <v>2.81</v>
      </c>
      <c r="S288" s="55">
        <f t="shared" si="197"/>
        <v>2.81</v>
      </c>
      <c r="T288" s="55">
        <f t="shared" si="197"/>
        <v>2.81</v>
      </c>
      <c r="U288" s="55">
        <f t="shared" si="197"/>
        <v>2.81</v>
      </c>
      <c r="V288" s="279">
        <v>3.32</v>
      </c>
      <c r="W288" s="55">
        <f t="shared" si="197"/>
        <v>3.32</v>
      </c>
      <c r="X288" s="55">
        <v>2.83</v>
      </c>
      <c r="Y288" s="55">
        <f t="shared" si="197"/>
        <v>2.83</v>
      </c>
      <c r="Z288" s="55">
        <f t="shared" si="197"/>
        <v>2.83</v>
      </c>
      <c r="AA288" s="55">
        <f t="shared" si="197"/>
        <v>2.83</v>
      </c>
      <c r="AB288" s="147">
        <v>0.03</v>
      </c>
      <c r="AC288" s="147">
        <v>0.03</v>
      </c>
      <c r="AD288" s="147">
        <v>0.03</v>
      </c>
      <c r="AE288" s="147">
        <v>0.03</v>
      </c>
      <c r="AF288" s="147">
        <v>0.03</v>
      </c>
      <c r="AG288" s="147">
        <v>0.03</v>
      </c>
      <c r="AH288" s="147">
        <v>0.03</v>
      </c>
      <c r="AI288" s="147">
        <v>0.03</v>
      </c>
      <c r="AJ288" s="147">
        <v>0.03</v>
      </c>
      <c r="AK288" s="147">
        <v>0.03</v>
      </c>
      <c r="AL288" s="147">
        <v>0.03</v>
      </c>
      <c r="AM288" s="147">
        <v>0.03</v>
      </c>
      <c r="AN288" s="147">
        <v>0.03</v>
      </c>
      <c r="AO288" s="420">
        <v>12540</v>
      </c>
      <c r="AP288" s="431">
        <f t="shared" si="152"/>
        <v>376.2</v>
      </c>
      <c r="AQ288" s="385">
        <v>8040</v>
      </c>
      <c r="AR288" s="237">
        <f t="shared" si="187"/>
        <v>241.2</v>
      </c>
      <c r="AS288" s="96">
        <v>0</v>
      </c>
      <c r="AT288" s="431">
        <f t="shared" si="188"/>
        <v>0</v>
      </c>
      <c r="AU288" s="420">
        <v>0</v>
      </c>
      <c r="AV288" s="431">
        <f t="shared" si="189"/>
        <v>0</v>
      </c>
      <c r="AW288" s="385">
        <v>0</v>
      </c>
      <c r="AX288" s="431">
        <f t="shared" si="190"/>
        <v>0</v>
      </c>
      <c r="AY288" s="386">
        <v>0</v>
      </c>
      <c r="AZ288" s="431">
        <f t="shared" si="191"/>
        <v>0</v>
      </c>
      <c r="BA288" s="386">
        <v>0</v>
      </c>
      <c r="BB288" s="431">
        <f t="shared" si="192"/>
        <v>0</v>
      </c>
      <c r="BC288" s="386">
        <v>0</v>
      </c>
      <c r="BD288" s="431">
        <f t="shared" si="193"/>
        <v>0</v>
      </c>
      <c r="BE288" s="385">
        <v>0</v>
      </c>
      <c r="BF288" s="431">
        <f t="shared" si="194"/>
        <v>0</v>
      </c>
      <c r="BG288" s="386">
        <v>0</v>
      </c>
      <c r="BH288" s="431">
        <f t="shared" si="195"/>
        <v>0</v>
      </c>
      <c r="BI288" s="386">
        <v>0</v>
      </c>
      <c r="BJ288" s="431">
        <f t="shared" si="161"/>
        <v>0</v>
      </c>
      <c r="BK288" s="385">
        <v>0</v>
      </c>
      <c r="BL288" s="445">
        <f t="shared" si="196"/>
        <v>0</v>
      </c>
      <c r="BM288" s="77" t="s">
        <v>1318</v>
      </c>
      <c r="BN288" s="714"/>
      <c r="BO288" s="599" t="s">
        <v>1191</v>
      </c>
      <c r="BP288" s="306" t="s">
        <v>1318</v>
      </c>
    </row>
    <row r="289" spans="1:78" ht="14.25" hidden="1" customHeight="1">
      <c r="A289" s="493" t="s">
        <v>864</v>
      </c>
      <c r="B289" s="130" t="s">
        <v>746</v>
      </c>
      <c r="C289" s="544" t="s">
        <v>87</v>
      </c>
      <c r="D289" s="549" t="s">
        <v>357</v>
      </c>
      <c r="E289" s="550" t="s">
        <v>357</v>
      </c>
      <c r="F289" s="966"/>
      <c r="G289" s="214">
        <v>2021</v>
      </c>
      <c r="H289" s="176" t="s">
        <v>799</v>
      </c>
      <c r="I289" s="176" t="s">
        <v>204</v>
      </c>
      <c r="J289" s="330" t="s">
        <v>196</v>
      </c>
      <c r="K289" s="169" t="s">
        <v>1181</v>
      </c>
      <c r="L289" s="176" t="s">
        <v>1188</v>
      </c>
      <c r="M289" s="327" t="s">
        <v>1189</v>
      </c>
      <c r="N289" s="55">
        <v>2.21</v>
      </c>
      <c r="O289" s="55">
        <v>2.21</v>
      </c>
      <c r="P289" s="55">
        <v>2.25</v>
      </c>
      <c r="Q289" s="55">
        <f t="shared" si="197"/>
        <v>2.25</v>
      </c>
      <c r="R289" s="55">
        <f t="shared" si="197"/>
        <v>2.25</v>
      </c>
      <c r="S289" s="55">
        <f t="shared" si="197"/>
        <v>2.25</v>
      </c>
      <c r="T289" s="55">
        <f t="shared" si="197"/>
        <v>2.25</v>
      </c>
      <c r="U289" s="55">
        <f t="shared" si="197"/>
        <v>2.25</v>
      </c>
      <c r="V289" s="279">
        <v>2.21</v>
      </c>
      <c r="W289" s="55">
        <f t="shared" si="197"/>
        <v>2.21</v>
      </c>
      <c r="X289" s="55">
        <v>1.8</v>
      </c>
      <c r="Y289" s="55">
        <f t="shared" si="197"/>
        <v>1.8</v>
      </c>
      <c r="Z289" s="55">
        <f t="shared" si="197"/>
        <v>1.8</v>
      </c>
      <c r="AA289" s="55">
        <f t="shared" si="197"/>
        <v>1.8</v>
      </c>
      <c r="AB289" s="147">
        <v>0.03</v>
      </c>
      <c r="AC289" s="147">
        <v>0.03</v>
      </c>
      <c r="AD289" s="147">
        <v>0.03</v>
      </c>
      <c r="AE289" s="147">
        <v>0.03</v>
      </c>
      <c r="AF289" s="147">
        <v>0.03</v>
      </c>
      <c r="AG289" s="147">
        <v>0.03</v>
      </c>
      <c r="AH289" s="147">
        <v>0.03</v>
      </c>
      <c r="AI289" s="147">
        <v>0.03</v>
      </c>
      <c r="AJ289" s="147">
        <v>0.03</v>
      </c>
      <c r="AK289" s="147">
        <v>0.03</v>
      </c>
      <c r="AL289" s="147">
        <v>0.03</v>
      </c>
      <c r="AM289" s="147">
        <v>0.03</v>
      </c>
      <c r="AN289" s="147">
        <v>0.03</v>
      </c>
      <c r="AO289" s="420">
        <v>23040</v>
      </c>
      <c r="AP289" s="431">
        <f t="shared" si="152"/>
        <v>691.19999999999993</v>
      </c>
      <c r="AQ289" s="385">
        <v>38880</v>
      </c>
      <c r="AR289" s="237">
        <f t="shared" si="187"/>
        <v>1166.3999999999999</v>
      </c>
      <c r="AS289" s="96">
        <v>7200</v>
      </c>
      <c r="AT289" s="431">
        <f t="shared" si="188"/>
        <v>216</v>
      </c>
      <c r="AU289" s="420">
        <v>12960</v>
      </c>
      <c r="AV289" s="431">
        <f t="shared" si="189"/>
        <v>388.8</v>
      </c>
      <c r="AW289" s="385">
        <v>11520</v>
      </c>
      <c r="AX289" s="431">
        <f t="shared" si="190"/>
        <v>345.59999999999997</v>
      </c>
      <c r="AY289" s="386">
        <v>21600</v>
      </c>
      <c r="AZ289" s="431">
        <f t="shared" si="191"/>
        <v>648</v>
      </c>
      <c r="BA289" s="386">
        <v>15840</v>
      </c>
      <c r="BB289" s="431">
        <f t="shared" si="192"/>
        <v>475.2</v>
      </c>
      <c r="BC289" s="386">
        <v>33120</v>
      </c>
      <c r="BD289" s="431">
        <f t="shared" si="193"/>
        <v>993.59999999999991</v>
      </c>
      <c r="BE289" s="385">
        <v>43200</v>
      </c>
      <c r="BF289" s="431">
        <f t="shared" si="194"/>
        <v>1296</v>
      </c>
      <c r="BG289" s="386">
        <v>12960</v>
      </c>
      <c r="BH289" s="431">
        <f t="shared" si="195"/>
        <v>388.8</v>
      </c>
      <c r="BI289" s="386">
        <v>7200</v>
      </c>
      <c r="BJ289" s="431">
        <f t="shared" si="161"/>
        <v>216</v>
      </c>
      <c r="BK289" s="386">
        <v>24480</v>
      </c>
      <c r="BL289" s="445">
        <f t="shared" si="196"/>
        <v>734.4</v>
      </c>
      <c r="BM289" s="77" t="s">
        <v>1318</v>
      </c>
      <c r="BN289" s="714"/>
      <c r="BO289" s="599" t="s">
        <v>1194</v>
      </c>
      <c r="BP289" s="306" t="s">
        <v>1318</v>
      </c>
    </row>
    <row r="290" spans="1:78" ht="14.25" hidden="1" customHeight="1">
      <c r="A290" s="493" t="s">
        <v>864</v>
      </c>
      <c r="B290" s="130" t="s">
        <v>746</v>
      </c>
      <c r="C290" s="544" t="s">
        <v>87</v>
      </c>
      <c r="D290" s="549" t="s">
        <v>357</v>
      </c>
      <c r="E290" s="550" t="s">
        <v>357</v>
      </c>
      <c r="F290" s="966"/>
      <c r="G290" s="214">
        <v>2021</v>
      </c>
      <c r="H290" s="176" t="s">
        <v>799</v>
      </c>
      <c r="I290" s="176" t="s">
        <v>204</v>
      </c>
      <c r="J290" s="330" t="s">
        <v>196</v>
      </c>
      <c r="K290" s="169" t="s">
        <v>1181</v>
      </c>
      <c r="L290" s="176" t="s">
        <v>878</v>
      </c>
      <c r="M290" s="327" t="s">
        <v>1204</v>
      </c>
      <c r="N290" s="55">
        <v>2.21</v>
      </c>
      <c r="O290" s="55">
        <v>2.21</v>
      </c>
      <c r="P290" s="55">
        <v>2.25</v>
      </c>
      <c r="Q290" s="55">
        <f t="shared" si="197"/>
        <v>2.25</v>
      </c>
      <c r="R290" s="55">
        <f t="shared" si="197"/>
        <v>2.25</v>
      </c>
      <c r="S290" s="55">
        <f t="shared" si="197"/>
        <v>2.25</v>
      </c>
      <c r="T290" s="55">
        <f t="shared" si="197"/>
        <v>2.25</v>
      </c>
      <c r="U290" s="55">
        <f t="shared" si="197"/>
        <v>2.25</v>
      </c>
      <c r="V290" s="279">
        <v>2.21</v>
      </c>
      <c r="W290" s="55">
        <f t="shared" si="197"/>
        <v>2.21</v>
      </c>
      <c r="X290" s="55">
        <v>1.8</v>
      </c>
      <c r="Y290" s="55">
        <f t="shared" si="197"/>
        <v>1.8</v>
      </c>
      <c r="Z290" s="55">
        <f t="shared" si="197"/>
        <v>1.8</v>
      </c>
      <c r="AA290" s="55">
        <f t="shared" si="197"/>
        <v>1.8</v>
      </c>
      <c r="AB290" s="147">
        <v>0.03</v>
      </c>
      <c r="AC290" s="147">
        <v>0.03</v>
      </c>
      <c r="AD290" s="147">
        <v>0.03</v>
      </c>
      <c r="AE290" s="147">
        <v>0.03</v>
      </c>
      <c r="AF290" s="147">
        <v>0.03</v>
      </c>
      <c r="AG290" s="147">
        <v>0.03</v>
      </c>
      <c r="AH290" s="147">
        <v>0.03</v>
      </c>
      <c r="AI290" s="147">
        <v>0.03</v>
      </c>
      <c r="AJ290" s="147">
        <v>0.03</v>
      </c>
      <c r="AK290" s="147">
        <v>0.03</v>
      </c>
      <c r="AL290" s="147">
        <v>0.03</v>
      </c>
      <c r="AM290" s="147">
        <v>0.03</v>
      </c>
      <c r="AN290" s="147">
        <v>0.03</v>
      </c>
      <c r="AO290" s="420">
        <v>0</v>
      </c>
      <c r="AP290" s="431">
        <f t="shared" si="152"/>
        <v>0</v>
      </c>
      <c r="AQ290" s="385">
        <v>0</v>
      </c>
      <c r="AR290" s="237">
        <f t="shared" si="187"/>
        <v>0</v>
      </c>
      <c r="AS290" s="96">
        <v>0</v>
      </c>
      <c r="AT290" s="431">
        <f t="shared" si="188"/>
        <v>0</v>
      </c>
      <c r="AU290" s="420">
        <v>0</v>
      </c>
      <c r="AV290" s="431">
        <f t="shared" si="189"/>
        <v>0</v>
      </c>
      <c r="AW290" s="385">
        <v>0</v>
      </c>
      <c r="AX290" s="431">
        <f t="shared" si="190"/>
        <v>0</v>
      </c>
      <c r="AY290" s="386">
        <v>0</v>
      </c>
      <c r="AZ290" s="431">
        <f t="shared" si="191"/>
        <v>0</v>
      </c>
      <c r="BA290" s="386">
        <v>0</v>
      </c>
      <c r="BB290" s="431">
        <f t="shared" si="192"/>
        <v>0</v>
      </c>
      <c r="BC290" s="386">
        <v>4320</v>
      </c>
      <c r="BD290" s="431">
        <f t="shared" si="193"/>
        <v>129.6</v>
      </c>
      <c r="BE290" s="385">
        <v>7200</v>
      </c>
      <c r="BF290" s="431">
        <f t="shared" si="194"/>
        <v>216</v>
      </c>
      <c r="BG290" s="386">
        <v>4320</v>
      </c>
      <c r="BH290" s="431">
        <f t="shared" si="195"/>
        <v>129.6</v>
      </c>
      <c r="BI290" s="386">
        <v>0</v>
      </c>
      <c r="BJ290" s="431">
        <f t="shared" si="161"/>
        <v>0</v>
      </c>
      <c r="BK290" s="385">
        <v>10080</v>
      </c>
      <c r="BL290" s="445">
        <f t="shared" si="196"/>
        <v>302.39999999999998</v>
      </c>
      <c r="BM290" s="77" t="s">
        <v>1318</v>
      </c>
      <c r="BN290" s="714"/>
      <c r="BO290" s="599" t="s">
        <v>1191</v>
      </c>
      <c r="BP290" s="306" t="s">
        <v>1318</v>
      </c>
    </row>
    <row r="291" spans="1:78" ht="14.25" hidden="1" customHeight="1">
      <c r="A291" s="493" t="s">
        <v>864</v>
      </c>
      <c r="B291" s="130" t="s">
        <v>746</v>
      </c>
      <c r="C291" s="544" t="s">
        <v>87</v>
      </c>
      <c r="D291" s="549" t="s">
        <v>357</v>
      </c>
      <c r="E291" s="550" t="s">
        <v>357</v>
      </c>
      <c r="F291" s="966"/>
      <c r="G291" s="214">
        <v>2021</v>
      </c>
      <c r="H291" s="176" t="s">
        <v>799</v>
      </c>
      <c r="I291" s="176" t="s">
        <v>204</v>
      </c>
      <c r="J291" s="330" t="s">
        <v>196</v>
      </c>
      <c r="K291" s="169" t="s">
        <v>1181</v>
      </c>
      <c r="L291" s="176" t="s">
        <v>1221</v>
      </c>
      <c r="M291" s="327" t="s">
        <v>1274</v>
      </c>
      <c r="N291" s="279">
        <f>291.14</f>
        <v>291.14</v>
      </c>
      <c r="O291" s="279">
        <f>291.14</f>
        <v>291.14</v>
      </c>
      <c r="P291" s="279">
        <f>291.14</f>
        <v>291.14</v>
      </c>
      <c r="Q291" s="55">
        <f t="shared" si="197"/>
        <v>291.14</v>
      </c>
      <c r="R291" s="55">
        <f t="shared" si="197"/>
        <v>291.14</v>
      </c>
      <c r="S291" s="55">
        <f t="shared" si="197"/>
        <v>291.14</v>
      </c>
      <c r="T291" s="55">
        <f t="shared" si="197"/>
        <v>291.14</v>
      </c>
      <c r="U291" s="55">
        <f t="shared" si="197"/>
        <v>291.14</v>
      </c>
      <c r="V291" s="279">
        <f>U291+57.27-4.8</f>
        <v>343.60999999999996</v>
      </c>
      <c r="W291" s="55">
        <f t="shared" si="197"/>
        <v>343.60999999999996</v>
      </c>
      <c r="X291" s="55">
        <v>284.57</v>
      </c>
      <c r="Y291" s="55">
        <f t="shared" si="197"/>
        <v>284.57</v>
      </c>
      <c r="Z291" s="55">
        <f t="shared" si="197"/>
        <v>284.57</v>
      </c>
      <c r="AA291" s="55">
        <f t="shared" si="197"/>
        <v>284.57</v>
      </c>
      <c r="AB291" s="147">
        <v>3.6</v>
      </c>
      <c r="AC291" s="147">
        <v>3.6</v>
      </c>
      <c r="AD291" s="147">
        <v>3.6</v>
      </c>
      <c r="AE291" s="147">
        <v>3.6</v>
      </c>
      <c r="AF291" s="147">
        <v>3.6</v>
      </c>
      <c r="AG291" s="147">
        <v>3.6</v>
      </c>
      <c r="AH291" s="147">
        <v>3.6</v>
      </c>
      <c r="AI291" s="147">
        <v>3.6</v>
      </c>
      <c r="AJ291" s="147">
        <v>3.6</v>
      </c>
      <c r="AK291" s="147">
        <v>3.6</v>
      </c>
      <c r="AL291" s="147">
        <v>3.6</v>
      </c>
      <c r="AM291" s="147">
        <v>3.6</v>
      </c>
      <c r="AN291" s="147">
        <v>3.6</v>
      </c>
      <c r="AO291" s="420">
        <f>120/120</f>
        <v>1</v>
      </c>
      <c r="AP291" s="431">
        <f>AC291*AO291</f>
        <v>3.6</v>
      </c>
      <c r="AQ291" s="385">
        <v>0</v>
      </c>
      <c r="AR291" s="237">
        <f>AD291*AQ291</f>
        <v>0</v>
      </c>
      <c r="AS291" s="96">
        <v>0</v>
      </c>
      <c r="AT291" s="431">
        <f>AE291*AS291</f>
        <v>0</v>
      </c>
      <c r="AU291" s="420">
        <f>120/120</f>
        <v>1</v>
      </c>
      <c r="AV291" s="431">
        <f>AF291*AU291</f>
        <v>3.6</v>
      </c>
      <c r="AW291" s="385">
        <v>0</v>
      </c>
      <c r="AX291" s="431">
        <f t="shared" si="190"/>
        <v>0</v>
      </c>
      <c r="AY291" s="386">
        <v>0</v>
      </c>
      <c r="AZ291" s="431">
        <f t="shared" si="191"/>
        <v>0</v>
      </c>
      <c r="BA291" s="386">
        <v>0</v>
      </c>
      <c r="BB291" s="431">
        <f t="shared" si="192"/>
        <v>0</v>
      </c>
      <c r="BC291" s="386">
        <v>0</v>
      </c>
      <c r="BD291" s="431">
        <f t="shared" si="193"/>
        <v>0</v>
      </c>
      <c r="BE291" s="385">
        <v>0</v>
      </c>
      <c r="BF291" s="431">
        <f t="shared" si="194"/>
        <v>0</v>
      </c>
      <c r="BG291" s="386">
        <v>0</v>
      </c>
      <c r="BH291" s="431">
        <f t="shared" si="195"/>
        <v>0</v>
      </c>
      <c r="BI291" s="386">
        <v>4</v>
      </c>
      <c r="BJ291" s="431">
        <f t="shared" si="161"/>
        <v>14.4</v>
      </c>
      <c r="BK291" s="385">
        <v>0</v>
      </c>
      <c r="BL291" s="445">
        <f t="shared" si="196"/>
        <v>0</v>
      </c>
      <c r="BM291" s="77" t="s">
        <v>1319</v>
      </c>
      <c r="BN291" s="599" t="s">
        <v>1288</v>
      </c>
      <c r="BO291" s="599" t="s">
        <v>1191</v>
      </c>
      <c r="BP291" s="306" t="s">
        <v>1319</v>
      </c>
    </row>
    <row r="292" spans="1:78" ht="14.25" hidden="1" customHeight="1">
      <c r="A292" s="493" t="s">
        <v>864</v>
      </c>
      <c r="B292" s="130" t="s">
        <v>746</v>
      </c>
      <c r="C292" s="544" t="s">
        <v>87</v>
      </c>
      <c r="D292" s="549" t="s">
        <v>357</v>
      </c>
      <c r="E292" s="550" t="s">
        <v>357</v>
      </c>
      <c r="F292" s="966"/>
      <c r="G292" s="214">
        <v>2021</v>
      </c>
      <c r="H292" s="176" t="s">
        <v>799</v>
      </c>
      <c r="I292" s="176" t="s">
        <v>204</v>
      </c>
      <c r="J292" s="330" t="s">
        <v>196</v>
      </c>
      <c r="K292" s="169" t="s">
        <v>1181</v>
      </c>
      <c r="L292" s="176" t="s">
        <v>1188</v>
      </c>
      <c r="M292" s="327" t="s">
        <v>1189</v>
      </c>
      <c r="N292" s="55">
        <f>(219.44+4.8)</f>
        <v>224.24</v>
      </c>
      <c r="O292" s="55">
        <f>(219.44+4.8)</f>
        <v>224.24</v>
      </c>
      <c r="P292" s="55">
        <f>(219.44+4.8)</f>
        <v>224.24</v>
      </c>
      <c r="Q292" s="55">
        <f t="shared" si="197"/>
        <v>224.24</v>
      </c>
      <c r="R292" s="55">
        <f t="shared" si="197"/>
        <v>224.24</v>
      </c>
      <c r="S292" s="55">
        <f t="shared" si="197"/>
        <v>224.24</v>
      </c>
      <c r="T292" s="55">
        <f t="shared" si="197"/>
        <v>224.24</v>
      </c>
      <c r="U292" s="55">
        <f t="shared" si="197"/>
        <v>224.24</v>
      </c>
      <c r="V292" s="279">
        <f>U292-4.8</f>
        <v>219.44</v>
      </c>
      <c r="W292" s="55">
        <f t="shared" si="197"/>
        <v>219.44</v>
      </c>
      <c r="X292" s="55">
        <v>170.24</v>
      </c>
      <c r="Y292" s="55">
        <f t="shared" si="197"/>
        <v>170.24</v>
      </c>
      <c r="Z292" s="55">
        <f t="shared" si="197"/>
        <v>170.24</v>
      </c>
      <c r="AA292" s="55">
        <f t="shared" si="197"/>
        <v>170.24</v>
      </c>
      <c r="AB292" s="147">
        <v>3.6</v>
      </c>
      <c r="AC292" s="147">
        <v>3.6</v>
      </c>
      <c r="AD292" s="147">
        <v>3.6</v>
      </c>
      <c r="AE292" s="147">
        <v>3.6</v>
      </c>
      <c r="AF292" s="147">
        <v>3.6</v>
      </c>
      <c r="AG292" s="147">
        <v>3.6</v>
      </c>
      <c r="AH292" s="147">
        <v>3.6</v>
      </c>
      <c r="AI292" s="147">
        <v>3.6</v>
      </c>
      <c r="AJ292" s="147">
        <v>3.6</v>
      </c>
      <c r="AK292" s="147">
        <v>3.6</v>
      </c>
      <c r="AL292" s="147">
        <v>3.6</v>
      </c>
      <c r="AM292" s="147">
        <v>3.6</v>
      </c>
      <c r="AN292" s="147">
        <v>3.6</v>
      </c>
      <c r="AO292" s="420">
        <v>0</v>
      </c>
      <c r="AP292" s="431">
        <f>AC292*AO292</f>
        <v>0</v>
      </c>
      <c r="AQ292" s="385">
        <v>0</v>
      </c>
      <c r="AR292" s="237">
        <f>AD292*AQ292</f>
        <v>0</v>
      </c>
      <c r="AS292" s="96">
        <v>0</v>
      </c>
      <c r="AT292" s="431">
        <f>AE292*AS292</f>
        <v>0</v>
      </c>
      <c r="AU292" s="420">
        <f>1440/120</f>
        <v>12</v>
      </c>
      <c r="AV292" s="431">
        <f>AF292*AU292</f>
        <v>43.2</v>
      </c>
      <c r="AW292" s="385">
        <v>0</v>
      </c>
      <c r="AX292" s="431">
        <f t="shared" si="190"/>
        <v>0</v>
      </c>
      <c r="AY292" s="386">
        <f>5760/120</f>
        <v>48</v>
      </c>
      <c r="AZ292" s="431">
        <f t="shared" si="191"/>
        <v>172.8</v>
      </c>
      <c r="BA292" s="386">
        <v>0</v>
      </c>
      <c r="BB292" s="431">
        <f t="shared" si="192"/>
        <v>0</v>
      </c>
      <c r="BC292" s="386">
        <v>0</v>
      </c>
      <c r="BD292" s="431">
        <f t="shared" si="193"/>
        <v>0</v>
      </c>
      <c r="BE292" s="385">
        <v>0</v>
      </c>
      <c r="BF292" s="431">
        <f t="shared" si="194"/>
        <v>0</v>
      </c>
      <c r="BG292" s="386">
        <v>0</v>
      </c>
      <c r="BH292" s="431">
        <f t="shared" si="195"/>
        <v>0</v>
      </c>
      <c r="BI292" s="386">
        <v>0</v>
      </c>
      <c r="BJ292" s="431">
        <f t="shared" si="161"/>
        <v>0</v>
      </c>
      <c r="BK292" s="385">
        <v>0</v>
      </c>
      <c r="BL292" s="445">
        <f t="shared" si="196"/>
        <v>0</v>
      </c>
      <c r="BM292" s="77" t="s">
        <v>1319</v>
      </c>
      <c r="BN292" s="599" t="s">
        <v>1288</v>
      </c>
      <c r="BO292" s="599" t="s">
        <v>1194</v>
      </c>
      <c r="BP292" s="306" t="s">
        <v>1319</v>
      </c>
    </row>
    <row r="293" spans="1:78" ht="14.25" hidden="1" customHeight="1">
      <c r="A293" s="498" t="s">
        <v>864</v>
      </c>
      <c r="B293" s="130" t="s">
        <v>746</v>
      </c>
      <c r="C293" s="544" t="s">
        <v>87</v>
      </c>
      <c r="D293" s="549" t="s">
        <v>357</v>
      </c>
      <c r="E293" s="550" t="s">
        <v>357</v>
      </c>
      <c r="F293" s="966"/>
      <c r="G293" s="214">
        <v>2021</v>
      </c>
      <c r="H293" s="176" t="s">
        <v>801</v>
      </c>
      <c r="I293" s="176" t="s">
        <v>217</v>
      </c>
      <c r="J293" s="330" t="s">
        <v>196</v>
      </c>
      <c r="K293" s="169" t="s">
        <v>1181</v>
      </c>
      <c r="L293" s="176" t="s">
        <v>1221</v>
      </c>
      <c r="M293" s="327" t="s">
        <v>1274</v>
      </c>
      <c r="N293" s="55">
        <v>6.89</v>
      </c>
      <c r="O293" s="55">
        <v>6.89</v>
      </c>
      <c r="P293" s="55">
        <v>6.89</v>
      </c>
      <c r="Q293" s="55">
        <f t="shared" ref="Q293:AA308" si="198">P293</f>
        <v>6.89</v>
      </c>
      <c r="R293" s="55">
        <f t="shared" si="198"/>
        <v>6.89</v>
      </c>
      <c r="S293" s="55">
        <f t="shared" si="198"/>
        <v>6.89</v>
      </c>
      <c r="T293" s="55">
        <f t="shared" si="198"/>
        <v>6.89</v>
      </c>
      <c r="U293" s="55">
        <f t="shared" si="198"/>
        <v>6.89</v>
      </c>
      <c r="V293" s="279">
        <v>8.27</v>
      </c>
      <c r="W293" s="55">
        <f t="shared" ref="W293" si="199">V293</f>
        <v>8.27</v>
      </c>
      <c r="X293" s="55">
        <v>6.95</v>
      </c>
      <c r="Y293" s="55">
        <f t="shared" ref="Y293:AA293" si="200">X293</f>
        <v>6.95</v>
      </c>
      <c r="Z293" s="55">
        <f t="shared" si="200"/>
        <v>6.95</v>
      </c>
      <c r="AA293" s="55">
        <f t="shared" si="200"/>
        <v>6.95</v>
      </c>
      <c r="AB293" s="147">
        <v>0.33</v>
      </c>
      <c r="AC293" s="147">
        <v>0.33</v>
      </c>
      <c r="AD293" s="147">
        <v>0.33</v>
      </c>
      <c r="AE293" s="147">
        <v>0.33</v>
      </c>
      <c r="AF293" s="147">
        <v>0.33</v>
      </c>
      <c r="AG293" s="147">
        <v>0.33</v>
      </c>
      <c r="AH293" s="147">
        <v>0.33</v>
      </c>
      <c r="AI293" s="147">
        <v>0.33</v>
      </c>
      <c r="AJ293" s="147">
        <v>0.33</v>
      </c>
      <c r="AK293" s="147">
        <v>0.33</v>
      </c>
      <c r="AL293" s="147">
        <v>0.33</v>
      </c>
      <c r="AM293" s="147">
        <v>0.33</v>
      </c>
      <c r="AN293" s="147">
        <v>0.33</v>
      </c>
      <c r="AO293" s="420">
        <v>0</v>
      </c>
      <c r="AP293" s="431">
        <f t="shared" ref="AP293" si="201">AC293*AO293</f>
        <v>0</v>
      </c>
      <c r="AQ293" s="385">
        <v>0</v>
      </c>
      <c r="AR293" s="237">
        <f t="shared" ref="AR293" si="202">AD293*AQ293</f>
        <v>0</v>
      </c>
      <c r="AS293" s="96">
        <v>0</v>
      </c>
      <c r="AT293" s="431">
        <f t="shared" ref="AT293" si="203">AE293*AS293</f>
        <v>0</v>
      </c>
      <c r="AU293" s="420">
        <v>0</v>
      </c>
      <c r="AV293" s="431">
        <f t="shared" ref="AV293" si="204">AF293*AU293</f>
        <v>0</v>
      </c>
      <c r="AW293" s="385">
        <v>0</v>
      </c>
      <c r="AX293" s="431">
        <f t="shared" si="190"/>
        <v>0</v>
      </c>
      <c r="AY293" s="386">
        <v>0</v>
      </c>
      <c r="AZ293" s="431">
        <f t="shared" si="191"/>
        <v>0</v>
      </c>
      <c r="BA293" s="386">
        <v>0</v>
      </c>
      <c r="BB293" s="431">
        <f t="shared" si="192"/>
        <v>0</v>
      </c>
      <c r="BC293" s="386">
        <v>1130</v>
      </c>
      <c r="BD293" s="431">
        <f t="shared" si="193"/>
        <v>372.90000000000003</v>
      </c>
      <c r="BE293" s="385">
        <v>0</v>
      </c>
      <c r="BF293" s="431">
        <f t="shared" si="194"/>
        <v>0</v>
      </c>
      <c r="BG293" s="386">
        <v>0</v>
      </c>
      <c r="BH293" s="431">
        <f t="shared" si="195"/>
        <v>0</v>
      </c>
      <c r="BI293" s="386">
        <v>0</v>
      </c>
      <c r="BJ293" s="431">
        <f t="shared" si="161"/>
        <v>0</v>
      </c>
      <c r="BK293" s="385">
        <v>0</v>
      </c>
      <c r="BL293" s="445">
        <f t="shared" si="196"/>
        <v>0</v>
      </c>
      <c r="BM293" s="77" t="s">
        <v>1320</v>
      </c>
      <c r="BN293" s="599"/>
      <c r="BO293" s="599" t="s">
        <v>1191</v>
      </c>
      <c r="BP293" s="306" t="s">
        <v>1321</v>
      </c>
    </row>
    <row r="294" spans="1:78" ht="14.25" hidden="1" customHeight="1">
      <c r="A294" s="498" t="s">
        <v>864</v>
      </c>
      <c r="B294" s="130" t="s">
        <v>746</v>
      </c>
      <c r="C294" s="544" t="s">
        <v>87</v>
      </c>
      <c r="D294" s="549" t="s">
        <v>357</v>
      </c>
      <c r="E294" s="550" t="s">
        <v>357</v>
      </c>
      <c r="F294" s="966"/>
      <c r="G294" s="214">
        <v>2021</v>
      </c>
      <c r="H294" s="176" t="s">
        <v>801</v>
      </c>
      <c r="I294" s="176" t="s">
        <v>217</v>
      </c>
      <c r="J294" s="330" t="s">
        <v>196</v>
      </c>
      <c r="K294" s="169" t="s">
        <v>1181</v>
      </c>
      <c r="L294" s="176" t="s">
        <v>1188</v>
      </c>
      <c r="M294" s="327" t="s">
        <v>1189</v>
      </c>
      <c r="N294" s="55">
        <v>6.54</v>
      </c>
      <c r="O294" s="55">
        <v>6.54</v>
      </c>
      <c r="P294" s="55">
        <v>6.54</v>
      </c>
      <c r="Q294" s="55">
        <f t="shared" si="198"/>
        <v>6.54</v>
      </c>
      <c r="R294" s="55">
        <f t="shared" si="198"/>
        <v>6.54</v>
      </c>
      <c r="S294" s="55">
        <f t="shared" si="198"/>
        <v>6.54</v>
      </c>
      <c r="T294" s="55">
        <f t="shared" si="198"/>
        <v>6.54</v>
      </c>
      <c r="U294" s="55">
        <f t="shared" si="198"/>
        <v>6.54</v>
      </c>
      <c r="V294" s="55">
        <v>6.54</v>
      </c>
      <c r="W294" s="55">
        <f t="shared" si="198"/>
        <v>6.54</v>
      </c>
      <c r="X294" s="55">
        <v>5.4399999999999995</v>
      </c>
      <c r="Y294" s="55">
        <f t="shared" si="198"/>
        <v>5.4399999999999995</v>
      </c>
      <c r="Z294" s="55">
        <f t="shared" si="198"/>
        <v>5.4399999999999995</v>
      </c>
      <c r="AA294" s="55">
        <f t="shared" si="198"/>
        <v>5.4399999999999995</v>
      </c>
      <c r="AB294" s="147">
        <v>0.33</v>
      </c>
      <c r="AC294" s="147">
        <v>0.33</v>
      </c>
      <c r="AD294" s="147">
        <v>0.33</v>
      </c>
      <c r="AE294" s="147">
        <v>0.33</v>
      </c>
      <c r="AF294" s="147">
        <v>0.33</v>
      </c>
      <c r="AG294" s="147">
        <v>0.33</v>
      </c>
      <c r="AH294" s="147">
        <v>0.33</v>
      </c>
      <c r="AI294" s="147">
        <v>0.33</v>
      </c>
      <c r="AJ294" s="147">
        <v>0.33</v>
      </c>
      <c r="AK294" s="147">
        <v>0.33</v>
      </c>
      <c r="AL294" s="147">
        <v>0.33</v>
      </c>
      <c r="AM294" s="147">
        <v>0.33</v>
      </c>
      <c r="AN294" s="147">
        <v>0.33</v>
      </c>
      <c r="AO294" s="420">
        <v>0</v>
      </c>
      <c r="AP294" s="431">
        <f t="shared" si="152"/>
        <v>0</v>
      </c>
      <c r="AQ294" s="385">
        <v>0</v>
      </c>
      <c r="AR294" s="237">
        <f t="shared" si="187"/>
        <v>0</v>
      </c>
      <c r="AS294" s="96">
        <v>1080</v>
      </c>
      <c r="AT294" s="431">
        <f t="shared" si="188"/>
        <v>356.40000000000003</v>
      </c>
      <c r="AU294" s="420">
        <v>0</v>
      </c>
      <c r="AV294" s="431">
        <f t="shared" si="189"/>
        <v>0</v>
      </c>
      <c r="AW294" s="385">
        <v>0</v>
      </c>
      <c r="AX294" s="431">
        <f t="shared" si="190"/>
        <v>0</v>
      </c>
      <c r="AY294" s="386">
        <v>0</v>
      </c>
      <c r="AZ294" s="431">
        <f t="shared" si="191"/>
        <v>0</v>
      </c>
      <c r="BA294" s="386">
        <v>0</v>
      </c>
      <c r="BB294" s="431">
        <f t="shared" si="192"/>
        <v>0</v>
      </c>
      <c r="BC294" s="386">
        <v>0</v>
      </c>
      <c r="BD294" s="431">
        <f t="shared" si="193"/>
        <v>0</v>
      </c>
      <c r="BE294" s="385">
        <v>0</v>
      </c>
      <c r="BF294" s="431">
        <f t="shared" si="194"/>
        <v>0</v>
      </c>
      <c r="BG294" s="386">
        <v>0</v>
      </c>
      <c r="BH294" s="431">
        <f t="shared" si="195"/>
        <v>0</v>
      </c>
      <c r="BI294" s="386">
        <v>0</v>
      </c>
      <c r="BJ294" s="431">
        <f t="shared" si="161"/>
        <v>0</v>
      </c>
      <c r="BK294" s="385">
        <v>0</v>
      </c>
      <c r="BL294" s="445">
        <f t="shared" si="196"/>
        <v>0</v>
      </c>
      <c r="BM294" s="77" t="s">
        <v>1322</v>
      </c>
      <c r="BN294" s="599"/>
      <c r="BO294" s="599" t="s">
        <v>1191</v>
      </c>
      <c r="BP294" s="306" t="s">
        <v>1323</v>
      </c>
    </row>
    <row r="295" spans="1:78" ht="14.25" hidden="1" customHeight="1">
      <c r="A295" s="498" t="s">
        <v>864</v>
      </c>
      <c r="B295" s="130" t="s">
        <v>746</v>
      </c>
      <c r="C295" s="544" t="s">
        <v>87</v>
      </c>
      <c r="D295" s="549" t="s">
        <v>357</v>
      </c>
      <c r="E295" s="550" t="s">
        <v>357</v>
      </c>
      <c r="F295" s="966"/>
      <c r="G295" s="214">
        <v>2021</v>
      </c>
      <c r="H295" s="176" t="s">
        <v>801</v>
      </c>
      <c r="I295" s="176" t="s">
        <v>217</v>
      </c>
      <c r="J295" s="330" t="s">
        <v>196</v>
      </c>
      <c r="K295" s="169" t="s">
        <v>1181</v>
      </c>
      <c r="L295" s="176" t="s">
        <v>1188</v>
      </c>
      <c r="M295" s="327" t="s">
        <v>1189</v>
      </c>
      <c r="N295" s="55">
        <v>6.54</v>
      </c>
      <c r="O295" s="55">
        <v>6.54</v>
      </c>
      <c r="P295" s="55">
        <v>6.54</v>
      </c>
      <c r="Q295" s="55">
        <f t="shared" si="198"/>
        <v>6.54</v>
      </c>
      <c r="R295" s="55">
        <f t="shared" si="198"/>
        <v>6.54</v>
      </c>
      <c r="S295" s="55">
        <f t="shared" si="198"/>
        <v>6.54</v>
      </c>
      <c r="T295" s="55">
        <f t="shared" si="198"/>
        <v>6.54</v>
      </c>
      <c r="U295" s="55">
        <f t="shared" si="198"/>
        <v>6.54</v>
      </c>
      <c r="V295" s="55">
        <v>6.54</v>
      </c>
      <c r="W295" s="55">
        <f t="shared" si="198"/>
        <v>6.54</v>
      </c>
      <c r="X295" s="55">
        <v>5.4399999999999995</v>
      </c>
      <c r="Y295" s="55">
        <f t="shared" si="198"/>
        <v>5.4399999999999995</v>
      </c>
      <c r="Z295" s="55">
        <f t="shared" si="198"/>
        <v>5.4399999999999995</v>
      </c>
      <c r="AA295" s="55">
        <f t="shared" si="198"/>
        <v>5.4399999999999995</v>
      </c>
      <c r="AB295" s="147">
        <v>0.33</v>
      </c>
      <c r="AC295" s="147">
        <v>0.33</v>
      </c>
      <c r="AD295" s="147">
        <v>0.33</v>
      </c>
      <c r="AE295" s="147">
        <v>0.33</v>
      </c>
      <c r="AF295" s="147">
        <v>0.33</v>
      </c>
      <c r="AG295" s="147">
        <v>0.33</v>
      </c>
      <c r="AH295" s="147">
        <v>0.33</v>
      </c>
      <c r="AI295" s="147">
        <v>0.33</v>
      </c>
      <c r="AJ295" s="147">
        <v>0.33</v>
      </c>
      <c r="AK295" s="147">
        <v>0.33</v>
      </c>
      <c r="AL295" s="147">
        <v>0.33</v>
      </c>
      <c r="AM295" s="147">
        <v>0.33</v>
      </c>
      <c r="AN295" s="147">
        <v>0.33</v>
      </c>
      <c r="AO295" s="420">
        <v>0</v>
      </c>
      <c r="AP295" s="431">
        <f t="shared" si="152"/>
        <v>0</v>
      </c>
      <c r="AQ295" s="385">
        <v>4320</v>
      </c>
      <c r="AR295" s="237">
        <f t="shared" si="187"/>
        <v>1425.6000000000001</v>
      </c>
      <c r="AS295" s="96">
        <v>2160</v>
      </c>
      <c r="AT295" s="431">
        <f t="shared" si="188"/>
        <v>712.80000000000007</v>
      </c>
      <c r="AU295" s="420">
        <v>0</v>
      </c>
      <c r="AV295" s="431">
        <f t="shared" si="189"/>
        <v>0</v>
      </c>
      <c r="AW295" s="385">
        <v>1080</v>
      </c>
      <c r="AX295" s="431">
        <f t="shared" si="190"/>
        <v>356.40000000000003</v>
      </c>
      <c r="AY295" s="386">
        <v>0</v>
      </c>
      <c r="AZ295" s="431">
        <f t="shared" si="191"/>
        <v>0</v>
      </c>
      <c r="BA295" s="386">
        <v>0</v>
      </c>
      <c r="BB295" s="431">
        <f t="shared" si="192"/>
        <v>0</v>
      </c>
      <c r="BC295" s="386">
        <v>3240</v>
      </c>
      <c r="BD295" s="431">
        <f t="shared" si="193"/>
        <v>1069.2</v>
      </c>
      <c r="BE295" s="385">
        <v>0</v>
      </c>
      <c r="BF295" s="431">
        <f t="shared" si="194"/>
        <v>0</v>
      </c>
      <c r="BG295" s="386">
        <v>0</v>
      </c>
      <c r="BH295" s="431">
        <f t="shared" si="195"/>
        <v>0</v>
      </c>
      <c r="BI295" s="386">
        <v>0</v>
      </c>
      <c r="BJ295" s="431">
        <f t="shared" si="161"/>
        <v>0</v>
      </c>
      <c r="BK295" s="385">
        <v>0</v>
      </c>
      <c r="BL295" s="445">
        <f t="shared" si="196"/>
        <v>0</v>
      </c>
      <c r="BM295" s="77" t="s">
        <v>1324</v>
      </c>
      <c r="BN295" s="599"/>
      <c r="BO295" s="599" t="s">
        <v>1242</v>
      </c>
      <c r="BP295" s="306" t="s">
        <v>1325</v>
      </c>
    </row>
    <row r="296" spans="1:78" ht="14.25" hidden="1" customHeight="1">
      <c r="A296" s="498" t="s">
        <v>864</v>
      </c>
      <c r="B296" s="130" t="s">
        <v>746</v>
      </c>
      <c r="C296" s="544" t="s">
        <v>87</v>
      </c>
      <c r="D296" s="549" t="s">
        <v>357</v>
      </c>
      <c r="E296" s="550" t="s">
        <v>357</v>
      </c>
      <c r="F296" s="966"/>
      <c r="G296" s="214">
        <v>2021</v>
      </c>
      <c r="H296" s="176" t="s">
        <v>801</v>
      </c>
      <c r="I296" s="176" t="s">
        <v>217</v>
      </c>
      <c r="J296" s="330" t="s">
        <v>196</v>
      </c>
      <c r="K296" s="169" t="s">
        <v>1181</v>
      </c>
      <c r="L296" s="176" t="s">
        <v>1188</v>
      </c>
      <c r="M296" s="327" t="s">
        <v>1189</v>
      </c>
      <c r="N296" s="55">
        <v>6.54</v>
      </c>
      <c r="O296" s="55">
        <v>6.54</v>
      </c>
      <c r="P296" s="55">
        <v>6.54</v>
      </c>
      <c r="Q296" s="55">
        <f t="shared" si="198"/>
        <v>6.54</v>
      </c>
      <c r="R296" s="55">
        <f t="shared" si="198"/>
        <v>6.54</v>
      </c>
      <c r="S296" s="55">
        <f t="shared" si="198"/>
        <v>6.54</v>
      </c>
      <c r="T296" s="55">
        <f t="shared" si="198"/>
        <v>6.54</v>
      </c>
      <c r="U296" s="55">
        <f t="shared" si="198"/>
        <v>6.54</v>
      </c>
      <c r="V296" s="55">
        <v>6.54</v>
      </c>
      <c r="W296" s="55">
        <f t="shared" si="198"/>
        <v>6.54</v>
      </c>
      <c r="X296" s="55">
        <v>5.4399999999999995</v>
      </c>
      <c r="Y296" s="55">
        <f t="shared" si="198"/>
        <v>5.4399999999999995</v>
      </c>
      <c r="Z296" s="55">
        <f t="shared" si="198"/>
        <v>5.4399999999999995</v>
      </c>
      <c r="AA296" s="55">
        <f t="shared" si="198"/>
        <v>5.4399999999999995</v>
      </c>
      <c r="AB296" s="147">
        <v>0.33</v>
      </c>
      <c r="AC296" s="147">
        <v>0.33</v>
      </c>
      <c r="AD296" s="147">
        <v>0.33</v>
      </c>
      <c r="AE296" s="147">
        <v>0.33</v>
      </c>
      <c r="AF296" s="147">
        <v>0.33</v>
      </c>
      <c r="AG296" s="147">
        <v>0.33</v>
      </c>
      <c r="AH296" s="147">
        <v>0.33</v>
      </c>
      <c r="AI296" s="147">
        <v>0.33</v>
      </c>
      <c r="AJ296" s="147">
        <v>0.33</v>
      </c>
      <c r="AK296" s="147">
        <v>0.33</v>
      </c>
      <c r="AL296" s="147">
        <v>0.33</v>
      </c>
      <c r="AM296" s="147">
        <v>0.33</v>
      </c>
      <c r="AN296" s="147">
        <v>0.33</v>
      </c>
      <c r="AO296" s="420">
        <v>3240</v>
      </c>
      <c r="AP296" s="431">
        <f t="shared" si="152"/>
        <v>1069.2</v>
      </c>
      <c r="AQ296" s="385">
        <v>4320</v>
      </c>
      <c r="AR296" s="237">
        <f t="shared" si="187"/>
        <v>1425.6000000000001</v>
      </c>
      <c r="AS296" s="96">
        <v>4320</v>
      </c>
      <c r="AT296" s="431">
        <f t="shared" si="188"/>
        <v>1425.6000000000001</v>
      </c>
      <c r="AU296" s="420">
        <v>4320</v>
      </c>
      <c r="AV296" s="431">
        <f t="shared" si="189"/>
        <v>1425.6000000000001</v>
      </c>
      <c r="AW296" s="385">
        <v>7560</v>
      </c>
      <c r="AX296" s="431">
        <f t="shared" si="190"/>
        <v>2494.8000000000002</v>
      </c>
      <c r="AY296" s="386">
        <v>3240</v>
      </c>
      <c r="AZ296" s="431">
        <f t="shared" si="191"/>
        <v>1069.2</v>
      </c>
      <c r="BA296" s="386">
        <v>6480</v>
      </c>
      <c r="BB296" s="431">
        <f t="shared" si="192"/>
        <v>2138.4</v>
      </c>
      <c r="BC296" s="386">
        <v>2160</v>
      </c>
      <c r="BD296" s="431">
        <f t="shared" si="193"/>
        <v>712.80000000000007</v>
      </c>
      <c r="BE296" s="385">
        <v>1080</v>
      </c>
      <c r="BF296" s="431">
        <f t="shared" si="194"/>
        <v>356.40000000000003</v>
      </c>
      <c r="BG296" s="386">
        <v>0</v>
      </c>
      <c r="BH296" s="431">
        <f t="shared" si="195"/>
        <v>0</v>
      </c>
      <c r="BI296" s="386">
        <v>0</v>
      </c>
      <c r="BJ296" s="431">
        <f t="shared" si="161"/>
        <v>0</v>
      </c>
      <c r="BK296" s="386">
        <v>0</v>
      </c>
      <c r="BL296" s="445">
        <f t="shared" si="196"/>
        <v>0</v>
      </c>
      <c r="BM296" s="77" t="s">
        <v>1326</v>
      </c>
      <c r="BN296" s="599"/>
      <c r="BO296" s="599" t="s">
        <v>1194</v>
      </c>
      <c r="BP296" s="306" t="s">
        <v>1327</v>
      </c>
    </row>
    <row r="297" spans="1:78" s="613" customFormat="1" ht="14.25" hidden="1" customHeight="1">
      <c r="A297" s="493" t="s">
        <v>864</v>
      </c>
      <c r="B297" s="130" t="s">
        <v>746</v>
      </c>
      <c r="C297" s="544" t="s">
        <v>87</v>
      </c>
      <c r="D297" s="549" t="s">
        <v>357</v>
      </c>
      <c r="E297" s="550" t="s">
        <v>357</v>
      </c>
      <c r="F297" s="966"/>
      <c r="G297" s="214">
        <v>2024</v>
      </c>
      <c r="H297" s="176" t="s">
        <v>1328</v>
      </c>
      <c r="I297" s="176" t="s">
        <v>217</v>
      </c>
      <c r="J297" s="330" t="s">
        <v>196</v>
      </c>
      <c r="K297" s="176" t="s">
        <v>1329</v>
      </c>
      <c r="L297" s="8" t="s">
        <v>1182</v>
      </c>
      <c r="M297" s="327" t="s">
        <v>1208</v>
      </c>
      <c r="N297" s="116">
        <v>7.58</v>
      </c>
      <c r="O297" s="55">
        <v>7.58</v>
      </c>
      <c r="P297" s="55">
        <v>7.58</v>
      </c>
      <c r="Q297" s="55">
        <f t="shared" si="198"/>
        <v>7.58</v>
      </c>
      <c r="R297" s="55">
        <f t="shared" si="198"/>
        <v>7.58</v>
      </c>
      <c r="S297" s="55">
        <f t="shared" si="198"/>
        <v>7.58</v>
      </c>
      <c r="T297" s="55">
        <f t="shared" si="198"/>
        <v>7.58</v>
      </c>
      <c r="U297" s="55">
        <f t="shared" si="198"/>
        <v>7.58</v>
      </c>
      <c r="V297" s="55">
        <v>7.58</v>
      </c>
      <c r="W297" s="55">
        <f t="shared" si="198"/>
        <v>7.58</v>
      </c>
      <c r="X297" s="55">
        <v>6.48</v>
      </c>
      <c r="Y297" s="55">
        <f t="shared" si="198"/>
        <v>6.48</v>
      </c>
      <c r="Z297" s="55">
        <f t="shared" si="198"/>
        <v>6.48</v>
      </c>
      <c r="AA297" s="55">
        <f t="shared" si="198"/>
        <v>6.48</v>
      </c>
      <c r="AB297" s="147">
        <v>0.24</v>
      </c>
      <c r="AC297" s="147">
        <v>0.24</v>
      </c>
      <c r="AD297" s="147">
        <v>0.24</v>
      </c>
      <c r="AE297" s="147">
        <v>0.24</v>
      </c>
      <c r="AF297" s="147">
        <v>0.24</v>
      </c>
      <c r="AG297" s="147">
        <v>0.24</v>
      </c>
      <c r="AH297" s="147">
        <v>0.24</v>
      </c>
      <c r="AI297" s="147">
        <v>0.24</v>
      </c>
      <c r="AJ297" s="147">
        <v>0.24</v>
      </c>
      <c r="AK297" s="147">
        <v>0.24</v>
      </c>
      <c r="AL297" s="147">
        <v>0.24</v>
      </c>
      <c r="AM297" s="147">
        <v>0.24</v>
      </c>
      <c r="AN297" s="147">
        <v>0.24</v>
      </c>
      <c r="AO297" s="420">
        <v>0</v>
      </c>
      <c r="AP297" s="431">
        <f t="shared" si="152"/>
        <v>0</v>
      </c>
      <c r="AQ297" s="385">
        <v>0</v>
      </c>
      <c r="AR297" s="237">
        <f>AD297*AQ297</f>
        <v>0</v>
      </c>
      <c r="AS297" s="96">
        <v>0</v>
      </c>
      <c r="AT297" s="431">
        <f>AE297*AS297</f>
        <v>0</v>
      </c>
      <c r="AU297" s="420">
        <v>0</v>
      </c>
      <c r="AV297" s="431">
        <f t="shared" si="189"/>
        <v>0</v>
      </c>
      <c r="AW297" s="385">
        <v>2800</v>
      </c>
      <c r="AX297" s="431">
        <f t="shared" si="190"/>
        <v>672</v>
      </c>
      <c r="AY297" s="386">
        <v>1000</v>
      </c>
      <c r="AZ297" s="431">
        <f t="shared" si="191"/>
        <v>240</v>
      </c>
      <c r="BA297" s="386">
        <v>1000</v>
      </c>
      <c r="BB297" s="431">
        <f t="shared" si="192"/>
        <v>240</v>
      </c>
      <c r="BC297" s="386">
        <v>2000</v>
      </c>
      <c r="BD297" s="431">
        <f t="shared" si="193"/>
        <v>480</v>
      </c>
      <c r="BE297" s="385">
        <v>3000</v>
      </c>
      <c r="BF297" s="431">
        <f t="shared" si="194"/>
        <v>720</v>
      </c>
      <c r="BG297" s="386">
        <v>3000</v>
      </c>
      <c r="BH297" s="431">
        <f t="shared" si="195"/>
        <v>720</v>
      </c>
      <c r="BI297" s="385">
        <v>1000</v>
      </c>
      <c r="BJ297" s="431">
        <f t="shared" si="161"/>
        <v>240</v>
      </c>
      <c r="BK297" s="385">
        <v>0</v>
      </c>
      <c r="BL297" s="445">
        <f t="shared" si="196"/>
        <v>0</v>
      </c>
      <c r="BM297" s="77" t="s">
        <v>1330</v>
      </c>
      <c r="BN297" s="599" t="s">
        <v>1249</v>
      </c>
      <c r="BO297" s="599" t="s">
        <v>1186</v>
      </c>
      <c r="BP297" s="306" t="s">
        <v>1331</v>
      </c>
      <c r="BQ297" s="1"/>
      <c r="BR297" s="1"/>
      <c r="BS297" s="1"/>
      <c r="BT297" s="1"/>
      <c r="BU297" s="1"/>
      <c r="BV297" s="1"/>
      <c r="BW297" s="1"/>
      <c r="BX297" s="1"/>
      <c r="BY297" s="1"/>
      <c r="BZ297" s="1"/>
    </row>
    <row r="298" spans="1:78" ht="14.25" hidden="1" customHeight="1">
      <c r="A298" s="493" t="s">
        <v>864</v>
      </c>
      <c r="B298" s="130" t="s">
        <v>746</v>
      </c>
      <c r="C298" s="544" t="s">
        <v>87</v>
      </c>
      <c r="D298" s="549" t="s">
        <v>357</v>
      </c>
      <c r="E298" s="550" t="s">
        <v>357</v>
      </c>
      <c r="F298" s="966"/>
      <c r="G298" s="214">
        <v>2024</v>
      </c>
      <c r="H298" s="176" t="s">
        <v>1332</v>
      </c>
      <c r="I298" s="176" t="s">
        <v>217</v>
      </c>
      <c r="J298" s="330" t="s">
        <v>196</v>
      </c>
      <c r="K298" s="169" t="s">
        <v>1181</v>
      </c>
      <c r="L298" s="176" t="s">
        <v>1188</v>
      </c>
      <c r="M298" s="327" t="s">
        <v>1189</v>
      </c>
      <c r="N298" s="55">
        <v>6.54</v>
      </c>
      <c r="O298" s="55">
        <v>6.54</v>
      </c>
      <c r="P298" s="55">
        <v>6.54</v>
      </c>
      <c r="Q298" s="55">
        <f t="shared" si="198"/>
        <v>6.54</v>
      </c>
      <c r="R298" s="55">
        <f t="shared" si="198"/>
        <v>6.54</v>
      </c>
      <c r="S298" s="55">
        <f t="shared" si="198"/>
        <v>6.54</v>
      </c>
      <c r="T298" s="55">
        <f t="shared" si="198"/>
        <v>6.54</v>
      </c>
      <c r="U298" s="55">
        <f t="shared" si="198"/>
        <v>6.54</v>
      </c>
      <c r="V298" s="55">
        <v>6.54</v>
      </c>
      <c r="W298" s="55">
        <f t="shared" si="198"/>
        <v>6.54</v>
      </c>
      <c r="X298" s="55">
        <v>5.4399999999999995</v>
      </c>
      <c r="Y298" s="55">
        <f t="shared" si="198"/>
        <v>5.4399999999999995</v>
      </c>
      <c r="Z298" s="55">
        <f t="shared" si="198"/>
        <v>5.4399999999999995</v>
      </c>
      <c r="AA298" s="55">
        <f t="shared" si="198"/>
        <v>5.4399999999999995</v>
      </c>
      <c r="AB298" s="147">
        <v>0.33</v>
      </c>
      <c r="AC298" s="147">
        <v>0.33</v>
      </c>
      <c r="AD298" s="147">
        <v>0.33</v>
      </c>
      <c r="AE298" s="147">
        <v>0.33</v>
      </c>
      <c r="AF298" s="147">
        <v>0.33</v>
      </c>
      <c r="AG298" s="147">
        <v>0.33</v>
      </c>
      <c r="AH298" s="147">
        <v>0.33</v>
      </c>
      <c r="AI298" s="147">
        <v>0.33</v>
      </c>
      <c r="AJ298" s="147">
        <v>0.33</v>
      </c>
      <c r="AK298" s="147">
        <v>0.33</v>
      </c>
      <c r="AL298" s="147">
        <v>0.33</v>
      </c>
      <c r="AM298" s="147">
        <v>0.33</v>
      </c>
      <c r="AN298" s="147">
        <v>0.33</v>
      </c>
      <c r="AO298" s="420">
        <v>0</v>
      </c>
      <c r="AP298" s="431">
        <f t="shared" si="152"/>
        <v>0</v>
      </c>
      <c r="AQ298" s="385">
        <v>1080</v>
      </c>
      <c r="AR298" s="237">
        <f t="shared" si="187"/>
        <v>356.40000000000003</v>
      </c>
      <c r="AS298" s="96">
        <v>0</v>
      </c>
      <c r="AT298" s="431">
        <f t="shared" si="188"/>
        <v>0</v>
      </c>
      <c r="AU298" s="420">
        <v>0</v>
      </c>
      <c r="AV298" s="431">
        <f t="shared" si="189"/>
        <v>0</v>
      </c>
      <c r="AW298" s="385">
        <v>1080</v>
      </c>
      <c r="AX298" s="431">
        <f t="shared" si="190"/>
        <v>356.40000000000003</v>
      </c>
      <c r="AY298" s="386">
        <v>0</v>
      </c>
      <c r="AZ298" s="431">
        <f t="shared" si="191"/>
        <v>0</v>
      </c>
      <c r="BA298" s="386">
        <v>0</v>
      </c>
      <c r="BB298" s="431">
        <f t="shared" si="192"/>
        <v>0</v>
      </c>
      <c r="BC298" s="386">
        <v>0</v>
      </c>
      <c r="BD298" s="431">
        <f t="shared" si="193"/>
        <v>0</v>
      </c>
      <c r="BE298" s="386">
        <v>0</v>
      </c>
      <c r="BF298" s="431">
        <f t="shared" si="194"/>
        <v>0</v>
      </c>
      <c r="BG298" s="386">
        <v>0</v>
      </c>
      <c r="BH298" s="431">
        <f t="shared" si="195"/>
        <v>0</v>
      </c>
      <c r="BI298" s="386">
        <v>0</v>
      </c>
      <c r="BJ298" s="431">
        <f t="shared" si="161"/>
        <v>0</v>
      </c>
      <c r="BK298" s="386">
        <v>0</v>
      </c>
      <c r="BL298" s="445">
        <f t="shared" si="196"/>
        <v>0</v>
      </c>
      <c r="BM298" s="77" t="s">
        <v>1333</v>
      </c>
      <c r="BN298" s="599" t="s">
        <v>1249</v>
      </c>
      <c r="BO298" s="599" t="s">
        <v>1191</v>
      </c>
      <c r="BP298" s="306" t="s">
        <v>1334</v>
      </c>
    </row>
    <row r="299" spans="1:78" ht="14.25" hidden="1" customHeight="1">
      <c r="A299" s="493" t="s">
        <v>864</v>
      </c>
      <c r="B299" s="130" t="s">
        <v>746</v>
      </c>
      <c r="C299" s="544" t="s">
        <v>87</v>
      </c>
      <c r="D299" s="549" t="s">
        <v>357</v>
      </c>
      <c r="E299" s="550" t="s">
        <v>357</v>
      </c>
      <c r="F299" s="966"/>
      <c r="G299" s="214">
        <v>2024</v>
      </c>
      <c r="H299" s="176" t="s">
        <v>1332</v>
      </c>
      <c r="I299" s="176" t="s">
        <v>217</v>
      </c>
      <c r="J299" s="330" t="s">
        <v>196</v>
      </c>
      <c r="K299" s="169" t="s">
        <v>1181</v>
      </c>
      <c r="L299" s="176" t="s">
        <v>1188</v>
      </c>
      <c r="M299" s="327" t="s">
        <v>1189</v>
      </c>
      <c r="N299" s="55">
        <v>6.54</v>
      </c>
      <c r="O299" s="55">
        <v>6.54</v>
      </c>
      <c r="P299" s="55">
        <v>6.54</v>
      </c>
      <c r="Q299" s="55">
        <f t="shared" si="198"/>
        <v>6.54</v>
      </c>
      <c r="R299" s="55">
        <f t="shared" si="198"/>
        <v>6.54</v>
      </c>
      <c r="S299" s="55">
        <f t="shared" si="198"/>
        <v>6.54</v>
      </c>
      <c r="T299" s="55">
        <f t="shared" si="198"/>
        <v>6.54</v>
      </c>
      <c r="U299" s="55">
        <f t="shared" si="198"/>
        <v>6.54</v>
      </c>
      <c r="V299" s="55">
        <v>6.54</v>
      </c>
      <c r="W299" s="55">
        <f t="shared" si="198"/>
        <v>6.54</v>
      </c>
      <c r="X299" s="55">
        <v>5.4399999999999995</v>
      </c>
      <c r="Y299" s="55">
        <f t="shared" si="198"/>
        <v>5.4399999999999995</v>
      </c>
      <c r="Z299" s="55">
        <f t="shared" si="198"/>
        <v>5.4399999999999995</v>
      </c>
      <c r="AA299" s="55">
        <f t="shared" si="198"/>
        <v>5.4399999999999995</v>
      </c>
      <c r="AB299" s="147">
        <v>0.33</v>
      </c>
      <c r="AC299" s="147">
        <v>0.33</v>
      </c>
      <c r="AD299" s="147">
        <v>0.33</v>
      </c>
      <c r="AE299" s="147">
        <v>0.33</v>
      </c>
      <c r="AF299" s="147">
        <v>0.33</v>
      </c>
      <c r="AG299" s="147">
        <v>0.33</v>
      </c>
      <c r="AH299" s="147">
        <v>0.33</v>
      </c>
      <c r="AI299" s="147">
        <v>0.33</v>
      </c>
      <c r="AJ299" s="147">
        <v>0.33</v>
      </c>
      <c r="AK299" s="147">
        <v>0.33</v>
      </c>
      <c r="AL299" s="147">
        <v>0.33</v>
      </c>
      <c r="AM299" s="147">
        <v>0.33</v>
      </c>
      <c r="AN299" s="147">
        <v>0.33</v>
      </c>
      <c r="AO299" s="420">
        <v>0</v>
      </c>
      <c r="AP299" s="431">
        <f t="shared" si="152"/>
        <v>0</v>
      </c>
      <c r="AQ299" s="385">
        <v>0</v>
      </c>
      <c r="AR299" s="237">
        <f t="shared" si="187"/>
        <v>0</v>
      </c>
      <c r="AS299" s="96">
        <v>0</v>
      </c>
      <c r="AT299" s="431">
        <f t="shared" si="188"/>
        <v>0</v>
      </c>
      <c r="AU299" s="420">
        <v>0</v>
      </c>
      <c r="AV299" s="431">
        <f t="shared" si="189"/>
        <v>0</v>
      </c>
      <c r="AW299" s="385">
        <v>5400</v>
      </c>
      <c r="AX299" s="431">
        <f t="shared" si="190"/>
        <v>1782</v>
      </c>
      <c r="AY299" s="386">
        <v>0</v>
      </c>
      <c r="AZ299" s="431">
        <f t="shared" si="191"/>
        <v>0</v>
      </c>
      <c r="BA299" s="386">
        <v>0</v>
      </c>
      <c r="BB299" s="431">
        <f t="shared" si="192"/>
        <v>0</v>
      </c>
      <c r="BC299" s="386">
        <v>0</v>
      </c>
      <c r="BD299" s="431">
        <f t="shared" si="193"/>
        <v>0</v>
      </c>
      <c r="BE299" s="386">
        <v>0</v>
      </c>
      <c r="BF299" s="431">
        <f t="shared" si="194"/>
        <v>0</v>
      </c>
      <c r="BG299" s="386">
        <v>0</v>
      </c>
      <c r="BH299" s="431">
        <f t="shared" si="195"/>
        <v>0</v>
      </c>
      <c r="BI299" s="386">
        <v>0</v>
      </c>
      <c r="BJ299" s="431">
        <f t="shared" si="161"/>
        <v>0</v>
      </c>
      <c r="BK299" s="386">
        <v>0</v>
      </c>
      <c r="BL299" s="445">
        <f t="shared" si="196"/>
        <v>0</v>
      </c>
      <c r="BM299" s="77" t="s">
        <v>1335</v>
      </c>
      <c r="BN299" s="599" t="s">
        <v>1249</v>
      </c>
      <c r="BO299" s="599" t="s">
        <v>1242</v>
      </c>
      <c r="BP299" s="306" t="s">
        <v>1336</v>
      </c>
    </row>
    <row r="300" spans="1:78" ht="14.25" hidden="1" customHeight="1">
      <c r="A300" s="493" t="s">
        <v>864</v>
      </c>
      <c r="B300" s="130" t="s">
        <v>746</v>
      </c>
      <c r="C300" s="544" t="s">
        <v>87</v>
      </c>
      <c r="D300" s="549" t="s">
        <v>357</v>
      </c>
      <c r="E300" s="550" t="s">
        <v>357</v>
      </c>
      <c r="F300" s="966"/>
      <c r="G300" s="214">
        <v>2024</v>
      </c>
      <c r="H300" s="176" t="s">
        <v>1332</v>
      </c>
      <c r="I300" s="176" t="s">
        <v>217</v>
      </c>
      <c r="J300" s="330" t="s">
        <v>196</v>
      </c>
      <c r="K300" s="169" t="s">
        <v>1181</v>
      </c>
      <c r="L300" s="8" t="s">
        <v>1182</v>
      </c>
      <c r="M300" s="327" t="s">
        <v>1208</v>
      </c>
      <c r="N300" s="116">
        <v>6.54</v>
      </c>
      <c r="O300" s="55">
        <v>6.54</v>
      </c>
      <c r="P300" s="55">
        <v>6.54</v>
      </c>
      <c r="Q300" s="55">
        <f t="shared" si="198"/>
        <v>6.54</v>
      </c>
      <c r="R300" s="55">
        <f t="shared" si="198"/>
        <v>6.54</v>
      </c>
      <c r="S300" s="55">
        <f t="shared" si="198"/>
        <v>6.54</v>
      </c>
      <c r="T300" s="55">
        <f t="shared" si="198"/>
        <v>6.54</v>
      </c>
      <c r="U300" s="55">
        <f t="shared" si="198"/>
        <v>6.54</v>
      </c>
      <c r="V300" s="55">
        <v>6.54</v>
      </c>
      <c r="W300" s="55">
        <f t="shared" si="198"/>
        <v>6.54</v>
      </c>
      <c r="X300" s="55">
        <v>5.4399999999999995</v>
      </c>
      <c r="Y300" s="55">
        <f t="shared" si="198"/>
        <v>5.4399999999999995</v>
      </c>
      <c r="Z300" s="55">
        <f t="shared" si="198"/>
        <v>5.4399999999999995</v>
      </c>
      <c r="AA300" s="55">
        <f t="shared" si="198"/>
        <v>5.4399999999999995</v>
      </c>
      <c r="AB300" s="147">
        <v>0.33</v>
      </c>
      <c r="AC300" s="147">
        <v>0.33</v>
      </c>
      <c r="AD300" s="147">
        <v>0.33</v>
      </c>
      <c r="AE300" s="147">
        <v>0.33</v>
      </c>
      <c r="AF300" s="147">
        <v>0.33</v>
      </c>
      <c r="AG300" s="147">
        <v>0.33</v>
      </c>
      <c r="AH300" s="147">
        <v>0.33</v>
      </c>
      <c r="AI300" s="147">
        <v>0.33</v>
      </c>
      <c r="AJ300" s="147">
        <v>0.33</v>
      </c>
      <c r="AK300" s="147">
        <v>0.33</v>
      </c>
      <c r="AL300" s="147">
        <v>0.33</v>
      </c>
      <c r="AM300" s="147">
        <v>0.33</v>
      </c>
      <c r="AN300" s="147">
        <v>0.33</v>
      </c>
      <c r="AO300" s="420">
        <v>0</v>
      </c>
      <c r="AP300" s="431">
        <f t="shared" si="152"/>
        <v>0</v>
      </c>
      <c r="AQ300" s="385">
        <v>0</v>
      </c>
      <c r="AR300" s="237">
        <f t="shared" si="187"/>
        <v>0</v>
      </c>
      <c r="AS300" s="96">
        <v>0</v>
      </c>
      <c r="AT300" s="431">
        <f t="shared" si="188"/>
        <v>0</v>
      </c>
      <c r="AU300" s="420">
        <v>0</v>
      </c>
      <c r="AV300" s="431">
        <f t="shared" si="189"/>
        <v>0</v>
      </c>
      <c r="AW300" s="385">
        <v>36100</v>
      </c>
      <c r="AX300" s="431">
        <f t="shared" si="190"/>
        <v>11913</v>
      </c>
      <c r="AY300" s="386">
        <v>5900</v>
      </c>
      <c r="AZ300" s="431">
        <f t="shared" si="191"/>
        <v>1947</v>
      </c>
      <c r="BA300" s="386">
        <v>0</v>
      </c>
      <c r="BB300" s="431">
        <f t="shared" si="192"/>
        <v>0</v>
      </c>
      <c r="BC300" s="386">
        <v>1800</v>
      </c>
      <c r="BD300" s="431">
        <f t="shared" si="193"/>
        <v>594</v>
      </c>
      <c r="BE300" s="386">
        <v>11500</v>
      </c>
      <c r="BF300" s="431">
        <f t="shared" si="194"/>
        <v>3795</v>
      </c>
      <c r="BG300" s="386">
        <v>5000</v>
      </c>
      <c r="BH300" s="431">
        <f t="shared" si="195"/>
        <v>1650</v>
      </c>
      <c r="BI300" s="386">
        <v>8600</v>
      </c>
      <c r="BJ300" s="431">
        <f t="shared" si="161"/>
        <v>2838</v>
      </c>
      <c r="BK300" s="386">
        <v>1600</v>
      </c>
      <c r="BL300" s="445">
        <f t="shared" si="196"/>
        <v>528</v>
      </c>
      <c r="BM300" s="77" t="s">
        <v>1337</v>
      </c>
      <c r="BN300" s="599" t="s">
        <v>1249</v>
      </c>
      <c r="BO300" s="599" t="s">
        <v>1186</v>
      </c>
      <c r="BP300" s="306" t="s">
        <v>1338</v>
      </c>
    </row>
    <row r="301" spans="1:78" ht="14.25" hidden="1" customHeight="1">
      <c r="A301" s="493" t="s">
        <v>864</v>
      </c>
      <c r="B301" s="130" t="s">
        <v>746</v>
      </c>
      <c r="C301" s="544" t="s">
        <v>87</v>
      </c>
      <c r="D301" s="549" t="s">
        <v>357</v>
      </c>
      <c r="E301" s="550" t="s">
        <v>357</v>
      </c>
      <c r="F301" s="966"/>
      <c r="G301" s="214">
        <v>2024</v>
      </c>
      <c r="H301" s="176" t="s">
        <v>1332</v>
      </c>
      <c r="I301" s="176" t="s">
        <v>217</v>
      </c>
      <c r="J301" s="330" t="s">
        <v>196</v>
      </c>
      <c r="K301" s="169" t="s">
        <v>1181</v>
      </c>
      <c r="L301" s="176" t="s">
        <v>1188</v>
      </c>
      <c r="M301" s="327" t="s">
        <v>1189</v>
      </c>
      <c r="N301" s="55">
        <v>6.54</v>
      </c>
      <c r="O301" s="55">
        <v>6.54</v>
      </c>
      <c r="P301" s="55">
        <v>6.54</v>
      </c>
      <c r="Q301" s="55">
        <f t="shared" si="198"/>
        <v>6.54</v>
      </c>
      <c r="R301" s="55">
        <f t="shared" si="198"/>
        <v>6.54</v>
      </c>
      <c r="S301" s="55">
        <f t="shared" si="198"/>
        <v>6.54</v>
      </c>
      <c r="T301" s="55">
        <f t="shared" si="198"/>
        <v>6.54</v>
      </c>
      <c r="U301" s="55">
        <f t="shared" si="198"/>
        <v>6.54</v>
      </c>
      <c r="V301" s="55">
        <v>6.54</v>
      </c>
      <c r="W301" s="55">
        <f t="shared" si="198"/>
        <v>6.54</v>
      </c>
      <c r="X301" s="55">
        <v>5.4399999999999995</v>
      </c>
      <c r="Y301" s="55">
        <f t="shared" si="198"/>
        <v>5.4399999999999995</v>
      </c>
      <c r="Z301" s="55">
        <f t="shared" si="198"/>
        <v>5.4399999999999995</v>
      </c>
      <c r="AA301" s="55">
        <f t="shared" si="198"/>
        <v>5.4399999999999995</v>
      </c>
      <c r="AB301" s="147">
        <v>0.33</v>
      </c>
      <c r="AC301" s="147">
        <v>0.33</v>
      </c>
      <c r="AD301" s="147">
        <v>0.33</v>
      </c>
      <c r="AE301" s="147">
        <v>0.33</v>
      </c>
      <c r="AF301" s="147">
        <v>0.33</v>
      </c>
      <c r="AG301" s="147">
        <v>0.33</v>
      </c>
      <c r="AH301" s="147">
        <v>0.33</v>
      </c>
      <c r="AI301" s="147">
        <v>0.33</v>
      </c>
      <c r="AJ301" s="147">
        <v>0.33</v>
      </c>
      <c r="AK301" s="147">
        <v>0.33</v>
      </c>
      <c r="AL301" s="147">
        <v>0.33</v>
      </c>
      <c r="AM301" s="147">
        <v>0.33</v>
      </c>
      <c r="AN301" s="147">
        <v>0.33</v>
      </c>
      <c r="AO301" s="420">
        <v>0</v>
      </c>
      <c r="AP301" s="431">
        <f t="shared" si="152"/>
        <v>0</v>
      </c>
      <c r="AQ301" s="385">
        <v>4320</v>
      </c>
      <c r="AR301" s="237">
        <f t="shared" si="187"/>
        <v>1425.6000000000001</v>
      </c>
      <c r="AS301" s="96">
        <v>0</v>
      </c>
      <c r="AT301" s="431">
        <f t="shared" si="188"/>
        <v>0</v>
      </c>
      <c r="AU301" s="420">
        <v>0</v>
      </c>
      <c r="AV301" s="431">
        <f t="shared" si="189"/>
        <v>0</v>
      </c>
      <c r="AW301" s="385">
        <v>3240</v>
      </c>
      <c r="AX301" s="431">
        <f t="shared" si="190"/>
        <v>1069.2</v>
      </c>
      <c r="AY301" s="386">
        <v>0</v>
      </c>
      <c r="AZ301" s="431">
        <f t="shared" si="191"/>
        <v>0</v>
      </c>
      <c r="BA301" s="386">
        <v>0</v>
      </c>
      <c r="BB301" s="431">
        <f t="shared" si="192"/>
        <v>0</v>
      </c>
      <c r="BC301" s="386">
        <v>1080</v>
      </c>
      <c r="BD301" s="431">
        <f t="shared" si="193"/>
        <v>356.40000000000003</v>
      </c>
      <c r="BE301" s="386">
        <v>0</v>
      </c>
      <c r="BF301" s="431">
        <f t="shared" si="194"/>
        <v>0</v>
      </c>
      <c r="BG301" s="386">
        <v>3240</v>
      </c>
      <c r="BH301" s="431">
        <f t="shared" si="195"/>
        <v>1069.2</v>
      </c>
      <c r="BI301" s="386">
        <v>12960</v>
      </c>
      <c r="BJ301" s="431">
        <f t="shared" si="161"/>
        <v>4276.8</v>
      </c>
      <c r="BK301" s="386">
        <v>15120</v>
      </c>
      <c r="BL301" s="445">
        <f t="shared" si="196"/>
        <v>4989.6000000000004</v>
      </c>
      <c r="BM301" s="77" t="s">
        <v>1339</v>
      </c>
      <c r="BN301" s="599" t="s">
        <v>1249</v>
      </c>
      <c r="BO301" s="599" t="s">
        <v>1194</v>
      </c>
      <c r="BP301" s="306" t="s">
        <v>1340</v>
      </c>
    </row>
    <row r="302" spans="1:78" ht="14.25" hidden="1" customHeight="1">
      <c r="A302" s="493" t="s">
        <v>864</v>
      </c>
      <c r="B302" s="130" t="s">
        <v>746</v>
      </c>
      <c r="C302" s="544" t="s">
        <v>87</v>
      </c>
      <c r="D302" s="549" t="s">
        <v>357</v>
      </c>
      <c r="E302" s="550" t="s">
        <v>357</v>
      </c>
      <c r="F302" s="966"/>
      <c r="G302" s="214">
        <v>2024</v>
      </c>
      <c r="H302" s="176" t="s">
        <v>1332</v>
      </c>
      <c r="I302" s="176" t="s">
        <v>217</v>
      </c>
      <c r="J302" s="330" t="s">
        <v>196</v>
      </c>
      <c r="K302" s="169" t="s">
        <v>1181</v>
      </c>
      <c r="L302" s="176" t="s">
        <v>878</v>
      </c>
      <c r="M302" s="327" t="s">
        <v>1204</v>
      </c>
      <c r="N302" s="279">
        <v>6.89</v>
      </c>
      <c r="O302" s="55">
        <v>6.89</v>
      </c>
      <c r="P302" s="55">
        <v>6.89</v>
      </c>
      <c r="Q302" s="55">
        <f t="shared" si="198"/>
        <v>6.89</v>
      </c>
      <c r="R302" s="55">
        <f t="shared" si="198"/>
        <v>6.89</v>
      </c>
      <c r="S302" s="55">
        <f t="shared" si="198"/>
        <v>6.89</v>
      </c>
      <c r="T302" s="55">
        <f t="shared" si="198"/>
        <v>6.89</v>
      </c>
      <c r="U302" s="55">
        <f t="shared" si="198"/>
        <v>6.89</v>
      </c>
      <c r="V302" s="55">
        <v>6.89</v>
      </c>
      <c r="W302" s="55">
        <f t="shared" si="198"/>
        <v>6.89</v>
      </c>
      <c r="X302" s="55">
        <v>5.79</v>
      </c>
      <c r="Y302" s="55">
        <f t="shared" si="198"/>
        <v>5.79</v>
      </c>
      <c r="Z302" s="55">
        <f t="shared" si="198"/>
        <v>5.79</v>
      </c>
      <c r="AA302" s="55">
        <f t="shared" si="198"/>
        <v>5.79</v>
      </c>
      <c r="AB302" s="147">
        <v>0.33</v>
      </c>
      <c r="AC302" s="147">
        <v>0.33</v>
      </c>
      <c r="AD302" s="147">
        <v>0.33</v>
      </c>
      <c r="AE302" s="147">
        <v>0.33</v>
      </c>
      <c r="AF302" s="147">
        <v>0.33</v>
      </c>
      <c r="AG302" s="147">
        <v>0.33</v>
      </c>
      <c r="AH302" s="147">
        <v>0.33</v>
      </c>
      <c r="AI302" s="147">
        <v>0.33</v>
      </c>
      <c r="AJ302" s="147">
        <v>0.33</v>
      </c>
      <c r="AK302" s="147">
        <v>0.33</v>
      </c>
      <c r="AL302" s="147">
        <v>0.33</v>
      </c>
      <c r="AM302" s="147">
        <v>0.33</v>
      </c>
      <c r="AN302" s="147">
        <v>0.33</v>
      </c>
      <c r="AO302" s="420">
        <v>0</v>
      </c>
      <c r="AP302" s="431">
        <f t="shared" si="152"/>
        <v>0</v>
      </c>
      <c r="AQ302" s="385">
        <v>0</v>
      </c>
      <c r="AR302" s="237">
        <f t="shared" si="187"/>
        <v>0</v>
      </c>
      <c r="AS302" s="96">
        <v>0</v>
      </c>
      <c r="AT302" s="431">
        <f t="shared" si="188"/>
        <v>0</v>
      </c>
      <c r="AU302" s="420">
        <v>0</v>
      </c>
      <c r="AV302" s="431">
        <f t="shared" si="189"/>
        <v>0</v>
      </c>
      <c r="AW302" s="385">
        <v>0</v>
      </c>
      <c r="AX302" s="431">
        <f t="shared" si="190"/>
        <v>0</v>
      </c>
      <c r="AY302" s="386">
        <v>0</v>
      </c>
      <c r="AZ302" s="431">
        <f t="shared" si="191"/>
        <v>0</v>
      </c>
      <c r="BA302" s="386">
        <v>0</v>
      </c>
      <c r="BB302" s="431">
        <f t="shared" si="192"/>
        <v>0</v>
      </c>
      <c r="BC302" s="386">
        <v>0</v>
      </c>
      <c r="BD302" s="431">
        <f t="shared" si="193"/>
        <v>0</v>
      </c>
      <c r="BE302" s="386">
        <v>6450</v>
      </c>
      <c r="BF302" s="431">
        <f t="shared" si="194"/>
        <v>2128.5</v>
      </c>
      <c r="BG302" s="386">
        <v>16600</v>
      </c>
      <c r="BH302" s="431">
        <f t="shared" si="195"/>
        <v>5478</v>
      </c>
      <c r="BI302" s="386">
        <v>9280</v>
      </c>
      <c r="BJ302" s="431">
        <f t="shared" si="161"/>
        <v>3062.4</v>
      </c>
      <c r="BK302" s="386">
        <v>2720</v>
      </c>
      <c r="BL302" s="445">
        <f t="shared" si="196"/>
        <v>897.6</v>
      </c>
      <c r="BM302" s="77" t="s">
        <v>1333</v>
      </c>
      <c r="BN302" s="599" t="s">
        <v>1249</v>
      </c>
      <c r="BO302" s="599" t="s">
        <v>1191</v>
      </c>
      <c r="BP302" s="306" t="s">
        <v>1334</v>
      </c>
    </row>
    <row r="303" spans="1:78" ht="14.25" hidden="1" customHeight="1">
      <c r="A303" s="493" t="s">
        <v>864</v>
      </c>
      <c r="B303" s="130" t="s">
        <v>746</v>
      </c>
      <c r="C303" s="544" t="s">
        <v>87</v>
      </c>
      <c r="D303" s="549" t="s">
        <v>357</v>
      </c>
      <c r="E303" s="550" t="s">
        <v>357</v>
      </c>
      <c r="F303" s="966"/>
      <c r="G303" s="214">
        <v>2024</v>
      </c>
      <c r="H303" s="176" t="s">
        <v>1332</v>
      </c>
      <c r="I303" s="176" t="s">
        <v>217</v>
      </c>
      <c r="J303" s="330" t="s">
        <v>196</v>
      </c>
      <c r="K303" s="169" t="s">
        <v>1181</v>
      </c>
      <c r="L303" s="176" t="s">
        <v>878</v>
      </c>
      <c r="M303" s="327" t="s">
        <v>1204</v>
      </c>
      <c r="N303" s="55">
        <v>6.54</v>
      </c>
      <c r="O303" s="55">
        <v>6.54</v>
      </c>
      <c r="P303" s="55">
        <v>6.54</v>
      </c>
      <c r="Q303" s="55">
        <f t="shared" si="198"/>
        <v>6.54</v>
      </c>
      <c r="R303" s="55">
        <f t="shared" si="198"/>
        <v>6.54</v>
      </c>
      <c r="S303" s="55">
        <f t="shared" si="198"/>
        <v>6.54</v>
      </c>
      <c r="T303" s="55">
        <f t="shared" si="198"/>
        <v>6.54</v>
      </c>
      <c r="U303" s="55">
        <f t="shared" si="198"/>
        <v>6.54</v>
      </c>
      <c r="V303" s="55">
        <v>6.54</v>
      </c>
      <c r="W303" s="55">
        <f t="shared" si="198"/>
        <v>6.54</v>
      </c>
      <c r="X303" s="55">
        <v>5.4399999999999995</v>
      </c>
      <c r="Y303" s="55">
        <f t="shared" si="198"/>
        <v>5.4399999999999995</v>
      </c>
      <c r="Z303" s="55">
        <f t="shared" si="198"/>
        <v>5.4399999999999995</v>
      </c>
      <c r="AA303" s="55">
        <f t="shared" si="198"/>
        <v>5.4399999999999995</v>
      </c>
      <c r="AB303" s="147">
        <v>0.33</v>
      </c>
      <c r="AC303" s="147">
        <v>0.33</v>
      </c>
      <c r="AD303" s="147">
        <v>0.33</v>
      </c>
      <c r="AE303" s="147">
        <v>0.33</v>
      </c>
      <c r="AF303" s="147">
        <v>0.33</v>
      </c>
      <c r="AG303" s="147">
        <v>0.33</v>
      </c>
      <c r="AH303" s="147">
        <v>0.33</v>
      </c>
      <c r="AI303" s="147">
        <v>0.33</v>
      </c>
      <c r="AJ303" s="147">
        <v>0.33</v>
      </c>
      <c r="AK303" s="147">
        <v>0.33</v>
      </c>
      <c r="AL303" s="147">
        <v>0.33</v>
      </c>
      <c r="AM303" s="147">
        <v>0.33</v>
      </c>
      <c r="AN303" s="147">
        <v>0.33</v>
      </c>
      <c r="AO303" s="420">
        <v>0</v>
      </c>
      <c r="AP303" s="431">
        <f t="shared" si="152"/>
        <v>0</v>
      </c>
      <c r="AQ303" s="385">
        <v>0</v>
      </c>
      <c r="AR303" s="237">
        <f t="shared" si="187"/>
        <v>0</v>
      </c>
      <c r="AS303" s="96">
        <v>0</v>
      </c>
      <c r="AT303" s="431">
        <f t="shared" si="188"/>
        <v>0</v>
      </c>
      <c r="AU303" s="420">
        <v>0</v>
      </c>
      <c r="AV303" s="431">
        <f t="shared" si="189"/>
        <v>0</v>
      </c>
      <c r="AW303" s="385">
        <v>0</v>
      </c>
      <c r="AX303" s="431">
        <f t="shared" si="190"/>
        <v>0</v>
      </c>
      <c r="AY303" s="386">
        <v>0</v>
      </c>
      <c r="AZ303" s="431">
        <f t="shared" si="191"/>
        <v>0</v>
      </c>
      <c r="BA303" s="386">
        <v>0</v>
      </c>
      <c r="BB303" s="431">
        <f t="shared" si="192"/>
        <v>0</v>
      </c>
      <c r="BC303" s="386">
        <v>0</v>
      </c>
      <c r="BD303" s="431">
        <f t="shared" si="193"/>
        <v>0</v>
      </c>
      <c r="BE303" s="386">
        <v>3240</v>
      </c>
      <c r="BF303" s="431">
        <f t="shared" si="194"/>
        <v>1069.2</v>
      </c>
      <c r="BG303" s="386">
        <v>9760</v>
      </c>
      <c r="BH303" s="431">
        <f t="shared" si="195"/>
        <v>3220.8</v>
      </c>
      <c r="BI303" s="386">
        <v>6240</v>
      </c>
      <c r="BJ303" s="431">
        <f t="shared" si="161"/>
        <v>2059.2000000000003</v>
      </c>
      <c r="BK303" s="386">
        <v>0</v>
      </c>
      <c r="BL303" s="445">
        <f t="shared" si="196"/>
        <v>0</v>
      </c>
      <c r="BM303" s="77" t="s">
        <v>1335</v>
      </c>
      <c r="BN303" s="599" t="s">
        <v>1249</v>
      </c>
      <c r="BO303" s="599" t="s">
        <v>1242</v>
      </c>
      <c r="BP303" s="306" t="s">
        <v>1336</v>
      </c>
    </row>
    <row r="304" spans="1:78" ht="14.25" hidden="1" customHeight="1">
      <c r="A304" s="498" t="s">
        <v>864</v>
      </c>
      <c r="B304" s="130" t="s">
        <v>805</v>
      </c>
      <c r="C304" s="544" t="s">
        <v>87</v>
      </c>
      <c r="D304" s="549" t="s">
        <v>357</v>
      </c>
      <c r="E304" s="550" t="s">
        <v>357</v>
      </c>
      <c r="F304" s="966"/>
      <c r="G304" s="214">
        <v>2024</v>
      </c>
      <c r="H304" s="176" t="s">
        <v>1341</v>
      </c>
      <c r="I304" s="176" t="s">
        <v>174</v>
      </c>
      <c r="J304" s="330" t="s">
        <v>196</v>
      </c>
      <c r="K304" s="169" t="s">
        <v>1181</v>
      </c>
      <c r="L304" s="176" t="s">
        <v>1188</v>
      </c>
      <c r="M304" s="327" t="s">
        <v>1189</v>
      </c>
      <c r="N304" s="55">
        <v>17.54</v>
      </c>
      <c r="O304" s="55">
        <v>17.54</v>
      </c>
      <c r="P304" s="55">
        <v>17.54</v>
      </c>
      <c r="Q304" s="55">
        <f t="shared" si="198"/>
        <v>17.54</v>
      </c>
      <c r="R304" s="55">
        <f t="shared" si="198"/>
        <v>17.54</v>
      </c>
      <c r="S304" s="55">
        <f t="shared" si="198"/>
        <v>17.54</v>
      </c>
      <c r="T304" s="55">
        <f t="shared" si="198"/>
        <v>17.54</v>
      </c>
      <c r="U304" s="55">
        <f t="shared" si="198"/>
        <v>17.54</v>
      </c>
      <c r="V304" s="55">
        <v>6.83</v>
      </c>
      <c r="W304" s="55">
        <f t="shared" si="198"/>
        <v>6.83</v>
      </c>
      <c r="X304" s="55">
        <f t="shared" si="198"/>
        <v>6.83</v>
      </c>
      <c r="Y304" s="55">
        <f t="shared" si="198"/>
        <v>6.83</v>
      </c>
      <c r="Z304" s="55">
        <f t="shared" si="198"/>
        <v>6.83</v>
      </c>
      <c r="AA304" s="55">
        <f t="shared" si="198"/>
        <v>6.83</v>
      </c>
      <c r="AB304" s="147">
        <v>0.88</v>
      </c>
      <c r="AC304" s="147">
        <v>0.88</v>
      </c>
      <c r="AD304" s="147">
        <v>0.88</v>
      </c>
      <c r="AE304" s="147">
        <v>0.88</v>
      </c>
      <c r="AF304" s="147">
        <v>0.88</v>
      </c>
      <c r="AG304" s="147">
        <v>0.88</v>
      </c>
      <c r="AH304" s="147">
        <v>0.88</v>
      </c>
      <c r="AI304" s="147">
        <v>0.88</v>
      </c>
      <c r="AJ304" s="147">
        <v>0.88</v>
      </c>
      <c r="AK304" s="147">
        <v>0.88</v>
      </c>
      <c r="AL304" s="147">
        <v>0.88</v>
      </c>
      <c r="AM304" s="147">
        <v>0.88</v>
      </c>
      <c r="AN304" s="147">
        <v>0.88</v>
      </c>
      <c r="AO304" s="420">
        <v>0</v>
      </c>
      <c r="AP304" s="431">
        <f t="shared" si="152"/>
        <v>0</v>
      </c>
      <c r="AQ304" s="385">
        <v>4000</v>
      </c>
      <c r="AR304" s="237">
        <f t="shared" si="187"/>
        <v>3520</v>
      </c>
      <c r="AS304" s="96">
        <v>0</v>
      </c>
      <c r="AT304" s="431">
        <f t="shared" si="188"/>
        <v>0</v>
      </c>
      <c r="AU304" s="420">
        <v>0</v>
      </c>
      <c r="AV304" s="431">
        <f t="shared" si="189"/>
        <v>0</v>
      </c>
      <c r="AW304" s="385">
        <v>0</v>
      </c>
      <c r="AX304" s="431">
        <f t="shared" si="190"/>
        <v>0</v>
      </c>
      <c r="AY304" s="386">
        <v>0</v>
      </c>
      <c r="AZ304" s="431">
        <f t="shared" si="191"/>
        <v>0</v>
      </c>
      <c r="BA304" s="386">
        <v>0</v>
      </c>
      <c r="BB304" s="431">
        <f t="shared" si="192"/>
        <v>0</v>
      </c>
      <c r="BC304" s="386">
        <v>0</v>
      </c>
      <c r="BD304" s="431">
        <f t="shared" si="193"/>
        <v>0</v>
      </c>
      <c r="BE304" s="386">
        <v>0</v>
      </c>
      <c r="BF304" s="431">
        <f t="shared" si="194"/>
        <v>0</v>
      </c>
      <c r="BG304" s="386">
        <v>0</v>
      </c>
      <c r="BH304" s="431">
        <f t="shared" si="195"/>
        <v>0</v>
      </c>
      <c r="BI304" s="386">
        <v>0</v>
      </c>
      <c r="BJ304" s="431">
        <f t="shared" si="161"/>
        <v>0</v>
      </c>
      <c r="BK304" s="386">
        <v>0</v>
      </c>
      <c r="BL304" s="445">
        <f t="shared" si="196"/>
        <v>0</v>
      </c>
      <c r="BM304" s="77" t="s">
        <v>1342</v>
      </c>
      <c r="BN304" s="599" t="s">
        <v>1185</v>
      </c>
      <c r="BO304" s="599" t="s">
        <v>1191</v>
      </c>
      <c r="BP304" s="306" t="s">
        <v>1342</v>
      </c>
    </row>
    <row r="305" spans="1:68" ht="14.25" hidden="1" customHeight="1">
      <c r="A305" s="498" t="s">
        <v>864</v>
      </c>
      <c r="B305" s="130" t="s">
        <v>805</v>
      </c>
      <c r="C305" s="544" t="s">
        <v>87</v>
      </c>
      <c r="D305" s="549" t="s">
        <v>357</v>
      </c>
      <c r="E305" s="550" t="s">
        <v>357</v>
      </c>
      <c r="F305" s="966"/>
      <c r="G305" s="214">
        <v>2024</v>
      </c>
      <c r="H305" s="176" t="s">
        <v>1341</v>
      </c>
      <c r="I305" s="176" t="s">
        <v>174</v>
      </c>
      <c r="J305" s="330" t="s">
        <v>196</v>
      </c>
      <c r="K305" s="169" t="s">
        <v>1181</v>
      </c>
      <c r="L305" s="176" t="s">
        <v>1188</v>
      </c>
      <c r="M305" s="327" t="s">
        <v>1189</v>
      </c>
      <c r="N305" s="55">
        <v>17.54</v>
      </c>
      <c r="O305" s="55">
        <v>17.54</v>
      </c>
      <c r="P305" s="55">
        <v>17.54</v>
      </c>
      <c r="Q305" s="55">
        <f t="shared" si="198"/>
        <v>17.54</v>
      </c>
      <c r="R305" s="55">
        <f t="shared" si="198"/>
        <v>17.54</v>
      </c>
      <c r="S305" s="55">
        <f t="shared" si="198"/>
        <v>17.54</v>
      </c>
      <c r="T305" s="55">
        <f t="shared" si="198"/>
        <v>17.54</v>
      </c>
      <c r="U305" s="55">
        <f t="shared" si="198"/>
        <v>17.54</v>
      </c>
      <c r="V305" s="55">
        <f t="shared" si="198"/>
        <v>17.54</v>
      </c>
      <c r="W305" s="55">
        <f t="shared" si="198"/>
        <v>17.54</v>
      </c>
      <c r="X305" s="55">
        <f t="shared" si="198"/>
        <v>17.54</v>
      </c>
      <c r="Y305" s="55">
        <f t="shared" si="198"/>
        <v>17.54</v>
      </c>
      <c r="Z305" s="55">
        <f t="shared" si="198"/>
        <v>17.54</v>
      </c>
      <c r="AA305" s="55">
        <f t="shared" si="198"/>
        <v>17.54</v>
      </c>
      <c r="AB305" s="147">
        <v>0.88</v>
      </c>
      <c r="AC305" s="147">
        <v>0.88</v>
      </c>
      <c r="AD305" s="147">
        <v>0.88</v>
      </c>
      <c r="AE305" s="147">
        <v>0.88</v>
      </c>
      <c r="AF305" s="147">
        <v>0.88</v>
      </c>
      <c r="AG305" s="147">
        <v>0.88</v>
      </c>
      <c r="AH305" s="147">
        <v>0.88</v>
      </c>
      <c r="AI305" s="147">
        <v>0.88</v>
      </c>
      <c r="AJ305" s="147">
        <v>0.88</v>
      </c>
      <c r="AK305" s="147">
        <v>0.88</v>
      </c>
      <c r="AL305" s="147">
        <v>0.88</v>
      </c>
      <c r="AM305" s="147">
        <v>0.88</v>
      </c>
      <c r="AN305" s="147">
        <v>0.88</v>
      </c>
      <c r="AO305" s="420">
        <v>0</v>
      </c>
      <c r="AP305" s="431">
        <f t="shared" si="152"/>
        <v>0</v>
      </c>
      <c r="AQ305" s="385">
        <v>0</v>
      </c>
      <c r="AR305" s="237">
        <f t="shared" si="187"/>
        <v>0</v>
      </c>
      <c r="AS305" s="96">
        <v>0</v>
      </c>
      <c r="AT305" s="431">
        <f t="shared" si="188"/>
        <v>0</v>
      </c>
      <c r="AU305" s="420">
        <v>0</v>
      </c>
      <c r="AV305" s="431">
        <f t="shared" si="189"/>
        <v>0</v>
      </c>
      <c r="AW305" s="385">
        <v>0</v>
      </c>
      <c r="AX305" s="431">
        <f t="shared" si="190"/>
        <v>0</v>
      </c>
      <c r="AY305" s="386">
        <v>0</v>
      </c>
      <c r="AZ305" s="431">
        <f t="shared" si="191"/>
        <v>0</v>
      </c>
      <c r="BA305" s="386">
        <v>0</v>
      </c>
      <c r="BB305" s="431">
        <f t="shared" si="192"/>
        <v>0</v>
      </c>
      <c r="BC305" s="386">
        <v>0</v>
      </c>
      <c r="BD305" s="431">
        <f t="shared" si="193"/>
        <v>0</v>
      </c>
      <c r="BE305" s="386">
        <v>0</v>
      </c>
      <c r="BF305" s="431">
        <f t="shared" si="194"/>
        <v>0</v>
      </c>
      <c r="BG305" s="386">
        <v>0</v>
      </c>
      <c r="BH305" s="431">
        <f t="shared" si="195"/>
        <v>0</v>
      </c>
      <c r="BI305" s="386">
        <v>0</v>
      </c>
      <c r="BJ305" s="431">
        <f t="shared" si="161"/>
        <v>0</v>
      </c>
      <c r="BK305" s="386">
        <v>0</v>
      </c>
      <c r="BL305" s="445">
        <f t="shared" si="196"/>
        <v>0</v>
      </c>
      <c r="BM305" s="77" t="s">
        <v>1343</v>
      </c>
      <c r="BN305" s="599" t="s">
        <v>1185</v>
      </c>
      <c r="BO305" s="599" t="s">
        <v>1242</v>
      </c>
      <c r="BP305" s="306" t="s">
        <v>1343</v>
      </c>
    </row>
    <row r="306" spans="1:68" ht="14.25" hidden="1" customHeight="1">
      <c r="A306" s="498" t="s">
        <v>864</v>
      </c>
      <c r="B306" s="130" t="s">
        <v>805</v>
      </c>
      <c r="C306" s="544" t="s">
        <v>87</v>
      </c>
      <c r="D306" s="549" t="s">
        <v>357</v>
      </c>
      <c r="E306" s="550" t="s">
        <v>357</v>
      </c>
      <c r="F306" s="966"/>
      <c r="G306" s="214">
        <v>2024</v>
      </c>
      <c r="H306" s="176" t="s">
        <v>1341</v>
      </c>
      <c r="I306" s="176" t="s">
        <v>174</v>
      </c>
      <c r="J306" s="330" t="s">
        <v>196</v>
      </c>
      <c r="K306" s="169" t="s">
        <v>1181</v>
      </c>
      <c r="L306" s="8" t="s">
        <v>1182</v>
      </c>
      <c r="M306" s="327" t="s">
        <v>1208</v>
      </c>
      <c r="N306" s="116">
        <v>17.54</v>
      </c>
      <c r="O306" s="55">
        <v>17.54</v>
      </c>
      <c r="P306" s="55">
        <v>17.54</v>
      </c>
      <c r="Q306" s="55">
        <f t="shared" si="198"/>
        <v>17.54</v>
      </c>
      <c r="R306" s="55">
        <f t="shared" si="198"/>
        <v>17.54</v>
      </c>
      <c r="S306" s="55">
        <f t="shared" si="198"/>
        <v>17.54</v>
      </c>
      <c r="T306" s="55">
        <f t="shared" si="198"/>
        <v>17.54</v>
      </c>
      <c r="U306" s="55">
        <f t="shared" si="198"/>
        <v>17.54</v>
      </c>
      <c r="V306" s="55">
        <f t="shared" si="198"/>
        <v>17.54</v>
      </c>
      <c r="W306" s="55">
        <f t="shared" si="198"/>
        <v>17.54</v>
      </c>
      <c r="X306" s="55">
        <f t="shared" si="198"/>
        <v>17.54</v>
      </c>
      <c r="Y306" s="55">
        <f t="shared" si="198"/>
        <v>17.54</v>
      </c>
      <c r="Z306" s="55">
        <f t="shared" si="198"/>
        <v>17.54</v>
      </c>
      <c r="AA306" s="55">
        <f t="shared" si="198"/>
        <v>17.54</v>
      </c>
      <c r="AB306" s="147">
        <v>0.88</v>
      </c>
      <c r="AC306" s="147">
        <v>0.88</v>
      </c>
      <c r="AD306" s="147">
        <v>0.88</v>
      </c>
      <c r="AE306" s="147">
        <v>0.88</v>
      </c>
      <c r="AF306" s="147">
        <v>0.88</v>
      </c>
      <c r="AG306" s="147">
        <v>0.88</v>
      </c>
      <c r="AH306" s="147">
        <v>0.88</v>
      </c>
      <c r="AI306" s="147">
        <v>0.88</v>
      </c>
      <c r="AJ306" s="147">
        <v>0.88</v>
      </c>
      <c r="AK306" s="147">
        <v>0.88</v>
      </c>
      <c r="AL306" s="147">
        <v>0.88</v>
      </c>
      <c r="AM306" s="147">
        <v>0.88</v>
      </c>
      <c r="AN306" s="147">
        <v>0.88</v>
      </c>
      <c r="AO306" s="420">
        <v>0</v>
      </c>
      <c r="AP306" s="431">
        <f t="shared" si="152"/>
        <v>0</v>
      </c>
      <c r="AQ306" s="385">
        <v>0</v>
      </c>
      <c r="AR306" s="237">
        <f t="shared" si="187"/>
        <v>0</v>
      </c>
      <c r="AS306" s="96">
        <v>0</v>
      </c>
      <c r="AT306" s="431">
        <f t="shared" si="188"/>
        <v>0</v>
      </c>
      <c r="AU306" s="420">
        <v>1400</v>
      </c>
      <c r="AV306" s="431">
        <f t="shared" si="189"/>
        <v>1232</v>
      </c>
      <c r="AW306" s="385">
        <v>0</v>
      </c>
      <c r="AX306" s="431">
        <f t="shared" si="190"/>
        <v>0</v>
      </c>
      <c r="AY306" s="386">
        <v>0</v>
      </c>
      <c r="AZ306" s="431">
        <f t="shared" si="191"/>
        <v>0</v>
      </c>
      <c r="BA306" s="386">
        <v>0</v>
      </c>
      <c r="BB306" s="431">
        <f t="shared" si="192"/>
        <v>0</v>
      </c>
      <c r="BC306" s="386">
        <v>0</v>
      </c>
      <c r="BD306" s="431">
        <f t="shared" si="193"/>
        <v>0</v>
      </c>
      <c r="BE306" s="386">
        <v>0</v>
      </c>
      <c r="BF306" s="431">
        <f t="shared" si="194"/>
        <v>0</v>
      </c>
      <c r="BG306" s="386">
        <v>0</v>
      </c>
      <c r="BH306" s="431">
        <f t="shared" si="195"/>
        <v>0</v>
      </c>
      <c r="BI306" s="386">
        <v>1001</v>
      </c>
      <c r="BJ306" s="431">
        <f t="shared" si="161"/>
        <v>880.88</v>
      </c>
      <c r="BK306" s="386">
        <v>0</v>
      </c>
      <c r="BL306" s="445">
        <f t="shared" si="196"/>
        <v>0</v>
      </c>
      <c r="BM306" s="77" t="s">
        <v>1344</v>
      </c>
      <c r="BN306" s="599" t="s">
        <v>1185</v>
      </c>
      <c r="BO306" s="599" t="s">
        <v>1186</v>
      </c>
      <c r="BP306" s="306" t="s">
        <v>1344</v>
      </c>
    </row>
    <row r="307" spans="1:68" ht="14.25" hidden="1" customHeight="1">
      <c r="A307" s="498" t="s">
        <v>864</v>
      </c>
      <c r="B307" s="130" t="s">
        <v>805</v>
      </c>
      <c r="C307" s="544" t="s">
        <v>87</v>
      </c>
      <c r="D307" s="549" t="s">
        <v>357</v>
      </c>
      <c r="E307" s="550" t="s">
        <v>357</v>
      </c>
      <c r="F307" s="966"/>
      <c r="G307" s="214">
        <v>2024</v>
      </c>
      <c r="H307" s="176" t="s">
        <v>1341</v>
      </c>
      <c r="I307" s="176" t="s">
        <v>174</v>
      </c>
      <c r="J307" s="330" t="s">
        <v>196</v>
      </c>
      <c r="K307" s="169" t="s">
        <v>1181</v>
      </c>
      <c r="L307" s="176" t="s">
        <v>1188</v>
      </c>
      <c r="M307" s="327" t="s">
        <v>1189</v>
      </c>
      <c r="N307" s="55">
        <v>17.54</v>
      </c>
      <c r="O307" s="55">
        <v>17.54</v>
      </c>
      <c r="P307" s="55">
        <v>17.54</v>
      </c>
      <c r="Q307" s="55">
        <f t="shared" si="198"/>
        <v>17.54</v>
      </c>
      <c r="R307" s="55">
        <f t="shared" si="198"/>
        <v>17.54</v>
      </c>
      <c r="S307" s="55">
        <f t="shared" si="198"/>
        <v>17.54</v>
      </c>
      <c r="T307" s="55">
        <f t="shared" si="198"/>
        <v>17.54</v>
      </c>
      <c r="U307" s="55">
        <f t="shared" si="198"/>
        <v>17.54</v>
      </c>
      <c r="V307" s="55">
        <f t="shared" si="198"/>
        <v>17.54</v>
      </c>
      <c r="W307" s="55">
        <f t="shared" si="198"/>
        <v>17.54</v>
      </c>
      <c r="X307" s="55">
        <f t="shared" si="198"/>
        <v>17.54</v>
      </c>
      <c r="Y307" s="55">
        <f t="shared" si="198"/>
        <v>17.54</v>
      </c>
      <c r="Z307" s="55">
        <f t="shared" si="198"/>
        <v>17.54</v>
      </c>
      <c r="AA307" s="55">
        <f t="shared" si="198"/>
        <v>17.54</v>
      </c>
      <c r="AB307" s="147">
        <v>0.88</v>
      </c>
      <c r="AC307" s="147">
        <v>0.88</v>
      </c>
      <c r="AD307" s="147">
        <v>0.88</v>
      </c>
      <c r="AE307" s="147">
        <v>0.88</v>
      </c>
      <c r="AF307" s="147">
        <v>0.88</v>
      </c>
      <c r="AG307" s="147">
        <v>0.88</v>
      </c>
      <c r="AH307" s="147">
        <v>0.88</v>
      </c>
      <c r="AI307" s="147">
        <v>0.88</v>
      </c>
      <c r="AJ307" s="147">
        <v>0.88</v>
      </c>
      <c r="AK307" s="147">
        <v>0.88</v>
      </c>
      <c r="AL307" s="147">
        <v>0.88</v>
      </c>
      <c r="AM307" s="147">
        <v>0.88</v>
      </c>
      <c r="AN307" s="147">
        <v>0.88</v>
      </c>
      <c r="AO307" s="420">
        <v>0</v>
      </c>
      <c r="AP307" s="431">
        <f t="shared" si="152"/>
        <v>0</v>
      </c>
      <c r="AQ307" s="385">
        <v>0</v>
      </c>
      <c r="AR307" s="237">
        <f t="shared" si="187"/>
        <v>0</v>
      </c>
      <c r="AS307" s="96">
        <v>0</v>
      </c>
      <c r="AT307" s="431">
        <f t="shared" si="188"/>
        <v>0</v>
      </c>
      <c r="AU307" s="420">
        <v>0</v>
      </c>
      <c r="AV307" s="431">
        <f t="shared" si="189"/>
        <v>0</v>
      </c>
      <c r="AW307" s="385">
        <v>0</v>
      </c>
      <c r="AX307" s="431">
        <f t="shared" si="190"/>
        <v>0</v>
      </c>
      <c r="AY307" s="386">
        <v>0</v>
      </c>
      <c r="AZ307" s="431">
        <f t="shared" si="191"/>
        <v>0</v>
      </c>
      <c r="BA307" s="386">
        <v>0</v>
      </c>
      <c r="BB307" s="431">
        <f t="shared" si="192"/>
        <v>0</v>
      </c>
      <c r="BC307" s="386">
        <v>0</v>
      </c>
      <c r="BD307" s="431">
        <f t="shared" si="193"/>
        <v>0</v>
      </c>
      <c r="BE307" s="386">
        <v>0</v>
      </c>
      <c r="BF307" s="431">
        <f t="shared" si="194"/>
        <v>0</v>
      </c>
      <c r="BG307" s="386">
        <v>0</v>
      </c>
      <c r="BH307" s="431">
        <f t="shared" si="195"/>
        <v>0</v>
      </c>
      <c r="BI307" s="386">
        <v>0</v>
      </c>
      <c r="BJ307" s="431">
        <f t="shared" si="161"/>
        <v>0</v>
      </c>
      <c r="BK307" s="386">
        <v>0</v>
      </c>
      <c r="BL307" s="445">
        <f t="shared" si="196"/>
        <v>0</v>
      </c>
      <c r="BM307" s="77" t="s">
        <v>1345</v>
      </c>
      <c r="BN307" s="599" t="s">
        <v>1185</v>
      </c>
      <c r="BO307" s="599" t="s">
        <v>1194</v>
      </c>
      <c r="BP307" s="306" t="s">
        <v>1345</v>
      </c>
    </row>
    <row r="308" spans="1:68" ht="14.25" hidden="1" customHeight="1">
      <c r="A308" s="498" t="s">
        <v>864</v>
      </c>
      <c r="B308" s="130" t="s">
        <v>805</v>
      </c>
      <c r="C308" s="544" t="s">
        <v>87</v>
      </c>
      <c r="D308" s="549" t="s">
        <v>357</v>
      </c>
      <c r="E308" s="550" t="s">
        <v>357</v>
      </c>
      <c r="F308" s="966"/>
      <c r="G308" s="214">
        <v>2024</v>
      </c>
      <c r="H308" s="176" t="s">
        <v>1341</v>
      </c>
      <c r="I308" s="176" t="s">
        <v>174</v>
      </c>
      <c r="J308" s="330" t="s">
        <v>196</v>
      </c>
      <c r="K308" s="169" t="s">
        <v>1181</v>
      </c>
      <c r="L308" s="176" t="s">
        <v>1188</v>
      </c>
      <c r="M308" s="327" t="s">
        <v>1189</v>
      </c>
      <c r="N308" s="55">
        <v>17.54</v>
      </c>
      <c r="O308" s="55">
        <v>17.54</v>
      </c>
      <c r="P308" s="55">
        <v>17.54</v>
      </c>
      <c r="Q308" s="55">
        <f t="shared" si="198"/>
        <v>17.54</v>
      </c>
      <c r="R308" s="55">
        <f t="shared" si="198"/>
        <v>17.54</v>
      </c>
      <c r="S308" s="55">
        <f t="shared" si="198"/>
        <v>17.54</v>
      </c>
      <c r="T308" s="55">
        <f t="shared" si="198"/>
        <v>17.54</v>
      </c>
      <c r="U308" s="55">
        <f t="shared" si="198"/>
        <v>17.54</v>
      </c>
      <c r="V308" s="55">
        <f t="shared" si="198"/>
        <v>17.54</v>
      </c>
      <c r="W308" s="55">
        <f t="shared" si="198"/>
        <v>17.54</v>
      </c>
      <c r="X308" s="55">
        <f t="shared" si="198"/>
        <v>17.54</v>
      </c>
      <c r="Y308" s="55">
        <f t="shared" si="198"/>
        <v>17.54</v>
      </c>
      <c r="Z308" s="55">
        <f t="shared" si="198"/>
        <v>17.54</v>
      </c>
      <c r="AA308" s="55">
        <f t="shared" si="198"/>
        <v>17.54</v>
      </c>
      <c r="AB308" s="147">
        <v>0.88</v>
      </c>
      <c r="AC308" s="147">
        <v>0.88</v>
      </c>
      <c r="AD308" s="147">
        <v>0.88</v>
      </c>
      <c r="AE308" s="147">
        <v>0.88</v>
      </c>
      <c r="AF308" s="147">
        <v>0.88</v>
      </c>
      <c r="AG308" s="147">
        <v>0.88</v>
      </c>
      <c r="AH308" s="147">
        <v>0.88</v>
      </c>
      <c r="AI308" s="147">
        <v>0.88</v>
      </c>
      <c r="AJ308" s="147">
        <v>0.88</v>
      </c>
      <c r="AK308" s="147">
        <v>0.88</v>
      </c>
      <c r="AL308" s="147">
        <v>0.88</v>
      </c>
      <c r="AM308" s="147">
        <v>0.88</v>
      </c>
      <c r="AN308" s="147">
        <v>0.88</v>
      </c>
      <c r="AO308" s="420">
        <v>0</v>
      </c>
      <c r="AP308" s="431">
        <f t="shared" si="152"/>
        <v>0</v>
      </c>
      <c r="AQ308" s="385">
        <v>0</v>
      </c>
      <c r="AR308" s="237">
        <f t="shared" si="187"/>
        <v>0</v>
      </c>
      <c r="AS308" s="96">
        <v>0</v>
      </c>
      <c r="AT308" s="431">
        <f t="shared" si="188"/>
        <v>0</v>
      </c>
      <c r="AU308" s="420">
        <v>0</v>
      </c>
      <c r="AV308" s="431">
        <f t="shared" si="189"/>
        <v>0</v>
      </c>
      <c r="AW308" s="385">
        <v>0</v>
      </c>
      <c r="AX308" s="431">
        <f t="shared" si="190"/>
        <v>0</v>
      </c>
      <c r="AY308" s="386">
        <v>0</v>
      </c>
      <c r="AZ308" s="431">
        <f t="shared" si="191"/>
        <v>0</v>
      </c>
      <c r="BA308" s="386">
        <v>0</v>
      </c>
      <c r="BB308" s="431">
        <f t="shared" si="192"/>
        <v>0</v>
      </c>
      <c r="BC308" s="386">
        <v>0</v>
      </c>
      <c r="BD308" s="431">
        <f t="shared" si="193"/>
        <v>0</v>
      </c>
      <c r="BE308" s="385">
        <v>0</v>
      </c>
      <c r="BF308" s="431">
        <f t="shared" si="194"/>
        <v>0</v>
      </c>
      <c r="BG308" s="386">
        <v>0</v>
      </c>
      <c r="BH308" s="431">
        <f t="shared" si="195"/>
        <v>0</v>
      </c>
      <c r="BI308" s="386">
        <v>0</v>
      </c>
      <c r="BJ308" s="431">
        <f t="shared" si="161"/>
        <v>0</v>
      </c>
      <c r="BK308" s="385">
        <v>0</v>
      </c>
      <c r="BL308" s="445">
        <f t="shared" si="196"/>
        <v>0</v>
      </c>
      <c r="BM308" s="77" t="s">
        <v>1346</v>
      </c>
      <c r="BN308" s="599" t="s">
        <v>1197</v>
      </c>
      <c r="BO308" s="599" t="s">
        <v>1191</v>
      </c>
      <c r="BP308" s="306" t="s">
        <v>1346</v>
      </c>
    </row>
    <row r="309" spans="1:68" ht="14.25" hidden="1" customHeight="1">
      <c r="A309" s="498" t="s">
        <v>864</v>
      </c>
      <c r="B309" s="130" t="s">
        <v>805</v>
      </c>
      <c r="C309" s="544" t="s">
        <v>87</v>
      </c>
      <c r="D309" s="549" t="s">
        <v>357</v>
      </c>
      <c r="E309" s="550" t="s">
        <v>357</v>
      </c>
      <c r="F309" s="966"/>
      <c r="G309" s="214">
        <v>2024</v>
      </c>
      <c r="H309" s="176" t="s">
        <v>1341</v>
      </c>
      <c r="I309" s="176" t="s">
        <v>174</v>
      </c>
      <c r="J309" s="330" t="s">
        <v>196</v>
      </c>
      <c r="K309" s="169" t="s">
        <v>1181</v>
      </c>
      <c r="L309" s="176" t="s">
        <v>1182</v>
      </c>
      <c r="M309" s="327" t="s">
        <v>1208</v>
      </c>
      <c r="N309" s="55">
        <v>17.54</v>
      </c>
      <c r="O309" s="55">
        <v>17.54</v>
      </c>
      <c r="P309" s="55">
        <v>17.54</v>
      </c>
      <c r="Q309" s="55">
        <f t="shared" ref="Q309:AA324" si="205">P309</f>
        <v>17.54</v>
      </c>
      <c r="R309" s="55">
        <f t="shared" si="205"/>
        <v>17.54</v>
      </c>
      <c r="S309" s="55">
        <f t="shared" si="205"/>
        <v>17.54</v>
      </c>
      <c r="T309" s="55">
        <f t="shared" si="205"/>
        <v>17.54</v>
      </c>
      <c r="U309" s="55">
        <f t="shared" si="205"/>
        <v>17.54</v>
      </c>
      <c r="V309" s="55">
        <f t="shared" si="205"/>
        <v>17.54</v>
      </c>
      <c r="W309" s="55">
        <f t="shared" si="205"/>
        <v>17.54</v>
      </c>
      <c r="X309" s="55">
        <f t="shared" si="205"/>
        <v>17.54</v>
      </c>
      <c r="Y309" s="55">
        <f t="shared" si="205"/>
        <v>17.54</v>
      </c>
      <c r="Z309" s="55">
        <f t="shared" si="205"/>
        <v>17.54</v>
      </c>
      <c r="AA309" s="55">
        <f t="shared" si="205"/>
        <v>17.54</v>
      </c>
      <c r="AB309" s="147">
        <v>0.88</v>
      </c>
      <c r="AC309" s="147">
        <v>0.88</v>
      </c>
      <c r="AD309" s="147">
        <v>0.88</v>
      </c>
      <c r="AE309" s="147">
        <v>0.88</v>
      </c>
      <c r="AF309" s="147">
        <v>0.88</v>
      </c>
      <c r="AG309" s="147">
        <v>0.88</v>
      </c>
      <c r="AH309" s="147">
        <v>0.88</v>
      </c>
      <c r="AI309" s="147">
        <v>0.88</v>
      </c>
      <c r="AJ309" s="147">
        <v>0.88</v>
      </c>
      <c r="AK309" s="147">
        <v>0.88</v>
      </c>
      <c r="AL309" s="147">
        <v>0.88</v>
      </c>
      <c r="AM309" s="147">
        <v>0.88</v>
      </c>
      <c r="AN309" s="147">
        <v>0.88</v>
      </c>
      <c r="AO309" s="420">
        <v>0</v>
      </c>
      <c r="AP309" s="431">
        <f t="shared" si="152"/>
        <v>0</v>
      </c>
      <c r="AQ309" s="385">
        <v>0</v>
      </c>
      <c r="AR309" s="237">
        <f t="shared" si="187"/>
        <v>0</v>
      </c>
      <c r="AS309" s="96">
        <v>0</v>
      </c>
      <c r="AT309" s="431">
        <f t="shared" si="188"/>
        <v>0</v>
      </c>
      <c r="AU309" s="420">
        <v>0</v>
      </c>
      <c r="AV309" s="431">
        <f t="shared" si="189"/>
        <v>0</v>
      </c>
      <c r="AW309" s="385">
        <v>0</v>
      </c>
      <c r="AX309" s="431">
        <f t="shared" si="190"/>
        <v>0</v>
      </c>
      <c r="AY309" s="386">
        <v>0</v>
      </c>
      <c r="AZ309" s="431">
        <f t="shared" si="191"/>
        <v>0</v>
      </c>
      <c r="BA309" s="386">
        <v>0</v>
      </c>
      <c r="BB309" s="431">
        <f t="shared" si="192"/>
        <v>0</v>
      </c>
      <c r="BC309" s="386">
        <v>1001</v>
      </c>
      <c r="BD309" s="431">
        <f t="shared" si="193"/>
        <v>880.88</v>
      </c>
      <c r="BE309" s="385">
        <v>0</v>
      </c>
      <c r="BF309" s="431">
        <f t="shared" si="194"/>
        <v>0</v>
      </c>
      <c r="BG309" s="386">
        <v>0</v>
      </c>
      <c r="BH309" s="431">
        <f t="shared" si="195"/>
        <v>0</v>
      </c>
      <c r="BI309" s="386">
        <v>1001</v>
      </c>
      <c r="BJ309" s="431">
        <f t="shared" si="161"/>
        <v>880.88</v>
      </c>
      <c r="BK309" s="385">
        <v>0</v>
      </c>
      <c r="BL309" s="445">
        <f t="shared" si="196"/>
        <v>0</v>
      </c>
      <c r="BM309" s="77" t="s">
        <v>1347</v>
      </c>
      <c r="BN309" s="599" t="s">
        <v>1197</v>
      </c>
      <c r="BO309" s="599" t="s">
        <v>1186</v>
      </c>
      <c r="BP309" s="306" t="s">
        <v>1347</v>
      </c>
    </row>
    <row r="310" spans="1:68" ht="14.25" hidden="1" customHeight="1">
      <c r="A310" s="493" t="s">
        <v>864</v>
      </c>
      <c r="B310" s="130" t="s">
        <v>805</v>
      </c>
      <c r="C310" s="544" t="s">
        <v>87</v>
      </c>
      <c r="D310" s="549" t="s">
        <v>357</v>
      </c>
      <c r="E310" s="550" t="s">
        <v>357</v>
      </c>
      <c r="F310" s="966"/>
      <c r="G310" s="214">
        <v>2024</v>
      </c>
      <c r="H310" s="176" t="s">
        <v>1348</v>
      </c>
      <c r="I310" s="176" t="s">
        <v>204</v>
      </c>
      <c r="J310" s="330" t="s">
        <v>196</v>
      </c>
      <c r="K310" s="169" t="s">
        <v>1181</v>
      </c>
      <c r="L310" s="176" t="s">
        <v>1188</v>
      </c>
      <c r="M310" s="327" t="s">
        <v>1189</v>
      </c>
      <c r="N310" s="55">
        <v>10.199999999999999</v>
      </c>
      <c r="O310" s="55">
        <v>10.199999999999999</v>
      </c>
      <c r="P310" s="55">
        <v>10.199999999999999</v>
      </c>
      <c r="Q310" s="55">
        <f t="shared" si="205"/>
        <v>10.199999999999999</v>
      </c>
      <c r="R310" s="55">
        <f t="shared" si="205"/>
        <v>10.199999999999999</v>
      </c>
      <c r="S310" s="55">
        <f t="shared" si="205"/>
        <v>10.199999999999999</v>
      </c>
      <c r="T310" s="55">
        <f t="shared" si="205"/>
        <v>10.199999999999999</v>
      </c>
      <c r="U310" s="55">
        <f t="shared" si="205"/>
        <v>10.199999999999999</v>
      </c>
      <c r="V310" s="55">
        <f t="shared" si="205"/>
        <v>10.199999999999999</v>
      </c>
      <c r="W310" s="55">
        <f t="shared" si="205"/>
        <v>10.199999999999999</v>
      </c>
      <c r="X310" s="55">
        <f t="shared" si="205"/>
        <v>10.199999999999999</v>
      </c>
      <c r="Y310" s="55">
        <f t="shared" si="205"/>
        <v>10.199999999999999</v>
      </c>
      <c r="Z310" s="55">
        <f t="shared" si="205"/>
        <v>10.199999999999999</v>
      </c>
      <c r="AA310" s="55">
        <f t="shared" si="205"/>
        <v>10.199999999999999</v>
      </c>
      <c r="AB310" s="147">
        <v>0.51</v>
      </c>
      <c r="AC310" s="147">
        <v>0.51</v>
      </c>
      <c r="AD310" s="147">
        <v>0.51</v>
      </c>
      <c r="AE310" s="147">
        <v>0.51</v>
      </c>
      <c r="AF310" s="147">
        <v>0.51</v>
      </c>
      <c r="AG310" s="147">
        <v>0.51</v>
      </c>
      <c r="AH310" s="147">
        <v>0.51</v>
      </c>
      <c r="AI310" s="147">
        <v>0.51</v>
      </c>
      <c r="AJ310" s="147">
        <v>0.51</v>
      </c>
      <c r="AK310" s="147">
        <v>0.51</v>
      </c>
      <c r="AL310" s="147">
        <v>0.51</v>
      </c>
      <c r="AM310" s="147">
        <v>0.51</v>
      </c>
      <c r="AN310" s="147">
        <v>0.51</v>
      </c>
      <c r="AO310" s="420">
        <v>0</v>
      </c>
      <c r="AP310" s="431">
        <f t="shared" si="152"/>
        <v>0</v>
      </c>
      <c r="AQ310" s="385">
        <v>0</v>
      </c>
      <c r="AR310" s="237">
        <f t="shared" si="187"/>
        <v>0</v>
      </c>
      <c r="AS310" s="96">
        <v>0</v>
      </c>
      <c r="AT310" s="431">
        <f t="shared" si="188"/>
        <v>0</v>
      </c>
      <c r="AU310" s="420">
        <v>0</v>
      </c>
      <c r="AV310" s="431">
        <f t="shared" si="189"/>
        <v>0</v>
      </c>
      <c r="AW310" s="385">
        <v>0</v>
      </c>
      <c r="AX310" s="431">
        <f t="shared" si="190"/>
        <v>0</v>
      </c>
      <c r="AY310" s="386">
        <v>0</v>
      </c>
      <c r="AZ310" s="431">
        <f t="shared" si="191"/>
        <v>0</v>
      </c>
      <c r="BA310" s="386">
        <v>0</v>
      </c>
      <c r="BB310" s="431">
        <f t="shared" si="192"/>
        <v>0</v>
      </c>
      <c r="BC310" s="386">
        <v>0</v>
      </c>
      <c r="BD310" s="431">
        <f t="shared" si="193"/>
        <v>0</v>
      </c>
      <c r="BE310" s="385">
        <v>0</v>
      </c>
      <c r="BF310" s="431">
        <f t="shared" si="194"/>
        <v>0</v>
      </c>
      <c r="BG310" s="386">
        <v>1000</v>
      </c>
      <c r="BH310" s="431">
        <f t="shared" si="195"/>
        <v>510</v>
      </c>
      <c r="BI310" s="386">
        <v>1000</v>
      </c>
      <c r="BJ310" s="431">
        <f t="shared" si="161"/>
        <v>510</v>
      </c>
      <c r="BK310" s="385">
        <v>3000</v>
      </c>
      <c r="BL310" s="445">
        <f t="shared" si="196"/>
        <v>1530</v>
      </c>
      <c r="BM310" s="77" t="s">
        <v>1349</v>
      </c>
      <c r="BN310" s="599" t="s">
        <v>1185</v>
      </c>
      <c r="BO310" s="599" t="s">
        <v>1191</v>
      </c>
      <c r="BP310" s="306" t="s">
        <v>1349</v>
      </c>
    </row>
    <row r="311" spans="1:68" ht="14.25" hidden="1" customHeight="1">
      <c r="A311" s="493" t="s">
        <v>864</v>
      </c>
      <c r="B311" s="130" t="s">
        <v>805</v>
      </c>
      <c r="C311" s="544" t="s">
        <v>87</v>
      </c>
      <c r="D311" s="549" t="s">
        <v>357</v>
      </c>
      <c r="E311" s="550" t="s">
        <v>357</v>
      </c>
      <c r="F311" s="966"/>
      <c r="G311" s="214">
        <v>2024</v>
      </c>
      <c r="H311" s="176" t="s">
        <v>1348</v>
      </c>
      <c r="I311" s="176" t="s">
        <v>204</v>
      </c>
      <c r="J311" s="330" t="s">
        <v>196</v>
      </c>
      <c r="K311" s="169" t="s">
        <v>1181</v>
      </c>
      <c r="L311" s="176" t="s">
        <v>1182</v>
      </c>
      <c r="M311" s="327" t="s">
        <v>1183</v>
      </c>
      <c r="N311" s="55">
        <v>10.199999999999999</v>
      </c>
      <c r="O311" s="55">
        <v>10.199999999999999</v>
      </c>
      <c r="P311" s="55">
        <v>10.199999999999999</v>
      </c>
      <c r="Q311" s="55">
        <f t="shared" si="205"/>
        <v>10.199999999999999</v>
      </c>
      <c r="R311" s="55">
        <f t="shared" si="205"/>
        <v>10.199999999999999</v>
      </c>
      <c r="S311" s="55">
        <f t="shared" si="205"/>
        <v>10.199999999999999</v>
      </c>
      <c r="T311" s="55">
        <f t="shared" si="205"/>
        <v>10.199999999999999</v>
      </c>
      <c r="U311" s="55">
        <f t="shared" si="205"/>
        <v>10.199999999999999</v>
      </c>
      <c r="V311" s="55">
        <f t="shared" si="205"/>
        <v>10.199999999999999</v>
      </c>
      <c r="W311" s="55">
        <f t="shared" si="205"/>
        <v>10.199999999999999</v>
      </c>
      <c r="X311" s="55">
        <f t="shared" si="205"/>
        <v>10.199999999999999</v>
      </c>
      <c r="Y311" s="55">
        <f t="shared" si="205"/>
        <v>10.199999999999999</v>
      </c>
      <c r="Z311" s="55">
        <f t="shared" si="205"/>
        <v>10.199999999999999</v>
      </c>
      <c r="AA311" s="55">
        <f t="shared" si="205"/>
        <v>10.199999999999999</v>
      </c>
      <c r="AB311" s="147">
        <v>0.51</v>
      </c>
      <c r="AC311" s="147">
        <v>0.51</v>
      </c>
      <c r="AD311" s="147">
        <v>0.51</v>
      </c>
      <c r="AE311" s="147">
        <v>0.51</v>
      </c>
      <c r="AF311" s="147">
        <v>0.51</v>
      </c>
      <c r="AG311" s="147">
        <v>0.51</v>
      </c>
      <c r="AH311" s="147">
        <v>0.51</v>
      </c>
      <c r="AI311" s="147">
        <v>0.51</v>
      </c>
      <c r="AJ311" s="147">
        <v>0.51</v>
      </c>
      <c r="AK311" s="147">
        <v>0.51</v>
      </c>
      <c r="AL311" s="147">
        <v>0.51</v>
      </c>
      <c r="AM311" s="147">
        <v>0.51</v>
      </c>
      <c r="AN311" s="147">
        <v>0.51</v>
      </c>
      <c r="AO311" s="420">
        <v>8610</v>
      </c>
      <c r="AP311" s="431">
        <f t="shared" si="152"/>
        <v>4391.1000000000004</v>
      </c>
      <c r="AQ311" s="385">
        <v>1020</v>
      </c>
      <c r="AR311" s="237">
        <f t="shared" si="187"/>
        <v>520.20000000000005</v>
      </c>
      <c r="AS311" s="96">
        <v>1780</v>
      </c>
      <c r="AT311" s="431">
        <f t="shared" si="188"/>
        <v>907.80000000000007</v>
      </c>
      <c r="AU311" s="420">
        <v>1020</v>
      </c>
      <c r="AV311" s="431">
        <f t="shared" si="189"/>
        <v>520.20000000000005</v>
      </c>
      <c r="AW311" s="385">
        <v>3270</v>
      </c>
      <c r="AX311" s="431">
        <f t="shared" si="190"/>
        <v>1667.7</v>
      </c>
      <c r="AY311" s="386">
        <v>7080</v>
      </c>
      <c r="AZ311" s="431">
        <f t="shared" si="191"/>
        <v>3610.8</v>
      </c>
      <c r="BA311" s="386">
        <v>2040</v>
      </c>
      <c r="BB311" s="431">
        <f t="shared" si="192"/>
        <v>1040.4000000000001</v>
      </c>
      <c r="BC311" s="386">
        <v>7800</v>
      </c>
      <c r="BD311" s="431">
        <f t="shared" si="193"/>
        <v>3978</v>
      </c>
      <c r="BE311" s="385">
        <v>5400</v>
      </c>
      <c r="BF311" s="431">
        <f t="shared" si="194"/>
        <v>2754</v>
      </c>
      <c r="BG311" s="386">
        <v>7170</v>
      </c>
      <c r="BH311" s="431">
        <f t="shared" si="195"/>
        <v>3656.7000000000003</v>
      </c>
      <c r="BI311" s="386">
        <v>2040</v>
      </c>
      <c r="BJ311" s="431">
        <f t="shared" si="161"/>
        <v>1040.4000000000001</v>
      </c>
      <c r="BK311" s="386">
        <v>5730</v>
      </c>
      <c r="BL311" s="445">
        <f t="shared" si="196"/>
        <v>2922.3</v>
      </c>
      <c r="BM311" s="77" t="s">
        <v>1350</v>
      </c>
      <c r="BN311" s="599" t="s">
        <v>1185</v>
      </c>
      <c r="BO311" s="599" t="s">
        <v>1186</v>
      </c>
      <c r="BP311" s="306" t="s">
        <v>1350</v>
      </c>
    </row>
    <row r="312" spans="1:68" ht="14.25" hidden="1" customHeight="1">
      <c r="A312" s="493" t="s">
        <v>864</v>
      </c>
      <c r="B312" s="130" t="s">
        <v>805</v>
      </c>
      <c r="C312" s="544" t="s">
        <v>87</v>
      </c>
      <c r="D312" s="549" t="s">
        <v>357</v>
      </c>
      <c r="E312" s="550" t="s">
        <v>357</v>
      </c>
      <c r="F312" s="966"/>
      <c r="G312" s="214">
        <v>2024</v>
      </c>
      <c r="H312" s="176" t="s">
        <v>1348</v>
      </c>
      <c r="I312" s="176" t="s">
        <v>204</v>
      </c>
      <c r="J312" s="330" t="s">
        <v>196</v>
      </c>
      <c r="K312" s="169" t="s">
        <v>1181</v>
      </c>
      <c r="L312" s="176" t="s">
        <v>1188</v>
      </c>
      <c r="M312" s="327" t="s">
        <v>1189</v>
      </c>
      <c r="N312" s="55">
        <v>10.199999999999999</v>
      </c>
      <c r="O312" s="55">
        <v>10.199999999999999</v>
      </c>
      <c r="P312" s="55">
        <v>10.199999999999999</v>
      </c>
      <c r="Q312" s="55">
        <f t="shared" si="205"/>
        <v>10.199999999999999</v>
      </c>
      <c r="R312" s="55">
        <f t="shared" si="205"/>
        <v>10.199999999999999</v>
      </c>
      <c r="S312" s="55">
        <f t="shared" si="205"/>
        <v>10.199999999999999</v>
      </c>
      <c r="T312" s="55">
        <f t="shared" si="205"/>
        <v>10.199999999999999</v>
      </c>
      <c r="U312" s="55">
        <f t="shared" si="205"/>
        <v>10.199999999999999</v>
      </c>
      <c r="V312" s="55">
        <f t="shared" si="205"/>
        <v>10.199999999999999</v>
      </c>
      <c r="W312" s="55">
        <f t="shared" si="205"/>
        <v>10.199999999999999</v>
      </c>
      <c r="X312" s="55">
        <f t="shared" si="205"/>
        <v>10.199999999999999</v>
      </c>
      <c r="Y312" s="55">
        <f t="shared" si="205"/>
        <v>10.199999999999999</v>
      </c>
      <c r="Z312" s="55">
        <f t="shared" si="205"/>
        <v>10.199999999999999</v>
      </c>
      <c r="AA312" s="55">
        <f t="shared" si="205"/>
        <v>10.199999999999999</v>
      </c>
      <c r="AB312" s="147">
        <v>0.51</v>
      </c>
      <c r="AC312" s="147">
        <v>0.51</v>
      </c>
      <c r="AD312" s="147">
        <v>0.51</v>
      </c>
      <c r="AE312" s="147">
        <v>0.51</v>
      </c>
      <c r="AF312" s="147">
        <v>0.51</v>
      </c>
      <c r="AG312" s="147">
        <v>0.51</v>
      </c>
      <c r="AH312" s="147">
        <v>0.51</v>
      </c>
      <c r="AI312" s="147">
        <v>0.51</v>
      </c>
      <c r="AJ312" s="147">
        <v>0.51</v>
      </c>
      <c r="AK312" s="147">
        <v>0.51</v>
      </c>
      <c r="AL312" s="147">
        <v>0.51</v>
      </c>
      <c r="AM312" s="147">
        <v>0.51</v>
      </c>
      <c r="AN312" s="147">
        <v>0.51</v>
      </c>
      <c r="AO312" s="420">
        <v>0</v>
      </c>
      <c r="AP312" s="431">
        <f t="shared" si="152"/>
        <v>0</v>
      </c>
      <c r="AQ312" s="385">
        <v>0</v>
      </c>
      <c r="AR312" s="237">
        <f t="shared" si="187"/>
        <v>0</v>
      </c>
      <c r="AS312" s="96">
        <v>0</v>
      </c>
      <c r="AT312" s="431">
        <f t="shared" si="188"/>
        <v>0</v>
      </c>
      <c r="AU312" s="420">
        <v>0</v>
      </c>
      <c r="AV312" s="431">
        <f t="shared" si="189"/>
        <v>0</v>
      </c>
      <c r="AW312" s="385">
        <v>960</v>
      </c>
      <c r="AX312" s="431">
        <f t="shared" si="190"/>
        <v>489.6</v>
      </c>
      <c r="AY312" s="386">
        <v>0</v>
      </c>
      <c r="AZ312" s="431">
        <f t="shared" si="191"/>
        <v>0</v>
      </c>
      <c r="BA312" s="386">
        <v>0</v>
      </c>
      <c r="BB312" s="431">
        <f t="shared" si="192"/>
        <v>0</v>
      </c>
      <c r="BC312" s="386">
        <v>0</v>
      </c>
      <c r="BD312" s="431">
        <f t="shared" si="193"/>
        <v>0</v>
      </c>
      <c r="BE312" s="385">
        <v>1000</v>
      </c>
      <c r="BF312" s="431">
        <f t="shared" si="194"/>
        <v>510</v>
      </c>
      <c r="BG312" s="386">
        <v>0</v>
      </c>
      <c r="BH312" s="431">
        <f t="shared" si="195"/>
        <v>0</v>
      </c>
      <c r="BI312" s="386">
        <v>0</v>
      </c>
      <c r="BJ312" s="431">
        <f t="shared" si="161"/>
        <v>0</v>
      </c>
      <c r="BK312" s="385">
        <v>0</v>
      </c>
      <c r="BL312" s="445">
        <f t="shared" si="196"/>
        <v>0</v>
      </c>
      <c r="BM312" s="77" t="s">
        <v>1351</v>
      </c>
      <c r="BN312" s="599" t="s">
        <v>1185</v>
      </c>
      <c r="BO312" s="599" t="s">
        <v>1194</v>
      </c>
      <c r="BP312" s="306" t="s">
        <v>1351</v>
      </c>
    </row>
    <row r="313" spans="1:68" ht="14.25" hidden="1" customHeight="1">
      <c r="A313" s="498" t="s">
        <v>864</v>
      </c>
      <c r="B313" s="130" t="s">
        <v>805</v>
      </c>
      <c r="C313" s="544" t="s">
        <v>87</v>
      </c>
      <c r="D313" s="549" t="s">
        <v>357</v>
      </c>
      <c r="E313" s="550" t="s">
        <v>357</v>
      </c>
      <c r="F313" s="966"/>
      <c r="G313" s="214">
        <v>2024</v>
      </c>
      <c r="H313" s="176" t="s">
        <v>1352</v>
      </c>
      <c r="I313" s="176" t="s">
        <v>204</v>
      </c>
      <c r="J313" s="330" t="s">
        <v>196</v>
      </c>
      <c r="K313" s="169" t="s">
        <v>1181</v>
      </c>
      <c r="L313" s="176" t="s">
        <v>1188</v>
      </c>
      <c r="M313" s="327" t="s">
        <v>1189</v>
      </c>
      <c r="N313" s="55">
        <v>11.6</v>
      </c>
      <c r="O313" s="55">
        <v>11.6</v>
      </c>
      <c r="P313" s="55">
        <v>11.6</v>
      </c>
      <c r="Q313" s="55">
        <f t="shared" si="205"/>
        <v>11.6</v>
      </c>
      <c r="R313" s="55">
        <f t="shared" si="205"/>
        <v>11.6</v>
      </c>
      <c r="S313" s="55">
        <f t="shared" si="205"/>
        <v>11.6</v>
      </c>
      <c r="T313" s="55">
        <f t="shared" si="205"/>
        <v>11.6</v>
      </c>
      <c r="U313" s="55">
        <f t="shared" si="205"/>
        <v>11.6</v>
      </c>
      <c r="V313" s="55">
        <f t="shared" si="205"/>
        <v>11.6</v>
      </c>
      <c r="W313" s="55">
        <f t="shared" si="205"/>
        <v>11.6</v>
      </c>
      <c r="X313" s="55">
        <f t="shared" si="205"/>
        <v>11.6</v>
      </c>
      <c r="Y313" s="55">
        <f t="shared" si="205"/>
        <v>11.6</v>
      </c>
      <c r="Z313" s="55">
        <f t="shared" si="205"/>
        <v>11.6</v>
      </c>
      <c r="AA313" s="55">
        <f t="shared" si="205"/>
        <v>11.6</v>
      </c>
      <c r="AB313" s="147">
        <v>0.57999999999999996</v>
      </c>
      <c r="AC313" s="147">
        <v>0.57999999999999996</v>
      </c>
      <c r="AD313" s="147">
        <v>0.57999999999999996</v>
      </c>
      <c r="AE313" s="147">
        <v>0.57999999999999996</v>
      </c>
      <c r="AF313" s="147">
        <v>0.57999999999999996</v>
      </c>
      <c r="AG313" s="147">
        <v>0.57999999999999996</v>
      </c>
      <c r="AH313" s="147">
        <v>0.57999999999999996</v>
      </c>
      <c r="AI313" s="147">
        <v>0.57999999999999996</v>
      </c>
      <c r="AJ313" s="147">
        <v>0.57999999999999996</v>
      </c>
      <c r="AK313" s="147">
        <v>0.57999999999999996</v>
      </c>
      <c r="AL313" s="147">
        <v>0.57999999999999996</v>
      </c>
      <c r="AM313" s="147">
        <v>0.57999999999999996</v>
      </c>
      <c r="AN313" s="147">
        <v>0.57999999999999996</v>
      </c>
      <c r="AO313" s="420">
        <v>0</v>
      </c>
      <c r="AP313" s="431">
        <f t="shared" si="152"/>
        <v>0</v>
      </c>
      <c r="AQ313" s="385">
        <v>0</v>
      </c>
      <c r="AR313" s="237">
        <f t="shared" si="187"/>
        <v>0</v>
      </c>
      <c r="AS313" s="96">
        <v>0</v>
      </c>
      <c r="AT313" s="431">
        <f t="shared" si="188"/>
        <v>0</v>
      </c>
      <c r="AU313" s="420">
        <v>0</v>
      </c>
      <c r="AV313" s="431">
        <f t="shared" si="189"/>
        <v>0</v>
      </c>
      <c r="AW313" s="385">
        <v>0</v>
      </c>
      <c r="AX313" s="431">
        <f t="shared" si="190"/>
        <v>0</v>
      </c>
      <c r="AY313" s="386">
        <v>0</v>
      </c>
      <c r="AZ313" s="431">
        <f t="shared" si="191"/>
        <v>0</v>
      </c>
      <c r="BA313" s="386">
        <v>0</v>
      </c>
      <c r="BB313" s="431">
        <f t="shared" si="192"/>
        <v>0</v>
      </c>
      <c r="BC313" s="386">
        <v>0</v>
      </c>
      <c r="BD313" s="431">
        <f t="shared" si="193"/>
        <v>0</v>
      </c>
      <c r="BE313" s="385">
        <v>0</v>
      </c>
      <c r="BF313" s="431">
        <f t="shared" si="194"/>
        <v>0</v>
      </c>
      <c r="BG313" s="386">
        <v>0</v>
      </c>
      <c r="BH313" s="431">
        <f t="shared" si="195"/>
        <v>0</v>
      </c>
      <c r="BI313" s="386">
        <v>0</v>
      </c>
      <c r="BJ313" s="431">
        <f t="shared" si="161"/>
        <v>0</v>
      </c>
      <c r="BK313" s="386">
        <v>0</v>
      </c>
      <c r="BL313" s="445">
        <f t="shared" si="196"/>
        <v>0</v>
      </c>
      <c r="BM313" s="77" t="s">
        <v>1353</v>
      </c>
      <c r="BN313" s="599" t="s">
        <v>1197</v>
      </c>
      <c r="BO313" s="715" t="s">
        <v>1191</v>
      </c>
      <c r="BP313" s="306" t="s">
        <v>1353</v>
      </c>
    </row>
    <row r="314" spans="1:68" ht="14.25" hidden="1" customHeight="1">
      <c r="A314" s="498" t="s">
        <v>864</v>
      </c>
      <c r="B314" s="130" t="s">
        <v>805</v>
      </c>
      <c r="C314" s="544" t="s">
        <v>87</v>
      </c>
      <c r="D314" s="549" t="s">
        <v>357</v>
      </c>
      <c r="E314" s="550" t="s">
        <v>357</v>
      </c>
      <c r="F314" s="966"/>
      <c r="G314" s="214">
        <v>2024</v>
      </c>
      <c r="H314" s="176" t="s">
        <v>1352</v>
      </c>
      <c r="I314" s="176" t="s">
        <v>204</v>
      </c>
      <c r="J314" s="330" t="s">
        <v>196</v>
      </c>
      <c r="K314" s="169" t="s">
        <v>1181</v>
      </c>
      <c r="L314" s="176" t="s">
        <v>1182</v>
      </c>
      <c r="M314" s="327" t="s">
        <v>1183</v>
      </c>
      <c r="N314" s="55">
        <v>11.6</v>
      </c>
      <c r="O314" s="55">
        <v>11.6</v>
      </c>
      <c r="P314" s="55">
        <v>11.6</v>
      </c>
      <c r="Q314" s="55">
        <f t="shared" si="205"/>
        <v>11.6</v>
      </c>
      <c r="R314" s="55">
        <f t="shared" si="205"/>
        <v>11.6</v>
      </c>
      <c r="S314" s="55">
        <f t="shared" si="205"/>
        <v>11.6</v>
      </c>
      <c r="T314" s="55">
        <f t="shared" si="205"/>
        <v>11.6</v>
      </c>
      <c r="U314" s="55">
        <f t="shared" si="205"/>
        <v>11.6</v>
      </c>
      <c r="V314" s="55">
        <f t="shared" si="205"/>
        <v>11.6</v>
      </c>
      <c r="W314" s="55">
        <f t="shared" si="205"/>
        <v>11.6</v>
      </c>
      <c r="X314" s="55">
        <f t="shared" si="205"/>
        <v>11.6</v>
      </c>
      <c r="Y314" s="55">
        <f t="shared" si="205"/>
        <v>11.6</v>
      </c>
      <c r="Z314" s="55">
        <f t="shared" si="205"/>
        <v>11.6</v>
      </c>
      <c r="AA314" s="55">
        <f t="shared" si="205"/>
        <v>11.6</v>
      </c>
      <c r="AB314" s="147">
        <v>0.57999999999999996</v>
      </c>
      <c r="AC314" s="147">
        <v>0.57999999999999996</v>
      </c>
      <c r="AD314" s="147">
        <v>0.57999999999999996</v>
      </c>
      <c r="AE314" s="147">
        <v>0.57999999999999996</v>
      </c>
      <c r="AF314" s="147">
        <v>0.57999999999999996</v>
      </c>
      <c r="AG314" s="147">
        <v>0.57999999999999996</v>
      </c>
      <c r="AH314" s="147">
        <v>0.57999999999999996</v>
      </c>
      <c r="AI314" s="147">
        <v>0.57999999999999996</v>
      </c>
      <c r="AJ314" s="147">
        <v>0.57999999999999996</v>
      </c>
      <c r="AK314" s="147">
        <v>0.57999999999999996</v>
      </c>
      <c r="AL314" s="147">
        <v>0.57999999999999996</v>
      </c>
      <c r="AM314" s="147">
        <v>0.57999999999999996</v>
      </c>
      <c r="AN314" s="147">
        <v>0.57999999999999996</v>
      </c>
      <c r="AO314" s="420">
        <v>0</v>
      </c>
      <c r="AP314" s="431">
        <f t="shared" si="152"/>
        <v>0</v>
      </c>
      <c r="AQ314" s="385">
        <v>0</v>
      </c>
      <c r="AR314" s="237">
        <f t="shared" si="187"/>
        <v>0</v>
      </c>
      <c r="AS314" s="96">
        <v>5720</v>
      </c>
      <c r="AT314" s="431">
        <f t="shared" si="188"/>
        <v>3317.6</v>
      </c>
      <c r="AU314" s="420">
        <v>0</v>
      </c>
      <c r="AV314" s="431">
        <f t="shared" si="189"/>
        <v>0</v>
      </c>
      <c r="AW314" s="385">
        <v>0</v>
      </c>
      <c r="AX314" s="431">
        <f t="shared" si="190"/>
        <v>0</v>
      </c>
      <c r="AY314" s="386">
        <v>0</v>
      </c>
      <c r="AZ314" s="431">
        <f t="shared" si="191"/>
        <v>0</v>
      </c>
      <c r="BA314" s="386">
        <v>0</v>
      </c>
      <c r="BB314" s="431">
        <f t="shared" si="192"/>
        <v>0</v>
      </c>
      <c r="BC314" s="386">
        <v>0</v>
      </c>
      <c r="BD314" s="431">
        <f t="shared" si="193"/>
        <v>0</v>
      </c>
      <c r="BE314" s="385">
        <v>0</v>
      </c>
      <c r="BF314" s="431">
        <f t="shared" si="194"/>
        <v>0</v>
      </c>
      <c r="BG314" s="386">
        <v>0</v>
      </c>
      <c r="BH314" s="431">
        <f t="shared" si="195"/>
        <v>0</v>
      </c>
      <c r="BI314" s="386">
        <v>0</v>
      </c>
      <c r="BJ314" s="431">
        <f t="shared" si="161"/>
        <v>0</v>
      </c>
      <c r="BK314" s="386">
        <v>0</v>
      </c>
      <c r="BL314" s="445">
        <f t="shared" si="196"/>
        <v>0</v>
      </c>
      <c r="BM314" s="77" t="s">
        <v>1354</v>
      </c>
      <c r="BN314" s="599" t="s">
        <v>1197</v>
      </c>
      <c r="BO314" s="599" t="s">
        <v>1186</v>
      </c>
      <c r="BP314" s="306" t="s">
        <v>1354</v>
      </c>
    </row>
    <row r="315" spans="1:68" ht="14.25" hidden="1" customHeight="1">
      <c r="A315" s="498" t="s">
        <v>864</v>
      </c>
      <c r="B315" s="130" t="s">
        <v>805</v>
      </c>
      <c r="C315" s="544" t="s">
        <v>87</v>
      </c>
      <c r="D315" s="549" t="s">
        <v>357</v>
      </c>
      <c r="E315" s="550" t="s">
        <v>357</v>
      </c>
      <c r="F315" s="966"/>
      <c r="G315" s="214">
        <v>2024</v>
      </c>
      <c r="H315" s="176" t="s">
        <v>1352</v>
      </c>
      <c r="I315" s="176" t="s">
        <v>204</v>
      </c>
      <c r="J315" s="330" t="s">
        <v>196</v>
      </c>
      <c r="K315" s="169" t="s">
        <v>1181</v>
      </c>
      <c r="L315" s="176" t="s">
        <v>1188</v>
      </c>
      <c r="M315" s="327" t="s">
        <v>1189</v>
      </c>
      <c r="N315" s="55">
        <v>11.6</v>
      </c>
      <c r="O315" s="55">
        <v>11.6</v>
      </c>
      <c r="P315" s="55">
        <v>11.6</v>
      </c>
      <c r="Q315" s="55">
        <f t="shared" si="205"/>
        <v>11.6</v>
      </c>
      <c r="R315" s="55">
        <f t="shared" si="205"/>
        <v>11.6</v>
      </c>
      <c r="S315" s="55">
        <f t="shared" si="205"/>
        <v>11.6</v>
      </c>
      <c r="T315" s="55">
        <f t="shared" si="205"/>
        <v>11.6</v>
      </c>
      <c r="U315" s="55">
        <f t="shared" si="205"/>
        <v>11.6</v>
      </c>
      <c r="V315" s="55">
        <f t="shared" si="205"/>
        <v>11.6</v>
      </c>
      <c r="W315" s="55">
        <f t="shared" si="205"/>
        <v>11.6</v>
      </c>
      <c r="X315" s="55">
        <f t="shared" si="205"/>
        <v>11.6</v>
      </c>
      <c r="Y315" s="55">
        <f t="shared" si="205"/>
        <v>11.6</v>
      </c>
      <c r="Z315" s="55">
        <f t="shared" si="205"/>
        <v>11.6</v>
      </c>
      <c r="AA315" s="55">
        <f t="shared" si="205"/>
        <v>11.6</v>
      </c>
      <c r="AB315" s="147">
        <v>0.57999999999999996</v>
      </c>
      <c r="AC315" s="147">
        <v>0.57999999999999996</v>
      </c>
      <c r="AD315" s="147">
        <v>0.57999999999999996</v>
      </c>
      <c r="AE315" s="147">
        <v>0.57999999999999996</v>
      </c>
      <c r="AF315" s="147">
        <v>0.57999999999999996</v>
      </c>
      <c r="AG315" s="147">
        <v>0.57999999999999996</v>
      </c>
      <c r="AH315" s="147">
        <v>0.57999999999999996</v>
      </c>
      <c r="AI315" s="147">
        <v>0.57999999999999996</v>
      </c>
      <c r="AJ315" s="147">
        <v>0.57999999999999996</v>
      </c>
      <c r="AK315" s="147">
        <v>0.57999999999999996</v>
      </c>
      <c r="AL315" s="147">
        <v>0.57999999999999996</v>
      </c>
      <c r="AM315" s="147">
        <v>0.57999999999999996</v>
      </c>
      <c r="AN315" s="147">
        <v>0.57999999999999996</v>
      </c>
      <c r="AO315" s="420">
        <v>0</v>
      </c>
      <c r="AP315" s="431">
        <f t="shared" si="152"/>
        <v>0</v>
      </c>
      <c r="AQ315" s="385">
        <v>0</v>
      </c>
      <c r="AR315" s="237">
        <f t="shared" si="187"/>
        <v>0</v>
      </c>
      <c r="AS315" s="96">
        <v>0</v>
      </c>
      <c r="AT315" s="431">
        <f t="shared" si="188"/>
        <v>0</v>
      </c>
      <c r="AU315" s="420">
        <v>0</v>
      </c>
      <c r="AV315" s="431">
        <f t="shared" si="189"/>
        <v>0</v>
      </c>
      <c r="AW315" s="385">
        <v>0</v>
      </c>
      <c r="AX315" s="431">
        <f t="shared" si="190"/>
        <v>0</v>
      </c>
      <c r="AY315" s="386">
        <v>0</v>
      </c>
      <c r="AZ315" s="431">
        <f t="shared" si="191"/>
        <v>0</v>
      </c>
      <c r="BA315" s="386">
        <v>0</v>
      </c>
      <c r="BB315" s="431">
        <f t="shared" si="192"/>
        <v>0</v>
      </c>
      <c r="BC315" s="386">
        <v>0</v>
      </c>
      <c r="BD315" s="431">
        <f t="shared" si="193"/>
        <v>0</v>
      </c>
      <c r="BE315" s="385">
        <v>0</v>
      </c>
      <c r="BF315" s="431">
        <f t="shared" si="194"/>
        <v>0</v>
      </c>
      <c r="BG315" s="386">
        <v>0</v>
      </c>
      <c r="BH315" s="431">
        <f t="shared" si="195"/>
        <v>0</v>
      </c>
      <c r="BI315" s="386">
        <v>0</v>
      </c>
      <c r="BJ315" s="431">
        <f t="shared" si="161"/>
        <v>0</v>
      </c>
      <c r="BK315" s="386">
        <v>0</v>
      </c>
      <c r="BL315" s="445">
        <f t="shared" si="196"/>
        <v>0</v>
      </c>
      <c r="BM315" s="77" t="s">
        <v>1355</v>
      </c>
      <c r="BN315" s="599" t="s">
        <v>1197</v>
      </c>
      <c r="BO315" s="599" t="s">
        <v>1194</v>
      </c>
      <c r="BP315" s="306" t="s">
        <v>1355</v>
      </c>
    </row>
    <row r="316" spans="1:68" ht="14.25" hidden="1" customHeight="1">
      <c r="A316" s="493" t="s">
        <v>864</v>
      </c>
      <c r="B316" s="130" t="s">
        <v>805</v>
      </c>
      <c r="C316" s="544" t="s">
        <v>87</v>
      </c>
      <c r="D316" s="549" t="s">
        <v>357</v>
      </c>
      <c r="E316" s="550" t="s">
        <v>357</v>
      </c>
      <c r="F316" s="966"/>
      <c r="G316" s="214">
        <v>2024</v>
      </c>
      <c r="H316" s="176" t="s">
        <v>1356</v>
      </c>
      <c r="I316" s="176" t="s">
        <v>174</v>
      </c>
      <c r="J316" s="330" t="s">
        <v>196</v>
      </c>
      <c r="K316" s="169" t="s">
        <v>1181</v>
      </c>
      <c r="L316" s="176" t="s">
        <v>1188</v>
      </c>
      <c r="M316" s="327" t="s">
        <v>1189</v>
      </c>
      <c r="N316" s="55">
        <v>21.23</v>
      </c>
      <c r="O316" s="55">
        <v>21.23</v>
      </c>
      <c r="P316" s="55">
        <v>21.23</v>
      </c>
      <c r="Q316" s="55">
        <f t="shared" si="205"/>
        <v>21.23</v>
      </c>
      <c r="R316" s="55">
        <f t="shared" si="205"/>
        <v>21.23</v>
      </c>
      <c r="S316" s="55">
        <f t="shared" si="205"/>
        <v>21.23</v>
      </c>
      <c r="T316" s="55">
        <f t="shared" si="205"/>
        <v>21.23</v>
      </c>
      <c r="U316" s="55">
        <f t="shared" si="205"/>
        <v>21.23</v>
      </c>
      <c r="V316" s="55">
        <f t="shared" si="205"/>
        <v>21.23</v>
      </c>
      <c r="W316" s="55">
        <f t="shared" si="205"/>
        <v>21.23</v>
      </c>
      <c r="X316" s="55">
        <f t="shared" si="205"/>
        <v>21.23</v>
      </c>
      <c r="Y316" s="55">
        <f t="shared" si="205"/>
        <v>21.23</v>
      </c>
      <c r="Z316" s="55">
        <f t="shared" si="205"/>
        <v>21.23</v>
      </c>
      <c r="AA316" s="55">
        <f t="shared" si="205"/>
        <v>21.23</v>
      </c>
      <c r="AB316" s="147">
        <v>1.06</v>
      </c>
      <c r="AC316" s="147">
        <v>1.06</v>
      </c>
      <c r="AD316" s="147">
        <v>1.06</v>
      </c>
      <c r="AE316" s="147">
        <v>1.06</v>
      </c>
      <c r="AF316" s="147">
        <v>1.06</v>
      </c>
      <c r="AG316" s="147">
        <v>1.06</v>
      </c>
      <c r="AH316" s="147">
        <v>1.06</v>
      </c>
      <c r="AI316" s="147">
        <v>1.06</v>
      </c>
      <c r="AJ316" s="147">
        <v>1.06</v>
      </c>
      <c r="AK316" s="147">
        <v>1.06</v>
      </c>
      <c r="AL316" s="147">
        <v>1.06</v>
      </c>
      <c r="AM316" s="147">
        <v>1.06</v>
      </c>
      <c r="AN316" s="147">
        <v>1.06</v>
      </c>
      <c r="AO316" s="420">
        <v>0</v>
      </c>
      <c r="AP316" s="431">
        <f t="shared" si="152"/>
        <v>0</v>
      </c>
      <c r="AQ316" s="385">
        <v>3000</v>
      </c>
      <c r="AR316" s="237">
        <f t="shared" si="187"/>
        <v>3180</v>
      </c>
      <c r="AS316" s="96">
        <v>0</v>
      </c>
      <c r="AT316" s="431">
        <f t="shared" si="188"/>
        <v>0</v>
      </c>
      <c r="AU316" s="420">
        <v>0</v>
      </c>
      <c r="AV316" s="431">
        <f t="shared" si="189"/>
        <v>0</v>
      </c>
      <c r="AW316" s="385">
        <v>0</v>
      </c>
      <c r="AX316" s="431">
        <f t="shared" si="190"/>
        <v>0</v>
      </c>
      <c r="AY316" s="386">
        <v>0</v>
      </c>
      <c r="AZ316" s="431">
        <f t="shared" si="191"/>
        <v>0</v>
      </c>
      <c r="BA316" s="386">
        <v>0</v>
      </c>
      <c r="BB316" s="431">
        <f t="shared" si="192"/>
        <v>0</v>
      </c>
      <c r="BC316" s="386">
        <v>0</v>
      </c>
      <c r="BD316" s="431">
        <f t="shared" si="193"/>
        <v>0</v>
      </c>
      <c r="BE316" s="385">
        <v>0</v>
      </c>
      <c r="BF316" s="431">
        <f t="shared" si="194"/>
        <v>0</v>
      </c>
      <c r="BG316" s="386">
        <v>0</v>
      </c>
      <c r="BH316" s="431">
        <f t="shared" si="195"/>
        <v>0</v>
      </c>
      <c r="BI316" s="386">
        <v>1000</v>
      </c>
      <c r="BJ316" s="431">
        <f t="shared" si="161"/>
        <v>1060</v>
      </c>
      <c r="BK316" s="385">
        <v>0</v>
      </c>
      <c r="BL316" s="445">
        <f t="shared" si="196"/>
        <v>0</v>
      </c>
      <c r="BM316" s="77" t="s">
        <v>1357</v>
      </c>
      <c r="BN316" s="599" t="s">
        <v>1185</v>
      </c>
      <c r="BO316" s="599" t="s">
        <v>1191</v>
      </c>
      <c r="BP316" s="306" t="s">
        <v>1357</v>
      </c>
    </row>
    <row r="317" spans="1:68" ht="14.25" hidden="1" customHeight="1">
      <c r="A317" s="493" t="s">
        <v>864</v>
      </c>
      <c r="B317" s="130" t="s">
        <v>805</v>
      </c>
      <c r="C317" s="544" t="s">
        <v>87</v>
      </c>
      <c r="D317" s="549" t="s">
        <v>357</v>
      </c>
      <c r="E317" s="550" t="s">
        <v>357</v>
      </c>
      <c r="F317" s="966"/>
      <c r="G317" s="214">
        <v>2024</v>
      </c>
      <c r="H317" s="176" t="s">
        <v>1356</v>
      </c>
      <c r="I317" s="176" t="s">
        <v>174</v>
      </c>
      <c r="J317" s="330" t="s">
        <v>196</v>
      </c>
      <c r="K317" s="169" t="s">
        <v>1181</v>
      </c>
      <c r="L317" s="176" t="s">
        <v>1182</v>
      </c>
      <c r="M317" s="327" t="s">
        <v>1208</v>
      </c>
      <c r="N317" s="55">
        <v>21.23</v>
      </c>
      <c r="O317" s="55">
        <v>21.23</v>
      </c>
      <c r="P317" s="55">
        <v>21.23</v>
      </c>
      <c r="Q317" s="55">
        <f t="shared" si="205"/>
        <v>21.23</v>
      </c>
      <c r="R317" s="55">
        <f t="shared" si="205"/>
        <v>21.23</v>
      </c>
      <c r="S317" s="55">
        <f t="shared" si="205"/>
        <v>21.23</v>
      </c>
      <c r="T317" s="55">
        <f t="shared" si="205"/>
        <v>21.23</v>
      </c>
      <c r="U317" s="55">
        <f t="shared" si="205"/>
        <v>21.23</v>
      </c>
      <c r="V317" s="55">
        <f t="shared" si="205"/>
        <v>21.23</v>
      </c>
      <c r="W317" s="55">
        <f t="shared" si="205"/>
        <v>21.23</v>
      </c>
      <c r="X317" s="55">
        <f t="shared" si="205"/>
        <v>21.23</v>
      </c>
      <c r="Y317" s="55">
        <f t="shared" si="205"/>
        <v>21.23</v>
      </c>
      <c r="Z317" s="55">
        <f t="shared" si="205"/>
        <v>21.23</v>
      </c>
      <c r="AA317" s="55">
        <f t="shared" si="205"/>
        <v>21.23</v>
      </c>
      <c r="AB317" s="147">
        <v>1.06</v>
      </c>
      <c r="AC317" s="147">
        <v>1.06</v>
      </c>
      <c r="AD317" s="147">
        <v>1.06</v>
      </c>
      <c r="AE317" s="147">
        <v>1.06</v>
      </c>
      <c r="AF317" s="147">
        <v>1.06</v>
      </c>
      <c r="AG317" s="147">
        <v>1.06</v>
      </c>
      <c r="AH317" s="147">
        <v>1.06</v>
      </c>
      <c r="AI317" s="147">
        <v>1.06</v>
      </c>
      <c r="AJ317" s="147">
        <v>1.06</v>
      </c>
      <c r="AK317" s="147">
        <v>1.06</v>
      </c>
      <c r="AL317" s="147">
        <v>1.06</v>
      </c>
      <c r="AM317" s="147">
        <v>1.06</v>
      </c>
      <c r="AN317" s="147">
        <v>1.06</v>
      </c>
      <c r="AO317" s="420">
        <v>0</v>
      </c>
      <c r="AP317" s="431">
        <f t="shared" si="152"/>
        <v>0</v>
      </c>
      <c r="AQ317" s="385">
        <v>0</v>
      </c>
      <c r="AR317" s="237">
        <f t="shared" si="187"/>
        <v>0</v>
      </c>
      <c r="AS317" s="96">
        <v>0</v>
      </c>
      <c r="AT317" s="431">
        <f t="shared" si="188"/>
        <v>0</v>
      </c>
      <c r="AU317" s="420">
        <v>0</v>
      </c>
      <c r="AV317" s="431">
        <f t="shared" si="189"/>
        <v>0</v>
      </c>
      <c r="AW317" s="385">
        <v>0</v>
      </c>
      <c r="AX317" s="431">
        <f t="shared" si="190"/>
        <v>0</v>
      </c>
      <c r="AY317" s="386">
        <v>0</v>
      </c>
      <c r="AZ317" s="431">
        <f t="shared" si="191"/>
        <v>0</v>
      </c>
      <c r="BA317" s="386">
        <v>0</v>
      </c>
      <c r="BB317" s="431">
        <f t="shared" si="192"/>
        <v>0</v>
      </c>
      <c r="BC317" s="386">
        <v>1001</v>
      </c>
      <c r="BD317" s="431">
        <f t="shared" si="193"/>
        <v>1061.06</v>
      </c>
      <c r="BE317" s="385">
        <v>0</v>
      </c>
      <c r="BF317" s="431">
        <f t="shared" si="194"/>
        <v>0</v>
      </c>
      <c r="BG317" s="386">
        <v>0</v>
      </c>
      <c r="BH317" s="431">
        <f t="shared" si="195"/>
        <v>0</v>
      </c>
      <c r="BI317" s="386">
        <v>0</v>
      </c>
      <c r="BJ317" s="431">
        <f t="shared" si="161"/>
        <v>0</v>
      </c>
      <c r="BK317" s="385">
        <v>0</v>
      </c>
      <c r="BL317" s="445">
        <f t="shared" si="196"/>
        <v>0</v>
      </c>
      <c r="BM317" s="77" t="s">
        <v>1358</v>
      </c>
      <c r="BN317" s="599" t="s">
        <v>1185</v>
      </c>
      <c r="BO317" s="599" t="s">
        <v>1186</v>
      </c>
      <c r="BP317" s="306" t="s">
        <v>1358</v>
      </c>
    </row>
    <row r="318" spans="1:68" ht="14.25" hidden="1" customHeight="1">
      <c r="A318" s="493" t="s">
        <v>864</v>
      </c>
      <c r="B318" s="130" t="s">
        <v>805</v>
      </c>
      <c r="C318" s="544" t="s">
        <v>87</v>
      </c>
      <c r="D318" s="549" t="s">
        <v>357</v>
      </c>
      <c r="E318" s="550" t="s">
        <v>357</v>
      </c>
      <c r="F318" s="966"/>
      <c r="G318" s="214">
        <v>2024</v>
      </c>
      <c r="H318" s="176" t="s">
        <v>1356</v>
      </c>
      <c r="I318" s="176" t="s">
        <v>174</v>
      </c>
      <c r="J318" s="330" t="s">
        <v>196</v>
      </c>
      <c r="K318" s="169" t="s">
        <v>1181</v>
      </c>
      <c r="L318" s="176" t="s">
        <v>1188</v>
      </c>
      <c r="M318" s="327" t="s">
        <v>1189</v>
      </c>
      <c r="N318" s="55">
        <v>21.23</v>
      </c>
      <c r="O318" s="55">
        <v>21.23</v>
      </c>
      <c r="P318" s="55">
        <v>21.23</v>
      </c>
      <c r="Q318" s="55">
        <f t="shared" si="205"/>
        <v>21.23</v>
      </c>
      <c r="R318" s="55">
        <f t="shared" si="205"/>
        <v>21.23</v>
      </c>
      <c r="S318" s="55">
        <f t="shared" si="205"/>
        <v>21.23</v>
      </c>
      <c r="T318" s="55">
        <f t="shared" si="205"/>
        <v>21.23</v>
      </c>
      <c r="U318" s="55">
        <f t="shared" si="205"/>
        <v>21.23</v>
      </c>
      <c r="V318" s="55">
        <f t="shared" si="205"/>
        <v>21.23</v>
      </c>
      <c r="W318" s="55">
        <f t="shared" si="205"/>
        <v>21.23</v>
      </c>
      <c r="X318" s="55">
        <f t="shared" si="205"/>
        <v>21.23</v>
      </c>
      <c r="Y318" s="55">
        <f t="shared" si="205"/>
        <v>21.23</v>
      </c>
      <c r="Z318" s="55">
        <f t="shared" si="205"/>
        <v>21.23</v>
      </c>
      <c r="AA318" s="55">
        <f t="shared" si="205"/>
        <v>21.23</v>
      </c>
      <c r="AB318" s="147">
        <v>1.06</v>
      </c>
      <c r="AC318" s="147">
        <v>1.06</v>
      </c>
      <c r="AD318" s="147">
        <v>1.06</v>
      </c>
      <c r="AE318" s="147">
        <v>1.06</v>
      </c>
      <c r="AF318" s="147">
        <v>1.06</v>
      </c>
      <c r="AG318" s="147">
        <v>1.06</v>
      </c>
      <c r="AH318" s="147">
        <v>1.06</v>
      </c>
      <c r="AI318" s="147">
        <v>1.06</v>
      </c>
      <c r="AJ318" s="147">
        <v>1.06</v>
      </c>
      <c r="AK318" s="147">
        <v>1.06</v>
      </c>
      <c r="AL318" s="147">
        <v>1.06</v>
      </c>
      <c r="AM318" s="147">
        <v>1.06</v>
      </c>
      <c r="AN318" s="147">
        <v>1.06</v>
      </c>
      <c r="AO318" s="420">
        <v>0</v>
      </c>
      <c r="AP318" s="431">
        <f t="shared" si="152"/>
        <v>0</v>
      </c>
      <c r="AQ318" s="385">
        <v>0</v>
      </c>
      <c r="AR318" s="237">
        <f t="shared" si="187"/>
        <v>0</v>
      </c>
      <c r="AS318" s="96">
        <v>0</v>
      </c>
      <c r="AT318" s="431">
        <f t="shared" si="188"/>
        <v>0</v>
      </c>
      <c r="AU318" s="420">
        <v>0</v>
      </c>
      <c r="AV318" s="431">
        <f t="shared" si="189"/>
        <v>0</v>
      </c>
      <c r="AW318" s="385">
        <v>0</v>
      </c>
      <c r="AX318" s="431">
        <f t="shared" si="190"/>
        <v>0</v>
      </c>
      <c r="AY318" s="386">
        <v>0</v>
      </c>
      <c r="AZ318" s="431">
        <f t="shared" si="191"/>
        <v>0</v>
      </c>
      <c r="BA318" s="386">
        <v>0</v>
      </c>
      <c r="BB318" s="431">
        <f t="shared" si="192"/>
        <v>0</v>
      </c>
      <c r="BC318" s="386">
        <v>0</v>
      </c>
      <c r="BD318" s="431">
        <f t="shared" si="193"/>
        <v>0</v>
      </c>
      <c r="BE318" s="385">
        <v>0</v>
      </c>
      <c r="BF318" s="431">
        <f t="shared" si="194"/>
        <v>0</v>
      </c>
      <c r="BG318" s="386">
        <v>0</v>
      </c>
      <c r="BH318" s="431">
        <f t="shared" si="195"/>
        <v>0</v>
      </c>
      <c r="BI318" s="386">
        <v>1000</v>
      </c>
      <c r="BJ318" s="431">
        <f t="shared" si="161"/>
        <v>1060</v>
      </c>
      <c r="BK318" s="385">
        <v>0</v>
      </c>
      <c r="BL318" s="445">
        <f t="shared" si="196"/>
        <v>0</v>
      </c>
      <c r="BM318" s="77" t="s">
        <v>1359</v>
      </c>
      <c r="BN318" s="599"/>
      <c r="BO318" s="599" t="s">
        <v>1242</v>
      </c>
      <c r="BP318" s="306" t="s">
        <v>1359</v>
      </c>
    </row>
    <row r="319" spans="1:68" ht="14.1" hidden="1" customHeight="1">
      <c r="A319" s="493" t="s">
        <v>864</v>
      </c>
      <c r="B319" s="130" t="s">
        <v>805</v>
      </c>
      <c r="C319" s="544" t="s">
        <v>87</v>
      </c>
      <c r="D319" s="549" t="s">
        <v>357</v>
      </c>
      <c r="E319" s="550" t="s">
        <v>357</v>
      </c>
      <c r="F319" s="966"/>
      <c r="G319" s="214">
        <v>2024</v>
      </c>
      <c r="H319" s="176" t="s">
        <v>1356</v>
      </c>
      <c r="I319" s="176" t="s">
        <v>174</v>
      </c>
      <c r="J319" s="330" t="s">
        <v>196</v>
      </c>
      <c r="K319" s="169" t="s">
        <v>1181</v>
      </c>
      <c r="L319" s="176" t="s">
        <v>1182</v>
      </c>
      <c r="M319" s="327" t="s">
        <v>1208</v>
      </c>
      <c r="N319" s="55">
        <v>21.23</v>
      </c>
      <c r="O319" s="55">
        <v>21.23</v>
      </c>
      <c r="P319" s="55">
        <v>21.23</v>
      </c>
      <c r="Q319" s="55">
        <f t="shared" si="205"/>
        <v>21.23</v>
      </c>
      <c r="R319" s="55">
        <f t="shared" si="205"/>
        <v>21.23</v>
      </c>
      <c r="S319" s="55">
        <f t="shared" si="205"/>
        <v>21.23</v>
      </c>
      <c r="T319" s="55">
        <f t="shared" si="205"/>
        <v>21.23</v>
      </c>
      <c r="U319" s="55">
        <f t="shared" si="205"/>
        <v>21.23</v>
      </c>
      <c r="V319" s="55">
        <f t="shared" si="205"/>
        <v>21.23</v>
      </c>
      <c r="W319" s="55">
        <f t="shared" si="205"/>
        <v>21.23</v>
      </c>
      <c r="X319" s="55">
        <f t="shared" si="205"/>
        <v>21.23</v>
      </c>
      <c r="Y319" s="55">
        <f t="shared" si="205"/>
        <v>21.23</v>
      </c>
      <c r="Z319" s="55">
        <f t="shared" si="205"/>
        <v>21.23</v>
      </c>
      <c r="AA319" s="55">
        <f t="shared" si="205"/>
        <v>21.23</v>
      </c>
      <c r="AB319" s="147">
        <v>1.06</v>
      </c>
      <c r="AC319" s="147">
        <v>1.06</v>
      </c>
      <c r="AD319" s="147">
        <v>1.06</v>
      </c>
      <c r="AE319" s="147">
        <v>1.06</v>
      </c>
      <c r="AF319" s="147">
        <v>1.06</v>
      </c>
      <c r="AG319" s="147">
        <v>1.06</v>
      </c>
      <c r="AH319" s="147">
        <v>1.06</v>
      </c>
      <c r="AI319" s="147">
        <v>1.06</v>
      </c>
      <c r="AJ319" s="147">
        <v>1.06</v>
      </c>
      <c r="AK319" s="147">
        <v>1.06</v>
      </c>
      <c r="AL319" s="147">
        <v>1.06</v>
      </c>
      <c r="AM319" s="147">
        <v>1.06</v>
      </c>
      <c r="AN319" s="147">
        <v>1.06</v>
      </c>
      <c r="AO319" s="420">
        <v>0</v>
      </c>
      <c r="AP319" s="431">
        <f t="shared" si="152"/>
        <v>0</v>
      </c>
      <c r="AQ319" s="385">
        <v>0</v>
      </c>
      <c r="AR319" s="237">
        <f t="shared" si="187"/>
        <v>0</v>
      </c>
      <c r="AS319" s="96">
        <v>0</v>
      </c>
      <c r="AT319" s="431">
        <f t="shared" si="188"/>
        <v>0</v>
      </c>
      <c r="AU319" s="627">
        <v>1001</v>
      </c>
      <c r="AV319" s="431">
        <f t="shared" si="189"/>
        <v>1061.06</v>
      </c>
      <c r="AW319" s="385">
        <v>0</v>
      </c>
      <c r="AX319" s="431">
        <f t="shared" si="190"/>
        <v>0</v>
      </c>
      <c r="AY319" s="386">
        <v>0</v>
      </c>
      <c r="AZ319" s="431">
        <f t="shared" si="191"/>
        <v>0</v>
      </c>
      <c r="BA319" s="386">
        <v>0</v>
      </c>
      <c r="BB319" s="431">
        <f t="shared" si="192"/>
        <v>0</v>
      </c>
      <c r="BC319" s="386">
        <v>0</v>
      </c>
      <c r="BD319" s="431">
        <f t="shared" si="193"/>
        <v>0</v>
      </c>
      <c r="BE319" s="385">
        <v>0</v>
      </c>
      <c r="BF319" s="431">
        <f t="shared" si="194"/>
        <v>0</v>
      </c>
      <c r="BG319" s="386">
        <v>0</v>
      </c>
      <c r="BH319" s="431">
        <f t="shared" si="195"/>
        <v>0</v>
      </c>
      <c r="BI319" s="386">
        <v>0</v>
      </c>
      <c r="BJ319" s="431">
        <f t="shared" si="161"/>
        <v>0</v>
      </c>
      <c r="BK319" s="385">
        <v>0</v>
      </c>
      <c r="BL319" s="445">
        <f t="shared" si="196"/>
        <v>0</v>
      </c>
      <c r="BM319" s="77" t="s">
        <v>1360</v>
      </c>
      <c r="BN319" s="599"/>
      <c r="BO319" s="599" t="s">
        <v>1186</v>
      </c>
      <c r="BP319" s="306" t="s">
        <v>1360</v>
      </c>
    </row>
    <row r="320" spans="1:68" ht="14.25" hidden="1" customHeight="1">
      <c r="A320" s="493" t="s">
        <v>864</v>
      </c>
      <c r="B320" s="130" t="s">
        <v>805</v>
      </c>
      <c r="C320" s="544" t="s">
        <v>87</v>
      </c>
      <c r="D320" s="549" t="s">
        <v>357</v>
      </c>
      <c r="E320" s="550" t="s">
        <v>357</v>
      </c>
      <c r="F320" s="966"/>
      <c r="G320" s="214">
        <v>2024</v>
      </c>
      <c r="H320" s="176" t="s">
        <v>1356</v>
      </c>
      <c r="I320" s="176" t="s">
        <v>174</v>
      </c>
      <c r="J320" s="330" t="s">
        <v>196</v>
      </c>
      <c r="K320" s="169" t="s">
        <v>1181</v>
      </c>
      <c r="L320" s="176" t="s">
        <v>1188</v>
      </c>
      <c r="M320" s="327" t="s">
        <v>1189</v>
      </c>
      <c r="N320" s="55">
        <v>21.23</v>
      </c>
      <c r="O320" s="55">
        <v>21.23</v>
      </c>
      <c r="P320" s="55">
        <v>21.23</v>
      </c>
      <c r="Q320" s="55">
        <f t="shared" si="205"/>
        <v>21.23</v>
      </c>
      <c r="R320" s="55">
        <f t="shared" si="205"/>
        <v>21.23</v>
      </c>
      <c r="S320" s="55">
        <f t="shared" si="205"/>
        <v>21.23</v>
      </c>
      <c r="T320" s="55">
        <f t="shared" si="205"/>
        <v>21.23</v>
      </c>
      <c r="U320" s="55">
        <f t="shared" si="205"/>
        <v>21.23</v>
      </c>
      <c r="V320" s="55">
        <f t="shared" si="205"/>
        <v>21.23</v>
      </c>
      <c r="W320" s="55">
        <f t="shared" si="205"/>
        <v>21.23</v>
      </c>
      <c r="X320" s="55">
        <f t="shared" si="205"/>
        <v>21.23</v>
      </c>
      <c r="Y320" s="55">
        <f t="shared" si="205"/>
        <v>21.23</v>
      </c>
      <c r="Z320" s="55">
        <f t="shared" si="205"/>
        <v>21.23</v>
      </c>
      <c r="AA320" s="55">
        <f t="shared" si="205"/>
        <v>21.23</v>
      </c>
      <c r="AB320" s="147">
        <v>1.06</v>
      </c>
      <c r="AC320" s="147">
        <v>1.06</v>
      </c>
      <c r="AD320" s="147">
        <v>1.06</v>
      </c>
      <c r="AE320" s="147">
        <v>1.06</v>
      </c>
      <c r="AF320" s="147">
        <v>1.06</v>
      </c>
      <c r="AG320" s="147">
        <v>1.06</v>
      </c>
      <c r="AH320" s="147">
        <v>1.06</v>
      </c>
      <c r="AI320" s="147">
        <v>1.06</v>
      </c>
      <c r="AJ320" s="147">
        <v>1.06</v>
      </c>
      <c r="AK320" s="147">
        <v>1.06</v>
      </c>
      <c r="AL320" s="147">
        <v>1.06</v>
      </c>
      <c r="AM320" s="147">
        <v>1.06</v>
      </c>
      <c r="AN320" s="147">
        <v>1.06</v>
      </c>
      <c r="AO320" s="420">
        <v>0</v>
      </c>
      <c r="AP320" s="431">
        <f t="shared" si="152"/>
        <v>0</v>
      </c>
      <c r="AQ320" s="385">
        <v>0</v>
      </c>
      <c r="AR320" s="237">
        <f t="shared" si="187"/>
        <v>0</v>
      </c>
      <c r="AS320" s="96">
        <v>0</v>
      </c>
      <c r="AT320" s="431">
        <f t="shared" si="188"/>
        <v>0</v>
      </c>
      <c r="AU320" s="420">
        <v>0</v>
      </c>
      <c r="AV320" s="431">
        <f t="shared" si="189"/>
        <v>0</v>
      </c>
      <c r="AW320" s="385">
        <v>0</v>
      </c>
      <c r="AX320" s="431">
        <f t="shared" si="190"/>
        <v>0</v>
      </c>
      <c r="AY320" s="386">
        <v>0</v>
      </c>
      <c r="AZ320" s="431">
        <f t="shared" si="191"/>
        <v>0</v>
      </c>
      <c r="BA320" s="386">
        <v>0</v>
      </c>
      <c r="BB320" s="431">
        <f t="shared" si="192"/>
        <v>0</v>
      </c>
      <c r="BC320" s="386">
        <v>0</v>
      </c>
      <c r="BD320" s="431">
        <f t="shared" si="193"/>
        <v>0</v>
      </c>
      <c r="BE320" s="385">
        <v>0</v>
      </c>
      <c r="BF320" s="431">
        <f t="shared" si="194"/>
        <v>0</v>
      </c>
      <c r="BG320" s="386">
        <v>0</v>
      </c>
      <c r="BH320" s="431">
        <f t="shared" si="195"/>
        <v>0</v>
      </c>
      <c r="BI320" s="386">
        <v>0</v>
      </c>
      <c r="BJ320" s="431">
        <f t="shared" si="161"/>
        <v>0</v>
      </c>
      <c r="BK320" s="385">
        <v>0</v>
      </c>
      <c r="BL320" s="445">
        <f t="shared" si="196"/>
        <v>0</v>
      </c>
      <c r="BM320" s="146" t="s">
        <v>1361</v>
      </c>
      <c r="BN320" s="599"/>
      <c r="BO320" s="599" t="s">
        <v>1194</v>
      </c>
      <c r="BP320" s="306" t="s">
        <v>1361</v>
      </c>
    </row>
    <row r="321" spans="1:78" s="613" customFormat="1" ht="14.25" hidden="1" customHeight="1">
      <c r="A321" s="493" t="s">
        <v>864</v>
      </c>
      <c r="B321" s="130" t="s">
        <v>805</v>
      </c>
      <c r="C321" s="544" t="s">
        <v>87</v>
      </c>
      <c r="D321" s="549" t="s">
        <v>357</v>
      </c>
      <c r="E321" s="550" t="s">
        <v>357</v>
      </c>
      <c r="F321" s="967"/>
      <c r="G321" s="214">
        <v>2024</v>
      </c>
      <c r="H321" s="176" t="s">
        <v>1356</v>
      </c>
      <c r="I321" s="176" t="s">
        <v>174</v>
      </c>
      <c r="J321" s="330" t="s">
        <v>196</v>
      </c>
      <c r="K321" s="169" t="s">
        <v>1181</v>
      </c>
      <c r="L321" s="176" t="s">
        <v>1188</v>
      </c>
      <c r="M321" s="327" t="s">
        <v>1189</v>
      </c>
      <c r="N321" s="55">
        <v>21.23</v>
      </c>
      <c r="O321" s="55">
        <v>21.23</v>
      </c>
      <c r="P321" s="55">
        <v>21.23</v>
      </c>
      <c r="Q321" s="55">
        <f t="shared" si="205"/>
        <v>21.23</v>
      </c>
      <c r="R321" s="55">
        <f t="shared" si="205"/>
        <v>21.23</v>
      </c>
      <c r="S321" s="55">
        <f t="shared" si="205"/>
        <v>21.23</v>
      </c>
      <c r="T321" s="55">
        <f t="shared" si="205"/>
        <v>21.23</v>
      </c>
      <c r="U321" s="55">
        <f t="shared" si="205"/>
        <v>21.23</v>
      </c>
      <c r="V321" s="55">
        <f t="shared" si="205"/>
        <v>21.23</v>
      </c>
      <c r="W321" s="55">
        <f t="shared" si="205"/>
        <v>21.23</v>
      </c>
      <c r="X321" s="55">
        <f t="shared" si="205"/>
        <v>21.23</v>
      </c>
      <c r="Y321" s="55">
        <f t="shared" si="205"/>
        <v>21.23</v>
      </c>
      <c r="Z321" s="55">
        <f t="shared" si="205"/>
        <v>21.23</v>
      </c>
      <c r="AA321" s="55">
        <f t="shared" si="205"/>
        <v>21.23</v>
      </c>
      <c r="AB321" s="147">
        <v>1.06</v>
      </c>
      <c r="AC321" s="147">
        <v>1.06</v>
      </c>
      <c r="AD321" s="147">
        <v>1.06</v>
      </c>
      <c r="AE321" s="147">
        <v>1.06</v>
      </c>
      <c r="AF321" s="147">
        <v>1.06</v>
      </c>
      <c r="AG321" s="147">
        <v>1.06</v>
      </c>
      <c r="AH321" s="147">
        <v>1.06</v>
      </c>
      <c r="AI321" s="147">
        <v>1.06</v>
      </c>
      <c r="AJ321" s="147">
        <v>1.06</v>
      </c>
      <c r="AK321" s="147">
        <v>1.06</v>
      </c>
      <c r="AL321" s="147">
        <v>1.06</v>
      </c>
      <c r="AM321" s="147">
        <v>1.06</v>
      </c>
      <c r="AN321" s="147">
        <v>1.06</v>
      </c>
      <c r="AO321" s="420">
        <v>0</v>
      </c>
      <c r="AP321" s="431">
        <f t="shared" si="152"/>
        <v>0</v>
      </c>
      <c r="AQ321" s="385">
        <v>0</v>
      </c>
      <c r="AR321" s="237">
        <f t="shared" si="187"/>
        <v>0</v>
      </c>
      <c r="AS321" s="96">
        <v>0</v>
      </c>
      <c r="AT321" s="431">
        <f t="shared" si="188"/>
        <v>0</v>
      </c>
      <c r="AU321" s="420">
        <v>0</v>
      </c>
      <c r="AV321" s="431">
        <f t="shared" si="189"/>
        <v>0</v>
      </c>
      <c r="AW321" s="385">
        <v>0</v>
      </c>
      <c r="AX321" s="431">
        <f t="shared" si="190"/>
        <v>0</v>
      </c>
      <c r="AY321" s="386">
        <v>0</v>
      </c>
      <c r="AZ321" s="431">
        <f t="shared" si="191"/>
        <v>0</v>
      </c>
      <c r="BA321" s="386">
        <v>0</v>
      </c>
      <c r="BB321" s="431">
        <f t="shared" si="192"/>
        <v>0</v>
      </c>
      <c r="BC321" s="386">
        <v>0</v>
      </c>
      <c r="BD321" s="431">
        <f t="shared" si="193"/>
        <v>0</v>
      </c>
      <c r="BE321" s="385">
        <v>0</v>
      </c>
      <c r="BF321" s="431">
        <f t="shared" si="194"/>
        <v>0</v>
      </c>
      <c r="BG321" s="386">
        <v>0</v>
      </c>
      <c r="BH321" s="431">
        <f t="shared" si="195"/>
        <v>0</v>
      </c>
      <c r="BI321" s="386">
        <v>1000</v>
      </c>
      <c r="BJ321" s="431">
        <f t="shared" si="161"/>
        <v>1060</v>
      </c>
      <c r="BK321" s="385">
        <v>0</v>
      </c>
      <c r="BL321" s="445">
        <f t="shared" si="196"/>
        <v>0</v>
      </c>
      <c r="BM321" s="77" t="s">
        <v>1362</v>
      </c>
      <c r="BN321" s="599"/>
      <c r="BO321" s="599" t="s">
        <v>1191</v>
      </c>
      <c r="BP321" s="306" t="s">
        <v>1362</v>
      </c>
      <c r="BQ321" s="1"/>
      <c r="BR321" s="1"/>
      <c r="BS321" s="1"/>
      <c r="BT321" s="1"/>
      <c r="BU321" s="1"/>
      <c r="BV321" s="1"/>
      <c r="BW321" s="1"/>
      <c r="BX321" s="1"/>
      <c r="BY321" s="1"/>
      <c r="BZ321" s="1"/>
    </row>
    <row r="322" spans="1:78" ht="14.25" hidden="1" customHeight="1">
      <c r="A322" s="498" t="s">
        <v>864</v>
      </c>
      <c r="B322" s="130" t="s">
        <v>805</v>
      </c>
      <c r="C322" s="544" t="s">
        <v>87</v>
      </c>
      <c r="D322" s="549" t="s">
        <v>357</v>
      </c>
      <c r="E322" s="550" t="s">
        <v>357</v>
      </c>
      <c r="F322" s="966"/>
      <c r="G322" s="214">
        <v>2024</v>
      </c>
      <c r="H322" s="176" t="s">
        <v>1363</v>
      </c>
      <c r="I322" s="176" t="s">
        <v>217</v>
      </c>
      <c r="J322" s="330" t="s">
        <v>196</v>
      </c>
      <c r="K322" s="169" t="s">
        <v>1181</v>
      </c>
      <c r="L322" s="176" t="s">
        <v>1188</v>
      </c>
      <c r="M322" s="327" t="s">
        <v>1189</v>
      </c>
      <c r="N322" s="55">
        <v>30.85</v>
      </c>
      <c r="O322" s="55">
        <v>30.85</v>
      </c>
      <c r="P322" s="55">
        <v>30.85</v>
      </c>
      <c r="Q322" s="55">
        <f t="shared" si="205"/>
        <v>30.85</v>
      </c>
      <c r="R322" s="55">
        <f t="shared" si="205"/>
        <v>30.85</v>
      </c>
      <c r="S322" s="55">
        <f t="shared" si="205"/>
        <v>30.85</v>
      </c>
      <c r="T322" s="55">
        <f t="shared" si="205"/>
        <v>30.85</v>
      </c>
      <c r="U322" s="55">
        <f t="shared" si="205"/>
        <v>30.85</v>
      </c>
      <c r="V322" s="55">
        <f t="shared" si="205"/>
        <v>30.85</v>
      </c>
      <c r="W322" s="55">
        <f t="shared" si="205"/>
        <v>30.85</v>
      </c>
      <c r="X322" s="55">
        <f t="shared" si="205"/>
        <v>30.85</v>
      </c>
      <c r="Y322" s="55">
        <f t="shared" si="205"/>
        <v>30.85</v>
      </c>
      <c r="Z322" s="55">
        <f t="shared" si="205"/>
        <v>30.85</v>
      </c>
      <c r="AA322" s="55">
        <f t="shared" si="205"/>
        <v>30.85</v>
      </c>
      <c r="AB322" s="147">
        <v>1.54</v>
      </c>
      <c r="AC322" s="147">
        <v>1.54</v>
      </c>
      <c r="AD322" s="147">
        <v>1.54</v>
      </c>
      <c r="AE322" s="147">
        <v>1.54</v>
      </c>
      <c r="AF322" s="147">
        <v>1.54</v>
      </c>
      <c r="AG322" s="147">
        <v>1.54</v>
      </c>
      <c r="AH322" s="147">
        <v>1.54</v>
      </c>
      <c r="AI322" s="147">
        <v>1.54</v>
      </c>
      <c r="AJ322" s="147">
        <v>1.54</v>
      </c>
      <c r="AK322" s="147">
        <v>1.54</v>
      </c>
      <c r="AL322" s="147">
        <v>1.54</v>
      </c>
      <c r="AM322" s="147">
        <v>1.54</v>
      </c>
      <c r="AN322" s="147">
        <v>1.54</v>
      </c>
      <c r="AO322" s="420">
        <v>0</v>
      </c>
      <c r="AP322" s="431">
        <f t="shared" si="152"/>
        <v>0</v>
      </c>
      <c r="AQ322" s="385">
        <v>3000</v>
      </c>
      <c r="AR322" s="237">
        <f t="shared" si="187"/>
        <v>4620</v>
      </c>
      <c r="AS322" s="96">
        <v>0</v>
      </c>
      <c r="AT322" s="431">
        <f t="shared" si="188"/>
        <v>0</v>
      </c>
      <c r="AU322" s="420">
        <v>0</v>
      </c>
      <c r="AV322" s="431">
        <f t="shared" si="189"/>
        <v>0</v>
      </c>
      <c r="AW322" s="385">
        <v>0</v>
      </c>
      <c r="AX322" s="431">
        <f t="shared" si="190"/>
        <v>0</v>
      </c>
      <c r="AY322" s="386">
        <v>0</v>
      </c>
      <c r="AZ322" s="431">
        <f t="shared" si="191"/>
        <v>0</v>
      </c>
      <c r="BA322" s="386">
        <v>0</v>
      </c>
      <c r="BB322" s="431">
        <f t="shared" si="192"/>
        <v>0</v>
      </c>
      <c r="BC322" s="386">
        <v>0</v>
      </c>
      <c r="BD322" s="431">
        <f t="shared" si="193"/>
        <v>0</v>
      </c>
      <c r="BE322" s="386">
        <v>0</v>
      </c>
      <c r="BF322" s="431">
        <f t="shared" si="194"/>
        <v>0</v>
      </c>
      <c r="BG322" s="386">
        <v>990</v>
      </c>
      <c r="BH322" s="431">
        <f t="shared" si="195"/>
        <v>1524.6000000000001</v>
      </c>
      <c r="BI322" s="386">
        <v>0</v>
      </c>
      <c r="BJ322" s="431">
        <f t="shared" si="161"/>
        <v>0</v>
      </c>
      <c r="BK322" s="386">
        <v>1000</v>
      </c>
      <c r="BL322" s="445">
        <f t="shared" si="196"/>
        <v>1540</v>
      </c>
      <c r="BM322" s="146" t="s">
        <v>1364</v>
      </c>
      <c r="BN322" s="599" t="s">
        <v>1185</v>
      </c>
      <c r="BO322" s="599" t="s">
        <v>1191</v>
      </c>
      <c r="BP322" s="306" t="s">
        <v>1364</v>
      </c>
    </row>
    <row r="323" spans="1:78" ht="14.25" hidden="1" customHeight="1">
      <c r="A323" s="498" t="s">
        <v>864</v>
      </c>
      <c r="B323" s="130" t="s">
        <v>805</v>
      </c>
      <c r="C323" s="544" t="s">
        <v>87</v>
      </c>
      <c r="D323" s="549" t="s">
        <v>357</v>
      </c>
      <c r="E323" s="550" t="s">
        <v>357</v>
      </c>
      <c r="F323" s="966"/>
      <c r="G323" s="214">
        <v>2024</v>
      </c>
      <c r="H323" s="176" t="s">
        <v>1363</v>
      </c>
      <c r="I323" s="176" t="s">
        <v>217</v>
      </c>
      <c r="J323" s="330" t="s">
        <v>196</v>
      </c>
      <c r="K323" s="169" t="s">
        <v>1181</v>
      </c>
      <c r="L323" s="8" t="s">
        <v>1182</v>
      </c>
      <c r="M323" s="327" t="s">
        <v>1208</v>
      </c>
      <c r="N323" s="116">
        <v>30.85</v>
      </c>
      <c r="O323" s="55">
        <v>30.85</v>
      </c>
      <c r="P323" s="55">
        <v>30.85</v>
      </c>
      <c r="Q323" s="55">
        <f t="shared" si="205"/>
        <v>30.85</v>
      </c>
      <c r="R323" s="55">
        <f t="shared" si="205"/>
        <v>30.85</v>
      </c>
      <c r="S323" s="55">
        <f t="shared" si="205"/>
        <v>30.85</v>
      </c>
      <c r="T323" s="55">
        <f t="shared" si="205"/>
        <v>30.85</v>
      </c>
      <c r="U323" s="55">
        <f t="shared" si="205"/>
        <v>30.85</v>
      </c>
      <c r="V323" s="55">
        <f t="shared" si="205"/>
        <v>30.85</v>
      </c>
      <c r="W323" s="55">
        <f t="shared" si="205"/>
        <v>30.85</v>
      </c>
      <c r="X323" s="55">
        <f t="shared" si="205"/>
        <v>30.85</v>
      </c>
      <c r="Y323" s="55">
        <f t="shared" si="205"/>
        <v>30.85</v>
      </c>
      <c r="Z323" s="55">
        <f t="shared" si="205"/>
        <v>30.85</v>
      </c>
      <c r="AA323" s="55">
        <f t="shared" si="205"/>
        <v>30.85</v>
      </c>
      <c r="AB323" s="147">
        <v>1.54</v>
      </c>
      <c r="AC323" s="147">
        <v>1.54</v>
      </c>
      <c r="AD323" s="147">
        <v>1.54</v>
      </c>
      <c r="AE323" s="147">
        <v>1.54</v>
      </c>
      <c r="AF323" s="147">
        <v>1.54</v>
      </c>
      <c r="AG323" s="147">
        <v>1.54</v>
      </c>
      <c r="AH323" s="147">
        <v>1.54</v>
      </c>
      <c r="AI323" s="147">
        <v>1.54</v>
      </c>
      <c r="AJ323" s="147">
        <v>1.54</v>
      </c>
      <c r="AK323" s="147">
        <v>1.54</v>
      </c>
      <c r="AL323" s="147">
        <v>1.54</v>
      </c>
      <c r="AM323" s="147">
        <v>1.54</v>
      </c>
      <c r="AN323" s="147">
        <v>1.54</v>
      </c>
      <c r="AO323" s="420">
        <v>0</v>
      </c>
      <c r="AP323" s="431">
        <f t="shared" si="152"/>
        <v>0</v>
      </c>
      <c r="AQ323" s="385">
        <v>1000</v>
      </c>
      <c r="AR323" s="237">
        <f t="shared" si="187"/>
        <v>1540</v>
      </c>
      <c r="AS323" s="96">
        <v>0</v>
      </c>
      <c r="AT323" s="431">
        <f t="shared" si="188"/>
        <v>0</v>
      </c>
      <c r="AU323" s="420">
        <v>0</v>
      </c>
      <c r="AV323" s="431">
        <f t="shared" si="189"/>
        <v>0</v>
      </c>
      <c r="AW323" s="385">
        <v>0</v>
      </c>
      <c r="AX323" s="431">
        <f t="shared" si="190"/>
        <v>0</v>
      </c>
      <c r="AY323" s="386">
        <v>2000</v>
      </c>
      <c r="AZ323" s="431">
        <f t="shared" si="191"/>
        <v>3080</v>
      </c>
      <c r="BA323" s="386">
        <v>0</v>
      </c>
      <c r="BB323" s="431">
        <f t="shared" si="192"/>
        <v>0</v>
      </c>
      <c r="BC323" s="386">
        <v>1300</v>
      </c>
      <c r="BD323" s="431">
        <f t="shared" si="193"/>
        <v>2002</v>
      </c>
      <c r="BE323" s="386">
        <v>1000</v>
      </c>
      <c r="BF323" s="431">
        <f t="shared" si="194"/>
        <v>1540</v>
      </c>
      <c r="BG323" s="386">
        <v>0</v>
      </c>
      <c r="BH323" s="431">
        <f t="shared" si="195"/>
        <v>0</v>
      </c>
      <c r="BI323" s="386">
        <v>0</v>
      </c>
      <c r="BJ323" s="431">
        <f t="shared" si="161"/>
        <v>0</v>
      </c>
      <c r="BK323" s="386">
        <v>0</v>
      </c>
      <c r="BL323" s="445">
        <f t="shared" si="196"/>
        <v>0</v>
      </c>
      <c r="BM323" s="146" t="s">
        <v>1365</v>
      </c>
      <c r="BN323" s="599" t="s">
        <v>1185</v>
      </c>
      <c r="BO323" s="599" t="s">
        <v>1186</v>
      </c>
      <c r="BP323" s="306" t="s">
        <v>1365</v>
      </c>
    </row>
    <row r="324" spans="1:78" ht="14.25" hidden="1" customHeight="1">
      <c r="A324" s="498" t="s">
        <v>864</v>
      </c>
      <c r="B324" s="130" t="s">
        <v>805</v>
      </c>
      <c r="C324" s="544" t="s">
        <v>87</v>
      </c>
      <c r="D324" s="549" t="s">
        <v>357</v>
      </c>
      <c r="E324" s="550" t="s">
        <v>357</v>
      </c>
      <c r="F324" s="966"/>
      <c r="G324" s="214">
        <v>2024</v>
      </c>
      <c r="H324" s="176" t="s">
        <v>1363</v>
      </c>
      <c r="I324" s="176" t="s">
        <v>217</v>
      </c>
      <c r="J324" s="330" t="s">
        <v>196</v>
      </c>
      <c r="K324" s="169" t="s">
        <v>1181</v>
      </c>
      <c r="L324" s="176" t="s">
        <v>1188</v>
      </c>
      <c r="M324" s="327" t="s">
        <v>1189</v>
      </c>
      <c r="N324" s="55">
        <v>30.85</v>
      </c>
      <c r="O324" s="55">
        <v>30.85</v>
      </c>
      <c r="P324" s="55">
        <v>30.85</v>
      </c>
      <c r="Q324" s="55">
        <f t="shared" si="205"/>
        <v>30.85</v>
      </c>
      <c r="R324" s="55">
        <f t="shared" si="205"/>
        <v>30.85</v>
      </c>
      <c r="S324" s="55">
        <f t="shared" si="205"/>
        <v>30.85</v>
      </c>
      <c r="T324" s="55">
        <f t="shared" si="205"/>
        <v>30.85</v>
      </c>
      <c r="U324" s="55">
        <f t="shared" si="205"/>
        <v>30.85</v>
      </c>
      <c r="V324" s="55">
        <f t="shared" si="205"/>
        <v>30.85</v>
      </c>
      <c r="W324" s="55">
        <f t="shared" si="205"/>
        <v>30.85</v>
      </c>
      <c r="X324" s="55">
        <f t="shared" si="205"/>
        <v>30.85</v>
      </c>
      <c r="Y324" s="55">
        <f t="shared" si="205"/>
        <v>30.85</v>
      </c>
      <c r="Z324" s="55">
        <f t="shared" si="205"/>
        <v>30.85</v>
      </c>
      <c r="AA324" s="55">
        <f t="shared" si="205"/>
        <v>30.85</v>
      </c>
      <c r="AB324" s="147">
        <v>1.54</v>
      </c>
      <c r="AC324" s="147">
        <v>1.54</v>
      </c>
      <c r="AD324" s="147">
        <v>1.54</v>
      </c>
      <c r="AE324" s="147">
        <v>1.54</v>
      </c>
      <c r="AF324" s="147">
        <v>1.54</v>
      </c>
      <c r="AG324" s="147">
        <v>1.54</v>
      </c>
      <c r="AH324" s="147">
        <v>1.54</v>
      </c>
      <c r="AI324" s="147">
        <v>1.54</v>
      </c>
      <c r="AJ324" s="147">
        <v>1.54</v>
      </c>
      <c r="AK324" s="147">
        <v>1.54</v>
      </c>
      <c r="AL324" s="147">
        <v>1.54</v>
      </c>
      <c r="AM324" s="147">
        <v>1.54</v>
      </c>
      <c r="AN324" s="147">
        <v>1.54</v>
      </c>
      <c r="AO324" s="420">
        <v>0</v>
      </c>
      <c r="AP324" s="431">
        <f t="shared" si="152"/>
        <v>0</v>
      </c>
      <c r="AQ324" s="385">
        <v>0</v>
      </c>
      <c r="AR324" s="237">
        <f t="shared" si="187"/>
        <v>0</v>
      </c>
      <c r="AS324" s="96">
        <v>0</v>
      </c>
      <c r="AT324" s="431">
        <f t="shared" si="188"/>
        <v>0</v>
      </c>
      <c r="AU324" s="420">
        <v>0</v>
      </c>
      <c r="AV324" s="431">
        <f t="shared" si="189"/>
        <v>0</v>
      </c>
      <c r="AW324" s="385">
        <v>0</v>
      </c>
      <c r="AX324" s="431">
        <f t="shared" si="190"/>
        <v>0</v>
      </c>
      <c r="AY324" s="386">
        <v>0</v>
      </c>
      <c r="AZ324" s="431">
        <f t="shared" si="191"/>
        <v>0</v>
      </c>
      <c r="BA324" s="386">
        <v>0</v>
      </c>
      <c r="BB324" s="431">
        <f t="shared" si="192"/>
        <v>0</v>
      </c>
      <c r="BC324" s="386">
        <v>0</v>
      </c>
      <c r="BD324" s="431">
        <f t="shared" si="193"/>
        <v>0</v>
      </c>
      <c r="BE324" s="386">
        <v>0</v>
      </c>
      <c r="BF324" s="431">
        <f t="shared" si="194"/>
        <v>0</v>
      </c>
      <c r="BG324" s="386">
        <v>0</v>
      </c>
      <c r="BH324" s="431">
        <f t="shared" si="195"/>
        <v>0</v>
      </c>
      <c r="BI324" s="386">
        <v>1000</v>
      </c>
      <c r="BJ324" s="431">
        <f t="shared" si="161"/>
        <v>1540</v>
      </c>
      <c r="BK324" s="386">
        <v>0</v>
      </c>
      <c r="BL324" s="445">
        <f t="shared" si="196"/>
        <v>0</v>
      </c>
      <c r="BM324" s="146" t="s">
        <v>1366</v>
      </c>
      <c r="BN324" s="599" t="s">
        <v>1185</v>
      </c>
      <c r="BO324" s="599" t="s">
        <v>1194</v>
      </c>
      <c r="BP324" s="306" t="s">
        <v>1366</v>
      </c>
    </row>
    <row r="325" spans="1:78" ht="14.25" hidden="1" customHeight="1">
      <c r="A325" s="498" t="s">
        <v>864</v>
      </c>
      <c r="B325" s="130" t="s">
        <v>805</v>
      </c>
      <c r="C325" s="544" t="s">
        <v>87</v>
      </c>
      <c r="D325" s="549" t="s">
        <v>357</v>
      </c>
      <c r="E325" s="550" t="s">
        <v>357</v>
      </c>
      <c r="F325" s="966"/>
      <c r="G325" s="214">
        <v>2024</v>
      </c>
      <c r="H325" s="176" t="s">
        <v>1363</v>
      </c>
      <c r="I325" s="176" t="s">
        <v>217</v>
      </c>
      <c r="J325" s="330" t="s">
        <v>196</v>
      </c>
      <c r="K325" s="169" t="s">
        <v>1181</v>
      </c>
      <c r="L325" s="176" t="s">
        <v>1188</v>
      </c>
      <c r="M325" s="327" t="s">
        <v>1189</v>
      </c>
      <c r="N325" s="55">
        <v>30.85</v>
      </c>
      <c r="O325" s="55">
        <v>30.85</v>
      </c>
      <c r="P325" s="55">
        <v>30.85</v>
      </c>
      <c r="Q325" s="55">
        <f t="shared" ref="Q325:AA340" si="206">P325</f>
        <v>30.85</v>
      </c>
      <c r="R325" s="55">
        <f t="shared" si="206"/>
        <v>30.85</v>
      </c>
      <c r="S325" s="55">
        <f t="shared" si="206"/>
        <v>30.85</v>
      </c>
      <c r="T325" s="55">
        <f t="shared" si="206"/>
        <v>30.85</v>
      </c>
      <c r="U325" s="55">
        <f t="shared" si="206"/>
        <v>30.85</v>
      </c>
      <c r="V325" s="55">
        <f t="shared" si="206"/>
        <v>30.85</v>
      </c>
      <c r="W325" s="55">
        <f t="shared" si="206"/>
        <v>30.85</v>
      </c>
      <c r="X325" s="55">
        <f t="shared" si="206"/>
        <v>30.85</v>
      </c>
      <c r="Y325" s="55">
        <f t="shared" si="206"/>
        <v>30.85</v>
      </c>
      <c r="Z325" s="55">
        <f t="shared" si="206"/>
        <v>30.85</v>
      </c>
      <c r="AA325" s="55">
        <f t="shared" si="206"/>
        <v>30.85</v>
      </c>
      <c r="AB325" s="147">
        <v>1.54</v>
      </c>
      <c r="AC325" s="147">
        <v>1.54</v>
      </c>
      <c r="AD325" s="147">
        <v>1.54</v>
      </c>
      <c r="AE325" s="147">
        <v>1.54</v>
      </c>
      <c r="AF325" s="147">
        <v>1.54</v>
      </c>
      <c r="AG325" s="147">
        <v>1.54</v>
      </c>
      <c r="AH325" s="147">
        <v>1.54</v>
      </c>
      <c r="AI325" s="147">
        <v>1.54</v>
      </c>
      <c r="AJ325" s="147">
        <v>1.54</v>
      </c>
      <c r="AK325" s="147">
        <v>1.54</v>
      </c>
      <c r="AL325" s="147">
        <v>1.54</v>
      </c>
      <c r="AM325" s="147">
        <v>1.54</v>
      </c>
      <c r="AN325" s="147">
        <v>1.54</v>
      </c>
      <c r="AO325" s="420">
        <v>0</v>
      </c>
      <c r="AP325" s="431">
        <f t="shared" si="152"/>
        <v>0</v>
      </c>
      <c r="AQ325" s="385">
        <v>0</v>
      </c>
      <c r="AR325" s="237">
        <f t="shared" si="187"/>
        <v>0</v>
      </c>
      <c r="AS325" s="96">
        <v>0</v>
      </c>
      <c r="AT325" s="431">
        <f t="shared" si="188"/>
        <v>0</v>
      </c>
      <c r="AU325" s="420">
        <v>0</v>
      </c>
      <c r="AV325" s="431">
        <f t="shared" si="189"/>
        <v>0</v>
      </c>
      <c r="AW325" s="385">
        <v>0</v>
      </c>
      <c r="AX325" s="431">
        <f t="shared" si="190"/>
        <v>0</v>
      </c>
      <c r="AY325" s="386">
        <v>0</v>
      </c>
      <c r="AZ325" s="431">
        <f t="shared" si="191"/>
        <v>0</v>
      </c>
      <c r="BA325" s="386">
        <v>0</v>
      </c>
      <c r="BB325" s="431">
        <f t="shared" si="192"/>
        <v>0</v>
      </c>
      <c r="BC325" s="386">
        <v>0</v>
      </c>
      <c r="BD325" s="431">
        <f t="shared" si="193"/>
        <v>0</v>
      </c>
      <c r="BE325" s="385">
        <v>0</v>
      </c>
      <c r="BF325" s="431">
        <f t="shared" si="194"/>
        <v>0</v>
      </c>
      <c r="BG325" s="386">
        <v>0</v>
      </c>
      <c r="BH325" s="431">
        <f t="shared" si="195"/>
        <v>0</v>
      </c>
      <c r="BI325" s="386">
        <v>0</v>
      </c>
      <c r="BJ325" s="431">
        <f t="shared" si="161"/>
        <v>0</v>
      </c>
      <c r="BK325" s="385">
        <v>0</v>
      </c>
      <c r="BL325" s="445">
        <f t="shared" si="196"/>
        <v>0</v>
      </c>
      <c r="BM325" s="146" t="s">
        <v>1367</v>
      </c>
      <c r="BN325" s="599" t="s">
        <v>1197</v>
      </c>
      <c r="BO325" s="599" t="s">
        <v>1191</v>
      </c>
      <c r="BP325" s="306" t="s">
        <v>1367</v>
      </c>
    </row>
    <row r="326" spans="1:78" ht="14.25" hidden="1" customHeight="1">
      <c r="A326" s="498" t="s">
        <v>864</v>
      </c>
      <c r="B326" s="130" t="s">
        <v>805</v>
      </c>
      <c r="C326" s="544" t="s">
        <v>87</v>
      </c>
      <c r="D326" s="549" t="s">
        <v>357</v>
      </c>
      <c r="E326" s="550" t="s">
        <v>357</v>
      </c>
      <c r="F326" s="966"/>
      <c r="G326" s="214">
        <v>2024</v>
      </c>
      <c r="H326" s="176" t="s">
        <v>1363</v>
      </c>
      <c r="I326" s="176" t="s">
        <v>217</v>
      </c>
      <c r="J326" s="330" t="s">
        <v>196</v>
      </c>
      <c r="K326" s="169" t="s">
        <v>1181</v>
      </c>
      <c r="L326" s="176" t="s">
        <v>1188</v>
      </c>
      <c r="M326" s="327" t="s">
        <v>1189</v>
      </c>
      <c r="N326" s="55">
        <v>30.85</v>
      </c>
      <c r="O326" s="55">
        <v>30.85</v>
      </c>
      <c r="P326" s="55">
        <v>30.85</v>
      </c>
      <c r="Q326" s="55">
        <f t="shared" si="206"/>
        <v>30.85</v>
      </c>
      <c r="R326" s="55">
        <f t="shared" si="206"/>
        <v>30.85</v>
      </c>
      <c r="S326" s="55">
        <f t="shared" si="206"/>
        <v>30.85</v>
      </c>
      <c r="T326" s="55">
        <f t="shared" si="206"/>
        <v>30.85</v>
      </c>
      <c r="U326" s="55">
        <f t="shared" si="206"/>
        <v>30.85</v>
      </c>
      <c r="V326" s="55">
        <f t="shared" si="206"/>
        <v>30.85</v>
      </c>
      <c r="W326" s="55">
        <f t="shared" si="206"/>
        <v>30.85</v>
      </c>
      <c r="X326" s="55">
        <f t="shared" si="206"/>
        <v>30.85</v>
      </c>
      <c r="Y326" s="55">
        <f t="shared" si="206"/>
        <v>30.85</v>
      </c>
      <c r="Z326" s="55">
        <f t="shared" si="206"/>
        <v>30.85</v>
      </c>
      <c r="AA326" s="55">
        <f t="shared" si="206"/>
        <v>30.85</v>
      </c>
      <c r="AB326" s="147">
        <v>1.54</v>
      </c>
      <c r="AC326" s="147">
        <v>1.54</v>
      </c>
      <c r="AD326" s="147">
        <v>1.54</v>
      </c>
      <c r="AE326" s="147">
        <v>1.54</v>
      </c>
      <c r="AF326" s="147">
        <v>1.54</v>
      </c>
      <c r="AG326" s="147">
        <v>1.54</v>
      </c>
      <c r="AH326" s="147">
        <v>1.54</v>
      </c>
      <c r="AI326" s="147">
        <v>1.54</v>
      </c>
      <c r="AJ326" s="147">
        <v>1.54</v>
      </c>
      <c r="AK326" s="147">
        <v>1.54</v>
      </c>
      <c r="AL326" s="147">
        <v>1.54</v>
      </c>
      <c r="AM326" s="147">
        <v>1.54</v>
      </c>
      <c r="AN326" s="147">
        <v>1.54</v>
      </c>
      <c r="AO326" s="420">
        <v>0</v>
      </c>
      <c r="AP326" s="431">
        <f t="shared" si="152"/>
        <v>0</v>
      </c>
      <c r="AQ326" s="385">
        <v>0</v>
      </c>
      <c r="AR326" s="237">
        <f t="shared" si="187"/>
        <v>0</v>
      </c>
      <c r="AS326" s="96">
        <v>0</v>
      </c>
      <c r="AT326" s="431">
        <f t="shared" si="188"/>
        <v>0</v>
      </c>
      <c r="AU326" s="420">
        <v>0</v>
      </c>
      <c r="AV326" s="431">
        <f t="shared" si="189"/>
        <v>0</v>
      </c>
      <c r="AW326" s="385">
        <v>0</v>
      </c>
      <c r="AX326" s="431">
        <f t="shared" si="190"/>
        <v>0</v>
      </c>
      <c r="AY326" s="386">
        <v>0</v>
      </c>
      <c r="AZ326" s="431">
        <f t="shared" si="191"/>
        <v>0</v>
      </c>
      <c r="BA326" s="386">
        <v>0</v>
      </c>
      <c r="BB326" s="431">
        <f t="shared" si="192"/>
        <v>0</v>
      </c>
      <c r="BC326" s="386">
        <v>0</v>
      </c>
      <c r="BD326" s="431">
        <f t="shared" si="193"/>
        <v>0</v>
      </c>
      <c r="BE326" s="385">
        <v>1000</v>
      </c>
      <c r="BF326" s="431">
        <f t="shared" si="194"/>
        <v>1540</v>
      </c>
      <c r="BG326" s="386">
        <v>0</v>
      </c>
      <c r="BH326" s="431">
        <f t="shared" si="195"/>
        <v>0</v>
      </c>
      <c r="BI326" s="386">
        <v>0</v>
      </c>
      <c r="BJ326" s="431">
        <f t="shared" si="161"/>
        <v>0</v>
      </c>
      <c r="BK326" s="385">
        <v>0</v>
      </c>
      <c r="BL326" s="445">
        <f t="shared" si="196"/>
        <v>0</v>
      </c>
      <c r="BM326" s="146" t="s">
        <v>1368</v>
      </c>
      <c r="BN326" s="599" t="s">
        <v>1197</v>
      </c>
      <c r="BO326" s="599" t="s">
        <v>1191</v>
      </c>
      <c r="BP326" s="306" t="s">
        <v>1368</v>
      </c>
    </row>
    <row r="327" spans="1:78" ht="14.25" hidden="1" customHeight="1">
      <c r="A327" s="498" t="s">
        <v>864</v>
      </c>
      <c r="B327" s="130" t="s">
        <v>805</v>
      </c>
      <c r="C327" s="544" t="s">
        <v>87</v>
      </c>
      <c r="D327" s="549" t="s">
        <v>357</v>
      </c>
      <c r="E327" s="550" t="s">
        <v>357</v>
      </c>
      <c r="F327" s="966"/>
      <c r="G327" s="214">
        <v>2024</v>
      </c>
      <c r="H327" s="176" t="s">
        <v>1363</v>
      </c>
      <c r="I327" s="176" t="s">
        <v>217</v>
      </c>
      <c r="J327" s="330" t="s">
        <v>196</v>
      </c>
      <c r="K327" s="169" t="s">
        <v>1181</v>
      </c>
      <c r="L327" s="8" t="s">
        <v>1182</v>
      </c>
      <c r="M327" s="327" t="s">
        <v>1208</v>
      </c>
      <c r="N327" s="116">
        <v>30.85</v>
      </c>
      <c r="O327" s="55">
        <v>30.85</v>
      </c>
      <c r="P327" s="55">
        <v>30.85</v>
      </c>
      <c r="Q327" s="55">
        <f t="shared" si="206"/>
        <v>30.85</v>
      </c>
      <c r="R327" s="55">
        <f t="shared" si="206"/>
        <v>30.85</v>
      </c>
      <c r="S327" s="55">
        <f t="shared" si="206"/>
        <v>30.85</v>
      </c>
      <c r="T327" s="55">
        <f t="shared" si="206"/>
        <v>30.85</v>
      </c>
      <c r="U327" s="55">
        <f t="shared" si="206"/>
        <v>30.85</v>
      </c>
      <c r="V327" s="55">
        <f t="shared" si="206"/>
        <v>30.85</v>
      </c>
      <c r="W327" s="55">
        <f t="shared" si="206"/>
        <v>30.85</v>
      </c>
      <c r="X327" s="55">
        <f t="shared" si="206"/>
        <v>30.85</v>
      </c>
      <c r="Y327" s="55">
        <f t="shared" si="206"/>
        <v>30.85</v>
      </c>
      <c r="Z327" s="55">
        <f t="shared" si="206"/>
        <v>30.85</v>
      </c>
      <c r="AA327" s="55">
        <f t="shared" si="206"/>
        <v>30.85</v>
      </c>
      <c r="AB327" s="147">
        <v>1.54</v>
      </c>
      <c r="AC327" s="147">
        <v>1.54</v>
      </c>
      <c r="AD327" s="147">
        <v>1.54</v>
      </c>
      <c r="AE327" s="147">
        <v>1.54</v>
      </c>
      <c r="AF327" s="147">
        <v>1.54</v>
      </c>
      <c r="AG327" s="147">
        <v>1.54</v>
      </c>
      <c r="AH327" s="147">
        <v>1.54</v>
      </c>
      <c r="AI327" s="147">
        <v>1.54</v>
      </c>
      <c r="AJ327" s="147">
        <v>1.54</v>
      </c>
      <c r="AK327" s="147">
        <v>1.54</v>
      </c>
      <c r="AL327" s="147">
        <v>1.54</v>
      </c>
      <c r="AM327" s="147">
        <v>1.54</v>
      </c>
      <c r="AN327" s="147">
        <v>1.54</v>
      </c>
      <c r="AO327" s="420">
        <v>0</v>
      </c>
      <c r="AP327" s="431">
        <f t="shared" si="152"/>
        <v>0</v>
      </c>
      <c r="AQ327" s="385">
        <v>0</v>
      </c>
      <c r="AR327" s="237">
        <f t="shared" si="187"/>
        <v>0</v>
      </c>
      <c r="AS327" s="96">
        <v>0</v>
      </c>
      <c r="AT327" s="431">
        <f t="shared" si="188"/>
        <v>0</v>
      </c>
      <c r="AU327" s="420">
        <v>0</v>
      </c>
      <c r="AV327" s="431">
        <f t="shared" si="189"/>
        <v>0</v>
      </c>
      <c r="AW327" s="385">
        <v>0</v>
      </c>
      <c r="AX327" s="431">
        <f t="shared" si="190"/>
        <v>0</v>
      </c>
      <c r="AY327" s="386">
        <v>0</v>
      </c>
      <c r="AZ327" s="431">
        <f t="shared" si="191"/>
        <v>0</v>
      </c>
      <c r="BA327" s="386">
        <v>0</v>
      </c>
      <c r="BB327" s="431">
        <f t="shared" si="192"/>
        <v>0</v>
      </c>
      <c r="BC327" s="386">
        <v>0</v>
      </c>
      <c r="BD327" s="431">
        <f t="shared" si="193"/>
        <v>0</v>
      </c>
      <c r="BE327" s="385">
        <v>0</v>
      </c>
      <c r="BF327" s="431">
        <f t="shared" si="194"/>
        <v>0</v>
      </c>
      <c r="BG327" s="386">
        <v>0</v>
      </c>
      <c r="BH327" s="431">
        <f t="shared" si="195"/>
        <v>0</v>
      </c>
      <c r="BI327" s="386">
        <v>0</v>
      </c>
      <c r="BJ327" s="431">
        <f t="shared" si="161"/>
        <v>0</v>
      </c>
      <c r="BK327" s="385">
        <v>0</v>
      </c>
      <c r="BL327" s="445">
        <f t="shared" si="196"/>
        <v>0</v>
      </c>
      <c r="BM327" s="146" t="s">
        <v>1369</v>
      </c>
      <c r="BN327" s="599" t="s">
        <v>1197</v>
      </c>
      <c r="BO327" s="599" t="s">
        <v>1186</v>
      </c>
      <c r="BP327" s="306" t="s">
        <v>1369</v>
      </c>
    </row>
    <row r="328" spans="1:78" ht="14.25" hidden="1" customHeight="1">
      <c r="A328" s="498" t="s">
        <v>864</v>
      </c>
      <c r="B328" s="130" t="s">
        <v>805</v>
      </c>
      <c r="C328" s="544" t="s">
        <v>87</v>
      </c>
      <c r="D328" s="549" t="s">
        <v>357</v>
      </c>
      <c r="E328" s="550" t="s">
        <v>357</v>
      </c>
      <c r="F328" s="966"/>
      <c r="G328" s="214">
        <v>2024</v>
      </c>
      <c r="H328" s="176" t="s">
        <v>1363</v>
      </c>
      <c r="I328" s="176" t="s">
        <v>217</v>
      </c>
      <c r="J328" s="330" t="s">
        <v>196</v>
      </c>
      <c r="K328" s="169" t="s">
        <v>1181</v>
      </c>
      <c r="L328" s="8" t="s">
        <v>1182</v>
      </c>
      <c r="M328" s="327" t="s">
        <v>1208</v>
      </c>
      <c r="N328" s="116">
        <v>30.85</v>
      </c>
      <c r="O328" s="55">
        <v>30.85</v>
      </c>
      <c r="P328" s="55">
        <v>30.85</v>
      </c>
      <c r="Q328" s="55">
        <f t="shared" si="206"/>
        <v>30.85</v>
      </c>
      <c r="R328" s="55">
        <f t="shared" si="206"/>
        <v>30.85</v>
      </c>
      <c r="S328" s="55">
        <f t="shared" si="206"/>
        <v>30.85</v>
      </c>
      <c r="T328" s="55">
        <f t="shared" si="206"/>
        <v>30.85</v>
      </c>
      <c r="U328" s="55">
        <f t="shared" si="206"/>
        <v>30.85</v>
      </c>
      <c r="V328" s="55">
        <f t="shared" si="206"/>
        <v>30.85</v>
      </c>
      <c r="W328" s="55">
        <f t="shared" si="206"/>
        <v>30.85</v>
      </c>
      <c r="X328" s="55">
        <f t="shared" si="206"/>
        <v>30.85</v>
      </c>
      <c r="Y328" s="55">
        <f t="shared" si="206"/>
        <v>30.85</v>
      </c>
      <c r="Z328" s="55">
        <f t="shared" si="206"/>
        <v>30.85</v>
      </c>
      <c r="AA328" s="55">
        <f t="shared" si="206"/>
        <v>30.85</v>
      </c>
      <c r="AB328" s="147">
        <v>1.54</v>
      </c>
      <c r="AC328" s="147">
        <v>1.54</v>
      </c>
      <c r="AD328" s="147">
        <v>1.54</v>
      </c>
      <c r="AE328" s="147">
        <v>1.54</v>
      </c>
      <c r="AF328" s="147">
        <v>1.54</v>
      </c>
      <c r="AG328" s="147">
        <v>1.54</v>
      </c>
      <c r="AH328" s="147">
        <v>1.54</v>
      </c>
      <c r="AI328" s="147">
        <v>1.54</v>
      </c>
      <c r="AJ328" s="147">
        <v>1.54</v>
      </c>
      <c r="AK328" s="147">
        <v>1.54</v>
      </c>
      <c r="AL328" s="147">
        <v>1.54</v>
      </c>
      <c r="AM328" s="147">
        <v>1.54</v>
      </c>
      <c r="AN328" s="147">
        <v>1.54</v>
      </c>
      <c r="AO328" s="420">
        <v>0</v>
      </c>
      <c r="AP328" s="431">
        <f t="shared" si="152"/>
        <v>0</v>
      </c>
      <c r="AQ328" s="385">
        <v>0</v>
      </c>
      <c r="AR328" s="237">
        <f t="shared" si="187"/>
        <v>0</v>
      </c>
      <c r="AS328" s="96">
        <v>0</v>
      </c>
      <c r="AT328" s="431">
        <f t="shared" si="188"/>
        <v>0</v>
      </c>
      <c r="AU328" s="420">
        <v>0</v>
      </c>
      <c r="AV328" s="431">
        <f t="shared" si="189"/>
        <v>0</v>
      </c>
      <c r="AW328" s="385">
        <v>0</v>
      </c>
      <c r="AX328" s="431">
        <f t="shared" si="190"/>
        <v>0</v>
      </c>
      <c r="AY328" s="677">
        <v>3000</v>
      </c>
      <c r="AZ328" s="431">
        <f t="shared" si="191"/>
        <v>4620</v>
      </c>
      <c r="BA328" s="677">
        <v>1000</v>
      </c>
      <c r="BB328" s="431">
        <f t="shared" si="192"/>
        <v>1540</v>
      </c>
      <c r="BC328" s="386">
        <v>2000</v>
      </c>
      <c r="BD328" s="431">
        <f t="shared" si="193"/>
        <v>3080</v>
      </c>
      <c r="BE328" s="385">
        <v>1000</v>
      </c>
      <c r="BF328" s="431">
        <f t="shared" si="194"/>
        <v>1540</v>
      </c>
      <c r="BG328" s="386">
        <v>0</v>
      </c>
      <c r="BH328" s="431">
        <f t="shared" si="195"/>
        <v>0</v>
      </c>
      <c r="BI328" s="386">
        <v>1000</v>
      </c>
      <c r="BJ328" s="431">
        <f t="shared" si="161"/>
        <v>1540</v>
      </c>
      <c r="BK328" s="385">
        <v>0</v>
      </c>
      <c r="BL328" s="445">
        <f t="shared" si="196"/>
        <v>0</v>
      </c>
      <c r="BM328" s="146" t="s">
        <v>1370</v>
      </c>
      <c r="BN328" s="599" t="s">
        <v>1197</v>
      </c>
      <c r="BO328" s="599" t="s">
        <v>1186</v>
      </c>
      <c r="BP328" s="306" t="s">
        <v>1370</v>
      </c>
    </row>
    <row r="329" spans="1:78" ht="14.25" hidden="1" customHeight="1">
      <c r="A329" s="493" t="s">
        <v>864</v>
      </c>
      <c r="B329" s="130" t="s">
        <v>805</v>
      </c>
      <c r="C329" s="544" t="s">
        <v>87</v>
      </c>
      <c r="D329" s="549" t="s">
        <v>357</v>
      </c>
      <c r="E329" s="550" t="s">
        <v>357</v>
      </c>
      <c r="F329" s="966"/>
      <c r="G329" s="214">
        <v>2024</v>
      </c>
      <c r="H329" s="176" t="s">
        <v>1371</v>
      </c>
      <c r="I329" s="176" t="s">
        <v>1372</v>
      </c>
      <c r="J329" s="330" t="s">
        <v>196</v>
      </c>
      <c r="K329" s="176" t="s">
        <v>1181</v>
      </c>
      <c r="L329" s="176" t="s">
        <v>1188</v>
      </c>
      <c r="M329" s="327" t="s">
        <v>1373</v>
      </c>
      <c r="N329" s="55">
        <v>2.1</v>
      </c>
      <c r="O329" s="55">
        <v>2.1</v>
      </c>
      <c r="P329" s="55">
        <v>2.1</v>
      </c>
      <c r="Q329" s="55">
        <f t="shared" si="206"/>
        <v>2.1</v>
      </c>
      <c r="R329" s="55">
        <f t="shared" si="206"/>
        <v>2.1</v>
      </c>
      <c r="S329" s="55">
        <f t="shared" si="206"/>
        <v>2.1</v>
      </c>
      <c r="T329" s="55">
        <f t="shared" si="206"/>
        <v>2.1</v>
      </c>
      <c r="U329" s="55">
        <f t="shared" si="206"/>
        <v>2.1</v>
      </c>
      <c r="V329" s="55">
        <f t="shared" si="206"/>
        <v>2.1</v>
      </c>
      <c r="W329" s="55">
        <f t="shared" si="206"/>
        <v>2.1</v>
      </c>
      <c r="X329" s="55">
        <f t="shared" si="206"/>
        <v>2.1</v>
      </c>
      <c r="Y329" s="55">
        <f t="shared" si="206"/>
        <v>2.1</v>
      </c>
      <c r="Z329" s="55">
        <f t="shared" si="206"/>
        <v>2.1</v>
      </c>
      <c r="AA329" s="55">
        <f t="shared" si="206"/>
        <v>2.1</v>
      </c>
      <c r="AB329" s="147">
        <v>0.1</v>
      </c>
      <c r="AC329" s="147">
        <v>0.1</v>
      </c>
      <c r="AD329" s="147">
        <v>0.1</v>
      </c>
      <c r="AE329" s="147">
        <v>0.1</v>
      </c>
      <c r="AF329" s="147">
        <v>0.1</v>
      </c>
      <c r="AG329" s="147">
        <v>0.1</v>
      </c>
      <c r="AH329" s="147">
        <v>0.1</v>
      </c>
      <c r="AI329" s="147">
        <v>0.1</v>
      </c>
      <c r="AJ329" s="147">
        <v>0.1</v>
      </c>
      <c r="AK329" s="147">
        <v>0.1</v>
      </c>
      <c r="AL329" s="147">
        <v>0.1</v>
      </c>
      <c r="AM329" s="147">
        <v>0.1</v>
      </c>
      <c r="AN329" s="147">
        <v>0.1</v>
      </c>
      <c r="AO329" s="420">
        <v>13680</v>
      </c>
      <c r="AP329" s="431">
        <f t="shared" si="152"/>
        <v>1368</v>
      </c>
      <c r="AQ329" s="385">
        <v>13680</v>
      </c>
      <c r="AR329" s="237">
        <f t="shared" si="187"/>
        <v>1368</v>
      </c>
      <c r="AS329" s="629">
        <v>4189</v>
      </c>
      <c r="AT329" s="431">
        <f t="shared" si="188"/>
        <v>418.90000000000003</v>
      </c>
      <c r="AU329" s="96">
        <v>26600</v>
      </c>
      <c r="AV329" s="431">
        <f t="shared" si="189"/>
        <v>2660</v>
      </c>
      <c r="AW329" s="96">
        <v>31920</v>
      </c>
      <c r="AX329" s="431">
        <f t="shared" si="190"/>
        <v>3192</v>
      </c>
      <c r="AY329" s="386">
        <v>60800</v>
      </c>
      <c r="AZ329" s="431">
        <f t="shared" si="191"/>
        <v>6080</v>
      </c>
      <c r="BA329" s="386">
        <v>9120</v>
      </c>
      <c r="BB329" s="431">
        <f t="shared" si="192"/>
        <v>912</v>
      </c>
      <c r="BC329" s="386">
        <v>107160</v>
      </c>
      <c r="BD329" s="431">
        <f t="shared" si="193"/>
        <v>10716</v>
      </c>
      <c r="BE329" s="386">
        <v>60800</v>
      </c>
      <c r="BF329" s="431">
        <f t="shared" si="194"/>
        <v>6080</v>
      </c>
      <c r="BG329" s="386">
        <v>57000</v>
      </c>
      <c r="BH329" s="431">
        <f t="shared" si="195"/>
        <v>5700</v>
      </c>
      <c r="BI329" s="386">
        <v>59280</v>
      </c>
      <c r="BJ329" s="431">
        <f t="shared" si="161"/>
        <v>5928</v>
      </c>
      <c r="BK329" s="386">
        <v>17480</v>
      </c>
      <c r="BL329" s="445">
        <f t="shared" si="196"/>
        <v>1748</v>
      </c>
      <c r="BM329" s="77" t="s">
        <v>1374</v>
      </c>
      <c r="BN329" s="599"/>
      <c r="BO329" s="599" t="s">
        <v>506</v>
      </c>
      <c r="BP329" s="306" t="s">
        <v>1374</v>
      </c>
    </row>
    <row r="330" spans="1:78" ht="14.25" hidden="1" customHeight="1">
      <c r="A330" s="493" t="s">
        <v>864</v>
      </c>
      <c r="B330" s="130" t="s">
        <v>805</v>
      </c>
      <c r="C330" s="544" t="s">
        <v>87</v>
      </c>
      <c r="D330" s="549" t="s">
        <v>357</v>
      </c>
      <c r="E330" s="550" t="s">
        <v>357</v>
      </c>
      <c r="F330" s="966"/>
      <c r="G330" s="214">
        <v>2024</v>
      </c>
      <c r="H330" s="176" t="s">
        <v>1371</v>
      </c>
      <c r="I330" s="176" t="s">
        <v>1372</v>
      </c>
      <c r="J330" s="330" t="s">
        <v>196</v>
      </c>
      <c r="K330" s="176" t="s">
        <v>1181</v>
      </c>
      <c r="L330" s="8" t="s">
        <v>1188</v>
      </c>
      <c r="M330" s="711" t="s">
        <v>1373</v>
      </c>
      <c r="N330" s="116">
        <v>2.1</v>
      </c>
      <c r="O330" s="55">
        <v>2.1</v>
      </c>
      <c r="P330" s="55">
        <v>2.1</v>
      </c>
      <c r="Q330" s="55">
        <f t="shared" si="206"/>
        <v>2.1</v>
      </c>
      <c r="R330" s="55">
        <f t="shared" si="206"/>
        <v>2.1</v>
      </c>
      <c r="S330" s="55">
        <f t="shared" si="206"/>
        <v>2.1</v>
      </c>
      <c r="T330" s="55">
        <f t="shared" si="206"/>
        <v>2.1</v>
      </c>
      <c r="U330" s="55">
        <f t="shared" si="206"/>
        <v>2.1</v>
      </c>
      <c r="V330" s="55">
        <f t="shared" si="206"/>
        <v>2.1</v>
      </c>
      <c r="W330" s="55">
        <f t="shared" si="206"/>
        <v>2.1</v>
      </c>
      <c r="X330" s="55">
        <f t="shared" si="206"/>
        <v>2.1</v>
      </c>
      <c r="Y330" s="55">
        <f t="shared" si="206"/>
        <v>2.1</v>
      </c>
      <c r="Z330" s="55">
        <f t="shared" si="206"/>
        <v>2.1</v>
      </c>
      <c r="AA330" s="55">
        <f t="shared" si="206"/>
        <v>2.1</v>
      </c>
      <c r="AB330" s="147">
        <v>0.1</v>
      </c>
      <c r="AC330" s="147">
        <v>0.1</v>
      </c>
      <c r="AD330" s="147">
        <v>0.1</v>
      </c>
      <c r="AE330" s="147">
        <v>0.1</v>
      </c>
      <c r="AF330" s="147">
        <v>0.1</v>
      </c>
      <c r="AG330" s="147">
        <v>0.1</v>
      </c>
      <c r="AH330" s="147">
        <v>0.1</v>
      </c>
      <c r="AI330" s="147">
        <v>0.1</v>
      </c>
      <c r="AJ330" s="147">
        <v>0.1</v>
      </c>
      <c r="AK330" s="147">
        <v>0.1</v>
      </c>
      <c r="AL330" s="147">
        <v>0.1</v>
      </c>
      <c r="AM330" s="147">
        <v>0.1</v>
      </c>
      <c r="AN330" s="147">
        <v>0.1</v>
      </c>
      <c r="AO330" s="420">
        <v>0</v>
      </c>
      <c r="AP330" s="431">
        <v>0</v>
      </c>
      <c r="AQ330" s="385">
        <v>0</v>
      </c>
      <c r="AR330" s="237">
        <v>0</v>
      </c>
      <c r="AS330" s="96">
        <v>0</v>
      </c>
      <c r="AT330" s="431">
        <v>0</v>
      </c>
      <c r="AU330" s="96"/>
      <c r="AV330" s="431">
        <f t="shared" si="189"/>
        <v>0</v>
      </c>
      <c r="AW330" s="96">
        <v>1520</v>
      </c>
      <c r="AX330" s="431">
        <f t="shared" si="190"/>
        <v>152</v>
      </c>
      <c r="AY330" s="386">
        <v>7600</v>
      </c>
      <c r="AZ330" s="431">
        <f t="shared" si="191"/>
        <v>760</v>
      </c>
      <c r="BA330" s="386">
        <v>3040</v>
      </c>
      <c r="BB330" s="431">
        <f t="shared" si="192"/>
        <v>304</v>
      </c>
      <c r="BC330" s="386">
        <v>4560</v>
      </c>
      <c r="BD330" s="431">
        <f t="shared" si="193"/>
        <v>456</v>
      </c>
      <c r="BE330" s="386">
        <v>3040</v>
      </c>
      <c r="BF330" s="431">
        <f t="shared" si="194"/>
        <v>304</v>
      </c>
      <c r="BG330" s="386">
        <v>15960</v>
      </c>
      <c r="BH330" s="431">
        <f t="shared" si="195"/>
        <v>1596</v>
      </c>
      <c r="BI330" s="386">
        <v>13680</v>
      </c>
      <c r="BJ330" s="431">
        <f t="shared" si="161"/>
        <v>1368</v>
      </c>
      <c r="BK330" s="385">
        <v>0</v>
      </c>
      <c r="BL330" s="445">
        <f t="shared" si="196"/>
        <v>0</v>
      </c>
      <c r="BM330" s="77" t="s">
        <v>1374</v>
      </c>
      <c r="BN330" s="714"/>
      <c r="BO330" s="599" t="s">
        <v>506</v>
      </c>
      <c r="BP330" s="306" t="s">
        <v>1374</v>
      </c>
    </row>
    <row r="331" spans="1:78" ht="14.25" hidden="1" customHeight="1">
      <c r="A331" s="498" t="s">
        <v>864</v>
      </c>
      <c r="B331" s="130" t="s">
        <v>746</v>
      </c>
      <c r="C331" s="544" t="s">
        <v>87</v>
      </c>
      <c r="D331" s="549" t="s">
        <v>357</v>
      </c>
      <c r="E331" s="550" t="s">
        <v>357</v>
      </c>
      <c r="F331" s="966"/>
      <c r="G331" s="214">
        <v>2021</v>
      </c>
      <c r="H331" s="176" t="s">
        <v>817</v>
      </c>
      <c r="I331" s="176" t="s">
        <v>217</v>
      </c>
      <c r="J331" s="330" t="s">
        <v>196</v>
      </c>
      <c r="K331" s="169" t="s">
        <v>1181</v>
      </c>
      <c r="L331" s="176" t="s">
        <v>1188</v>
      </c>
      <c r="M331" s="327" t="s">
        <v>1189</v>
      </c>
      <c r="N331" s="55">
        <v>6.83</v>
      </c>
      <c r="O331" s="55">
        <v>6.83</v>
      </c>
      <c r="P331" s="55">
        <v>6.83</v>
      </c>
      <c r="Q331" s="55">
        <f t="shared" si="206"/>
        <v>6.83</v>
      </c>
      <c r="R331" s="55">
        <f t="shared" si="206"/>
        <v>6.83</v>
      </c>
      <c r="S331" s="55">
        <f t="shared" si="206"/>
        <v>6.83</v>
      </c>
      <c r="T331" s="55">
        <f t="shared" si="206"/>
        <v>6.83</v>
      </c>
      <c r="U331" s="55">
        <f t="shared" si="206"/>
        <v>6.83</v>
      </c>
      <c r="V331" s="55">
        <f t="shared" si="206"/>
        <v>6.83</v>
      </c>
      <c r="W331" s="55">
        <f t="shared" si="206"/>
        <v>6.83</v>
      </c>
      <c r="X331" s="55">
        <v>5.73</v>
      </c>
      <c r="Y331" s="55">
        <f t="shared" si="206"/>
        <v>5.73</v>
      </c>
      <c r="Z331" s="55">
        <f t="shared" si="206"/>
        <v>5.73</v>
      </c>
      <c r="AA331" s="55">
        <f t="shared" si="206"/>
        <v>5.73</v>
      </c>
      <c r="AB331" s="147">
        <v>0.33</v>
      </c>
      <c r="AC331" s="147">
        <v>0.33</v>
      </c>
      <c r="AD331" s="147">
        <v>0.33</v>
      </c>
      <c r="AE331" s="147">
        <v>0.33</v>
      </c>
      <c r="AF331" s="147">
        <v>0.33</v>
      </c>
      <c r="AG331" s="147">
        <v>0.33</v>
      </c>
      <c r="AH331" s="147">
        <v>0.33</v>
      </c>
      <c r="AI331" s="147">
        <v>0.33</v>
      </c>
      <c r="AJ331" s="147">
        <v>0.33</v>
      </c>
      <c r="AK331" s="147">
        <v>0.33</v>
      </c>
      <c r="AL331" s="147">
        <v>0.33</v>
      </c>
      <c r="AM331" s="147">
        <v>0.33</v>
      </c>
      <c r="AN331" s="147">
        <v>0.33</v>
      </c>
      <c r="AO331" s="420">
        <v>0</v>
      </c>
      <c r="AP331" s="431">
        <f t="shared" si="152"/>
        <v>0</v>
      </c>
      <c r="AQ331" s="385">
        <v>0</v>
      </c>
      <c r="AR331" s="237">
        <f t="shared" si="187"/>
        <v>0</v>
      </c>
      <c r="AS331" s="96">
        <v>0</v>
      </c>
      <c r="AT331" s="431">
        <f t="shared" si="188"/>
        <v>0</v>
      </c>
      <c r="AU331" s="420">
        <v>0</v>
      </c>
      <c r="AV331" s="431">
        <f t="shared" si="189"/>
        <v>0</v>
      </c>
      <c r="AW331" s="385">
        <v>0</v>
      </c>
      <c r="AX331" s="431">
        <f t="shared" si="190"/>
        <v>0</v>
      </c>
      <c r="AY331" s="386">
        <v>0</v>
      </c>
      <c r="AZ331" s="431">
        <f t="shared" si="191"/>
        <v>0</v>
      </c>
      <c r="BA331" s="386">
        <v>0</v>
      </c>
      <c r="BB331" s="431">
        <f t="shared" si="192"/>
        <v>0</v>
      </c>
      <c r="BC331" s="386">
        <v>0</v>
      </c>
      <c r="BD331" s="431">
        <f t="shared" si="193"/>
        <v>0</v>
      </c>
      <c r="BE331" s="385">
        <v>0</v>
      </c>
      <c r="BF331" s="431">
        <f t="shared" si="194"/>
        <v>0</v>
      </c>
      <c r="BG331" s="386">
        <v>0</v>
      </c>
      <c r="BH331" s="431">
        <f t="shared" si="195"/>
        <v>0</v>
      </c>
      <c r="BI331" s="386">
        <v>0</v>
      </c>
      <c r="BJ331" s="431">
        <f t="shared" si="161"/>
        <v>0</v>
      </c>
      <c r="BK331" s="385">
        <v>0</v>
      </c>
      <c r="BL331" s="445">
        <f t="shared" si="196"/>
        <v>0</v>
      </c>
      <c r="BM331" s="77" t="s">
        <v>1375</v>
      </c>
      <c r="BN331" s="599"/>
      <c r="BO331" s="599" t="s">
        <v>1194</v>
      </c>
      <c r="BP331" s="306" t="s">
        <v>1375</v>
      </c>
    </row>
    <row r="332" spans="1:78" ht="14.25" hidden="1" customHeight="1">
      <c r="A332" s="493" t="s">
        <v>864</v>
      </c>
      <c r="B332" s="130" t="s">
        <v>746</v>
      </c>
      <c r="C332" s="544" t="s">
        <v>87</v>
      </c>
      <c r="D332" s="549" t="s">
        <v>357</v>
      </c>
      <c r="E332" s="550" t="s">
        <v>357</v>
      </c>
      <c r="F332" s="966"/>
      <c r="G332" s="214">
        <v>2022</v>
      </c>
      <c r="H332" s="176" t="s">
        <v>780</v>
      </c>
      <c r="I332" s="176" t="s">
        <v>217</v>
      </c>
      <c r="J332" s="330" t="s">
        <v>196</v>
      </c>
      <c r="K332" s="176" t="s">
        <v>1181</v>
      </c>
      <c r="L332" s="176" t="s">
        <v>1221</v>
      </c>
      <c r="M332" s="327" t="s">
        <v>1222</v>
      </c>
      <c r="N332" s="55">
        <v>19.600000000000001</v>
      </c>
      <c r="O332" s="55">
        <v>19.600000000000001</v>
      </c>
      <c r="P332" s="55">
        <v>19.600000000000001</v>
      </c>
      <c r="Q332" s="55">
        <f t="shared" si="206"/>
        <v>19.600000000000001</v>
      </c>
      <c r="R332" s="55">
        <f t="shared" si="206"/>
        <v>19.600000000000001</v>
      </c>
      <c r="S332" s="55">
        <f t="shared" si="206"/>
        <v>19.600000000000001</v>
      </c>
      <c r="T332" s="55">
        <f t="shared" si="206"/>
        <v>19.600000000000001</v>
      </c>
      <c r="U332" s="55">
        <f t="shared" si="206"/>
        <v>19.600000000000001</v>
      </c>
      <c r="V332" s="709">
        <f>O332-0.07</f>
        <v>19.53</v>
      </c>
      <c r="W332" s="55">
        <f t="shared" si="206"/>
        <v>19.53</v>
      </c>
      <c r="X332" s="55">
        <f t="shared" si="206"/>
        <v>19.53</v>
      </c>
      <c r="Y332" s="55">
        <f t="shared" si="206"/>
        <v>19.53</v>
      </c>
      <c r="Z332" s="55">
        <f t="shared" si="206"/>
        <v>19.53</v>
      </c>
      <c r="AA332" s="55">
        <f t="shared" si="206"/>
        <v>19.53</v>
      </c>
      <c r="AB332" s="147">
        <v>1.25</v>
      </c>
      <c r="AC332" s="147">
        <v>1.25</v>
      </c>
      <c r="AD332" s="147">
        <v>1.25</v>
      </c>
      <c r="AE332" s="147">
        <v>1.25</v>
      </c>
      <c r="AF332" s="147">
        <v>1.25</v>
      </c>
      <c r="AG332" s="147">
        <v>1.25</v>
      </c>
      <c r="AH332" s="147">
        <v>1.25</v>
      </c>
      <c r="AI332" s="147">
        <v>1.25</v>
      </c>
      <c r="AJ332" s="147">
        <v>1.25</v>
      </c>
      <c r="AK332" s="147">
        <v>1.25</v>
      </c>
      <c r="AL332" s="147">
        <v>1.25</v>
      </c>
      <c r="AM332" s="147">
        <v>1.25</v>
      </c>
      <c r="AN332" s="147">
        <v>1.25</v>
      </c>
      <c r="AO332" s="420">
        <v>0</v>
      </c>
      <c r="AP332" s="431">
        <f t="shared" si="152"/>
        <v>0</v>
      </c>
      <c r="AQ332" s="385">
        <v>0</v>
      </c>
      <c r="AR332" s="237">
        <f t="shared" si="187"/>
        <v>0</v>
      </c>
      <c r="AS332" s="96">
        <v>0</v>
      </c>
      <c r="AT332" s="431">
        <f t="shared" si="188"/>
        <v>0</v>
      </c>
      <c r="AU332" s="420">
        <v>0</v>
      </c>
      <c r="AV332" s="431">
        <f t="shared" si="189"/>
        <v>0</v>
      </c>
      <c r="AW332" s="385">
        <v>0</v>
      </c>
      <c r="AX332" s="431">
        <f t="shared" si="190"/>
        <v>0</v>
      </c>
      <c r="AY332" s="386">
        <v>0</v>
      </c>
      <c r="AZ332" s="431">
        <f t="shared" si="191"/>
        <v>0</v>
      </c>
      <c r="BA332" s="386">
        <v>0</v>
      </c>
      <c r="BB332" s="431">
        <f t="shared" si="192"/>
        <v>0</v>
      </c>
      <c r="BC332" s="386">
        <v>0</v>
      </c>
      <c r="BD332" s="431">
        <f t="shared" si="193"/>
        <v>0</v>
      </c>
      <c r="BE332" s="385">
        <v>0</v>
      </c>
      <c r="BF332" s="431">
        <f t="shared" si="194"/>
        <v>0</v>
      </c>
      <c r="BG332" s="386">
        <v>0</v>
      </c>
      <c r="BH332" s="431">
        <f t="shared" si="195"/>
        <v>0</v>
      </c>
      <c r="BI332" s="386">
        <v>0</v>
      </c>
      <c r="BJ332" s="431">
        <f t="shared" si="161"/>
        <v>0</v>
      </c>
      <c r="BK332" s="385">
        <v>0</v>
      </c>
      <c r="BL332" s="445">
        <f t="shared" si="196"/>
        <v>0</v>
      </c>
      <c r="BM332" s="77" t="s">
        <v>1376</v>
      </c>
      <c r="BN332" s="599"/>
      <c r="BO332" s="599" t="s">
        <v>1191</v>
      </c>
      <c r="BP332" s="306" t="s">
        <v>1377</v>
      </c>
    </row>
    <row r="333" spans="1:78" ht="14.25" hidden="1" customHeight="1">
      <c r="A333" s="493" t="s">
        <v>864</v>
      </c>
      <c r="B333" s="130" t="s">
        <v>746</v>
      </c>
      <c r="C333" s="544" t="s">
        <v>87</v>
      </c>
      <c r="D333" s="549" t="s">
        <v>357</v>
      </c>
      <c r="E333" s="550" t="s">
        <v>357</v>
      </c>
      <c r="F333" s="966"/>
      <c r="G333" s="214">
        <v>2022</v>
      </c>
      <c r="H333" s="176" t="s">
        <v>780</v>
      </c>
      <c r="I333" s="176" t="s">
        <v>217</v>
      </c>
      <c r="J333" s="330" t="s">
        <v>196</v>
      </c>
      <c r="K333" s="176" t="s">
        <v>1181</v>
      </c>
      <c r="L333" s="176" t="s">
        <v>1221</v>
      </c>
      <c r="M333" s="327" t="s">
        <v>1222</v>
      </c>
      <c r="N333" s="55">
        <v>19.600000000000001</v>
      </c>
      <c r="O333" s="55">
        <v>19.600000000000001</v>
      </c>
      <c r="P333" s="55">
        <v>19.600000000000001</v>
      </c>
      <c r="Q333" s="55">
        <f t="shared" si="206"/>
        <v>19.600000000000001</v>
      </c>
      <c r="R333" s="55">
        <f t="shared" si="206"/>
        <v>19.600000000000001</v>
      </c>
      <c r="S333" s="55">
        <f t="shared" si="206"/>
        <v>19.600000000000001</v>
      </c>
      <c r="T333" s="55">
        <f t="shared" si="206"/>
        <v>19.600000000000001</v>
      </c>
      <c r="U333" s="55">
        <f t="shared" si="206"/>
        <v>19.600000000000001</v>
      </c>
      <c r="V333" s="709">
        <f>O333-0.07</f>
        <v>19.53</v>
      </c>
      <c r="W333" s="55">
        <f t="shared" si="206"/>
        <v>19.53</v>
      </c>
      <c r="X333" s="55">
        <f t="shared" si="206"/>
        <v>19.53</v>
      </c>
      <c r="Y333" s="55">
        <f t="shared" si="206"/>
        <v>19.53</v>
      </c>
      <c r="Z333" s="55">
        <f t="shared" si="206"/>
        <v>19.53</v>
      </c>
      <c r="AA333" s="55">
        <f t="shared" si="206"/>
        <v>19.53</v>
      </c>
      <c r="AB333" s="147">
        <v>1.25</v>
      </c>
      <c r="AC333" s="147">
        <v>1.25</v>
      </c>
      <c r="AD333" s="147">
        <v>1.25</v>
      </c>
      <c r="AE333" s="147">
        <v>1.25</v>
      </c>
      <c r="AF333" s="147">
        <v>1.25</v>
      </c>
      <c r="AG333" s="147">
        <v>1.25</v>
      </c>
      <c r="AH333" s="147">
        <v>1.25</v>
      </c>
      <c r="AI333" s="147">
        <v>1.25</v>
      </c>
      <c r="AJ333" s="147">
        <v>1.25</v>
      </c>
      <c r="AK333" s="147">
        <v>1.25</v>
      </c>
      <c r="AL333" s="147">
        <v>1.25</v>
      </c>
      <c r="AM333" s="147">
        <v>1.25</v>
      </c>
      <c r="AN333" s="147">
        <v>1.25</v>
      </c>
      <c r="AO333" s="420">
        <v>0</v>
      </c>
      <c r="AP333" s="431">
        <f t="shared" si="152"/>
        <v>0</v>
      </c>
      <c r="AQ333" s="385">
        <v>0</v>
      </c>
      <c r="AR333" s="237">
        <f t="shared" si="187"/>
        <v>0</v>
      </c>
      <c r="AS333" s="96">
        <v>0</v>
      </c>
      <c r="AT333" s="431">
        <f t="shared" si="188"/>
        <v>0</v>
      </c>
      <c r="AU333" s="420">
        <v>0</v>
      </c>
      <c r="AV333" s="431">
        <f t="shared" si="189"/>
        <v>0</v>
      </c>
      <c r="AW333" s="385">
        <v>0</v>
      </c>
      <c r="AX333" s="431">
        <f t="shared" si="190"/>
        <v>0</v>
      </c>
      <c r="AY333" s="386">
        <v>0</v>
      </c>
      <c r="AZ333" s="431">
        <f t="shared" si="191"/>
        <v>0</v>
      </c>
      <c r="BA333" s="386">
        <v>4200</v>
      </c>
      <c r="BB333" s="431">
        <f t="shared" si="192"/>
        <v>5250</v>
      </c>
      <c r="BC333" s="386">
        <v>2000</v>
      </c>
      <c r="BD333" s="431">
        <f t="shared" si="193"/>
        <v>2500</v>
      </c>
      <c r="BE333" s="385">
        <v>1000</v>
      </c>
      <c r="BF333" s="431">
        <f t="shared" si="194"/>
        <v>1250</v>
      </c>
      <c r="BG333" s="386">
        <v>0</v>
      </c>
      <c r="BH333" s="431">
        <f t="shared" si="195"/>
        <v>0</v>
      </c>
      <c r="BI333" s="386">
        <v>3200</v>
      </c>
      <c r="BJ333" s="431">
        <f t="shared" si="161"/>
        <v>4000</v>
      </c>
      <c r="BK333" s="385">
        <v>0</v>
      </c>
      <c r="BL333" s="445">
        <f t="shared" si="196"/>
        <v>0</v>
      </c>
      <c r="BM333" s="77" t="s">
        <v>1378</v>
      </c>
      <c r="BN333" s="599"/>
      <c r="BO333" s="599" t="s">
        <v>1191</v>
      </c>
      <c r="BP333" s="306" t="s">
        <v>1379</v>
      </c>
    </row>
    <row r="334" spans="1:78" ht="14.25" hidden="1" customHeight="1">
      <c r="A334" s="493" t="s">
        <v>864</v>
      </c>
      <c r="B334" s="130" t="s">
        <v>746</v>
      </c>
      <c r="C334" s="544" t="s">
        <v>87</v>
      </c>
      <c r="D334" s="549" t="s">
        <v>357</v>
      </c>
      <c r="E334" s="550" t="s">
        <v>357</v>
      </c>
      <c r="F334" s="966"/>
      <c r="G334" s="214">
        <v>2022</v>
      </c>
      <c r="H334" s="176" t="s">
        <v>780</v>
      </c>
      <c r="I334" s="176" t="s">
        <v>217</v>
      </c>
      <c r="J334" s="330" t="s">
        <v>196</v>
      </c>
      <c r="K334" s="176" t="s">
        <v>1181</v>
      </c>
      <c r="L334" s="8" t="s">
        <v>1182</v>
      </c>
      <c r="M334" s="327" t="s">
        <v>1208</v>
      </c>
      <c r="N334" s="116">
        <v>19.72</v>
      </c>
      <c r="O334" s="55">
        <v>19.72</v>
      </c>
      <c r="P334" s="55">
        <v>19.72</v>
      </c>
      <c r="Q334" s="55">
        <f t="shared" si="206"/>
        <v>19.72</v>
      </c>
      <c r="R334" s="55">
        <f t="shared" si="206"/>
        <v>19.72</v>
      </c>
      <c r="S334" s="55">
        <f t="shared" si="206"/>
        <v>19.72</v>
      </c>
      <c r="T334" s="55">
        <f t="shared" si="206"/>
        <v>19.72</v>
      </c>
      <c r="U334" s="55">
        <f t="shared" si="206"/>
        <v>19.72</v>
      </c>
      <c r="V334" s="709">
        <f>U334-0.07</f>
        <v>19.649999999999999</v>
      </c>
      <c r="W334" s="55">
        <f t="shared" si="206"/>
        <v>19.649999999999999</v>
      </c>
      <c r="X334" s="55">
        <f t="shared" si="206"/>
        <v>19.649999999999999</v>
      </c>
      <c r="Y334" s="55">
        <f t="shared" si="206"/>
        <v>19.649999999999999</v>
      </c>
      <c r="Z334" s="55">
        <f t="shared" si="206"/>
        <v>19.649999999999999</v>
      </c>
      <c r="AA334" s="55">
        <f t="shared" si="206"/>
        <v>19.649999999999999</v>
      </c>
      <c r="AB334" s="147">
        <v>1.25</v>
      </c>
      <c r="AC334" s="147">
        <v>1.25</v>
      </c>
      <c r="AD334" s="147">
        <v>1.25</v>
      </c>
      <c r="AE334" s="147">
        <v>1.25</v>
      </c>
      <c r="AF334" s="147">
        <v>1.25</v>
      </c>
      <c r="AG334" s="147">
        <v>1.25</v>
      </c>
      <c r="AH334" s="147">
        <v>1.25</v>
      </c>
      <c r="AI334" s="147">
        <v>1.25</v>
      </c>
      <c r="AJ334" s="147">
        <v>1.25</v>
      </c>
      <c r="AK334" s="147">
        <v>1.25</v>
      </c>
      <c r="AL334" s="147">
        <v>1.25</v>
      </c>
      <c r="AM334" s="147">
        <v>1.25</v>
      </c>
      <c r="AN334" s="147">
        <v>1.25</v>
      </c>
      <c r="AO334" s="420">
        <v>2000</v>
      </c>
      <c r="AP334" s="431">
        <f t="shared" si="152"/>
        <v>2500</v>
      </c>
      <c r="AQ334" s="385">
        <v>5000</v>
      </c>
      <c r="AR334" s="237">
        <f t="shared" si="187"/>
        <v>6250</v>
      </c>
      <c r="AS334" s="96">
        <v>2000</v>
      </c>
      <c r="AT334" s="431">
        <f t="shared" si="188"/>
        <v>2500</v>
      </c>
      <c r="AU334" s="420">
        <v>2000</v>
      </c>
      <c r="AV334" s="431">
        <f t="shared" si="189"/>
        <v>2500</v>
      </c>
      <c r="AW334" s="385">
        <v>2000</v>
      </c>
      <c r="AX334" s="431">
        <f t="shared" si="190"/>
        <v>2500</v>
      </c>
      <c r="AY334" s="386">
        <v>0</v>
      </c>
      <c r="AZ334" s="431">
        <f t="shared" si="191"/>
        <v>0</v>
      </c>
      <c r="BA334" s="386">
        <v>0</v>
      </c>
      <c r="BB334" s="431">
        <f t="shared" si="192"/>
        <v>0</v>
      </c>
      <c r="BC334" s="386">
        <v>2000</v>
      </c>
      <c r="BD334" s="431">
        <f t="shared" si="193"/>
        <v>2500</v>
      </c>
      <c r="BE334" s="385">
        <v>1000</v>
      </c>
      <c r="BF334" s="431">
        <f t="shared" si="194"/>
        <v>1250</v>
      </c>
      <c r="BG334" s="386">
        <v>0</v>
      </c>
      <c r="BH334" s="431">
        <f t="shared" si="195"/>
        <v>0</v>
      </c>
      <c r="BI334" s="386">
        <v>1000</v>
      </c>
      <c r="BJ334" s="431">
        <f t="shared" si="161"/>
        <v>1250</v>
      </c>
      <c r="BK334" s="386">
        <v>0</v>
      </c>
      <c r="BL334" s="445">
        <f t="shared" si="196"/>
        <v>0</v>
      </c>
      <c r="BM334" s="77" t="s">
        <v>1380</v>
      </c>
      <c r="BN334" s="599"/>
      <c r="BO334" s="599" t="s">
        <v>1186</v>
      </c>
      <c r="BP334" s="306" t="s">
        <v>1381</v>
      </c>
    </row>
    <row r="335" spans="1:78" ht="14.25" hidden="1" customHeight="1">
      <c r="A335" s="493" t="s">
        <v>864</v>
      </c>
      <c r="B335" s="130" t="s">
        <v>746</v>
      </c>
      <c r="C335" s="544" t="s">
        <v>87</v>
      </c>
      <c r="D335" s="549" t="s">
        <v>357</v>
      </c>
      <c r="E335" s="550" t="s">
        <v>357</v>
      </c>
      <c r="F335" s="966"/>
      <c r="G335" s="214">
        <v>2022</v>
      </c>
      <c r="H335" s="176" t="s">
        <v>780</v>
      </c>
      <c r="I335" s="176" t="s">
        <v>217</v>
      </c>
      <c r="J335" s="330" t="s">
        <v>196</v>
      </c>
      <c r="K335" s="176" t="s">
        <v>1181</v>
      </c>
      <c r="L335" s="176" t="s">
        <v>1188</v>
      </c>
      <c r="M335" s="327" t="s">
        <v>1189</v>
      </c>
      <c r="N335" s="55">
        <v>20.14</v>
      </c>
      <c r="O335" s="55">
        <v>20.14</v>
      </c>
      <c r="P335" s="55">
        <v>20.14</v>
      </c>
      <c r="Q335" s="55">
        <f t="shared" si="206"/>
        <v>20.14</v>
      </c>
      <c r="R335" s="55">
        <f t="shared" si="206"/>
        <v>20.14</v>
      </c>
      <c r="S335" s="55">
        <f t="shared" si="206"/>
        <v>20.14</v>
      </c>
      <c r="T335" s="55">
        <f t="shared" si="206"/>
        <v>20.14</v>
      </c>
      <c r="U335" s="55">
        <f t="shared" si="206"/>
        <v>20.14</v>
      </c>
      <c r="V335" s="709">
        <f>U335-0.07</f>
        <v>20.07</v>
      </c>
      <c r="W335" s="55">
        <f t="shared" si="206"/>
        <v>20.07</v>
      </c>
      <c r="X335" s="55">
        <f t="shared" si="206"/>
        <v>20.07</v>
      </c>
      <c r="Y335" s="55">
        <f t="shared" si="206"/>
        <v>20.07</v>
      </c>
      <c r="Z335" s="55">
        <f t="shared" si="206"/>
        <v>20.07</v>
      </c>
      <c r="AA335" s="55">
        <f t="shared" si="206"/>
        <v>20.07</v>
      </c>
      <c r="AB335" s="147">
        <v>1.25</v>
      </c>
      <c r="AC335" s="147">
        <v>1.25</v>
      </c>
      <c r="AD335" s="147">
        <v>1.25</v>
      </c>
      <c r="AE335" s="147">
        <v>1.25</v>
      </c>
      <c r="AF335" s="147">
        <v>1.25</v>
      </c>
      <c r="AG335" s="147">
        <v>1.25</v>
      </c>
      <c r="AH335" s="147">
        <v>1.25</v>
      </c>
      <c r="AI335" s="147">
        <v>1.25</v>
      </c>
      <c r="AJ335" s="147">
        <v>1.25</v>
      </c>
      <c r="AK335" s="147">
        <v>1.25</v>
      </c>
      <c r="AL335" s="147">
        <v>1.25</v>
      </c>
      <c r="AM335" s="147">
        <v>1.25</v>
      </c>
      <c r="AN335" s="147">
        <v>1.25</v>
      </c>
      <c r="AO335" s="420">
        <v>0</v>
      </c>
      <c r="AP335" s="431">
        <f t="shared" si="152"/>
        <v>0</v>
      </c>
      <c r="AQ335" s="385">
        <v>0</v>
      </c>
      <c r="AR335" s="237">
        <f t="shared" si="187"/>
        <v>0</v>
      </c>
      <c r="AS335" s="96">
        <v>0</v>
      </c>
      <c r="AT335" s="431">
        <f t="shared" si="188"/>
        <v>0</v>
      </c>
      <c r="AU335" s="420">
        <v>3000</v>
      </c>
      <c r="AV335" s="431">
        <f t="shared" si="189"/>
        <v>3750</v>
      </c>
      <c r="AW335" s="385">
        <v>1000</v>
      </c>
      <c r="AX335" s="431">
        <f t="shared" si="190"/>
        <v>1250</v>
      </c>
      <c r="AY335" s="386">
        <v>0</v>
      </c>
      <c r="AZ335" s="431">
        <f t="shared" si="191"/>
        <v>0</v>
      </c>
      <c r="BA335" s="386">
        <v>0</v>
      </c>
      <c r="BB335" s="431">
        <f t="shared" si="192"/>
        <v>0</v>
      </c>
      <c r="BC335" s="386">
        <v>2000</v>
      </c>
      <c r="BD335" s="431">
        <f t="shared" si="193"/>
        <v>2500</v>
      </c>
      <c r="BE335" s="385">
        <v>1000</v>
      </c>
      <c r="BF335" s="431">
        <f t="shared" si="194"/>
        <v>1250</v>
      </c>
      <c r="BG335" s="386">
        <v>0</v>
      </c>
      <c r="BH335" s="431">
        <f t="shared" si="195"/>
        <v>0</v>
      </c>
      <c r="BI335" s="386">
        <v>3000</v>
      </c>
      <c r="BJ335" s="431">
        <f t="shared" si="161"/>
        <v>3750</v>
      </c>
      <c r="BK335" s="385">
        <v>2000</v>
      </c>
      <c r="BL335" s="445">
        <f t="shared" si="196"/>
        <v>2500</v>
      </c>
      <c r="BM335" s="77" t="s">
        <v>1382</v>
      </c>
      <c r="BN335" s="599"/>
      <c r="BO335" s="599" t="s">
        <v>1194</v>
      </c>
      <c r="BP335" s="306" t="s">
        <v>1383</v>
      </c>
    </row>
    <row r="336" spans="1:78" ht="14.25" hidden="1" customHeight="1">
      <c r="A336" s="493" t="s">
        <v>864</v>
      </c>
      <c r="B336" s="130" t="s">
        <v>746</v>
      </c>
      <c r="C336" s="544" t="s">
        <v>87</v>
      </c>
      <c r="D336" s="549" t="s">
        <v>357</v>
      </c>
      <c r="E336" s="550" t="s">
        <v>357</v>
      </c>
      <c r="F336" s="966"/>
      <c r="G336" s="214">
        <v>2022</v>
      </c>
      <c r="H336" s="176" t="s">
        <v>780</v>
      </c>
      <c r="I336" s="176" t="s">
        <v>217</v>
      </c>
      <c r="J336" s="330" t="s">
        <v>196</v>
      </c>
      <c r="K336" s="176" t="s">
        <v>1384</v>
      </c>
      <c r="L336" s="8" t="s">
        <v>1182</v>
      </c>
      <c r="M336" s="327" t="s">
        <v>1208</v>
      </c>
      <c r="N336" s="116">
        <v>20.92</v>
      </c>
      <c r="O336" s="55">
        <v>20.92</v>
      </c>
      <c r="P336" s="55">
        <v>20.92</v>
      </c>
      <c r="Q336" s="55">
        <f t="shared" si="206"/>
        <v>20.92</v>
      </c>
      <c r="R336" s="55">
        <f t="shared" si="206"/>
        <v>20.92</v>
      </c>
      <c r="S336" s="55">
        <f t="shared" si="206"/>
        <v>20.92</v>
      </c>
      <c r="T336" s="55">
        <f t="shared" si="206"/>
        <v>20.92</v>
      </c>
      <c r="U336" s="55">
        <f t="shared" si="206"/>
        <v>20.92</v>
      </c>
      <c r="V336" s="709">
        <f t="shared" ref="V336:V338" si="207">O336-0.07</f>
        <v>20.85</v>
      </c>
      <c r="W336" s="55">
        <f t="shared" si="206"/>
        <v>20.85</v>
      </c>
      <c r="X336" s="55">
        <f t="shared" si="206"/>
        <v>20.85</v>
      </c>
      <c r="Y336" s="55">
        <f t="shared" si="206"/>
        <v>20.85</v>
      </c>
      <c r="Z336" s="55">
        <f t="shared" si="206"/>
        <v>20.85</v>
      </c>
      <c r="AA336" s="55">
        <f t="shared" si="206"/>
        <v>20.85</v>
      </c>
      <c r="AB336" s="147">
        <v>1.25</v>
      </c>
      <c r="AC336" s="147">
        <v>1.25</v>
      </c>
      <c r="AD336" s="147">
        <v>1.25</v>
      </c>
      <c r="AE336" s="147">
        <v>1.25</v>
      </c>
      <c r="AF336" s="147">
        <v>1.25</v>
      </c>
      <c r="AG336" s="147">
        <v>1.25</v>
      </c>
      <c r="AH336" s="147">
        <v>1.25</v>
      </c>
      <c r="AI336" s="147">
        <v>1.25</v>
      </c>
      <c r="AJ336" s="147">
        <v>1.25</v>
      </c>
      <c r="AK336" s="147">
        <v>1.25</v>
      </c>
      <c r="AL336" s="147">
        <v>1.25</v>
      </c>
      <c r="AM336" s="147">
        <v>1.25</v>
      </c>
      <c r="AN336" s="147">
        <v>1.25</v>
      </c>
      <c r="AO336" s="420">
        <v>1000</v>
      </c>
      <c r="AP336" s="431">
        <f t="shared" si="152"/>
        <v>1250</v>
      </c>
      <c r="AQ336" s="385">
        <v>0</v>
      </c>
      <c r="AR336" s="237">
        <f t="shared" si="187"/>
        <v>0</v>
      </c>
      <c r="AS336" s="96">
        <v>1000</v>
      </c>
      <c r="AT336" s="431">
        <f t="shared" si="188"/>
        <v>1250</v>
      </c>
      <c r="AU336" s="420">
        <v>2000</v>
      </c>
      <c r="AV336" s="431">
        <f t="shared" si="189"/>
        <v>2500</v>
      </c>
      <c r="AW336" s="385">
        <v>0</v>
      </c>
      <c r="AX336" s="431">
        <f t="shared" si="190"/>
        <v>0</v>
      </c>
      <c r="AY336" s="386">
        <v>1600</v>
      </c>
      <c r="AZ336" s="431">
        <f t="shared" si="191"/>
        <v>2000</v>
      </c>
      <c r="BA336" s="386">
        <v>1000</v>
      </c>
      <c r="BB336" s="431">
        <f t="shared" si="192"/>
        <v>1250</v>
      </c>
      <c r="BC336" s="386">
        <v>1000</v>
      </c>
      <c r="BD336" s="431">
        <f t="shared" si="193"/>
        <v>1250</v>
      </c>
      <c r="BE336" s="385">
        <v>1000</v>
      </c>
      <c r="BF336" s="431">
        <f t="shared" si="194"/>
        <v>1250</v>
      </c>
      <c r="BG336" s="386">
        <v>0</v>
      </c>
      <c r="BH336" s="431">
        <f>AL336*BG336</f>
        <v>0</v>
      </c>
      <c r="BI336" s="386">
        <v>1000</v>
      </c>
      <c r="BJ336" s="431">
        <f>AM336*BI336</f>
        <v>1250</v>
      </c>
      <c r="BK336" s="385">
        <v>0</v>
      </c>
      <c r="BL336" s="445">
        <f>AN336*BK336</f>
        <v>0</v>
      </c>
      <c r="BM336" s="77" t="s">
        <v>1385</v>
      </c>
      <c r="BN336" s="599" t="s">
        <v>1185</v>
      </c>
      <c r="BO336" s="599" t="s">
        <v>1186</v>
      </c>
      <c r="BP336" s="306" t="s">
        <v>1386</v>
      </c>
    </row>
    <row r="337" spans="1:68" ht="14.25" hidden="1" customHeight="1">
      <c r="A337" s="493" t="s">
        <v>864</v>
      </c>
      <c r="B337" s="130" t="s">
        <v>746</v>
      </c>
      <c r="C337" s="544" t="s">
        <v>87</v>
      </c>
      <c r="D337" s="549" t="s">
        <v>357</v>
      </c>
      <c r="E337" s="550" t="s">
        <v>357</v>
      </c>
      <c r="F337" s="966"/>
      <c r="G337" s="214">
        <v>2022</v>
      </c>
      <c r="H337" s="176" t="s">
        <v>780</v>
      </c>
      <c r="I337" s="176" t="s">
        <v>217</v>
      </c>
      <c r="J337" s="330" t="s">
        <v>196</v>
      </c>
      <c r="K337" s="176" t="s">
        <v>1384</v>
      </c>
      <c r="L337" s="176" t="s">
        <v>1188</v>
      </c>
      <c r="M337" s="327" t="s">
        <v>1189</v>
      </c>
      <c r="N337" s="55">
        <v>21.34</v>
      </c>
      <c r="O337" s="55">
        <v>21.34</v>
      </c>
      <c r="P337" s="55">
        <v>21.34</v>
      </c>
      <c r="Q337" s="55">
        <f t="shared" si="206"/>
        <v>21.34</v>
      </c>
      <c r="R337" s="55">
        <f t="shared" si="206"/>
        <v>21.34</v>
      </c>
      <c r="S337" s="55">
        <f t="shared" si="206"/>
        <v>21.34</v>
      </c>
      <c r="T337" s="55">
        <f t="shared" si="206"/>
        <v>21.34</v>
      </c>
      <c r="U337" s="55">
        <f t="shared" si="206"/>
        <v>21.34</v>
      </c>
      <c r="V337" s="709">
        <f t="shared" si="207"/>
        <v>21.27</v>
      </c>
      <c r="W337" s="55">
        <f t="shared" si="206"/>
        <v>21.27</v>
      </c>
      <c r="X337" s="55">
        <f t="shared" si="206"/>
        <v>21.27</v>
      </c>
      <c r="Y337" s="55">
        <f t="shared" si="206"/>
        <v>21.27</v>
      </c>
      <c r="Z337" s="55">
        <f t="shared" si="206"/>
        <v>21.27</v>
      </c>
      <c r="AA337" s="55">
        <f t="shared" si="206"/>
        <v>21.27</v>
      </c>
      <c r="AB337" s="147">
        <v>1.25</v>
      </c>
      <c r="AC337" s="147">
        <v>1.25</v>
      </c>
      <c r="AD337" s="147">
        <v>1.25</v>
      </c>
      <c r="AE337" s="147">
        <v>1.25</v>
      </c>
      <c r="AF337" s="147">
        <v>1.25</v>
      </c>
      <c r="AG337" s="147">
        <v>1.25</v>
      </c>
      <c r="AH337" s="147">
        <v>1.25</v>
      </c>
      <c r="AI337" s="147">
        <v>1.25</v>
      </c>
      <c r="AJ337" s="147">
        <v>1.25</v>
      </c>
      <c r="AK337" s="147">
        <v>1.25</v>
      </c>
      <c r="AL337" s="147">
        <v>1.25</v>
      </c>
      <c r="AM337" s="147">
        <v>1.25</v>
      </c>
      <c r="AN337" s="147">
        <v>1.25</v>
      </c>
      <c r="AO337" s="420">
        <v>0</v>
      </c>
      <c r="AP337" s="431">
        <f t="shared" si="152"/>
        <v>0</v>
      </c>
      <c r="AQ337" s="385">
        <v>0</v>
      </c>
      <c r="AR337" s="237">
        <f t="shared" si="187"/>
        <v>0</v>
      </c>
      <c r="AS337" s="96">
        <v>0</v>
      </c>
      <c r="AT337" s="431">
        <f t="shared" si="188"/>
        <v>0</v>
      </c>
      <c r="AU337" s="420">
        <v>1000</v>
      </c>
      <c r="AV337" s="431">
        <f t="shared" si="189"/>
        <v>1250</v>
      </c>
      <c r="AW337" s="385">
        <v>1000</v>
      </c>
      <c r="AX337" s="431">
        <f t="shared" si="190"/>
        <v>1250</v>
      </c>
      <c r="AY337" s="386">
        <v>1000</v>
      </c>
      <c r="AZ337" s="431">
        <f t="shared" si="191"/>
        <v>1250</v>
      </c>
      <c r="BA337" s="386">
        <v>0</v>
      </c>
      <c r="BB337" s="431">
        <f t="shared" si="192"/>
        <v>0</v>
      </c>
      <c r="BC337" s="386">
        <v>0</v>
      </c>
      <c r="BD337" s="431">
        <f t="shared" si="193"/>
        <v>0</v>
      </c>
      <c r="BE337" s="385">
        <v>1000</v>
      </c>
      <c r="BF337" s="431">
        <f t="shared" si="194"/>
        <v>1250</v>
      </c>
      <c r="BG337" s="386">
        <v>0</v>
      </c>
      <c r="BH337" s="431">
        <f>AL337*BG337</f>
        <v>0</v>
      </c>
      <c r="BI337" s="386">
        <v>1000</v>
      </c>
      <c r="BJ337" s="431">
        <f>AM337*BI337</f>
        <v>1250</v>
      </c>
      <c r="BK337" s="385">
        <v>1000</v>
      </c>
      <c r="BL337" s="445">
        <f>AN337*BK337</f>
        <v>1250</v>
      </c>
      <c r="BM337" s="77" t="s">
        <v>1387</v>
      </c>
      <c r="BN337" s="599" t="s">
        <v>1185</v>
      </c>
      <c r="BO337" s="599" t="s">
        <v>1194</v>
      </c>
      <c r="BP337" s="306" t="s">
        <v>1388</v>
      </c>
    </row>
    <row r="338" spans="1:68" ht="14.25" hidden="1" customHeight="1">
      <c r="A338" s="493" t="s">
        <v>864</v>
      </c>
      <c r="B338" s="130" t="s">
        <v>746</v>
      </c>
      <c r="C338" s="544" t="s">
        <v>87</v>
      </c>
      <c r="D338" s="549" t="s">
        <v>357</v>
      </c>
      <c r="E338" s="550" t="s">
        <v>357</v>
      </c>
      <c r="F338" s="966"/>
      <c r="G338" s="214">
        <v>2022</v>
      </c>
      <c r="H338" s="176" t="s">
        <v>780</v>
      </c>
      <c r="I338" s="176" t="s">
        <v>217</v>
      </c>
      <c r="J338" s="330" t="s">
        <v>196</v>
      </c>
      <c r="K338" s="176" t="s">
        <v>1384</v>
      </c>
      <c r="L338" s="176" t="s">
        <v>1188</v>
      </c>
      <c r="M338" s="327" t="s">
        <v>1189</v>
      </c>
      <c r="N338" s="55">
        <v>21.34</v>
      </c>
      <c r="O338" s="55">
        <v>21.34</v>
      </c>
      <c r="P338" s="55">
        <v>21.34</v>
      </c>
      <c r="Q338" s="55">
        <f t="shared" si="206"/>
        <v>21.34</v>
      </c>
      <c r="R338" s="55">
        <f t="shared" si="206"/>
        <v>21.34</v>
      </c>
      <c r="S338" s="55">
        <f t="shared" si="206"/>
        <v>21.34</v>
      </c>
      <c r="T338" s="55">
        <f t="shared" si="206"/>
        <v>21.34</v>
      </c>
      <c r="U338" s="55">
        <f t="shared" si="206"/>
        <v>21.34</v>
      </c>
      <c r="V338" s="709">
        <f t="shared" si="207"/>
        <v>21.27</v>
      </c>
      <c r="W338" s="55">
        <f t="shared" si="206"/>
        <v>21.27</v>
      </c>
      <c r="X338" s="55">
        <f t="shared" si="206"/>
        <v>21.27</v>
      </c>
      <c r="Y338" s="55">
        <f t="shared" si="206"/>
        <v>21.27</v>
      </c>
      <c r="Z338" s="55">
        <f t="shared" si="206"/>
        <v>21.27</v>
      </c>
      <c r="AA338" s="55">
        <f t="shared" si="206"/>
        <v>21.27</v>
      </c>
      <c r="AB338" s="147">
        <v>1.25</v>
      </c>
      <c r="AC338" s="147">
        <v>1.25</v>
      </c>
      <c r="AD338" s="147">
        <v>1.25</v>
      </c>
      <c r="AE338" s="147">
        <v>1.25</v>
      </c>
      <c r="AF338" s="147">
        <v>1.25</v>
      </c>
      <c r="AG338" s="147">
        <v>1.25</v>
      </c>
      <c r="AH338" s="147">
        <v>1.25</v>
      </c>
      <c r="AI338" s="147">
        <v>1.25</v>
      </c>
      <c r="AJ338" s="147">
        <v>1.25</v>
      </c>
      <c r="AK338" s="147">
        <v>1.25</v>
      </c>
      <c r="AL338" s="147">
        <v>1.25</v>
      </c>
      <c r="AM338" s="147">
        <v>1.25</v>
      </c>
      <c r="AN338" s="147">
        <v>1.25</v>
      </c>
      <c r="AO338" s="420">
        <v>0</v>
      </c>
      <c r="AP338" s="431">
        <f t="shared" si="152"/>
        <v>0</v>
      </c>
      <c r="AQ338" s="385">
        <v>0</v>
      </c>
      <c r="AR338" s="237">
        <f t="shared" si="187"/>
        <v>0</v>
      </c>
      <c r="AS338" s="96">
        <v>0</v>
      </c>
      <c r="AT338" s="431">
        <f t="shared" si="188"/>
        <v>0</v>
      </c>
      <c r="AU338" s="420">
        <v>0</v>
      </c>
      <c r="AV338" s="431">
        <f t="shared" si="189"/>
        <v>0</v>
      </c>
      <c r="AW338" s="385">
        <v>0</v>
      </c>
      <c r="AX338" s="431">
        <f t="shared" si="190"/>
        <v>0</v>
      </c>
      <c r="AY338" s="386">
        <v>0</v>
      </c>
      <c r="AZ338" s="431">
        <f t="shared" si="191"/>
        <v>0</v>
      </c>
      <c r="BA338" s="386">
        <v>0</v>
      </c>
      <c r="BB338" s="431">
        <f t="shared" si="192"/>
        <v>0</v>
      </c>
      <c r="BC338" s="386">
        <v>1000</v>
      </c>
      <c r="BD338" s="431">
        <f t="shared" si="193"/>
        <v>1250</v>
      </c>
      <c r="BE338" s="385">
        <v>0</v>
      </c>
      <c r="BF338" s="431">
        <f t="shared" si="194"/>
        <v>0</v>
      </c>
      <c r="BG338" s="386">
        <v>0</v>
      </c>
      <c r="BH338" s="431">
        <f>AL338*BG338</f>
        <v>0</v>
      </c>
      <c r="BI338" s="386">
        <v>0</v>
      </c>
      <c r="BJ338" s="431">
        <f>AM338*BI338</f>
        <v>0</v>
      </c>
      <c r="BK338" s="385">
        <v>0</v>
      </c>
      <c r="BL338" s="445">
        <f>AN338*BK338</f>
        <v>0</v>
      </c>
      <c r="BM338" s="77" t="s">
        <v>1389</v>
      </c>
      <c r="BN338" s="599" t="s">
        <v>1185</v>
      </c>
      <c r="BO338" s="599" t="s">
        <v>1242</v>
      </c>
      <c r="BP338" s="306" t="s">
        <v>1390</v>
      </c>
    </row>
    <row r="339" spans="1:68" ht="14.25" hidden="1" customHeight="1">
      <c r="A339" s="493" t="s">
        <v>864</v>
      </c>
      <c r="B339" s="130" t="s">
        <v>746</v>
      </c>
      <c r="C339" s="544" t="s">
        <v>87</v>
      </c>
      <c r="D339" s="549" t="s">
        <v>357</v>
      </c>
      <c r="E339" s="550" t="s">
        <v>357</v>
      </c>
      <c r="F339" s="966"/>
      <c r="G339" s="214">
        <v>2022</v>
      </c>
      <c r="H339" s="176" t="s">
        <v>780</v>
      </c>
      <c r="I339" s="176" t="s">
        <v>217</v>
      </c>
      <c r="J339" s="330" t="s">
        <v>196</v>
      </c>
      <c r="K339" s="176" t="s">
        <v>1384</v>
      </c>
      <c r="L339" s="8" t="s">
        <v>1182</v>
      </c>
      <c r="M339" s="327" t="s">
        <v>1208</v>
      </c>
      <c r="N339" s="116">
        <v>20.52</v>
      </c>
      <c r="O339" s="55">
        <v>20.52</v>
      </c>
      <c r="P339" s="55">
        <v>20.52</v>
      </c>
      <c r="Q339" s="55">
        <f t="shared" si="206"/>
        <v>20.52</v>
      </c>
      <c r="R339" s="55">
        <f t="shared" si="206"/>
        <v>20.52</v>
      </c>
      <c r="S339" s="55">
        <f t="shared" si="206"/>
        <v>20.52</v>
      </c>
      <c r="T339" s="55">
        <f t="shared" si="206"/>
        <v>20.52</v>
      </c>
      <c r="U339" s="55">
        <f t="shared" si="206"/>
        <v>20.52</v>
      </c>
      <c r="V339" s="709">
        <f>U339-0.07</f>
        <v>20.45</v>
      </c>
      <c r="W339" s="55">
        <f t="shared" si="206"/>
        <v>20.45</v>
      </c>
      <c r="X339" s="55">
        <f t="shared" si="206"/>
        <v>20.45</v>
      </c>
      <c r="Y339" s="55">
        <f t="shared" si="206"/>
        <v>20.45</v>
      </c>
      <c r="Z339" s="55">
        <f t="shared" si="206"/>
        <v>20.45</v>
      </c>
      <c r="AA339" s="55">
        <f t="shared" si="206"/>
        <v>20.45</v>
      </c>
      <c r="AB339" s="147">
        <v>1.25</v>
      </c>
      <c r="AC339" s="147">
        <v>1.25</v>
      </c>
      <c r="AD339" s="147">
        <v>1.25</v>
      </c>
      <c r="AE339" s="147">
        <v>1.25</v>
      </c>
      <c r="AF339" s="147">
        <v>1.25</v>
      </c>
      <c r="AG339" s="147">
        <v>1.25</v>
      </c>
      <c r="AH339" s="147">
        <v>1.25</v>
      </c>
      <c r="AI339" s="147">
        <v>1.25</v>
      </c>
      <c r="AJ339" s="147">
        <v>1.25</v>
      </c>
      <c r="AK339" s="147">
        <v>1.25</v>
      </c>
      <c r="AL339" s="147">
        <v>1.25</v>
      </c>
      <c r="AM339" s="147">
        <v>1.25</v>
      </c>
      <c r="AN339" s="147">
        <v>1.25</v>
      </c>
      <c r="AO339" s="420">
        <v>0</v>
      </c>
      <c r="AP339" s="431">
        <f t="shared" si="152"/>
        <v>0</v>
      </c>
      <c r="AQ339" s="385">
        <v>1000</v>
      </c>
      <c r="AR339" s="237">
        <f t="shared" si="187"/>
        <v>1250</v>
      </c>
      <c r="AS339" s="96">
        <v>0</v>
      </c>
      <c r="AT339" s="431">
        <f t="shared" si="188"/>
        <v>0</v>
      </c>
      <c r="AU339" s="420">
        <v>900</v>
      </c>
      <c r="AV339" s="431">
        <f t="shared" si="189"/>
        <v>1125</v>
      </c>
      <c r="AW339" s="385">
        <v>1700</v>
      </c>
      <c r="AX339" s="431">
        <f t="shared" si="190"/>
        <v>2125</v>
      </c>
      <c r="AY339" s="386">
        <v>0</v>
      </c>
      <c r="AZ339" s="431">
        <f t="shared" si="191"/>
        <v>0</v>
      </c>
      <c r="BA339" s="386">
        <v>0</v>
      </c>
      <c r="BB339" s="431">
        <f t="shared" si="192"/>
        <v>0</v>
      </c>
      <c r="BC339" s="386">
        <v>1000</v>
      </c>
      <c r="BD339" s="431">
        <f t="shared" si="193"/>
        <v>1250</v>
      </c>
      <c r="BE339" s="385">
        <v>0</v>
      </c>
      <c r="BF339" s="431">
        <f t="shared" si="194"/>
        <v>0</v>
      </c>
      <c r="BG339" s="386">
        <v>0</v>
      </c>
      <c r="BH339" s="431">
        <f>AL339*BG339</f>
        <v>0</v>
      </c>
      <c r="BI339" s="386">
        <v>0</v>
      </c>
      <c r="BJ339" s="431">
        <f>AM339*BI339</f>
        <v>0</v>
      </c>
      <c r="BK339" s="385">
        <v>0</v>
      </c>
      <c r="BL339" s="445">
        <f>AN339*BK339</f>
        <v>0</v>
      </c>
      <c r="BM339" s="77" t="s">
        <v>1391</v>
      </c>
      <c r="BN339" s="306" t="s">
        <v>1197</v>
      </c>
      <c r="BO339" s="599" t="s">
        <v>1186</v>
      </c>
      <c r="BP339" s="306" t="s">
        <v>1392</v>
      </c>
    </row>
    <row r="340" spans="1:68" ht="14.25" hidden="1" customHeight="1">
      <c r="A340" s="498" t="s">
        <v>864</v>
      </c>
      <c r="B340" s="130" t="s">
        <v>746</v>
      </c>
      <c r="C340" s="544" t="s">
        <v>87</v>
      </c>
      <c r="D340" s="549" t="s">
        <v>357</v>
      </c>
      <c r="E340" s="550" t="s">
        <v>357</v>
      </c>
      <c r="F340" s="966"/>
      <c r="G340" s="214">
        <v>2022</v>
      </c>
      <c r="H340" s="176" t="s">
        <v>537</v>
      </c>
      <c r="I340" s="176" t="s">
        <v>174</v>
      </c>
      <c r="J340" s="330" t="s">
        <v>196</v>
      </c>
      <c r="K340" s="176" t="s">
        <v>1181</v>
      </c>
      <c r="L340" s="176" t="s">
        <v>1188</v>
      </c>
      <c r="M340" s="327" t="s">
        <v>1189</v>
      </c>
      <c r="N340" s="55">
        <v>12.93</v>
      </c>
      <c r="O340" s="55">
        <v>12.93</v>
      </c>
      <c r="P340" s="55">
        <v>12.93</v>
      </c>
      <c r="Q340" s="55">
        <f t="shared" si="206"/>
        <v>12.93</v>
      </c>
      <c r="R340" s="55">
        <f t="shared" si="206"/>
        <v>12.93</v>
      </c>
      <c r="S340" s="55">
        <f t="shared" si="206"/>
        <v>12.93</v>
      </c>
      <c r="T340" s="55">
        <f t="shared" si="206"/>
        <v>12.93</v>
      </c>
      <c r="U340" s="55">
        <f t="shared" si="206"/>
        <v>12.93</v>
      </c>
      <c r="V340" s="709">
        <f>O340-0.07</f>
        <v>12.86</v>
      </c>
      <c r="W340" s="55">
        <f t="shared" si="206"/>
        <v>12.86</v>
      </c>
      <c r="X340" s="55">
        <f t="shared" si="206"/>
        <v>12.86</v>
      </c>
      <c r="Y340" s="55">
        <f t="shared" si="206"/>
        <v>12.86</v>
      </c>
      <c r="Z340" s="55">
        <f t="shared" si="206"/>
        <v>12.86</v>
      </c>
      <c r="AA340" s="55">
        <f t="shared" si="206"/>
        <v>12.86</v>
      </c>
      <c r="AB340" s="147">
        <v>0.76</v>
      </c>
      <c r="AC340" s="147">
        <v>0.76</v>
      </c>
      <c r="AD340" s="147">
        <v>0.76</v>
      </c>
      <c r="AE340" s="147">
        <v>0.76</v>
      </c>
      <c r="AF340" s="147">
        <v>0.76</v>
      </c>
      <c r="AG340" s="147">
        <v>0.76</v>
      </c>
      <c r="AH340" s="147">
        <v>0.76</v>
      </c>
      <c r="AI340" s="147">
        <v>0.76</v>
      </c>
      <c r="AJ340" s="147">
        <v>0.76</v>
      </c>
      <c r="AK340" s="147">
        <v>0.76</v>
      </c>
      <c r="AL340" s="147">
        <v>0.76</v>
      </c>
      <c r="AM340" s="147">
        <v>0.76</v>
      </c>
      <c r="AN340" s="147">
        <v>0.76</v>
      </c>
      <c r="AO340" s="420">
        <v>1000</v>
      </c>
      <c r="AP340" s="431">
        <f t="shared" si="152"/>
        <v>760</v>
      </c>
      <c r="AQ340" s="385">
        <v>0</v>
      </c>
      <c r="AR340" s="237">
        <f t="shared" si="187"/>
        <v>0</v>
      </c>
      <c r="AS340" s="96">
        <v>0</v>
      </c>
      <c r="AT340" s="431">
        <f t="shared" si="188"/>
        <v>0</v>
      </c>
      <c r="AU340" s="420">
        <v>0</v>
      </c>
      <c r="AV340" s="431">
        <f t="shared" si="189"/>
        <v>0</v>
      </c>
      <c r="AW340" s="385">
        <v>0</v>
      </c>
      <c r="AX340" s="431">
        <f t="shared" si="190"/>
        <v>0</v>
      </c>
      <c r="AY340" s="386">
        <v>0</v>
      </c>
      <c r="AZ340" s="431">
        <f t="shared" si="191"/>
        <v>0</v>
      </c>
      <c r="BA340" s="386">
        <v>0</v>
      </c>
      <c r="BB340" s="431">
        <f t="shared" si="192"/>
        <v>0</v>
      </c>
      <c r="BC340" s="386">
        <v>0</v>
      </c>
      <c r="BD340" s="431">
        <f t="shared" si="193"/>
        <v>0</v>
      </c>
      <c r="BE340" s="385">
        <v>1000</v>
      </c>
      <c r="BF340" s="431">
        <f t="shared" si="194"/>
        <v>760</v>
      </c>
      <c r="BG340" s="386">
        <v>0</v>
      </c>
      <c r="BH340" s="431">
        <f t="shared" si="195"/>
        <v>0</v>
      </c>
      <c r="BI340" s="386">
        <v>0</v>
      </c>
      <c r="BJ340" s="431">
        <f t="shared" si="161"/>
        <v>0</v>
      </c>
      <c r="BK340" s="385">
        <v>0</v>
      </c>
      <c r="BL340" s="445">
        <f t="shared" si="196"/>
        <v>0</v>
      </c>
      <c r="BM340" s="146" t="s">
        <v>1393</v>
      </c>
      <c r="BN340" s="599"/>
      <c r="BO340" s="599" t="s">
        <v>1242</v>
      </c>
      <c r="BP340" s="306" t="s">
        <v>1393</v>
      </c>
    </row>
    <row r="341" spans="1:68" ht="14.25" hidden="1" customHeight="1">
      <c r="A341" s="498" t="s">
        <v>864</v>
      </c>
      <c r="B341" s="130" t="s">
        <v>746</v>
      </c>
      <c r="C341" s="544" t="s">
        <v>87</v>
      </c>
      <c r="D341" s="549" t="s">
        <v>357</v>
      </c>
      <c r="E341" s="550" t="s">
        <v>357</v>
      </c>
      <c r="F341" s="966"/>
      <c r="G341" s="214">
        <v>2022</v>
      </c>
      <c r="H341" s="176" t="s">
        <v>537</v>
      </c>
      <c r="I341" s="176" t="s">
        <v>174</v>
      </c>
      <c r="J341" s="330" t="s">
        <v>196</v>
      </c>
      <c r="K341" s="176" t="s">
        <v>218</v>
      </c>
      <c r="L341" s="176" t="s">
        <v>1188</v>
      </c>
      <c r="M341" s="327" t="s">
        <v>1189</v>
      </c>
      <c r="N341" s="55">
        <v>12.93</v>
      </c>
      <c r="O341" s="55">
        <v>12.93</v>
      </c>
      <c r="P341" s="55">
        <v>12.93</v>
      </c>
      <c r="Q341" s="55">
        <f t="shared" ref="Q341:U341" si="208">P341</f>
        <v>12.93</v>
      </c>
      <c r="R341" s="55">
        <f t="shared" si="208"/>
        <v>12.93</v>
      </c>
      <c r="S341" s="55">
        <f t="shared" si="208"/>
        <v>12.93</v>
      </c>
      <c r="T341" s="55">
        <f t="shared" si="208"/>
        <v>12.93</v>
      </c>
      <c r="U341" s="55">
        <f t="shared" si="208"/>
        <v>12.93</v>
      </c>
      <c r="V341" s="709">
        <f>O341-0.07</f>
        <v>12.86</v>
      </c>
      <c r="W341" s="55">
        <f t="shared" ref="W341:AA341" si="209">V341</f>
        <v>12.86</v>
      </c>
      <c r="X341" s="55">
        <f t="shared" si="209"/>
        <v>12.86</v>
      </c>
      <c r="Y341" s="55">
        <f t="shared" si="209"/>
        <v>12.86</v>
      </c>
      <c r="Z341" s="55">
        <f t="shared" si="209"/>
        <v>12.86</v>
      </c>
      <c r="AA341" s="55">
        <f t="shared" si="209"/>
        <v>12.86</v>
      </c>
      <c r="AB341" s="147">
        <v>0.76</v>
      </c>
      <c r="AC341" s="147">
        <v>0.76</v>
      </c>
      <c r="AD341" s="147">
        <v>0.76</v>
      </c>
      <c r="AE341" s="147">
        <v>0.76</v>
      </c>
      <c r="AF341" s="147">
        <v>0.76</v>
      </c>
      <c r="AG341" s="147">
        <v>0.76</v>
      </c>
      <c r="AH341" s="147">
        <v>0.76</v>
      </c>
      <c r="AI341" s="147">
        <v>0.76</v>
      </c>
      <c r="AJ341" s="147">
        <v>0.76</v>
      </c>
      <c r="AK341" s="147">
        <v>0.76</v>
      </c>
      <c r="AL341" s="147">
        <v>0.76</v>
      </c>
      <c r="AM341" s="147">
        <v>0.76</v>
      </c>
      <c r="AN341" s="147">
        <v>0.76</v>
      </c>
      <c r="AO341" s="420">
        <v>0</v>
      </c>
      <c r="AP341" s="431">
        <f t="shared" si="152"/>
        <v>0</v>
      </c>
      <c r="AQ341" s="385">
        <v>0</v>
      </c>
      <c r="AR341" s="237">
        <f t="shared" si="187"/>
        <v>0</v>
      </c>
      <c r="AS341" s="96">
        <v>0</v>
      </c>
      <c r="AT341" s="431">
        <f t="shared" si="188"/>
        <v>0</v>
      </c>
      <c r="AU341" s="420">
        <v>0</v>
      </c>
      <c r="AV341" s="431">
        <f t="shared" si="189"/>
        <v>0</v>
      </c>
      <c r="AW341" s="385">
        <v>0</v>
      </c>
      <c r="AX341" s="431">
        <f t="shared" si="190"/>
        <v>0</v>
      </c>
      <c r="AY341" s="386">
        <v>0</v>
      </c>
      <c r="AZ341" s="431">
        <f t="shared" si="191"/>
        <v>0</v>
      </c>
      <c r="BA341" s="386">
        <v>0</v>
      </c>
      <c r="BB341" s="431">
        <f t="shared" si="192"/>
        <v>0</v>
      </c>
      <c r="BC341" s="386">
        <v>0</v>
      </c>
      <c r="BD341" s="431">
        <f t="shared" si="193"/>
        <v>0</v>
      </c>
      <c r="BE341" s="385">
        <v>0</v>
      </c>
      <c r="BF341" s="431">
        <f t="shared" si="194"/>
        <v>0</v>
      </c>
      <c r="BG341" s="386">
        <v>0</v>
      </c>
      <c r="BH341" s="431">
        <f t="shared" si="195"/>
        <v>0</v>
      </c>
      <c r="BI341" s="386">
        <v>1000</v>
      </c>
      <c r="BJ341" s="431">
        <f t="shared" si="161"/>
        <v>760</v>
      </c>
      <c r="BK341" s="385">
        <v>0</v>
      </c>
      <c r="BL341" s="445">
        <f t="shared" si="196"/>
        <v>0</v>
      </c>
      <c r="BM341" s="791" t="s">
        <v>1394</v>
      </c>
      <c r="BN341" s="599"/>
      <c r="BO341" s="599" t="s">
        <v>1395</v>
      </c>
      <c r="BP341" s="306" t="s">
        <v>1394</v>
      </c>
    </row>
    <row r="342" spans="1:68" ht="14.25" hidden="1" customHeight="1">
      <c r="A342" s="493" t="s">
        <v>864</v>
      </c>
      <c r="B342" s="130" t="s">
        <v>746</v>
      </c>
      <c r="C342" s="545" t="s">
        <v>87</v>
      </c>
      <c r="D342" s="549" t="s">
        <v>357</v>
      </c>
      <c r="E342" s="550" t="s">
        <v>357</v>
      </c>
      <c r="F342" s="966"/>
      <c r="G342" s="214">
        <v>2023</v>
      </c>
      <c r="H342" s="176" t="s">
        <v>822</v>
      </c>
      <c r="I342" s="176" t="s">
        <v>204</v>
      </c>
      <c r="J342" s="330" t="s">
        <v>196</v>
      </c>
      <c r="K342" s="176" t="s">
        <v>1181</v>
      </c>
      <c r="L342" s="176" t="s">
        <v>1188</v>
      </c>
      <c r="M342" s="327" t="s">
        <v>1189</v>
      </c>
      <c r="N342" s="55">
        <v>8.4</v>
      </c>
      <c r="O342" s="55">
        <v>8.4</v>
      </c>
      <c r="P342" s="55">
        <v>8.4</v>
      </c>
      <c r="Q342" s="55">
        <f t="shared" ref="Q342:AA360" si="210">P342</f>
        <v>8.4</v>
      </c>
      <c r="R342" s="55">
        <f t="shared" si="210"/>
        <v>8.4</v>
      </c>
      <c r="S342" s="55">
        <f t="shared" si="210"/>
        <v>8.4</v>
      </c>
      <c r="T342" s="55">
        <f t="shared" si="210"/>
        <v>8.4</v>
      </c>
      <c r="U342" s="55">
        <f t="shared" si="210"/>
        <v>8.4</v>
      </c>
      <c r="V342" s="55">
        <f t="shared" si="210"/>
        <v>8.4</v>
      </c>
      <c r="W342" s="55">
        <f t="shared" si="210"/>
        <v>8.4</v>
      </c>
      <c r="X342" s="55">
        <f t="shared" si="210"/>
        <v>8.4</v>
      </c>
      <c r="Y342" s="55">
        <f t="shared" si="210"/>
        <v>8.4</v>
      </c>
      <c r="Z342" s="55">
        <f t="shared" si="210"/>
        <v>8.4</v>
      </c>
      <c r="AA342" s="789">
        <v>8.36</v>
      </c>
      <c r="AB342" s="147">
        <v>0.42</v>
      </c>
      <c r="AC342" s="147">
        <v>0.42</v>
      </c>
      <c r="AD342" s="147">
        <v>0.42</v>
      </c>
      <c r="AE342" s="147">
        <v>0.42</v>
      </c>
      <c r="AF342" s="147">
        <v>0.42</v>
      </c>
      <c r="AG342" s="147">
        <v>0.42</v>
      </c>
      <c r="AH342" s="147">
        <v>0.42</v>
      </c>
      <c r="AI342" s="147">
        <v>0.42</v>
      </c>
      <c r="AJ342" s="147">
        <v>0.42</v>
      </c>
      <c r="AK342" s="147">
        <v>0.42</v>
      </c>
      <c r="AL342" s="147">
        <v>0.42</v>
      </c>
      <c r="AM342" s="147">
        <v>0.42</v>
      </c>
      <c r="AN342" s="147">
        <v>0.42</v>
      </c>
      <c r="AO342" s="420">
        <v>4000</v>
      </c>
      <c r="AP342" s="431">
        <f t="shared" si="152"/>
        <v>1680</v>
      </c>
      <c r="AQ342" s="385">
        <v>2000</v>
      </c>
      <c r="AR342" s="237">
        <f t="shared" si="187"/>
        <v>840</v>
      </c>
      <c r="AS342" s="96">
        <v>1000</v>
      </c>
      <c r="AT342" s="431">
        <f t="shared" si="188"/>
        <v>420</v>
      </c>
      <c r="AU342" s="420">
        <v>0</v>
      </c>
      <c r="AV342" s="431">
        <f t="shared" si="189"/>
        <v>0</v>
      </c>
      <c r="AW342" s="385">
        <v>0</v>
      </c>
      <c r="AX342" s="431">
        <f t="shared" si="190"/>
        <v>0</v>
      </c>
      <c r="AY342" s="386">
        <v>0</v>
      </c>
      <c r="AZ342" s="431">
        <f t="shared" si="191"/>
        <v>0</v>
      </c>
      <c r="BA342" s="386">
        <v>0</v>
      </c>
      <c r="BB342" s="431">
        <f t="shared" si="192"/>
        <v>0</v>
      </c>
      <c r="BC342" s="386">
        <v>2000</v>
      </c>
      <c r="BD342" s="431">
        <f t="shared" si="193"/>
        <v>840</v>
      </c>
      <c r="BE342" s="385">
        <v>0</v>
      </c>
      <c r="BF342" s="431">
        <f t="shared" si="194"/>
        <v>0</v>
      </c>
      <c r="BG342" s="386">
        <v>0</v>
      </c>
      <c r="BH342" s="431">
        <f t="shared" si="195"/>
        <v>0</v>
      </c>
      <c r="BI342" s="386">
        <v>0</v>
      </c>
      <c r="BJ342" s="431">
        <f t="shared" si="161"/>
        <v>0</v>
      </c>
      <c r="BK342" s="385">
        <v>0</v>
      </c>
      <c r="BL342" s="445">
        <f t="shared" si="196"/>
        <v>0</v>
      </c>
      <c r="BM342" s="77" t="s">
        <v>1396</v>
      </c>
      <c r="BN342" s="599" t="s">
        <v>1185</v>
      </c>
      <c r="BO342" s="715" t="s">
        <v>1191</v>
      </c>
      <c r="BP342" s="306" t="s">
        <v>1397</v>
      </c>
    </row>
    <row r="343" spans="1:68" ht="14.25" hidden="1" customHeight="1">
      <c r="A343" s="493" t="s">
        <v>864</v>
      </c>
      <c r="B343" s="130" t="s">
        <v>746</v>
      </c>
      <c r="C343" s="545" t="s">
        <v>87</v>
      </c>
      <c r="D343" s="549" t="s">
        <v>357</v>
      </c>
      <c r="E343" s="550" t="s">
        <v>357</v>
      </c>
      <c r="F343" s="966"/>
      <c r="G343" s="214">
        <v>2023</v>
      </c>
      <c r="H343" s="176" t="s">
        <v>822</v>
      </c>
      <c r="I343" s="176" t="s">
        <v>204</v>
      </c>
      <c r="J343" s="330" t="s">
        <v>196</v>
      </c>
      <c r="K343" s="176" t="s">
        <v>1181</v>
      </c>
      <c r="L343" s="176" t="s">
        <v>1182</v>
      </c>
      <c r="M343" s="327" t="s">
        <v>1183</v>
      </c>
      <c r="N343" s="55">
        <v>8</v>
      </c>
      <c r="O343" s="55">
        <v>8</v>
      </c>
      <c r="P343" s="55">
        <v>8</v>
      </c>
      <c r="Q343" s="55">
        <f t="shared" si="210"/>
        <v>8</v>
      </c>
      <c r="R343" s="55">
        <f t="shared" si="210"/>
        <v>8</v>
      </c>
      <c r="S343" s="55">
        <f t="shared" si="210"/>
        <v>8</v>
      </c>
      <c r="T343" s="55">
        <f t="shared" si="210"/>
        <v>8</v>
      </c>
      <c r="U343" s="55">
        <f t="shared" si="210"/>
        <v>8</v>
      </c>
      <c r="V343" s="55">
        <f t="shared" si="210"/>
        <v>8</v>
      </c>
      <c r="W343" s="55">
        <f t="shared" si="210"/>
        <v>8</v>
      </c>
      <c r="X343" s="55">
        <f t="shared" si="210"/>
        <v>8</v>
      </c>
      <c r="Y343" s="55">
        <f t="shared" si="210"/>
        <v>8</v>
      </c>
      <c r="Z343" s="55">
        <f t="shared" si="210"/>
        <v>8</v>
      </c>
      <c r="AA343" s="789">
        <v>7.96</v>
      </c>
      <c r="AB343" s="147">
        <v>0.4</v>
      </c>
      <c r="AC343" s="147">
        <v>0.4</v>
      </c>
      <c r="AD343" s="147">
        <v>0.4</v>
      </c>
      <c r="AE343" s="147">
        <v>0.4</v>
      </c>
      <c r="AF343" s="147">
        <v>0.4</v>
      </c>
      <c r="AG343" s="147">
        <v>0.4</v>
      </c>
      <c r="AH343" s="147">
        <v>0.4</v>
      </c>
      <c r="AI343" s="147">
        <v>0.4</v>
      </c>
      <c r="AJ343" s="147">
        <v>0.4</v>
      </c>
      <c r="AK343" s="147">
        <v>0.4</v>
      </c>
      <c r="AL343" s="147">
        <v>0.4</v>
      </c>
      <c r="AM343" s="147">
        <v>0.4</v>
      </c>
      <c r="AN343" s="306">
        <v>0.4</v>
      </c>
      <c r="AO343" s="420">
        <v>4000</v>
      </c>
      <c r="AP343" s="431">
        <f t="shared" si="152"/>
        <v>1600</v>
      </c>
      <c r="AQ343" s="385">
        <v>7620</v>
      </c>
      <c r="AR343" s="237">
        <f t="shared" si="187"/>
        <v>3048</v>
      </c>
      <c r="AS343" s="96">
        <v>6290</v>
      </c>
      <c r="AT343" s="431">
        <f t="shared" si="188"/>
        <v>2516</v>
      </c>
      <c r="AU343" s="420">
        <v>1000</v>
      </c>
      <c r="AV343" s="431">
        <f t="shared" si="189"/>
        <v>400</v>
      </c>
      <c r="AW343" s="385">
        <v>1000</v>
      </c>
      <c r="AX343" s="431">
        <f t="shared" si="190"/>
        <v>400</v>
      </c>
      <c r="AY343" s="386">
        <v>2000</v>
      </c>
      <c r="AZ343" s="431">
        <f t="shared" si="191"/>
        <v>800</v>
      </c>
      <c r="BA343" s="386">
        <v>2000</v>
      </c>
      <c r="BB343" s="431">
        <f t="shared" si="192"/>
        <v>800</v>
      </c>
      <c r="BC343" s="386">
        <v>2000</v>
      </c>
      <c r="BD343" s="431">
        <f t="shared" si="193"/>
        <v>800</v>
      </c>
      <c r="BE343" s="385">
        <v>0</v>
      </c>
      <c r="BF343" s="431">
        <f t="shared" si="194"/>
        <v>0</v>
      </c>
      <c r="BG343" s="386">
        <v>2000</v>
      </c>
      <c r="BH343" s="431">
        <f t="shared" si="195"/>
        <v>800</v>
      </c>
      <c r="BI343" s="386">
        <v>3500</v>
      </c>
      <c r="BJ343" s="431">
        <f t="shared" si="161"/>
        <v>1400</v>
      </c>
      <c r="BK343" s="386">
        <v>1000</v>
      </c>
      <c r="BL343" s="445">
        <f t="shared" si="196"/>
        <v>400</v>
      </c>
      <c r="BM343" s="77" t="s">
        <v>1398</v>
      </c>
      <c r="BN343" s="599" t="s">
        <v>1185</v>
      </c>
      <c r="BO343" s="599" t="s">
        <v>1186</v>
      </c>
      <c r="BP343" s="306" t="s">
        <v>1399</v>
      </c>
    </row>
    <row r="344" spans="1:68" ht="14.25" hidden="1" customHeight="1">
      <c r="A344" s="493" t="s">
        <v>864</v>
      </c>
      <c r="B344" s="130" t="s">
        <v>746</v>
      </c>
      <c r="C344" s="545" t="s">
        <v>87</v>
      </c>
      <c r="D344" s="549" t="s">
        <v>357</v>
      </c>
      <c r="E344" s="550" t="s">
        <v>357</v>
      </c>
      <c r="F344" s="966"/>
      <c r="G344" s="214">
        <v>2023</v>
      </c>
      <c r="H344" s="176" t="s">
        <v>822</v>
      </c>
      <c r="I344" s="176" t="s">
        <v>204</v>
      </c>
      <c r="J344" s="330" t="s">
        <v>196</v>
      </c>
      <c r="K344" s="176" t="s">
        <v>1181</v>
      </c>
      <c r="L344" s="176" t="s">
        <v>1188</v>
      </c>
      <c r="M344" s="327" t="s">
        <v>1189</v>
      </c>
      <c r="N344" s="55">
        <v>8.4</v>
      </c>
      <c r="O344" s="55">
        <v>8.4</v>
      </c>
      <c r="P344" s="55">
        <v>8.4</v>
      </c>
      <c r="Q344" s="55">
        <f t="shared" si="210"/>
        <v>8.4</v>
      </c>
      <c r="R344" s="55">
        <f t="shared" si="210"/>
        <v>8.4</v>
      </c>
      <c r="S344" s="55">
        <f t="shared" si="210"/>
        <v>8.4</v>
      </c>
      <c r="T344" s="55">
        <f t="shared" si="210"/>
        <v>8.4</v>
      </c>
      <c r="U344" s="55">
        <f t="shared" si="210"/>
        <v>8.4</v>
      </c>
      <c r="V344" s="55">
        <f t="shared" si="210"/>
        <v>8.4</v>
      </c>
      <c r="W344" s="55">
        <f t="shared" si="210"/>
        <v>8.4</v>
      </c>
      <c r="X344" s="55">
        <f t="shared" si="210"/>
        <v>8.4</v>
      </c>
      <c r="Y344" s="55">
        <f t="shared" si="210"/>
        <v>8.4</v>
      </c>
      <c r="Z344" s="55">
        <f t="shared" si="210"/>
        <v>8.4</v>
      </c>
      <c r="AA344" s="789">
        <v>8.36</v>
      </c>
      <c r="AB344" s="147">
        <v>0.42</v>
      </c>
      <c r="AC344" s="147">
        <v>0.42</v>
      </c>
      <c r="AD344" s="147">
        <v>0.42</v>
      </c>
      <c r="AE344" s="147">
        <v>0.42</v>
      </c>
      <c r="AF344" s="147">
        <v>0.42</v>
      </c>
      <c r="AG344" s="147">
        <v>0.42</v>
      </c>
      <c r="AH344" s="147">
        <v>0.42</v>
      </c>
      <c r="AI344" s="147">
        <v>0.42</v>
      </c>
      <c r="AJ344" s="147">
        <v>0.42</v>
      </c>
      <c r="AK344" s="147">
        <v>0.42</v>
      </c>
      <c r="AL344" s="147">
        <v>0.42</v>
      </c>
      <c r="AM344" s="147">
        <v>0.42</v>
      </c>
      <c r="AN344" s="147">
        <v>0.42</v>
      </c>
      <c r="AO344" s="420">
        <v>0</v>
      </c>
      <c r="AP344" s="431">
        <f t="shared" si="152"/>
        <v>0</v>
      </c>
      <c r="AQ344" s="385">
        <v>0</v>
      </c>
      <c r="AR344" s="237">
        <f t="shared" si="187"/>
        <v>0</v>
      </c>
      <c r="AS344" s="96">
        <v>0</v>
      </c>
      <c r="AT344" s="431">
        <f t="shared" si="188"/>
        <v>0</v>
      </c>
      <c r="AU344" s="420">
        <v>0</v>
      </c>
      <c r="AV344" s="431">
        <f t="shared" si="189"/>
        <v>0</v>
      </c>
      <c r="AW344" s="385">
        <v>0</v>
      </c>
      <c r="AX344" s="431">
        <f t="shared" si="190"/>
        <v>0</v>
      </c>
      <c r="AY344" s="386">
        <v>0</v>
      </c>
      <c r="AZ344" s="431">
        <f t="shared" si="191"/>
        <v>0</v>
      </c>
      <c r="BA344" s="386">
        <v>0</v>
      </c>
      <c r="BB344" s="431">
        <f t="shared" si="192"/>
        <v>0</v>
      </c>
      <c r="BC344" s="386">
        <v>1000</v>
      </c>
      <c r="BD344" s="431">
        <f t="shared" si="193"/>
        <v>420</v>
      </c>
      <c r="BE344" s="385">
        <v>0</v>
      </c>
      <c r="BF344" s="431">
        <f t="shared" si="194"/>
        <v>0</v>
      </c>
      <c r="BG344" s="386">
        <v>0</v>
      </c>
      <c r="BH344" s="431">
        <f t="shared" si="195"/>
        <v>0</v>
      </c>
      <c r="BI344" s="386">
        <v>0</v>
      </c>
      <c r="BJ344" s="431">
        <f t="shared" si="161"/>
        <v>0</v>
      </c>
      <c r="BK344" s="385">
        <v>0</v>
      </c>
      <c r="BL344" s="445">
        <f t="shared" si="196"/>
        <v>0</v>
      </c>
      <c r="BM344" s="77" t="s">
        <v>1400</v>
      </c>
      <c r="BN344" s="599" t="s">
        <v>1185</v>
      </c>
      <c r="BO344" s="599" t="s">
        <v>1194</v>
      </c>
      <c r="BP344" s="306" t="s">
        <v>1401</v>
      </c>
    </row>
    <row r="345" spans="1:68" ht="14.25" hidden="1" customHeight="1">
      <c r="A345" s="493" t="s">
        <v>864</v>
      </c>
      <c r="B345" s="130" t="s">
        <v>746</v>
      </c>
      <c r="C345" s="545" t="s">
        <v>87</v>
      </c>
      <c r="D345" s="549" t="s">
        <v>357</v>
      </c>
      <c r="E345" s="550" t="s">
        <v>357</v>
      </c>
      <c r="F345" s="966"/>
      <c r="G345" s="110">
        <v>2023</v>
      </c>
      <c r="H345" s="176" t="s">
        <v>822</v>
      </c>
      <c r="I345" s="176" t="s">
        <v>204</v>
      </c>
      <c r="J345" s="330" t="s">
        <v>196</v>
      </c>
      <c r="K345" s="176" t="s">
        <v>1181</v>
      </c>
      <c r="L345" s="176" t="s">
        <v>1188</v>
      </c>
      <c r="M345" s="327" t="s">
        <v>1189</v>
      </c>
      <c r="N345" s="55">
        <v>8.2799999999999994</v>
      </c>
      <c r="O345" s="55">
        <v>8.2799999999999994</v>
      </c>
      <c r="P345" s="55">
        <v>8.2799999999999994</v>
      </c>
      <c r="Q345" s="55">
        <v>8.2799999999999994</v>
      </c>
      <c r="R345" s="55">
        <f t="shared" si="210"/>
        <v>8.2799999999999994</v>
      </c>
      <c r="S345" s="55">
        <f t="shared" si="210"/>
        <v>8.2799999999999994</v>
      </c>
      <c r="T345" s="55">
        <f t="shared" si="210"/>
        <v>8.2799999999999994</v>
      </c>
      <c r="U345" s="55">
        <f t="shared" si="210"/>
        <v>8.2799999999999994</v>
      </c>
      <c r="V345" s="55">
        <f t="shared" si="210"/>
        <v>8.2799999999999994</v>
      </c>
      <c r="W345" s="55">
        <f t="shared" si="210"/>
        <v>8.2799999999999994</v>
      </c>
      <c r="X345" s="55">
        <f t="shared" si="210"/>
        <v>8.2799999999999994</v>
      </c>
      <c r="Y345" s="55">
        <f t="shared" si="210"/>
        <v>8.2799999999999994</v>
      </c>
      <c r="Z345" s="55">
        <f t="shared" si="210"/>
        <v>8.2799999999999994</v>
      </c>
      <c r="AA345" s="55">
        <f t="shared" si="210"/>
        <v>8.2799999999999994</v>
      </c>
      <c r="AB345" s="147">
        <v>0.41</v>
      </c>
      <c r="AC345" s="147">
        <v>0.41</v>
      </c>
      <c r="AD345" s="147">
        <v>0.41</v>
      </c>
      <c r="AE345" s="147">
        <v>0.41</v>
      </c>
      <c r="AF345" s="147">
        <v>0.41</v>
      </c>
      <c r="AG345" s="147">
        <v>0.41</v>
      </c>
      <c r="AH345" s="147">
        <v>0.41</v>
      </c>
      <c r="AI345" s="147">
        <v>0.41</v>
      </c>
      <c r="AJ345" s="147">
        <v>0.41</v>
      </c>
      <c r="AK345" s="147">
        <v>0.41</v>
      </c>
      <c r="AL345" s="147">
        <v>0.41</v>
      </c>
      <c r="AM345" s="147">
        <v>0.41</v>
      </c>
      <c r="AN345" s="147">
        <v>0.41</v>
      </c>
      <c r="AO345" s="420">
        <v>0</v>
      </c>
      <c r="AP345" s="431">
        <f t="shared" si="152"/>
        <v>0</v>
      </c>
      <c r="AQ345" s="385">
        <v>1000</v>
      </c>
      <c r="AR345" s="237">
        <f t="shared" si="187"/>
        <v>410</v>
      </c>
      <c r="AS345" s="96">
        <v>0</v>
      </c>
      <c r="AT345" s="431">
        <f t="shared" si="188"/>
        <v>0</v>
      </c>
      <c r="AU345" s="420">
        <v>1000</v>
      </c>
      <c r="AV345" s="237">
        <f t="shared" ref="AV345" si="211">AH345*AU345</f>
        <v>410</v>
      </c>
      <c r="AW345" s="385">
        <v>0</v>
      </c>
      <c r="AX345" s="431">
        <f t="shared" si="190"/>
        <v>0</v>
      </c>
      <c r="AY345" s="386">
        <v>0</v>
      </c>
      <c r="AZ345" s="431">
        <f t="shared" si="191"/>
        <v>0</v>
      </c>
      <c r="BA345" s="386">
        <v>0</v>
      </c>
      <c r="BB345" s="431">
        <f t="shared" si="192"/>
        <v>0</v>
      </c>
      <c r="BC345" s="386">
        <v>0</v>
      </c>
      <c r="BD345" s="431">
        <f t="shared" si="193"/>
        <v>0</v>
      </c>
      <c r="BE345" s="385">
        <v>0</v>
      </c>
      <c r="BF345" s="431">
        <f t="shared" si="194"/>
        <v>0</v>
      </c>
      <c r="BG345" s="386">
        <v>0</v>
      </c>
      <c r="BH345" s="431">
        <f t="shared" si="195"/>
        <v>0</v>
      </c>
      <c r="BI345" s="386">
        <v>1000</v>
      </c>
      <c r="BJ345" s="431">
        <f t="shared" si="161"/>
        <v>410</v>
      </c>
      <c r="BK345" s="385">
        <v>0</v>
      </c>
      <c r="BL345" s="445">
        <f t="shared" si="196"/>
        <v>0</v>
      </c>
      <c r="BM345" s="77" t="s">
        <v>1402</v>
      </c>
      <c r="BN345" s="599" t="s">
        <v>1197</v>
      </c>
      <c r="BO345" s="715" t="s">
        <v>1191</v>
      </c>
      <c r="BP345" s="306" t="s">
        <v>1403</v>
      </c>
    </row>
    <row r="346" spans="1:68" ht="14.25" hidden="1" customHeight="1">
      <c r="A346" s="493" t="s">
        <v>864</v>
      </c>
      <c r="B346" s="130" t="s">
        <v>746</v>
      </c>
      <c r="C346" s="545" t="s">
        <v>87</v>
      </c>
      <c r="D346" s="549" t="s">
        <v>357</v>
      </c>
      <c r="E346" s="550" t="s">
        <v>357</v>
      </c>
      <c r="F346" s="966"/>
      <c r="G346" s="110">
        <v>2023</v>
      </c>
      <c r="H346" s="176" t="s">
        <v>822</v>
      </c>
      <c r="I346" s="176" t="s">
        <v>204</v>
      </c>
      <c r="J346" s="330" t="s">
        <v>196</v>
      </c>
      <c r="K346" s="176" t="s">
        <v>1181</v>
      </c>
      <c r="L346" s="176" t="s">
        <v>1182</v>
      </c>
      <c r="M346" s="327" t="s">
        <v>1183</v>
      </c>
      <c r="N346" s="55">
        <v>7.88</v>
      </c>
      <c r="O346" s="55">
        <v>7.88</v>
      </c>
      <c r="P346" s="55">
        <v>7.88</v>
      </c>
      <c r="Q346" s="55">
        <v>7.88</v>
      </c>
      <c r="R346" s="55">
        <f t="shared" si="210"/>
        <v>7.88</v>
      </c>
      <c r="S346" s="55">
        <f t="shared" si="210"/>
        <v>7.88</v>
      </c>
      <c r="T346" s="55">
        <f t="shared" si="210"/>
        <v>7.88</v>
      </c>
      <c r="U346" s="55">
        <f t="shared" si="210"/>
        <v>7.88</v>
      </c>
      <c r="V346" s="55">
        <f t="shared" si="210"/>
        <v>7.88</v>
      </c>
      <c r="W346" s="55">
        <f t="shared" si="210"/>
        <v>7.88</v>
      </c>
      <c r="X346" s="55">
        <f t="shared" si="210"/>
        <v>7.88</v>
      </c>
      <c r="Y346" s="55">
        <f t="shared" si="210"/>
        <v>7.88</v>
      </c>
      <c r="Z346" s="55">
        <f t="shared" si="210"/>
        <v>7.88</v>
      </c>
      <c r="AA346" s="55">
        <f t="shared" si="210"/>
        <v>7.88</v>
      </c>
      <c r="AB346" s="147">
        <v>0.39</v>
      </c>
      <c r="AC346" s="147">
        <v>0.39</v>
      </c>
      <c r="AD346" s="147">
        <v>0.39</v>
      </c>
      <c r="AE346" s="147">
        <v>0.39</v>
      </c>
      <c r="AF346" s="147">
        <v>0.39</v>
      </c>
      <c r="AG346" s="147">
        <v>0.39</v>
      </c>
      <c r="AH346" s="147">
        <v>0.39</v>
      </c>
      <c r="AI346" s="147">
        <v>0.39</v>
      </c>
      <c r="AJ346" s="147">
        <v>0.39</v>
      </c>
      <c r="AK346" s="147">
        <v>0.39</v>
      </c>
      <c r="AL346" s="147">
        <v>0.39</v>
      </c>
      <c r="AM346" s="147">
        <v>0.39</v>
      </c>
      <c r="AN346" s="147">
        <v>0.39</v>
      </c>
      <c r="AO346" s="420">
        <v>4480</v>
      </c>
      <c r="AP346" s="431">
        <f t="shared" si="152"/>
        <v>1747.2</v>
      </c>
      <c r="AQ346" s="385">
        <v>10120</v>
      </c>
      <c r="AR346" s="237">
        <f t="shared" si="187"/>
        <v>3946.8</v>
      </c>
      <c r="AS346" s="96">
        <v>4520</v>
      </c>
      <c r="AT346" s="431">
        <f t="shared" si="188"/>
        <v>1762.8</v>
      </c>
      <c r="AU346" s="420">
        <v>2280</v>
      </c>
      <c r="AV346" s="431">
        <f t="shared" si="189"/>
        <v>889.2</v>
      </c>
      <c r="AW346" s="385">
        <v>0</v>
      </c>
      <c r="AX346" s="431">
        <f t="shared" si="190"/>
        <v>0</v>
      </c>
      <c r="AY346" s="386">
        <v>7080</v>
      </c>
      <c r="AZ346" s="431">
        <f t="shared" si="191"/>
        <v>2761.2000000000003</v>
      </c>
      <c r="BA346" s="386">
        <v>3500</v>
      </c>
      <c r="BB346" s="431">
        <f t="shared" si="192"/>
        <v>1365</v>
      </c>
      <c r="BC346" s="386">
        <v>1000</v>
      </c>
      <c r="BD346" s="431">
        <f t="shared" si="193"/>
        <v>390</v>
      </c>
      <c r="BE346" s="385">
        <v>3860</v>
      </c>
      <c r="BF346" s="431">
        <f t="shared" si="194"/>
        <v>1505.4</v>
      </c>
      <c r="BG346" s="386">
        <v>1380</v>
      </c>
      <c r="BH346" s="431">
        <f t="shared" si="195"/>
        <v>538.20000000000005</v>
      </c>
      <c r="BI346" s="386">
        <v>1000</v>
      </c>
      <c r="BJ346" s="431">
        <f t="shared" si="161"/>
        <v>390</v>
      </c>
      <c r="BK346" s="386">
        <v>4540</v>
      </c>
      <c r="BL346" s="445">
        <f t="shared" si="196"/>
        <v>1770.6000000000001</v>
      </c>
      <c r="BM346" s="77" t="s">
        <v>1404</v>
      </c>
      <c r="BN346" s="599" t="s">
        <v>1197</v>
      </c>
      <c r="BO346" s="599" t="s">
        <v>1186</v>
      </c>
      <c r="BP346" s="306" t="s">
        <v>1405</v>
      </c>
    </row>
    <row r="347" spans="1:68" ht="14.25" hidden="1" customHeight="1">
      <c r="A347" s="493" t="s">
        <v>864</v>
      </c>
      <c r="B347" s="130" t="s">
        <v>746</v>
      </c>
      <c r="C347" s="545" t="s">
        <v>87</v>
      </c>
      <c r="D347" s="549" t="s">
        <v>357</v>
      </c>
      <c r="E347" s="550" t="s">
        <v>357</v>
      </c>
      <c r="F347" s="966"/>
      <c r="G347" s="110">
        <v>2023</v>
      </c>
      <c r="H347" s="176" t="s">
        <v>822</v>
      </c>
      <c r="I347" s="176" t="s">
        <v>204</v>
      </c>
      <c r="J347" s="330" t="s">
        <v>196</v>
      </c>
      <c r="K347" s="176" t="s">
        <v>1181</v>
      </c>
      <c r="L347" s="176" t="s">
        <v>1188</v>
      </c>
      <c r="M347" s="327" t="s">
        <v>1189</v>
      </c>
      <c r="N347" s="55">
        <v>8.2799999999999994</v>
      </c>
      <c r="O347" s="55">
        <v>8.2799999999999994</v>
      </c>
      <c r="P347" s="55">
        <v>8.2799999999999994</v>
      </c>
      <c r="Q347" s="55">
        <v>8.2799999999999994</v>
      </c>
      <c r="R347" s="55">
        <f t="shared" si="210"/>
        <v>8.2799999999999994</v>
      </c>
      <c r="S347" s="55">
        <f t="shared" si="210"/>
        <v>8.2799999999999994</v>
      </c>
      <c r="T347" s="55">
        <f t="shared" si="210"/>
        <v>8.2799999999999994</v>
      </c>
      <c r="U347" s="55">
        <f t="shared" si="210"/>
        <v>8.2799999999999994</v>
      </c>
      <c r="V347" s="55">
        <f t="shared" si="210"/>
        <v>8.2799999999999994</v>
      </c>
      <c r="W347" s="55">
        <f t="shared" si="210"/>
        <v>8.2799999999999994</v>
      </c>
      <c r="X347" s="55">
        <f t="shared" si="210"/>
        <v>8.2799999999999994</v>
      </c>
      <c r="Y347" s="55">
        <f t="shared" si="210"/>
        <v>8.2799999999999994</v>
      </c>
      <c r="Z347" s="55">
        <f t="shared" si="210"/>
        <v>8.2799999999999994</v>
      </c>
      <c r="AA347" s="55">
        <f t="shared" si="210"/>
        <v>8.2799999999999994</v>
      </c>
      <c r="AB347" s="147">
        <v>0.41</v>
      </c>
      <c r="AC347" s="147">
        <v>0.41</v>
      </c>
      <c r="AD347" s="147">
        <v>0.41</v>
      </c>
      <c r="AE347" s="147">
        <v>0.41</v>
      </c>
      <c r="AF347" s="147">
        <v>0.41</v>
      </c>
      <c r="AG347" s="147">
        <v>0.41</v>
      </c>
      <c r="AH347" s="147">
        <v>0.41</v>
      </c>
      <c r="AI347" s="147">
        <v>0.41</v>
      </c>
      <c r="AJ347" s="147">
        <v>0.41</v>
      </c>
      <c r="AK347" s="147">
        <v>0.41</v>
      </c>
      <c r="AL347" s="147">
        <v>0.41</v>
      </c>
      <c r="AM347" s="147">
        <v>0.41</v>
      </c>
      <c r="AN347" s="147">
        <v>0.41</v>
      </c>
      <c r="AO347" s="420">
        <v>0</v>
      </c>
      <c r="AP347" s="431">
        <f t="shared" si="152"/>
        <v>0</v>
      </c>
      <c r="AQ347" s="385">
        <v>1000</v>
      </c>
      <c r="AR347" s="237">
        <f t="shared" si="187"/>
        <v>410</v>
      </c>
      <c r="AS347" s="96">
        <v>0</v>
      </c>
      <c r="AT347" s="431">
        <f t="shared" si="188"/>
        <v>0</v>
      </c>
      <c r="AU347" s="420">
        <v>1000</v>
      </c>
      <c r="AV347" s="237">
        <f t="shared" ref="AV347" si="212">AH347*AU347</f>
        <v>410</v>
      </c>
      <c r="AW347" s="385">
        <v>2000</v>
      </c>
      <c r="AX347" s="431">
        <f t="shared" si="190"/>
        <v>820</v>
      </c>
      <c r="AY347" s="386">
        <v>3000</v>
      </c>
      <c r="AZ347" s="431">
        <f t="shared" si="191"/>
        <v>1230</v>
      </c>
      <c r="BA347" s="386">
        <v>1000</v>
      </c>
      <c r="BB347" s="431">
        <f t="shared" si="192"/>
        <v>410</v>
      </c>
      <c r="BC347" s="386">
        <v>1000</v>
      </c>
      <c r="BD347" s="431">
        <f t="shared" si="193"/>
        <v>410</v>
      </c>
      <c r="BE347" s="385">
        <v>1000</v>
      </c>
      <c r="BF347" s="431">
        <f t="shared" si="194"/>
        <v>410</v>
      </c>
      <c r="BG347" s="386">
        <v>0</v>
      </c>
      <c r="BH347" s="431">
        <f t="shared" si="195"/>
        <v>0</v>
      </c>
      <c r="BI347" s="386">
        <v>1000</v>
      </c>
      <c r="BJ347" s="431">
        <f t="shared" si="161"/>
        <v>410</v>
      </c>
      <c r="BK347" s="385">
        <v>0</v>
      </c>
      <c r="BL347" s="445">
        <f t="shared" si="196"/>
        <v>0</v>
      </c>
      <c r="BM347" s="77" t="s">
        <v>1406</v>
      </c>
      <c r="BN347" s="599" t="s">
        <v>1197</v>
      </c>
      <c r="BO347" s="599" t="s">
        <v>1194</v>
      </c>
      <c r="BP347" s="306" t="s">
        <v>1407</v>
      </c>
    </row>
    <row r="348" spans="1:68" ht="14.25" hidden="1" customHeight="1">
      <c r="A348" s="498" t="s">
        <v>864</v>
      </c>
      <c r="B348" s="130" t="s">
        <v>746</v>
      </c>
      <c r="C348" s="610" t="s">
        <v>87</v>
      </c>
      <c r="D348" s="549" t="s">
        <v>357</v>
      </c>
      <c r="E348" s="550" t="s">
        <v>357</v>
      </c>
      <c r="F348" s="966"/>
      <c r="G348" s="68">
        <v>2023</v>
      </c>
      <c r="H348" s="176" t="s">
        <v>824</v>
      </c>
      <c r="I348" s="176" t="s">
        <v>204</v>
      </c>
      <c r="J348" s="330" t="s">
        <v>196</v>
      </c>
      <c r="K348" s="176" t="s">
        <v>1181</v>
      </c>
      <c r="L348" s="176" t="s">
        <v>1188</v>
      </c>
      <c r="M348" s="327" t="s">
        <v>1189</v>
      </c>
      <c r="N348" s="55">
        <v>17.63</v>
      </c>
      <c r="O348" s="55">
        <v>17.63</v>
      </c>
      <c r="P348" s="55">
        <v>17.63</v>
      </c>
      <c r="Q348" s="55">
        <f t="shared" ref="Q348:AA364" si="213">P348</f>
        <v>17.63</v>
      </c>
      <c r="R348" s="55">
        <f t="shared" si="210"/>
        <v>17.63</v>
      </c>
      <c r="S348" s="55">
        <f t="shared" si="210"/>
        <v>17.63</v>
      </c>
      <c r="T348" s="55">
        <f t="shared" si="210"/>
        <v>17.63</v>
      </c>
      <c r="U348" s="55">
        <f t="shared" si="210"/>
        <v>17.63</v>
      </c>
      <c r="V348" s="55">
        <f t="shared" si="210"/>
        <v>17.63</v>
      </c>
      <c r="W348" s="55">
        <f t="shared" si="210"/>
        <v>17.63</v>
      </c>
      <c r="X348" s="55">
        <f t="shared" si="210"/>
        <v>17.63</v>
      </c>
      <c r="Y348" s="55">
        <f t="shared" si="210"/>
        <v>17.63</v>
      </c>
      <c r="Z348" s="55">
        <f t="shared" si="210"/>
        <v>17.63</v>
      </c>
      <c r="AA348" s="55">
        <f t="shared" si="210"/>
        <v>17.63</v>
      </c>
      <c r="AB348" s="147">
        <v>0.88</v>
      </c>
      <c r="AC348" s="147">
        <v>0.88</v>
      </c>
      <c r="AD348" s="147">
        <v>0.88</v>
      </c>
      <c r="AE348" s="147">
        <v>0.88</v>
      </c>
      <c r="AF348" s="147">
        <v>0.88</v>
      </c>
      <c r="AG348" s="147">
        <v>0.88</v>
      </c>
      <c r="AH348" s="147">
        <v>0.88</v>
      </c>
      <c r="AI348" s="147">
        <v>0.88</v>
      </c>
      <c r="AJ348" s="147">
        <v>0.88</v>
      </c>
      <c r="AK348" s="147">
        <v>0.88</v>
      </c>
      <c r="AL348" s="147">
        <v>0.88</v>
      </c>
      <c r="AM348" s="147">
        <v>0.88</v>
      </c>
      <c r="AN348" s="147">
        <v>0.88</v>
      </c>
      <c r="AO348" s="420">
        <v>0</v>
      </c>
      <c r="AP348" s="431">
        <f t="shared" si="152"/>
        <v>0</v>
      </c>
      <c r="AQ348" s="385">
        <v>0</v>
      </c>
      <c r="AR348" s="237">
        <f t="shared" si="187"/>
        <v>0</v>
      </c>
      <c r="AS348" s="96">
        <v>0</v>
      </c>
      <c r="AT348" s="431">
        <f t="shared" si="188"/>
        <v>0</v>
      </c>
      <c r="AU348" s="420">
        <v>0</v>
      </c>
      <c r="AV348" s="431">
        <f t="shared" si="189"/>
        <v>0</v>
      </c>
      <c r="AW348" s="385">
        <v>1000</v>
      </c>
      <c r="AX348" s="431">
        <f t="shared" si="189"/>
        <v>880</v>
      </c>
      <c r="AY348" s="386">
        <v>0</v>
      </c>
      <c r="AZ348" s="431">
        <f t="shared" si="191"/>
        <v>0</v>
      </c>
      <c r="BA348" s="386">
        <v>0</v>
      </c>
      <c r="BB348" s="431">
        <f t="shared" si="192"/>
        <v>0</v>
      </c>
      <c r="BC348" s="386">
        <v>0</v>
      </c>
      <c r="BD348" s="431">
        <f t="shared" si="193"/>
        <v>0</v>
      </c>
      <c r="BE348" s="385">
        <v>0</v>
      </c>
      <c r="BF348" s="431">
        <f t="shared" si="194"/>
        <v>0</v>
      </c>
      <c r="BG348" s="386">
        <v>1000</v>
      </c>
      <c r="BH348" s="431">
        <f t="shared" si="195"/>
        <v>880</v>
      </c>
      <c r="BI348" s="386">
        <v>0</v>
      </c>
      <c r="BJ348" s="431">
        <f t="shared" si="161"/>
        <v>0</v>
      </c>
      <c r="BK348" s="385">
        <v>0</v>
      </c>
      <c r="BL348" s="445">
        <f t="shared" si="196"/>
        <v>0</v>
      </c>
      <c r="BM348" s="77" t="s">
        <v>1408</v>
      </c>
      <c r="BN348" s="599" t="s">
        <v>1185</v>
      </c>
      <c r="BO348" s="715" t="s">
        <v>1191</v>
      </c>
      <c r="BP348" s="306" t="s">
        <v>1409</v>
      </c>
    </row>
    <row r="349" spans="1:68" ht="14.25" hidden="1" customHeight="1">
      <c r="A349" s="498" t="s">
        <v>864</v>
      </c>
      <c r="B349" s="130" t="s">
        <v>746</v>
      </c>
      <c r="C349" s="610" t="s">
        <v>87</v>
      </c>
      <c r="D349" s="549" t="s">
        <v>357</v>
      </c>
      <c r="E349" s="550" t="s">
        <v>357</v>
      </c>
      <c r="F349" s="966"/>
      <c r="G349" s="68">
        <v>2023</v>
      </c>
      <c r="H349" s="176" t="s">
        <v>824</v>
      </c>
      <c r="I349" s="176" t="s">
        <v>204</v>
      </c>
      <c r="J349" s="330" t="s">
        <v>196</v>
      </c>
      <c r="K349" s="176" t="s">
        <v>1181</v>
      </c>
      <c r="L349" s="176" t="s">
        <v>1182</v>
      </c>
      <c r="M349" s="327" t="s">
        <v>1183</v>
      </c>
      <c r="N349" s="55">
        <v>17</v>
      </c>
      <c r="O349" s="55">
        <v>17</v>
      </c>
      <c r="P349" s="55">
        <v>17</v>
      </c>
      <c r="Q349" s="55">
        <f t="shared" si="213"/>
        <v>17</v>
      </c>
      <c r="R349" s="55">
        <f t="shared" si="213"/>
        <v>17</v>
      </c>
      <c r="S349" s="55">
        <f t="shared" si="213"/>
        <v>17</v>
      </c>
      <c r="T349" s="55">
        <f t="shared" si="213"/>
        <v>17</v>
      </c>
      <c r="U349" s="55">
        <f t="shared" si="213"/>
        <v>17</v>
      </c>
      <c r="V349" s="55">
        <f t="shared" si="213"/>
        <v>17</v>
      </c>
      <c r="W349" s="55">
        <f t="shared" si="213"/>
        <v>17</v>
      </c>
      <c r="X349" s="55">
        <f t="shared" si="213"/>
        <v>17</v>
      </c>
      <c r="Y349" s="55">
        <f t="shared" si="213"/>
        <v>17</v>
      </c>
      <c r="Z349" s="55">
        <f t="shared" si="213"/>
        <v>17</v>
      </c>
      <c r="AA349" s="55">
        <f t="shared" si="213"/>
        <v>17</v>
      </c>
      <c r="AB349" s="147">
        <v>0.85</v>
      </c>
      <c r="AC349" s="147">
        <v>0.85</v>
      </c>
      <c r="AD349" s="147">
        <v>0.85</v>
      </c>
      <c r="AE349" s="147">
        <v>0.85</v>
      </c>
      <c r="AF349" s="147">
        <v>0.85</v>
      </c>
      <c r="AG349" s="147">
        <v>0.85</v>
      </c>
      <c r="AH349" s="147">
        <v>0.85</v>
      </c>
      <c r="AI349" s="147">
        <v>0.85</v>
      </c>
      <c r="AJ349" s="147">
        <v>0.85</v>
      </c>
      <c r="AK349" s="147">
        <v>0.85</v>
      </c>
      <c r="AL349" s="147">
        <v>0.85</v>
      </c>
      <c r="AM349" s="147">
        <v>0.85</v>
      </c>
      <c r="AN349" s="306">
        <v>0.85</v>
      </c>
      <c r="AO349" s="420">
        <v>0</v>
      </c>
      <c r="AP349" s="431">
        <f t="shared" si="152"/>
        <v>0</v>
      </c>
      <c r="AQ349" s="385">
        <v>1000</v>
      </c>
      <c r="AR349" s="237">
        <f t="shared" si="187"/>
        <v>850</v>
      </c>
      <c r="AS349" s="96">
        <v>0</v>
      </c>
      <c r="AT349" s="431">
        <f t="shared" si="188"/>
        <v>0</v>
      </c>
      <c r="AU349" s="420">
        <v>0</v>
      </c>
      <c r="AV349" s="431">
        <f t="shared" si="189"/>
        <v>0</v>
      </c>
      <c r="AW349" s="385">
        <v>0</v>
      </c>
      <c r="AX349" s="431">
        <f t="shared" si="190"/>
        <v>0</v>
      </c>
      <c r="AY349" s="386">
        <v>0</v>
      </c>
      <c r="AZ349" s="431">
        <f t="shared" si="191"/>
        <v>0</v>
      </c>
      <c r="BA349" s="386">
        <v>0</v>
      </c>
      <c r="BB349" s="431">
        <f t="shared" si="192"/>
        <v>0</v>
      </c>
      <c r="BC349" s="386">
        <v>0</v>
      </c>
      <c r="BD349" s="431">
        <f t="shared" si="193"/>
        <v>0</v>
      </c>
      <c r="BE349" s="385">
        <v>0</v>
      </c>
      <c r="BF349" s="431">
        <f t="shared" si="194"/>
        <v>0</v>
      </c>
      <c r="BG349" s="386">
        <v>0</v>
      </c>
      <c r="BH349" s="431">
        <f t="shared" si="195"/>
        <v>0</v>
      </c>
      <c r="BI349" s="386">
        <v>0</v>
      </c>
      <c r="BJ349" s="431">
        <f t="shared" si="161"/>
        <v>0</v>
      </c>
      <c r="BK349" s="385">
        <v>0</v>
      </c>
      <c r="BL349" s="445">
        <f t="shared" si="196"/>
        <v>0</v>
      </c>
      <c r="BM349" s="77" t="s">
        <v>1410</v>
      </c>
      <c r="BN349" s="599" t="s">
        <v>1185</v>
      </c>
      <c r="BO349" s="599" t="s">
        <v>1186</v>
      </c>
      <c r="BP349" s="306" t="s">
        <v>1411</v>
      </c>
    </row>
    <row r="350" spans="1:68" ht="14.25" hidden="1" customHeight="1">
      <c r="A350" s="498" t="s">
        <v>864</v>
      </c>
      <c r="B350" s="130" t="s">
        <v>746</v>
      </c>
      <c r="C350" s="610" t="s">
        <v>87</v>
      </c>
      <c r="D350" s="549" t="s">
        <v>357</v>
      </c>
      <c r="E350" s="550" t="s">
        <v>357</v>
      </c>
      <c r="F350" s="966"/>
      <c r="G350" s="68">
        <v>2023</v>
      </c>
      <c r="H350" s="176" t="s">
        <v>824</v>
      </c>
      <c r="I350" s="176" t="s">
        <v>204</v>
      </c>
      <c r="J350" s="330" t="s">
        <v>196</v>
      </c>
      <c r="K350" s="176" t="s">
        <v>1181</v>
      </c>
      <c r="L350" s="176" t="s">
        <v>1188</v>
      </c>
      <c r="M350" s="327" t="s">
        <v>1189</v>
      </c>
      <c r="N350" s="55">
        <v>17.63</v>
      </c>
      <c r="O350" s="55">
        <v>17.63</v>
      </c>
      <c r="P350" s="55">
        <v>17.63</v>
      </c>
      <c r="Q350" s="55">
        <f t="shared" si="213"/>
        <v>17.63</v>
      </c>
      <c r="R350" s="55">
        <f t="shared" si="213"/>
        <v>17.63</v>
      </c>
      <c r="S350" s="55">
        <f t="shared" si="213"/>
        <v>17.63</v>
      </c>
      <c r="T350" s="55">
        <f t="shared" si="213"/>
        <v>17.63</v>
      </c>
      <c r="U350" s="55">
        <f t="shared" si="213"/>
        <v>17.63</v>
      </c>
      <c r="V350" s="55">
        <f t="shared" si="213"/>
        <v>17.63</v>
      </c>
      <c r="W350" s="55">
        <f t="shared" si="213"/>
        <v>17.63</v>
      </c>
      <c r="X350" s="55">
        <f t="shared" si="213"/>
        <v>17.63</v>
      </c>
      <c r="Y350" s="55">
        <f t="shared" si="213"/>
        <v>17.63</v>
      </c>
      <c r="Z350" s="55">
        <f t="shared" si="213"/>
        <v>17.63</v>
      </c>
      <c r="AA350" s="55">
        <f t="shared" si="213"/>
        <v>17.63</v>
      </c>
      <c r="AB350" s="147">
        <v>0.88</v>
      </c>
      <c r="AC350" s="147">
        <v>0.88</v>
      </c>
      <c r="AD350" s="147">
        <v>0.88</v>
      </c>
      <c r="AE350" s="147">
        <v>0.88</v>
      </c>
      <c r="AF350" s="147">
        <v>0.88</v>
      </c>
      <c r="AG350" s="147">
        <v>0.88</v>
      </c>
      <c r="AH350" s="147">
        <v>0.88</v>
      </c>
      <c r="AI350" s="147">
        <v>0.88</v>
      </c>
      <c r="AJ350" s="147">
        <v>0.88</v>
      </c>
      <c r="AK350" s="147">
        <v>0.88</v>
      </c>
      <c r="AL350" s="147">
        <v>0.88</v>
      </c>
      <c r="AM350" s="147">
        <v>0.88</v>
      </c>
      <c r="AN350" s="147">
        <v>0.88</v>
      </c>
      <c r="AO350" s="420">
        <v>0</v>
      </c>
      <c r="AP350" s="431">
        <f t="shared" si="152"/>
        <v>0</v>
      </c>
      <c r="AQ350" s="385">
        <v>0</v>
      </c>
      <c r="AR350" s="237">
        <f t="shared" si="187"/>
        <v>0</v>
      </c>
      <c r="AS350" s="96">
        <v>0</v>
      </c>
      <c r="AT350" s="431">
        <f t="shared" si="188"/>
        <v>0</v>
      </c>
      <c r="AU350" s="420">
        <v>1000</v>
      </c>
      <c r="AV350" s="431">
        <f t="shared" si="189"/>
        <v>880</v>
      </c>
      <c r="AW350" s="385">
        <v>0</v>
      </c>
      <c r="AX350" s="431">
        <f t="shared" si="190"/>
        <v>0</v>
      </c>
      <c r="AY350" s="386">
        <v>0</v>
      </c>
      <c r="AZ350" s="431">
        <f t="shared" si="191"/>
        <v>0</v>
      </c>
      <c r="BA350" s="386">
        <v>0</v>
      </c>
      <c r="BB350" s="431">
        <f t="shared" si="192"/>
        <v>0</v>
      </c>
      <c r="BC350" s="386">
        <v>0</v>
      </c>
      <c r="BD350" s="431">
        <f t="shared" si="193"/>
        <v>0</v>
      </c>
      <c r="BE350" s="385">
        <v>0</v>
      </c>
      <c r="BF350" s="431">
        <f t="shared" si="194"/>
        <v>0</v>
      </c>
      <c r="BG350" s="386">
        <v>0</v>
      </c>
      <c r="BH350" s="431">
        <f t="shared" si="195"/>
        <v>0</v>
      </c>
      <c r="BI350" s="386">
        <v>0</v>
      </c>
      <c r="BJ350" s="431">
        <f t="shared" si="161"/>
        <v>0</v>
      </c>
      <c r="BK350" s="385">
        <v>0</v>
      </c>
      <c r="BL350" s="445">
        <f t="shared" si="196"/>
        <v>0</v>
      </c>
      <c r="BM350" s="77" t="s">
        <v>1412</v>
      </c>
      <c r="BN350" s="599" t="s">
        <v>1185</v>
      </c>
      <c r="BO350" s="599" t="s">
        <v>1194</v>
      </c>
      <c r="BP350" s="306" t="s">
        <v>1413</v>
      </c>
    </row>
    <row r="351" spans="1:68" ht="14.25" hidden="1" customHeight="1">
      <c r="A351" s="498" t="s">
        <v>863</v>
      </c>
      <c r="B351" s="130" t="s">
        <v>746</v>
      </c>
      <c r="C351" s="545" t="s">
        <v>30</v>
      </c>
      <c r="D351" s="549" t="s">
        <v>357</v>
      </c>
      <c r="E351" s="550" t="s">
        <v>357</v>
      </c>
      <c r="F351" s="966"/>
      <c r="G351" s="157">
        <v>2023</v>
      </c>
      <c r="H351" s="176" t="s">
        <v>824</v>
      </c>
      <c r="I351" s="176" t="s">
        <v>204</v>
      </c>
      <c r="J351" s="330" t="s">
        <v>196</v>
      </c>
      <c r="K351" s="176" t="s">
        <v>1181</v>
      </c>
      <c r="L351" s="176" t="s">
        <v>1182</v>
      </c>
      <c r="M351" s="327" t="s">
        <v>1183</v>
      </c>
      <c r="N351" s="55">
        <v>16.82</v>
      </c>
      <c r="O351" s="55">
        <v>16.82</v>
      </c>
      <c r="P351" s="55">
        <v>16.82</v>
      </c>
      <c r="Q351" s="55">
        <f t="shared" si="210"/>
        <v>16.82</v>
      </c>
      <c r="R351" s="55">
        <f t="shared" si="210"/>
        <v>16.82</v>
      </c>
      <c r="S351" s="55">
        <f t="shared" si="213"/>
        <v>16.82</v>
      </c>
      <c r="T351" s="55">
        <f t="shared" si="213"/>
        <v>16.82</v>
      </c>
      <c r="U351" s="55">
        <f t="shared" si="213"/>
        <v>16.82</v>
      </c>
      <c r="V351" s="55">
        <f t="shared" si="213"/>
        <v>16.82</v>
      </c>
      <c r="W351" s="55">
        <f t="shared" si="213"/>
        <v>16.82</v>
      </c>
      <c r="X351" s="55">
        <f t="shared" si="213"/>
        <v>16.82</v>
      </c>
      <c r="Y351" s="55">
        <f t="shared" si="213"/>
        <v>16.82</v>
      </c>
      <c r="Z351" s="55">
        <f t="shared" si="213"/>
        <v>16.82</v>
      </c>
      <c r="AA351" s="55">
        <f t="shared" si="213"/>
        <v>16.82</v>
      </c>
      <c r="AB351" s="147">
        <v>0.85</v>
      </c>
      <c r="AC351" s="147">
        <v>0.85</v>
      </c>
      <c r="AD351" s="147">
        <v>0.85</v>
      </c>
      <c r="AE351" s="147">
        <v>0.85</v>
      </c>
      <c r="AF351" s="147">
        <v>0.85</v>
      </c>
      <c r="AG351" s="147">
        <v>0.85</v>
      </c>
      <c r="AH351" s="147">
        <v>0.85</v>
      </c>
      <c r="AI351" s="147">
        <v>0.85</v>
      </c>
      <c r="AJ351" s="147">
        <v>0.85</v>
      </c>
      <c r="AK351" s="147">
        <v>0.85</v>
      </c>
      <c r="AL351" s="147">
        <v>0.85</v>
      </c>
      <c r="AM351" s="147">
        <v>0.85</v>
      </c>
      <c r="AN351" s="147">
        <v>0.85</v>
      </c>
      <c r="AO351" s="420">
        <v>0</v>
      </c>
      <c r="AP351" s="431">
        <f t="shared" si="152"/>
        <v>0</v>
      </c>
      <c r="AQ351" s="385">
        <v>1000</v>
      </c>
      <c r="AR351" s="237">
        <f t="shared" si="187"/>
        <v>850</v>
      </c>
      <c r="AS351" s="96">
        <v>3600</v>
      </c>
      <c r="AT351" s="431">
        <f t="shared" si="188"/>
        <v>3060</v>
      </c>
      <c r="AU351" s="420">
        <v>420</v>
      </c>
      <c r="AV351" s="431">
        <f>AF351*AU351</f>
        <v>357</v>
      </c>
      <c r="AW351" s="385">
        <v>0</v>
      </c>
      <c r="AX351" s="431">
        <f t="shared" si="190"/>
        <v>0</v>
      </c>
      <c r="AY351" s="386">
        <v>0</v>
      </c>
      <c r="AZ351" s="431">
        <f t="shared" si="191"/>
        <v>0</v>
      </c>
      <c r="BA351" s="386">
        <v>0</v>
      </c>
      <c r="BB351" s="431">
        <f t="shared" si="192"/>
        <v>0</v>
      </c>
      <c r="BC351" s="386">
        <v>0</v>
      </c>
      <c r="BD351" s="431">
        <f t="shared" si="193"/>
        <v>0</v>
      </c>
      <c r="BE351" s="385">
        <v>4170</v>
      </c>
      <c r="BF351" s="431">
        <f t="shared" si="194"/>
        <v>3544.5</v>
      </c>
      <c r="BG351" s="386">
        <v>1000</v>
      </c>
      <c r="BH351" s="431">
        <f t="shared" si="195"/>
        <v>850</v>
      </c>
      <c r="BI351" s="386">
        <v>0</v>
      </c>
      <c r="BJ351" s="431">
        <f t="shared" si="161"/>
        <v>0</v>
      </c>
      <c r="BK351" s="385">
        <v>0</v>
      </c>
      <c r="BL351" s="445">
        <f t="shared" si="196"/>
        <v>0</v>
      </c>
      <c r="BM351" s="77" t="s">
        <v>1414</v>
      </c>
      <c r="BN351" s="599" t="s">
        <v>1197</v>
      </c>
      <c r="BO351" s="599" t="s">
        <v>1186</v>
      </c>
      <c r="BP351" s="306" t="s">
        <v>1415</v>
      </c>
    </row>
    <row r="352" spans="1:68" ht="14.25" hidden="1" customHeight="1">
      <c r="A352" s="498" t="s">
        <v>863</v>
      </c>
      <c r="B352" s="130" t="s">
        <v>746</v>
      </c>
      <c r="C352" s="545" t="s">
        <v>30</v>
      </c>
      <c r="D352" s="549" t="s">
        <v>357</v>
      </c>
      <c r="E352" s="550" t="s">
        <v>357</v>
      </c>
      <c r="F352" s="966"/>
      <c r="G352" s="157">
        <v>2025</v>
      </c>
      <c r="H352" s="176" t="s">
        <v>1416</v>
      </c>
      <c r="I352" s="176" t="s">
        <v>204</v>
      </c>
      <c r="J352" s="330" t="s">
        <v>196</v>
      </c>
      <c r="K352" s="176" t="s">
        <v>1181</v>
      </c>
      <c r="L352" s="176" t="s">
        <v>1188</v>
      </c>
      <c r="M352" s="327" t="s">
        <v>1189</v>
      </c>
      <c r="N352" s="55">
        <v>24.53</v>
      </c>
      <c r="O352" s="55">
        <v>24.53</v>
      </c>
      <c r="P352" s="55">
        <v>0</v>
      </c>
      <c r="Q352" s="55">
        <f t="shared" si="210"/>
        <v>0</v>
      </c>
      <c r="R352" s="55">
        <f t="shared" si="210"/>
        <v>0</v>
      </c>
      <c r="S352" s="55">
        <f t="shared" si="213"/>
        <v>0</v>
      </c>
      <c r="T352" s="55">
        <f t="shared" si="213"/>
        <v>0</v>
      </c>
      <c r="U352" s="55">
        <f t="shared" si="213"/>
        <v>0</v>
      </c>
      <c r="V352" s="55">
        <f t="shared" si="213"/>
        <v>0</v>
      </c>
      <c r="W352" s="55">
        <f t="shared" si="213"/>
        <v>0</v>
      </c>
      <c r="X352" s="55">
        <f t="shared" si="213"/>
        <v>0</v>
      </c>
      <c r="Y352" s="55">
        <f t="shared" si="213"/>
        <v>0</v>
      </c>
      <c r="Z352" s="55">
        <v>24.53</v>
      </c>
      <c r="AA352" s="55">
        <f t="shared" si="213"/>
        <v>24.53</v>
      </c>
      <c r="AB352" s="147">
        <v>1.23</v>
      </c>
      <c r="AC352" s="147">
        <v>0</v>
      </c>
      <c r="AD352" s="147">
        <v>0</v>
      </c>
      <c r="AE352" s="147">
        <v>0</v>
      </c>
      <c r="AF352" s="147">
        <v>0</v>
      </c>
      <c r="AG352" s="147">
        <v>0</v>
      </c>
      <c r="AH352" s="147">
        <v>0</v>
      </c>
      <c r="AI352" s="147">
        <v>0</v>
      </c>
      <c r="AJ352" s="147">
        <v>0</v>
      </c>
      <c r="AK352" s="147">
        <v>0</v>
      </c>
      <c r="AL352" s="147">
        <v>0</v>
      </c>
      <c r="AM352" s="147">
        <v>1.23</v>
      </c>
      <c r="AN352" s="147">
        <v>1.23</v>
      </c>
      <c r="AO352" s="420">
        <v>0</v>
      </c>
      <c r="AP352" s="431">
        <f t="shared" si="152"/>
        <v>0</v>
      </c>
      <c r="AQ352" s="385">
        <v>0</v>
      </c>
      <c r="AR352" s="237">
        <f t="shared" si="187"/>
        <v>0</v>
      </c>
      <c r="AS352" s="96">
        <v>0</v>
      </c>
      <c r="AT352" s="431">
        <f t="shared" si="188"/>
        <v>0</v>
      </c>
      <c r="AU352" s="420">
        <v>0</v>
      </c>
      <c r="AV352" s="431">
        <f t="shared" si="189"/>
        <v>0</v>
      </c>
      <c r="AW352" s="385">
        <v>0</v>
      </c>
      <c r="AX352" s="431">
        <f t="shared" si="190"/>
        <v>0</v>
      </c>
      <c r="AY352" s="386">
        <v>0</v>
      </c>
      <c r="AZ352" s="431">
        <f t="shared" si="191"/>
        <v>0</v>
      </c>
      <c r="BA352" s="386">
        <v>0</v>
      </c>
      <c r="BB352" s="431">
        <f t="shared" si="192"/>
        <v>0</v>
      </c>
      <c r="BC352" s="386">
        <v>0</v>
      </c>
      <c r="BD352" s="431">
        <f t="shared" si="193"/>
        <v>0</v>
      </c>
      <c r="BE352" s="385">
        <v>0</v>
      </c>
      <c r="BF352" s="431">
        <f t="shared" si="194"/>
        <v>0</v>
      </c>
      <c r="BG352" s="386">
        <v>0</v>
      </c>
      <c r="BH352" s="431">
        <f t="shared" si="195"/>
        <v>0</v>
      </c>
      <c r="BI352" s="386">
        <v>1000</v>
      </c>
      <c r="BJ352" s="431">
        <f t="shared" si="161"/>
        <v>1230</v>
      </c>
      <c r="BK352" s="385">
        <v>0</v>
      </c>
      <c r="BL352" s="445">
        <f t="shared" si="196"/>
        <v>0</v>
      </c>
      <c r="BM352" s="77" t="s">
        <v>1417</v>
      </c>
      <c r="BN352" s="599" t="s">
        <v>1185</v>
      </c>
      <c r="BO352" s="715" t="s">
        <v>1191</v>
      </c>
      <c r="BP352" s="306" t="s">
        <v>1417</v>
      </c>
    </row>
    <row r="353" spans="1:69" ht="14.25" hidden="1" customHeight="1">
      <c r="A353" s="498" t="s">
        <v>863</v>
      </c>
      <c r="B353" s="130" t="s">
        <v>746</v>
      </c>
      <c r="C353" s="545" t="s">
        <v>30</v>
      </c>
      <c r="D353" s="549" t="s">
        <v>357</v>
      </c>
      <c r="E353" s="550" t="s">
        <v>357</v>
      </c>
      <c r="F353" s="966"/>
      <c r="G353" s="157">
        <v>2025</v>
      </c>
      <c r="H353" s="176" t="s">
        <v>1416</v>
      </c>
      <c r="I353" s="176" t="s">
        <v>204</v>
      </c>
      <c r="J353" s="330" t="s">
        <v>196</v>
      </c>
      <c r="K353" s="176" t="s">
        <v>1181</v>
      </c>
      <c r="L353" s="176" t="s">
        <v>1182</v>
      </c>
      <c r="M353" s="327" t="s">
        <v>1183</v>
      </c>
      <c r="N353" s="55">
        <v>24.53</v>
      </c>
      <c r="O353" s="55">
        <v>24.53</v>
      </c>
      <c r="P353" s="55">
        <v>0</v>
      </c>
      <c r="Q353" s="55">
        <f t="shared" si="210"/>
        <v>0</v>
      </c>
      <c r="R353" s="55">
        <f t="shared" si="210"/>
        <v>0</v>
      </c>
      <c r="S353" s="55">
        <f t="shared" si="213"/>
        <v>0</v>
      </c>
      <c r="T353" s="55">
        <f t="shared" si="213"/>
        <v>0</v>
      </c>
      <c r="U353" s="55">
        <f t="shared" si="213"/>
        <v>0</v>
      </c>
      <c r="V353" s="55">
        <f t="shared" si="213"/>
        <v>0</v>
      </c>
      <c r="W353" s="55">
        <f t="shared" si="213"/>
        <v>0</v>
      </c>
      <c r="X353" s="55">
        <f t="shared" si="213"/>
        <v>0</v>
      </c>
      <c r="Y353" s="55">
        <v>0</v>
      </c>
      <c r="Z353" s="55">
        <v>24.53</v>
      </c>
      <c r="AA353" s="55">
        <f t="shared" si="213"/>
        <v>24.53</v>
      </c>
      <c r="AB353" s="147">
        <v>1.23</v>
      </c>
      <c r="AC353" s="147">
        <v>0</v>
      </c>
      <c r="AD353" s="147">
        <v>0</v>
      </c>
      <c r="AE353" s="147">
        <v>0</v>
      </c>
      <c r="AF353" s="147">
        <v>0</v>
      </c>
      <c r="AG353" s="147">
        <v>0</v>
      </c>
      <c r="AH353" s="147">
        <v>0</v>
      </c>
      <c r="AI353" s="147">
        <v>0</v>
      </c>
      <c r="AJ353" s="147">
        <v>0</v>
      </c>
      <c r="AK353" s="147">
        <v>0</v>
      </c>
      <c r="AL353" s="147">
        <v>0</v>
      </c>
      <c r="AM353" s="147">
        <v>1.23</v>
      </c>
      <c r="AN353" s="147">
        <v>1.23</v>
      </c>
      <c r="AO353" s="420">
        <v>0</v>
      </c>
      <c r="AP353" s="431">
        <f t="shared" si="152"/>
        <v>0</v>
      </c>
      <c r="AQ353" s="385">
        <v>0</v>
      </c>
      <c r="AR353" s="237">
        <f t="shared" si="187"/>
        <v>0</v>
      </c>
      <c r="AS353" s="96">
        <v>0</v>
      </c>
      <c r="AT353" s="431">
        <f t="shared" si="188"/>
        <v>0</v>
      </c>
      <c r="AU353" s="420">
        <v>0</v>
      </c>
      <c r="AV353" s="431">
        <f t="shared" ref="AV353:AV386" si="214">AF353*AU353</f>
        <v>0</v>
      </c>
      <c r="AW353" s="385">
        <v>0</v>
      </c>
      <c r="AX353" s="431">
        <f t="shared" si="190"/>
        <v>0</v>
      </c>
      <c r="AY353" s="386">
        <v>0</v>
      </c>
      <c r="AZ353" s="431">
        <f t="shared" si="191"/>
        <v>0</v>
      </c>
      <c r="BA353" s="386">
        <v>0</v>
      </c>
      <c r="BB353" s="431">
        <f t="shared" si="192"/>
        <v>0</v>
      </c>
      <c r="BC353" s="386">
        <v>0</v>
      </c>
      <c r="BD353" s="431">
        <f t="shared" si="193"/>
        <v>0</v>
      </c>
      <c r="BE353" s="385">
        <v>0</v>
      </c>
      <c r="BF353" s="431">
        <f t="shared" si="194"/>
        <v>0</v>
      </c>
      <c r="BG353" s="386">
        <v>0</v>
      </c>
      <c r="BH353" s="431">
        <f t="shared" si="195"/>
        <v>0</v>
      </c>
      <c r="BI353" s="386">
        <v>1000</v>
      </c>
      <c r="BJ353" s="431">
        <f t="shared" si="161"/>
        <v>1230</v>
      </c>
      <c r="BK353" s="385">
        <v>2970</v>
      </c>
      <c r="BL353" s="445">
        <f t="shared" si="196"/>
        <v>3653.1</v>
      </c>
      <c r="BM353" s="77" t="s">
        <v>1418</v>
      </c>
      <c r="BN353" s="599" t="s">
        <v>1185</v>
      </c>
      <c r="BO353" s="599" t="s">
        <v>1186</v>
      </c>
      <c r="BP353" s="306" t="s">
        <v>1418</v>
      </c>
    </row>
    <row r="354" spans="1:69" ht="14.25" hidden="1" customHeight="1">
      <c r="A354" s="498" t="s">
        <v>863</v>
      </c>
      <c r="B354" s="130" t="s">
        <v>746</v>
      </c>
      <c r="C354" s="545" t="s">
        <v>30</v>
      </c>
      <c r="D354" s="549" t="s">
        <v>357</v>
      </c>
      <c r="E354" s="550" t="s">
        <v>357</v>
      </c>
      <c r="F354" s="966"/>
      <c r="G354" s="157">
        <v>2025</v>
      </c>
      <c r="H354" s="176" t="s">
        <v>1416</v>
      </c>
      <c r="I354" s="176" t="s">
        <v>204</v>
      </c>
      <c r="J354" s="330" t="s">
        <v>196</v>
      </c>
      <c r="K354" s="176" t="s">
        <v>1181</v>
      </c>
      <c r="L354" s="176" t="s">
        <v>1188</v>
      </c>
      <c r="M354" s="327" t="s">
        <v>1189</v>
      </c>
      <c r="N354" s="55">
        <v>24.53</v>
      </c>
      <c r="O354" s="55">
        <v>24.53</v>
      </c>
      <c r="P354" s="55">
        <v>0</v>
      </c>
      <c r="Q354" s="55">
        <f t="shared" si="210"/>
        <v>0</v>
      </c>
      <c r="R354" s="55">
        <f t="shared" si="210"/>
        <v>0</v>
      </c>
      <c r="S354" s="55">
        <f t="shared" si="213"/>
        <v>0</v>
      </c>
      <c r="T354" s="55">
        <f t="shared" si="213"/>
        <v>0</v>
      </c>
      <c r="U354" s="55">
        <f t="shared" si="213"/>
        <v>0</v>
      </c>
      <c r="V354" s="55">
        <f t="shared" si="213"/>
        <v>0</v>
      </c>
      <c r="W354" s="55">
        <f t="shared" si="213"/>
        <v>0</v>
      </c>
      <c r="X354" s="55">
        <f t="shared" si="213"/>
        <v>0</v>
      </c>
      <c r="Y354" s="55">
        <f t="shared" si="213"/>
        <v>0</v>
      </c>
      <c r="Z354" s="55">
        <v>24.53</v>
      </c>
      <c r="AA354" s="55">
        <f t="shared" si="213"/>
        <v>24.53</v>
      </c>
      <c r="AB354" s="147">
        <v>1.23</v>
      </c>
      <c r="AC354" s="147">
        <v>0</v>
      </c>
      <c r="AD354" s="147">
        <v>0</v>
      </c>
      <c r="AE354" s="147">
        <v>0</v>
      </c>
      <c r="AF354" s="147">
        <v>0</v>
      </c>
      <c r="AG354" s="147">
        <v>0</v>
      </c>
      <c r="AH354" s="147">
        <v>0</v>
      </c>
      <c r="AI354" s="147">
        <v>0</v>
      </c>
      <c r="AJ354" s="147">
        <v>0</v>
      </c>
      <c r="AK354" s="147">
        <v>0</v>
      </c>
      <c r="AL354" s="147">
        <v>0</v>
      </c>
      <c r="AM354" s="147">
        <v>1.23</v>
      </c>
      <c r="AN354" s="147">
        <v>1.23</v>
      </c>
      <c r="AO354" s="420">
        <v>0</v>
      </c>
      <c r="AP354" s="431">
        <f t="shared" si="152"/>
        <v>0</v>
      </c>
      <c r="AQ354" s="385">
        <v>0</v>
      </c>
      <c r="AR354" s="237">
        <f t="shared" si="187"/>
        <v>0</v>
      </c>
      <c r="AS354" s="96">
        <v>0</v>
      </c>
      <c r="AT354" s="431">
        <f t="shared" si="188"/>
        <v>0</v>
      </c>
      <c r="AU354" s="420">
        <v>0</v>
      </c>
      <c r="AV354" s="431">
        <f t="shared" si="214"/>
        <v>0</v>
      </c>
      <c r="AW354" s="385">
        <v>0</v>
      </c>
      <c r="AX354" s="431">
        <f t="shared" si="190"/>
        <v>0</v>
      </c>
      <c r="AY354" s="386">
        <v>0</v>
      </c>
      <c r="AZ354" s="431">
        <f t="shared" si="191"/>
        <v>0</v>
      </c>
      <c r="BA354" s="386">
        <v>0</v>
      </c>
      <c r="BB354" s="431">
        <f t="shared" si="192"/>
        <v>0</v>
      </c>
      <c r="BC354" s="386">
        <v>0</v>
      </c>
      <c r="BD354" s="431">
        <f t="shared" si="193"/>
        <v>0</v>
      </c>
      <c r="BE354" s="385">
        <v>0</v>
      </c>
      <c r="BF354" s="431">
        <f t="shared" si="194"/>
        <v>0</v>
      </c>
      <c r="BG354" s="386">
        <v>0</v>
      </c>
      <c r="BH354" s="431">
        <f t="shared" si="195"/>
        <v>0</v>
      </c>
      <c r="BI354" s="386">
        <v>0</v>
      </c>
      <c r="BJ354" s="431">
        <f t="shared" si="161"/>
        <v>0</v>
      </c>
      <c r="BK354" s="385">
        <v>1000</v>
      </c>
      <c r="BL354" s="445">
        <f t="shared" si="196"/>
        <v>1230</v>
      </c>
      <c r="BM354" s="77" t="s">
        <v>1419</v>
      </c>
      <c r="BN354" s="599" t="s">
        <v>1185</v>
      </c>
      <c r="BO354" s="599" t="s">
        <v>1194</v>
      </c>
      <c r="BP354" s="306" t="s">
        <v>1419</v>
      </c>
    </row>
    <row r="355" spans="1:69" ht="14.25" hidden="1" customHeight="1">
      <c r="A355" s="498" t="s">
        <v>863</v>
      </c>
      <c r="B355" s="130" t="s">
        <v>746</v>
      </c>
      <c r="C355" s="545" t="s">
        <v>30</v>
      </c>
      <c r="D355" s="549" t="s">
        <v>357</v>
      </c>
      <c r="E355" s="550" t="s">
        <v>357</v>
      </c>
      <c r="F355" s="966"/>
      <c r="G355" s="157">
        <v>2025</v>
      </c>
      <c r="H355" s="176" t="s">
        <v>1416</v>
      </c>
      <c r="I355" s="176" t="s">
        <v>204</v>
      </c>
      <c r="J355" s="330" t="s">
        <v>196</v>
      </c>
      <c r="K355" s="176" t="s">
        <v>1181</v>
      </c>
      <c r="L355" s="176" t="s">
        <v>1188</v>
      </c>
      <c r="M355" s="327" t="s">
        <v>1189</v>
      </c>
      <c r="N355" s="55">
        <v>24.53</v>
      </c>
      <c r="O355" s="55">
        <v>24.53</v>
      </c>
      <c r="P355" s="55">
        <v>0</v>
      </c>
      <c r="Q355" s="55">
        <f t="shared" si="210"/>
        <v>0</v>
      </c>
      <c r="R355" s="55">
        <f t="shared" si="210"/>
        <v>0</v>
      </c>
      <c r="S355" s="55">
        <f t="shared" si="213"/>
        <v>0</v>
      </c>
      <c r="T355" s="55">
        <f t="shared" si="213"/>
        <v>0</v>
      </c>
      <c r="U355" s="55">
        <f t="shared" si="213"/>
        <v>0</v>
      </c>
      <c r="V355" s="55">
        <f t="shared" si="213"/>
        <v>0</v>
      </c>
      <c r="W355" s="55">
        <f t="shared" si="213"/>
        <v>0</v>
      </c>
      <c r="X355" s="55">
        <f t="shared" si="213"/>
        <v>0</v>
      </c>
      <c r="Y355" s="55">
        <f t="shared" si="213"/>
        <v>0</v>
      </c>
      <c r="Z355" s="55">
        <v>24.53</v>
      </c>
      <c r="AA355" s="55">
        <f t="shared" si="213"/>
        <v>24.53</v>
      </c>
      <c r="AB355" s="147">
        <v>1.23</v>
      </c>
      <c r="AC355" s="147">
        <v>0</v>
      </c>
      <c r="AD355" s="147">
        <v>0</v>
      </c>
      <c r="AE355" s="147">
        <v>0</v>
      </c>
      <c r="AF355" s="147">
        <v>0</v>
      </c>
      <c r="AG355" s="147">
        <v>0</v>
      </c>
      <c r="AH355" s="147">
        <v>0</v>
      </c>
      <c r="AI355" s="147">
        <v>0</v>
      </c>
      <c r="AJ355" s="147">
        <v>0</v>
      </c>
      <c r="AK355" s="147">
        <v>0</v>
      </c>
      <c r="AL355" s="147">
        <v>0</v>
      </c>
      <c r="AM355" s="147">
        <v>1.23</v>
      </c>
      <c r="AN355" s="147">
        <v>1.23</v>
      </c>
      <c r="AO355" s="420">
        <v>0</v>
      </c>
      <c r="AP355" s="431">
        <f t="shared" si="152"/>
        <v>0</v>
      </c>
      <c r="AQ355" s="385">
        <v>0</v>
      </c>
      <c r="AR355" s="237">
        <f t="shared" si="187"/>
        <v>0</v>
      </c>
      <c r="AS355" s="96">
        <v>0</v>
      </c>
      <c r="AT355" s="431">
        <f t="shared" si="188"/>
        <v>0</v>
      </c>
      <c r="AU355" s="420">
        <v>0</v>
      </c>
      <c r="AV355" s="431">
        <f t="shared" si="214"/>
        <v>0</v>
      </c>
      <c r="AW355" s="385">
        <v>0</v>
      </c>
      <c r="AX355" s="431">
        <f t="shared" si="190"/>
        <v>0</v>
      </c>
      <c r="AY355" s="386">
        <v>0</v>
      </c>
      <c r="AZ355" s="431">
        <f t="shared" si="191"/>
        <v>0</v>
      </c>
      <c r="BA355" s="386">
        <v>0</v>
      </c>
      <c r="BB355" s="431">
        <f t="shared" si="192"/>
        <v>0</v>
      </c>
      <c r="BC355" s="386">
        <v>0</v>
      </c>
      <c r="BD355" s="431">
        <f t="shared" si="193"/>
        <v>0</v>
      </c>
      <c r="BE355" s="385">
        <v>0</v>
      </c>
      <c r="BF355" s="431">
        <f t="shared" si="194"/>
        <v>0</v>
      </c>
      <c r="BG355" s="386">
        <v>0</v>
      </c>
      <c r="BH355" s="431">
        <f t="shared" si="195"/>
        <v>0</v>
      </c>
      <c r="BI355" s="386">
        <v>0</v>
      </c>
      <c r="BJ355" s="431">
        <f t="shared" si="161"/>
        <v>0</v>
      </c>
      <c r="BK355" s="385">
        <v>1000</v>
      </c>
      <c r="BL355" s="445">
        <f t="shared" si="196"/>
        <v>1230</v>
      </c>
      <c r="BM355" s="77" t="s">
        <v>1420</v>
      </c>
      <c r="BN355" s="599" t="s">
        <v>1197</v>
      </c>
      <c r="BO355" s="715" t="s">
        <v>1191</v>
      </c>
      <c r="BP355" s="306" t="s">
        <v>1420</v>
      </c>
    </row>
    <row r="356" spans="1:69" ht="14.25" hidden="1" customHeight="1">
      <c r="A356" s="498" t="s">
        <v>863</v>
      </c>
      <c r="B356" s="130" t="s">
        <v>746</v>
      </c>
      <c r="C356" s="545" t="s">
        <v>30</v>
      </c>
      <c r="D356" s="549" t="s">
        <v>357</v>
      </c>
      <c r="E356" s="550" t="s">
        <v>357</v>
      </c>
      <c r="F356" s="966"/>
      <c r="G356" s="157">
        <v>2025</v>
      </c>
      <c r="H356" s="176" t="s">
        <v>1416</v>
      </c>
      <c r="I356" s="176" t="s">
        <v>204</v>
      </c>
      <c r="J356" s="330" t="s">
        <v>196</v>
      </c>
      <c r="K356" s="176" t="s">
        <v>1181</v>
      </c>
      <c r="L356" s="176" t="s">
        <v>1182</v>
      </c>
      <c r="M356" s="327" t="s">
        <v>1183</v>
      </c>
      <c r="N356" s="55">
        <v>24.53</v>
      </c>
      <c r="O356" s="55">
        <v>24.53</v>
      </c>
      <c r="P356" s="55">
        <v>0</v>
      </c>
      <c r="Q356" s="55">
        <f t="shared" si="210"/>
        <v>0</v>
      </c>
      <c r="R356" s="55">
        <f t="shared" si="210"/>
        <v>0</v>
      </c>
      <c r="S356" s="55">
        <f t="shared" si="213"/>
        <v>0</v>
      </c>
      <c r="T356" s="55">
        <f t="shared" si="213"/>
        <v>0</v>
      </c>
      <c r="U356" s="55">
        <f t="shared" si="213"/>
        <v>0</v>
      </c>
      <c r="V356" s="55">
        <f t="shared" si="213"/>
        <v>0</v>
      </c>
      <c r="W356" s="55">
        <f t="shared" si="213"/>
        <v>0</v>
      </c>
      <c r="X356" s="55">
        <f t="shared" si="213"/>
        <v>0</v>
      </c>
      <c r="Y356" s="55">
        <f t="shared" si="213"/>
        <v>0</v>
      </c>
      <c r="Z356" s="55">
        <v>24.53</v>
      </c>
      <c r="AA356" s="55">
        <f t="shared" si="213"/>
        <v>24.53</v>
      </c>
      <c r="AB356" s="147">
        <v>1.23</v>
      </c>
      <c r="AC356" s="147">
        <v>0</v>
      </c>
      <c r="AD356" s="147">
        <v>0</v>
      </c>
      <c r="AE356" s="147">
        <v>0</v>
      </c>
      <c r="AF356" s="147">
        <v>0</v>
      </c>
      <c r="AG356" s="147">
        <v>0</v>
      </c>
      <c r="AH356" s="147">
        <v>0</v>
      </c>
      <c r="AI356" s="147">
        <v>0</v>
      </c>
      <c r="AJ356" s="147">
        <v>0</v>
      </c>
      <c r="AK356" s="147">
        <v>0</v>
      </c>
      <c r="AL356" s="147">
        <v>0</v>
      </c>
      <c r="AM356" s="147">
        <v>1.23</v>
      </c>
      <c r="AN356" s="147">
        <v>1.23</v>
      </c>
      <c r="AO356" s="420">
        <v>0</v>
      </c>
      <c r="AP356" s="431">
        <f t="shared" si="152"/>
        <v>0</v>
      </c>
      <c r="AQ356" s="385">
        <v>0</v>
      </c>
      <c r="AR356" s="237">
        <f t="shared" si="187"/>
        <v>0</v>
      </c>
      <c r="AS356" s="96">
        <v>0</v>
      </c>
      <c r="AT356" s="431">
        <f t="shared" si="188"/>
        <v>0</v>
      </c>
      <c r="AU356" s="420">
        <v>0</v>
      </c>
      <c r="AV356" s="431">
        <f t="shared" si="214"/>
        <v>0</v>
      </c>
      <c r="AW356" s="385">
        <v>0</v>
      </c>
      <c r="AX356" s="431">
        <f t="shared" si="190"/>
        <v>0</v>
      </c>
      <c r="AY356" s="386">
        <v>0</v>
      </c>
      <c r="AZ356" s="431">
        <f t="shared" si="191"/>
        <v>0</v>
      </c>
      <c r="BA356" s="386">
        <v>0</v>
      </c>
      <c r="BB356" s="431">
        <f t="shared" si="192"/>
        <v>0</v>
      </c>
      <c r="BC356" s="386">
        <v>0</v>
      </c>
      <c r="BD356" s="431">
        <f t="shared" si="193"/>
        <v>0</v>
      </c>
      <c r="BE356" s="385">
        <v>0</v>
      </c>
      <c r="BF356" s="431">
        <f t="shared" si="194"/>
        <v>0</v>
      </c>
      <c r="BG356" s="386">
        <v>0</v>
      </c>
      <c r="BH356" s="431">
        <f t="shared" si="195"/>
        <v>0</v>
      </c>
      <c r="BI356" s="386">
        <v>0</v>
      </c>
      <c r="BJ356" s="431">
        <f t="shared" si="161"/>
        <v>0</v>
      </c>
      <c r="BK356" s="385">
        <v>2620</v>
      </c>
      <c r="BL356" s="445">
        <f t="shared" si="196"/>
        <v>3222.6</v>
      </c>
      <c r="BM356" s="77" t="s">
        <v>1421</v>
      </c>
      <c r="BN356" s="599" t="s">
        <v>1197</v>
      </c>
      <c r="BO356" s="599" t="s">
        <v>1186</v>
      </c>
      <c r="BP356" s="306" t="s">
        <v>1421</v>
      </c>
    </row>
    <row r="357" spans="1:69" ht="14.25" hidden="1" customHeight="1">
      <c r="A357" s="498" t="s">
        <v>863</v>
      </c>
      <c r="B357" s="130" t="s">
        <v>1422</v>
      </c>
      <c r="C357" s="545" t="s">
        <v>30</v>
      </c>
      <c r="D357" s="549" t="s">
        <v>357</v>
      </c>
      <c r="E357" s="550" t="s">
        <v>357</v>
      </c>
      <c r="F357" s="966"/>
      <c r="G357" s="157">
        <v>2025</v>
      </c>
      <c r="H357" s="176" t="s">
        <v>1416</v>
      </c>
      <c r="I357" s="176" t="s">
        <v>204</v>
      </c>
      <c r="J357" s="330" t="s">
        <v>196</v>
      </c>
      <c r="K357" s="176" t="s">
        <v>1181</v>
      </c>
      <c r="L357" s="176" t="s">
        <v>1188</v>
      </c>
      <c r="M357" s="327" t="s">
        <v>1189</v>
      </c>
      <c r="N357" s="55">
        <v>24.53</v>
      </c>
      <c r="O357" s="55">
        <v>24.53</v>
      </c>
      <c r="P357" s="55">
        <v>0</v>
      </c>
      <c r="Q357" s="55">
        <f t="shared" si="210"/>
        <v>0</v>
      </c>
      <c r="R357" s="55">
        <f t="shared" si="210"/>
        <v>0</v>
      </c>
      <c r="S357" s="55">
        <f t="shared" si="213"/>
        <v>0</v>
      </c>
      <c r="T357" s="55">
        <f t="shared" si="213"/>
        <v>0</v>
      </c>
      <c r="U357" s="55">
        <f t="shared" si="213"/>
        <v>0</v>
      </c>
      <c r="V357" s="55">
        <f t="shared" si="213"/>
        <v>0</v>
      </c>
      <c r="W357" s="55">
        <f t="shared" si="213"/>
        <v>0</v>
      </c>
      <c r="X357" s="55">
        <f t="shared" si="213"/>
        <v>0</v>
      </c>
      <c r="Y357" s="55">
        <f t="shared" si="213"/>
        <v>0</v>
      </c>
      <c r="Z357" s="55">
        <v>24.53</v>
      </c>
      <c r="AA357" s="55">
        <f t="shared" si="213"/>
        <v>24.53</v>
      </c>
      <c r="AB357" s="147">
        <v>1.23</v>
      </c>
      <c r="AC357" s="147">
        <v>0</v>
      </c>
      <c r="AD357" s="147">
        <v>0</v>
      </c>
      <c r="AE357" s="147">
        <v>0</v>
      </c>
      <c r="AF357" s="147">
        <v>0</v>
      </c>
      <c r="AG357" s="147">
        <v>0</v>
      </c>
      <c r="AH357" s="147">
        <v>0</v>
      </c>
      <c r="AI357" s="147">
        <v>0</v>
      </c>
      <c r="AJ357" s="147">
        <v>0</v>
      </c>
      <c r="AK357" s="147">
        <v>0</v>
      </c>
      <c r="AL357" s="147">
        <v>0</v>
      </c>
      <c r="AM357" s="147">
        <v>1.23</v>
      </c>
      <c r="AN357" s="147">
        <v>1.23</v>
      </c>
      <c r="AO357" s="420">
        <v>0</v>
      </c>
      <c r="AP357" s="431">
        <f t="shared" ref="AP357:AP387" si="215">AC357*AO357</f>
        <v>0</v>
      </c>
      <c r="AQ357" s="385">
        <v>0</v>
      </c>
      <c r="AR357" s="237">
        <f t="shared" ref="AR357:AR387" si="216">AD357*AQ357</f>
        <v>0</v>
      </c>
      <c r="AS357" s="96">
        <v>0</v>
      </c>
      <c r="AT357" s="431">
        <f t="shared" ref="AT357:AT387" si="217">AE357*AS357</f>
        <v>0</v>
      </c>
      <c r="AU357" s="420">
        <v>0</v>
      </c>
      <c r="AV357" s="431">
        <f t="shared" si="214"/>
        <v>0</v>
      </c>
      <c r="AW357" s="385">
        <v>0</v>
      </c>
      <c r="AX357" s="431">
        <f t="shared" ref="AX357:AX387" si="218">AG357*AW357</f>
        <v>0</v>
      </c>
      <c r="AY357" s="386">
        <v>0</v>
      </c>
      <c r="AZ357" s="431">
        <f t="shared" ref="AZ357:AZ387" si="219">AH357*AY357</f>
        <v>0</v>
      </c>
      <c r="BA357" s="386">
        <v>0</v>
      </c>
      <c r="BB357" s="431">
        <f t="shared" ref="BB357:BB387" si="220">AI357*BA357</f>
        <v>0</v>
      </c>
      <c r="BC357" s="386">
        <v>0</v>
      </c>
      <c r="BD357" s="431">
        <f t="shared" ref="BD357:BD387" si="221">AJ357*BC357</f>
        <v>0</v>
      </c>
      <c r="BE357" s="385">
        <v>0</v>
      </c>
      <c r="BF357" s="431">
        <f t="shared" ref="BF357:BF387" si="222">AK357*BE357</f>
        <v>0</v>
      </c>
      <c r="BG357" s="386">
        <v>0</v>
      </c>
      <c r="BH357" s="431">
        <f t="shared" ref="BH357:BH387" si="223">AL357*BG357</f>
        <v>0</v>
      </c>
      <c r="BI357" s="385">
        <v>0</v>
      </c>
      <c r="BJ357" s="431">
        <f t="shared" ref="BJ357:BJ387" si="224">AM357*BI357</f>
        <v>0</v>
      </c>
      <c r="BK357" s="385">
        <v>1000</v>
      </c>
      <c r="BL357" s="445">
        <f t="shared" ref="BL357:BL387" si="225">AN357*BK357</f>
        <v>1230</v>
      </c>
      <c r="BM357" s="77" t="s">
        <v>1423</v>
      </c>
      <c r="BN357" s="599" t="s">
        <v>1197</v>
      </c>
      <c r="BO357" s="599" t="s">
        <v>1194</v>
      </c>
      <c r="BP357" s="306" t="s">
        <v>1423</v>
      </c>
    </row>
    <row r="358" spans="1:69" ht="14.25" hidden="1" customHeight="1">
      <c r="A358" s="498" t="s">
        <v>863</v>
      </c>
      <c r="B358" s="130" t="s">
        <v>805</v>
      </c>
      <c r="C358" s="545" t="s">
        <v>30</v>
      </c>
      <c r="D358" s="549" t="s">
        <v>357</v>
      </c>
      <c r="E358" s="550" t="s">
        <v>357</v>
      </c>
      <c r="F358" s="966"/>
      <c r="G358" s="157">
        <v>2025</v>
      </c>
      <c r="H358" s="176" t="s">
        <v>1424</v>
      </c>
      <c r="I358" s="176" t="s">
        <v>174</v>
      </c>
      <c r="J358" s="330" t="s">
        <v>196</v>
      </c>
      <c r="K358" s="176" t="s">
        <v>1181</v>
      </c>
      <c r="L358" s="176" t="s">
        <v>1188</v>
      </c>
      <c r="M358" s="327" t="s">
        <v>1189</v>
      </c>
      <c r="N358" s="55">
        <v>12.75</v>
      </c>
      <c r="O358" s="55">
        <v>12.75</v>
      </c>
      <c r="P358" s="55">
        <v>0</v>
      </c>
      <c r="Q358" s="55">
        <f t="shared" si="210"/>
        <v>0</v>
      </c>
      <c r="R358" s="55">
        <f t="shared" si="210"/>
        <v>0</v>
      </c>
      <c r="S358" s="55">
        <f t="shared" si="213"/>
        <v>0</v>
      </c>
      <c r="T358" s="55">
        <f t="shared" si="213"/>
        <v>0</v>
      </c>
      <c r="U358" s="55">
        <f t="shared" si="213"/>
        <v>0</v>
      </c>
      <c r="V358" s="55">
        <f t="shared" si="213"/>
        <v>0</v>
      </c>
      <c r="W358" s="55">
        <f t="shared" si="213"/>
        <v>0</v>
      </c>
      <c r="X358" s="55">
        <f t="shared" si="213"/>
        <v>0</v>
      </c>
      <c r="Y358" s="55">
        <f t="shared" si="213"/>
        <v>0</v>
      </c>
      <c r="Z358" s="55">
        <v>12.75</v>
      </c>
      <c r="AA358" s="55">
        <v>12.75</v>
      </c>
      <c r="AB358" s="147">
        <v>0.64</v>
      </c>
      <c r="AC358" s="147">
        <v>0</v>
      </c>
      <c r="AD358" s="147">
        <v>0</v>
      </c>
      <c r="AE358" s="147">
        <v>0</v>
      </c>
      <c r="AF358" s="147">
        <v>0</v>
      </c>
      <c r="AG358" s="147">
        <v>0</v>
      </c>
      <c r="AH358" s="147">
        <v>0</v>
      </c>
      <c r="AI358" s="147">
        <v>0</v>
      </c>
      <c r="AJ358" s="147">
        <v>0</v>
      </c>
      <c r="AK358" s="147">
        <v>0</v>
      </c>
      <c r="AL358" s="147">
        <v>0</v>
      </c>
      <c r="AM358" s="147">
        <v>0.64</v>
      </c>
      <c r="AN358" s="147">
        <v>0.64</v>
      </c>
      <c r="AO358" s="420">
        <v>0</v>
      </c>
      <c r="AP358" s="431">
        <f t="shared" si="215"/>
        <v>0</v>
      </c>
      <c r="AQ358" s="385">
        <v>0</v>
      </c>
      <c r="AR358" s="237">
        <f t="shared" si="216"/>
        <v>0</v>
      </c>
      <c r="AS358" s="385">
        <v>0</v>
      </c>
      <c r="AT358" s="431">
        <f t="shared" si="217"/>
        <v>0</v>
      </c>
      <c r="AU358" s="385">
        <v>0</v>
      </c>
      <c r="AV358" s="431">
        <f t="shared" si="214"/>
        <v>0</v>
      </c>
      <c r="AW358" s="385">
        <v>0</v>
      </c>
      <c r="AX358" s="431">
        <f t="shared" si="218"/>
        <v>0</v>
      </c>
      <c r="AY358" s="385">
        <v>0</v>
      </c>
      <c r="AZ358" s="431">
        <f t="shared" si="219"/>
        <v>0</v>
      </c>
      <c r="BA358" s="385">
        <v>0</v>
      </c>
      <c r="BB358" s="431">
        <f t="shared" si="220"/>
        <v>0</v>
      </c>
      <c r="BC358" s="385">
        <v>0</v>
      </c>
      <c r="BD358" s="431">
        <f t="shared" si="221"/>
        <v>0</v>
      </c>
      <c r="BE358" s="385">
        <v>0</v>
      </c>
      <c r="BF358" s="431">
        <f t="shared" si="222"/>
        <v>0</v>
      </c>
      <c r="BG358" s="385">
        <v>0</v>
      </c>
      <c r="BH358" s="431">
        <f t="shared" si="223"/>
        <v>0</v>
      </c>
      <c r="BI358" s="385">
        <v>0</v>
      </c>
      <c r="BJ358" s="431">
        <f t="shared" si="224"/>
        <v>0</v>
      </c>
      <c r="BK358" s="385">
        <v>1200</v>
      </c>
      <c r="BL358" s="445">
        <f t="shared" si="225"/>
        <v>768</v>
      </c>
      <c r="BM358" s="77" t="s">
        <v>1425</v>
      </c>
      <c r="BN358" s="599" t="s">
        <v>1185</v>
      </c>
      <c r="BO358" s="306" t="s">
        <v>1191</v>
      </c>
      <c r="BP358" s="306" t="str">
        <f>BM358</f>
        <v>BD5F4AA#ABA</v>
      </c>
      <c r="BQ358" s="5"/>
    </row>
    <row r="359" spans="1:69" ht="14.25" hidden="1" customHeight="1">
      <c r="A359" s="498" t="s">
        <v>863</v>
      </c>
      <c r="B359" s="130" t="s">
        <v>805</v>
      </c>
      <c r="C359" s="545" t="s">
        <v>30</v>
      </c>
      <c r="D359" s="549" t="s">
        <v>357</v>
      </c>
      <c r="E359" s="550" t="s">
        <v>357</v>
      </c>
      <c r="F359" s="966"/>
      <c r="G359" s="157">
        <v>2025</v>
      </c>
      <c r="H359" s="176" t="s">
        <v>1424</v>
      </c>
      <c r="I359" s="176" t="s">
        <v>174</v>
      </c>
      <c r="J359" s="330" t="s">
        <v>196</v>
      </c>
      <c r="K359" s="176" t="s">
        <v>1181</v>
      </c>
      <c r="L359" s="176" t="s">
        <v>1188</v>
      </c>
      <c r="M359" s="327" t="s">
        <v>1189</v>
      </c>
      <c r="N359" s="55">
        <v>12.75</v>
      </c>
      <c r="O359" s="55">
        <v>12.75</v>
      </c>
      <c r="P359" s="55">
        <v>0</v>
      </c>
      <c r="Q359" s="55">
        <f t="shared" ref="Q359" si="226">P359</f>
        <v>0</v>
      </c>
      <c r="R359" s="55">
        <f t="shared" ref="R359" si="227">Q359</f>
        <v>0</v>
      </c>
      <c r="S359" s="55">
        <f t="shared" ref="S359" si="228">R359</f>
        <v>0</v>
      </c>
      <c r="T359" s="55">
        <f t="shared" ref="T359" si="229">S359</f>
        <v>0</v>
      </c>
      <c r="U359" s="55">
        <f t="shared" ref="U359" si="230">T359</f>
        <v>0</v>
      </c>
      <c r="V359" s="55">
        <f t="shared" ref="V359" si="231">U359</f>
        <v>0</v>
      </c>
      <c r="W359" s="55">
        <f t="shared" ref="W359" si="232">V359</f>
        <v>0</v>
      </c>
      <c r="X359" s="55">
        <f t="shared" ref="X359" si="233">W359</f>
        <v>0</v>
      </c>
      <c r="Y359" s="55">
        <f t="shared" ref="Y359" si="234">X359</f>
        <v>0</v>
      </c>
      <c r="Z359" s="55">
        <v>12.75</v>
      </c>
      <c r="AA359" s="55">
        <v>12.75</v>
      </c>
      <c r="AB359" s="147">
        <v>0.64</v>
      </c>
      <c r="AC359" s="147">
        <v>0</v>
      </c>
      <c r="AD359" s="147">
        <v>0</v>
      </c>
      <c r="AE359" s="147">
        <v>0</v>
      </c>
      <c r="AF359" s="147">
        <v>0</v>
      </c>
      <c r="AG359" s="147">
        <v>0</v>
      </c>
      <c r="AH359" s="147">
        <v>0</v>
      </c>
      <c r="AI359" s="147">
        <v>0</v>
      </c>
      <c r="AJ359" s="147">
        <v>0</v>
      </c>
      <c r="AK359" s="147">
        <v>0</v>
      </c>
      <c r="AL359" s="147">
        <v>0</v>
      </c>
      <c r="AM359" s="147">
        <v>0.64</v>
      </c>
      <c r="AN359" s="147">
        <v>0.64</v>
      </c>
      <c r="AO359" s="420">
        <v>0</v>
      </c>
      <c r="AP359" s="431">
        <f t="shared" ref="AP359" si="235">AC359*AO359</f>
        <v>0</v>
      </c>
      <c r="AQ359" s="385">
        <v>0</v>
      </c>
      <c r="AR359" s="237">
        <f t="shared" ref="AR359" si="236">AD359*AQ359</f>
        <v>0</v>
      </c>
      <c r="AS359" s="385">
        <v>0</v>
      </c>
      <c r="AT359" s="431">
        <f t="shared" ref="AT359" si="237">AE359*AS359</f>
        <v>0</v>
      </c>
      <c r="AU359" s="385">
        <v>0</v>
      </c>
      <c r="AV359" s="431">
        <f t="shared" ref="AV359" si="238">AF359*AU359</f>
        <v>0</v>
      </c>
      <c r="AW359" s="385">
        <v>0</v>
      </c>
      <c r="AX359" s="431">
        <f t="shared" ref="AX359" si="239">AG359*AW359</f>
        <v>0</v>
      </c>
      <c r="AY359" s="385">
        <v>0</v>
      </c>
      <c r="AZ359" s="431">
        <f t="shared" ref="AZ359" si="240">AH359*AY359</f>
        <v>0</v>
      </c>
      <c r="BA359" s="385">
        <v>0</v>
      </c>
      <c r="BB359" s="431">
        <f t="shared" ref="BB359" si="241">AI359*BA359</f>
        <v>0</v>
      </c>
      <c r="BC359" s="385">
        <v>0</v>
      </c>
      <c r="BD359" s="431">
        <f t="shared" ref="BD359" si="242">AJ359*BC359</f>
        <v>0</v>
      </c>
      <c r="BE359" s="385">
        <v>0</v>
      </c>
      <c r="BF359" s="431">
        <f t="shared" ref="BF359" si="243">AK359*BE359</f>
        <v>0</v>
      </c>
      <c r="BG359" s="385">
        <v>0</v>
      </c>
      <c r="BH359" s="431">
        <f t="shared" ref="BH359" si="244">AL359*BG359</f>
        <v>0</v>
      </c>
      <c r="BI359" s="385">
        <v>0</v>
      </c>
      <c r="BJ359" s="431">
        <f t="shared" ref="BJ359" si="245">AM359*BI359</f>
        <v>0</v>
      </c>
      <c r="BK359" s="385">
        <v>1200</v>
      </c>
      <c r="BL359" s="445">
        <f t="shared" ref="BL359" si="246">AN359*BK359</f>
        <v>768</v>
      </c>
      <c r="BM359" s="77" t="s">
        <v>1426</v>
      </c>
      <c r="BN359" s="599" t="s">
        <v>1185</v>
      </c>
      <c r="BO359" s="306" t="s">
        <v>1242</v>
      </c>
      <c r="BP359" s="306" t="str">
        <f>BM359</f>
        <v>BD5F4AA#ABM</v>
      </c>
      <c r="BQ359" s="5"/>
    </row>
    <row r="360" spans="1:69" ht="14.25" hidden="1" customHeight="1">
      <c r="A360" s="498" t="s">
        <v>863</v>
      </c>
      <c r="B360" s="130" t="s">
        <v>805</v>
      </c>
      <c r="C360" s="545" t="s">
        <v>30</v>
      </c>
      <c r="D360" s="549" t="s">
        <v>357</v>
      </c>
      <c r="E360" s="550" t="s">
        <v>357</v>
      </c>
      <c r="F360" s="966"/>
      <c r="G360" s="157">
        <v>2025</v>
      </c>
      <c r="H360" s="176" t="s">
        <v>1424</v>
      </c>
      <c r="I360" s="176" t="s">
        <v>174</v>
      </c>
      <c r="J360" s="330" t="s">
        <v>196</v>
      </c>
      <c r="K360" s="176" t="s">
        <v>1181</v>
      </c>
      <c r="L360" s="176" t="s">
        <v>1182</v>
      </c>
      <c r="M360" s="327" t="s">
        <v>1208</v>
      </c>
      <c r="N360" s="55">
        <v>12.75</v>
      </c>
      <c r="O360" s="55">
        <v>12.75</v>
      </c>
      <c r="P360" s="55">
        <v>0</v>
      </c>
      <c r="Q360" s="55">
        <f t="shared" si="210"/>
        <v>0</v>
      </c>
      <c r="R360" s="55">
        <f t="shared" si="210"/>
        <v>0</v>
      </c>
      <c r="S360" s="55">
        <f t="shared" si="213"/>
        <v>0</v>
      </c>
      <c r="T360" s="55">
        <f t="shared" si="213"/>
        <v>0</v>
      </c>
      <c r="U360" s="55">
        <f t="shared" si="213"/>
        <v>0</v>
      </c>
      <c r="V360" s="55">
        <f t="shared" si="213"/>
        <v>0</v>
      </c>
      <c r="W360" s="55">
        <f t="shared" si="213"/>
        <v>0</v>
      </c>
      <c r="X360" s="55">
        <f t="shared" si="213"/>
        <v>0</v>
      </c>
      <c r="Y360" s="55">
        <f t="shared" si="213"/>
        <v>0</v>
      </c>
      <c r="Z360" s="55">
        <v>12.75</v>
      </c>
      <c r="AA360" s="55">
        <v>12.75</v>
      </c>
      <c r="AB360" s="147">
        <v>0.64</v>
      </c>
      <c r="AC360" s="147">
        <v>0</v>
      </c>
      <c r="AD360" s="147">
        <v>0</v>
      </c>
      <c r="AE360" s="147">
        <v>0</v>
      </c>
      <c r="AF360" s="147">
        <v>0</v>
      </c>
      <c r="AG360" s="147">
        <v>0</v>
      </c>
      <c r="AH360" s="147">
        <v>0</v>
      </c>
      <c r="AI360" s="147">
        <v>0</v>
      </c>
      <c r="AJ360" s="147">
        <v>0</v>
      </c>
      <c r="AK360" s="147">
        <v>0</v>
      </c>
      <c r="AL360" s="147">
        <v>0</v>
      </c>
      <c r="AM360" s="147">
        <v>0.64</v>
      </c>
      <c r="AN360" s="147">
        <v>0.64</v>
      </c>
      <c r="AO360" s="420">
        <v>0</v>
      </c>
      <c r="AP360" s="431">
        <f t="shared" si="215"/>
        <v>0</v>
      </c>
      <c r="AQ360" s="385">
        <v>0</v>
      </c>
      <c r="AR360" s="237">
        <f t="shared" si="216"/>
        <v>0</v>
      </c>
      <c r="AS360" s="385">
        <v>0</v>
      </c>
      <c r="AT360" s="431">
        <f t="shared" si="217"/>
        <v>0</v>
      </c>
      <c r="AU360" s="385">
        <v>0</v>
      </c>
      <c r="AV360" s="431">
        <f t="shared" si="214"/>
        <v>0</v>
      </c>
      <c r="AW360" s="385">
        <v>0</v>
      </c>
      <c r="AX360" s="431">
        <f t="shared" si="218"/>
        <v>0</v>
      </c>
      <c r="AY360" s="385">
        <v>0</v>
      </c>
      <c r="AZ360" s="431">
        <f t="shared" si="219"/>
        <v>0</v>
      </c>
      <c r="BA360" s="385">
        <v>0</v>
      </c>
      <c r="BB360" s="431">
        <f t="shared" si="220"/>
        <v>0</v>
      </c>
      <c r="BC360" s="385">
        <v>0</v>
      </c>
      <c r="BD360" s="431">
        <f t="shared" si="221"/>
        <v>0</v>
      </c>
      <c r="BE360" s="385">
        <v>0</v>
      </c>
      <c r="BF360" s="431">
        <f t="shared" si="222"/>
        <v>0</v>
      </c>
      <c r="BG360" s="385">
        <v>0</v>
      </c>
      <c r="BH360" s="431">
        <f t="shared" si="223"/>
        <v>0</v>
      </c>
      <c r="BI360" s="385">
        <v>500</v>
      </c>
      <c r="BJ360" s="431">
        <f t="shared" si="224"/>
        <v>320</v>
      </c>
      <c r="BK360" s="385">
        <v>0</v>
      </c>
      <c r="BL360" s="445">
        <f t="shared" si="225"/>
        <v>0</v>
      </c>
      <c r="BM360" s="77" t="s">
        <v>1427</v>
      </c>
      <c r="BN360" s="599" t="s">
        <v>1185</v>
      </c>
      <c r="BO360" s="306" t="s">
        <v>1186</v>
      </c>
      <c r="BP360" s="306" t="str">
        <f t="shared" ref="BP360:BP386" si="247">BM360</f>
        <v>BD5F4AA#AC3</v>
      </c>
    </row>
    <row r="361" spans="1:69" ht="14.25" hidden="1" customHeight="1">
      <c r="A361" s="498" t="s">
        <v>863</v>
      </c>
      <c r="B361" s="130" t="s">
        <v>805</v>
      </c>
      <c r="C361" s="545" t="s">
        <v>30</v>
      </c>
      <c r="D361" s="549" t="s">
        <v>357</v>
      </c>
      <c r="E361" s="550" t="s">
        <v>357</v>
      </c>
      <c r="F361" s="966"/>
      <c r="G361" s="157">
        <v>2025</v>
      </c>
      <c r="H361" s="176" t="s">
        <v>1424</v>
      </c>
      <c r="I361" s="176" t="s">
        <v>174</v>
      </c>
      <c r="J361" s="330" t="s">
        <v>196</v>
      </c>
      <c r="K361" s="176" t="s">
        <v>1181</v>
      </c>
      <c r="L361" s="176" t="s">
        <v>1188</v>
      </c>
      <c r="M361" s="327" t="s">
        <v>1189</v>
      </c>
      <c r="N361" s="55">
        <v>12.75</v>
      </c>
      <c r="O361" s="55">
        <v>12.75</v>
      </c>
      <c r="P361" s="55">
        <v>0</v>
      </c>
      <c r="Q361" s="55">
        <f t="shared" ref="Q361:Y387" si="248">P361</f>
        <v>0</v>
      </c>
      <c r="R361" s="55">
        <f t="shared" si="248"/>
        <v>0</v>
      </c>
      <c r="S361" s="55">
        <f t="shared" si="213"/>
        <v>0</v>
      </c>
      <c r="T361" s="55">
        <f t="shared" si="213"/>
        <v>0</v>
      </c>
      <c r="U361" s="55">
        <f t="shared" si="213"/>
        <v>0</v>
      </c>
      <c r="V361" s="55">
        <f t="shared" si="213"/>
        <v>0</v>
      </c>
      <c r="W361" s="55">
        <f t="shared" si="213"/>
        <v>0</v>
      </c>
      <c r="X361" s="55">
        <f t="shared" si="213"/>
        <v>0</v>
      </c>
      <c r="Y361" s="55">
        <f t="shared" si="213"/>
        <v>0</v>
      </c>
      <c r="Z361" s="55">
        <v>12.75</v>
      </c>
      <c r="AA361" s="55">
        <v>12.75</v>
      </c>
      <c r="AB361" s="147">
        <v>0.64</v>
      </c>
      <c r="AC361" s="147">
        <v>0</v>
      </c>
      <c r="AD361" s="147">
        <v>0</v>
      </c>
      <c r="AE361" s="147">
        <v>0</v>
      </c>
      <c r="AF361" s="147">
        <v>0</v>
      </c>
      <c r="AG361" s="147">
        <v>0</v>
      </c>
      <c r="AH361" s="147">
        <v>0</v>
      </c>
      <c r="AI361" s="147">
        <v>0</v>
      </c>
      <c r="AJ361" s="147">
        <v>0</v>
      </c>
      <c r="AK361" s="147">
        <v>0</v>
      </c>
      <c r="AL361" s="147">
        <v>0</v>
      </c>
      <c r="AM361" s="147">
        <v>0.64</v>
      </c>
      <c r="AN361" s="147">
        <v>0.64</v>
      </c>
      <c r="AO361" s="420">
        <v>0</v>
      </c>
      <c r="AP361" s="431">
        <f t="shared" si="215"/>
        <v>0</v>
      </c>
      <c r="AQ361" s="385">
        <v>0</v>
      </c>
      <c r="AR361" s="237">
        <f t="shared" si="216"/>
        <v>0</v>
      </c>
      <c r="AS361" s="385">
        <v>0</v>
      </c>
      <c r="AT361" s="431">
        <f t="shared" si="217"/>
        <v>0</v>
      </c>
      <c r="AU361" s="385">
        <v>0</v>
      </c>
      <c r="AV361" s="431">
        <f t="shared" si="214"/>
        <v>0</v>
      </c>
      <c r="AW361" s="385">
        <v>0</v>
      </c>
      <c r="AX361" s="431">
        <f t="shared" si="218"/>
        <v>0</v>
      </c>
      <c r="AY361" s="385">
        <v>0</v>
      </c>
      <c r="AZ361" s="431">
        <f t="shared" si="219"/>
        <v>0</v>
      </c>
      <c r="BA361" s="385">
        <v>0</v>
      </c>
      <c r="BB361" s="431">
        <f t="shared" si="220"/>
        <v>0</v>
      </c>
      <c r="BC361" s="385">
        <v>0</v>
      </c>
      <c r="BD361" s="431">
        <f t="shared" si="221"/>
        <v>0</v>
      </c>
      <c r="BE361" s="385">
        <v>0</v>
      </c>
      <c r="BF361" s="431">
        <f t="shared" si="222"/>
        <v>0</v>
      </c>
      <c r="BG361" s="385">
        <v>0</v>
      </c>
      <c r="BH361" s="431">
        <f t="shared" si="223"/>
        <v>0</v>
      </c>
      <c r="BI361" s="385">
        <v>0</v>
      </c>
      <c r="BJ361" s="431">
        <f t="shared" si="224"/>
        <v>0</v>
      </c>
      <c r="BK361" s="385">
        <v>0</v>
      </c>
      <c r="BL361" s="445">
        <f t="shared" si="225"/>
        <v>0</v>
      </c>
      <c r="BM361" s="77" t="s">
        <v>1428</v>
      </c>
      <c r="BN361" s="599" t="s">
        <v>1185</v>
      </c>
      <c r="BO361" s="306" t="s">
        <v>1194</v>
      </c>
      <c r="BP361" s="306" t="str">
        <f t="shared" si="247"/>
        <v>BD5F4AA#UUF</v>
      </c>
    </row>
    <row r="362" spans="1:69" ht="14.25" hidden="1" customHeight="1">
      <c r="A362" s="498" t="s">
        <v>863</v>
      </c>
      <c r="B362" s="130" t="s">
        <v>805</v>
      </c>
      <c r="C362" s="545" t="s">
        <v>30</v>
      </c>
      <c r="D362" s="549" t="s">
        <v>357</v>
      </c>
      <c r="E362" s="550" t="s">
        <v>357</v>
      </c>
      <c r="F362" s="966"/>
      <c r="G362" s="157">
        <v>2025</v>
      </c>
      <c r="H362" s="176" t="s">
        <v>1424</v>
      </c>
      <c r="I362" s="176" t="s">
        <v>174</v>
      </c>
      <c r="J362" s="330" t="s">
        <v>196</v>
      </c>
      <c r="K362" s="176" t="s">
        <v>1181</v>
      </c>
      <c r="L362" s="176" t="s">
        <v>1182</v>
      </c>
      <c r="M362" s="327" t="s">
        <v>1208</v>
      </c>
      <c r="N362" s="55">
        <v>12.75</v>
      </c>
      <c r="O362" s="55">
        <v>12.75</v>
      </c>
      <c r="P362" s="55">
        <v>0</v>
      </c>
      <c r="Q362" s="55">
        <f t="shared" si="248"/>
        <v>0</v>
      </c>
      <c r="R362" s="55">
        <f t="shared" si="248"/>
        <v>0</v>
      </c>
      <c r="S362" s="55">
        <f t="shared" si="213"/>
        <v>0</v>
      </c>
      <c r="T362" s="55">
        <f t="shared" si="213"/>
        <v>0</v>
      </c>
      <c r="U362" s="55">
        <f t="shared" si="213"/>
        <v>0</v>
      </c>
      <c r="V362" s="55">
        <f t="shared" si="213"/>
        <v>0</v>
      </c>
      <c r="W362" s="55">
        <f t="shared" si="213"/>
        <v>0</v>
      </c>
      <c r="X362" s="55">
        <f t="shared" si="213"/>
        <v>0</v>
      </c>
      <c r="Y362" s="55">
        <f t="shared" si="213"/>
        <v>0</v>
      </c>
      <c r="Z362" s="55">
        <v>12.75</v>
      </c>
      <c r="AA362" s="55">
        <v>12.75</v>
      </c>
      <c r="AB362" s="147">
        <v>0.64</v>
      </c>
      <c r="AC362" s="147">
        <v>0</v>
      </c>
      <c r="AD362" s="147">
        <v>0</v>
      </c>
      <c r="AE362" s="147">
        <v>0</v>
      </c>
      <c r="AF362" s="147">
        <v>0</v>
      </c>
      <c r="AG362" s="147">
        <v>0</v>
      </c>
      <c r="AH362" s="147">
        <v>0</v>
      </c>
      <c r="AI362" s="147">
        <v>0</v>
      </c>
      <c r="AJ362" s="147">
        <v>0</v>
      </c>
      <c r="AK362" s="147">
        <v>0</v>
      </c>
      <c r="AL362" s="147">
        <v>0</v>
      </c>
      <c r="AM362" s="147">
        <v>0.64</v>
      </c>
      <c r="AN362" s="147">
        <v>0.64</v>
      </c>
      <c r="AO362" s="420">
        <v>0</v>
      </c>
      <c r="AP362" s="431">
        <f t="shared" si="215"/>
        <v>0</v>
      </c>
      <c r="AQ362" s="385">
        <v>0</v>
      </c>
      <c r="AR362" s="237">
        <f t="shared" si="216"/>
        <v>0</v>
      </c>
      <c r="AS362" s="385">
        <v>0</v>
      </c>
      <c r="AT362" s="431">
        <f t="shared" si="217"/>
        <v>0</v>
      </c>
      <c r="AU362" s="385">
        <v>0</v>
      </c>
      <c r="AV362" s="431">
        <f t="shared" si="214"/>
        <v>0</v>
      </c>
      <c r="AW362" s="385">
        <v>0</v>
      </c>
      <c r="AX362" s="431">
        <f t="shared" si="218"/>
        <v>0</v>
      </c>
      <c r="AY362" s="385">
        <v>0</v>
      </c>
      <c r="AZ362" s="431">
        <f t="shared" si="219"/>
        <v>0</v>
      </c>
      <c r="BA362" s="385">
        <v>0</v>
      </c>
      <c r="BB362" s="431">
        <f t="shared" si="220"/>
        <v>0</v>
      </c>
      <c r="BC362" s="385">
        <v>0</v>
      </c>
      <c r="BD362" s="431">
        <f t="shared" si="221"/>
        <v>0</v>
      </c>
      <c r="BE362" s="385">
        <v>0</v>
      </c>
      <c r="BF362" s="431">
        <f t="shared" si="222"/>
        <v>0</v>
      </c>
      <c r="BG362" s="385">
        <v>0</v>
      </c>
      <c r="BH362" s="431">
        <f t="shared" si="223"/>
        <v>0</v>
      </c>
      <c r="BI362" s="385">
        <v>480</v>
      </c>
      <c r="BJ362" s="431">
        <f t="shared" si="224"/>
        <v>307.2</v>
      </c>
      <c r="BK362" s="385">
        <v>0</v>
      </c>
      <c r="BL362" s="445">
        <f t="shared" si="225"/>
        <v>0</v>
      </c>
      <c r="BM362" s="77" t="s">
        <v>1429</v>
      </c>
      <c r="BN362" s="599" t="s">
        <v>1197</v>
      </c>
      <c r="BO362" s="306" t="s">
        <v>1186</v>
      </c>
      <c r="BP362" s="306" t="str">
        <f t="shared" si="247"/>
        <v>BD5F5UT#AC3</v>
      </c>
    </row>
    <row r="363" spans="1:69" ht="14.25" hidden="1" customHeight="1">
      <c r="A363" s="498" t="s">
        <v>863</v>
      </c>
      <c r="B363" s="130" t="s">
        <v>805</v>
      </c>
      <c r="C363" s="545" t="s">
        <v>30</v>
      </c>
      <c r="D363" s="549" t="s">
        <v>357</v>
      </c>
      <c r="E363" s="550" t="s">
        <v>357</v>
      </c>
      <c r="F363" s="966"/>
      <c r="G363" s="157">
        <v>2025</v>
      </c>
      <c r="H363" s="176" t="s">
        <v>1424</v>
      </c>
      <c r="I363" s="176" t="s">
        <v>174</v>
      </c>
      <c r="J363" s="330" t="s">
        <v>196</v>
      </c>
      <c r="K363" s="176" t="s">
        <v>1181</v>
      </c>
      <c r="L363" s="176" t="s">
        <v>1188</v>
      </c>
      <c r="M363" s="327" t="s">
        <v>1189</v>
      </c>
      <c r="N363" s="55">
        <v>12.75</v>
      </c>
      <c r="O363" s="55">
        <v>12.75</v>
      </c>
      <c r="P363" s="55">
        <v>0</v>
      </c>
      <c r="Q363" s="55">
        <f t="shared" si="248"/>
        <v>0</v>
      </c>
      <c r="R363" s="55">
        <f t="shared" si="248"/>
        <v>0</v>
      </c>
      <c r="S363" s="55">
        <f t="shared" si="213"/>
        <v>0</v>
      </c>
      <c r="T363" s="55">
        <f t="shared" si="213"/>
        <v>0</v>
      </c>
      <c r="U363" s="55">
        <f t="shared" si="213"/>
        <v>0</v>
      </c>
      <c r="V363" s="55">
        <f t="shared" si="213"/>
        <v>0</v>
      </c>
      <c r="W363" s="55">
        <f t="shared" si="213"/>
        <v>0</v>
      </c>
      <c r="X363" s="55">
        <f t="shared" si="213"/>
        <v>0</v>
      </c>
      <c r="Y363" s="55">
        <f t="shared" si="213"/>
        <v>0</v>
      </c>
      <c r="Z363" s="55">
        <v>12.75</v>
      </c>
      <c r="AA363" s="55">
        <v>12.75</v>
      </c>
      <c r="AB363" s="147">
        <v>0.64</v>
      </c>
      <c r="AC363" s="147">
        <v>0</v>
      </c>
      <c r="AD363" s="147">
        <v>0</v>
      </c>
      <c r="AE363" s="147">
        <v>0</v>
      </c>
      <c r="AF363" s="147">
        <v>0</v>
      </c>
      <c r="AG363" s="147">
        <v>0</v>
      </c>
      <c r="AH363" s="147">
        <v>0</v>
      </c>
      <c r="AI363" s="147">
        <v>0</v>
      </c>
      <c r="AJ363" s="147">
        <v>0</v>
      </c>
      <c r="AK363" s="147">
        <v>0</v>
      </c>
      <c r="AL363" s="147">
        <v>0</v>
      </c>
      <c r="AM363" s="147">
        <v>0.64</v>
      </c>
      <c r="AN363" s="147">
        <v>0.64</v>
      </c>
      <c r="AO363" s="420">
        <v>0</v>
      </c>
      <c r="AP363" s="431">
        <f t="shared" si="215"/>
        <v>0</v>
      </c>
      <c r="AQ363" s="385">
        <v>0</v>
      </c>
      <c r="AR363" s="237">
        <f t="shared" si="216"/>
        <v>0</v>
      </c>
      <c r="AS363" s="385">
        <v>0</v>
      </c>
      <c r="AT363" s="431">
        <f t="shared" si="217"/>
        <v>0</v>
      </c>
      <c r="AU363" s="385">
        <v>0</v>
      </c>
      <c r="AV363" s="431">
        <f t="shared" si="214"/>
        <v>0</v>
      </c>
      <c r="AW363" s="385">
        <v>0</v>
      </c>
      <c r="AX363" s="431">
        <f t="shared" si="218"/>
        <v>0</v>
      </c>
      <c r="AY363" s="385">
        <v>0</v>
      </c>
      <c r="AZ363" s="431">
        <f t="shared" si="219"/>
        <v>0</v>
      </c>
      <c r="BA363" s="385">
        <v>0</v>
      </c>
      <c r="BB363" s="431">
        <f t="shared" si="220"/>
        <v>0</v>
      </c>
      <c r="BC363" s="385">
        <v>0</v>
      </c>
      <c r="BD363" s="431">
        <f t="shared" si="221"/>
        <v>0</v>
      </c>
      <c r="BE363" s="385">
        <v>0</v>
      </c>
      <c r="BF363" s="431">
        <f t="shared" si="222"/>
        <v>0</v>
      </c>
      <c r="BG363" s="385">
        <v>0</v>
      </c>
      <c r="BH363" s="431">
        <f t="shared" si="223"/>
        <v>0</v>
      </c>
      <c r="BI363" s="385">
        <v>0</v>
      </c>
      <c r="BJ363" s="431">
        <f t="shared" si="224"/>
        <v>0</v>
      </c>
      <c r="BK363" s="385">
        <v>0</v>
      </c>
      <c r="BL363" s="445">
        <f t="shared" si="225"/>
        <v>0</v>
      </c>
      <c r="BM363" s="77" t="s">
        <v>1430</v>
      </c>
      <c r="BN363" s="599" t="s">
        <v>1197</v>
      </c>
      <c r="BO363" s="306" t="s">
        <v>1194</v>
      </c>
      <c r="BP363" s="306" t="str">
        <f t="shared" si="247"/>
        <v>BD5F5UT#UUF</v>
      </c>
    </row>
    <row r="364" spans="1:69" ht="14.25" hidden="1" customHeight="1">
      <c r="A364" s="498" t="s">
        <v>863</v>
      </c>
      <c r="B364" s="130" t="s">
        <v>805</v>
      </c>
      <c r="C364" s="545" t="s">
        <v>30</v>
      </c>
      <c r="D364" s="549" t="s">
        <v>357</v>
      </c>
      <c r="E364" s="550" t="s">
        <v>357</v>
      </c>
      <c r="F364" s="966"/>
      <c r="G364" s="157">
        <v>2025</v>
      </c>
      <c r="H364" s="176" t="s">
        <v>1431</v>
      </c>
      <c r="I364" s="176" t="s">
        <v>217</v>
      </c>
      <c r="J364" s="330" t="s">
        <v>196</v>
      </c>
      <c r="K364" s="176" t="s">
        <v>1181</v>
      </c>
      <c r="L364" s="176" t="s">
        <v>1188</v>
      </c>
      <c r="M364" s="327" t="s">
        <v>1189</v>
      </c>
      <c r="N364" s="55">
        <v>19.79</v>
      </c>
      <c r="O364" s="55">
        <v>19.79</v>
      </c>
      <c r="P364" s="55">
        <v>0</v>
      </c>
      <c r="Q364" s="55">
        <f t="shared" si="248"/>
        <v>0</v>
      </c>
      <c r="R364" s="55">
        <f t="shared" si="248"/>
        <v>0</v>
      </c>
      <c r="S364" s="55">
        <f t="shared" si="213"/>
        <v>0</v>
      </c>
      <c r="T364" s="55">
        <f t="shared" si="213"/>
        <v>0</v>
      </c>
      <c r="U364" s="55">
        <f t="shared" si="213"/>
        <v>0</v>
      </c>
      <c r="V364" s="55">
        <f t="shared" si="213"/>
        <v>0</v>
      </c>
      <c r="W364" s="55">
        <f t="shared" si="213"/>
        <v>0</v>
      </c>
      <c r="X364" s="55">
        <f t="shared" si="213"/>
        <v>0</v>
      </c>
      <c r="Y364" s="55">
        <f t="shared" si="213"/>
        <v>0</v>
      </c>
      <c r="Z364" s="55">
        <v>19.79</v>
      </c>
      <c r="AA364" s="55">
        <v>19.79</v>
      </c>
      <c r="AB364" s="147">
        <v>0.99</v>
      </c>
      <c r="AC364" s="147">
        <v>0</v>
      </c>
      <c r="AD364" s="147">
        <v>0</v>
      </c>
      <c r="AE364" s="147">
        <v>0</v>
      </c>
      <c r="AF364" s="147">
        <v>0</v>
      </c>
      <c r="AG364" s="147">
        <v>0</v>
      </c>
      <c r="AH364" s="147">
        <v>0</v>
      </c>
      <c r="AI364" s="147">
        <v>0</v>
      </c>
      <c r="AJ364" s="147">
        <v>0</v>
      </c>
      <c r="AK364" s="147">
        <v>0</v>
      </c>
      <c r="AL364" s="147">
        <v>0</v>
      </c>
      <c r="AM364" s="147">
        <v>0.99</v>
      </c>
      <c r="AN364" s="147">
        <v>0.99</v>
      </c>
      <c r="AO364" s="420">
        <v>0</v>
      </c>
      <c r="AP364" s="431">
        <f t="shared" si="215"/>
        <v>0</v>
      </c>
      <c r="AQ364" s="385">
        <v>0</v>
      </c>
      <c r="AR364" s="237">
        <f t="shared" si="216"/>
        <v>0</v>
      </c>
      <c r="AS364" s="385">
        <v>0</v>
      </c>
      <c r="AT364" s="431">
        <f t="shared" si="217"/>
        <v>0</v>
      </c>
      <c r="AU364" s="385">
        <v>0</v>
      </c>
      <c r="AV364" s="431">
        <f t="shared" si="214"/>
        <v>0</v>
      </c>
      <c r="AW364" s="385">
        <v>0</v>
      </c>
      <c r="AX364" s="431">
        <f t="shared" si="218"/>
        <v>0</v>
      </c>
      <c r="AY364" s="385">
        <v>0</v>
      </c>
      <c r="AZ364" s="431">
        <f t="shared" si="219"/>
        <v>0</v>
      </c>
      <c r="BA364" s="385">
        <v>0</v>
      </c>
      <c r="BB364" s="431">
        <f t="shared" si="220"/>
        <v>0</v>
      </c>
      <c r="BC364" s="385">
        <v>0</v>
      </c>
      <c r="BD364" s="431">
        <f t="shared" si="221"/>
        <v>0</v>
      </c>
      <c r="BE364" s="385">
        <v>0</v>
      </c>
      <c r="BF364" s="431">
        <f t="shared" si="222"/>
        <v>0</v>
      </c>
      <c r="BG364" s="385">
        <v>0</v>
      </c>
      <c r="BH364" s="431">
        <f t="shared" si="223"/>
        <v>0</v>
      </c>
      <c r="BI364" s="385">
        <v>0</v>
      </c>
      <c r="BJ364" s="431">
        <f t="shared" si="224"/>
        <v>0</v>
      </c>
      <c r="BK364" s="385">
        <v>1260</v>
      </c>
      <c r="BL364" s="445">
        <f t="shared" si="225"/>
        <v>1247.4000000000001</v>
      </c>
      <c r="BM364" s="77" t="s">
        <v>1432</v>
      </c>
      <c r="BN364" s="599" t="s">
        <v>1185</v>
      </c>
      <c r="BO364" s="306" t="s">
        <v>1191</v>
      </c>
      <c r="BP364" s="306" t="str">
        <f t="shared" si="247"/>
        <v>BE1P9AA#ABA</v>
      </c>
      <c r="BQ364" s="5"/>
    </row>
    <row r="365" spans="1:69" ht="14.25" hidden="1" customHeight="1">
      <c r="A365" s="498" t="s">
        <v>863</v>
      </c>
      <c r="B365" s="130" t="s">
        <v>805</v>
      </c>
      <c r="C365" s="545" t="s">
        <v>30</v>
      </c>
      <c r="D365" s="549" t="s">
        <v>357</v>
      </c>
      <c r="E365" s="550" t="s">
        <v>357</v>
      </c>
      <c r="F365" s="966"/>
      <c r="G365" s="157">
        <v>2025</v>
      </c>
      <c r="H365" s="176" t="s">
        <v>1431</v>
      </c>
      <c r="I365" s="176" t="s">
        <v>217</v>
      </c>
      <c r="J365" s="330" t="s">
        <v>196</v>
      </c>
      <c r="K365" s="176" t="s">
        <v>1181</v>
      </c>
      <c r="L365" s="176" t="s">
        <v>1188</v>
      </c>
      <c r="M365" s="327" t="s">
        <v>1189</v>
      </c>
      <c r="N365" s="55">
        <v>19.79</v>
      </c>
      <c r="O365" s="55">
        <v>19.79</v>
      </c>
      <c r="P365" s="55">
        <v>0</v>
      </c>
      <c r="Q365" s="55">
        <f t="shared" ref="Q365" si="249">P365</f>
        <v>0</v>
      </c>
      <c r="R365" s="55">
        <f t="shared" ref="R365" si="250">Q365</f>
        <v>0</v>
      </c>
      <c r="S365" s="55">
        <f t="shared" ref="S365" si="251">R365</f>
        <v>0</v>
      </c>
      <c r="T365" s="55">
        <f t="shared" ref="T365" si="252">S365</f>
        <v>0</v>
      </c>
      <c r="U365" s="55">
        <f t="shared" ref="U365" si="253">T365</f>
        <v>0</v>
      </c>
      <c r="V365" s="55">
        <f t="shared" ref="V365" si="254">U365</f>
        <v>0</v>
      </c>
      <c r="W365" s="55">
        <f t="shared" ref="W365" si="255">V365</f>
        <v>0</v>
      </c>
      <c r="X365" s="55">
        <f t="shared" ref="X365" si="256">W365</f>
        <v>0</v>
      </c>
      <c r="Y365" s="55">
        <f t="shared" ref="Y365" si="257">X365</f>
        <v>0</v>
      </c>
      <c r="Z365" s="55">
        <v>19.79</v>
      </c>
      <c r="AA365" s="55">
        <v>19.79</v>
      </c>
      <c r="AB365" s="147">
        <v>0.99</v>
      </c>
      <c r="AC365" s="147">
        <v>0</v>
      </c>
      <c r="AD365" s="147">
        <v>0</v>
      </c>
      <c r="AE365" s="147">
        <v>0</v>
      </c>
      <c r="AF365" s="147">
        <v>0</v>
      </c>
      <c r="AG365" s="147">
        <v>0</v>
      </c>
      <c r="AH365" s="147">
        <v>0</v>
      </c>
      <c r="AI365" s="147">
        <v>0</v>
      </c>
      <c r="AJ365" s="147">
        <v>0</v>
      </c>
      <c r="AK365" s="147">
        <v>0</v>
      </c>
      <c r="AL365" s="147">
        <v>0</v>
      </c>
      <c r="AM365" s="147">
        <v>0.99</v>
      </c>
      <c r="AN365" s="147">
        <v>0.99</v>
      </c>
      <c r="AO365" s="420">
        <v>0</v>
      </c>
      <c r="AP365" s="431">
        <f t="shared" ref="AP365" si="258">AC365*AO365</f>
        <v>0</v>
      </c>
      <c r="AQ365" s="385">
        <v>0</v>
      </c>
      <c r="AR365" s="237">
        <f t="shared" ref="AR365" si="259">AD365*AQ365</f>
        <v>0</v>
      </c>
      <c r="AS365" s="385">
        <v>0</v>
      </c>
      <c r="AT365" s="431">
        <f t="shared" ref="AT365" si="260">AE365*AS365</f>
        <v>0</v>
      </c>
      <c r="AU365" s="385">
        <v>0</v>
      </c>
      <c r="AV365" s="431">
        <f t="shared" ref="AV365" si="261">AF365*AU365</f>
        <v>0</v>
      </c>
      <c r="AW365" s="385">
        <v>0</v>
      </c>
      <c r="AX365" s="431">
        <f t="shared" ref="AX365" si="262">AG365*AW365</f>
        <v>0</v>
      </c>
      <c r="AY365" s="385">
        <v>0</v>
      </c>
      <c r="AZ365" s="431">
        <f t="shared" ref="AZ365" si="263">AH365*AY365</f>
        <v>0</v>
      </c>
      <c r="BA365" s="385">
        <v>0</v>
      </c>
      <c r="BB365" s="431">
        <f t="shared" ref="BB365" si="264">AI365*BA365</f>
        <v>0</v>
      </c>
      <c r="BC365" s="385">
        <v>0</v>
      </c>
      <c r="BD365" s="431">
        <f t="shared" ref="BD365" si="265">AJ365*BC365</f>
        <v>0</v>
      </c>
      <c r="BE365" s="385">
        <v>0</v>
      </c>
      <c r="BF365" s="431">
        <f t="shared" ref="BF365" si="266">AK365*BE365</f>
        <v>0</v>
      </c>
      <c r="BG365" s="385">
        <v>0</v>
      </c>
      <c r="BH365" s="431">
        <f t="shared" ref="BH365" si="267">AL365*BG365</f>
        <v>0</v>
      </c>
      <c r="BI365" s="385">
        <v>0</v>
      </c>
      <c r="BJ365" s="431">
        <f t="shared" ref="BJ365" si="268">AM365*BI365</f>
        <v>0</v>
      </c>
      <c r="BK365" s="385">
        <v>1260</v>
      </c>
      <c r="BL365" s="445">
        <f t="shared" ref="BL365" si="269">AN365*BK365</f>
        <v>1247.4000000000001</v>
      </c>
      <c r="BM365" s="77" t="s">
        <v>1433</v>
      </c>
      <c r="BN365" s="599" t="s">
        <v>1185</v>
      </c>
      <c r="BO365" s="306" t="s">
        <v>1242</v>
      </c>
      <c r="BP365" s="306" t="str">
        <f t="shared" ref="BP365" si="270">BM365</f>
        <v>BE1P9AA#ABM</v>
      </c>
      <c r="BQ365" s="5"/>
    </row>
    <row r="366" spans="1:69" ht="14.25" hidden="1" customHeight="1">
      <c r="A366" s="498" t="s">
        <v>863</v>
      </c>
      <c r="B366" s="130" t="s">
        <v>805</v>
      </c>
      <c r="C366" s="545" t="s">
        <v>30</v>
      </c>
      <c r="D366" s="549" t="s">
        <v>357</v>
      </c>
      <c r="E366" s="550" t="s">
        <v>357</v>
      </c>
      <c r="F366" s="966"/>
      <c r="G366" s="157">
        <v>2025</v>
      </c>
      <c r="H366" s="176" t="s">
        <v>1431</v>
      </c>
      <c r="I366" s="176" t="s">
        <v>217</v>
      </c>
      <c r="J366" s="330" t="s">
        <v>196</v>
      </c>
      <c r="K366" s="176" t="s">
        <v>1181</v>
      </c>
      <c r="L366" s="176" t="s">
        <v>1182</v>
      </c>
      <c r="M366" s="327" t="s">
        <v>1208</v>
      </c>
      <c r="N366" s="55">
        <v>19.79</v>
      </c>
      <c r="O366" s="55">
        <v>19.79</v>
      </c>
      <c r="P366" s="55">
        <v>0</v>
      </c>
      <c r="Q366" s="55">
        <f t="shared" si="248"/>
        <v>0</v>
      </c>
      <c r="R366" s="55">
        <f t="shared" si="248"/>
        <v>0</v>
      </c>
      <c r="S366" s="55">
        <f t="shared" si="248"/>
        <v>0</v>
      </c>
      <c r="T366" s="55">
        <f t="shared" si="248"/>
        <v>0</v>
      </c>
      <c r="U366" s="55">
        <f t="shared" si="248"/>
        <v>0</v>
      </c>
      <c r="V366" s="55">
        <f t="shared" si="248"/>
        <v>0</v>
      </c>
      <c r="W366" s="55">
        <f t="shared" si="248"/>
        <v>0</v>
      </c>
      <c r="X366" s="55">
        <f t="shared" si="248"/>
        <v>0</v>
      </c>
      <c r="Y366" s="55">
        <f t="shared" si="248"/>
        <v>0</v>
      </c>
      <c r="Z366" s="55">
        <v>19.79</v>
      </c>
      <c r="AA366" s="55">
        <v>19.79</v>
      </c>
      <c r="AB366" s="147">
        <v>0.99</v>
      </c>
      <c r="AC366" s="147">
        <v>0</v>
      </c>
      <c r="AD366" s="147">
        <v>0</v>
      </c>
      <c r="AE366" s="147">
        <v>0</v>
      </c>
      <c r="AF366" s="147">
        <v>0</v>
      </c>
      <c r="AG366" s="147">
        <v>0</v>
      </c>
      <c r="AH366" s="147">
        <v>0</v>
      </c>
      <c r="AI366" s="147">
        <v>0</v>
      </c>
      <c r="AJ366" s="147">
        <v>0</v>
      </c>
      <c r="AK366" s="147">
        <v>0</v>
      </c>
      <c r="AL366" s="147">
        <v>0</v>
      </c>
      <c r="AM366" s="147">
        <v>0.99</v>
      </c>
      <c r="AN366" s="147">
        <v>0.99</v>
      </c>
      <c r="AO366" s="420">
        <v>0</v>
      </c>
      <c r="AP366" s="431">
        <f t="shared" si="215"/>
        <v>0</v>
      </c>
      <c r="AQ366" s="385">
        <v>0</v>
      </c>
      <c r="AR366" s="237">
        <f t="shared" si="216"/>
        <v>0</v>
      </c>
      <c r="AS366" s="385">
        <v>0</v>
      </c>
      <c r="AT366" s="431">
        <f t="shared" si="217"/>
        <v>0</v>
      </c>
      <c r="AU366" s="385">
        <v>0</v>
      </c>
      <c r="AV366" s="431">
        <f t="shared" si="214"/>
        <v>0</v>
      </c>
      <c r="AW366" s="385">
        <v>0</v>
      </c>
      <c r="AX366" s="431">
        <f t="shared" si="218"/>
        <v>0</v>
      </c>
      <c r="AY366" s="385">
        <v>0</v>
      </c>
      <c r="AZ366" s="431">
        <f t="shared" si="219"/>
        <v>0</v>
      </c>
      <c r="BA366" s="385">
        <v>0</v>
      </c>
      <c r="BB366" s="431">
        <f t="shared" si="220"/>
        <v>0</v>
      </c>
      <c r="BC366" s="385">
        <v>0</v>
      </c>
      <c r="BD366" s="431">
        <f t="shared" si="221"/>
        <v>0</v>
      </c>
      <c r="BE366" s="385">
        <v>0</v>
      </c>
      <c r="BF366" s="431">
        <f t="shared" si="222"/>
        <v>0</v>
      </c>
      <c r="BG366" s="385">
        <v>0</v>
      </c>
      <c r="BH366" s="431">
        <f t="shared" si="223"/>
        <v>0</v>
      </c>
      <c r="BI366" s="385">
        <v>480</v>
      </c>
      <c r="BJ366" s="431">
        <f t="shared" si="224"/>
        <v>475.2</v>
      </c>
      <c r="BK366" s="385">
        <v>0</v>
      </c>
      <c r="BL366" s="445">
        <f t="shared" si="225"/>
        <v>0</v>
      </c>
      <c r="BM366" s="77" t="s">
        <v>1434</v>
      </c>
      <c r="BN366" s="599" t="s">
        <v>1185</v>
      </c>
      <c r="BO366" s="306" t="s">
        <v>1186</v>
      </c>
      <c r="BP366" s="306" t="str">
        <f t="shared" si="247"/>
        <v>BE1P9AA#AC3</v>
      </c>
    </row>
    <row r="367" spans="1:69" ht="14.1" hidden="1" customHeight="1">
      <c r="A367" s="498" t="s">
        <v>863</v>
      </c>
      <c r="B367" s="130" t="s">
        <v>805</v>
      </c>
      <c r="C367" s="545" t="s">
        <v>30</v>
      </c>
      <c r="D367" s="549" t="s">
        <v>357</v>
      </c>
      <c r="E367" s="550" t="s">
        <v>357</v>
      </c>
      <c r="F367" s="966"/>
      <c r="G367" s="157">
        <v>2025</v>
      </c>
      <c r="H367" s="176" t="s">
        <v>1431</v>
      </c>
      <c r="I367" s="176" t="s">
        <v>217</v>
      </c>
      <c r="J367" s="330" t="s">
        <v>196</v>
      </c>
      <c r="K367" s="176" t="s">
        <v>1181</v>
      </c>
      <c r="L367" s="176" t="s">
        <v>1188</v>
      </c>
      <c r="M367" s="327" t="s">
        <v>1189</v>
      </c>
      <c r="N367" s="55">
        <v>19.79</v>
      </c>
      <c r="O367" s="55">
        <v>19.79</v>
      </c>
      <c r="P367" s="55">
        <v>0</v>
      </c>
      <c r="Q367" s="55">
        <f t="shared" si="248"/>
        <v>0</v>
      </c>
      <c r="R367" s="55">
        <f t="shared" si="248"/>
        <v>0</v>
      </c>
      <c r="S367" s="55">
        <f t="shared" si="248"/>
        <v>0</v>
      </c>
      <c r="T367" s="55">
        <f t="shared" si="248"/>
        <v>0</v>
      </c>
      <c r="U367" s="55">
        <f t="shared" si="248"/>
        <v>0</v>
      </c>
      <c r="V367" s="55">
        <f t="shared" si="248"/>
        <v>0</v>
      </c>
      <c r="W367" s="55">
        <f t="shared" si="248"/>
        <v>0</v>
      </c>
      <c r="X367" s="55">
        <f t="shared" si="248"/>
        <v>0</v>
      </c>
      <c r="Y367" s="55">
        <f t="shared" si="248"/>
        <v>0</v>
      </c>
      <c r="Z367" s="55">
        <v>19.79</v>
      </c>
      <c r="AA367" s="55">
        <v>19.79</v>
      </c>
      <c r="AB367" s="147">
        <v>0.99</v>
      </c>
      <c r="AC367" s="147">
        <v>0</v>
      </c>
      <c r="AD367" s="147">
        <v>0</v>
      </c>
      <c r="AE367" s="147">
        <v>0</v>
      </c>
      <c r="AF367" s="147">
        <v>0</v>
      </c>
      <c r="AG367" s="147">
        <v>0</v>
      </c>
      <c r="AH367" s="147">
        <v>0</v>
      </c>
      <c r="AI367" s="147">
        <v>0</v>
      </c>
      <c r="AJ367" s="147">
        <v>0</v>
      </c>
      <c r="AK367" s="147">
        <v>0</v>
      </c>
      <c r="AL367" s="147">
        <v>0</v>
      </c>
      <c r="AM367" s="147">
        <v>0.99</v>
      </c>
      <c r="AN367" s="147">
        <v>0.99</v>
      </c>
      <c r="AO367" s="420">
        <v>0</v>
      </c>
      <c r="AP367" s="431">
        <f t="shared" si="215"/>
        <v>0</v>
      </c>
      <c r="AQ367" s="385">
        <v>0</v>
      </c>
      <c r="AR367" s="237">
        <f t="shared" si="216"/>
        <v>0</v>
      </c>
      <c r="AS367" s="385">
        <v>0</v>
      </c>
      <c r="AT367" s="431">
        <f t="shared" si="217"/>
        <v>0</v>
      </c>
      <c r="AU367" s="385">
        <v>0</v>
      </c>
      <c r="AV367" s="431">
        <f t="shared" si="214"/>
        <v>0</v>
      </c>
      <c r="AW367" s="385">
        <v>0</v>
      </c>
      <c r="AX367" s="431">
        <f t="shared" si="218"/>
        <v>0</v>
      </c>
      <c r="AY367" s="385">
        <v>0</v>
      </c>
      <c r="AZ367" s="431">
        <f t="shared" si="219"/>
        <v>0</v>
      </c>
      <c r="BA367" s="385">
        <v>0</v>
      </c>
      <c r="BB367" s="431">
        <f t="shared" si="220"/>
        <v>0</v>
      </c>
      <c r="BC367" s="385">
        <v>0</v>
      </c>
      <c r="BD367" s="431">
        <f t="shared" si="221"/>
        <v>0</v>
      </c>
      <c r="BE367" s="385">
        <v>0</v>
      </c>
      <c r="BF367" s="431">
        <f t="shared" si="222"/>
        <v>0</v>
      </c>
      <c r="BG367" s="385">
        <v>0</v>
      </c>
      <c r="BH367" s="431">
        <f t="shared" si="223"/>
        <v>0</v>
      </c>
      <c r="BI367" s="385">
        <v>0</v>
      </c>
      <c r="BJ367" s="431">
        <f t="shared" si="224"/>
        <v>0</v>
      </c>
      <c r="BK367" s="385">
        <v>0</v>
      </c>
      <c r="BL367" s="445">
        <f t="shared" si="225"/>
        <v>0</v>
      </c>
      <c r="BM367" s="77" t="s">
        <v>1435</v>
      </c>
      <c r="BN367" s="599" t="s">
        <v>1185</v>
      </c>
      <c r="BO367" s="306" t="s">
        <v>1194</v>
      </c>
      <c r="BP367" s="306" t="str">
        <f t="shared" si="247"/>
        <v>BE1P9AA#UUF</v>
      </c>
    </row>
    <row r="368" spans="1:69" ht="14.25" hidden="1" customHeight="1">
      <c r="A368" s="498" t="s">
        <v>863</v>
      </c>
      <c r="B368" s="130" t="s">
        <v>805</v>
      </c>
      <c r="C368" s="545" t="s">
        <v>30</v>
      </c>
      <c r="D368" s="549" t="s">
        <v>357</v>
      </c>
      <c r="E368" s="550" t="s">
        <v>357</v>
      </c>
      <c r="F368" s="966"/>
      <c r="G368" s="157">
        <v>2025</v>
      </c>
      <c r="H368" s="176" t="s">
        <v>1431</v>
      </c>
      <c r="I368" s="176" t="s">
        <v>217</v>
      </c>
      <c r="J368" s="330" t="s">
        <v>196</v>
      </c>
      <c r="K368" s="176" t="s">
        <v>1181</v>
      </c>
      <c r="L368" s="176" t="s">
        <v>1188</v>
      </c>
      <c r="M368" s="327" t="s">
        <v>1189</v>
      </c>
      <c r="N368" s="55">
        <v>19.79</v>
      </c>
      <c r="O368" s="55">
        <v>19.79</v>
      </c>
      <c r="P368" s="55">
        <v>0</v>
      </c>
      <c r="Q368" s="55">
        <f t="shared" si="248"/>
        <v>0</v>
      </c>
      <c r="R368" s="55">
        <f t="shared" si="248"/>
        <v>0</v>
      </c>
      <c r="S368" s="55">
        <f t="shared" si="248"/>
        <v>0</v>
      </c>
      <c r="T368" s="55">
        <f t="shared" si="248"/>
        <v>0</v>
      </c>
      <c r="U368" s="55">
        <f t="shared" si="248"/>
        <v>0</v>
      </c>
      <c r="V368" s="55">
        <f t="shared" si="248"/>
        <v>0</v>
      </c>
      <c r="W368" s="55">
        <f t="shared" si="248"/>
        <v>0</v>
      </c>
      <c r="X368" s="55">
        <f t="shared" si="248"/>
        <v>0</v>
      </c>
      <c r="Y368" s="55">
        <f t="shared" si="248"/>
        <v>0</v>
      </c>
      <c r="Z368" s="55">
        <v>19.79</v>
      </c>
      <c r="AA368" s="55">
        <v>19.79</v>
      </c>
      <c r="AB368" s="147">
        <v>0.99</v>
      </c>
      <c r="AC368" s="147">
        <v>0</v>
      </c>
      <c r="AD368" s="147">
        <v>0</v>
      </c>
      <c r="AE368" s="147">
        <v>0</v>
      </c>
      <c r="AF368" s="147">
        <v>0</v>
      </c>
      <c r="AG368" s="147">
        <v>0</v>
      </c>
      <c r="AH368" s="147">
        <v>0</v>
      </c>
      <c r="AI368" s="147">
        <v>0</v>
      </c>
      <c r="AJ368" s="147">
        <v>0</v>
      </c>
      <c r="AK368" s="147">
        <v>0</v>
      </c>
      <c r="AL368" s="147">
        <v>0</v>
      </c>
      <c r="AM368" s="147">
        <v>0.99</v>
      </c>
      <c r="AN368" s="147">
        <v>0.99</v>
      </c>
      <c r="AO368" s="420">
        <v>0</v>
      </c>
      <c r="AP368" s="431">
        <f t="shared" si="215"/>
        <v>0</v>
      </c>
      <c r="AQ368" s="385">
        <v>0</v>
      </c>
      <c r="AR368" s="237">
        <f t="shared" si="216"/>
        <v>0</v>
      </c>
      <c r="AS368" s="385">
        <v>0</v>
      </c>
      <c r="AT368" s="431">
        <f t="shared" si="217"/>
        <v>0</v>
      </c>
      <c r="AU368" s="385">
        <v>0</v>
      </c>
      <c r="AV368" s="431">
        <f t="shared" si="214"/>
        <v>0</v>
      </c>
      <c r="AW368" s="385">
        <v>0</v>
      </c>
      <c r="AX368" s="431">
        <f t="shared" si="218"/>
        <v>0</v>
      </c>
      <c r="AY368" s="385">
        <v>0</v>
      </c>
      <c r="AZ368" s="431">
        <f t="shared" si="219"/>
        <v>0</v>
      </c>
      <c r="BA368" s="385">
        <v>0</v>
      </c>
      <c r="BB368" s="431">
        <f t="shared" si="220"/>
        <v>0</v>
      </c>
      <c r="BC368" s="385">
        <v>0</v>
      </c>
      <c r="BD368" s="431">
        <f t="shared" si="221"/>
        <v>0</v>
      </c>
      <c r="BE368" s="385">
        <v>0</v>
      </c>
      <c r="BF368" s="431">
        <f t="shared" si="222"/>
        <v>0</v>
      </c>
      <c r="BG368" s="385">
        <v>0</v>
      </c>
      <c r="BH368" s="431">
        <f t="shared" si="223"/>
        <v>0</v>
      </c>
      <c r="BI368" s="385">
        <v>0</v>
      </c>
      <c r="BJ368" s="431">
        <f t="shared" si="224"/>
        <v>0</v>
      </c>
      <c r="BK368" s="385">
        <v>1260</v>
      </c>
      <c r="BL368" s="445">
        <f t="shared" si="225"/>
        <v>1247.4000000000001</v>
      </c>
      <c r="BM368" s="77" t="s">
        <v>1436</v>
      </c>
      <c r="BN368" s="599" t="s">
        <v>1197</v>
      </c>
      <c r="BO368" s="306" t="s">
        <v>1191</v>
      </c>
      <c r="BP368" s="306" t="str">
        <f t="shared" si="247"/>
        <v>BE1Q0UT#ABA</v>
      </c>
      <c r="BQ368" s="5"/>
    </row>
    <row r="369" spans="1:69" ht="14.25" hidden="1" customHeight="1">
      <c r="A369" s="498" t="s">
        <v>863</v>
      </c>
      <c r="B369" s="130" t="s">
        <v>805</v>
      </c>
      <c r="C369" s="545" t="s">
        <v>30</v>
      </c>
      <c r="D369" s="549" t="s">
        <v>357</v>
      </c>
      <c r="E369" s="550" t="s">
        <v>357</v>
      </c>
      <c r="F369" s="966"/>
      <c r="G369" s="157">
        <v>2025</v>
      </c>
      <c r="H369" s="176" t="s">
        <v>1431</v>
      </c>
      <c r="I369" s="176" t="s">
        <v>217</v>
      </c>
      <c r="J369" s="330" t="s">
        <v>196</v>
      </c>
      <c r="K369" s="176" t="s">
        <v>1181</v>
      </c>
      <c r="L369" s="176" t="s">
        <v>1188</v>
      </c>
      <c r="M369" s="327" t="s">
        <v>1189</v>
      </c>
      <c r="N369" s="55">
        <v>19.79</v>
      </c>
      <c r="O369" s="55">
        <v>19.79</v>
      </c>
      <c r="P369" s="55">
        <v>0</v>
      </c>
      <c r="Q369" s="55">
        <f t="shared" ref="Q369" si="271">P369</f>
        <v>0</v>
      </c>
      <c r="R369" s="55">
        <f t="shared" ref="R369" si="272">Q369</f>
        <v>0</v>
      </c>
      <c r="S369" s="55">
        <f t="shared" ref="S369" si="273">R369</f>
        <v>0</v>
      </c>
      <c r="T369" s="55">
        <f t="shared" ref="T369" si="274">S369</f>
        <v>0</v>
      </c>
      <c r="U369" s="55">
        <f t="shared" ref="U369" si="275">T369</f>
        <v>0</v>
      </c>
      <c r="V369" s="55">
        <f t="shared" ref="V369" si="276">U369</f>
        <v>0</v>
      </c>
      <c r="W369" s="55">
        <f t="shared" ref="W369" si="277">V369</f>
        <v>0</v>
      </c>
      <c r="X369" s="55">
        <f t="shared" ref="X369" si="278">W369</f>
        <v>0</v>
      </c>
      <c r="Y369" s="55">
        <f t="shared" ref="Y369" si="279">X369</f>
        <v>0</v>
      </c>
      <c r="Z369" s="55">
        <v>19.79</v>
      </c>
      <c r="AA369" s="55">
        <v>19.79</v>
      </c>
      <c r="AB369" s="147">
        <v>0.99</v>
      </c>
      <c r="AC369" s="147">
        <v>0</v>
      </c>
      <c r="AD369" s="147">
        <v>0</v>
      </c>
      <c r="AE369" s="147">
        <v>0</v>
      </c>
      <c r="AF369" s="147">
        <v>0</v>
      </c>
      <c r="AG369" s="147">
        <v>0</v>
      </c>
      <c r="AH369" s="147">
        <v>0</v>
      </c>
      <c r="AI369" s="147">
        <v>0</v>
      </c>
      <c r="AJ369" s="147">
        <v>0</v>
      </c>
      <c r="AK369" s="147">
        <v>0</v>
      </c>
      <c r="AL369" s="147">
        <v>0</v>
      </c>
      <c r="AM369" s="147">
        <v>0.99</v>
      </c>
      <c r="AN369" s="147">
        <v>0.99</v>
      </c>
      <c r="AO369" s="420">
        <v>0</v>
      </c>
      <c r="AP369" s="431">
        <f t="shared" ref="AP369" si="280">AC369*AO369</f>
        <v>0</v>
      </c>
      <c r="AQ369" s="385">
        <v>0</v>
      </c>
      <c r="AR369" s="237">
        <f t="shared" ref="AR369" si="281">AD369*AQ369</f>
        <v>0</v>
      </c>
      <c r="AS369" s="385">
        <v>0</v>
      </c>
      <c r="AT369" s="431">
        <f t="shared" ref="AT369" si="282">AE369*AS369</f>
        <v>0</v>
      </c>
      <c r="AU369" s="385">
        <v>0</v>
      </c>
      <c r="AV369" s="431">
        <f t="shared" ref="AV369" si="283">AF369*AU369</f>
        <v>0</v>
      </c>
      <c r="AW369" s="385">
        <v>0</v>
      </c>
      <c r="AX369" s="431">
        <f t="shared" ref="AX369" si="284">AG369*AW369</f>
        <v>0</v>
      </c>
      <c r="AY369" s="385">
        <v>0</v>
      </c>
      <c r="AZ369" s="431">
        <f t="shared" ref="AZ369" si="285">AH369*AY369</f>
        <v>0</v>
      </c>
      <c r="BA369" s="385">
        <v>0</v>
      </c>
      <c r="BB369" s="431">
        <f t="shared" ref="BB369" si="286">AI369*BA369</f>
        <v>0</v>
      </c>
      <c r="BC369" s="385">
        <v>0</v>
      </c>
      <c r="BD369" s="431">
        <f t="shared" ref="BD369" si="287">AJ369*BC369</f>
        <v>0</v>
      </c>
      <c r="BE369" s="385">
        <v>0</v>
      </c>
      <c r="BF369" s="431">
        <f t="shared" ref="BF369" si="288">AK369*BE369</f>
        <v>0</v>
      </c>
      <c r="BG369" s="385">
        <v>0</v>
      </c>
      <c r="BH369" s="431">
        <f t="shared" ref="BH369" si="289">AL369*BG369</f>
        <v>0</v>
      </c>
      <c r="BI369" s="385">
        <v>0</v>
      </c>
      <c r="BJ369" s="431">
        <f t="shared" ref="BJ369" si="290">AM369*BI369</f>
        <v>0</v>
      </c>
      <c r="BK369" s="385">
        <v>0</v>
      </c>
      <c r="BL369" s="445">
        <f t="shared" ref="BL369" si="291">AN369*BK369</f>
        <v>0</v>
      </c>
      <c r="BM369" s="77" t="s">
        <v>1437</v>
      </c>
      <c r="BN369" s="599" t="s">
        <v>1197</v>
      </c>
      <c r="BO369" s="306" t="s">
        <v>1242</v>
      </c>
      <c r="BP369" s="306" t="str">
        <f t="shared" ref="BP369" si="292">BM369</f>
        <v>BE1Q0UT#ABM</v>
      </c>
      <c r="BQ369" s="5"/>
    </row>
    <row r="370" spans="1:69" ht="14.25" hidden="1" customHeight="1">
      <c r="A370" s="498" t="s">
        <v>863</v>
      </c>
      <c r="B370" s="130" t="s">
        <v>805</v>
      </c>
      <c r="C370" s="545" t="s">
        <v>30</v>
      </c>
      <c r="D370" s="549" t="s">
        <v>357</v>
      </c>
      <c r="E370" s="550" t="s">
        <v>357</v>
      </c>
      <c r="F370" s="966"/>
      <c r="G370" s="157">
        <v>2025</v>
      </c>
      <c r="H370" s="176" t="s">
        <v>1431</v>
      </c>
      <c r="I370" s="176" t="s">
        <v>217</v>
      </c>
      <c r="J370" s="330" t="s">
        <v>196</v>
      </c>
      <c r="K370" s="176" t="s">
        <v>1181</v>
      </c>
      <c r="L370" s="176" t="s">
        <v>1182</v>
      </c>
      <c r="M370" s="327" t="s">
        <v>1208</v>
      </c>
      <c r="N370" s="55">
        <v>19.79</v>
      </c>
      <c r="O370" s="55">
        <v>19.79</v>
      </c>
      <c r="P370" s="55">
        <v>0</v>
      </c>
      <c r="Q370" s="55">
        <f t="shared" si="248"/>
        <v>0</v>
      </c>
      <c r="R370" s="55">
        <f t="shared" si="248"/>
        <v>0</v>
      </c>
      <c r="S370" s="55">
        <f t="shared" si="248"/>
        <v>0</v>
      </c>
      <c r="T370" s="55">
        <f t="shared" si="248"/>
        <v>0</v>
      </c>
      <c r="U370" s="55">
        <f t="shared" si="248"/>
        <v>0</v>
      </c>
      <c r="V370" s="55">
        <f t="shared" si="248"/>
        <v>0</v>
      </c>
      <c r="W370" s="55">
        <f t="shared" si="248"/>
        <v>0</v>
      </c>
      <c r="X370" s="55">
        <f t="shared" si="248"/>
        <v>0</v>
      </c>
      <c r="Y370" s="55">
        <f t="shared" si="248"/>
        <v>0</v>
      </c>
      <c r="Z370" s="55">
        <v>19.79</v>
      </c>
      <c r="AA370" s="55">
        <v>19.79</v>
      </c>
      <c r="AB370" s="147">
        <v>0.99</v>
      </c>
      <c r="AC370" s="147">
        <v>0</v>
      </c>
      <c r="AD370" s="147">
        <v>0</v>
      </c>
      <c r="AE370" s="147">
        <v>0</v>
      </c>
      <c r="AF370" s="147">
        <v>0</v>
      </c>
      <c r="AG370" s="147">
        <v>0</v>
      </c>
      <c r="AH370" s="147">
        <v>0</v>
      </c>
      <c r="AI370" s="147">
        <v>0</v>
      </c>
      <c r="AJ370" s="147">
        <v>0</v>
      </c>
      <c r="AK370" s="147">
        <v>0</v>
      </c>
      <c r="AL370" s="147">
        <v>0</v>
      </c>
      <c r="AM370" s="147">
        <v>0.99</v>
      </c>
      <c r="AN370" s="147">
        <v>0.99</v>
      </c>
      <c r="AO370" s="420">
        <v>0</v>
      </c>
      <c r="AP370" s="431">
        <f t="shared" si="215"/>
        <v>0</v>
      </c>
      <c r="AQ370" s="385">
        <v>0</v>
      </c>
      <c r="AR370" s="237">
        <f t="shared" si="216"/>
        <v>0</v>
      </c>
      <c r="AS370" s="385">
        <v>0</v>
      </c>
      <c r="AT370" s="431">
        <f t="shared" si="217"/>
        <v>0</v>
      </c>
      <c r="AU370" s="385">
        <v>0</v>
      </c>
      <c r="AV370" s="431">
        <f t="shared" si="214"/>
        <v>0</v>
      </c>
      <c r="AW370" s="385">
        <v>0</v>
      </c>
      <c r="AX370" s="431">
        <f t="shared" si="218"/>
        <v>0</v>
      </c>
      <c r="AY370" s="385">
        <v>0</v>
      </c>
      <c r="AZ370" s="431">
        <f t="shared" si="219"/>
        <v>0</v>
      </c>
      <c r="BA370" s="385">
        <v>0</v>
      </c>
      <c r="BB370" s="431">
        <f t="shared" si="220"/>
        <v>0</v>
      </c>
      <c r="BC370" s="385">
        <v>0</v>
      </c>
      <c r="BD370" s="431">
        <f t="shared" si="221"/>
        <v>0</v>
      </c>
      <c r="BE370" s="385">
        <v>0</v>
      </c>
      <c r="BF370" s="431">
        <f t="shared" si="222"/>
        <v>0</v>
      </c>
      <c r="BG370" s="385">
        <v>0</v>
      </c>
      <c r="BH370" s="431">
        <f t="shared" si="223"/>
        <v>0</v>
      </c>
      <c r="BI370" s="385">
        <v>480</v>
      </c>
      <c r="BJ370" s="431">
        <f t="shared" si="224"/>
        <v>475.2</v>
      </c>
      <c r="BK370" s="385">
        <v>0</v>
      </c>
      <c r="BL370" s="445">
        <f t="shared" si="225"/>
        <v>0</v>
      </c>
      <c r="BM370" s="77" t="s">
        <v>1438</v>
      </c>
      <c r="BN370" s="599" t="s">
        <v>1197</v>
      </c>
      <c r="BO370" s="306" t="s">
        <v>1186</v>
      </c>
      <c r="BP370" s="306" t="str">
        <f t="shared" si="247"/>
        <v>BE1Q0UT#AC3</v>
      </c>
    </row>
    <row r="371" spans="1:69" ht="14.25" hidden="1" customHeight="1">
      <c r="A371" s="498" t="s">
        <v>863</v>
      </c>
      <c r="B371" s="130" t="s">
        <v>805</v>
      </c>
      <c r="C371" s="545" t="s">
        <v>30</v>
      </c>
      <c r="D371" s="549" t="s">
        <v>357</v>
      </c>
      <c r="E371" s="550" t="s">
        <v>357</v>
      </c>
      <c r="F371" s="966"/>
      <c r="G371" s="157">
        <v>2025</v>
      </c>
      <c r="H371" s="176" t="s">
        <v>1431</v>
      </c>
      <c r="I371" s="176" t="s">
        <v>217</v>
      </c>
      <c r="J371" s="330" t="s">
        <v>196</v>
      </c>
      <c r="K371" s="176" t="s">
        <v>1181</v>
      </c>
      <c r="L371" s="176" t="s">
        <v>1188</v>
      </c>
      <c r="M371" s="327" t="s">
        <v>1189</v>
      </c>
      <c r="N371" s="55">
        <v>19.79</v>
      </c>
      <c r="O371" s="55">
        <v>19.79</v>
      </c>
      <c r="P371" s="55">
        <v>0</v>
      </c>
      <c r="Q371" s="55">
        <f t="shared" si="248"/>
        <v>0</v>
      </c>
      <c r="R371" s="55">
        <f t="shared" si="248"/>
        <v>0</v>
      </c>
      <c r="S371" s="55">
        <f t="shared" si="248"/>
        <v>0</v>
      </c>
      <c r="T371" s="55">
        <f t="shared" si="248"/>
        <v>0</v>
      </c>
      <c r="U371" s="55">
        <f t="shared" si="248"/>
        <v>0</v>
      </c>
      <c r="V371" s="55">
        <f t="shared" si="248"/>
        <v>0</v>
      </c>
      <c r="W371" s="55">
        <f t="shared" si="248"/>
        <v>0</v>
      </c>
      <c r="X371" s="55">
        <f t="shared" si="248"/>
        <v>0</v>
      </c>
      <c r="Y371" s="55">
        <f t="shared" si="248"/>
        <v>0</v>
      </c>
      <c r="Z371" s="55">
        <v>19.79</v>
      </c>
      <c r="AA371" s="55">
        <v>19.79</v>
      </c>
      <c r="AB371" s="147">
        <v>0.99</v>
      </c>
      <c r="AC371" s="147">
        <v>0</v>
      </c>
      <c r="AD371" s="147">
        <v>0</v>
      </c>
      <c r="AE371" s="147">
        <v>0</v>
      </c>
      <c r="AF371" s="147">
        <v>0</v>
      </c>
      <c r="AG371" s="147">
        <v>0</v>
      </c>
      <c r="AH371" s="147">
        <v>0</v>
      </c>
      <c r="AI371" s="147">
        <v>0</v>
      </c>
      <c r="AJ371" s="147">
        <v>0</v>
      </c>
      <c r="AK371" s="147">
        <v>0</v>
      </c>
      <c r="AL371" s="147">
        <v>0</v>
      </c>
      <c r="AM371" s="147">
        <v>0.99</v>
      </c>
      <c r="AN371" s="147">
        <v>0.99</v>
      </c>
      <c r="AO371" s="420">
        <v>0</v>
      </c>
      <c r="AP371" s="431">
        <f t="shared" si="215"/>
        <v>0</v>
      </c>
      <c r="AQ371" s="385">
        <v>0</v>
      </c>
      <c r="AR371" s="237">
        <f t="shared" si="216"/>
        <v>0</v>
      </c>
      <c r="AS371" s="385">
        <v>0</v>
      </c>
      <c r="AT371" s="431">
        <f t="shared" si="217"/>
        <v>0</v>
      </c>
      <c r="AU371" s="385">
        <v>0</v>
      </c>
      <c r="AV371" s="431">
        <f t="shared" si="214"/>
        <v>0</v>
      </c>
      <c r="AW371" s="385">
        <v>0</v>
      </c>
      <c r="AX371" s="431">
        <f t="shared" si="218"/>
        <v>0</v>
      </c>
      <c r="AY371" s="385">
        <v>0</v>
      </c>
      <c r="AZ371" s="431">
        <f t="shared" si="219"/>
        <v>0</v>
      </c>
      <c r="BA371" s="385">
        <v>0</v>
      </c>
      <c r="BB371" s="431">
        <f t="shared" si="220"/>
        <v>0</v>
      </c>
      <c r="BC371" s="385">
        <v>0</v>
      </c>
      <c r="BD371" s="431">
        <f t="shared" si="221"/>
        <v>0</v>
      </c>
      <c r="BE371" s="385">
        <v>0</v>
      </c>
      <c r="BF371" s="431">
        <f t="shared" si="222"/>
        <v>0</v>
      </c>
      <c r="BG371" s="385">
        <v>0</v>
      </c>
      <c r="BH371" s="431">
        <f t="shared" si="223"/>
        <v>0</v>
      </c>
      <c r="BI371" s="385">
        <v>0</v>
      </c>
      <c r="BJ371" s="431">
        <f t="shared" si="224"/>
        <v>0</v>
      </c>
      <c r="BK371" s="385">
        <v>1260</v>
      </c>
      <c r="BL371" s="445">
        <f t="shared" si="225"/>
        <v>1247.4000000000001</v>
      </c>
      <c r="BM371" s="77" t="s">
        <v>1439</v>
      </c>
      <c r="BN371" s="599" t="s">
        <v>1197</v>
      </c>
      <c r="BO371" s="306" t="s">
        <v>1194</v>
      </c>
      <c r="BP371" s="306" t="str">
        <f t="shared" si="247"/>
        <v>BE1Q0UT#UUF</v>
      </c>
    </row>
    <row r="372" spans="1:69" ht="14.25" hidden="1" customHeight="1">
      <c r="A372" s="498" t="s">
        <v>863</v>
      </c>
      <c r="B372" s="130" t="s">
        <v>805</v>
      </c>
      <c r="C372" s="545" t="s">
        <v>30</v>
      </c>
      <c r="D372" s="549" t="s">
        <v>357</v>
      </c>
      <c r="E372" s="550" t="s">
        <v>357</v>
      </c>
      <c r="F372" s="966"/>
      <c r="G372" s="157">
        <v>2025</v>
      </c>
      <c r="H372" s="176" t="s">
        <v>1440</v>
      </c>
      <c r="I372" s="176" t="s">
        <v>217</v>
      </c>
      <c r="J372" s="330" t="s">
        <v>196</v>
      </c>
      <c r="K372" s="176" t="s">
        <v>1265</v>
      </c>
      <c r="L372" s="176" t="s">
        <v>1188</v>
      </c>
      <c r="M372" s="327" t="s">
        <v>1189</v>
      </c>
      <c r="N372" s="55">
        <v>21.33</v>
      </c>
      <c r="O372" s="55">
        <v>21.33</v>
      </c>
      <c r="P372" s="55">
        <v>0</v>
      </c>
      <c r="Q372" s="55">
        <f t="shared" si="248"/>
        <v>0</v>
      </c>
      <c r="R372" s="55">
        <f t="shared" si="248"/>
        <v>0</v>
      </c>
      <c r="S372" s="55">
        <f t="shared" si="248"/>
        <v>0</v>
      </c>
      <c r="T372" s="55">
        <f t="shared" si="248"/>
        <v>0</v>
      </c>
      <c r="U372" s="55">
        <f t="shared" si="248"/>
        <v>0</v>
      </c>
      <c r="V372" s="55">
        <f t="shared" si="248"/>
        <v>0</v>
      </c>
      <c r="W372" s="55">
        <f t="shared" si="248"/>
        <v>0</v>
      </c>
      <c r="X372" s="55">
        <f t="shared" si="248"/>
        <v>0</v>
      </c>
      <c r="Y372" s="55">
        <f t="shared" si="248"/>
        <v>0</v>
      </c>
      <c r="Z372" s="55">
        <v>21.33</v>
      </c>
      <c r="AA372" s="55">
        <v>21.33</v>
      </c>
      <c r="AB372" s="147">
        <v>1.07</v>
      </c>
      <c r="AC372" s="147">
        <v>0</v>
      </c>
      <c r="AD372" s="147">
        <v>0</v>
      </c>
      <c r="AE372" s="147">
        <v>0</v>
      </c>
      <c r="AF372" s="147">
        <v>0</v>
      </c>
      <c r="AG372" s="147">
        <v>0</v>
      </c>
      <c r="AH372" s="147">
        <v>0</v>
      </c>
      <c r="AI372" s="147">
        <v>0</v>
      </c>
      <c r="AJ372" s="147">
        <v>0</v>
      </c>
      <c r="AK372" s="147">
        <v>0</v>
      </c>
      <c r="AL372" s="147">
        <v>0</v>
      </c>
      <c r="AM372" s="147">
        <v>1.07</v>
      </c>
      <c r="AN372" s="147">
        <v>1.07</v>
      </c>
      <c r="AO372" s="420">
        <v>0</v>
      </c>
      <c r="AP372" s="431">
        <f t="shared" si="215"/>
        <v>0</v>
      </c>
      <c r="AQ372" s="385">
        <v>0</v>
      </c>
      <c r="AR372" s="237">
        <f t="shared" si="216"/>
        <v>0</v>
      </c>
      <c r="AS372" s="385">
        <v>0</v>
      </c>
      <c r="AT372" s="431">
        <f t="shared" si="217"/>
        <v>0</v>
      </c>
      <c r="AU372" s="385">
        <v>0</v>
      </c>
      <c r="AV372" s="431">
        <f t="shared" si="214"/>
        <v>0</v>
      </c>
      <c r="AW372" s="385">
        <v>0</v>
      </c>
      <c r="AX372" s="431">
        <f t="shared" si="218"/>
        <v>0</v>
      </c>
      <c r="AY372" s="385">
        <v>0</v>
      </c>
      <c r="AZ372" s="431">
        <f t="shared" si="219"/>
        <v>0</v>
      </c>
      <c r="BA372" s="385">
        <v>0</v>
      </c>
      <c r="BB372" s="431">
        <f t="shared" si="220"/>
        <v>0</v>
      </c>
      <c r="BC372" s="385">
        <v>0</v>
      </c>
      <c r="BD372" s="431">
        <f t="shared" si="221"/>
        <v>0</v>
      </c>
      <c r="BE372" s="385">
        <v>0</v>
      </c>
      <c r="BF372" s="431">
        <f t="shared" si="222"/>
        <v>0</v>
      </c>
      <c r="BG372" s="385">
        <v>0</v>
      </c>
      <c r="BH372" s="431">
        <f t="shared" si="223"/>
        <v>0</v>
      </c>
      <c r="BI372" s="385">
        <v>0</v>
      </c>
      <c r="BJ372" s="431">
        <f t="shared" si="224"/>
        <v>0</v>
      </c>
      <c r="BK372" s="385">
        <v>0</v>
      </c>
      <c r="BL372" s="445">
        <f t="shared" si="225"/>
        <v>0</v>
      </c>
      <c r="BM372" s="77" t="s">
        <v>1441</v>
      </c>
      <c r="BN372" s="599" t="s">
        <v>1185</v>
      </c>
      <c r="BO372" s="306" t="s">
        <v>1191</v>
      </c>
      <c r="BP372" s="306" t="str">
        <f t="shared" si="247"/>
        <v>BE1M5AA#ABA</v>
      </c>
      <c r="BQ372" s="5"/>
    </row>
    <row r="373" spans="1:69" ht="14.25" hidden="1" customHeight="1">
      <c r="A373" s="498" t="s">
        <v>863</v>
      </c>
      <c r="B373" s="130" t="s">
        <v>805</v>
      </c>
      <c r="C373" s="545" t="s">
        <v>30</v>
      </c>
      <c r="D373" s="549" t="s">
        <v>357</v>
      </c>
      <c r="E373" s="550" t="s">
        <v>357</v>
      </c>
      <c r="F373" s="966"/>
      <c r="G373" s="157">
        <v>2025</v>
      </c>
      <c r="H373" s="176" t="s">
        <v>1440</v>
      </c>
      <c r="I373" s="176" t="s">
        <v>217</v>
      </c>
      <c r="J373" s="330" t="s">
        <v>196</v>
      </c>
      <c r="K373" s="176" t="s">
        <v>1265</v>
      </c>
      <c r="L373" s="176" t="s">
        <v>1188</v>
      </c>
      <c r="M373" s="327" t="s">
        <v>1189</v>
      </c>
      <c r="N373" s="55">
        <v>21.33</v>
      </c>
      <c r="O373" s="55">
        <v>21.33</v>
      </c>
      <c r="P373" s="55">
        <v>0</v>
      </c>
      <c r="Q373" s="55">
        <f t="shared" ref="Q373" si="293">P373</f>
        <v>0</v>
      </c>
      <c r="R373" s="55">
        <f t="shared" ref="R373" si="294">Q373</f>
        <v>0</v>
      </c>
      <c r="S373" s="55">
        <f t="shared" ref="S373" si="295">R373</f>
        <v>0</v>
      </c>
      <c r="T373" s="55">
        <f t="shared" ref="T373" si="296">S373</f>
        <v>0</v>
      </c>
      <c r="U373" s="55">
        <f t="shared" ref="U373" si="297">T373</f>
        <v>0</v>
      </c>
      <c r="V373" s="55">
        <f t="shared" ref="V373" si="298">U373</f>
        <v>0</v>
      </c>
      <c r="W373" s="55">
        <f t="shared" ref="W373" si="299">V373</f>
        <v>0</v>
      </c>
      <c r="X373" s="55">
        <f t="shared" ref="X373" si="300">W373</f>
        <v>0</v>
      </c>
      <c r="Y373" s="55">
        <f t="shared" ref="Y373" si="301">X373</f>
        <v>0</v>
      </c>
      <c r="Z373" s="55">
        <v>21.33</v>
      </c>
      <c r="AA373" s="55">
        <v>21.33</v>
      </c>
      <c r="AB373" s="147">
        <v>1.07</v>
      </c>
      <c r="AC373" s="147">
        <v>0</v>
      </c>
      <c r="AD373" s="147">
        <v>0</v>
      </c>
      <c r="AE373" s="147">
        <v>0</v>
      </c>
      <c r="AF373" s="147">
        <v>0</v>
      </c>
      <c r="AG373" s="147">
        <v>0</v>
      </c>
      <c r="AH373" s="147">
        <v>0</v>
      </c>
      <c r="AI373" s="147">
        <v>0</v>
      </c>
      <c r="AJ373" s="147">
        <v>0</v>
      </c>
      <c r="AK373" s="147">
        <v>0</v>
      </c>
      <c r="AL373" s="147">
        <v>0</v>
      </c>
      <c r="AM373" s="147">
        <v>1.07</v>
      </c>
      <c r="AN373" s="147">
        <v>1.07</v>
      </c>
      <c r="AO373" s="420">
        <v>0</v>
      </c>
      <c r="AP373" s="431">
        <f t="shared" ref="AP373" si="302">AC373*AO373</f>
        <v>0</v>
      </c>
      <c r="AQ373" s="385">
        <v>0</v>
      </c>
      <c r="AR373" s="237">
        <f t="shared" ref="AR373" si="303">AD373*AQ373</f>
        <v>0</v>
      </c>
      <c r="AS373" s="385">
        <v>0</v>
      </c>
      <c r="AT373" s="431">
        <f t="shared" ref="AT373" si="304">AE373*AS373</f>
        <v>0</v>
      </c>
      <c r="AU373" s="385">
        <v>0</v>
      </c>
      <c r="AV373" s="431">
        <f t="shared" ref="AV373" si="305">AF373*AU373</f>
        <v>0</v>
      </c>
      <c r="AW373" s="385">
        <v>0</v>
      </c>
      <c r="AX373" s="431">
        <f t="shared" ref="AX373" si="306">AG373*AW373</f>
        <v>0</v>
      </c>
      <c r="AY373" s="385">
        <v>0</v>
      </c>
      <c r="AZ373" s="431">
        <f t="shared" ref="AZ373" si="307">AH373*AY373</f>
        <v>0</v>
      </c>
      <c r="BA373" s="385">
        <v>0</v>
      </c>
      <c r="BB373" s="431">
        <f t="shared" ref="BB373" si="308">AI373*BA373</f>
        <v>0</v>
      </c>
      <c r="BC373" s="385">
        <v>0</v>
      </c>
      <c r="BD373" s="431">
        <f t="shared" ref="BD373" si="309">AJ373*BC373</f>
        <v>0</v>
      </c>
      <c r="BE373" s="385">
        <v>0</v>
      </c>
      <c r="BF373" s="431">
        <f t="shared" ref="BF373" si="310">AK373*BE373</f>
        <v>0</v>
      </c>
      <c r="BG373" s="385">
        <v>0</v>
      </c>
      <c r="BH373" s="431">
        <f t="shared" ref="BH373" si="311">AL373*BG373</f>
        <v>0</v>
      </c>
      <c r="BI373" s="385">
        <v>0</v>
      </c>
      <c r="BJ373" s="431">
        <f t="shared" ref="BJ373" si="312">AM373*BI373</f>
        <v>0</v>
      </c>
      <c r="BK373" s="385">
        <v>0</v>
      </c>
      <c r="BL373" s="445">
        <f t="shared" ref="BL373" si="313">AN373*BK373</f>
        <v>0</v>
      </c>
      <c r="BM373" s="77" t="s">
        <v>1442</v>
      </c>
      <c r="BN373" s="599" t="s">
        <v>1185</v>
      </c>
      <c r="BO373" s="306" t="s">
        <v>1242</v>
      </c>
      <c r="BP373" s="306" t="str">
        <f t="shared" ref="BP373" si="314">BM373</f>
        <v>BE1M5AA#ABM</v>
      </c>
      <c r="BQ373" s="5"/>
    </row>
    <row r="374" spans="1:69" ht="14.25" hidden="1" customHeight="1">
      <c r="A374" s="498" t="s">
        <v>863</v>
      </c>
      <c r="B374" s="130" t="s">
        <v>805</v>
      </c>
      <c r="C374" s="545" t="s">
        <v>30</v>
      </c>
      <c r="D374" s="549" t="s">
        <v>357</v>
      </c>
      <c r="E374" s="550" t="s">
        <v>357</v>
      </c>
      <c r="F374" s="966"/>
      <c r="G374" s="157">
        <v>2025</v>
      </c>
      <c r="H374" s="176" t="s">
        <v>1440</v>
      </c>
      <c r="I374" s="176" t="s">
        <v>217</v>
      </c>
      <c r="J374" s="330" t="s">
        <v>196</v>
      </c>
      <c r="K374" s="176" t="s">
        <v>1265</v>
      </c>
      <c r="L374" s="176" t="s">
        <v>1182</v>
      </c>
      <c r="M374" s="327" t="s">
        <v>1208</v>
      </c>
      <c r="N374" s="55">
        <v>21.33</v>
      </c>
      <c r="O374" s="55">
        <v>21.33</v>
      </c>
      <c r="P374" s="55">
        <v>0</v>
      </c>
      <c r="Q374" s="55">
        <f t="shared" si="248"/>
        <v>0</v>
      </c>
      <c r="R374" s="55">
        <f t="shared" si="248"/>
        <v>0</v>
      </c>
      <c r="S374" s="55">
        <f t="shared" si="248"/>
        <v>0</v>
      </c>
      <c r="T374" s="55">
        <f t="shared" si="248"/>
        <v>0</v>
      </c>
      <c r="U374" s="55">
        <f t="shared" si="248"/>
        <v>0</v>
      </c>
      <c r="V374" s="55">
        <f t="shared" si="248"/>
        <v>0</v>
      </c>
      <c r="W374" s="55">
        <f t="shared" si="248"/>
        <v>0</v>
      </c>
      <c r="X374" s="55">
        <f t="shared" si="248"/>
        <v>0</v>
      </c>
      <c r="Y374" s="55">
        <f t="shared" si="248"/>
        <v>0</v>
      </c>
      <c r="Z374" s="55">
        <v>21.33</v>
      </c>
      <c r="AA374" s="55">
        <v>21.33</v>
      </c>
      <c r="AB374" s="147">
        <v>1.07</v>
      </c>
      <c r="AC374" s="147">
        <v>0</v>
      </c>
      <c r="AD374" s="147">
        <v>0</v>
      </c>
      <c r="AE374" s="147">
        <v>0</v>
      </c>
      <c r="AF374" s="147">
        <v>0</v>
      </c>
      <c r="AG374" s="147">
        <v>0</v>
      </c>
      <c r="AH374" s="147">
        <v>0</v>
      </c>
      <c r="AI374" s="147">
        <v>0</v>
      </c>
      <c r="AJ374" s="147">
        <v>0</v>
      </c>
      <c r="AK374" s="147">
        <v>0</v>
      </c>
      <c r="AL374" s="147">
        <v>0</v>
      </c>
      <c r="AM374" s="147">
        <v>1.07</v>
      </c>
      <c r="AN374" s="147">
        <v>1.07</v>
      </c>
      <c r="AO374" s="420">
        <v>0</v>
      </c>
      <c r="AP374" s="431">
        <f t="shared" si="215"/>
        <v>0</v>
      </c>
      <c r="AQ374" s="385">
        <v>0</v>
      </c>
      <c r="AR374" s="237">
        <f t="shared" si="216"/>
        <v>0</v>
      </c>
      <c r="AS374" s="385">
        <v>0</v>
      </c>
      <c r="AT374" s="431">
        <f t="shared" si="217"/>
        <v>0</v>
      </c>
      <c r="AU374" s="385">
        <v>0</v>
      </c>
      <c r="AV374" s="431">
        <f t="shared" si="214"/>
        <v>0</v>
      </c>
      <c r="AW374" s="385">
        <v>0</v>
      </c>
      <c r="AX374" s="431">
        <f t="shared" si="218"/>
        <v>0</v>
      </c>
      <c r="AY374" s="385">
        <v>0</v>
      </c>
      <c r="AZ374" s="431">
        <f t="shared" si="219"/>
        <v>0</v>
      </c>
      <c r="BA374" s="385">
        <v>0</v>
      </c>
      <c r="BB374" s="431">
        <f t="shared" si="220"/>
        <v>0</v>
      </c>
      <c r="BC374" s="385">
        <v>0</v>
      </c>
      <c r="BD374" s="431">
        <f t="shared" si="221"/>
        <v>0</v>
      </c>
      <c r="BE374" s="385">
        <v>0</v>
      </c>
      <c r="BF374" s="431">
        <f t="shared" si="222"/>
        <v>0</v>
      </c>
      <c r="BG374" s="385">
        <v>0</v>
      </c>
      <c r="BH374" s="431">
        <f t="shared" si="223"/>
        <v>0</v>
      </c>
      <c r="BI374" s="385">
        <v>480</v>
      </c>
      <c r="BJ374" s="431">
        <f t="shared" si="224"/>
        <v>513.6</v>
      </c>
      <c r="BK374" s="385">
        <v>0</v>
      </c>
      <c r="BL374" s="445">
        <f t="shared" si="225"/>
        <v>0</v>
      </c>
      <c r="BM374" s="77" t="s">
        <v>1443</v>
      </c>
      <c r="BN374" s="599" t="s">
        <v>1185</v>
      </c>
      <c r="BO374" s="306" t="s">
        <v>1186</v>
      </c>
      <c r="BP374" s="306" t="str">
        <f t="shared" si="247"/>
        <v>BE1M5AA#AC3</v>
      </c>
    </row>
    <row r="375" spans="1:69" ht="14.25" hidden="1" customHeight="1">
      <c r="A375" s="498" t="s">
        <v>863</v>
      </c>
      <c r="B375" s="130" t="s">
        <v>805</v>
      </c>
      <c r="C375" s="545" t="s">
        <v>30</v>
      </c>
      <c r="D375" s="549" t="s">
        <v>357</v>
      </c>
      <c r="E375" s="550" t="s">
        <v>357</v>
      </c>
      <c r="F375" s="966"/>
      <c r="G375" s="157">
        <v>2025</v>
      </c>
      <c r="H375" s="176" t="s">
        <v>1440</v>
      </c>
      <c r="I375" s="176" t="s">
        <v>217</v>
      </c>
      <c r="J375" s="330" t="s">
        <v>196</v>
      </c>
      <c r="K375" s="176" t="s">
        <v>1265</v>
      </c>
      <c r="L375" s="176" t="s">
        <v>1188</v>
      </c>
      <c r="M375" s="327" t="s">
        <v>1189</v>
      </c>
      <c r="N375" s="55">
        <v>21.33</v>
      </c>
      <c r="O375" s="55">
        <v>21.33</v>
      </c>
      <c r="P375" s="55">
        <v>0</v>
      </c>
      <c r="Q375" s="55">
        <f t="shared" si="248"/>
        <v>0</v>
      </c>
      <c r="R375" s="55">
        <f t="shared" si="248"/>
        <v>0</v>
      </c>
      <c r="S375" s="55">
        <f t="shared" si="248"/>
        <v>0</v>
      </c>
      <c r="T375" s="55">
        <f t="shared" si="248"/>
        <v>0</v>
      </c>
      <c r="U375" s="55">
        <f t="shared" si="248"/>
        <v>0</v>
      </c>
      <c r="V375" s="55">
        <f t="shared" si="248"/>
        <v>0</v>
      </c>
      <c r="W375" s="55">
        <f t="shared" si="248"/>
        <v>0</v>
      </c>
      <c r="X375" s="55">
        <f t="shared" si="248"/>
        <v>0</v>
      </c>
      <c r="Y375" s="55">
        <f t="shared" si="248"/>
        <v>0</v>
      </c>
      <c r="Z375" s="55">
        <v>21.33</v>
      </c>
      <c r="AA375" s="55">
        <v>21.33</v>
      </c>
      <c r="AB375" s="147">
        <v>1.07</v>
      </c>
      <c r="AC375" s="147">
        <v>0</v>
      </c>
      <c r="AD375" s="147">
        <v>0</v>
      </c>
      <c r="AE375" s="147">
        <v>0</v>
      </c>
      <c r="AF375" s="147">
        <v>0</v>
      </c>
      <c r="AG375" s="147">
        <v>0</v>
      </c>
      <c r="AH375" s="147">
        <v>0</v>
      </c>
      <c r="AI375" s="147">
        <v>0</v>
      </c>
      <c r="AJ375" s="147">
        <v>0</v>
      </c>
      <c r="AK375" s="147">
        <v>0</v>
      </c>
      <c r="AL375" s="147">
        <v>0</v>
      </c>
      <c r="AM375" s="147">
        <v>1.07</v>
      </c>
      <c r="AN375" s="147">
        <v>1.07</v>
      </c>
      <c r="AO375" s="420">
        <v>0</v>
      </c>
      <c r="AP375" s="431">
        <f t="shared" si="215"/>
        <v>0</v>
      </c>
      <c r="AQ375" s="385">
        <v>0</v>
      </c>
      <c r="AR375" s="237">
        <f t="shared" si="216"/>
        <v>0</v>
      </c>
      <c r="AS375" s="385">
        <v>0</v>
      </c>
      <c r="AT375" s="431">
        <f t="shared" si="217"/>
        <v>0</v>
      </c>
      <c r="AU375" s="385">
        <v>0</v>
      </c>
      <c r="AV375" s="431">
        <f t="shared" si="214"/>
        <v>0</v>
      </c>
      <c r="AW375" s="385">
        <v>0</v>
      </c>
      <c r="AX375" s="431">
        <f t="shared" si="218"/>
        <v>0</v>
      </c>
      <c r="AY375" s="385">
        <v>0</v>
      </c>
      <c r="AZ375" s="431">
        <f t="shared" si="219"/>
        <v>0</v>
      </c>
      <c r="BA375" s="385">
        <v>0</v>
      </c>
      <c r="BB375" s="431">
        <f t="shared" si="220"/>
        <v>0</v>
      </c>
      <c r="BC375" s="385">
        <v>0</v>
      </c>
      <c r="BD375" s="431">
        <f t="shared" si="221"/>
        <v>0</v>
      </c>
      <c r="BE375" s="385">
        <v>0</v>
      </c>
      <c r="BF375" s="431">
        <f t="shared" si="222"/>
        <v>0</v>
      </c>
      <c r="BG375" s="385">
        <v>0</v>
      </c>
      <c r="BH375" s="431">
        <f t="shared" si="223"/>
        <v>0</v>
      </c>
      <c r="BI375" s="385">
        <v>0</v>
      </c>
      <c r="BJ375" s="431">
        <f t="shared" si="224"/>
        <v>0</v>
      </c>
      <c r="BK375" s="385">
        <v>0</v>
      </c>
      <c r="BL375" s="445">
        <f t="shared" si="225"/>
        <v>0</v>
      </c>
      <c r="BM375" s="77" t="s">
        <v>1444</v>
      </c>
      <c r="BN375" s="599" t="s">
        <v>1185</v>
      </c>
      <c r="BO375" s="306" t="s">
        <v>1194</v>
      </c>
      <c r="BP375" s="306" t="str">
        <f t="shared" si="247"/>
        <v>BE1M5AA#UUF</v>
      </c>
    </row>
    <row r="376" spans="1:69" ht="14.25" hidden="1" customHeight="1">
      <c r="A376" s="498" t="s">
        <v>863</v>
      </c>
      <c r="B376" s="130" t="s">
        <v>805</v>
      </c>
      <c r="C376" s="545" t="s">
        <v>30</v>
      </c>
      <c r="D376" s="549" t="s">
        <v>357</v>
      </c>
      <c r="E376" s="550" t="s">
        <v>357</v>
      </c>
      <c r="F376" s="966"/>
      <c r="G376" s="157">
        <v>2025</v>
      </c>
      <c r="H376" s="176" t="s">
        <v>1440</v>
      </c>
      <c r="I376" s="176" t="s">
        <v>217</v>
      </c>
      <c r="J376" s="330" t="s">
        <v>196</v>
      </c>
      <c r="K376" s="176" t="s">
        <v>1265</v>
      </c>
      <c r="L376" s="176" t="s">
        <v>1182</v>
      </c>
      <c r="M376" s="327" t="s">
        <v>1208</v>
      </c>
      <c r="N376" s="55">
        <v>21.33</v>
      </c>
      <c r="O376" s="55">
        <v>21.33</v>
      </c>
      <c r="P376" s="55">
        <v>0</v>
      </c>
      <c r="Q376" s="55">
        <f t="shared" si="248"/>
        <v>0</v>
      </c>
      <c r="R376" s="55">
        <f t="shared" si="248"/>
        <v>0</v>
      </c>
      <c r="S376" s="55">
        <f t="shared" si="248"/>
        <v>0</v>
      </c>
      <c r="T376" s="55">
        <f t="shared" si="248"/>
        <v>0</v>
      </c>
      <c r="U376" s="55">
        <f t="shared" si="248"/>
        <v>0</v>
      </c>
      <c r="V376" s="55">
        <f t="shared" si="248"/>
        <v>0</v>
      </c>
      <c r="W376" s="55">
        <f t="shared" si="248"/>
        <v>0</v>
      </c>
      <c r="X376" s="55">
        <f t="shared" si="248"/>
        <v>0</v>
      </c>
      <c r="Y376" s="55">
        <f t="shared" si="248"/>
        <v>0</v>
      </c>
      <c r="Z376" s="55">
        <v>21.33</v>
      </c>
      <c r="AA376" s="55">
        <v>21.33</v>
      </c>
      <c r="AB376" s="147">
        <v>1.07</v>
      </c>
      <c r="AC376" s="147">
        <v>0</v>
      </c>
      <c r="AD376" s="147">
        <v>0</v>
      </c>
      <c r="AE376" s="147">
        <v>0</v>
      </c>
      <c r="AF376" s="147">
        <v>0</v>
      </c>
      <c r="AG376" s="147">
        <v>0</v>
      </c>
      <c r="AH376" s="147">
        <v>0</v>
      </c>
      <c r="AI376" s="147">
        <v>0</v>
      </c>
      <c r="AJ376" s="147">
        <v>0</v>
      </c>
      <c r="AK376" s="147">
        <v>0</v>
      </c>
      <c r="AL376" s="147">
        <v>0</v>
      </c>
      <c r="AM376" s="147">
        <v>1.07</v>
      </c>
      <c r="AN376" s="147">
        <v>1.07</v>
      </c>
      <c r="AO376" s="420">
        <v>0</v>
      </c>
      <c r="AP376" s="431">
        <f t="shared" si="215"/>
        <v>0</v>
      </c>
      <c r="AQ376" s="385">
        <v>0</v>
      </c>
      <c r="AR376" s="237">
        <f t="shared" si="216"/>
        <v>0</v>
      </c>
      <c r="AS376" s="385">
        <v>0</v>
      </c>
      <c r="AT376" s="431">
        <f t="shared" si="217"/>
        <v>0</v>
      </c>
      <c r="AU376" s="385">
        <v>0</v>
      </c>
      <c r="AV376" s="431">
        <f t="shared" si="214"/>
        <v>0</v>
      </c>
      <c r="AW376" s="385">
        <v>0</v>
      </c>
      <c r="AX376" s="431">
        <f t="shared" si="218"/>
        <v>0</v>
      </c>
      <c r="AY376" s="385">
        <v>0</v>
      </c>
      <c r="AZ376" s="431">
        <f t="shared" si="219"/>
        <v>0</v>
      </c>
      <c r="BA376" s="385">
        <v>0</v>
      </c>
      <c r="BB376" s="431">
        <f t="shared" si="220"/>
        <v>0</v>
      </c>
      <c r="BC376" s="385">
        <v>0</v>
      </c>
      <c r="BD376" s="431">
        <f t="shared" si="221"/>
        <v>0</v>
      </c>
      <c r="BE376" s="385">
        <v>0</v>
      </c>
      <c r="BF376" s="431">
        <f t="shared" si="222"/>
        <v>0</v>
      </c>
      <c r="BG376" s="385">
        <v>0</v>
      </c>
      <c r="BH376" s="431">
        <f t="shared" si="223"/>
        <v>0</v>
      </c>
      <c r="BI376" s="385">
        <v>0</v>
      </c>
      <c r="BJ376" s="431">
        <f t="shared" si="224"/>
        <v>0</v>
      </c>
      <c r="BK376" s="385">
        <v>480</v>
      </c>
      <c r="BL376" s="445">
        <f t="shared" si="225"/>
        <v>513.6</v>
      </c>
      <c r="BM376" s="77" t="s">
        <v>1445</v>
      </c>
      <c r="BN376" s="599" t="s">
        <v>1197</v>
      </c>
      <c r="BO376" s="306" t="s">
        <v>1186</v>
      </c>
      <c r="BP376" s="306" t="str">
        <f t="shared" si="247"/>
        <v>BE1M6AA#AC3</v>
      </c>
    </row>
    <row r="377" spans="1:69" ht="14.25" hidden="1" customHeight="1">
      <c r="A377" s="498" t="s">
        <v>863</v>
      </c>
      <c r="B377" s="130" t="s">
        <v>805</v>
      </c>
      <c r="C377" s="545" t="s">
        <v>30</v>
      </c>
      <c r="D377" s="549" t="s">
        <v>357</v>
      </c>
      <c r="E377" s="550" t="s">
        <v>357</v>
      </c>
      <c r="F377" s="966"/>
      <c r="G377" s="157">
        <v>2025</v>
      </c>
      <c r="H377" s="176" t="s">
        <v>1446</v>
      </c>
      <c r="I377" s="176" t="s">
        <v>174</v>
      </c>
      <c r="J377" s="330" t="s">
        <v>196</v>
      </c>
      <c r="K377" s="176" t="s">
        <v>1181</v>
      </c>
      <c r="L377" s="176" t="s">
        <v>1188</v>
      </c>
      <c r="M377" s="327" t="s">
        <v>1189</v>
      </c>
      <c r="N377" s="55">
        <v>18.600000000000001</v>
      </c>
      <c r="O377" s="55">
        <v>18.600000000000001</v>
      </c>
      <c r="P377" s="55">
        <v>0</v>
      </c>
      <c r="Q377" s="55">
        <f t="shared" si="248"/>
        <v>0</v>
      </c>
      <c r="R377" s="55">
        <f t="shared" si="248"/>
        <v>0</v>
      </c>
      <c r="S377" s="55">
        <f t="shared" si="248"/>
        <v>0</v>
      </c>
      <c r="T377" s="55">
        <f t="shared" si="248"/>
        <v>0</v>
      </c>
      <c r="U377" s="55">
        <f t="shared" si="248"/>
        <v>0</v>
      </c>
      <c r="V377" s="55">
        <f t="shared" si="248"/>
        <v>0</v>
      </c>
      <c r="W377" s="55">
        <f t="shared" si="248"/>
        <v>0</v>
      </c>
      <c r="X377" s="55">
        <f t="shared" si="248"/>
        <v>0</v>
      </c>
      <c r="Y377" s="55">
        <f t="shared" si="248"/>
        <v>0</v>
      </c>
      <c r="Z377" s="55">
        <v>18.600000000000001</v>
      </c>
      <c r="AA377" s="55">
        <v>18.600000000000001</v>
      </c>
      <c r="AB377" s="147">
        <v>0.93</v>
      </c>
      <c r="AC377" s="147">
        <v>0</v>
      </c>
      <c r="AD377" s="147">
        <v>0</v>
      </c>
      <c r="AE377" s="147">
        <v>0</v>
      </c>
      <c r="AF377" s="147">
        <v>0</v>
      </c>
      <c r="AG377" s="147">
        <v>0</v>
      </c>
      <c r="AH377" s="147">
        <v>0</v>
      </c>
      <c r="AI377" s="147">
        <v>0</v>
      </c>
      <c r="AJ377" s="147">
        <v>0</v>
      </c>
      <c r="AK377" s="147">
        <v>0</v>
      </c>
      <c r="AL377" s="147">
        <v>0</v>
      </c>
      <c r="AM377" s="147">
        <v>0.93</v>
      </c>
      <c r="AN377" s="147">
        <v>0.93</v>
      </c>
      <c r="AO377" s="420">
        <v>0</v>
      </c>
      <c r="AP377" s="431">
        <f t="shared" si="215"/>
        <v>0</v>
      </c>
      <c r="AQ377" s="385">
        <v>0</v>
      </c>
      <c r="AR377" s="237">
        <f t="shared" si="216"/>
        <v>0</v>
      </c>
      <c r="AS377" s="385">
        <v>0</v>
      </c>
      <c r="AT377" s="431">
        <f t="shared" si="217"/>
        <v>0</v>
      </c>
      <c r="AU377" s="385">
        <v>0</v>
      </c>
      <c r="AV377" s="431">
        <f t="shared" si="214"/>
        <v>0</v>
      </c>
      <c r="AW377" s="385">
        <v>0</v>
      </c>
      <c r="AX377" s="431">
        <f t="shared" si="218"/>
        <v>0</v>
      </c>
      <c r="AY377" s="385">
        <v>0</v>
      </c>
      <c r="AZ377" s="431">
        <f t="shared" si="219"/>
        <v>0</v>
      </c>
      <c r="BA377" s="385">
        <v>0</v>
      </c>
      <c r="BB377" s="431">
        <f t="shared" si="220"/>
        <v>0</v>
      </c>
      <c r="BC377" s="385">
        <v>0</v>
      </c>
      <c r="BD377" s="431">
        <f t="shared" si="221"/>
        <v>0</v>
      </c>
      <c r="BE377" s="385">
        <v>0</v>
      </c>
      <c r="BF377" s="431">
        <f t="shared" si="222"/>
        <v>0</v>
      </c>
      <c r="BG377" s="385">
        <v>0</v>
      </c>
      <c r="BH377" s="431">
        <f t="shared" si="223"/>
        <v>0</v>
      </c>
      <c r="BI377" s="385">
        <v>0</v>
      </c>
      <c r="BJ377" s="431">
        <f t="shared" si="224"/>
        <v>0</v>
      </c>
      <c r="BK377" s="385">
        <v>1080</v>
      </c>
      <c r="BL377" s="445">
        <f t="shared" si="225"/>
        <v>1004.4000000000001</v>
      </c>
      <c r="BM377" s="77" t="s">
        <v>1447</v>
      </c>
      <c r="BN377" s="599" t="s">
        <v>1185</v>
      </c>
      <c r="BO377" s="306" t="s">
        <v>1191</v>
      </c>
      <c r="BP377" s="306" t="str">
        <f t="shared" si="247"/>
        <v>BD5F6AA#ABA</v>
      </c>
      <c r="BQ377" s="5"/>
    </row>
    <row r="378" spans="1:69" ht="14.25" hidden="1" customHeight="1">
      <c r="A378" s="498" t="s">
        <v>863</v>
      </c>
      <c r="B378" s="130" t="s">
        <v>805</v>
      </c>
      <c r="C378" s="545" t="s">
        <v>30</v>
      </c>
      <c r="D378" s="549" t="s">
        <v>357</v>
      </c>
      <c r="E378" s="550" t="s">
        <v>357</v>
      </c>
      <c r="F378" s="966"/>
      <c r="G378" s="157">
        <v>2025</v>
      </c>
      <c r="H378" s="176" t="s">
        <v>1446</v>
      </c>
      <c r="I378" s="176" t="s">
        <v>174</v>
      </c>
      <c r="J378" s="330" t="s">
        <v>196</v>
      </c>
      <c r="K378" s="176" t="s">
        <v>1181</v>
      </c>
      <c r="L378" s="176" t="s">
        <v>1188</v>
      </c>
      <c r="M378" s="327" t="s">
        <v>1189</v>
      </c>
      <c r="N378" s="55">
        <v>18.600000000000001</v>
      </c>
      <c r="O378" s="55">
        <v>18.600000000000001</v>
      </c>
      <c r="P378" s="55">
        <v>0</v>
      </c>
      <c r="Q378" s="55">
        <f t="shared" ref="Q378" si="315">P378</f>
        <v>0</v>
      </c>
      <c r="R378" s="55">
        <f t="shared" ref="R378" si="316">Q378</f>
        <v>0</v>
      </c>
      <c r="S378" s="55">
        <f t="shared" ref="S378" si="317">R378</f>
        <v>0</v>
      </c>
      <c r="T378" s="55">
        <f t="shared" ref="T378" si="318">S378</f>
        <v>0</v>
      </c>
      <c r="U378" s="55">
        <f t="shared" ref="U378" si="319">T378</f>
        <v>0</v>
      </c>
      <c r="V378" s="55">
        <f t="shared" ref="V378" si="320">U378</f>
        <v>0</v>
      </c>
      <c r="W378" s="55">
        <f t="shared" ref="W378" si="321">V378</f>
        <v>0</v>
      </c>
      <c r="X378" s="55">
        <f t="shared" ref="X378" si="322">W378</f>
        <v>0</v>
      </c>
      <c r="Y378" s="55">
        <f t="shared" ref="Y378" si="323">X378</f>
        <v>0</v>
      </c>
      <c r="Z378" s="55">
        <v>18.600000000000001</v>
      </c>
      <c r="AA378" s="55">
        <v>18.600000000000001</v>
      </c>
      <c r="AB378" s="147">
        <v>0.93</v>
      </c>
      <c r="AC378" s="147">
        <v>0</v>
      </c>
      <c r="AD378" s="147">
        <v>0</v>
      </c>
      <c r="AE378" s="147">
        <v>0</v>
      </c>
      <c r="AF378" s="147">
        <v>0</v>
      </c>
      <c r="AG378" s="147">
        <v>0</v>
      </c>
      <c r="AH378" s="147">
        <v>0</v>
      </c>
      <c r="AI378" s="147">
        <v>0</v>
      </c>
      <c r="AJ378" s="147">
        <v>0</v>
      </c>
      <c r="AK378" s="147">
        <v>0</v>
      </c>
      <c r="AL378" s="147">
        <v>0</v>
      </c>
      <c r="AM378" s="147">
        <v>0.93</v>
      </c>
      <c r="AN378" s="147">
        <v>0.93</v>
      </c>
      <c r="AO378" s="420">
        <v>0</v>
      </c>
      <c r="AP378" s="431">
        <f t="shared" ref="AP378" si="324">AC378*AO378</f>
        <v>0</v>
      </c>
      <c r="AQ378" s="385">
        <v>0</v>
      </c>
      <c r="AR378" s="237">
        <f t="shared" ref="AR378" si="325">AD378*AQ378</f>
        <v>0</v>
      </c>
      <c r="AS378" s="385">
        <v>0</v>
      </c>
      <c r="AT378" s="431">
        <f t="shared" ref="AT378" si="326">AE378*AS378</f>
        <v>0</v>
      </c>
      <c r="AU378" s="385">
        <v>0</v>
      </c>
      <c r="AV378" s="431">
        <f t="shared" ref="AV378" si="327">AF378*AU378</f>
        <v>0</v>
      </c>
      <c r="AW378" s="385">
        <v>0</v>
      </c>
      <c r="AX378" s="431">
        <f t="shared" ref="AX378" si="328">AG378*AW378</f>
        <v>0</v>
      </c>
      <c r="AY378" s="385">
        <v>0</v>
      </c>
      <c r="AZ378" s="431">
        <f t="shared" ref="AZ378" si="329">AH378*AY378</f>
        <v>0</v>
      </c>
      <c r="BA378" s="385">
        <v>0</v>
      </c>
      <c r="BB378" s="431">
        <f t="shared" ref="BB378" si="330">AI378*BA378</f>
        <v>0</v>
      </c>
      <c r="BC378" s="385">
        <v>0</v>
      </c>
      <c r="BD378" s="431">
        <f t="shared" ref="BD378" si="331">AJ378*BC378</f>
        <v>0</v>
      </c>
      <c r="BE378" s="385">
        <v>0</v>
      </c>
      <c r="BF378" s="431">
        <f t="shared" ref="BF378" si="332">AK378*BE378</f>
        <v>0</v>
      </c>
      <c r="BG378" s="385">
        <v>0</v>
      </c>
      <c r="BH378" s="431">
        <f t="shared" ref="BH378" si="333">AL378*BG378</f>
        <v>0</v>
      </c>
      <c r="BI378" s="385">
        <v>0</v>
      </c>
      <c r="BJ378" s="431">
        <f t="shared" ref="BJ378" si="334">AM378*BI378</f>
        <v>0</v>
      </c>
      <c r="BK378" s="385">
        <v>0</v>
      </c>
      <c r="BL378" s="445">
        <f t="shared" ref="BL378" si="335">AN378*BK378</f>
        <v>0</v>
      </c>
      <c r="BM378" s="77" t="s">
        <v>1448</v>
      </c>
      <c r="BN378" s="599" t="s">
        <v>1185</v>
      </c>
      <c r="BO378" s="306" t="s">
        <v>1242</v>
      </c>
      <c r="BP378" s="306" t="str">
        <f t="shared" ref="BP378" si="336">BM378</f>
        <v>BD5F6AA#ABM</v>
      </c>
      <c r="BQ378" s="5"/>
    </row>
    <row r="379" spans="1:69" ht="14.25" hidden="1" customHeight="1">
      <c r="A379" s="498" t="s">
        <v>863</v>
      </c>
      <c r="B379" s="130" t="s">
        <v>805</v>
      </c>
      <c r="C379" s="545" t="s">
        <v>30</v>
      </c>
      <c r="D379" s="549" t="s">
        <v>357</v>
      </c>
      <c r="E379" s="550" t="s">
        <v>357</v>
      </c>
      <c r="F379" s="966"/>
      <c r="G379" s="157">
        <v>2025</v>
      </c>
      <c r="H379" s="176" t="s">
        <v>1446</v>
      </c>
      <c r="I379" s="176" t="s">
        <v>174</v>
      </c>
      <c r="J379" s="330" t="s">
        <v>196</v>
      </c>
      <c r="K379" s="176" t="s">
        <v>1181</v>
      </c>
      <c r="L379" s="176" t="s">
        <v>1182</v>
      </c>
      <c r="M379" s="327" t="s">
        <v>1208</v>
      </c>
      <c r="N379" s="55">
        <v>18.600000000000001</v>
      </c>
      <c r="O379" s="55">
        <v>18.600000000000001</v>
      </c>
      <c r="P379" s="55">
        <v>0</v>
      </c>
      <c r="Q379" s="55">
        <f t="shared" si="248"/>
        <v>0</v>
      </c>
      <c r="R379" s="55">
        <f t="shared" si="248"/>
        <v>0</v>
      </c>
      <c r="S379" s="55">
        <f t="shared" si="248"/>
        <v>0</v>
      </c>
      <c r="T379" s="55">
        <f t="shared" si="248"/>
        <v>0</v>
      </c>
      <c r="U379" s="55">
        <f t="shared" si="248"/>
        <v>0</v>
      </c>
      <c r="V379" s="55">
        <f t="shared" si="248"/>
        <v>0</v>
      </c>
      <c r="W379" s="55">
        <f t="shared" si="248"/>
        <v>0</v>
      </c>
      <c r="X379" s="55">
        <f t="shared" si="248"/>
        <v>0</v>
      </c>
      <c r="Y379" s="55">
        <f t="shared" si="248"/>
        <v>0</v>
      </c>
      <c r="Z379" s="55">
        <v>18.600000000000001</v>
      </c>
      <c r="AA379" s="55">
        <v>18.600000000000001</v>
      </c>
      <c r="AB379" s="147">
        <v>0.93</v>
      </c>
      <c r="AC379" s="147">
        <v>0</v>
      </c>
      <c r="AD379" s="147">
        <v>0</v>
      </c>
      <c r="AE379" s="147">
        <v>0</v>
      </c>
      <c r="AF379" s="147">
        <v>0</v>
      </c>
      <c r="AG379" s="147">
        <v>0</v>
      </c>
      <c r="AH379" s="147">
        <v>0</v>
      </c>
      <c r="AI379" s="147">
        <v>0</v>
      </c>
      <c r="AJ379" s="147">
        <v>0</v>
      </c>
      <c r="AK379" s="147">
        <v>0</v>
      </c>
      <c r="AL379" s="147">
        <v>0</v>
      </c>
      <c r="AM379" s="147">
        <v>0.93</v>
      </c>
      <c r="AN379" s="147">
        <v>0.93</v>
      </c>
      <c r="AO379" s="420">
        <v>0</v>
      </c>
      <c r="AP379" s="431">
        <f t="shared" si="215"/>
        <v>0</v>
      </c>
      <c r="AQ379" s="385">
        <v>0</v>
      </c>
      <c r="AR379" s="237">
        <f t="shared" si="216"/>
        <v>0</v>
      </c>
      <c r="AS379" s="385">
        <v>0</v>
      </c>
      <c r="AT379" s="431">
        <f t="shared" si="217"/>
        <v>0</v>
      </c>
      <c r="AU379" s="385">
        <v>0</v>
      </c>
      <c r="AV379" s="431">
        <f t="shared" si="214"/>
        <v>0</v>
      </c>
      <c r="AW379" s="385">
        <v>0</v>
      </c>
      <c r="AX379" s="431">
        <f t="shared" si="218"/>
        <v>0</v>
      </c>
      <c r="AY379" s="385">
        <v>0</v>
      </c>
      <c r="AZ379" s="431">
        <f t="shared" si="219"/>
        <v>0</v>
      </c>
      <c r="BA379" s="385">
        <v>0</v>
      </c>
      <c r="BB379" s="431">
        <f t="shared" si="220"/>
        <v>0</v>
      </c>
      <c r="BC379" s="385">
        <v>0</v>
      </c>
      <c r="BD379" s="431">
        <f t="shared" si="221"/>
        <v>0</v>
      </c>
      <c r="BE379" s="385">
        <v>0</v>
      </c>
      <c r="BF379" s="431">
        <f t="shared" si="222"/>
        <v>0</v>
      </c>
      <c r="BG379" s="385">
        <v>0</v>
      </c>
      <c r="BH379" s="431">
        <f t="shared" si="223"/>
        <v>0</v>
      </c>
      <c r="BI379" s="385">
        <v>400</v>
      </c>
      <c r="BJ379" s="431">
        <f t="shared" si="224"/>
        <v>372</v>
      </c>
      <c r="BK379" s="385">
        <v>0</v>
      </c>
      <c r="BL379" s="445">
        <f t="shared" si="225"/>
        <v>0</v>
      </c>
      <c r="BM379" s="77" t="s">
        <v>1449</v>
      </c>
      <c r="BN379" s="599" t="s">
        <v>1185</v>
      </c>
      <c r="BO379" s="306" t="s">
        <v>1186</v>
      </c>
      <c r="BP379" s="306" t="str">
        <f t="shared" si="247"/>
        <v>BD5F6AA#AC3</v>
      </c>
    </row>
    <row r="380" spans="1:69" ht="14.25" hidden="1" customHeight="1">
      <c r="A380" s="498" t="s">
        <v>863</v>
      </c>
      <c r="B380" s="130" t="s">
        <v>805</v>
      </c>
      <c r="C380" s="545" t="s">
        <v>30</v>
      </c>
      <c r="D380" s="549" t="s">
        <v>357</v>
      </c>
      <c r="E380" s="550" t="s">
        <v>357</v>
      </c>
      <c r="F380" s="966"/>
      <c r="G380" s="157">
        <v>2025</v>
      </c>
      <c r="H380" s="176" t="s">
        <v>1446</v>
      </c>
      <c r="I380" s="176" t="s">
        <v>174</v>
      </c>
      <c r="J380" s="330" t="s">
        <v>196</v>
      </c>
      <c r="K380" s="176" t="s">
        <v>1181</v>
      </c>
      <c r="L380" s="176" t="s">
        <v>1188</v>
      </c>
      <c r="M380" s="327" t="s">
        <v>1189</v>
      </c>
      <c r="N380" s="55">
        <v>18.600000000000001</v>
      </c>
      <c r="O380" s="55">
        <v>18.600000000000001</v>
      </c>
      <c r="P380" s="55">
        <v>0</v>
      </c>
      <c r="Q380" s="55">
        <f t="shared" si="248"/>
        <v>0</v>
      </c>
      <c r="R380" s="55">
        <f t="shared" si="248"/>
        <v>0</v>
      </c>
      <c r="S380" s="55">
        <f t="shared" si="248"/>
        <v>0</v>
      </c>
      <c r="T380" s="55">
        <f t="shared" si="248"/>
        <v>0</v>
      </c>
      <c r="U380" s="55">
        <f t="shared" si="248"/>
        <v>0</v>
      </c>
      <c r="V380" s="55">
        <f t="shared" si="248"/>
        <v>0</v>
      </c>
      <c r="W380" s="55">
        <f t="shared" si="248"/>
        <v>0</v>
      </c>
      <c r="X380" s="55">
        <f t="shared" si="248"/>
        <v>0</v>
      </c>
      <c r="Y380" s="55">
        <f t="shared" si="248"/>
        <v>0</v>
      </c>
      <c r="Z380" s="55">
        <v>18.600000000000001</v>
      </c>
      <c r="AA380" s="55">
        <v>18.600000000000001</v>
      </c>
      <c r="AB380" s="147">
        <v>0.93</v>
      </c>
      <c r="AC380" s="147">
        <v>0</v>
      </c>
      <c r="AD380" s="147">
        <v>0</v>
      </c>
      <c r="AE380" s="147">
        <v>0</v>
      </c>
      <c r="AF380" s="147">
        <v>0</v>
      </c>
      <c r="AG380" s="147">
        <v>0</v>
      </c>
      <c r="AH380" s="147">
        <v>0</v>
      </c>
      <c r="AI380" s="147">
        <v>0</v>
      </c>
      <c r="AJ380" s="147">
        <v>0</v>
      </c>
      <c r="AK380" s="147">
        <v>0</v>
      </c>
      <c r="AL380" s="147">
        <v>0</v>
      </c>
      <c r="AM380" s="147">
        <v>0.93</v>
      </c>
      <c r="AN380" s="147">
        <v>0.93</v>
      </c>
      <c r="AO380" s="420">
        <v>0</v>
      </c>
      <c r="AP380" s="431">
        <f t="shared" si="215"/>
        <v>0</v>
      </c>
      <c r="AQ380" s="385">
        <v>0</v>
      </c>
      <c r="AR380" s="237">
        <f t="shared" si="216"/>
        <v>0</v>
      </c>
      <c r="AS380" s="385">
        <v>0</v>
      </c>
      <c r="AT380" s="431">
        <f t="shared" si="217"/>
        <v>0</v>
      </c>
      <c r="AU380" s="385">
        <v>0</v>
      </c>
      <c r="AV380" s="431">
        <f t="shared" si="214"/>
        <v>0</v>
      </c>
      <c r="AW380" s="385">
        <v>0</v>
      </c>
      <c r="AX380" s="431">
        <f t="shared" si="218"/>
        <v>0</v>
      </c>
      <c r="AY380" s="385">
        <v>0</v>
      </c>
      <c r="AZ380" s="431">
        <f t="shared" si="219"/>
        <v>0</v>
      </c>
      <c r="BA380" s="385">
        <v>0</v>
      </c>
      <c r="BB380" s="431">
        <f t="shared" si="220"/>
        <v>0</v>
      </c>
      <c r="BC380" s="385">
        <v>0</v>
      </c>
      <c r="BD380" s="431">
        <f t="shared" si="221"/>
        <v>0</v>
      </c>
      <c r="BE380" s="385">
        <v>0</v>
      </c>
      <c r="BF380" s="431">
        <f t="shared" si="222"/>
        <v>0</v>
      </c>
      <c r="BG380" s="385">
        <v>0</v>
      </c>
      <c r="BH380" s="431">
        <f t="shared" si="223"/>
        <v>0</v>
      </c>
      <c r="BI380" s="385">
        <v>0</v>
      </c>
      <c r="BJ380" s="431">
        <f t="shared" si="224"/>
        <v>0</v>
      </c>
      <c r="BK380" s="385">
        <v>0</v>
      </c>
      <c r="BL380" s="445">
        <f t="shared" si="225"/>
        <v>0</v>
      </c>
      <c r="BM380" s="77" t="s">
        <v>1450</v>
      </c>
      <c r="BN380" s="599" t="s">
        <v>1185</v>
      </c>
      <c r="BO380" s="306" t="s">
        <v>1194</v>
      </c>
      <c r="BP380" s="306" t="str">
        <f t="shared" si="247"/>
        <v>BD5F6AA#UUF</v>
      </c>
    </row>
    <row r="381" spans="1:69" ht="14.25" hidden="1" customHeight="1">
      <c r="A381" s="498" t="s">
        <v>863</v>
      </c>
      <c r="B381" s="130" t="s">
        <v>805</v>
      </c>
      <c r="C381" s="545" t="s">
        <v>30</v>
      </c>
      <c r="D381" s="549" t="s">
        <v>357</v>
      </c>
      <c r="E381" s="550" t="s">
        <v>357</v>
      </c>
      <c r="F381" s="966"/>
      <c r="G381" s="157">
        <v>2025</v>
      </c>
      <c r="H381" s="176" t="s">
        <v>1446</v>
      </c>
      <c r="I381" s="176" t="s">
        <v>174</v>
      </c>
      <c r="J381" s="330" t="s">
        <v>196</v>
      </c>
      <c r="K381" s="176" t="s">
        <v>1181</v>
      </c>
      <c r="L381" s="176" t="s">
        <v>1182</v>
      </c>
      <c r="M381" s="327" t="s">
        <v>1208</v>
      </c>
      <c r="N381" s="55">
        <v>18.600000000000001</v>
      </c>
      <c r="O381" s="55">
        <v>18.600000000000001</v>
      </c>
      <c r="P381" s="55">
        <v>0</v>
      </c>
      <c r="Q381" s="55">
        <f t="shared" si="248"/>
        <v>0</v>
      </c>
      <c r="R381" s="55">
        <f t="shared" si="248"/>
        <v>0</v>
      </c>
      <c r="S381" s="55">
        <f t="shared" si="248"/>
        <v>0</v>
      </c>
      <c r="T381" s="55">
        <f t="shared" si="248"/>
        <v>0</v>
      </c>
      <c r="U381" s="55">
        <f t="shared" si="248"/>
        <v>0</v>
      </c>
      <c r="V381" s="55">
        <f t="shared" si="248"/>
        <v>0</v>
      </c>
      <c r="W381" s="55">
        <f t="shared" si="248"/>
        <v>0</v>
      </c>
      <c r="X381" s="55">
        <f t="shared" si="248"/>
        <v>0</v>
      </c>
      <c r="Y381" s="55">
        <f t="shared" si="248"/>
        <v>0</v>
      </c>
      <c r="Z381" s="55">
        <v>18.600000000000001</v>
      </c>
      <c r="AA381" s="55">
        <v>18.600000000000001</v>
      </c>
      <c r="AB381" s="147">
        <v>0.93</v>
      </c>
      <c r="AC381" s="147">
        <v>0</v>
      </c>
      <c r="AD381" s="147">
        <v>0</v>
      </c>
      <c r="AE381" s="147">
        <v>0</v>
      </c>
      <c r="AF381" s="147">
        <v>0</v>
      </c>
      <c r="AG381" s="147">
        <v>0</v>
      </c>
      <c r="AH381" s="147">
        <v>0</v>
      </c>
      <c r="AI381" s="147">
        <v>0</v>
      </c>
      <c r="AJ381" s="147">
        <v>0</v>
      </c>
      <c r="AK381" s="147">
        <v>0</v>
      </c>
      <c r="AL381" s="147">
        <v>0</v>
      </c>
      <c r="AM381" s="147">
        <v>0.93</v>
      </c>
      <c r="AN381" s="147">
        <v>0.93</v>
      </c>
      <c r="AO381" s="420">
        <v>0</v>
      </c>
      <c r="AP381" s="431">
        <f t="shared" si="215"/>
        <v>0</v>
      </c>
      <c r="AQ381" s="385">
        <v>0</v>
      </c>
      <c r="AR381" s="237">
        <f t="shared" si="216"/>
        <v>0</v>
      </c>
      <c r="AS381" s="385">
        <v>0</v>
      </c>
      <c r="AT381" s="431">
        <f t="shared" si="217"/>
        <v>0</v>
      </c>
      <c r="AU381" s="385">
        <v>0</v>
      </c>
      <c r="AV381" s="431">
        <f t="shared" si="214"/>
        <v>0</v>
      </c>
      <c r="AW381" s="385">
        <v>0</v>
      </c>
      <c r="AX381" s="431">
        <f t="shared" si="218"/>
        <v>0</v>
      </c>
      <c r="AY381" s="385">
        <v>0</v>
      </c>
      <c r="AZ381" s="431">
        <f t="shared" si="219"/>
        <v>0</v>
      </c>
      <c r="BA381" s="385">
        <v>0</v>
      </c>
      <c r="BB381" s="431">
        <f t="shared" si="220"/>
        <v>0</v>
      </c>
      <c r="BC381" s="385">
        <v>0</v>
      </c>
      <c r="BD381" s="431">
        <f t="shared" si="221"/>
        <v>0</v>
      </c>
      <c r="BE381" s="385">
        <v>0</v>
      </c>
      <c r="BF381" s="431">
        <f t="shared" si="222"/>
        <v>0</v>
      </c>
      <c r="BG381" s="385">
        <v>0</v>
      </c>
      <c r="BH381" s="431">
        <f t="shared" si="223"/>
        <v>0</v>
      </c>
      <c r="BI381" s="385">
        <v>0</v>
      </c>
      <c r="BJ381" s="431">
        <f t="shared" si="224"/>
        <v>0</v>
      </c>
      <c r="BK381" s="385">
        <v>400</v>
      </c>
      <c r="BL381" s="445">
        <f t="shared" si="225"/>
        <v>372</v>
      </c>
      <c r="BM381" s="77" t="s">
        <v>1451</v>
      </c>
      <c r="BN381" s="599" t="s">
        <v>1197</v>
      </c>
      <c r="BO381" s="306" t="s">
        <v>1186</v>
      </c>
      <c r="BP381" s="306" t="str">
        <f t="shared" si="247"/>
        <v>BD5F7AA#AC3</v>
      </c>
    </row>
    <row r="382" spans="1:69" ht="14.25" hidden="1" customHeight="1">
      <c r="A382" s="498" t="s">
        <v>863</v>
      </c>
      <c r="B382" s="130" t="s">
        <v>805</v>
      </c>
      <c r="C382" s="545" t="s">
        <v>30</v>
      </c>
      <c r="D382" s="549" t="s">
        <v>357</v>
      </c>
      <c r="E382" s="550" t="s">
        <v>357</v>
      </c>
      <c r="F382" s="966"/>
      <c r="G382" s="157">
        <v>2025</v>
      </c>
      <c r="H382" s="176" t="s">
        <v>1452</v>
      </c>
      <c r="I382" s="176" t="s">
        <v>217</v>
      </c>
      <c r="J382" s="330" t="s">
        <v>196</v>
      </c>
      <c r="K382" s="176" t="s">
        <v>1181</v>
      </c>
      <c r="L382" s="176" t="s">
        <v>1188</v>
      </c>
      <c r="M382" s="327" t="s">
        <v>1189</v>
      </c>
      <c r="N382" s="55">
        <v>25.6</v>
      </c>
      <c r="O382" s="55">
        <v>25.6</v>
      </c>
      <c r="P382" s="55">
        <v>0</v>
      </c>
      <c r="Q382" s="55">
        <f t="shared" si="248"/>
        <v>0</v>
      </c>
      <c r="R382" s="55">
        <f t="shared" si="248"/>
        <v>0</v>
      </c>
      <c r="S382" s="55">
        <f t="shared" si="248"/>
        <v>0</v>
      </c>
      <c r="T382" s="55">
        <f t="shared" si="248"/>
        <v>0</v>
      </c>
      <c r="U382" s="55">
        <f t="shared" si="248"/>
        <v>0</v>
      </c>
      <c r="V382" s="55">
        <f t="shared" si="248"/>
        <v>0</v>
      </c>
      <c r="W382" s="55">
        <f t="shared" si="248"/>
        <v>0</v>
      </c>
      <c r="X382" s="55">
        <f t="shared" si="248"/>
        <v>0</v>
      </c>
      <c r="Y382" s="55">
        <f t="shared" si="248"/>
        <v>0</v>
      </c>
      <c r="Z382" s="55">
        <v>25.6</v>
      </c>
      <c r="AA382" s="55">
        <v>25.6</v>
      </c>
      <c r="AB382" s="147">
        <v>1.28</v>
      </c>
      <c r="AC382" s="147">
        <v>0</v>
      </c>
      <c r="AD382" s="147">
        <v>0</v>
      </c>
      <c r="AE382" s="147">
        <v>0</v>
      </c>
      <c r="AF382" s="147">
        <v>0</v>
      </c>
      <c r="AG382" s="147">
        <v>0</v>
      </c>
      <c r="AH382" s="147">
        <v>0</v>
      </c>
      <c r="AI382" s="147">
        <v>0</v>
      </c>
      <c r="AJ382" s="147">
        <v>0</v>
      </c>
      <c r="AK382" s="147">
        <v>0</v>
      </c>
      <c r="AL382" s="147">
        <v>0</v>
      </c>
      <c r="AM382" s="147">
        <v>1.28</v>
      </c>
      <c r="AN382" s="147">
        <v>1.28</v>
      </c>
      <c r="AO382" s="420">
        <v>0</v>
      </c>
      <c r="AP382" s="431">
        <f t="shared" si="215"/>
        <v>0</v>
      </c>
      <c r="AQ382" s="385">
        <v>0</v>
      </c>
      <c r="AR382" s="237">
        <f t="shared" si="216"/>
        <v>0</v>
      </c>
      <c r="AS382" s="385">
        <v>0</v>
      </c>
      <c r="AT382" s="431">
        <f t="shared" si="217"/>
        <v>0</v>
      </c>
      <c r="AU382" s="385">
        <v>0</v>
      </c>
      <c r="AV382" s="431">
        <f t="shared" si="214"/>
        <v>0</v>
      </c>
      <c r="AW382" s="385">
        <v>0</v>
      </c>
      <c r="AX382" s="431">
        <f t="shared" si="218"/>
        <v>0</v>
      </c>
      <c r="AY382" s="385">
        <v>0</v>
      </c>
      <c r="AZ382" s="431">
        <f t="shared" si="219"/>
        <v>0</v>
      </c>
      <c r="BA382" s="385">
        <v>0</v>
      </c>
      <c r="BB382" s="431">
        <f t="shared" si="220"/>
        <v>0</v>
      </c>
      <c r="BC382" s="385">
        <v>0</v>
      </c>
      <c r="BD382" s="431">
        <f t="shared" si="221"/>
        <v>0</v>
      </c>
      <c r="BE382" s="385">
        <v>0</v>
      </c>
      <c r="BF382" s="431">
        <f t="shared" si="222"/>
        <v>0</v>
      </c>
      <c r="BG382" s="385">
        <v>0</v>
      </c>
      <c r="BH382" s="431">
        <f t="shared" si="223"/>
        <v>0</v>
      </c>
      <c r="BI382" s="385">
        <v>0</v>
      </c>
      <c r="BJ382" s="431">
        <f t="shared" si="224"/>
        <v>0</v>
      </c>
      <c r="BK382" s="385">
        <v>0</v>
      </c>
      <c r="BL382" s="445">
        <f t="shared" si="225"/>
        <v>0</v>
      </c>
      <c r="BM382" s="77" t="s">
        <v>1453</v>
      </c>
      <c r="BN382" s="599" t="s">
        <v>1185</v>
      </c>
      <c r="BO382" s="306" t="s">
        <v>1191</v>
      </c>
      <c r="BP382" s="306" t="str">
        <f t="shared" si="247"/>
        <v>BD5F2AA#ABA</v>
      </c>
      <c r="BQ382" s="5"/>
    </row>
    <row r="383" spans="1:69" ht="14.25" hidden="1" customHeight="1">
      <c r="A383" s="498" t="s">
        <v>863</v>
      </c>
      <c r="B383" s="130" t="s">
        <v>805</v>
      </c>
      <c r="C383" s="545" t="s">
        <v>30</v>
      </c>
      <c r="D383" s="549" t="s">
        <v>357</v>
      </c>
      <c r="E383" s="550" t="s">
        <v>357</v>
      </c>
      <c r="F383" s="966"/>
      <c r="G383" s="157">
        <v>2025</v>
      </c>
      <c r="H383" s="176" t="s">
        <v>1452</v>
      </c>
      <c r="I383" s="176" t="s">
        <v>217</v>
      </c>
      <c r="J383" s="330" t="s">
        <v>196</v>
      </c>
      <c r="K383" s="176" t="s">
        <v>1181</v>
      </c>
      <c r="L383" s="176" t="s">
        <v>1188</v>
      </c>
      <c r="M383" s="327" t="s">
        <v>1189</v>
      </c>
      <c r="N383" s="55">
        <v>25.6</v>
      </c>
      <c r="O383" s="55">
        <v>25.6</v>
      </c>
      <c r="P383" s="55">
        <v>0</v>
      </c>
      <c r="Q383" s="55">
        <f t="shared" ref="Q383" si="337">P383</f>
        <v>0</v>
      </c>
      <c r="R383" s="55">
        <f t="shared" ref="R383" si="338">Q383</f>
        <v>0</v>
      </c>
      <c r="S383" s="55">
        <f t="shared" ref="S383" si="339">R383</f>
        <v>0</v>
      </c>
      <c r="T383" s="55">
        <f t="shared" ref="T383" si="340">S383</f>
        <v>0</v>
      </c>
      <c r="U383" s="55">
        <f t="shared" ref="U383" si="341">T383</f>
        <v>0</v>
      </c>
      <c r="V383" s="55">
        <f t="shared" ref="V383" si="342">U383</f>
        <v>0</v>
      </c>
      <c r="W383" s="55">
        <f t="shared" ref="W383" si="343">V383</f>
        <v>0</v>
      </c>
      <c r="X383" s="55">
        <f t="shared" ref="X383" si="344">W383</f>
        <v>0</v>
      </c>
      <c r="Y383" s="55">
        <f t="shared" ref="Y383" si="345">X383</f>
        <v>0</v>
      </c>
      <c r="Z383" s="55">
        <v>25.6</v>
      </c>
      <c r="AA383" s="55">
        <v>25.6</v>
      </c>
      <c r="AB383" s="147">
        <v>1.28</v>
      </c>
      <c r="AC383" s="147">
        <v>0</v>
      </c>
      <c r="AD383" s="147">
        <v>0</v>
      </c>
      <c r="AE383" s="147">
        <v>0</v>
      </c>
      <c r="AF383" s="147">
        <v>0</v>
      </c>
      <c r="AG383" s="147">
        <v>0</v>
      </c>
      <c r="AH383" s="147">
        <v>0</v>
      </c>
      <c r="AI383" s="147">
        <v>0</v>
      </c>
      <c r="AJ383" s="147">
        <v>0</v>
      </c>
      <c r="AK383" s="147">
        <v>0</v>
      </c>
      <c r="AL383" s="147">
        <v>0</v>
      </c>
      <c r="AM383" s="147">
        <v>1.28</v>
      </c>
      <c r="AN383" s="147">
        <v>1.28</v>
      </c>
      <c r="AO383" s="420">
        <v>0</v>
      </c>
      <c r="AP383" s="431">
        <f t="shared" ref="AP383" si="346">AC383*AO383</f>
        <v>0</v>
      </c>
      <c r="AQ383" s="385">
        <v>0</v>
      </c>
      <c r="AR383" s="237">
        <f t="shared" ref="AR383" si="347">AD383*AQ383</f>
        <v>0</v>
      </c>
      <c r="AS383" s="385">
        <v>0</v>
      </c>
      <c r="AT383" s="431">
        <f t="shared" ref="AT383" si="348">AE383*AS383</f>
        <v>0</v>
      </c>
      <c r="AU383" s="385">
        <v>0</v>
      </c>
      <c r="AV383" s="431">
        <f t="shared" ref="AV383" si="349">AF383*AU383</f>
        <v>0</v>
      </c>
      <c r="AW383" s="385">
        <v>0</v>
      </c>
      <c r="AX383" s="431">
        <f t="shared" ref="AX383" si="350">AG383*AW383</f>
        <v>0</v>
      </c>
      <c r="AY383" s="385">
        <v>0</v>
      </c>
      <c r="AZ383" s="431">
        <f t="shared" ref="AZ383" si="351">AH383*AY383</f>
        <v>0</v>
      </c>
      <c r="BA383" s="385">
        <v>0</v>
      </c>
      <c r="BB383" s="431">
        <f t="shared" ref="BB383" si="352">AI383*BA383</f>
        <v>0</v>
      </c>
      <c r="BC383" s="385">
        <v>0</v>
      </c>
      <c r="BD383" s="431">
        <f t="shared" ref="BD383" si="353">AJ383*BC383</f>
        <v>0</v>
      </c>
      <c r="BE383" s="385">
        <v>0</v>
      </c>
      <c r="BF383" s="431">
        <f t="shared" ref="BF383" si="354">AK383*BE383</f>
        <v>0</v>
      </c>
      <c r="BG383" s="385">
        <v>0</v>
      </c>
      <c r="BH383" s="431">
        <f t="shared" ref="BH383" si="355">AL383*BG383</f>
        <v>0</v>
      </c>
      <c r="BI383" s="385">
        <v>0</v>
      </c>
      <c r="BJ383" s="431">
        <f t="shared" ref="BJ383" si="356">AM383*BI383</f>
        <v>0</v>
      </c>
      <c r="BK383" s="385">
        <v>1152</v>
      </c>
      <c r="BL383" s="445">
        <f t="shared" ref="BL383" si="357">AN383*BK383</f>
        <v>1474.56</v>
      </c>
      <c r="BM383" s="77" t="s">
        <v>1454</v>
      </c>
      <c r="BN383" s="599" t="s">
        <v>1185</v>
      </c>
      <c r="BO383" s="306" t="s">
        <v>1242</v>
      </c>
      <c r="BP383" s="306" t="str">
        <f t="shared" ref="BP383" si="358">BM383</f>
        <v>BD5F2AA#ABM</v>
      </c>
      <c r="BQ383" s="5"/>
    </row>
    <row r="384" spans="1:69" ht="14.25" hidden="1" customHeight="1">
      <c r="A384" s="498" t="s">
        <v>863</v>
      </c>
      <c r="B384" s="130" t="s">
        <v>805</v>
      </c>
      <c r="C384" s="545" t="s">
        <v>30</v>
      </c>
      <c r="D384" s="549" t="s">
        <v>357</v>
      </c>
      <c r="E384" s="550" t="s">
        <v>357</v>
      </c>
      <c r="F384" s="966"/>
      <c r="G384" s="157">
        <v>2025</v>
      </c>
      <c r="H384" s="176" t="s">
        <v>1452</v>
      </c>
      <c r="I384" s="176" t="s">
        <v>217</v>
      </c>
      <c r="J384" s="330" t="s">
        <v>196</v>
      </c>
      <c r="K384" s="176" t="s">
        <v>1181</v>
      </c>
      <c r="L384" s="176" t="s">
        <v>1182</v>
      </c>
      <c r="M384" s="327" t="s">
        <v>1208</v>
      </c>
      <c r="N384" s="55">
        <v>25.6</v>
      </c>
      <c r="O384" s="55">
        <v>25.6</v>
      </c>
      <c r="P384" s="55">
        <v>0</v>
      </c>
      <c r="Q384" s="55">
        <f t="shared" si="248"/>
        <v>0</v>
      </c>
      <c r="R384" s="55">
        <f t="shared" si="248"/>
        <v>0</v>
      </c>
      <c r="S384" s="55">
        <f t="shared" si="248"/>
        <v>0</v>
      </c>
      <c r="T384" s="55">
        <f t="shared" si="248"/>
        <v>0</v>
      </c>
      <c r="U384" s="55">
        <f t="shared" si="248"/>
        <v>0</v>
      </c>
      <c r="V384" s="55">
        <f t="shared" si="248"/>
        <v>0</v>
      </c>
      <c r="W384" s="55">
        <f t="shared" si="248"/>
        <v>0</v>
      </c>
      <c r="X384" s="55">
        <f t="shared" si="248"/>
        <v>0</v>
      </c>
      <c r="Y384" s="55">
        <f t="shared" si="248"/>
        <v>0</v>
      </c>
      <c r="Z384" s="55">
        <v>25.6</v>
      </c>
      <c r="AA384" s="55">
        <v>25.6</v>
      </c>
      <c r="AB384" s="147">
        <v>1.28</v>
      </c>
      <c r="AC384" s="147">
        <v>0</v>
      </c>
      <c r="AD384" s="147">
        <v>0</v>
      </c>
      <c r="AE384" s="147">
        <v>0</v>
      </c>
      <c r="AF384" s="147">
        <v>0</v>
      </c>
      <c r="AG384" s="147">
        <v>0</v>
      </c>
      <c r="AH384" s="147">
        <v>0</v>
      </c>
      <c r="AI384" s="147">
        <v>0</v>
      </c>
      <c r="AJ384" s="147">
        <v>0</v>
      </c>
      <c r="AK384" s="147">
        <v>0</v>
      </c>
      <c r="AL384" s="147">
        <v>0</v>
      </c>
      <c r="AM384" s="147">
        <v>1.28</v>
      </c>
      <c r="AN384" s="147">
        <v>1.28</v>
      </c>
      <c r="AO384" s="420">
        <v>0</v>
      </c>
      <c r="AP384" s="431">
        <f t="shared" si="215"/>
        <v>0</v>
      </c>
      <c r="AQ384" s="385">
        <v>0</v>
      </c>
      <c r="AR384" s="237">
        <f t="shared" si="216"/>
        <v>0</v>
      </c>
      <c r="AS384" s="385">
        <v>0</v>
      </c>
      <c r="AT384" s="431">
        <f t="shared" si="217"/>
        <v>0</v>
      </c>
      <c r="AU384" s="385">
        <v>0</v>
      </c>
      <c r="AV384" s="431">
        <f t="shared" si="214"/>
        <v>0</v>
      </c>
      <c r="AW384" s="385">
        <v>0</v>
      </c>
      <c r="AX384" s="431">
        <f t="shared" si="218"/>
        <v>0</v>
      </c>
      <c r="AY384" s="385">
        <v>0</v>
      </c>
      <c r="AZ384" s="431">
        <f t="shared" si="219"/>
        <v>0</v>
      </c>
      <c r="BA384" s="385">
        <v>0</v>
      </c>
      <c r="BB384" s="431">
        <f t="shared" si="220"/>
        <v>0</v>
      </c>
      <c r="BC384" s="385">
        <v>0</v>
      </c>
      <c r="BD384" s="431">
        <f t="shared" si="221"/>
        <v>0</v>
      </c>
      <c r="BE384" s="385">
        <v>0</v>
      </c>
      <c r="BF384" s="431">
        <f t="shared" si="222"/>
        <v>0</v>
      </c>
      <c r="BG384" s="385">
        <v>0</v>
      </c>
      <c r="BH384" s="431">
        <f t="shared" si="223"/>
        <v>0</v>
      </c>
      <c r="BI384" s="385">
        <v>0</v>
      </c>
      <c r="BJ384" s="431">
        <f t="shared" si="224"/>
        <v>0</v>
      </c>
      <c r="BK384" s="385">
        <v>400</v>
      </c>
      <c r="BL384" s="445">
        <f t="shared" si="225"/>
        <v>512</v>
      </c>
      <c r="BM384" s="77" t="s">
        <v>1455</v>
      </c>
      <c r="BN384" s="599" t="s">
        <v>1185</v>
      </c>
      <c r="BO384" s="306" t="s">
        <v>1186</v>
      </c>
      <c r="BP384" s="306" t="str">
        <f t="shared" si="247"/>
        <v>BD5F2AA#AC3</v>
      </c>
    </row>
    <row r="385" spans="1:68" ht="14.25" hidden="1" customHeight="1">
      <c r="A385" s="498" t="s">
        <v>863</v>
      </c>
      <c r="B385" s="130" t="s">
        <v>805</v>
      </c>
      <c r="C385" s="545" t="s">
        <v>30</v>
      </c>
      <c r="D385" s="549" t="s">
        <v>357</v>
      </c>
      <c r="E385" s="550" t="s">
        <v>357</v>
      </c>
      <c r="F385" s="966"/>
      <c r="G385" s="157">
        <v>2025</v>
      </c>
      <c r="H385" s="176" t="s">
        <v>1452</v>
      </c>
      <c r="I385" s="176" t="s">
        <v>217</v>
      </c>
      <c r="J385" s="330" t="s">
        <v>196</v>
      </c>
      <c r="K385" s="176" t="s">
        <v>1181</v>
      </c>
      <c r="L385" s="176" t="s">
        <v>1188</v>
      </c>
      <c r="M385" s="327" t="s">
        <v>1189</v>
      </c>
      <c r="N385" s="55">
        <v>25.6</v>
      </c>
      <c r="O385" s="55">
        <v>25.6</v>
      </c>
      <c r="P385" s="55">
        <v>0</v>
      </c>
      <c r="Q385" s="55">
        <f t="shared" si="248"/>
        <v>0</v>
      </c>
      <c r="R385" s="55">
        <f t="shared" si="248"/>
        <v>0</v>
      </c>
      <c r="S385" s="55">
        <f t="shared" si="248"/>
        <v>0</v>
      </c>
      <c r="T385" s="55">
        <f t="shared" si="248"/>
        <v>0</v>
      </c>
      <c r="U385" s="55">
        <f t="shared" si="248"/>
        <v>0</v>
      </c>
      <c r="V385" s="55">
        <f t="shared" si="248"/>
        <v>0</v>
      </c>
      <c r="W385" s="55">
        <f t="shared" si="248"/>
        <v>0</v>
      </c>
      <c r="X385" s="55">
        <f t="shared" si="248"/>
        <v>0</v>
      </c>
      <c r="Y385" s="55">
        <f t="shared" si="248"/>
        <v>0</v>
      </c>
      <c r="Z385" s="55">
        <v>25.6</v>
      </c>
      <c r="AA385" s="55">
        <v>25.6</v>
      </c>
      <c r="AB385" s="147">
        <v>1.28</v>
      </c>
      <c r="AC385" s="147">
        <v>0</v>
      </c>
      <c r="AD385" s="147">
        <v>0</v>
      </c>
      <c r="AE385" s="147">
        <v>0</v>
      </c>
      <c r="AF385" s="147">
        <v>0</v>
      </c>
      <c r="AG385" s="147">
        <v>0</v>
      </c>
      <c r="AH385" s="147">
        <v>0</v>
      </c>
      <c r="AI385" s="147">
        <v>0</v>
      </c>
      <c r="AJ385" s="147">
        <v>0</v>
      </c>
      <c r="AK385" s="147">
        <v>0</v>
      </c>
      <c r="AL385" s="147">
        <v>0</v>
      </c>
      <c r="AM385" s="147">
        <v>1.28</v>
      </c>
      <c r="AN385" s="147">
        <v>1.28</v>
      </c>
      <c r="AO385" s="420">
        <v>0</v>
      </c>
      <c r="AP385" s="431">
        <f t="shared" si="215"/>
        <v>0</v>
      </c>
      <c r="AQ385" s="385">
        <v>0</v>
      </c>
      <c r="AR385" s="237">
        <f t="shared" si="216"/>
        <v>0</v>
      </c>
      <c r="AS385" s="385">
        <v>0</v>
      </c>
      <c r="AT385" s="431">
        <f t="shared" si="217"/>
        <v>0</v>
      </c>
      <c r="AU385" s="385">
        <v>0</v>
      </c>
      <c r="AV385" s="431">
        <f t="shared" si="214"/>
        <v>0</v>
      </c>
      <c r="AW385" s="385">
        <v>0</v>
      </c>
      <c r="AX385" s="431">
        <f t="shared" si="218"/>
        <v>0</v>
      </c>
      <c r="AY385" s="385">
        <v>0</v>
      </c>
      <c r="AZ385" s="431">
        <f t="shared" si="219"/>
        <v>0</v>
      </c>
      <c r="BA385" s="385">
        <v>0</v>
      </c>
      <c r="BB385" s="431">
        <f t="shared" si="220"/>
        <v>0</v>
      </c>
      <c r="BC385" s="385">
        <v>0</v>
      </c>
      <c r="BD385" s="431">
        <f t="shared" si="221"/>
        <v>0</v>
      </c>
      <c r="BE385" s="385">
        <v>0</v>
      </c>
      <c r="BF385" s="431">
        <f t="shared" si="222"/>
        <v>0</v>
      </c>
      <c r="BG385" s="385">
        <v>0</v>
      </c>
      <c r="BH385" s="431">
        <f t="shared" si="223"/>
        <v>0</v>
      </c>
      <c r="BI385" s="385">
        <v>0</v>
      </c>
      <c r="BJ385" s="431">
        <f t="shared" si="224"/>
        <v>0</v>
      </c>
      <c r="BK385" s="385">
        <v>1152</v>
      </c>
      <c r="BL385" s="445">
        <f t="shared" si="225"/>
        <v>1474.56</v>
      </c>
      <c r="BM385" s="77" t="s">
        <v>1456</v>
      </c>
      <c r="BN385" s="599" t="s">
        <v>1185</v>
      </c>
      <c r="BO385" s="306" t="s">
        <v>1194</v>
      </c>
      <c r="BP385" s="306" t="str">
        <f t="shared" si="247"/>
        <v>BD5F2AA#UUF</v>
      </c>
    </row>
    <row r="386" spans="1:68" ht="14.25" hidden="1" customHeight="1">
      <c r="A386" s="498" t="s">
        <v>863</v>
      </c>
      <c r="B386" s="130" t="s">
        <v>805</v>
      </c>
      <c r="C386" s="545" t="s">
        <v>30</v>
      </c>
      <c r="D386" s="549" t="s">
        <v>357</v>
      </c>
      <c r="E386" s="550" t="s">
        <v>357</v>
      </c>
      <c r="F386" s="966"/>
      <c r="G386" s="157">
        <v>2025</v>
      </c>
      <c r="H386" s="176" t="s">
        <v>1452</v>
      </c>
      <c r="I386" s="176" t="s">
        <v>217</v>
      </c>
      <c r="J386" s="330" t="s">
        <v>196</v>
      </c>
      <c r="K386" s="176" t="s">
        <v>1181</v>
      </c>
      <c r="L386" s="176" t="s">
        <v>1182</v>
      </c>
      <c r="M386" s="327" t="s">
        <v>1208</v>
      </c>
      <c r="N386" s="55">
        <v>25.6</v>
      </c>
      <c r="O386" s="55">
        <v>25.6</v>
      </c>
      <c r="P386" s="55">
        <v>0</v>
      </c>
      <c r="Q386" s="55">
        <f t="shared" si="248"/>
        <v>0</v>
      </c>
      <c r="R386" s="55">
        <f t="shared" si="248"/>
        <v>0</v>
      </c>
      <c r="S386" s="55">
        <f t="shared" si="248"/>
        <v>0</v>
      </c>
      <c r="T386" s="55">
        <f t="shared" si="248"/>
        <v>0</v>
      </c>
      <c r="U386" s="55">
        <f t="shared" si="248"/>
        <v>0</v>
      </c>
      <c r="V386" s="55">
        <f t="shared" si="248"/>
        <v>0</v>
      </c>
      <c r="W386" s="55">
        <f t="shared" si="248"/>
        <v>0</v>
      </c>
      <c r="X386" s="55">
        <f t="shared" si="248"/>
        <v>0</v>
      </c>
      <c r="Y386" s="55">
        <f t="shared" si="248"/>
        <v>0</v>
      </c>
      <c r="Z386" s="55">
        <v>25.6</v>
      </c>
      <c r="AA386" s="55">
        <v>25.6</v>
      </c>
      <c r="AB386" s="147">
        <v>1.28</v>
      </c>
      <c r="AC386" s="147">
        <v>0</v>
      </c>
      <c r="AD386" s="147">
        <v>0</v>
      </c>
      <c r="AE386" s="147">
        <v>0</v>
      </c>
      <c r="AF386" s="147">
        <v>0</v>
      </c>
      <c r="AG386" s="147">
        <v>0</v>
      </c>
      <c r="AH386" s="147">
        <v>0</v>
      </c>
      <c r="AI386" s="147">
        <v>0</v>
      </c>
      <c r="AJ386" s="147">
        <v>0</v>
      </c>
      <c r="AK386" s="147">
        <v>0</v>
      </c>
      <c r="AL386" s="147">
        <v>0</v>
      </c>
      <c r="AM386" s="147">
        <v>1.28</v>
      </c>
      <c r="AN386" s="147">
        <v>1.28</v>
      </c>
      <c r="AO386" s="420">
        <v>0</v>
      </c>
      <c r="AP386" s="431">
        <f t="shared" si="215"/>
        <v>0</v>
      </c>
      <c r="AQ386" s="385">
        <v>0</v>
      </c>
      <c r="AR386" s="237">
        <f t="shared" si="216"/>
        <v>0</v>
      </c>
      <c r="AS386" s="385">
        <v>0</v>
      </c>
      <c r="AT386" s="431">
        <f t="shared" si="217"/>
        <v>0</v>
      </c>
      <c r="AU386" s="385">
        <v>0</v>
      </c>
      <c r="AV386" s="431">
        <f t="shared" si="214"/>
        <v>0</v>
      </c>
      <c r="AW386" s="385">
        <v>0</v>
      </c>
      <c r="AX386" s="431">
        <f t="shared" si="218"/>
        <v>0</v>
      </c>
      <c r="AY386" s="385">
        <v>0</v>
      </c>
      <c r="AZ386" s="431">
        <f t="shared" si="219"/>
        <v>0</v>
      </c>
      <c r="BA386" s="385">
        <v>0</v>
      </c>
      <c r="BB386" s="431">
        <f t="shared" si="220"/>
        <v>0</v>
      </c>
      <c r="BC386" s="385">
        <v>0</v>
      </c>
      <c r="BD386" s="431">
        <f t="shared" si="221"/>
        <v>0</v>
      </c>
      <c r="BE386" s="385">
        <v>0</v>
      </c>
      <c r="BF386" s="431">
        <f t="shared" si="222"/>
        <v>0</v>
      </c>
      <c r="BG386" s="385">
        <v>0</v>
      </c>
      <c r="BH386" s="431">
        <f t="shared" si="223"/>
        <v>0</v>
      </c>
      <c r="BI386" s="385">
        <v>0</v>
      </c>
      <c r="BJ386" s="431">
        <f t="shared" si="224"/>
        <v>0</v>
      </c>
      <c r="BK386" s="385">
        <v>400</v>
      </c>
      <c r="BL386" s="445">
        <f t="shared" si="225"/>
        <v>512</v>
      </c>
      <c r="BM386" s="77" t="s">
        <v>1457</v>
      </c>
      <c r="BN386" s="599" t="s">
        <v>1197</v>
      </c>
      <c r="BO386" s="306" t="s">
        <v>1186</v>
      </c>
      <c r="BP386" s="306" t="str">
        <f t="shared" si="247"/>
        <v>BD5F3AA#AC3</v>
      </c>
    </row>
    <row r="387" spans="1:68" ht="14.25" hidden="1" customHeight="1" thickBot="1">
      <c r="A387" s="498" t="s">
        <v>864</v>
      </c>
      <c r="B387" s="536" t="s">
        <v>805</v>
      </c>
      <c r="C387" s="546" t="s">
        <v>87</v>
      </c>
      <c r="D387" s="551" t="s">
        <v>357</v>
      </c>
      <c r="E387" s="552" t="s">
        <v>357</v>
      </c>
      <c r="F387" s="968"/>
      <c r="G387" s="165">
        <v>2025</v>
      </c>
      <c r="H387" s="190" t="s">
        <v>1452</v>
      </c>
      <c r="I387" s="190" t="s">
        <v>217</v>
      </c>
      <c r="J387" s="332" t="s">
        <v>196</v>
      </c>
      <c r="K387" s="190" t="s">
        <v>1181</v>
      </c>
      <c r="L387" s="190" t="s">
        <v>1188</v>
      </c>
      <c r="M387" s="636" t="s">
        <v>1189</v>
      </c>
      <c r="N387" s="90">
        <v>25.6</v>
      </c>
      <c r="O387" s="90">
        <v>25.6</v>
      </c>
      <c r="P387" s="90">
        <v>0</v>
      </c>
      <c r="Q387" s="90">
        <f t="shared" si="248"/>
        <v>0</v>
      </c>
      <c r="R387" s="90">
        <f t="shared" si="248"/>
        <v>0</v>
      </c>
      <c r="S387" s="90">
        <f t="shared" si="248"/>
        <v>0</v>
      </c>
      <c r="T387" s="90">
        <f t="shared" si="248"/>
        <v>0</v>
      </c>
      <c r="U387" s="90">
        <f t="shared" si="248"/>
        <v>0</v>
      </c>
      <c r="V387" s="90">
        <f t="shared" si="248"/>
        <v>0</v>
      </c>
      <c r="W387" s="90">
        <f t="shared" si="248"/>
        <v>0</v>
      </c>
      <c r="X387" s="90">
        <f t="shared" si="248"/>
        <v>0</v>
      </c>
      <c r="Y387" s="90">
        <f t="shared" si="248"/>
        <v>0</v>
      </c>
      <c r="Z387" s="90">
        <v>25.6</v>
      </c>
      <c r="AA387" s="90">
        <v>25.6</v>
      </c>
      <c r="AB387" s="86">
        <v>1.28</v>
      </c>
      <c r="AC387" s="86">
        <v>0</v>
      </c>
      <c r="AD387" s="86">
        <v>0</v>
      </c>
      <c r="AE387" s="86">
        <v>0</v>
      </c>
      <c r="AF387" s="86">
        <v>0</v>
      </c>
      <c r="AG387" s="86">
        <v>0</v>
      </c>
      <c r="AH387" s="86">
        <v>0</v>
      </c>
      <c r="AI387" s="86">
        <v>0</v>
      </c>
      <c r="AJ387" s="86">
        <v>0</v>
      </c>
      <c r="AK387" s="86">
        <v>0</v>
      </c>
      <c r="AL387" s="86">
        <v>0</v>
      </c>
      <c r="AM387" s="86">
        <v>1.28</v>
      </c>
      <c r="AN387" s="86">
        <v>1.28</v>
      </c>
      <c r="AO387" s="421">
        <v>0</v>
      </c>
      <c r="AP387" s="432">
        <f t="shared" si="215"/>
        <v>0</v>
      </c>
      <c r="AQ387" s="387">
        <v>0</v>
      </c>
      <c r="AR387" s="440">
        <f t="shared" si="216"/>
        <v>0</v>
      </c>
      <c r="AS387" s="88">
        <v>0</v>
      </c>
      <c r="AT387" s="432">
        <f t="shared" si="217"/>
        <v>0</v>
      </c>
      <c r="AU387" s="421">
        <v>0</v>
      </c>
      <c r="AV387" s="432">
        <f>AF387*AU387</f>
        <v>0</v>
      </c>
      <c r="AW387" s="387">
        <v>0</v>
      </c>
      <c r="AX387" s="432">
        <f t="shared" si="218"/>
        <v>0</v>
      </c>
      <c r="AY387" s="392">
        <v>0</v>
      </c>
      <c r="AZ387" s="432">
        <f t="shared" si="219"/>
        <v>0</v>
      </c>
      <c r="BA387" s="392">
        <v>0</v>
      </c>
      <c r="BB387" s="432">
        <f t="shared" si="220"/>
        <v>0</v>
      </c>
      <c r="BC387" s="392">
        <v>0</v>
      </c>
      <c r="BD387" s="432">
        <f t="shared" si="221"/>
        <v>0</v>
      </c>
      <c r="BE387" s="387">
        <v>0</v>
      </c>
      <c r="BF387" s="432">
        <f t="shared" si="222"/>
        <v>0</v>
      </c>
      <c r="BG387" s="392">
        <v>0</v>
      </c>
      <c r="BH387" s="432">
        <f t="shared" si="223"/>
        <v>0</v>
      </c>
      <c r="BI387" s="392">
        <v>0</v>
      </c>
      <c r="BJ387" s="432">
        <f t="shared" si="224"/>
        <v>0</v>
      </c>
      <c r="BK387" s="387">
        <v>1152</v>
      </c>
      <c r="BL387" s="446">
        <f t="shared" si="225"/>
        <v>1474.56</v>
      </c>
      <c r="BM387" s="115" t="s">
        <v>1458</v>
      </c>
      <c r="BN387" s="717" t="s">
        <v>1197</v>
      </c>
      <c r="BO387" s="717" t="s">
        <v>1194</v>
      </c>
      <c r="BP387" s="233" t="str">
        <f>BM387</f>
        <v>BD5F3AA#UUF</v>
      </c>
    </row>
    <row r="388" spans="1:68" ht="14.25" hidden="1" customHeight="1">
      <c r="A388" s="493" t="s">
        <v>864</v>
      </c>
      <c r="B388" s="130" t="s">
        <v>805</v>
      </c>
      <c r="C388" s="544" t="s">
        <v>87</v>
      </c>
      <c r="D388" s="549" t="s">
        <v>161</v>
      </c>
      <c r="E388" s="550" t="s">
        <v>194</v>
      </c>
      <c r="F388" s="1069" t="s">
        <v>194</v>
      </c>
      <c r="G388" s="214">
        <v>2022</v>
      </c>
      <c r="H388" s="176" t="s">
        <v>223</v>
      </c>
      <c r="I388" s="176" t="s">
        <v>217</v>
      </c>
      <c r="J388" s="330" t="s">
        <v>196</v>
      </c>
      <c r="K388" s="176" t="s">
        <v>1181</v>
      </c>
      <c r="L388" s="176" t="s">
        <v>1221</v>
      </c>
      <c r="M388" s="327" t="s">
        <v>1459</v>
      </c>
      <c r="N388" s="55">
        <v>18.809999999999999</v>
      </c>
      <c r="O388" s="55">
        <f>MIN(P388:AA388)</f>
        <v>19.489999999999998</v>
      </c>
      <c r="P388" s="55">
        <v>19.489999999999998</v>
      </c>
      <c r="Q388" s="55">
        <f t="shared" ref="Q388:W388" si="359">P388</f>
        <v>19.489999999999998</v>
      </c>
      <c r="R388" s="55">
        <f t="shared" si="359"/>
        <v>19.489999999999998</v>
      </c>
      <c r="S388" s="55">
        <f t="shared" si="359"/>
        <v>19.489999999999998</v>
      </c>
      <c r="T388" s="55">
        <f t="shared" si="359"/>
        <v>19.489999999999998</v>
      </c>
      <c r="U388" s="55">
        <f t="shared" si="359"/>
        <v>19.489999999999998</v>
      </c>
      <c r="V388" s="55">
        <f t="shared" si="359"/>
        <v>19.489999999999998</v>
      </c>
      <c r="W388" s="55">
        <f t="shared" si="359"/>
        <v>19.489999999999998</v>
      </c>
      <c r="X388" s="55">
        <v>19.489999999999998</v>
      </c>
      <c r="Y388" s="55">
        <f>X388</f>
        <v>19.489999999999998</v>
      </c>
      <c r="Z388" s="55">
        <f>Y388</f>
        <v>19.489999999999998</v>
      </c>
      <c r="AA388" s="55">
        <f>Z388</f>
        <v>19.489999999999998</v>
      </c>
      <c r="AB388" s="147">
        <f>MIN(AC388:AN388)</f>
        <v>1.6</v>
      </c>
      <c r="AC388" s="147">
        <v>1.6</v>
      </c>
      <c r="AD388" s="147">
        <f t="shared" ref="AD388:AJ388" si="360">AC388</f>
        <v>1.6</v>
      </c>
      <c r="AE388" s="147">
        <f t="shared" si="360"/>
        <v>1.6</v>
      </c>
      <c r="AF388" s="147">
        <f t="shared" si="360"/>
        <v>1.6</v>
      </c>
      <c r="AG388" s="147">
        <f t="shared" si="360"/>
        <v>1.6</v>
      </c>
      <c r="AH388" s="147">
        <f t="shared" si="360"/>
        <v>1.6</v>
      </c>
      <c r="AI388" s="147">
        <f t="shared" si="360"/>
        <v>1.6</v>
      </c>
      <c r="AJ388" s="147">
        <f t="shared" si="360"/>
        <v>1.6</v>
      </c>
      <c r="AK388" s="147">
        <v>1.6</v>
      </c>
      <c r="AL388" s="147">
        <f>AK388</f>
        <v>1.6</v>
      </c>
      <c r="AM388" s="147">
        <f>AL388</f>
        <v>1.6</v>
      </c>
      <c r="AN388" s="147">
        <f>AM388</f>
        <v>1.6</v>
      </c>
      <c r="AO388" s="420">
        <v>0</v>
      </c>
      <c r="AP388" s="431">
        <f t="shared" ref="AP388:AP451" si="361">AO388*AC388</f>
        <v>0</v>
      </c>
      <c r="AQ388" s="385">
        <v>0</v>
      </c>
      <c r="AR388" s="237">
        <f t="shared" ref="AR388:AR451" si="362">AQ388*AD388</f>
        <v>0</v>
      </c>
      <c r="AS388" s="96">
        <v>0</v>
      </c>
      <c r="AT388" s="431">
        <f t="shared" ref="AT388:AT451" si="363">AS388*AE388</f>
        <v>0</v>
      </c>
      <c r="AU388" s="420">
        <v>0</v>
      </c>
      <c r="AV388" s="431">
        <f t="shared" ref="AV388:AV451" si="364">AU388*AF388</f>
        <v>0</v>
      </c>
      <c r="AW388" s="385">
        <v>0</v>
      </c>
      <c r="AX388" s="431">
        <f t="shared" ref="AX388:AX451" si="365">AW388*AG388</f>
        <v>0</v>
      </c>
      <c r="AY388" s="386">
        <v>0</v>
      </c>
      <c r="AZ388" s="431">
        <f t="shared" ref="AZ388:AZ451" si="366">AY388*AH388</f>
        <v>0</v>
      </c>
      <c r="BA388" s="386">
        <v>0</v>
      </c>
      <c r="BB388" s="431">
        <f t="shared" ref="BB388:BB451" si="367">BA388*AI388</f>
        <v>0</v>
      </c>
      <c r="BC388" s="386">
        <v>0</v>
      </c>
      <c r="BD388" s="431">
        <f>BC388*AJ388</f>
        <v>0</v>
      </c>
      <c r="BE388" s="385">
        <v>0</v>
      </c>
      <c r="BF388" s="431">
        <f t="shared" ref="BF388:BF451" si="368">BE388*AK388</f>
        <v>0</v>
      </c>
      <c r="BG388" s="385">
        <v>0</v>
      </c>
      <c r="BH388" s="431">
        <f t="shared" ref="BH388:BH451" si="369">BG388*AL388</f>
        <v>0</v>
      </c>
      <c r="BI388" s="386">
        <v>0</v>
      </c>
      <c r="BJ388" s="431">
        <f t="shared" ref="BJ388:BJ451" si="370">BI388*AM388</f>
        <v>0</v>
      </c>
      <c r="BK388" s="385">
        <v>0</v>
      </c>
      <c r="BL388" s="445">
        <f t="shared" ref="BL388:BL451" si="371">BK388*AN388</f>
        <v>0</v>
      </c>
      <c r="BM388" s="77" t="s">
        <v>224</v>
      </c>
      <c r="BN388" s="306"/>
      <c r="BO388" s="599"/>
      <c r="BP388" s="306" t="str">
        <f>BM388</f>
        <v>M87019-xx1</v>
      </c>
    </row>
    <row r="389" spans="1:68" ht="14.25" hidden="1" customHeight="1" thickBot="1">
      <c r="A389" s="493" t="s">
        <v>864</v>
      </c>
      <c r="B389" s="536" t="s">
        <v>805</v>
      </c>
      <c r="C389" s="544" t="s">
        <v>87</v>
      </c>
      <c r="D389" s="549" t="s">
        <v>161</v>
      </c>
      <c r="E389" s="550" t="s">
        <v>194</v>
      </c>
      <c r="F389" s="1070"/>
      <c r="G389" s="214">
        <v>2024</v>
      </c>
      <c r="H389" s="176" t="s">
        <v>223</v>
      </c>
      <c r="I389" s="176" t="s">
        <v>217</v>
      </c>
      <c r="J389" s="330" t="s">
        <v>196</v>
      </c>
      <c r="K389" s="176" t="s">
        <v>1181</v>
      </c>
      <c r="L389" s="176" t="s">
        <v>1221</v>
      </c>
      <c r="M389" s="327" t="s">
        <v>1459</v>
      </c>
      <c r="N389" s="55">
        <v>18.812000000000001</v>
      </c>
      <c r="O389" s="55">
        <f t="shared" ref="O389:O452" si="372">MIN(P389:AA389)</f>
        <v>19.489999999999998</v>
      </c>
      <c r="P389" s="55">
        <v>19.489999999999998</v>
      </c>
      <c r="Q389" s="55">
        <f t="shared" ref="Q389:T452" si="373">P389</f>
        <v>19.489999999999998</v>
      </c>
      <c r="R389" s="55">
        <f t="shared" si="373"/>
        <v>19.489999999999998</v>
      </c>
      <c r="S389" s="55">
        <f t="shared" si="373"/>
        <v>19.489999999999998</v>
      </c>
      <c r="T389" s="55">
        <f t="shared" si="373"/>
        <v>19.489999999999998</v>
      </c>
      <c r="U389" s="55">
        <f t="shared" ref="U389:W452" si="374">T389</f>
        <v>19.489999999999998</v>
      </c>
      <c r="V389" s="55">
        <f t="shared" si="374"/>
        <v>19.489999999999998</v>
      </c>
      <c r="W389" s="55">
        <f t="shared" si="374"/>
        <v>19.489999999999998</v>
      </c>
      <c r="X389" s="55">
        <v>19.489999999999998</v>
      </c>
      <c r="Y389" s="55">
        <f t="shared" ref="Y389:AA389" si="375">X389</f>
        <v>19.489999999999998</v>
      </c>
      <c r="Z389" s="55">
        <f t="shared" si="375"/>
        <v>19.489999999999998</v>
      </c>
      <c r="AA389" s="55">
        <f t="shared" si="375"/>
        <v>19.489999999999998</v>
      </c>
      <c r="AB389" s="147">
        <f t="shared" ref="AB389:AB452" si="376">MIN(AC389:AN389)</f>
        <v>1.6</v>
      </c>
      <c r="AC389" s="147">
        <v>1.6</v>
      </c>
      <c r="AD389" s="147">
        <f t="shared" ref="AD389:AJ389" si="377">AC389</f>
        <v>1.6</v>
      </c>
      <c r="AE389" s="147">
        <f t="shared" si="377"/>
        <v>1.6</v>
      </c>
      <c r="AF389" s="147">
        <f t="shared" si="377"/>
        <v>1.6</v>
      </c>
      <c r="AG389" s="147">
        <f t="shared" si="377"/>
        <v>1.6</v>
      </c>
      <c r="AH389" s="147">
        <f t="shared" si="377"/>
        <v>1.6</v>
      </c>
      <c r="AI389" s="147">
        <f t="shared" si="377"/>
        <v>1.6</v>
      </c>
      <c r="AJ389" s="147">
        <f t="shared" si="377"/>
        <v>1.6</v>
      </c>
      <c r="AK389" s="147">
        <v>1.6</v>
      </c>
      <c r="AL389" s="147">
        <f t="shared" ref="AL389:AN389" si="378">AK389</f>
        <v>1.6</v>
      </c>
      <c r="AM389" s="147">
        <f t="shared" si="378"/>
        <v>1.6</v>
      </c>
      <c r="AN389" s="147">
        <f t="shared" si="378"/>
        <v>1.6</v>
      </c>
      <c r="AO389" s="420">
        <v>0</v>
      </c>
      <c r="AP389" s="431">
        <f t="shared" si="361"/>
        <v>0</v>
      </c>
      <c r="AQ389" s="385">
        <v>0</v>
      </c>
      <c r="AR389" s="237">
        <f t="shared" si="362"/>
        <v>0</v>
      </c>
      <c r="AS389" s="96">
        <v>0</v>
      </c>
      <c r="AT389" s="431">
        <f t="shared" si="363"/>
        <v>0</v>
      </c>
      <c r="AU389" s="420">
        <v>0</v>
      </c>
      <c r="AV389" s="431">
        <f t="shared" si="364"/>
        <v>0</v>
      </c>
      <c r="AW389" s="385">
        <v>0</v>
      </c>
      <c r="AX389" s="431">
        <f t="shared" si="365"/>
        <v>0</v>
      </c>
      <c r="AY389" s="386">
        <v>0</v>
      </c>
      <c r="AZ389" s="431">
        <f t="shared" si="366"/>
        <v>0</v>
      </c>
      <c r="BA389" s="386">
        <v>0</v>
      </c>
      <c r="BB389" s="431">
        <f t="shared" si="367"/>
        <v>0</v>
      </c>
      <c r="BC389" s="386">
        <v>0</v>
      </c>
      <c r="BD389" s="431">
        <f t="shared" ref="BD389:BD452" si="379">BC389*AJ389</f>
        <v>0</v>
      </c>
      <c r="BE389" s="385">
        <v>0</v>
      </c>
      <c r="BF389" s="431">
        <f t="shared" si="368"/>
        <v>0</v>
      </c>
      <c r="BG389" s="392">
        <v>0</v>
      </c>
      <c r="BH389" s="431">
        <f t="shared" si="369"/>
        <v>0</v>
      </c>
      <c r="BI389" s="386">
        <v>0</v>
      </c>
      <c r="BJ389" s="431">
        <f t="shared" si="370"/>
        <v>0</v>
      </c>
      <c r="BK389" s="385">
        <v>0</v>
      </c>
      <c r="BL389" s="445">
        <f t="shared" si="371"/>
        <v>0</v>
      </c>
      <c r="BM389" s="77" t="s">
        <v>1460</v>
      </c>
      <c r="BN389" s="306"/>
      <c r="BO389" s="599"/>
      <c r="BP389" s="306" t="str">
        <f t="shared" ref="BP389:BP452" si="380">BM389</f>
        <v>P10220-xx1</v>
      </c>
    </row>
    <row r="390" spans="1:68" ht="14.25" hidden="1" customHeight="1">
      <c r="A390" s="493" t="s">
        <v>864</v>
      </c>
      <c r="B390" s="130" t="s">
        <v>1422</v>
      </c>
      <c r="C390" s="544" t="s">
        <v>87</v>
      </c>
      <c r="D390" s="549" t="s">
        <v>161</v>
      </c>
      <c r="E390" s="550" t="s">
        <v>194</v>
      </c>
      <c r="F390" s="1070"/>
      <c r="G390" s="214">
        <v>2022</v>
      </c>
      <c r="H390" s="176" t="s">
        <v>223</v>
      </c>
      <c r="I390" s="176" t="s">
        <v>217</v>
      </c>
      <c r="J390" s="330" t="s">
        <v>196</v>
      </c>
      <c r="K390" s="176" t="s">
        <v>1181</v>
      </c>
      <c r="L390" s="176" t="s">
        <v>1221</v>
      </c>
      <c r="M390" s="327" t="s">
        <v>1461</v>
      </c>
      <c r="N390" s="55">
        <v>18.809999999999999</v>
      </c>
      <c r="O390" s="55">
        <f t="shared" si="372"/>
        <v>19.489999999999998</v>
      </c>
      <c r="P390" s="55">
        <v>19.489999999999998</v>
      </c>
      <c r="Q390" s="55">
        <f t="shared" si="373"/>
        <v>19.489999999999998</v>
      </c>
      <c r="R390" s="55">
        <f t="shared" si="373"/>
        <v>19.489999999999998</v>
      </c>
      <c r="S390" s="55">
        <f t="shared" si="373"/>
        <v>19.489999999999998</v>
      </c>
      <c r="T390" s="55">
        <f t="shared" si="373"/>
        <v>19.489999999999998</v>
      </c>
      <c r="U390" s="55">
        <f t="shared" si="374"/>
        <v>19.489999999999998</v>
      </c>
      <c r="V390" s="55">
        <f t="shared" si="374"/>
        <v>19.489999999999998</v>
      </c>
      <c r="W390" s="55">
        <f t="shared" si="374"/>
        <v>19.489999999999998</v>
      </c>
      <c r="X390" s="55">
        <v>19.489999999999998</v>
      </c>
      <c r="Y390" s="55">
        <f t="shared" ref="Y390:AA390" si="381">X390</f>
        <v>19.489999999999998</v>
      </c>
      <c r="Z390" s="55">
        <f t="shared" si="381"/>
        <v>19.489999999999998</v>
      </c>
      <c r="AA390" s="55">
        <f t="shared" si="381"/>
        <v>19.489999999999998</v>
      </c>
      <c r="AB390" s="147">
        <f t="shared" si="376"/>
        <v>1.6</v>
      </c>
      <c r="AC390" s="147">
        <v>1.6</v>
      </c>
      <c r="AD390" s="147">
        <f t="shared" ref="AD390:AJ390" si="382">AC390</f>
        <v>1.6</v>
      </c>
      <c r="AE390" s="147">
        <f t="shared" si="382"/>
        <v>1.6</v>
      </c>
      <c r="AF390" s="147">
        <f t="shared" si="382"/>
        <v>1.6</v>
      </c>
      <c r="AG390" s="147">
        <f t="shared" si="382"/>
        <v>1.6</v>
      </c>
      <c r="AH390" s="147">
        <f t="shared" si="382"/>
        <v>1.6</v>
      </c>
      <c r="AI390" s="147">
        <f t="shared" si="382"/>
        <v>1.6</v>
      </c>
      <c r="AJ390" s="147">
        <f t="shared" si="382"/>
        <v>1.6</v>
      </c>
      <c r="AK390" s="147">
        <v>1.6</v>
      </c>
      <c r="AL390" s="147">
        <f t="shared" ref="AL390:AN390" si="383">AK390</f>
        <v>1.6</v>
      </c>
      <c r="AM390" s="147">
        <f t="shared" si="383"/>
        <v>1.6</v>
      </c>
      <c r="AN390" s="147">
        <f t="shared" si="383"/>
        <v>1.6</v>
      </c>
      <c r="AO390" s="420">
        <v>1800</v>
      </c>
      <c r="AP390" s="431">
        <f t="shared" si="361"/>
        <v>2880</v>
      </c>
      <c r="AQ390" s="385">
        <v>800</v>
      </c>
      <c r="AR390" s="237">
        <f t="shared" si="362"/>
        <v>1280</v>
      </c>
      <c r="AS390" s="96">
        <v>1590</v>
      </c>
      <c r="AT390" s="431">
        <f t="shared" si="363"/>
        <v>2544</v>
      </c>
      <c r="AU390" s="420">
        <v>1600</v>
      </c>
      <c r="AV390" s="431">
        <f t="shared" si="364"/>
        <v>2560</v>
      </c>
      <c r="AW390" s="385">
        <v>2810</v>
      </c>
      <c r="AX390" s="431">
        <f t="shared" si="365"/>
        <v>4496</v>
      </c>
      <c r="AY390" s="386">
        <v>1610</v>
      </c>
      <c r="AZ390" s="431">
        <f t="shared" si="366"/>
        <v>2576</v>
      </c>
      <c r="BA390" s="386">
        <v>1610</v>
      </c>
      <c r="BB390" s="431">
        <f t="shared" si="367"/>
        <v>2576</v>
      </c>
      <c r="BC390" s="386">
        <v>2810</v>
      </c>
      <c r="BD390" s="431">
        <f t="shared" si="379"/>
        <v>4496</v>
      </c>
      <c r="BE390" s="385">
        <v>600</v>
      </c>
      <c r="BF390" s="431">
        <f t="shared" si="368"/>
        <v>960</v>
      </c>
      <c r="BG390" s="386">
        <v>3310</v>
      </c>
      <c r="BH390" s="431">
        <f t="shared" si="369"/>
        <v>5296</v>
      </c>
      <c r="BI390" s="386">
        <v>500</v>
      </c>
      <c r="BJ390" s="431">
        <f t="shared" si="370"/>
        <v>800</v>
      </c>
      <c r="BK390" s="385">
        <v>400</v>
      </c>
      <c r="BL390" s="445">
        <f t="shared" si="371"/>
        <v>640</v>
      </c>
      <c r="BM390" s="77" t="s">
        <v>224</v>
      </c>
      <c r="BN390" s="306"/>
      <c r="BO390" s="599"/>
      <c r="BP390" s="306" t="str">
        <f t="shared" si="380"/>
        <v>M87019-xx1</v>
      </c>
    </row>
    <row r="391" spans="1:68" ht="14.25" hidden="1" customHeight="1">
      <c r="A391" s="493" t="s">
        <v>864</v>
      </c>
      <c r="B391" s="130" t="s">
        <v>1422</v>
      </c>
      <c r="C391" s="544" t="s">
        <v>87</v>
      </c>
      <c r="D391" s="549" t="s">
        <v>161</v>
      </c>
      <c r="E391" s="550" t="s">
        <v>194</v>
      </c>
      <c r="F391" s="1070"/>
      <c r="G391" s="214">
        <v>2024</v>
      </c>
      <c r="H391" s="176" t="s">
        <v>223</v>
      </c>
      <c r="I391" s="176" t="s">
        <v>217</v>
      </c>
      <c r="J391" s="330" t="s">
        <v>196</v>
      </c>
      <c r="K391" s="176" t="s">
        <v>1181</v>
      </c>
      <c r="L391" s="176" t="s">
        <v>1221</v>
      </c>
      <c r="M391" s="327" t="s">
        <v>1461</v>
      </c>
      <c r="N391" s="55">
        <v>18.812000000000001</v>
      </c>
      <c r="O391" s="55">
        <f t="shared" si="372"/>
        <v>19.489999999999998</v>
      </c>
      <c r="P391" s="55">
        <v>19.489999999999998</v>
      </c>
      <c r="Q391" s="55">
        <f t="shared" si="373"/>
        <v>19.489999999999998</v>
      </c>
      <c r="R391" s="55">
        <f t="shared" si="373"/>
        <v>19.489999999999998</v>
      </c>
      <c r="S391" s="55">
        <f t="shared" si="373"/>
        <v>19.489999999999998</v>
      </c>
      <c r="T391" s="55">
        <f t="shared" si="373"/>
        <v>19.489999999999998</v>
      </c>
      <c r="U391" s="55">
        <f t="shared" si="374"/>
        <v>19.489999999999998</v>
      </c>
      <c r="V391" s="55">
        <f t="shared" si="374"/>
        <v>19.489999999999998</v>
      </c>
      <c r="W391" s="55">
        <f t="shared" si="374"/>
        <v>19.489999999999998</v>
      </c>
      <c r="X391" s="55">
        <v>19.489999999999998</v>
      </c>
      <c r="Y391" s="55">
        <f t="shared" ref="Y391:AA391" si="384">X391</f>
        <v>19.489999999999998</v>
      </c>
      <c r="Z391" s="55">
        <f t="shared" si="384"/>
        <v>19.489999999999998</v>
      </c>
      <c r="AA391" s="55">
        <f t="shared" si="384"/>
        <v>19.489999999999998</v>
      </c>
      <c r="AB391" s="147">
        <f t="shared" si="376"/>
        <v>1.6</v>
      </c>
      <c r="AC391" s="147">
        <v>1.6</v>
      </c>
      <c r="AD391" s="147">
        <f t="shared" ref="AD391:AJ391" si="385">AC391</f>
        <v>1.6</v>
      </c>
      <c r="AE391" s="147">
        <f t="shared" si="385"/>
        <v>1.6</v>
      </c>
      <c r="AF391" s="147">
        <f t="shared" si="385"/>
        <v>1.6</v>
      </c>
      <c r="AG391" s="147">
        <f t="shared" si="385"/>
        <v>1.6</v>
      </c>
      <c r="AH391" s="147">
        <f t="shared" si="385"/>
        <v>1.6</v>
      </c>
      <c r="AI391" s="147">
        <f t="shared" si="385"/>
        <v>1.6</v>
      </c>
      <c r="AJ391" s="147">
        <f t="shared" si="385"/>
        <v>1.6</v>
      </c>
      <c r="AK391" s="147">
        <v>1.6</v>
      </c>
      <c r="AL391" s="147">
        <f t="shared" ref="AL391:AN391" si="386">AK391</f>
        <v>1.6</v>
      </c>
      <c r="AM391" s="147">
        <f t="shared" si="386"/>
        <v>1.6</v>
      </c>
      <c r="AN391" s="147">
        <f t="shared" si="386"/>
        <v>1.6</v>
      </c>
      <c r="AO391" s="420">
        <v>0</v>
      </c>
      <c r="AP391" s="431">
        <f t="shared" si="361"/>
        <v>0</v>
      </c>
      <c r="AQ391" s="385">
        <v>10</v>
      </c>
      <c r="AR391" s="237">
        <f t="shared" si="362"/>
        <v>16</v>
      </c>
      <c r="AS391" s="96">
        <v>0</v>
      </c>
      <c r="AT391" s="431">
        <f t="shared" si="363"/>
        <v>0</v>
      </c>
      <c r="AU391" s="420">
        <v>10</v>
      </c>
      <c r="AV391" s="431">
        <f t="shared" si="364"/>
        <v>16</v>
      </c>
      <c r="AW391" s="385">
        <v>0</v>
      </c>
      <c r="AX391" s="431">
        <f t="shared" si="365"/>
        <v>0</v>
      </c>
      <c r="AY391" s="386">
        <v>0</v>
      </c>
      <c r="AZ391" s="431">
        <f t="shared" si="366"/>
        <v>0</v>
      </c>
      <c r="BA391" s="386">
        <v>0</v>
      </c>
      <c r="BB391" s="431">
        <f t="shared" si="367"/>
        <v>0</v>
      </c>
      <c r="BC391" s="386">
        <v>0</v>
      </c>
      <c r="BD391" s="431">
        <f t="shared" si="379"/>
        <v>0</v>
      </c>
      <c r="BE391" s="385">
        <v>0</v>
      </c>
      <c r="BF391" s="431">
        <f t="shared" si="368"/>
        <v>0</v>
      </c>
      <c r="BG391" s="386">
        <v>0</v>
      </c>
      <c r="BH391" s="431">
        <f t="shared" si="369"/>
        <v>0</v>
      </c>
      <c r="BI391" s="386">
        <v>200</v>
      </c>
      <c r="BJ391" s="431">
        <f t="shared" si="370"/>
        <v>320</v>
      </c>
      <c r="BK391" s="385">
        <v>0</v>
      </c>
      <c r="BL391" s="445">
        <f t="shared" si="371"/>
        <v>0</v>
      </c>
      <c r="BM391" s="77" t="s">
        <v>1460</v>
      </c>
      <c r="BN391" s="306"/>
      <c r="BO391" s="599"/>
      <c r="BP391" s="306" t="str">
        <f t="shared" si="380"/>
        <v>P10220-xx1</v>
      </c>
    </row>
    <row r="392" spans="1:68" ht="14.25" hidden="1" customHeight="1">
      <c r="A392" s="493" t="s">
        <v>864</v>
      </c>
      <c r="B392" s="130" t="s">
        <v>1422</v>
      </c>
      <c r="C392" s="544" t="s">
        <v>87</v>
      </c>
      <c r="D392" s="549" t="s">
        <v>161</v>
      </c>
      <c r="E392" s="550" t="s">
        <v>194</v>
      </c>
      <c r="F392" s="1070"/>
      <c r="G392" s="214">
        <v>2024</v>
      </c>
      <c r="H392" s="176" t="s">
        <v>223</v>
      </c>
      <c r="I392" s="176" t="s">
        <v>217</v>
      </c>
      <c r="J392" s="330" t="s">
        <v>196</v>
      </c>
      <c r="K392" s="176" t="s">
        <v>1181</v>
      </c>
      <c r="L392" s="176" t="s">
        <v>1221</v>
      </c>
      <c r="M392" s="327" t="s">
        <v>1461</v>
      </c>
      <c r="N392" s="55">
        <v>18.812000000000001</v>
      </c>
      <c r="O392" s="55">
        <f t="shared" si="372"/>
        <v>19.489999999999998</v>
      </c>
      <c r="P392" s="55">
        <v>19.489999999999998</v>
      </c>
      <c r="Q392" s="55">
        <f t="shared" si="373"/>
        <v>19.489999999999998</v>
      </c>
      <c r="R392" s="55">
        <f t="shared" si="373"/>
        <v>19.489999999999998</v>
      </c>
      <c r="S392" s="55">
        <f t="shared" si="373"/>
        <v>19.489999999999998</v>
      </c>
      <c r="T392" s="55">
        <f t="shared" si="373"/>
        <v>19.489999999999998</v>
      </c>
      <c r="U392" s="55">
        <f t="shared" si="374"/>
        <v>19.489999999999998</v>
      </c>
      <c r="V392" s="55">
        <f t="shared" si="374"/>
        <v>19.489999999999998</v>
      </c>
      <c r="W392" s="55">
        <f t="shared" si="374"/>
        <v>19.489999999999998</v>
      </c>
      <c r="X392" s="55">
        <v>19.489999999999998</v>
      </c>
      <c r="Y392" s="55">
        <f t="shared" ref="Y392:AA392" si="387">X392</f>
        <v>19.489999999999998</v>
      </c>
      <c r="Z392" s="55">
        <f t="shared" si="387"/>
        <v>19.489999999999998</v>
      </c>
      <c r="AA392" s="55">
        <f t="shared" si="387"/>
        <v>19.489999999999998</v>
      </c>
      <c r="AB392" s="147">
        <f t="shared" si="376"/>
        <v>1.6</v>
      </c>
      <c r="AC392" s="147">
        <v>1.6</v>
      </c>
      <c r="AD392" s="147">
        <f t="shared" ref="AD392:AJ392" si="388">AC392</f>
        <v>1.6</v>
      </c>
      <c r="AE392" s="147">
        <f t="shared" si="388"/>
        <v>1.6</v>
      </c>
      <c r="AF392" s="147">
        <f t="shared" si="388"/>
        <v>1.6</v>
      </c>
      <c r="AG392" s="147">
        <f t="shared" si="388"/>
        <v>1.6</v>
      </c>
      <c r="AH392" s="147">
        <f t="shared" si="388"/>
        <v>1.6</v>
      </c>
      <c r="AI392" s="147">
        <f t="shared" si="388"/>
        <v>1.6</v>
      </c>
      <c r="AJ392" s="147">
        <f t="shared" si="388"/>
        <v>1.6</v>
      </c>
      <c r="AK392" s="147">
        <v>1.6</v>
      </c>
      <c r="AL392" s="147">
        <f t="shared" ref="AL392:AN392" si="389">AK392</f>
        <v>1.6</v>
      </c>
      <c r="AM392" s="147">
        <f t="shared" si="389"/>
        <v>1.6</v>
      </c>
      <c r="AN392" s="147">
        <f t="shared" si="389"/>
        <v>1.6</v>
      </c>
      <c r="AO392" s="420">
        <v>0</v>
      </c>
      <c r="AP392" s="431">
        <f t="shared" si="361"/>
        <v>0</v>
      </c>
      <c r="AQ392" s="385">
        <v>0</v>
      </c>
      <c r="AR392" s="237">
        <f t="shared" si="362"/>
        <v>0</v>
      </c>
      <c r="AS392" s="96">
        <v>0</v>
      </c>
      <c r="AT392" s="431">
        <f t="shared" si="363"/>
        <v>0</v>
      </c>
      <c r="AU392" s="420">
        <v>0</v>
      </c>
      <c r="AV392" s="431">
        <f t="shared" si="364"/>
        <v>0</v>
      </c>
      <c r="AW392" s="385">
        <v>0</v>
      </c>
      <c r="AX392" s="431">
        <f t="shared" si="365"/>
        <v>0</v>
      </c>
      <c r="AY392" s="386">
        <v>0</v>
      </c>
      <c r="AZ392" s="431">
        <f t="shared" si="366"/>
        <v>0</v>
      </c>
      <c r="BA392" s="386">
        <v>0</v>
      </c>
      <c r="BB392" s="431">
        <f t="shared" si="367"/>
        <v>0</v>
      </c>
      <c r="BC392" s="386">
        <v>0</v>
      </c>
      <c r="BD392" s="431">
        <f t="shared" si="379"/>
        <v>0</v>
      </c>
      <c r="BE392" s="385">
        <v>0</v>
      </c>
      <c r="BF392" s="431">
        <f t="shared" si="368"/>
        <v>0</v>
      </c>
      <c r="BG392" s="386">
        <v>0</v>
      </c>
      <c r="BH392" s="431">
        <f t="shared" si="369"/>
        <v>0</v>
      </c>
      <c r="BI392" s="386">
        <v>0</v>
      </c>
      <c r="BJ392" s="431">
        <f t="shared" si="370"/>
        <v>0</v>
      </c>
      <c r="BK392" s="385">
        <v>0</v>
      </c>
      <c r="BL392" s="445">
        <f t="shared" si="371"/>
        <v>0</v>
      </c>
      <c r="BM392" s="77" t="s">
        <v>1462</v>
      </c>
      <c r="BN392" s="306"/>
      <c r="BO392" s="599"/>
      <c r="BP392" s="306" t="str">
        <f t="shared" si="380"/>
        <v>P10220-BL1</v>
      </c>
    </row>
    <row r="393" spans="1:68" ht="14.25" hidden="1" customHeight="1">
      <c r="A393" s="493" t="s">
        <v>864</v>
      </c>
      <c r="B393" s="130" t="s">
        <v>1422</v>
      </c>
      <c r="C393" s="544" t="s">
        <v>87</v>
      </c>
      <c r="D393" s="549" t="s">
        <v>161</v>
      </c>
      <c r="E393" s="550" t="s">
        <v>194</v>
      </c>
      <c r="F393" s="1070"/>
      <c r="G393" s="214">
        <v>2022</v>
      </c>
      <c r="H393" s="176" t="s">
        <v>223</v>
      </c>
      <c r="I393" s="176" t="s">
        <v>217</v>
      </c>
      <c r="J393" s="330" t="s">
        <v>196</v>
      </c>
      <c r="K393" s="176" t="s">
        <v>1181</v>
      </c>
      <c r="L393" s="176" t="s">
        <v>1202</v>
      </c>
      <c r="M393" s="327" t="s">
        <v>1463</v>
      </c>
      <c r="N393" s="55">
        <v>18.809999999999999</v>
      </c>
      <c r="O393" s="55">
        <f t="shared" si="372"/>
        <v>19.11</v>
      </c>
      <c r="P393" s="55">
        <v>19.11</v>
      </c>
      <c r="Q393" s="55">
        <f t="shared" si="373"/>
        <v>19.11</v>
      </c>
      <c r="R393" s="55">
        <f t="shared" si="373"/>
        <v>19.11</v>
      </c>
      <c r="S393" s="55">
        <f t="shared" si="373"/>
        <v>19.11</v>
      </c>
      <c r="T393" s="55">
        <f t="shared" si="373"/>
        <v>19.11</v>
      </c>
      <c r="U393" s="55">
        <f t="shared" si="374"/>
        <v>19.11</v>
      </c>
      <c r="V393" s="55">
        <f t="shared" si="374"/>
        <v>19.11</v>
      </c>
      <c r="W393" s="55">
        <f t="shared" si="374"/>
        <v>19.11</v>
      </c>
      <c r="X393" s="55">
        <v>19.11</v>
      </c>
      <c r="Y393" s="55">
        <f t="shared" ref="Y393:AA393" si="390">X393</f>
        <v>19.11</v>
      </c>
      <c r="Z393" s="55">
        <f t="shared" si="390"/>
        <v>19.11</v>
      </c>
      <c r="AA393" s="55">
        <f t="shared" si="390"/>
        <v>19.11</v>
      </c>
      <c r="AB393" s="147">
        <f t="shared" si="376"/>
        <v>1.6</v>
      </c>
      <c r="AC393" s="147">
        <v>1.6</v>
      </c>
      <c r="AD393" s="147">
        <f t="shared" ref="AD393:AJ393" si="391">AC393</f>
        <v>1.6</v>
      </c>
      <c r="AE393" s="147">
        <f t="shared" si="391"/>
        <v>1.6</v>
      </c>
      <c r="AF393" s="147">
        <f t="shared" si="391"/>
        <v>1.6</v>
      </c>
      <c r="AG393" s="147">
        <f t="shared" si="391"/>
        <v>1.6</v>
      </c>
      <c r="AH393" s="147">
        <f t="shared" si="391"/>
        <v>1.6</v>
      </c>
      <c r="AI393" s="147">
        <f t="shared" si="391"/>
        <v>1.6</v>
      </c>
      <c r="AJ393" s="147">
        <f t="shared" si="391"/>
        <v>1.6</v>
      </c>
      <c r="AK393" s="147">
        <v>1.6</v>
      </c>
      <c r="AL393" s="147">
        <f t="shared" ref="AL393:AN393" si="392">AK393</f>
        <v>1.6</v>
      </c>
      <c r="AM393" s="147">
        <f t="shared" si="392"/>
        <v>1.6</v>
      </c>
      <c r="AN393" s="147">
        <f t="shared" si="392"/>
        <v>1.6</v>
      </c>
      <c r="AO393" s="420">
        <v>0</v>
      </c>
      <c r="AP393" s="431">
        <f t="shared" si="361"/>
        <v>0</v>
      </c>
      <c r="AQ393" s="385">
        <v>0</v>
      </c>
      <c r="AR393" s="237">
        <f t="shared" si="362"/>
        <v>0</v>
      </c>
      <c r="AS393" s="96">
        <v>0</v>
      </c>
      <c r="AT393" s="431">
        <f t="shared" si="363"/>
        <v>0</v>
      </c>
      <c r="AU393" s="420">
        <v>0</v>
      </c>
      <c r="AV393" s="431">
        <f t="shared" si="364"/>
        <v>0</v>
      </c>
      <c r="AW393" s="385">
        <v>0</v>
      </c>
      <c r="AX393" s="431">
        <f t="shared" si="365"/>
        <v>0</v>
      </c>
      <c r="AY393" s="386">
        <v>0</v>
      </c>
      <c r="AZ393" s="431">
        <f t="shared" si="366"/>
        <v>0</v>
      </c>
      <c r="BA393" s="386"/>
      <c r="BB393" s="431">
        <f t="shared" si="367"/>
        <v>0</v>
      </c>
      <c r="BC393" s="386">
        <v>0</v>
      </c>
      <c r="BD393" s="431">
        <f t="shared" si="379"/>
        <v>0</v>
      </c>
      <c r="BE393" s="385">
        <v>0</v>
      </c>
      <c r="BF393" s="431">
        <f t="shared" si="368"/>
        <v>0</v>
      </c>
      <c r="BG393" s="386">
        <v>0</v>
      </c>
      <c r="BH393" s="431">
        <f t="shared" si="369"/>
        <v>0</v>
      </c>
      <c r="BI393" s="386">
        <v>0</v>
      </c>
      <c r="BJ393" s="431">
        <f t="shared" si="370"/>
        <v>0</v>
      </c>
      <c r="BK393" s="385">
        <v>0</v>
      </c>
      <c r="BL393" s="445">
        <f t="shared" si="371"/>
        <v>0</v>
      </c>
      <c r="BM393" s="77" t="s">
        <v>1464</v>
      </c>
      <c r="BN393" s="306"/>
      <c r="BO393" s="599"/>
      <c r="BP393" s="306" t="str">
        <f t="shared" si="380"/>
        <v>M87019-291</v>
      </c>
    </row>
    <row r="394" spans="1:68" ht="14.25" hidden="1" customHeight="1">
      <c r="A394" s="493" t="s">
        <v>864</v>
      </c>
      <c r="B394" s="130" t="s">
        <v>1422</v>
      </c>
      <c r="C394" s="544" t="s">
        <v>87</v>
      </c>
      <c r="D394" s="549" t="s">
        <v>161</v>
      </c>
      <c r="E394" s="550" t="s">
        <v>194</v>
      </c>
      <c r="F394" s="1070"/>
      <c r="G394" s="214">
        <v>2024</v>
      </c>
      <c r="H394" s="176" t="s">
        <v>223</v>
      </c>
      <c r="I394" s="176" t="s">
        <v>217</v>
      </c>
      <c r="J394" s="330" t="s">
        <v>196</v>
      </c>
      <c r="K394" s="176" t="s">
        <v>1181</v>
      </c>
      <c r="L394" s="176" t="s">
        <v>1202</v>
      </c>
      <c r="M394" s="327" t="s">
        <v>1463</v>
      </c>
      <c r="N394" s="55">
        <v>18.812000000000001</v>
      </c>
      <c r="O394" s="55">
        <f t="shared" si="372"/>
        <v>19.11</v>
      </c>
      <c r="P394" s="55">
        <v>19.11</v>
      </c>
      <c r="Q394" s="55">
        <f t="shared" si="373"/>
        <v>19.11</v>
      </c>
      <c r="R394" s="55">
        <f t="shared" si="373"/>
        <v>19.11</v>
      </c>
      <c r="S394" s="55">
        <f t="shared" si="373"/>
        <v>19.11</v>
      </c>
      <c r="T394" s="55">
        <f t="shared" si="373"/>
        <v>19.11</v>
      </c>
      <c r="U394" s="55">
        <f t="shared" si="374"/>
        <v>19.11</v>
      </c>
      <c r="V394" s="55">
        <f t="shared" si="374"/>
        <v>19.11</v>
      </c>
      <c r="W394" s="55">
        <f t="shared" si="374"/>
        <v>19.11</v>
      </c>
      <c r="X394" s="55">
        <v>19.11</v>
      </c>
      <c r="Y394" s="55">
        <f t="shared" ref="Y394:AA394" si="393">X394</f>
        <v>19.11</v>
      </c>
      <c r="Z394" s="55">
        <f t="shared" si="393"/>
        <v>19.11</v>
      </c>
      <c r="AA394" s="55">
        <f t="shared" si="393"/>
        <v>19.11</v>
      </c>
      <c r="AB394" s="147">
        <f t="shared" si="376"/>
        <v>1.6</v>
      </c>
      <c r="AC394" s="147">
        <v>1.6</v>
      </c>
      <c r="AD394" s="147">
        <f t="shared" ref="AD394:AJ394" si="394">AC394</f>
        <v>1.6</v>
      </c>
      <c r="AE394" s="147">
        <f t="shared" si="394"/>
        <v>1.6</v>
      </c>
      <c r="AF394" s="147">
        <f t="shared" si="394"/>
        <v>1.6</v>
      </c>
      <c r="AG394" s="147">
        <f t="shared" si="394"/>
        <v>1.6</v>
      </c>
      <c r="AH394" s="147">
        <f t="shared" si="394"/>
        <v>1.6</v>
      </c>
      <c r="AI394" s="147">
        <f t="shared" si="394"/>
        <v>1.6</v>
      </c>
      <c r="AJ394" s="147">
        <f t="shared" si="394"/>
        <v>1.6</v>
      </c>
      <c r="AK394" s="147">
        <v>1.6</v>
      </c>
      <c r="AL394" s="147">
        <f t="shared" ref="AL394:AN394" si="395">AK394</f>
        <v>1.6</v>
      </c>
      <c r="AM394" s="147">
        <f t="shared" si="395"/>
        <v>1.6</v>
      </c>
      <c r="AN394" s="147">
        <f t="shared" si="395"/>
        <v>1.6</v>
      </c>
      <c r="AO394" s="420">
        <v>0</v>
      </c>
      <c r="AP394" s="431">
        <f t="shared" si="361"/>
        <v>0</v>
      </c>
      <c r="AQ394" s="385">
        <v>0</v>
      </c>
      <c r="AR394" s="237">
        <f t="shared" si="362"/>
        <v>0</v>
      </c>
      <c r="AS394" s="96">
        <v>0</v>
      </c>
      <c r="AT394" s="431">
        <f t="shared" si="363"/>
        <v>0</v>
      </c>
      <c r="AU394" s="420">
        <v>0</v>
      </c>
      <c r="AV394" s="431">
        <f t="shared" si="364"/>
        <v>0</v>
      </c>
      <c r="AW394" s="385">
        <v>0</v>
      </c>
      <c r="AX394" s="431">
        <f t="shared" si="365"/>
        <v>0</v>
      </c>
      <c r="AY394" s="386">
        <v>0</v>
      </c>
      <c r="AZ394" s="431">
        <f t="shared" si="366"/>
        <v>0</v>
      </c>
      <c r="BA394" s="386"/>
      <c r="BB394" s="431">
        <f t="shared" si="367"/>
        <v>0</v>
      </c>
      <c r="BC394" s="386">
        <v>0</v>
      </c>
      <c r="BD394" s="431">
        <f t="shared" si="379"/>
        <v>0</v>
      </c>
      <c r="BE394" s="385">
        <v>0</v>
      </c>
      <c r="BF394" s="431">
        <f t="shared" si="368"/>
        <v>0</v>
      </c>
      <c r="BG394" s="386">
        <v>0</v>
      </c>
      <c r="BH394" s="431">
        <f t="shared" si="369"/>
        <v>0</v>
      </c>
      <c r="BI394" s="386">
        <v>0</v>
      </c>
      <c r="BJ394" s="431">
        <f t="shared" si="370"/>
        <v>0</v>
      </c>
      <c r="BK394" s="385">
        <v>0</v>
      </c>
      <c r="BL394" s="445">
        <f t="shared" si="371"/>
        <v>0</v>
      </c>
      <c r="BM394" s="77" t="s">
        <v>1465</v>
      </c>
      <c r="BN394" s="306"/>
      <c r="BO394" s="599"/>
      <c r="BP394" s="306" t="str">
        <f t="shared" si="380"/>
        <v>P10220-291</v>
      </c>
    </row>
    <row r="395" spans="1:68" ht="14.25" hidden="1" customHeight="1">
      <c r="A395" s="493" t="s">
        <v>864</v>
      </c>
      <c r="B395" s="130" t="s">
        <v>1422</v>
      </c>
      <c r="C395" s="544" t="s">
        <v>87</v>
      </c>
      <c r="D395" s="549" t="s">
        <v>161</v>
      </c>
      <c r="E395" s="550" t="s">
        <v>194</v>
      </c>
      <c r="F395" s="1070"/>
      <c r="G395" s="214">
        <v>2024</v>
      </c>
      <c r="H395" s="176" t="s">
        <v>223</v>
      </c>
      <c r="I395" s="176" t="s">
        <v>217</v>
      </c>
      <c r="J395" s="330" t="s">
        <v>196</v>
      </c>
      <c r="K395" s="176" t="s">
        <v>1181</v>
      </c>
      <c r="L395" s="176" t="s">
        <v>1202</v>
      </c>
      <c r="M395" s="327" t="s">
        <v>1463</v>
      </c>
      <c r="N395" s="55">
        <v>18.812000000000001</v>
      </c>
      <c r="O395" s="55">
        <f t="shared" si="372"/>
        <v>19.11</v>
      </c>
      <c r="P395" s="55">
        <v>19.11</v>
      </c>
      <c r="Q395" s="55">
        <f t="shared" si="373"/>
        <v>19.11</v>
      </c>
      <c r="R395" s="55">
        <f t="shared" si="373"/>
        <v>19.11</v>
      </c>
      <c r="S395" s="55">
        <f t="shared" si="373"/>
        <v>19.11</v>
      </c>
      <c r="T395" s="55">
        <f t="shared" si="373"/>
        <v>19.11</v>
      </c>
      <c r="U395" s="55">
        <f t="shared" si="374"/>
        <v>19.11</v>
      </c>
      <c r="V395" s="55">
        <f t="shared" si="374"/>
        <v>19.11</v>
      </c>
      <c r="W395" s="55">
        <f t="shared" si="374"/>
        <v>19.11</v>
      </c>
      <c r="X395" s="55">
        <v>19.11</v>
      </c>
      <c r="Y395" s="55">
        <f t="shared" ref="Y395:AA395" si="396">X395</f>
        <v>19.11</v>
      </c>
      <c r="Z395" s="55">
        <f t="shared" si="396"/>
        <v>19.11</v>
      </c>
      <c r="AA395" s="55">
        <f t="shared" si="396"/>
        <v>19.11</v>
      </c>
      <c r="AB395" s="147">
        <f t="shared" si="376"/>
        <v>1.6</v>
      </c>
      <c r="AC395" s="147">
        <v>1.6</v>
      </c>
      <c r="AD395" s="147">
        <f t="shared" ref="AD395:AJ395" si="397">AC395</f>
        <v>1.6</v>
      </c>
      <c r="AE395" s="147">
        <f t="shared" si="397"/>
        <v>1.6</v>
      </c>
      <c r="AF395" s="147">
        <f t="shared" si="397"/>
        <v>1.6</v>
      </c>
      <c r="AG395" s="147">
        <f t="shared" si="397"/>
        <v>1.6</v>
      </c>
      <c r="AH395" s="147">
        <f t="shared" si="397"/>
        <v>1.6</v>
      </c>
      <c r="AI395" s="147">
        <f t="shared" si="397"/>
        <v>1.6</v>
      </c>
      <c r="AJ395" s="147">
        <f t="shared" si="397"/>
        <v>1.6</v>
      </c>
      <c r="AK395" s="147">
        <v>1.6</v>
      </c>
      <c r="AL395" s="147">
        <f t="shared" ref="AL395:AN395" si="398">AK395</f>
        <v>1.6</v>
      </c>
      <c r="AM395" s="147">
        <f t="shared" si="398"/>
        <v>1.6</v>
      </c>
      <c r="AN395" s="147">
        <f t="shared" si="398"/>
        <v>1.6</v>
      </c>
      <c r="AO395" s="420">
        <v>0</v>
      </c>
      <c r="AP395" s="431">
        <f t="shared" si="361"/>
        <v>0</v>
      </c>
      <c r="AQ395" s="385">
        <v>0</v>
      </c>
      <c r="AR395" s="237">
        <f t="shared" si="362"/>
        <v>0</v>
      </c>
      <c r="AS395" s="96">
        <v>0</v>
      </c>
      <c r="AT395" s="431">
        <f t="shared" si="363"/>
        <v>0</v>
      </c>
      <c r="AU395" s="420">
        <v>0</v>
      </c>
      <c r="AV395" s="431">
        <f t="shared" si="364"/>
        <v>0</v>
      </c>
      <c r="AW395" s="385">
        <v>0</v>
      </c>
      <c r="AX395" s="431">
        <f t="shared" si="365"/>
        <v>0</v>
      </c>
      <c r="AY395" s="386">
        <v>0</v>
      </c>
      <c r="AZ395" s="431">
        <f t="shared" si="366"/>
        <v>0</v>
      </c>
      <c r="BA395" s="386"/>
      <c r="BB395" s="431">
        <f t="shared" si="367"/>
        <v>0</v>
      </c>
      <c r="BC395" s="386">
        <v>0</v>
      </c>
      <c r="BD395" s="431">
        <f t="shared" si="379"/>
        <v>0</v>
      </c>
      <c r="BE395" s="385">
        <v>0</v>
      </c>
      <c r="BF395" s="431">
        <f t="shared" si="368"/>
        <v>0</v>
      </c>
      <c r="BG395" s="386">
        <v>0</v>
      </c>
      <c r="BH395" s="431">
        <f t="shared" si="369"/>
        <v>0</v>
      </c>
      <c r="BI395" s="386">
        <v>0</v>
      </c>
      <c r="BJ395" s="431">
        <f t="shared" si="370"/>
        <v>0</v>
      </c>
      <c r="BK395" s="385">
        <v>0</v>
      </c>
      <c r="BL395" s="445">
        <f t="shared" si="371"/>
        <v>0</v>
      </c>
      <c r="BM395" s="77" t="s">
        <v>1462</v>
      </c>
      <c r="BN395" s="306"/>
      <c r="BO395" s="599"/>
      <c r="BP395" s="306" t="str">
        <f t="shared" si="380"/>
        <v>P10220-BL1</v>
      </c>
    </row>
    <row r="396" spans="1:68" ht="14.25" hidden="1" customHeight="1">
      <c r="A396" s="493" t="s">
        <v>864</v>
      </c>
      <c r="B396" s="130" t="s">
        <v>1422</v>
      </c>
      <c r="C396" s="544" t="s">
        <v>87</v>
      </c>
      <c r="D396" s="549" t="s">
        <v>161</v>
      </c>
      <c r="E396" s="550" t="s">
        <v>194</v>
      </c>
      <c r="F396" s="1070"/>
      <c r="G396" s="214">
        <v>2022</v>
      </c>
      <c r="H396" s="176" t="s">
        <v>223</v>
      </c>
      <c r="I396" s="176" t="s">
        <v>217</v>
      </c>
      <c r="J396" s="330" t="s">
        <v>196</v>
      </c>
      <c r="K396" s="176" t="s">
        <v>1181</v>
      </c>
      <c r="L396" s="176" t="s">
        <v>1466</v>
      </c>
      <c r="M396" s="327" t="s">
        <v>1467</v>
      </c>
      <c r="N396" s="55">
        <v>18.809999999999999</v>
      </c>
      <c r="O396" s="55">
        <f t="shared" si="372"/>
        <v>19.510000000000002</v>
      </c>
      <c r="P396" s="55">
        <v>19.510000000000002</v>
      </c>
      <c r="Q396" s="55">
        <f t="shared" si="373"/>
        <v>19.510000000000002</v>
      </c>
      <c r="R396" s="55">
        <f t="shared" si="373"/>
        <v>19.510000000000002</v>
      </c>
      <c r="S396" s="55">
        <f t="shared" si="373"/>
        <v>19.510000000000002</v>
      </c>
      <c r="T396" s="55">
        <f t="shared" si="373"/>
        <v>19.510000000000002</v>
      </c>
      <c r="U396" s="55">
        <f t="shared" si="374"/>
        <v>19.510000000000002</v>
      </c>
      <c r="V396" s="55">
        <f t="shared" si="374"/>
        <v>19.510000000000002</v>
      </c>
      <c r="W396" s="55">
        <f t="shared" si="374"/>
        <v>19.510000000000002</v>
      </c>
      <c r="X396" s="55">
        <v>19.510000000000002</v>
      </c>
      <c r="Y396" s="55">
        <f t="shared" ref="Y396:AA396" si="399">X396</f>
        <v>19.510000000000002</v>
      </c>
      <c r="Z396" s="55">
        <f t="shared" si="399"/>
        <v>19.510000000000002</v>
      </c>
      <c r="AA396" s="55">
        <f t="shared" si="399"/>
        <v>19.510000000000002</v>
      </c>
      <c r="AB396" s="147">
        <f t="shared" si="376"/>
        <v>1.6</v>
      </c>
      <c r="AC396" s="147">
        <v>1.6</v>
      </c>
      <c r="AD396" s="147">
        <f t="shared" ref="AD396:AJ396" si="400">AC396</f>
        <v>1.6</v>
      </c>
      <c r="AE396" s="147">
        <f t="shared" si="400"/>
        <v>1.6</v>
      </c>
      <c r="AF396" s="147">
        <f t="shared" si="400"/>
        <v>1.6</v>
      </c>
      <c r="AG396" s="147">
        <f t="shared" si="400"/>
        <v>1.6</v>
      </c>
      <c r="AH396" s="147">
        <f t="shared" si="400"/>
        <v>1.6</v>
      </c>
      <c r="AI396" s="147">
        <f t="shared" si="400"/>
        <v>1.6</v>
      </c>
      <c r="AJ396" s="147">
        <f t="shared" si="400"/>
        <v>1.6</v>
      </c>
      <c r="AK396" s="147">
        <v>1.6</v>
      </c>
      <c r="AL396" s="147">
        <f t="shared" ref="AL396:AN396" si="401">AK396</f>
        <v>1.6</v>
      </c>
      <c r="AM396" s="147">
        <f t="shared" si="401"/>
        <v>1.6</v>
      </c>
      <c r="AN396" s="147">
        <f t="shared" si="401"/>
        <v>1.6</v>
      </c>
      <c r="AO396" s="420">
        <v>600</v>
      </c>
      <c r="AP396" s="431">
        <f t="shared" si="361"/>
        <v>960</v>
      </c>
      <c r="AQ396" s="385">
        <v>0</v>
      </c>
      <c r="AR396" s="237">
        <f t="shared" si="362"/>
        <v>0</v>
      </c>
      <c r="AS396" s="96">
        <v>1200</v>
      </c>
      <c r="AT396" s="431">
        <f t="shared" si="363"/>
        <v>1920</v>
      </c>
      <c r="AU396" s="420">
        <v>800</v>
      </c>
      <c r="AV396" s="431">
        <f t="shared" si="364"/>
        <v>1280</v>
      </c>
      <c r="AW396" s="385">
        <v>1200</v>
      </c>
      <c r="AX396" s="431">
        <f t="shared" si="365"/>
        <v>1920</v>
      </c>
      <c r="AY396" s="386">
        <v>1200</v>
      </c>
      <c r="AZ396" s="431">
        <f t="shared" si="366"/>
        <v>1920</v>
      </c>
      <c r="BA396" s="386">
        <v>1200</v>
      </c>
      <c r="BB396" s="431">
        <f t="shared" si="367"/>
        <v>1920</v>
      </c>
      <c r="BC396" s="386">
        <v>0</v>
      </c>
      <c r="BD396" s="431">
        <f t="shared" si="379"/>
        <v>0</v>
      </c>
      <c r="BE396" s="385">
        <v>0</v>
      </c>
      <c r="BF396" s="431">
        <f t="shared" si="368"/>
        <v>0</v>
      </c>
      <c r="BG396" s="386">
        <v>0</v>
      </c>
      <c r="BH396" s="431">
        <f t="shared" si="369"/>
        <v>0</v>
      </c>
      <c r="BI396" s="386">
        <v>800</v>
      </c>
      <c r="BJ396" s="431">
        <f t="shared" si="370"/>
        <v>1280</v>
      </c>
      <c r="BK396" s="385">
        <v>4000</v>
      </c>
      <c r="BL396" s="445">
        <f t="shared" si="371"/>
        <v>6400</v>
      </c>
      <c r="BM396" s="77" t="s">
        <v>224</v>
      </c>
      <c r="BN396" s="306"/>
      <c r="BO396" s="599"/>
      <c r="BP396" s="306" t="str">
        <f t="shared" si="380"/>
        <v>M87019-xx1</v>
      </c>
    </row>
    <row r="397" spans="1:68" ht="14.25" hidden="1" customHeight="1">
      <c r="A397" s="493" t="s">
        <v>864</v>
      </c>
      <c r="B397" s="130" t="s">
        <v>1422</v>
      </c>
      <c r="C397" s="544" t="s">
        <v>87</v>
      </c>
      <c r="D397" s="549" t="s">
        <v>161</v>
      </c>
      <c r="E397" s="550" t="s">
        <v>194</v>
      </c>
      <c r="F397" s="1070"/>
      <c r="G397" s="214">
        <v>2024</v>
      </c>
      <c r="H397" s="176" t="s">
        <v>223</v>
      </c>
      <c r="I397" s="176" t="s">
        <v>217</v>
      </c>
      <c r="J397" s="330" t="s">
        <v>196</v>
      </c>
      <c r="K397" s="176" t="s">
        <v>1181</v>
      </c>
      <c r="L397" s="176" t="s">
        <v>1466</v>
      </c>
      <c r="M397" s="327" t="s">
        <v>1467</v>
      </c>
      <c r="N397" s="55">
        <v>18.812000000000001</v>
      </c>
      <c r="O397" s="55">
        <f t="shared" si="372"/>
        <v>19.510000000000002</v>
      </c>
      <c r="P397" s="55">
        <v>19.510000000000002</v>
      </c>
      <c r="Q397" s="55">
        <f t="shared" si="373"/>
        <v>19.510000000000002</v>
      </c>
      <c r="R397" s="55">
        <f t="shared" si="373"/>
        <v>19.510000000000002</v>
      </c>
      <c r="S397" s="55">
        <f t="shared" si="373"/>
        <v>19.510000000000002</v>
      </c>
      <c r="T397" s="55">
        <f t="shared" si="373"/>
        <v>19.510000000000002</v>
      </c>
      <c r="U397" s="55">
        <f t="shared" si="374"/>
        <v>19.510000000000002</v>
      </c>
      <c r="V397" s="55">
        <f t="shared" si="374"/>
        <v>19.510000000000002</v>
      </c>
      <c r="W397" s="55">
        <f t="shared" si="374"/>
        <v>19.510000000000002</v>
      </c>
      <c r="X397" s="55">
        <v>19.510000000000002</v>
      </c>
      <c r="Y397" s="55">
        <f t="shared" ref="Y397:AA397" si="402">X397</f>
        <v>19.510000000000002</v>
      </c>
      <c r="Z397" s="55">
        <f t="shared" si="402"/>
        <v>19.510000000000002</v>
      </c>
      <c r="AA397" s="55">
        <f t="shared" si="402"/>
        <v>19.510000000000002</v>
      </c>
      <c r="AB397" s="147">
        <f t="shared" si="376"/>
        <v>1.6</v>
      </c>
      <c r="AC397" s="147">
        <v>1.6</v>
      </c>
      <c r="AD397" s="147">
        <f t="shared" ref="AD397:AJ397" si="403">AC397</f>
        <v>1.6</v>
      </c>
      <c r="AE397" s="147">
        <f t="shared" si="403"/>
        <v>1.6</v>
      </c>
      <c r="AF397" s="147">
        <f t="shared" si="403"/>
        <v>1.6</v>
      </c>
      <c r="AG397" s="147">
        <f t="shared" si="403"/>
        <v>1.6</v>
      </c>
      <c r="AH397" s="147">
        <f t="shared" si="403"/>
        <v>1.6</v>
      </c>
      <c r="AI397" s="147">
        <f t="shared" si="403"/>
        <v>1.6</v>
      </c>
      <c r="AJ397" s="147">
        <f t="shared" si="403"/>
        <v>1.6</v>
      </c>
      <c r="AK397" s="147">
        <v>1.6</v>
      </c>
      <c r="AL397" s="147">
        <f t="shared" ref="AL397:AN397" si="404">AK397</f>
        <v>1.6</v>
      </c>
      <c r="AM397" s="147">
        <f t="shared" si="404"/>
        <v>1.6</v>
      </c>
      <c r="AN397" s="147">
        <f t="shared" si="404"/>
        <v>1.6</v>
      </c>
      <c r="AO397" s="420">
        <v>100</v>
      </c>
      <c r="AP397" s="431">
        <f t="shared" si="361"/>
        <v>160</v>
      </c>
      <c r="AQ397" s="385">
        <v>0</v>
      </c>
      <c r="AR397" s="237">
        <f t="shared" si="362"/>
        <v>0</v>
      </c>
      <c r="AS397" s="96">
        <v>0</v>
      </c>
      <c r="AT397" s="431">
        <f t="shared" si="363"/>
        <v>0</v>
      </c>
      <c r="AU397" s="420">
        <v>0</v>
      </c>
      <c r="AV397" s="431">
        <f t="shared" si="364"/>
        <v>0</v>
      </c>
      <c r="AW397" s="385">
        <v>0</v>
      </c>
      <c r="AX397" s="431">
        <f t="shared" si="365"/>
        <v>0</v>
      </c>
      <c r="AY397" s="386">
        <v>0</v>
      </c>
      <c r="AZ397" s="431">
        <f t="shared" si="366"/>
        <v>0</v>
      </c>
      <c r="BA397" s="386">
        <v>0</v>
      </c>
      <c r="BB397" s="431">
        <f t="shared" si="367"/>
        <v>0</v>
      </c>
      <c r="BC397" s="386">
        <v>0</v>
      </c>
      <c r="BD397" s="431">
        <f t="shared" si="379"/>
        <v>0</v>
      </c>
      <c r="BE397" s="385">
        <v>0</v>
      </c>
      <c r="BF397" s="431">
        <f t="shared" si="368"/>
        <v>0</v>
      </c>
      <c r="BG397" s="386">
        <v>0</v>
      </c>
      <c r="BH397" s="431">
        <f t="shared" si="369"/>
        <v>0</v>
      </c>
      <c r="BI397" s="386">
        <v>0</v>
      </c>
      <c r="BJ397" s="431">
        <f t="shared" si="370"/>
        <v>0</v>
      </c>
      <c r="BK397" s="385">
        <v>400</v>
      </c>
      <c r="BL397" s="445">
        <f t="shared" si="371"/>
        <v>640</v>
      </c>
      <c r="BM397" s="77" t="s">
        <v>1460</v>
      </c>
      <c r="BN397" s="306"/>
      <c r="BO397" s="599"/>
      <c r="BP397" s="306" t="str">
        <f t="shared" si="380"/>
        <v>P10220-xx1</v>
      </c>
    </row>
    <row r="398" spans="1:68" ht="14.25" hidden="1" customHeight="1">
      <c r="A398" s="493" t="s">
        <v>864</v>
      </c>
      <c r="B398" s="130" t="s">
        <v>1422</v>
      </c>
      <c r="C398" s="544" t="s">
        <v>87</v>
      </c>
      <c r="D398" s="549" t="s">
        <v>161</v>
      </c>
      <c r="E398" s="550" t="s">
        <v>194</v>
      </c>
      <c r="F398" s="1070"/>
      <c r="G398" s="214">
        <v>2024</v>
      </c>
      <c r="H398" s="176" t="s">
        <v>223</v>
      </c>
      <c r="I398" s="176" t="s">
        <v>217</v>
      </c>
      <c r="J398" s="330" t="s">
        <v>196</v>
      </c>
      <c r="K398" s="176" t="s">
        <v>1181</v>
      </c>
      <c r="L398" s="176" t="s">
        <v>1466</v>
      </c>
      <c r="M398" s="327" t="s">
        <v>1467</v>
      </c>
      <c r="N398" s="55">
        <v>18.812000000000001</v>
      </c>
      <c r="O398" s="55">
        <f t="shared" si="372"/>
        <v>19.510000000000002</v>
      </c>
      <c r="P398" s="55">
        <v>19.510000000000002</v>
      </c>
      <c r="Q398" s="55">
        <f t="shared" si="373"/>
        <v>19.510000000000002</v>
      </c>
      <c r="R398" s="55">
        <f t="shared" si="373"/>
        <v>19.510000000000002</v>
      </c>
      <c r="S398" s="55">
        <f t="shared" si="373"/>
        <v>19.510000000000002</v>
      </c>
      <c r="T398" s="55">
        <f t="shared" si="373"/>
        <v>19.510000000000002</v>
      </c>
      <c r="U398" s="55">
        <f t="shared" si="374"/>
        <v>19.510000000000002</v>
      </c>
      <c r="V398" s="55">
        <f t="shared" si="374"/>
        <v>19.510000000000002</v>
      </c>
      <c r="W398" s="55">
        <f t="shared" si="374"/>
        <v>19.510000000000002</v>
      </c>
      <c r="X398" s="55">
        <v>19.510000000000002</v>
      </c>
      <c r="Y398" s="55">
        <f t="shared" ref="Y398:AA398" si="405">X398</f>
        <v>19.510000000000002</v>
      </c>
      <c r="Z398" s="55">
        <f t="shared" si="405"/>
        <v>19.510000000000002</v>
      </c>
      <c r="AA398" s="55">
        <f t="shared" si="405"/>
        <v>19.510000000000002</v>
      </c>
      <c r="AB398" s="147">
        <f t="shared" si="376"/>
        <v>1.6</v>
      </c>
      <c r="AC398" s="147">
        <v>1.6</v>
      </c>
      <c r="AD398" s="147">
        <f t="shared" ref="AD398:AJ398" si="406">AC398</f>
        <v>1.6</v>
      </c>
      <c r="AE398" s="147">
        <f t="shared" si="406"/>
        <v>1.6</v>
      </c>
      <c r="AF398" s="147">
        <f t="shared" si="406"/>
        <v>1.6</v>
      </c>
      <c r="AG398" s="147">
        <f t="shared" si="406"/>
        <v>1.6</v>
      </c>
      <c r="AH398" s="147">
        <f t="shared" si="406"/>
        <v>1.6</v>
      </c>
      <c r="AI398" s="147">
        <f t="shared" si="406"/>
        <v>1.6</v>
      </c>
      <c r="AJ398" s="147">
        <f t="shared" si="406"/>
        <v>1.6</v>
      </c>
      <c r="AK398" s="147">
        <v>1.6</v>
      </c>
      <c r="AL398" s="147">
        <f t="shared" ref="AL398:AN398" si="407">AK398</f>
        <v>1.6</v>
      </c>
      <c r="AM398" s="147">
        <f t="shared" si="407"/>
        <v>1.6</v>
      </c>
      <c r="AN398" s="147">
        <f t="shared" si="407"/>
        <v>1.6</v>
      </c>
      <c r="AO398" s="420">
        <v>0</v>
      </c>
      <c r="AP398" s="431">
        <f t="shared" si="361"/>
        <v>0</v>
      </c>
      <c r="AQ398" s="385">
        <v>0</v>
      </c>
      <c r="AR398" s="237">
        <f t="shared" si="362"/>
        <v>0</v>
      </c>
      <c r="AS398" s="96">
        <v>0</v>
      </c>
      <c r="AT398" s="431">
        <f t="shared" si="363"/>
        <v>0</v>
      </c>
      <c r="AU398" s="420">
        <v>0</v>
      </c>
      <c r="AV398" s="431">
        <f t="shared" si="364"/>
        <v>0</v>
      </c>
      <c r="AW398" s="385">
        <v>0</v>
      </c>
      <c r="AX398" s="431">
        <f t="shared" si="365"/>
        <v>0</v>
      </c>
      <c r="AY398" s="386">
        <v>0</v>
      </c>
      <c r="AZ398" s="431">
        <f t="shared" si="366"/>
        <v>0</v>
      </c>
      <c r="BA398" s="386">
        <v>0</v>
      </c>
      <c r="BB398" s="431">
        <f t="shared" si="367"/>
        <v>0</v>
      </c>
      <c r="BC398" s="386">
        <v>0</v>
      </c>
      <c r="BD398" s="431">
        <f t="shared" si="379"/>
        <v>0</v>
      </c>
      <c r="BE398" s="385">
        <v>0</v>
      </c>
      <c r="BF398" s="431">
        <f t="shared" si="368"/>
        <v>0</v>
      </c>
      <c r="BG398" s="386">
        <v>0</v>
      </c>
      <c r="BH398" s="431">
        <f t="shared" si="369"/>
        <v>0</v>
      </c>
      <c r="BI398" s="386">
        <v>0</v>
      </c>
      <c r="BJ398" s="431">
        <f t="shared" si="370"/>
        <v>0</v>
      </c>
      <c r="BK398" s="385">
        <v>0</v>
      </c>
      <c r="BL398" s="445">
        <f t="shared" si="371"/>
        <v>0</v>
      </c>
      <c r="BM398" s="77" t="s">
        <v>1462</v>
      </c>
      <c r="BN398" s="306"/>
      <c r="BO398" s="599"/>
      <c r="BP398" s="306" t="str">
        <f t="shared" si="380"/>
        <v>P10220-BL1</v>
      </c>
    </row>
    <row r="399" spans="1:68" ht="14.25" hidden="1" customHeight="1">
      <c r="A399" s="493" t="s">
        <v>864</v>
      </c>
      <c r="B399" s="130" t="s">
        <v>1422</v>
      </c>
      <c r="C399" s="544" t="s">
        <v>87</v>
      </c>
      <c r="D399" s="549" t="s">
        <v>161</v>
      </c>
      <c r="E399" s="550" t="s">
        <v>194</v>
      </c>
      <c r="F399" s="1070"/>
      <c r="G399" s="214">
        <v>2022</v>
      </c>
      <c r="H399" s="176" t="s">
        <v>223</v>
      </c>
      <c r="I399" s="176" t="s">
        <v>217</v>
      </c>
      <c r="J399" s="330" t="s">
        <v>196</v>
      </c>
      <c r="K399" s="176" t="s">
        <v>1181</v>
      </c>
      <c r="L399" s="176" t="s">
        <v>167</v>
      </c>
      <c r="M399" s="327" t="s">
        <v>1468</v>
      </c>
      <c r="N399" s="55">
        <v>18.809999999999999</v>
      </c>
      <c r="O399" s="55">
        <f t="shared" si="372"/>
        <v>19.34</v>
      </c>
      <c r="P399" s="55">
        <v>19.34</v>
      </c>
      <c r="Q399" s="55">
        <f t="shared" si="373"/>
        <v>19.34</v>
      </c>
      <c r="R399" s="55">
        <f t="shared" si="373"/>
        <v>19.34</v>
      </c>
      <c r="S399" s="55">
        <f t="shared" si="373"/>
        <v>19.34</v>
      </c>
      <c r="T399" s="55">
        <f t="shared" si="373"/>
        <v>19.34</v>
      </c>
      <c r="U399" s="55">
        <f t="shared" si="374"/>
        <v>19.34</v>
      </c>
      <c r="V399" s="55">
        <f t="shared" si="374"/>
        <v>19.34</v>
      </c>
      <c r="W399" s="55">
        <f t="shared" si="374"/>
        <v>19.34</v>
      </c>
      <c r="X399" s="55">
        <v>19.34</v>
      </c>
      <c r="Y399" s="55">
        <f t="shared" ref="Y399:AA399" si="408">X399</f>
        <v>19.34</v>
      </c>
      <c r="Z399" s="55">
        <f t="shared" si="408"/>
        <v>19.34</v>
      </c>
      <c r="AA399" s="55">
        <f t="shared" si="408"/>
        <v>19.34</v>
      </c>
      <c r="AB399" s="147">
        <f t="shared" si="376"/>
        <v>1.6</v>
      </c>
      <c r="AC399" s="147">
        <v>1.6</v>
      </c>
      <c r="AD399" s="147">
        <f t="shared" ref="AD399:AJ399" si="409">AC399</f>
        <v>1.6</v>
      </c>
      <c r="AE399" s="147">
        <f t="shared" si="409"/>
        <v>1.6</v>
      </c>
      <c r="AF399" s="147">
        <f t="shared" si="409"/>
        <v>1.6</v>
      </c>
      <c r="AG399" s="147">
        <f t="shared" si="409"/>
        <v>1.6</v>
      </c>
      <c r="AH399" s="147">
        <f t="shared" si="409"/>
        <v>1.6</v>
      </c>
      <c r="AI399" s="147">
        <f t="shared" si="409"/>
        <v>1.6</v>
      </c>
      <c r="AJ399" s="147">
        <f t="shared" si="409"/>
        <v>1.6</v>
      </c>
      <c r="AK399" s="147">
        <v>1.6</v>
      </c>
      <c r="AL399" s="147">
        <f t="shared" ref="AL399:AN399" si="410">AK399</f>
        <v>1.6</v>
      </c>
      <c r="AM399" s="147">
        <f t="shared" si="410"/>
        <v>1.6</v>
      </c>
      <c r="AN399" s="147">
        <f t="shared" si="410"/>
        <v>1.6</v>
      </c>
      <c r="AO399" s="420">
        <v>0</v>
      </c>
      <c r="AP399" s="431">
        <f t="shared" si="361"/>
        <v>0</v>
      </c>
      <c r="AQ399" s="385">
        <v>0</v>
      </c>
      <c r="AR399" s="237">
        <f t="shared" si="362"/>
        <v>0</v>
      </c>
      <c r="AS399" s="96">
        <v>50</v>
      </c>
      <c r="AT399" s="431">
        <f t="shared" si="363"/>
        <v>80</v>
      </c>
      <c r="AU399" s="420">
        <v>20</v>
      </c>
      <c r="AV399" s="431">
        <f t="shared" si="364"/>
        <v>32</v>
      </c>
      <c r="AW399" s="385">
        <v>0</v>
      </c>
      <c r="AX399" s="431">
        <f t="shared" si="365"/>
        <v>0</v>
      </c>
      <c r="AY399" s="386">
        <v>10</v>
      </c>
      <c r="AZ399" s="431">
        <f t="shared" si="366"/>
        <v>16</v>
      </c>
      <c r="BA399" s="386">
        <v>0</v>
      </c>
      <c r="BB399" s="431">
        <f t="shared" si="367"/>
        <v>0</v>
      </c>
      <c r="BC399" s="386">
        <v>10</v>
      </c>
      <c r="BD399" s="431">
        <f t="shared" si="379"/>
        <v>16</v>
      </c>
      <c r="BE399" s="385">
        <v>30</v>
      </c>
      <c r="BF399" s="431">
        <f t="shared" si="368"/>
        <v>48</v>
      </c>
      <c r="BG399" s="386">
        <v>0</v>
      </c>
      <c r="BH399" s="431">
        <f t="shared" si="369"/>
        <v>0</v>
      </c>
      <c r="BI399" s="386">
        <v>0</v>
      </c>
      <c r="BJ399" s="431">
        <f t="shared" si="370"/>
        <v>0</v>
      </c>
      <c r="BK399" s="385">
        <v>0</v>
      </c>
      <c r="BL399" s="445">
        <f t="shared" si="371"/>
        <v>0</v>
      </c>
      <c r="BM399" s="77" t="s">
        <v>224</v>
      </c>
      <c r="BN399" s="306"/>
      <c r="BO399" s="599"/>
      <c r="BP399" s="306" t="str">
        <f t="shared" si="380"/>
        <v>M87019-xx1</v>
      </c>
    </row>
    <row r="400" spans="1:68" ht="14.25" hidden="1" customHeight="1">
      <c r="A400" s="493" t="s">
        <v>864</v>
      </c>
      <c r="B400" s="130" t="s">
        <v>1422</v>
      </c>
      <c r="C400" s="544" t="s">
        <v>87</v>
      </c>
      <c r="D400" s="549" t="s">
        <v>161</v>
      </c>
      <c r="E400" s="550" t="s">
        <v>194</v>
      </c>
      <c r="F400" s="1070"/>
      <c r="G400" s="214">
        <v>2024</v>
      </c>
      <c r="H400" s="176" t="s">
        <v>223</v>
      </c>
      <c r="I400" s="176" t="s">
        <v>217</v>
      </c>
      <c r="J400" s="330" t="s">
        <v>196</v>
      </c>
      <c r="K400" s="176" t="s">
        <v>1181</v>
      </c>
      <c r="L400" s="176" t="s">
        <v>167</v>
      </c>
      <c r="M400" s="327" t="s">
        <v>1468</v>
      </c>
      <c r="N400" s="55">
        <v>18.812000000000001</v>
      </c>
      <c r="O400" s="55">
        <f t="shared" si="372"/>
        <v>19.34</v>
      </c>
      <c r="P400" s="55">
        <v>19.34</v>
      </c>
      <c r="Q400" s="55">
        <f t="shared" si="373"/>
        <v>19.34</v>
      </c>
      <c r="R400" s="55">
        <f t="shared" si="373"/>
        <v>19.34</v>
      </c>
      <c r="S400" s="55">
        <f t="shared" si="373"/>
        <v>19.34</v>
      </c>
      <c r="T400" s="55">
        <f t="shared" si="373"/>
        <v>19.34</v>
      </c>
      <c r="U400" s="55">
        <f t="shared" si="374"/>
        <v>19.34</v>
      </c>
      <c r="V400" s="55">
        <f t="shared" si="374"/>
        <v>19.34</v>
      </c>
      <c r="W400" s="55">
        <f t="shared" si="374"/>
        <v>19.34</v>
      </c>
      <c r="X400" s="55">
        <v>19.34</v>
      </c>
      <c r="Y400" s="55">
        <f t="shared" ref="Y400:AA400" si="411">X400</f>
        <v>19.34</v>
      </c>
      <c r="Z400" s="55">
        <f t="shared" si="411"/>
        <v>19.34</v>
      </c>
      <c r="AA400" s="55">
        <f t="shared" si="411"/>
        <v>19.34</v>
      </c>
      <c r="AB400" s="147">
        <f t="shared" si="376"/>
        <v>1.6</v>
      </c>
      <c r="AC400" s="147">
        <v>1.6</v>
      </c>
      <c r="AD400" s="147">
        <f t="shared" ref="AD400:AJ400" si="412">AC400</f>
        <v>1.6</v>
      </c>
      <c r="AE400" s="147">
        <f t="shared" si="412"/>
        <v>1.6</v>
      </c>
      <c r="AF400" s="147">
        <f t="shared" si="412"/>
        <v>1.6</v>
      </c>
      <c r="AG400" s="147">
        <f t="shared" si="412"/>
        <v>1.6</v>
      </c>
      <c r="AH400" s="147">
        <f t="shared" si="412"/>
        <v>1.6</v>
      </c>
      <c r="AI400" s="147">
        <f t="shared" si="412"/>
        <v>1.6</v>
      </c>
      <c r="AJ400" s="147">
        <f t="shared" si="412"/>
        <v>1.6</v>
      </c>
      <c r="AK400" s="147">
        <v>1.6</v>
      </c>
      <c r="AL400" s="147">
        <f t="shared" ref="AL400:AN400" si="413">AK400</f>
        <v>1.6</v>
      </c>
      <c r="AM400" s="147">
        <f t="shared" si="413"/>
        <v>1.6</v>
      </c>
      <c r="AN400" s="147">
        <f t="shared" si="413"/>
        <v>1.6</v>
      </c>
      <c r="AO400" s="420">
        <v>0</v>
      </c>
      <c r="AP400" s="431">
        <f t="shared" si="361"/>
        <v>0</v>
      </c>
      <c r="AQ400" s="385">
        <v>0</v>
      </c>
      <c r="AR400" s="237">
        <f t="shared" si="362"/>
        <v>0</v>
      </c>
      <c r="AS400" s="96">
        <v>0</v>
      </c>
      <c r="AT400" s="431">
        <f t="shared" si="363"/>
        <v>0</v>
      </c>
      <c r="AU400" s="420">
        <v>0</v>
      </c>
      <c r="AV400" s="431">
        <f t="shared" si="364"/>
        <v>0</v>
      </c>
      <c r="AW400" s="385">
        <v>0</v>
      </c>
      <c r="AX400" s="431">
        <f t="shared" si="365"/>
        <v>0</v>
      </c>
      <c r="AY400" s="386">
        <v>0</v>
      </c>
      <c r="AZ400" s="431">
        <f t="shared" si="366"/>
        <v>0</v>
      </c>
      <c r="BA400" s="386">
        <v>0</v>
      </c>
      <c r="BB400" s="431">
        <f t="shared" si="367"/>
        <v>0</v>
      </c>
      <c r="BC400" s="386">
        <v>0</v>
      </c>
      <c r="BD400" s="431">
        <f t="shared" si="379"/>
        <v>0</v>
      </c>
      <c r="BE400" s="385">
        <v>0</v>
      </c>
      <c r="BF400" s="431">
        <f t="shared" si="368"/>
        <v>0</v>
      </c>
      <c r="BG400" s="386">
        <v>0</v>
      </c>
      <c r="BH400" s="431">
        <f t="shared" si="369"/>
        <v>0</v>
      </c>
      <c r="BI400" s="386">
        <v>0</v>
      </c>
      <c r="BJ400" s="431">
        <f t="shared" si="370"/>
        <v>0</v>
      </c>
      <c r="BK400" s="385">
        <v>0</v>
      </c>
      <c r="BL400" s="445">
        <f t="shared" si="371"/>
        <v>0</v>
      </c>
      <c r="BM400" s="77" t="s">
        <v>1460</v>
      </c>
      <c r="BN400" s="306"/>
      <c r="BO400" s="599"/>
      <c r="BP400" s="306" t="str">
        <f t="shared" si="380"/>
        <v>P10220-xx1</v>
      </c>
    </row>
    <row r="401" spans="1:68" ht="14.25" hidden="1" customHeight="1">
      <c r="A401" s="493" t="s">
        <v>864</v>
      </c>
      <c r="B401" s="130" t="s">
        <v>1422</v>
      </c>
      <c r="C401" s="544" t="s">
        <v>87</v>
      </c>
      <c r="D401" s="549" t="s">
        <v>161</v>
      </c>
      <c r="E401" s="550" t="s">
        <v>194</v>
      </c>
      <c r="F401" s="1070"/>
      <c r="G401" s="214">
        <v>2024</v>
      </c>
      <c r="H401" s="176" t="s">
        <v>223</v>
      </c>
      <c r="I401" s="176" t="s">
        <v>217</v>
      </c>
      <c r="J401" s="330" t="s">
        <v>196</v>
      </c>
      <c r="K401" s="176" t="s">
        <v>1181</v>
      </c>
      <c r="L401" s="176" t="s">
        <v>167</v>
      </c>
      <c r="M401" s="327" t="s">
        <v>1468</v>
      </c>
      <c r="N401" s="55">
        <v>18.812000000000001</v>
      </c>
      <c r="O401" s="55">
        <f t="shared" si="372"/>
        <v>19.34</v>
      </c>
      <c r="P401" s="55">
        <v>19.34</v>
      </c>
      <c r="Q401" s="55">
        <f t="shared" si="373"/>
        <v>19.34</v>
      </c>
      <c r="R401" s="55">
        <f t="shared" si="373"/>
        <v>19.34</v>
      </c>
      <c r="S401" s="55">
        <f t="shared" si="373"/>
        <v>19.34</v>
      </c>
      <c r="T401" s="55">
        <f t="shared" si="373"/>
        <v>19.34</v>
      </c>
      <c r="U401" s="55">
        <f t="shared" si="374"/>
        <v>19.34</v>
      </c>
      <c r="V401" s="55">
        <f t="shared" si="374"/>
        <v>19.34</v>
      </c>
      <c r="W401" s="55">
        <f t="shared" si="374"/>
        <v>19.34</v>
      </c>
      <c r="X401" s="55">
        <v>19.34</v>
      </c>
      <c r="Y401" s="55">
        <f t="shared" ref="Y401:AA401" si="414">X401</f>
        <v>19.34</v>
      </c>
      <c r="Z401" s="55">
        <f t="shared" si="414"/>
        <v>19.34</v>
      </c>
      <c r="AA401" s="55">
        <f t="shared" si="414"/>
        <v>19.34</v>
      </c>
      <c r="AB401" s="147">
        <f t="shared" si="376"/>
        <v>1.6</v>
      </c>
      <c r="AC401" s="147">
        <v>1.6</v>
      </c>
      <c r="AD401" s="147">
        <f t="shared" ref="AD401:AJ401" si="415">AC401</f>
        <v>1.6</v>
      </c>
      <c r="AE401" s="147">
        <f t="shared" si="415"/>
        <v>1.6</v>
      </c>
      <c r="AF401" s="147">
        <f t="shared" si="415"/>
        <v>1.6</v>
      </c>
      <c r="AG401" s="147">
        <f t="shared" si="415"/>
        <v>1.6</v>
      </c>
      <c r="AH401" s="147">
        <f t="shared" si="415"/>
        <v>1.6</v>
      </c>
      <c r="AI401" s="147">
        <f t="shared" si="415"/>
        <v>1.6</v>
      </c>
      <c r="AJ401" s="147">
        <f t="shared" si="415"/>
        <v>1.6</v>
      </c>
      <c r="AK401" s="147">
        <v>1.6</v>
      </c>
      <c r="AL401" s="147">
        <f t="shared" ref="AL401:AN401" si="416">AK401</f>
        <v>1.6</v>
      </c>
      <c r="AM401" s="147">
        <f t="shared" si="416"/>
        <v>1.6</v>
      </c>
      <c r="AN401" s="147">
        <f t="shared" si="416"/>
        <v>1.6</v>
      </c>
      <c r="AO401" s="420">
        <v>0</v>
      </c>
      <c r="AP401" s="431">
        <f t="shared" si="361"/>
        <v>0</v>
      </c>
      <c r="AQ401" s="385">
        <v>0</v>
      </c>
      <c r="AR401" s="237">
        <f t="shared" si="362"/>
        <v>0</v>
      </c>
      <c r="AS401" s="96">
        <v>0</v>
      </c>
      <c r="AT401" s="431">
        <f t="shared" si="363"/>
        <v>0</v>
      </c>
      <c r="AU401" s="420">
        <v>0</v>
      </c>
      <c r="AV401" s="431">
        <f t="shared" si="364"/>
        <v>0</v>
      </c>
      <c r="AW401" s="385">
        <v>0</v>
      </c>
      <c r="AX401" s="431">
        <f t="shared" si="365"/>
        <v>0</v>
      </c>
      <c r="AY401" s="386">
        <v>0</v>
      </c>
      <c r="AZ401" s="431">
        <f t="shared" si="366"/>
        <v>0</v>
      </c>
      <c r="BA401" s="386">
        <v>0</v>
      </c>
      <c r="BB401" s="431">
        <f t="shared" si="367"/>
        <v>0</v>
      </c>
      <c r="BC401" s="386">
        <v>0</v>
      </c>
      <c r="BD401" s="431">
        <f t="shared" si="379"/>
        <v>0</v>
      </c>
      <c r="BE401" s="385">
        <v>0</v>
      </c>
      <c r="BF401" s="431">
        <f t="shared" si="368"/>
        <v>0</v>
      </c>
      <c r="BG401" s="386">
        <v>0</v>
      </c>
      <c r="BH401" s="431">
        <f t="shared" si="369"/>
        <v>0</v>
      </c>
      <c r="BI401" s="386">
        <v>0</v>
      </c>
      <c r="BJ401" s="431">
        <f t="shared" si="370"/>
        <v>0</v>
      </c>
      <c r="BK401" s="385">
        <v>0</v>
      </c>
      <c r="BL401" s="445">
        <f t="shared" si="371"/>
        <v>0</v>
      </c>
      <c r="BM401" s="77" t="s">
        <v>1462</v>
      </c>
      <c r="BN401" s="306"/>
      <c r="BO401" s="599"/>
      <c r="BP401" s="306" t="str">
        <f t="shared" si="380"/>
        <v>P10220-BL1</v>
      </c>
    </row>
    <row r="402" spans="1:68" ht="14.25" hidden="1" customHeight="1">
      <c r="A402" s="493" t="s">
        <v>864</v>
      </c>
      <c r="B402" s="130" t="s">
        <v>1422</v>
      </c>
      <c r="C402" s="544" t="s">
        <v>87</v>
      </c>
      <c r="D402" s="549" t="s">
        <v>161</v>
      </c>
      <c r="E402" s="550" t="s">
        <v>194</v>
      </c>
      <c r="F402" s="1070"/>
      <c r="G402" s="214">
        <v>2022</v>
      </c>
      <c r="H402" s="176" t="s">
        <v>223</v>
      </c>
      <c r="I402" s="176" t="s">
        <v>217</v>
      </c>
      <c r="J402" s="330" t="s">
        <v>196</v>
      </c>
      <c r="K402" s="176" t="s">
        <v>1181</v>
      </c>
      <c r="L402" s="176" t="s">
        <v>167</v>
      </c>
      <c r="M402" s="327" t="s">
        <v>1469</v>
      </c>
      <c r="N402" s="55">
        <v>18.809999999999999</v>
      </c>
      <c r="O402" s="55">
        <f t="shared" si="372"/>
        <v>19.190000000000001</v>
      </c>
      <c r="P402" s="55">
        <v>19.190000000000001</v>
      </c>
      <c r="Q402" s="55">
        <f t="shared" si="373"/>
        <v>19.190000000000001</v>
      </c>
      <c r="R402" s="55">
        <f t="shared" si="373"/>
        <v>19.190000000000001</v>
      </c>
      <c r="S402" s="55">
        <f t="shared" si="373"/>
        <v>19.190000000000001</v>
      </c>
      <c r="T402" s="55">
        <f t="shared" si="373"/>
        <v>19.190000000000001</v>
      </c>
      <c r="U402" s="55">
        <f t="shared" si="374"/>
        <v>19.190000000000001</v>
      </c>
      <c r="V402" s="55">
        <f t="shared" si="374"/>
        <v>19.190000000000001</v>
      </c>
      <c r="W402" s="55">
        <f t="shared" si="374"/>
        <v>19.190000000000001</v>
      </c>
      <c r="X402" s="55">
        <v>19.190000000000001</v>
      </c>
      <c r="Y402" s="55">
        <f t="shared" ref="Y402:AA402" si="417">X402</f>
        <v>19.190000000000001</v>
      </c>
      <c r="Z402" s="55">
        <f t="shared" si="417"/>
        <v>19.190000000000001</v>
      </c>
      <c r="AA402" s="55">
        <f t="shared" si="417"/>
        <v>19.190000000000001</v>
      </c>
      <c r="AB402" s="147">
        <f t="shared" si="376"/>
        <v>1.6</v>
      </c>
      <c r="AC402" s="147">
        <v>1.6</v>
      </c>
      <c r="AD402" s="147">
        <f t="shared" ref="AD402:AJ402" si="418">AC402</f>
        <v>1.6</v>
      </c>
      <c r="AE402" s="147">
        <f t="shared" si="418"/>
        <v>1.6</v>
      </c>
      <c r="AF402" s="147">
        <f t="shared" si="418"/>
        <v>1.6</v>
      </c>
      <c r="AG402" s="147">
        <f t="shared" si="418"/>
        <v>1.6</v>
      </c>
      <c r="AH402" s="147">
        <f t="shared" si="418"/>
        <v>1.6</v>
      </c>
      <c r="AI402" s="147">
        <f t="shared" si="418"/>
        <v>1.6</v>
      </c>
      <c r="AJ402" s="147">
        <f t="shared" si="418"/>
        <v>1.6</v>
      </c>
      <c r="AK402" s="147">
        <v>1.6</v>
      </c>
      <c r="AL402" s="147">
        <f t="shared" ref="AL402:AN402" si="419">AK402</f>
        <v>1.6</v>
      </c>
      <c r="AM402" s="147">
        <f t="shared" si="419"/>
        <v>1.6</v>
      </c>
      <c r="AN402" s="147">
        <f t="shared" si="419"/>
        <v>1.6</v>
      </c>
      <c r="AO402" s="420">
        <v>410</v>
      </c>
      <c r="AP402" s="431">
        <f t="shared" si="361"/>
        <v>656</v>
      </c>
      <c r="AQ402" s="385">
        <v>450</v>
      </c>
      <c r="AR402" s="237">
        <f t="shared" si="362"/>
        <v>720</v>
      </c>
      <c r="AS402" s="96">
        <v>510</v>
      </c>
      <c r="AT402" s="431">
        <f t="shared" si="363"/>
        <v>816</v>
      </c>
      <c r="AU402" s="420">
        <v>940</v>
      </c>
      <c r="AV402" s="431">
        <f t="shared" si="364"/>
        <v>1504</v>
      </c>
      <c r="AW402" s="385">
        <v>910</v>
      </c>
      <c r="AX402" s="431">
        <f t="shared" si="365"/>
        <v>1456</v>
      </c>
      <c r="AY402" s="386">
        <v>890</v>
      </c>
      <c r="AZ402" s="431">
        <f t="shared" si="366"/>
        <v>1424</v>
      </c>
      <c r="BA402" s="386">
        <v>1150</v>
      </c>
      <c r="BB402" s="431">
        <f t="shared" si="367"/>
        <v>1840</v>
      </c>
      <c r="BC402" s="386">
        <v>120</v>
      </c>
      <c r="BD402" s="431">
        <f t="shared" si="379"/>
        <v>192</v>
      </c>
      <c r="BE402" s="385">
        <v>600</v>
      </c>
      <c r="BF402" s="431">
        <f t="shared" si="368"/>
        <v>960</v>
      </c>
      <c r="BG402" s="386">
        <v>300</v>
      </c>
      <c r="BH402" s="431">
        <f t="shared" si="369"/>
        <v>480</v>
      </c>
      <c r="BI402" s="386">
        <v>760</v>
      </c>
      <c r="BJ402" s="431">
        <f t="shared" si="370"/>
        <v>1216</v>
      </c>
      <c r="BK402" s="385">
        <v>380</v>
      </c>
      <c r="BL402" s="445">
        <f t="shared" si="371"/>
        <v>608</v>
      </c>
      <c r="BM402" s="77" t="s">
        <v>224</v>
      </c>
      <c r="BN402" s="306"/>
      <c r="BO402" s="599"/>
      <c r="BP402" s="306" t="str">
        <f t="shared" si="380"/>
        <v>M87019-xx1</v>
      </c>
    </row>
    <row r="403" spans="1:68" ht="14.25" hidden="1" customHeight="1">
      <c r="A403" s="493" t="s">
        <v>864</v>
      </c>
      <c r="B403" s="130" t="s">
        <v>1422</v>
      </c>
      <c r="C403" s="544" t="s">
        <v>87</v>
      </c>
      <c r="D403" s="549" t="s">
        <v>161</v>
      </c>
      <c r="E403" s="550" t="s">
        <v>194</v>
      </c>
      <c r="F403" s="1070"/>
      <c r="G403" s="214">
        <v>2022</v>
      </c>
      <c r="H403" s="176" t="s">
        <v>223</v>
      </c>
      <c r="I403" s="176" t="s">
        <v>217</v>
      </c>
      <c r="J403" s="330" t="s">
        <v>196</v>
      </c>
      <c r="K403" s="176" t="s">
        <v>1181</v>
      </c>
      <c r="L403" s="176" t="s">
        <v>167</v>
      </c>
      <c r="M403" s="327" t="s">
        <v>1469</v>
      </c>
      <c r="N403" s="55">
        <v>18.809999999999999</v>
      </c>
      <c r="O403" s="55">
        <f t="shared" si="372"/>
        <v>19.309999999999999</v>
      </c>
      <c r="P403" s="55">
        <v>19.309999999999999</v>
      </c>
      <c r="Q403" s="55">
        <f t="shared" si="373"/>
        <v>19.309999999999999</v>
      </c>
      <c r="R403" s="55">
        <f t="shared" si="373"/>
        <v>19.309999999999999</v>
      </c>
      <c r="S403" s="55">
        <f t="shared" si="373"/>
        <v>19.309999999999999</v>
      </c>
      <c r="T403" s="55">
        <f t="shared" si="373"/>
        <v>19.309999999999999</v>
      </c>
      <c r="U403" s="55">
        <f t="shared" si="374"/>
        <v>19.309999999999999</v>
      </c>
      <c r="V403" s="55">
        <f t="shared" si="374"/>
        <v>19.309999999999999</v>
      </c>
      <c r="W403" s="55">
        <f t="shared" si="374"/>
        <v>19.309999999999999</v>
      </c>
      <c r="X403" s="55">
        <v>19.309999999999999</v>
      </c>
      <c r="Y403" s="55">
        <f t="shared" ref="Y403:AA403" si="420">X403</f>
        <v>19.309999999999999</v>
      </c>
      <c r="Z403" s="55">
        <f t="shared" si="420"/>
        <v>19.309999999999999</v>
      </c>
      <c r="AA403" s="55">
        <f t="shared" si="420"/>
        <v>19.309999999999999</v>
      </c>
      <c r="AB403" s="147">
        <f t="shared" si="376"/>
        <v>1.6</v>
      </c>
      <c r="AC403" s="147">
        <v>1.6</v>
      </c>
      <c r="AD403" s="147">
        <f t="shared" ref="AD403:AJ403" si="421">AC403</f>
        <v>1.6</v>
      </c>
      <c r="AE403" s="147">
        <f t="shared" si="421"/>
        <v>1.6</v>
      </c>
      <c r="AF403" s="147">
        <f t="shared" si="421"/>
        <v>1.6</v>
      </c>
      <c r="AG403" s="147">
        <f t="shared" si="421"/>
        <v>1.6</v>
      </c>
      <c r="AH403" s="147">
        <f t="shared" si="421"/>
        <v>1.6</v>
      </c>
      <c r="AI403" s="147">
        <f t="shared" si="421"/>
        <v>1.6</v>
      </c>
      <c r="AJ403" s="147">
        <f t="shared" si="421"/>
        <v>1.6</v>
      </c>
      <c r="AK403" s="147">
        <v>1.6</v>
      </c>
      <c r="AL403" s="147">
        <f t="shared" ref="AL403:AN403" si="422">AK403</f>
        <v>1.6</v>
      </c>
      <c r="AM403" s="147">
        <f t="shared" si="422"/>
        <v>1.6</v>
      </c>
      <c r="AN403" s="147">
        <f t="shared" si="422"/>
        <v>1.6</v>
      </c>
      <c r="AO403" s="420">
        <v>0</v>
      </c>
      <c r="AP403" s="431">
        <f t="shared" si="361"/>
        <v>0</v>
      </c>
      <c r="AQ403" s="385">
        <v>0</v>
      </c>
      <c r="AR403" s="237">
        <f t="shared" si="362"/>
        <v>0</v>
      </c>
      <c r="AS403" s="96">
        <v>0</v>
      </c>
      <c r="AT403" s="431">
        <f t="shared" si="363"/>
        <v>0</v>
      </c>
      <c r="AU403" s="420">
        <v>0</v>
      </c>
      <c r="AV403" s="431">
        <f t="shared" si="364"/>
        <v>0</v>
      </c>
      <c r="AW403" s="385">
        <v>0</v>
      </c>
      <c r="AX403" s="431">
        <f t="shared" si="365"/>
        <v>0</v>
      </c>
      <c r="AY403" s="386">
        <v>0</v>
      </c>
      <c r="AZ403" s="431">
        <f t="shared" si="366"/>
        <v>0</v>
      </c>
      <c r="BA403" s="386">
        <v>0</v>
      </c>
      <c r="BB403" s="431">
        <f t="shared" si="367"/>
        <v>0</v>
      </c>
      <c r="BC403" s="386">
        <v>0</v>
      </c>
      <c r="BD403" s="431">
        <f t="shared" si="379"/>
        <v>0</v>
      </c>
      <c r="BE403" s="385">
        <v>0</v>
      </c>
      <c r="BF403" s="431">
        <f t="shared" si="368"/>
        <v>0</v>
      </c>
      <c r="BG403" s="386">
        <v>0</v>
      </c>
      <c r="BH403" s="431">
        <f t="shared" si="369"/>
        <v>0</v>
      </c>
      <c r="BI403" s="386">
        <v>0</v>
      </c>
      <c r="BJ403" s="431">
        <f t="shared" si="370"/>
        <v>0</v>
      </c>
      <c r="BK403" s="385">
        <v>0</v>
      </c>
      <c r="BL403" s="445">
        <f t="shared" si="371"/>
        <v>0</v>
      </c>
      <c r="BM403" s="77" t="s">
        <v>1470</v>
      </c>
      <c r="BN403" s="306"/>
      <c r="BO403" s="599"/>
      <c r="BP403" s="306" t="str">
        <f t="shared" si="380"/>
        <v>M87019-031</v>
      </c>
    </row>
    <row r="404" spans="1:68" ht="14.25" hidden="1" customHeight="1">
      <c r="A404" s="493" t="s">
        <v>864</v>
      </c>
      <c r="B404" s="130" t="s">
        <v>1422</v>
      </c>
      <c r="C404" s="544" t="s">
        <v>87</v>
      </c>
      <c r="D404" s="549" t="s">
        <v>161</v>
      </c>
      <c r="E404" s="550" t="s">
        <v>194</v>
      </c>
      <c r="F404" s="1070"/>
      <c r="G404" s="214">
        <v>2022</v>
      </c>
      <c r="H404" s="176" t="s">
        <v>223</v>
      </c>
      <c r="I404" s="176" t="s">
        <v>217</v>
      </c>
      <c r="J404" s="330" t="s">
        <v>196</v>
      </c>
      <c r="K404" s="176" t="s">
        <v>1181</v>
      </c>
      <c r="L404" s="176" t="s">
        <v>167</v>
      </c>
      <c r="M404" s="327" t="s">
        <v>1469</v>
      </c>
      <c r="N404" s="55">
        <v>18.809999999999999</v>
      </c>
      <c r="O404" s="55">
        <f t="shared" si="372"/>
        <v>19.39</v>
      </c>
      <c r="P404" s="55">
        <v>19.39</v>
      </c>
      <c r="Q404" s="55">
        <f t="shared" si="373"/>
        <v>19.39</v>
      </c>
      <c r="R404" s="55">
        <f t="shared" si="373"/>
        <v>19.39</v>
      </c>
      <c r="S404" s="55">
        <f t="shared" si="373"/>
        <v>19.39</v>
      </c>
      <c r="T404" s="55">
        <f t="shared" si="373"/>
        <v>19.39</v>
      </c>
      <c r="U404" s="55">
        <f t="shared" si="374"/>
        <v>19.39</v>
      </c>
      <c r="V404" s="55">
        <f t="shared" si="374"/>
        <v>19.39</v>
      </c>
      <c r="W404" s="55">
        <f t="shared" si="374"/>
        <v>19.39</v>
      </c>
      <c r="X404" s="55">
        <v>19.39</v>
      </c>
      <c r="Y404" s="55">
        <f t="shared" ref="Y404:AA404" si="423">X404</f>
        <v>19.39</v>
      </c>
      <c r="Z404" s="55">
        <f t="shared" si="423"/>
        <v>19.39</v>
      </c>
      <c r="AA404" s="55">
        <f t="shared" si="423"/>
        <v>19.39</v>
      </c>
      <c r="AB404" s="147">
        <f t="shared" si="376"/>
        <v>1.6</v>
      </c>
      <c r="AC404" s="147">
        <v>1.6</v>
      </c>
      <c r="AD404" s="147">
        <f t="shared" ref="AD404:AJ404" si="424">AC404</f>
        <v>1.6</v>
      </c>
      <c r="AE404" s="147">
        <f t="shared" si="424"/>
        <v>1.6</v>
      </c>
      <c r="AF404" s="147">
        <f t="shared" si="424"/>
        <v>1.6</v>
      </c>
      <c r="AG404" s="147">
        <f t="shared" si="424"/>
        <v>1.6</v>
      </c>
      <c r="AH404" s="147">
        <f t="shared" si="424"/>
        <v>1.6</v>
      </c>
      <c r="AI404" s="147">
        <f t="shared" si="424"/>
        <v>1.6</v>
      </c>
      <c r="AJ404" s="147">
        <f t="shared" si="424"/>
        <v>1.6</v>
      </c>
      <c r="AK404" s="147">
        <v>1.6</v>
      </c>
      <c r="AL404" s="147">
        <f t="shared" ref="AL404:AN404" si="425">AK404</f>
        <v>1.6</v>
      </c>
      <c r="AM404" s="147">
        <f t="shared" si="425"/>
        <v>1.6</v>
      </c>
      <c r="AN404" s="147">
        <f t="shared" si="425"/>
        <v>1.6</v>
      </c>
      <c r="AO404" s="420">
        <v>0</v>
      </c>
      <c r="AP404" s="431">
        <f t="shared" si="361"/>
        <v>0</v>
      </c>
      <c r="AQ404" s="385">
        <v>0</v>
      </c>
      <c r="AR404" s="237">
        <f t="shared" si="362"/>
        <v>0</v>
      </c>
      <c r="AS404" s="96">
        <v>0</v>
      </c>
      <c r="AT404" s="431">
        <f t="shared" si="363"/>
        <v>0</v>
      </c>
      <c r="AU404" s="420">
        <v>0</v>
      </c>
      <c r="AV404" s="431">
        <f t="shared" si="364"/>
        <v>0</v>
      </c>
      <c r="AW404" s="385">
        <v>0</v>
      </c>
      <c r="AX404" s="431">
        <f t="shared" si="365"/>
        <v>0</v>
      </c>
      <c r="AY404" s="386">
        <v>0</v>
      </c>
      <c r="AZ404" s="431">
        <f t="shared" si="366"/>
        <v>0</v>
      </c>
      <c r="BA404" s="386">
        <v>0</v>
      </c>
      <c r="BB404" s="431">
        <f t="shared" si="367"/>
        <v>0</v>
      </c>
      <c r="BC404" s="386">
        <v>0</v>
      </c>
      <c r="BD404" s="431">
        <f t="shared" si="379"/>
        <v>0</v>
      </c>
      <c r="BE404" s="385">
        <v>0</v>
      </c>
      <c r="BF404" s="431">
        <f t="shared" si="368"/>
        <v>0</v>
      </c>
      <c r="BG404" s="386">
        <v>0</v>
      </c>
      <c r="BH404" s="431">
        <f t="shared" si="369"/>
        <v>0</v>
      </c>
      <c r="BI404" s="386">
        <v>0</v>
      </c>
      <c r="BJ404" s="431">
        <f t="shared" si="370"/>
        <v>0</v>
      </c>
      <c r="BK404" s="385">
        <v>0</v>
      </c>
      <c r="BL404" s="445">
        <f t="shared" si="371"/>
        <v>0</v>
      </c>
      <c r="BM404" s="77" t="s">
        <v>1471</v>
      </c>
      <c r="BN404" s="306"/>
      <c r="BO404" s="599"/>
      <c r="BP404" s="306" t="str">
        <f t="shared" si="380"/>
        <v>M87019-041</v>
      </c>
    </row>
    <row r="405" spans="1:68" ht="14.25" hidden="1" customHeight="1">
      <c r="A405" s="493" t="s">
        <v>864</v>
      </c>
      <c r="B405" s="130" t="s">
        <v>1422</v>
      </c>
      <c r="C405" s="544" t="s">
        <v>87</v>
      </c>
      <c r="D405" s="549" t="s">
        <v>161</v>
      </c>
      <c r="E405" s="550" t="s">
        <v>194</v>
      </c>
      <c r="F405" s="1070"/>
      <c r="G405" s="214">
        <v>2024</v>
      </c>
      <c r="H405" s="176" t="s">
        <v>223</v>
      </c>
      <c r="I405" s="176" t="s">
        <v>217</v>
      </c>
      <c r="J405" s="330" t="s">
        <v>196</v>
      </c>
      <c r="K405" s="176" t="s">
        <v>1181</v>
      </c>
      <c r="L405" s="176" t="s">
        <v>167</v>
      </c>
      <c r="M405" s="327" t="s">
        <v>1469</v>
      </c>
      <c r="N405" s="55">
        <v>18.812000000000001</v>
      </c>
      <c r="O405" s="55">
        <f t="shared" si="372"/>
        <v>19.190000000000001</v>
      </c>
      <c r="P405" s="55">
        <v>19.190000000000001</v>
      </c>
      <c r="Q405" s="55">
        <f t="shared" si="373"/>
        <v>19.190000000000001</v>
      </c>
      <c r="R405" s="55">
        <f t="shared" si="373"/>
        <v>19.190000000000001</v>
      </c>
      <c r="S405" s="55">
        <f t="shared" si="373"/>
        <v>19.190000000000001</v>
      </c>
      <c r="T405" s="55">
        <f t="shared" si="373"/>
        <v>19.190000000000001</v>
      </c>
      <c r="U405" s="55">
        <f t="shared" si="374"/>
        <v>19.190000000000001</v>
      </c>
      <c r="V405" s="55">
        <f t="shared" si="374"/>
        <v>19.190000000000001</v>
      </c>
      <c r="W405" s="55">
        <f t="shared" si="374"/>
        <v>19.190000000000001</v>
      </c>
      <c r="X405" s="55">
        <v>19.190000000000001</v>
      </c>
      <c r="Y405" s="55">
        <f t="shared" ref="Y405:AA405" si="426">X405</f>
        <v>19.190000000000001</v>
      </c>
      <c r="Z405" s="55">
        <f t="shared" si="426"/>
        <v>19.190000000000001</v>
      </c>
      <c r="AA405" s="55">
        <f t="shared" si="426"/>
        <v>19.190000000000001</v>
      </c>
      <c r="AB405" s="147">
        <f t="shared" si="376"/>
        <v>1.6</v>
      </c>
      <c r="AC405" s="147">
        <v>1.6</v>
      </c>
      <c r="AD405" s="147">
        <f t="shared" ref="AD405:AJ405" si="427">AC405</f>
        <v>1.6</v>
      </c>
      <c r="AE405" s="147">
        <f t="shared" si="427"/>
        <v>1.6</v>
      </c>
      <c r="AF405" s="147">
        <f t="shared" si="427"/>
        <v>1.6</v>
      </c>
      <c r="AG405" s="147">
        <f t="shared" si="427"/>
        <v>1.6</v>
      </c>
      <c r="AH405" s="147">
        <f t="shared" si="427"/>
        <v>1.6</v>
      </c>
      <c r="AI405" s="147">
        <f t="shared" si="427"/>
        <v>1.6</v>
      </c>
      <c r="AJ405" s="147">
        <f t="shared" si="427"/>
        <v>1.6</v>
      </c>
      <c r="AK405" s="147">
        <v>1.6</v>
      </c>
      <c r="AL405" s="147">
        <f t="shared" ref="AL405:AN405" si="428">AK405</f>
        <v>1.6</v>
      </c>
      <c r="AM405" s="147">
        <f t="shared" si="428"/>
        <v>1.6</v>
      </c>
      <c r="AN405" s="147">
        <f t="shared" si="428"/>
        <v>1.6</v>
      </c>
      <c r="AO405" s="420">
        <v>0</v>
      </c>
      <c r="AP405" s="431">
        <f t="shared" si="361"/>
        <v>0</v>
      </c>
      <c r="AQ405" s="385">
        <v>14</v>
      </c>
      <c r="AR405" s="237">
        <f t="shared" si="362"/>
        <v>22.400000000000002</v>
      </c>
      <c r="AS405" s="96">
        <v>10</v>
      </c>
      <c r="AT405" s="431">
        <f t="shared" si="363"/>
        <v>16</v>
      </c>
      <c r="AU405" s="420">
        <v>0</v>
      </c>
      <c r="AV405" s="431">
        <f t="shared" si="364"/>
        <v>0</v>
      </c>
      <c r="AW405" s="385">
        <v>0</v>
      </c>
      <c r="AX405" s="431">
        <f t="shared" si="365"/>
        <v>0</v>
      </c>
      <c r="AY405" s="386">
        <v>0</v>
      </c>
      <c r="AZ405" s="431">
        <f t="shared" si="366"/>
        <v>0</v>
      </c>
      <c r="BA405" s="386">
        <v>0</v>
      </c>
      <c r="BB405" s="431">
        <f t="shared" si="367"/>
        <v>0</v>
      </c>
      <c r="BC405" s="386">
        <v>0</v>
      </c>
      <c r="BD405" s="431">
        <f t="shared" si="379"/>
        <v>0</v>
      </c>
      <c r="BE405" s="385">
        <v>10</v>
      </c>
      <c r="BF405" s="431">
        <f t="shared" si="368"/>
        <v>16</v>
      </c>
      <c r="BG405" s="386">
        <v>10</v>
      </c>
      <c r="BH405" s="431">
        <f t="shared" si="369"/>
        <v>16</v>
      </c>
      <c r="BI405" s="386">
        <v>20</v>
      </c>
      <c r="BJ405" s="431">
        <f t="shared" si="370"/>
        <v>32</v>
      </c>
      <c r="BK405" s="385">
        <v>4</v>
      </c>
      <c r="BL405" s="445">
        <f t="shared" si="371"/>
        <v>6.4</v>
      </c>
      <c r="BM405" s="77" t="s">
        <v>1460</v>
      </c>
      <c r="BN405" s="306"/>
      <c r="BO405" s="599"/>
      <c r="BP405" s="306" t="str">
        <f t="shared" si="380"/>
        <v>P10220-xx1</v>
      </c>
    </row>
    <row r="406" spans="1:68" ht="14.25" hidden="1" customHeight="1">
      <c r="A406" s="493" t="s">
        <v>864</v>
      </c>
      <c r="B406" s="130" t="s">
        <v>1422</v>
      </c>
      <c r="C406" s="544" t="s">
        <v>87</v>
      </c>
      <c r="D406" s="549" t="s">
        <v>161</v>
      </c>
      <c r="E406" s="550" t="s">
        <v>194</v>
      </c>
      <c r="F406" s="1070"/>
      <c r="G406" s="214">
        <v>2024</v>
      </c>
      <c r="H406" s="176" t="s">
        <v>223</v>
      </c>
      <c r="I406" s="176" t="s">
        <v>217</v>
      </c>
      <c r="J406" s="330" t="s">
        <v>196</v>
      </c>
      <c r="K406" s="176" t="s">
        <v>1181</v>
      </c>
      <c r="L406" s="176" t="s">
        <v>167</v>
      </c>
      <c r="M406" s="327" t="s">
        <v>1469</v>
      </c>
      <c r="N406" s="55">
        <v>18.812000000000001</v>
      </c>
      <c r="O406" s="55">
        <f t="shared" si="372"/>
        <v>19.309999999999999</v>
      </c>
      <c r="P406" s="55">
        <v>19.309999999999999</v>
      </c>
      <c r="Q406" s="55">
        <f t="shared" si="373"/>
        <v>19.309999999999999</v>
      </c>
      <c r="R406" s="55">
        <f t="shared" si="373"/>
        <v>19.309999999999999</v>
      </c>
      <c r="S406" s="55">
        <f t="shared" si="373"/>
        <v>19.309999999999999</v>
      </c>
      <c r="T406" s="55">
        <f t="shared" si="373"/>
        <v>19.309999999999999</v>
      </c>
      <c r="U406" s="55">
        <f t="shared" si="374"/>
        <v>19.309999999999999</v>
      </c>
      <c r="V406" s="55">
        <f t="shared" si="374"/>
        <v>19.309999999999999</v>
      </c>
      <c r="W406" s="55">
        <f t="shared" si="374"/>
        <v>19.309999999999999</v>
      </c>
      <c r="X406" s="55">
        <v>19.309999999999999</v>
      </c>
      <c r="Y406" s="55">
        <f t="shared" ref="Y406:AA406" si="429">X406</f>
        <v>19.309999999999999</v>
      </c>
      <c r="Z406" s="55">
        <f t="shared" si="429"/>
        <v>19.309999999999999</v>
      </c>
      <c r="AA406" s="55">
        <f t="shared" si="429"/>
        <v>19.309999999999999</v>
      </c>
      <c r="AB406" s="147">
        <f t="shared" si="376"/>
        <v>1.6</v>
      </c>
      <c r="AC406" s="147">
        <v>1.6</v>
      </c>
      <c r="AD406" s="147">
        <f t="shared" ref="AD406:AJ406" si="430">AC406</f>
        <v>1.6</v>
      </c>
      <c r="AE406" s="147">
        <f t="shared" si="430"/>
        <v>1.6</v>
      </c>
      <c r="AF406" s="147">
        <f t="shared" si="430"/>
        <v>1.6</v>
      </c>
      <c r="AG406" s="147">
        <f t="shared" si="430"/>
        <v>1.6</v>
      </c>
      <c r="AH406" s="147">
        <f t="shared" si="430"/>
        <v>1.6</v>
      </c>
      <c r="AI406" s="147">
        <f t="shared" si="430"/>
        <v>1.6</v>
      </c>
      <c r="AJ406" s="147">
        <f t="shared" si="430"/>
        <v>1.6</v>
      </c>
      <c r="AK406" s="147">
        <v>1.6</v>
      </c>
      <c r="AL406" s="147">
        <f t="shared" ref="AL406:AN406" si="431">AK406</f>
        <v>1.6</v>
      </c>
      <c r="AM406" s="147">
        <f t="shared" si="431"/>
        <v>1.6</v>
      </c>
      <c r="AN406" s="147">
        <f t="shared" si="431"/>
        <v>1.6</v>
      </c>
      <c r="AO406" s="420">
        <v>0</v>
      </c>
      <c r="AP406" s="431">
        <f t="shared" si="361"/>
        <v>0</v>
      </c>
      <c r="AQ406" s="385">
        <v>0</v>
      </c>
      <c r="AR406" s="237">
        <f t="shared" si="362"/>
        <v>0</v>
      </c>
      <c r="AS406" s="96">
        <v>0</v>
      </c>
      <c r="AT406" s="431">
        <f t="shared" si="363"/>
        <v>0</v>
      </c>
      <c r="AU406" s="420">
        <v>0</v>
      </c>
      <c r="AV406" s="431">
        <f t="shared" si="364"/>
        <v>0</v>
      </c>
      <c r="AW406" s="385">
        <v>0</v>
      </c>
      <c r="AX406" s="431">
        <f t="shared" si="365"/>
        <v>0</v>
      </c>
      <c r="AY406" s="386">
        <v>0</v>
      </c>
      <c r="AZ406" s="431">
        <f t="shared" si="366"/>
        <v>0</v>
      </c>
      <c r="BA406" s="386">
        <v>0</v>
      </c>
      <c r="BB406" s="431">
        <f t="shared" si="367"/>
        <v>0</v>
      </c>
      <c r="BC406" s="386">
        <v>0</v>
      </c>
      <c r="BD406" s="431">
        <f t="shared" si="379"/>
        <v>0</v>
      </c>
      <c r="BE406" s="385">
        <v>0</v>
      </c>
      <c r="BF406" s="431">
        <f t="shared" si="368"/>
        <v>0</v>
      </c>
      <c r="BG406" s="386">
        <v>0</v>
      </c>
      <c r="BH406" s="431">
        <f t="shared" si="369"/>
        <v>0</v>
      </c>
      <c r="BI406" s="386">
        <v>0</v>
      </c>
      <c r="BJ406" s="431">
        <f t="shared" si="370"/>
        <v>0</v>
      </c>
      <c r="BK406" s="385">
        <v>0</v>
      </c>
      <c r="BL406" s="445">
        <f t="shared" si="371"/>
        <v>0</v>
      </c>
      <c r="BM406" s="77" t="s">
        <v>1472</v>
      </c>
      <c r="BN406" s="306"/>
      <c r="BO406" s="599"/>
      <c r="BP406" s="306" t="str">
        <f t="shared" si="380"/>
        <v>P10220-031</v>
      </c>
    </row>
    <row r="407" spans="1:68" ht="14.25" hidden="1" customHeight="1">
      <c r="A407" s="493" t="s">
        <v>864</v>
      </c>
      <c r="B407" s="130" t="s">
        <v>1422</v>
      </c>
      <c r="C407" s="544" t="s">
        <v>87</v>
      </c>
      <c r="D407" s="549" t="s">
        <v>161</v>
      </c>
      <c r="E407" s="550" t="s">
        <v>194</v>
      </c>
      <c r="F407" s="1070"/>
      <c r="G407" s="214">
        <v>2024</v>
      </c>
      <c r="H407" s="176" t="s">
        <v>223</v>
      </c>
      <c r="I407" s="176" t="s">
        <v>217</v>
      </c>
      <c r="J407" s="330" t="s">
        <v>196</v>
      </c>
      <c r="K407" s="176" t="s">
        <v>1181</v>
      </c>
      <c r="L407" s="176" t="s">
        <v>167</v>
      </c>
      <c r="M407" s="327" t="s">
        <v>1469</v>
      </c>
      <c r="N407" s="55">
        <v>18.812000000000001</v>
      </c>
      <c r="O407" s="55">
        <f t="shared" si="372"/>
        <v>19.39</v>
      </c>
      <c r="P407" s="55">
        <v>19.39</v>
      </c>
      <c r="Q407" s="55">
        <f t="shared" si="373"/>
        <v>19.39</v>
      </c>
      <c r="R407" s="55">
        <f t="shared" si="373"/>
        <v>19.39</v>
      </c>
      <c r="S407" s="55">
        <f t="shared" si="373"/>
        <v>19.39</v>
      </c>
      <c r="T407" s="55">
        <f t="shared" si="373"/>
        <v>19.39</v>
      </c>
      <c r="U407" s="55">
        <f t="shared" si="374"/>
        <v>19.39</v>
      </c>
      <c r="V407" s="55">
        <f t="shared" si="374"/>
        <v>19.39</v>
      </c>
      <c r="W407" s="55">
        <f t="shared" si="374"/>
        <v>19.39</v>
      </c>
      <c r="X407" s="55">
        <v>19.39</v>
      </c>
      <c r="Y407" s="55">
        <f t="shared" ref="Y407:AA407" si="432">X407</f>
        <v>19.39</v>
      </c>
      <c r="Z407" s="55">
        <f t="shared" si="432"/>
        <v>19.39</v>
      </c>
      <c r="AA407" s="55">
        <f t="shared" si="432"/>
        <v>19.39</v>
      </c>
      <c r="AB407" s="147">
        <f t="shared" si="376"/>
        <v>1.6</v>
      </c>
      <c r="AC407" s="147">
        <v>1.6</v>
      </c>
      <c r="AD407" s="147">
        <f t="shared" ref="AD407:AJ407" si="433">AC407</f>
        <v>1.6</v>
      </c>
      <c r="AE407" s="147">
        <f t="shared" si="433"/>
        <v>1.6</v>
      </c>
      <c r="AF407" s="147">
        <f t="shared" si="433"/>
        <v>1.6</v>
      </c>
      <c r="AG407" s="147">
        <f t="shared" si="433"/>
        <v>1.6</v>
      </c>
      <c r="AH407" s="147">
        <f t="shared" si="433"/>
        <v>1.6</v>
      </c>
      <c r="AI407" s="147">
        <f t="shared" si="433"/>
        <v>1.6</v>
      </c>
      <c r="AJ407" s="147">
        <f t="shared" si="433"/>
        <v>1.6</v>
      </c>
      <c r="AK407" s="147">
        <v>1.6</v>
      </c>
      <c r="AL407" s="147">
        <f t="shared" ref="AL407:AN407" si="434">AK407</f>
        <v>1.6</v>
      </c>
      <c r="AM407" s="147">
        <f t="shared" si="434"/>
        <v>1.6</v>
      </c>
      <c r="AN407" s="147">
        <f t="shared" si="434"/>
        <v>1.6</v>
      </c>
      <c r="AO407" s="420">
        <v>0</v>
      </c>
      <c r="AP407" s="431">
        <f t="shared" si="361"/>
        <v>0</v>
      </c>
      <c r="AQ407" s="385">
        <v>0</v>
      </c>
      <c r="AR407" s="237">
        <f t="shared" si="362"/>
        <v>0</v>
      </c>
      <c r="AS407" s="96">
        <v>0</v>
      </c>
      <c r="AT407" s="431">
        <f t="shared" si="363"/>
        <v>0</v>
      </c>
      <c r="AU407" s="420">
        <v>0</v>
      </c>
      <c r="AV407" s="431">
        <f t="shared" si="364"/>
        <v>0</v>
      </c>
      <c r="AW407" s="385">
        <v>0</v>
      </c>
      <c r="AX407" s="431">
        <f t="shared" si="365"/>
        <v>0</v>
      </c>
      <c r="AY407" s="386">
        <v>0</v>
      </c>
      <c r="AZ407" s="431">
        <f t="shared" si="366"/>
        <v>0</v>
      </c>
      <c r="BA407" s="386">
        <v>0</v>
      </c>
      <c r="BB407" s="431">
        <f t="shared" si="367"/>
        <v>0</v>
      </c>
      <c r="BC407" s="386">
        <v>0</v>
      </c>
      <c r="BD407" s="431">
        <f t="shared" si="379"/>
        <v>0</v>
      </c>
      <c r="BE407" s="385">
        <v>0</v>
      </c>
      <c r="BF407" s="431">
        <f t="shared" si="368"/>
        <v>0</v>
      </c>
      <c r="BG407" s="386">
        <v>0</v>
      </c>
      <c r="BH407" s="431">
        <f t="shared" si="369"/>
        <v>0</v>
      </c>
      <c r="BI407" s="386">
        <v>0</v>
      </c>
      <c r="BJ407" s="431">
        <f t="shared" si="370"/>
        <v>0</v>
      </c>
      <c r="BK407" s="385">
        <v>0</v>
      </c>
      <c r="BL407" s="445">
        <f t="shared" si="371"/>
        <v>0</v>
      </c>
      <c r="BM407" s="77" t="s">
        <v>1473</v>
      </c>
      <c r="BN407" s="306"/>
      <c r="BO407" s="599"/>
      <c r="BP407" s="306" t="str">
        <f t="shared" si="380"/>
        <v>P10220-041</v>
      </c>
    </row>
    <row r="408" spans="1:68" ht="14.25" hidden="1" customHeight="1">
      <c r="A408" s="493" t="s">
        <v>864</v>
      </c>
      <c r="B408" s="130" t="s">
        <v>1422</v>
      </c>
      <c r="C408" s="544" t="s">
        <v>87</v>
      </c>
      <c r="D408" s="549" t="s">
        <v>161</v>
      </c>
      <c r="E408" s="550" t="s">
        <v>194</v>
      </c>
      <c r="F408" s="1070"/>
      <c r="G408" s="214">
        <v>2022</v>
      </c>
      <c r="H408" s="176" t="s">
        <v>223</v>
      </c>
      <c r="I408" s="176" t="s">
        <v>217</v>
      </c>
      <c r="J408" s="330" t="s">
        <v>196</v>
      </c>
      <c r="K408" s="176" t="s">
        <v>1181</v>
      </c>
      <c r="L408" s="176" t="s">
        <v>167</v>
      </c>
      <c r="M408" s="327" t="s">
        <v>1469</v>
      </c>
      <c r="N408" s="55">
        <v>18.809999999999999</v>
      </c>
      <c r="O408" s="55">
        <f t="shared" si="372"/>
        <v>19.309999999999999</v>
      </c>
      <c r="P408" s="55">
        <v>19.309999999999999</v>
      </c>
      <c r="Q408" s="55">
        <f t="shared" si="373"/>
        <v>19.309999999999999</v>
      </c>
      <c r="R408" s="55">
        <f t="shared" si="373"/>
        <v>19.309999999999999</v>
      </c>
      <c r="S408" s="55">
        <f t="shared" si="373"/>
        <v>19.309999999999999</v>
      </c>
      <c r="T408" s="55">
        <f t="shared" si="373"/>
        <v>19.309999999999999</v>
      </c>
      <c r="U408" s="55">
        <f t="shared" si="374"/>
        <v>19.309999999999999</v>
      </c>
      <c r="V408" s="55">
        <f t="shared" si="374"/>
        <v>19.309999999999999</v>
      </c>
      <c r="W408" s="55">
        <f t="shared" si="374"/>
        <v>19.309999999999999</v>
      </c>
      <c r="X408" s="55">
        <v>19.309999999999999</v>
      </c>
      <c r="Y408" s="55">
        <f t="shared" ref="Y408:AA408" si="435">X408</f>
        <v>19.309999999999999</v>
      </c>
      <c r="Z408" s="55">
        <f t="shared" si="435"/>
        <v>19.309999999999999</v>
      </c>
      <c r="AA408" s="55">
        <f t="shared" si="435"/>
        <v>19.309999999999999</v>
      </c>
      <c r="AB408" s="147">
        <f t="shared" si="376"/>
        <v>1.6</v>
      </c>
      <c r="AC408" s="147">
        <v>1.6</v>
      </c>
      <c r="AD408" s="147">
        <f t="shared" ref="AD408:AJ408" si="436">AC408</f>
        <v>1.6</v>
      </c>
      <c r="AE408" s="147">
        <f t="shared" si="436"/>
        <v>1.6</v>
      </c>
      <c r="AF408" s="147">
        <f t="shared" si="436"/>
        <v>1.6</v>
      </c>
      <c r="AG408" s="147">
        <f t="shared" si="436"/>
        <v>1.6</v>
      </c>
      <c r="AH408" s="147">
        <f t="shared" si="436"/>
        <v>1.6</v>
      </c>
      <c r="AI408" s="147">
        <f t="shared" si="436"/>
        <v>1.6</v>
      </c>
      <c r="AJ408" s="147">
        <f t="shared" si="436"/>
        <v>1.6</v>
      </c>
      <c r="AK408" s="147">
        <v>1.6</v>
      </c>
      <c r="AL408" s="147">
        <f t="shared" ref="AL408:AN408" si="437">AK408</f>
        <v>1.6</v>
      </c>
      <c r="AM408" s="147">
        <f t="shared" si="437"/>
        <v>1.6</v>
      </c>
      <c r="AN408" s="147">
        <f t="shared" si="437"/>
        <v>1.6</v>
      </c>
      <c r="AO408" s="420">
        <v>0</v>
      </c>
      <c r="AP408" s="431">
        <f t="shared" si="361"/>
        <v>0</v>
      </c>
      <c r="AQ408" s="385">
        <v>0</v>
      </c>
      <c r="AR408" s="237">
        <f t="shared" si="362"/>
        <v>0</v>
      </c>
      <c r="AS408" s="96">
        <v>0</v>
      </c>
      <c r="AT408" s="431">
        <f t="shared" si="363"/>
        <v>0</v>
      </c>
      <c r="AU408" s="420">
        <v>0</v>
      </c>
      <c r="AV408" s="431">
        <f t="shared" si="364"/>
        <v>0</v>
      </c>
      <c r="AW408" s="385">
        <v>0</v>
      </c>
      <c r="AX408" s="431">
        <f t="shared" si="365"/>
        <v>0</v>
      </c>
      <c r="AY408" s="386">
        <v>0</v>
      </c>
      <c r="AZ408" s="431">
        <f t="shared" si="366"/>
        <v>0</v>
      </c>
      <c r="BA408" s="386">
        <v>0</v>
      </c>
      <c r="BB408" s="431">
        <f t="shared" si="367"/>
        <v>0</v>
      </c>
      <c r="BC408" s="386">
        <v>0</v>
      </c>
      <c r="BD408" s="431">
        <f t="shared" si="379"/>
        <v>0</v>
      </c>
      <c r="BE408" s="385">
        <v>0</v>
      </c>
      <c r="BF408" s="431">
        <f t="shared" si="368"/>
        <v>0</v>
      </c>
      <c r="BG408" s="386">
        <v>0</v>
      </c>
      <c r="BH408" s="431">
        <f t="shared" si="369"/>
        <v>0</v>
      </c>
      <c r="BI408" s="386">
        <v>0</v>
      </c>
      <c r="BJ408" s="431">
        <f t="shared" si="370"/>
        <v>0</v>
      </c>
      <c r="BK408" s="385">
        <v>0</v>
      </c>
      <c r="BL408" s="445">
        <f t="shared" si="371"/>
        <v>0</v>
      </c>
      <c r="BM408" s="77" t="s">
        <v>1470</v>
      </c>
      <c r="BN408" s="306"/>
      <c r="BO408" s="599"/>
      <c r="BP408" s="306" t="str">
        <f t="shared" si="380"/>
        <v>M87019-031</v>
      </c>
    </row>
    <row r="409" spans="1:68" ht="14.25" hidden="1" customHeight="1">
      <c r="A409" s="493" t="s">
        <v>864</v>
      </c>
      <c r="B409" s="130" t="s">
        <v>1422</v>
      </c>
      <c r="C409" s="544" t="s">
        <v>87</v>
      </c>
      <c r="D409" s="549" t="s">
        <v>161</v>
      </c>
      <c r="E409" s="550" t="s">
        <v>194</v>
      </c>
      <c r="F409" s="1070"/>
      <c r="G409" s="214">
        <v>2022</v>
      </c>
      <c r="H409" s="176" t="s">
        <v>223</v>
      </c>
      <c r="I409" s="176" t="s">
        <v>217</v>
      </c>
      <c r="J409" s="330" t="s">
        <v>196</v>
      </c>
      <c r="K409" s="176" t="s">
        <v>1181</v>
      </c>
      <c r="L409" s="176" t="s">
        <v>167</v>
      </c>
      <c r="M409" s="327" t="s">
        <v>1469</v>
      </c>
      <c r="N409" s="55">
        <v>18.809999999999999</v>
      </c>
      <c r="O409" s="55">
        <f t="shared" si="372"/>
        <v>19.39</v>
      </c>
      <c r="P409" s="55">
        <v>19.39</v>
      </c>
      <c r="Q409" s="55">
        <f t="shared" si="373"/>
        <v>19.39</v>
      </c>
      <c r="R409" s="55">
        <f t="shared" si="373"/>
        <v>19.39</v>
      </c>
      <c r="S409" s="55">
        <f t="shared" si="373"/>
        <v>19.39</v>
      </c>
      <c r="T409" s="55">
        <f t="shared" si="373"/>
        <v>19.39</v>
      </c>
      <c r="U409" s="55">
        <f t="shared" si="374"/>
        <v>19.39</v>
      </c>
      <c r="V409" s="55">
        <f t="shared" si="374"/>
        <v>19.39</v>
      </c>
      <c r="W409" s="55">
        <f t="shared" si="374"/>
        <v>19.39</v>
      </c>
      <c r="X409" s="55">
        <v>19.39</v>
      </c>
      <c r="Y409" s="55">
        <f t="shared" ref="Y409:AA409" si="438">X409</f>
        <v>19.39</v>
      </c>
      <c r="Z409" s="55">
        <f t="shared" si="438"/>
        <v>19.39</v>
      </c>
      <c r="AA409" s="55">
        <f t="shared" si="438"/>
        <v>19.39</v>
      </c>
      <c r="AB409" s="147">
        <f t="shared" si="376"/>
        <v>1.6</v>
      </c>
      <c r="AC409" s="147">
        <v>1.6</v>
      </c>
      <c r="AD409" s="147">
        <f t="shared" ref="AD409:AJ409" si="439">AC409</f>
        <v>1.6</v>
      </c>
      <c r="AE409" s="147">
        <f t="shared" si="439"/>
        <v>1.6</v>
      </c>
      <c r="AF409" s="147">
        <f t="shared" si="439"/>
        <v>1.6</v>
      </c>
      <c r="AG409" s="147">
        <f t="shared" si="439"/>
        <v>1.6</v>
      </c>
      <c r="AH409" s="147">
        <f t="shared" si="439"/>
        <v>1.6</v>
      </c>
      <c r="AI409" s="147">
        <f t="shared" si="439"/>
        <v>1.6</v>
      </c>
      <c r="AJ409" s="147">
        <f t="shared" si="439"/>
        <v>1.6</v>
      </c>
      <c r="AK409" s="147">
        <v>1.6</v>
      </c>
      <c r="AL409" s="147">
        <f t="shared" ref="AL409:AN409" si="440">AK409</f>
        <v>1.6</v>
      </c>
      <c r="AM409" s="147">
        <f t="shared" si="440"/>
        <v>1.6</v>
      </c>
      <c r="AN409" s="147">
        <f t="shared" si="440"/>
        <v>1.6</v>
      </c>
      <c r="AO409" s="420">
        <v>0</v>
      </c>
      <c r="AP409" s="431">
        <f t="shared" si="361"/>
        <v>0</v>
      </c>
      <c r="AQ409" s="385">
        <v>0</v>
      </c>
      <c r="AR409" s="237">
        <f t="shared" si="362"/>
        <v>0</v>
      </c>
      <c r="AS409" s="96">
        <v>0</v>
      </c>
      <c r="AT409" s="431">
        <f t="shared" si="363"/>
        <v>0</v>
      </c>
      <c r="AU409" s="420">
        <v>0</v>
      </c>
      <c r="AV409" s="431">
        <f t="shared" si="364"/>
        <v>0</v>
      </c>
      <c r="AW409" s="385">
        <v>0</v>
      </c>
      <c r="AX409" s="431">
        <f t="shared" si="365"/>
        <v>0</v>
      </c>
      <c r="AY409" s="386">
        <v>0</v>
      </c>
      <c r="AZ409" s="431">
        <f t="shared" si="366"/>
        <v>0</v>
      </c>
      <c r="BA409" s="386">
        <v>0</v>
      </c>
      <c r="BB409" s="431">
        <f t="shared" si="367"/>
        <v>0</v>
      </c>
      <c r="BC409" s="386">
        <v>0</v>
      </c>
      <c r="BD409" s="431">
        <f t="shared" si="379"/>
        <v>0</v>
      </c>
      <c r="BE409" s="385">
        <v>0</v>
      </c>
      <c r="BF409" s="431">
        <f t="shared" si="368"/>
        <v>0</v>
      </c>
      <c r="BG409" s="386">
        <v>0</v>
      </c>
      <c r="BH409" s="431">
        <f t="shared" si="369"/>
        <v>0</v>
      </c>
      <c r="BI409" s="386">
        <v>0</v>
      </c>
      <c r="BJ409" s="431">
        <f t="shared" si="370"/>
        <v>0</v>
      </c>
      <c r="BK409" s="385">
        <v>0</v>
      </c>
      <c r="BL409" s="445">
        <f t="shared" si="371"/>
        <v>0</v>
      </c>
      <c r="BM409" s="77" t="s">
        <v>1471</v>
      </c>
      <c r="BN409" s="306"/>
      <c r="BO409" s="599"/>
      <c r="BP409" s="306" t="str">
        <f t="shared" si="380"/>
        <v>M87019-041</v>
      </c>
    </row>
    <row r="410" spans="1:68" ht="14.25" hidden="1" customHeight="1">
      <c r="A410" s="493" t="s">
        <v>864</v>
      </c>
      <c r="B410" s="130" t="s">
        <v>1422</v>
      </c>
      <c r="C410" s="544" t="s">
        <v>87</v>
      </c>
      <c r="D410" s="549" t="s">
        <v>161</v>
      </c>
      <c r="E410" s="550" t="s">
        <v>194</v>
      </c>
      <c r="F410" s="1070"/>
      <c r="G410" s="214">
        <v>2024</v>
      </c>
      <c r="H410" s="176" t="s">
        <v>223</v>
      </c>
      <c r="I410" s="176" t="s">
        <v>217</v>
      </c>
      <c r="J410" s="330" t="s">
        <v>196</v>
      </c>
      <c r="K410" s="176" t="s">
        <v>1181</v>
      </c>
      <c r="L410" s="176" t="s">
        <v>167</v>
      </c>
      <c r="M410" s="327" t="s">
        <v>1469</v>
      </c>
      <c r="N410" s="55">
        <v>18.812000000000001</v>
      </c>
      <c r="O410" s="55">
        <f t="shared" si="372"/>
        <v>19.309999999999999</v>
      </c>
      <c r="P410" s="55">
        <v>19.309999999999999</v>
      </c>
      <c r="Q410" s="55">
        <f t="shared" si="373"/>
        <v>19.309999999999999</v>
      </c>
      <c r="R410" s="55">
        <f t="shared" si="373"/>
        <v>19.309999999999999</v>
      </c>
      <c r="S410" s="55">
        <f t="shared" si="373"/>
        <v>19.309999999999999</v>
      </c>
      <c r="T410" s="55">
        <f t="shared" si="373"/>
        <v>19.309999999999999</v>
      </c>
      <c r="U410" s="55">
        <f t="shared" si="374"/>
        <v>19.309999999999999</v>
      </c>
      <c r="V410" s="55">
        <f t="shared" si="374"/>
        <v>19.309999999999999</v>
      </c>
      <c r="W410" s="55">
        <f t="shared" si="374"/>
        <v>19.309999999999999</v>
      </c>
      <c r="X410" s="55">
        <v>19.309999999999999</v>
      </c>
      <c r="Y410" s="55">
        <f t="shared" ref="Y410:AA410" si="441">X410</f>
        <v>19.309999999999999</v>
      </c>
      <c r="Z410" s="55">
        <f t="shared" si="441"/>
        <v>19.309999999999999</v>
      </c>
      <c r="AA410" s="55">
        <f t="shared" si="441"/>
        <v>19.309999999999999</v>
      </c>
      <c r="AB410" s="147">
        <f t="shared" si="376"/>
        <v>1.6</v>
      </c>
      <c r="AC410" s="147">
        <v>1.6</v>
      </c>
      <c r="AD410" s="147">
        <f t="shared" ref="AD410:AJ410" si="442">AC410</f>
        <v>1.6</v>
      </c>
      <c r="AE410" s="147">
        <f t="shared" si="442"/>
        <v>1.6</v>
      </c>
      <c r="AF410" s="147">
        <f t="shared" si="442"/>
        <v>1.6</v>
      </c>
      <c r="AG410" s="147">
        <f t="shared" si="442"/>
        <v>1.6</v>
      </c>
      <c r="AH410" s="147">
        <f t="shared" si="442"/>
        <v>1.6</v>
      </c>
      <c r="AI410" s="147">
        <f t="shared" si="442"/>
        <v>1.6</v>
      </c>
      <c r="AJ410" s="147">
        <f t="shared" si="442"/>
        <v>1.6</v>
      </c>
      <c r="AK410" s="147">
        <v>1.6</v>
      </c>
      <c r="AL410" s="147">
        <f t="shared" ref="AL410:AN410" si="443">AK410</f>
        <v>1.6</v>
      </c>
      <c r="AM410" s="147">
        <f t="shared" si="443"/>
        <v>1.6</v>
      </c>
      <c r="AN410" s="147">
        <f t="shared" si="443"/>
        <v>1.6</v>
      </c>
      <c r="AO410" s="420">
        <v>0</v>
      </c>
      <c r="AP410" s="431">
        <f t="shared" si="361"/>
        <v>0</v>
      </c>
      <c r="AQ410" s="385">
        <v>0</v>
      </c>
      <c r="AR410" s="237">
        <f t="shared" si="362"/>
        <v>0</v>
      </c>
      <c r="AS410" s="96">
        <v>0</v>
      </c>
      <c r="AT410" s="431">
        <f t="shared" si="363"/>
        <v>0</v>
      </c>
      <c r="AU410" s="420">
        <v>0</v>
      </c>
      <c r="AV410" s="431">
        <f t="shared" si="364"/>
        <v>0</v>
      </c>
      <c r="AW410" s="385">
        <v>0</v>
      </c>
      <c r="AX410" s="431">
        <f t="shared" si="365"/>
        <v>0</v>
      </c>
      <c r="AY410" s="386">
        <v>0</v>
      </c>
      <c r="AZ410" s="431">
        <f t="shared" si="366"/>
        <v>0</v>
      </c>
      <c r="BA410" s="386">
        <v>0</v>
      </c>
      <c r="BB410" s="431">
        <f t="shared" si="367"/>
        <v>0</v>
      </c>
      <c r="BC410" s="386">
        <v>0</v>
      </c>
      <c r="BD410" s="431">
        <f t="shared" si="379"/>
        <v>0</v>
      </c>
      <c r="BE410" s="385">
        <v>0</v>
      </c>
      <c r="BF410" s="431">
        <f t="shared" si="368"/>
        <v>0</v>
      </c>
      <c r="BG410" s="386">
        <v>0</v>
      </c>
      <c r="BH410" s="431">
        <f t="shared" si="369"/>
        <v>0</v>
      </c>
      <c r="BI410" s="386">
        <v>0</v>
      </c>
      <c r="BJ410" s="431">
        <f t="shared" si="370"/>
        <v>0</v>
      </c>
      <c r="BK410" s="385">
        <v>0</v>
      </c>
      <c r="BL410" s="445">
        <f t="shared" si="371"/>
        <v>0</v>
      </c>
      <c r="BM410" s="77" t="s">
        <v>1472</v>
      </c>
      <c r="BN410" s="306"/>
      <c r="BO410" s="599"/>
      <c r="BP410" s="306" t="str">
        <f t="shared" si="380"/>
        <v>P10220-031</v>
      </c>
    </row>
    <row r="411" spans="1:68" ht="14.25" hidden="1" customHeight="1">
      <c r="A411" s="493" t="s">
        <v>864</v>
      </c>
      <c r="B411" s="130" t="s">
        <v>1422</v>
      </c>
      <c r="C411" s="544" t="s">
        <v>87</v>
      </c>
      <c r="D411" s="549" t="s">
        <v>161</v>
      </c>
      <c r="E411" s="550" t="s">
        <v>194</v>
      </c>
      <c r="F411" s="1070"/>
      <c r="G411" s="214">
        <v>2024</v>
      </c>
      <c r="H411" s="176" t="s">
        <v>223</v>
      </c>
      <c r="I411" s="176" t="s">
        <v>217</v>
      </c>
      <c r="J411" s="330" t="s">
        <v>196</v>
      </c>
      <c r="K411" s="176" t="s">
        <v>1181</v>
      </c>
      <c r="L411" s="176" t="s">
        <v>167</v>
      </c>
      <c r="M411" s="327" t="s">
        <v>1469</v>
      </c>
      <c r="N411" s="55">
        <v>18.812000000000001</v>
      </c>
      <c r="O411" s="55">
        <f t="shared" si="372"/>
        <v>19.39</v>
      </c>
      <c r="P411" s="55">
        <v>19.39</v>
      </c>
      <c r="Q411" s="55">
        <f t="shared" si="373"/>
        <v>19.39</v>
      </c>
      <c r="R411" s="55">
        <f t="shared" si="373"/>
        <v>19.39</v>
      </c>
      <c r="S411" s="55">
        <f t="shared" si="373"/>
        <v>19.39</v>
      </c>
      <c r="T411" s="55">
        <f t="shared" si="373"/>
        <v>19.39</v>
      </c>
      <c r="U411" s="55">
        <f t="shared" si="374"/>
        <v>19.39</v>
      </c>
      <c r="V411" s="55">
        <f t="shared" si="374"/>
        <v>19.39</v>
      </c>
      <c r="W411" s="55">
        <f t="shared" si="374"/>
        <v>19.39</v>
      </c>
      <c r="X411" s="55">
        <v>19.39</v>
      </c>
      <c r="Y411" s="55">
        <f t="shared" ref="Y411:AA411" si="444">X411</f>
        <v>19.39</v>
      </c>
      <c r="Z411" s="55">
        <f t="shared" si="444"/>
        <v>19.39</v>
      </c>
      <c r="AA411" s="55">
        <f t="shared" si="444"/>
        <v>19.39</v>
      </c>
      <c r="AB411" s="147">
        <f t="shared" si="376"/>
        <v>1.6</v>
      </c>
      <c r="AC411" s="147">
        <v>1.6</v>
      </c>
      <c r="AD411" s="147">
        <f t="shared" ref="AD411:AJ411" si="445">AC411</f>
        <v>1.6</v>
      </c>
      <c r="AE411" s="147">
        <f t="shared" si="445"/>
        <v>1.6</v>
      </c>
      <c r="AF411" s="147">
        <f t="shared" si="445"/>
        <v>1.6</v>
      </c>
      <c r="AG411" s="147">
        <f t="shared" si="445"/>
        <v>1.6</v>
      </c>
      <c r="AH411" s="147">
        <f t="shared" si="445"/>
        <v>1.6</v>
      </c>
      <c r="AI411" s="147">
        <f t="shared" si="445"/>
        <v>1.6</v>
      </c>
      <c r="AJ411" s="147">
        <f t="shared" si="445"/>
        <v>1.6</v>
      </c>
      <c r="AK411" s="147">
        <v>1.6</v>
      </c>
      <c r="AL411" s="147">
        <f t="shared" ref="AL411:AN411" si="446">AK411</f>
        <v>1.6</v>
      </c>
      <c r="AM411" s="147">
        <f t="shared" si="446"/>
        <v>1.6</v>
      </c>
      <c r="AN411" s="147">
        <f t="shared" si="446"/>
        <v>1.6</v>
      </c>
      <c r="AO411" s="420">
        <v>0</v>
      </c>
      <c r="AP411" s="431">
        <f t="shared" si="361"/>
        <v>0</v>
      </c>
      <c r="AQ411" s="385">
        <v>0</v>
      </c>
      <c r="AR411" s="237">
        <f t="shared" si="362"/>
        <v>0</v>
      </c>
      <c r="AS411" s="96">
        <v>0</v>
      </c>
      <c r="AT411" s="431">
        <f t="shared" si="363"/>
        <v>0</v>
      </c>
      <c r="AU411" s="420">
        <v>0</v>
      </c>
      <c r="AV411" s="431">
        <f t="shared" si="364"/>
        <v>0</v>
      </c>
      <c r="AW411" s="385">
        <v>0</v>
      </c>
      <c r="AX411" s="431">
        <f t="shared" si="365"/>
        <v>0</v>
      </c>
      <c r="AY411" s="386">
        <v>0</v>
      </c>
      <c r="AZ411" s="431">
        <f t="shared" si="366"/>
        <v>0</v>
      </c>
      <c r="BA411" s="386">
        <v>0</v>
      </c>
      <c r="BB411" s="431">
        <f t="shared" si="367"/>
        <v>0</v>
      </c>
      <c r="BC411" s="386">
        <v>0</v>
      </c>
      <c r="BD411" s="431">
        <f t="shared" si="379"/>
        <v>0</v>
      </c>
      <c r="BE411" s="385">
        <v>0</v>
      </c>
      <c r="BF411" s="431">
        <f t="shared" si="368"/>
        <v>0</v>
      </c>
      <c r="BG411" s="386">
        <v>0</v>
      </c>
      <c r="BH411" s="431">
        <f t="shared" si="369"/>
        <v>0</v>
      </c>
      <c r="BI411" s="386">
        <v>0</v>
      </c>
      <c r="BJ411" s="431">
        <f t="shared" si="370"/>
        <v>0</v>
      </c>
      <c r="BK411" s="385">
        <v>0</v>
      </c>
      <c r="BL411" s="445">
        <f t="shared" si="371"/>
        <v>0</v>
      </c>
      <c r="BM411" s="77" t="s">
        <v>1473</v>
      </c>
      <c r="BN411" s="306"/>
      <c r="BO411" s="599"/>
      <c r="BP411" s="306" t="str">
        <f t="shared" si="380"/>
        <v>P10220-041</v>
      </c>
    </row>
    <row r="412" spans="1:68" ht="14.25" hidden="1" customHeight="1">
      <c r="A412" s="493" t="s">
        <v>864</v>
      </c>
      <c r="B412" s="130" t="s">
        <v>1422</v>
      </c>
      <c r="C412" s="544" t="s">
        <v>87</v>
      </c>
      <c r="D412" s="549" t="s">
        <v>161</v>
      </c>
      <c r="E412" s="550" t="s">
        <v>194</v>
      </c>
      <c r="F412" s="1070"/>
      <c r="G412" s="214">
        <v>2022</v>
      </c>
      <c r="H412" s="176" t="s">
        <v>223</v>
      </c>
      <c r="I412" s="176" t="s">
        <v>217</v>
      </c>
      <c r="J412" s="330" t="s">
        <v>196</v>
      </c>
      <c r="K412" s="176" t="s">
        <v>1181</v>
      </c>
      <c r="L412" s="176" t="s">
        <v>167</v>
      </c>
      <c r="M412" s="327" t="s">
        <v>1474</v>
      </c>
      <c r="N412" s="55">
        <v>18.809999999999999</v>
      </c>
      <c r="O412" s="55">
        <f t="shared" si="372"/>
        <v>19.14</v>
      </c>
      <c r="P412" s="55">
        <v>19.14</v>
      </c>
      <c r="Q412" s="55">
        <f t="shared" si="373"/>
        <v>19.14</v>
      </c>
      <c r="R412" s="55">
        <f t="shared" si="373"/>
        <v>19.14</v>
      </c>
      <c r="S412" s="55">
        <f t="shared" si="373"/>
        <v>19.14</v>
      </c>
      <c r="T412" s="55">
        <f t="shared" si="373"/>
        <v>19.14</v>
      </c>
      <c r="U412" s="55">
        <f t="shared" si="374"/>
        <v>19.14</v>
      </c>
      <c r="V412" s="55">
        <f t="shared" si="374"/>
        <v>19.14</v>
      </c>
      <c r="W412" s="55">
        <f t="shared" si="374"/>
        <v>19.14</v>
      </c>
      <c r="X412" s="55">
        <v>19.14</v>
      </c>
      <c r="Y412" s="55">
        <f t="shared" ref="Y412:AA412" si="447">X412</f>
        <v>19.14</v>
      </c>
      <c r="Z412" s="55">
        <f t="shared" si="447"/>
        <v>19.14</v>
      </c>
      <c r="AA412" s="55">
        <f t="shared" si="447"/>
        <v>19.14</v>
      </c>
      <c r="AB412" s="147">
        <f t="shared" si="376"/>
        <v>1.6</v>
      </c>
      <c r="AC412" s="147">
        <v>1.6</v>
      </c>
      <c r="AD412" s="147">
        <f t="shared" ref="AD412:AJ412" si="448">AC412</f>
        <v>1.6</v>
      </c>
      <c r="AE412" s="147">
        <f t="shared" si="448"/>
        <v>1.6</v>
      </c>
      <c r="AF412" s="147">
        <f t="shared" si="448"/>
        <v>1.6</v>
      </c>
      <c r="AG412" s="147">
        <f t="shared" si="448"/>
        <v>1.6</v>
      </c>
      <c r="AH412" s="147">
        <f t="shared" si="448"/>
        <v>1.6</v>
      </c>
      <c r="AI412" s="147">
        <f t="shared" si="448"/>
        <v>1.6</v>
      </c>
      <c r="AJ412" s="147">
        <f t="shared" si="448"/>
        <v>1.6</v>
      </c>
      <c r="AK412" s="147">
        <v>1.6</v>
      </c>
      <c r="AL412" s="147">
        <f t="shared" ref="AL412:AN412" si="449">AK412</f>
        <v>1.6</v>
      </c>
      <c r="AM412" s="147">
        <f t="shared" si="449"/>
        <v>1.6</v>
      </c>
      <c r="AN412" s="147">
        <f t="shared" si="449"/>
        <v>1.6</v>
      </c>
      <c r="AO412" s="420">
        <v>390</v>
      </c>
      <c r="AP412" s="431">
        <f t="shared" si="361"/>
        <v>624</v>
      </c>
      <c r="AQ412" s="385">
        <v>640</v>
      </c>
      <c r="AR412" s="237">
        <f t="shared" si="362"/>
        <v>1024</v>
      </c>
      <c r="AS412" s="96">
        <v>160</v>
      </c>
      <c r="AT412" s="431">
        <f t="shared" si="363"/>
        <v>256</v>
      </c>
      <c r="AU412" s="420">
        <v>750</v>
      </c>
      <c r="AV412" s="431">
        <f t="shared" si="364"/>
        <v>1200</v>
      </c>
      <c r="AW412" s="385">
        <v>580</v>
      </c>
      <c r="AX412" s="431">
        <f t="shared" si="365"/>
        <v>928</v>
      </c>
      <c r="AY412" s="386">
        <v>210</v>
      </c>
      <c r="AZ412" s="431">
        <f t="shared" si="366"/>
        <v>336</v>
      </c>
      <c r="BA412" s="386">
        <v>920</v>
      </c>
      <c r="BB412" s="431">
        <f t="shared" si="367"/>
        <v>1472</v>
      </c>
      <c r="BC412" s="386">
        <v>1320</v>
      </c>
      <c r="BD412" s="431">
        <f t="shared" si="379"/>
        <v>2112</v>
      </c>
      <c r="BE412" s="385">
        <v>270</v>
      </c>
      <c r="BF412" s="431">
        <f t="shared" si="368"/>
        <v>432</v>
      </c>
      <c r="BG412" s="386">
        <v>530</v>
      </c>
      <c r="BH412" s="431">
        <f t="shared" si="369"/>
        <v>848</v>
      </c>
      <c r="BI412" s="386">
        <v>710</v>
      </c>
      <c r="BJ412" s="431">
        <f t="shared" si="370"/>
        <v>1136</v>
      </c>
      <c r="BK412" s="385">
        <v>90</v>
      </c>
      <c r="BL412" s="445">
        <f t="shared" si="371"/>
        <v>144</v>
      </c>
      <c r="BM412" s="77" t="s">
        <v>224</v>
      </c>
      <c r="BN412" s="306"/>
      <c r="BO412" s="599"/>
      <c r="BP412" s="306" t="str">
        <f t="shared" si="380"/>
        <v>M87019-xx1</v>
      </c>
    </row>
    <row r="413" spans="1:68" ht="14.25" hidden="1" customHeight="1">
      <c r="A413" s="493" t="s">
        <v>864</v>
      </c>
      <c r="B413" s="130" t="s">
        <v>1422</v>
      </c>
      <c r="C413" s="544" t="s">
        <v>87</v>
      </c>
      <c r="D413" s="549" t="s">
        <v>161</v>
      </c>
      <c r="E413" s="550" t="s">
        <v>194</v>
      </c>
      <c r="F413" s="1070"/>
      <c r="G413" s="214">
        <v>2022</v>
      </c>
      <c r="H413" s="176" t="s">
        <v>223</v>
      </c>
      <c r="I413" s="176" t="s">
        <v>217</v>
      </c>
      <c r="J413" s="330" t="s">
        <v>196</v>
      </c>
      <c r="K413" s="176" t="s">
        <v>1181</v>
      </c>
      <c r="L413" s="176" t="s">
        <v>167</v>
      </c>
      <c r="M413" s="327" t="s">
        <v>1474</v>
      </c>
      <c r="N413" s="55">
        <v>18.809999999999999</v>
      </c>
      <c r="O413" s="55">
        <f t="shared" si="372"/>
        <v>19.260000000000002</v>
      </c>
      <c r="P413" s="55">
        <v>19.260000000000002</v>
      </c>
      <c r="Q413" s="55">
        <f t="shared" si="373"/>
        <v>19.260000000000002</v>
      </c>
      <c r="R413" s="55">
        <f t="shared" si="373"/>
        <v>19.260000000000002</v>
      </c>
      <c r="S413" s="55">
        <f t="shared" si="373"/>
        <v>19.260000000000002</v>
      </c>
      <c r="T413" s="55">
        <f t="shared" si="373"/>
        <v>19.260000000000002</v>
      </c>
      <c r="U413" s="55">
        <f t="shared" si="374"/>
        <v>19.260000000000002</v>
      </c>
      <c r="V413" s="55">
        <f t="shared" si="374"/>
        <v>19.260000000000002</v>
      </c>
      <c r="W413" s="55">
        <f t="shared" si="374"/>
        <v>19.260000000000002</v>
      </c>
      <c r="X413" s="55">
        <v>19.260000000000002</v>
      </c>
      <c r="Y413" s="55">
        <f t="shared" ref="Y413:AA413" si="450">X413</f>
        <v>19.260000000000002</v>
      </c>
      <c r="Z413" s="55">
        <f t="shared" si="450"/>
        <v>19.260000000000002</v>
      </c>
      <c r="AA413" s="55">
        <f t="shared" si="450"/>
        <v>19.260000000000002</v>
      </c>
      <c r="AB413" s="147">
        <f t="shared" si="376"/>
        <v>1.6</v>
      </c>
      <c r="AC413" s="147">
        <v>1.6</v>
      </c>
      <c r="AD413" s="147">
        <f t="shared" ref="AD413:AJ413" si="451">AC413</f>
        <v>1.6</v>
      </c>
      <c r="AE413" s="147">
        <f t="shared" si="451"/>
        <v>1.6</v>
      </c>
      <c r="AF413" s="147">
        <f t="shared" si="451"/>
        <v>1.6</v>
      </c>
      <c r="AG413" s="147">
        <f t="shared" si="451"/>
        <v>1.6</v>
      </c>
      <c r="AH413" s="147">
        <f t="shared" si="451"/>
        <v>1.6</v>
      </c>
      <c r="AI413" s="147">
        <f t="shared" si="451"/>
        <v>1.6</v>
      </c>
      <c r="AJ413" s="147">
        <f t="shared" si="451"/>
        <v>1.6</v>
      </c>
      <c r="AK413" s="147">
        <v>1.6</v>
      </c>
      <c r="AL413" s="147">
        <f t="shared" ref="AL413:AN413" si="452">AK413</f>
        <v>1.6</v>
      </c>
      <c r="AM413" s="147">
        <f t="shared" si="452"/>
        <v>1.6</v>
      </c>
      <c r="AN413" s="147">
        <f t="shared" si="452"/>
        <v>1.6</v>
      </c>
      <c r="AO413" s="420">
        <v>0</v>
      </c>
      <c r="AP413" s="431">
        <f t="shared" si="361"/>
        <v>0</v>
      </c>
      <c r="AQ413" s="385">
        <v>0</v>
      </c>
      <c r="AR413" s="237">
        <f t="shared" si="362"/>
        <v>0</v>
      </c>
      <c r="AS413" s="96">
        <v>0</v>
      </c>
      <c r="AT413" s="431">
        <f t="shared" si="363"/>
        <v>0</v>
      </c>
      <c r="AU413" s="420">
        <v>0</v>
      </c>
      <c r="AV413" s="431">
        <f t="shared" si="364"/>
        <v>0</v>
      </c>
      <c r="AW413" s="385">
        <v>0</v>
      </c>
      <c r="AX413" s="431">
        <f t="shared" si="365"/>
        <v>0</v>
      </c>
      <c r="AY413" s="386">
        <v>0</v>
      </c>
      <c r="AZ413" s="431">
        <f t="shared" si="366"/>
        <v>0</v>
      </c>
      <c r="BA413" s="386">
        <v>0</v>
      </c>
      <c r="BB413" s="431">
        <f t="shared" si="367"/>
        <v>0</v>
      </c>
      <c r="BC413" s="386">
        <v>0</v>
      </c>
      <c r="BD413" s="431">
        <f t="shared" si="379"/>
        <v>0</v>
      </c>
      <c r="BE413" s="385">
        <v>0</v>
      </c>
      <c r="BF413" s="431">
        <f t="shared" si="368"/>
        <v>0</v>
      </c>
      <c r="BG413" s="386">
        <v>0</v>
      </c>
      <c r="BH413" s="431">
        <f t="shared" si="369"/>
        <v>0</v>
      </c>
      <c r="BI413" s="386">
        <v>0</v>
      </c>
      <c r="BJ413" s="431">
        <f t="shared" si="370"/>
        <v>0</v>
      </c>
      <c r="BK413" s="385">
        <v>0</v>
      </c>
      <c r="BL413" s="445">
        <f t="shared" si="371"/>
        <v>0</v>
      </c>
      <c r="BM413" s="77" t="s">
        <v>1470</v>
      </c>
      <c r="BN413" s="306"/>
      <c r="BO413" s="599"/>
      <c r="BP413" s="306" t="str">
        <f t="shared" si="380"/>
        <v>M87019-031</v>
      </c>
    </row>
    <row r="414" spans="1:68" ht="14.25" hidden="1" customHeight="1">
      <c r="A414" s="493" t="s">
        <v>864</v>
      </c>
      <c r="B414" s="130" t="s">
        <v>1422</v>
      </c>
      <c r="C414" s="544" t="s">
        <v>87</v>
      </c>
      <c r="D414" s="549" t="s">
        <v>161</v>
      </c>
      <c r="E414" s="550" t="s">
        <v>194</v>
      </c>
      <c r="F414" s="1070"/>
      <c r="G414" s="214">
        <v>2022</v>
      </c>
      <c r="H414" s="176" t="s">
        <v>223</v>
      </c>
      <c r="I414" s="176" t="s">
        <v>217</v>
      </c>
      <c r="J414" s="330" t="s">
        <v>196</v>
      </c>
      <c r="K414" s="176" t="s">
        <v>1181</v>
      </c>
      <c r="L414" s="176" t="s">
        <v>167</v>
      </c>
      <c r="M414" s="327" t="s">
        <v>1474</v>
      </c>
      <c r="N414" s="55">
        <v>18.809999999999999</v>
      </c>
      <c r="O414" s="55">
        <f t="shared" si="372"/>
        <v>19.34</v>
      </c>
      <c r="P414" s="55">
        <v>19.34</v>
      </c>
      <c r="Q414" s="55">
        <f t="shared" si="373"/>
        <v>19.34</v>
      </c>
      <c r="R414" s="55">
        <f t="shared" si="373"/>
        <v>19.34</v>
      </c>
      <c r="S414" s="55">
        <f t="shared" si="373"/>
        <v>19.34</v>
      </c>
      <c r="T414" s="55">
        <f t="shared" si="373"/>
        <v>19.34</v>
      </c>
      <c r="U414" s="55">
        <f t="shared" si="374"/>
        <v>19.34</v>
      </c>
      <c r="V414" s="55">
        <f t="shared" si="374"/>
        <v>19.34</v>
      </c>
      <c r="W414" s="55">
        <f t="shared" si="374"/>
        <v>19.34</v>
      </c>
      <c r="X414" s="55">
        <v>19.34</v>
      </c>
      <c r="Y414" s="55">
        <f t="shared" ref="Y414:AA414" si="453">X414</f>
        <v>19.34</v>
      </c>
      <c r="Z414" s="55">
        <f t="shared" si="453"/>
        <v>19.34</v>
      </c>
      <c r="AA414" s="55">
        <f t="shared" si="453"/>
        <v>19.34</v>
      </c>
      <c r="AB414" s="147">
        <f t="shared" si="376"/>
        <v>1.6</v>
      </c>
      <c r="AC414" s="147">
        <v>1.6</v>
      </c>
      <c r="AD414" s="147">
        <f t="shared" ref="AD414:AJ414" si="454">AC414</f>
        <v>1.6</v>
      </c>
      <c r="AE414" s="147">
        <f t="shared" si="454"/>
        <v>1.6</v>
      </c>
      <c r="AF414" s="147">
        <f t="shared" si="454"/>
        <v>1.6</v>
      </c>
      <c r="AG414" s="147">
        <f t="shared" si="454"/>
        <v>1.6</v>
      </c>
      <c r="AH414" s="147">
        <f t="shared" si="454"/>
        <v>1.6</v>
      </c>
      <c r="AI414" s="147">
        <f t="shared" si="454"/>
        <v>1.6</v>
      </c>
      <c r="AJ414" s="147">
        <f t="shared" si="454"/>
        <v>1.6</v>
      </c>
      <c r="AK414" s="147">
        <v>1.6</v>
      </c>
      <c r="AL414" s="147">
        <f t="shared" ref="AL414:AN414" si="455">AK414</f>
        <v>1.6</v>
      </c>
      <c r="AM414" s="147">
        <f t="shared" si="455"/>
        <v>1.6</v>
      </c>
      <c r="AN414" s="147">
        <f t="shared" si="455"/>
        <v>1.6</v>
      </c>
      <c r="AO414" s="420">
        <v>0</v>
      </c>
      <c r="AP414" s="431">
        <f t="shared" si="361"/>
        <v>0</v>
      </c>
      <c r="AQ414" s="385">
        <v>0</v>
      </c>
      <c r="AR414" s="237">
        <f t="shared" si="362"/>
        <v>0</v>
      </c>
      <c r="AS414" s="96">
        <v>0</v>
      </c>
      <c r="AT414" s="431">
        <f t="shared" si="363"/>
        <v>0</v>
      </c>
      <c r="AU414" s="420">
        <v>0</v>
      </c>
      <c r="AV414" s="431">
        <f t="shared" si="364"/>
        <v>0</v>
      </c>
      <c r="AW414" s="385">
        <v>0</v>
      </c>
      <c r="AX414" s="431">
        <f t="shared" si="365"/>
        <v>0</v>
      </c>
      <c r="AY414" s="386">
        <v>0</v>
      </c>
      <c r="AZ414" s="431">
        <f t="shared" si="366"/>
        <v>0</v>
      </c>
      <c r="BA414" s="386">
        <v>0</v>
      </c>
      <c r="BB414" s="431">
        <f t="shared" si="367"/>
        <v>0</v>
      </c>
      <c r="BC414" s="386">
        <v>0</v>
      </c>
      <c r="BD414" s="431">
        <f t="shared" si="379"/>
        <v>0</v>
      </c>
      <c r="BE414" s="385">
        <v>0</v>
      </c>
      <c r="BF414" s="431">
        <f t="shared" si="368"/>
        <v>0</v>
      </c>
      <c r="BG414" s="386">
        <v>0</v>
      </c>
      <c r="BH414" s="431">
        <f t="shared" si="369"/>
        <v>0</v>
      </c>
      <c r="BI414" s="386">
        <v>0</v>
      </c>
      <c r="BJ414" s="431">
        <f t="shared" si="370"/>
        <v>0</v>
      </c>
      <c r="BK414" s="385">
        <v>0</v>
      </c>
      <c r="BL414" s="445">
        <f t="shared" si="371"/>
        <v>0</v>
      </c>
      <c r="BM414" s="77" t="s">
        <v>1471</v>
      </c>
      <c r="BN414" s="306"/>
      <c r="BO414" s="599"/>
      <c r="BP414" s="306" t="str">
        <f t="shared" si="380"/>
        <v>M87019-041</v>
      </c>
    </row>
    <row r="415" spans="1:68" ht="14.25" hidden="1" customHeight="1">
      <c r="A415" s="493" t="s">
        <v>864</v>
      </c>
      <c r="B415" s="130" t="s">
        <v>1422</v>
      </c>
      <c r="C415" s="544" t="s">
        <v>87</v>
      </c>
      <c r="D415" s="549" t="s">
        <v>161</v>
      </c>
      <c r="E415" s="550" t="s">
        <v>194</v>
      </c>
      <c r="F415" s="1070"/>
      <c r="G415" s="214">
        <v>2022</v>
      </c>
      <c r="H415" s="176" t="s">
        <v>223</v>
      </c>
      <c r="I415" s="176" t="s">
        <v>217</v>
      </c>
      <c r="J415" s="330" t="s">
        <v>196</v>
      </c>
      <c r="K415" s="176" t="s">
        <v>1181</v>
      </c>
      <c r="L415" s="176" t="s">
        <v>167</v>
      </c>
      <c r="M415" s="327" t="s">
        <v>1475</v>
      </c>
      <c r="N415" s="55">
        <v>18.809999999999999</v>
      </c>
      <c r="O415" s="55">
        <f t="shared" si="372"/>
        <v>20.309999999999999</v>
      </c>
      <c r="P415" s="55">
        <v>20.309999999999999</v>
      </c>
      <c r="Q415" s="55">
        <f t="shared" si="373"/>
        <v>20.309999999999999</v>
      </c>
      <c r="R415" s="55">
        <f t="shared" si="373"/>
        <v>20.309999999999999</v>
      </c>
      <c r="S415" s="55">
        <f t="shared" si="373"/>
        <v>20.309999999999999</v>
      </c>
      <c r="T415" s="55">
        <f t="shared" si="373"/>
        <v>20.309999999999999</v>
      </c>
      <c r="U415" s="55">
        <f t="shared" si="374"/>
        <v>20.309999999999999</v>
      </c>
      <c r="V415" s="55">
        <f t="shared" si="374"/>
        <v>20.309999999999999</v>
      </c>
      <c r="W415" s="55">
        <f t="shared" si="374"/>
        <v>20.309999999999999</v>
      </c>
      <c r="X415" s="55">
        <v>20.309999999999999</v>
      </c>
      <c r="Y415" s="55">
        <f t="shared" ref="Y415:AA415" si="456">X415</f>
        <v>20.309999999999999</v>
      </c>
      <c r="Z415" s="55">
        <f t="shared" si="456"/>
        <v>20.309999999999999</v>
      </c>
      <c r="AA415" s="55">
        <f t="shared" si="456"/>
        <v>20.309999999999999</v>
      </c>
      <c r="AB415" s="147">
        <f t="shared" si="376"/>
        <v>1.6</v>
      </c>
      <c r="AC415" s="147">
        <v>1.6</v>
      </c>
      <c r="AD415" s="147">
        <f t="shared" ref="AD415:AJ415" si="457">AC415</f>
        <v>1.6</v>
      </c>
      <c r="AE415" s="147">
        <f t="shared" si="457"/>
        <v>1.6</v>
      </c>
      <c r="AF415" s="147">
        <f t="shared" si="457"/>
        <v>1.6</v>
      </c>
      <c r="AG415" s="147">
        <f t="shared" si="457"/>
        <v>1.6</v>
      </c>
      <c r="AH415" s="147">
        <f t="shared" si="457"/>
        <v>1.6</v>
      </c>
      <c r="AI415" s="147">
        <f t="shared" si="457"/>
        <v>1.6</v>
      </c>
      <c r="AJ415" s="147">
        <f t="shared" si="457"/>
        <v>1.6</v>
      </c>
      <c r="AK415" s="147">
        <v>1.6</v>
      </c>
      <c r="AL415" s="147">
        <f t="shared" ref="AL415:AN415" si="458">AK415</f>
        <v>1.6</v>
      </c>
      <c r="AM415" s="147">
        <f t="shared" si="458"/>
        <v>1.6</v>
      </c>
      <c r="AN415" s="147">
        <f t="shared" si="458"/>
        <v>1.6</v>
      </c>
      <c r="AO415" s="420">
        <v>0</v>
      </c>
      <c r="AP415" s="431">
        <f t="shared" si="361"/>
        <v>0</v>
      </c>
      <c r="AQ415" s="385">
        <v>0</v>
      </c>
      <c r="AR415" s="237">
        <f t="shared" si="362"/>
        <v>0</v>
      </c>
      <c r="AS415" s="96">
        <v>0</v>
      </c>
      <c r="AT415" s="431">
        <f t="shared" si="363"/>
        <v>0</v>
      </c>
      <c r="AU415" s="420">
        <v>0</v>
      </c>
      <c r="AV415" s="431">
        <f t="shared" si="364"/>
        <v>0</v>
      </c>
      <c r="AW415" s="385">
        <v>0</v>
      </c>
      <c r="AX415" s="431">
        <f t="shared" si="365"/>
        <v>0</v>
      </c>
      <c r="AY415" s="386">
        <v>0</v>
      </c>
      <c r="AZ415" s="431">
        <f t="shared" si="366"/>
        <v>0</v>
      </c>
      <c r="BA415" s="386">
        <v>0</v>
      </c>
      <c r="BB415" s="431">
        <f t="shared" si="367"/>
        <v>0</v>
      </c>
      <c r="BC415" s="386">
        <v>170</v>
      </c>
      <c r="BD415" s="431">
        <f t="shared" si="379"/>
        <v>272</v>
      </c>
      <c r="BE415" s="385">
        <v>130</v>
      </c>
      <c r="BF415" s="431">
        <f t="shared" si="368"/>
        <v>208</v>
      </c>
      <c r="BG415" s="386">
        <v>0</v>
      </c>
      <c r="BH415" s="431">
        <f t="shared" si="369"/>
        <v>0</v>
      </c>
      <c r="BI415" s="386">
        <v>0</v>
      </c>
      <c r="BJ415" s="431">
        <f t="shared" si="370"/>
        <v>0</v>
      </c>
      <c r="BK415" s="385">
        <v>0</v>
      </c>
      <c r="BL415" s="445">
        <f t="shared" si="371"/>
        <v>0</v>
      </c>
      <c r="BM415" s="77" t="s">
        <v>1476</v>
      </c>
      <c r="BN415" s="306"/>
      <c r="BO415" s="599"/>
      <c r="BP415" s="306" t="str">
        <f t="shared" si="380"/>
        <v>M87019-AB1</v>
      </c>
    </row>
    <row r="416" spans="1:68" ht="14.25" hidden="1" customHeight="1">
      <c r="A416" s="493" t="s">
        <v>864</v>
      </c>
      <c r="B416" s="130" t="s">
        <v>1422</v>
      </c>
      <c r="C416" s="544" t="s">
        <v>87</v>
      </c>
      <c r="D416" s="549" t="s">
        <v>161</v>
      </c>
      <c r="E416" s="550" t="s">
        <v>194</v>
      </c>
      <c r="F416" s="1070"/>
      <c r="G416" s="214">
        <v>2024</v>
      </c>
      <c r="H416" s="176" t="s">
        <v>223</v>
      </c>
      <c r="I416" s="176" t="s">
        <v>217</v>
      </c>
      <c r="J416" s="330" t="s">
        <v>196</v>
      </c>
      <c r="K416" s="176" t="s">
        <v>1181</v>
      </c>
      <c r="L416" s="176" t="s">
        <v>167</v>
      </c>
      <c r="M416" s="327" t="s">
        <v>1474</v>
      </c>
      <c r="N416" s="55">
        <v>18.812000000000001</v>
      </c>
      <c r="O416" s="55">
        <f t="shared" si="372"/>
        <v>19.14</v>
      </c>
      <c r="P416" s="55">
        <v>19.14</v>
      </c>
      <c r="Q416" s="55">
        <f t="shared" si="373"/>
        <v>19.14</v>
      </c>
      <c r="R416" s="55">
        <f t="shared" si="373"/>
        <v>19.14</v>
      </c>
      <c r="S416" s="55">
        <f t="shared" si="373"/>
        <v>19.14</v>
      </c>
      <c r="T416" s="55">
        <f t="shared" si="373"/>
        <v>19.14</v>
      </c>
      <c r="U416" s="55">
        <f t="shared" si="374"/>
        <v>19.14</v>
      </c>
      <c r="V416" s="55">
        <f t="shared" si="374"/>
        <v>19.14</v>
      </c>
      <c r="W416" s="55">
        <f t="shared" si="374"/>
        <v>19.14</v>
      </c>
      <c r="X416" s="55">
        <v>19.14</v>
      </c>
      <c r="Y416" s="55">
        <f t="shared" ref="Y416:AA416" si="459">X416</f>
        <v>19.14</v>
      </c>
      <c r="Z416" s="55">
        <f t="shared" si="459"/>
        <v>19.14</v>
      </c>
      <c r="AA416" s="55">
        <f t="shared" si="459"/>
        <v>19.14</v>
      </c>
      <c r="AB416" s="147">
        <f t="shared" si="376"/>
        <v>1.6</v>
      </c>
      <c r="AC416" s="147">
        <v>1.6</v>
      </c>
      <c r="AD416" s="147">
        <f t="shared" ref="AD416:AJ416" si="460">AC416</f>
        <v>1.6</v>
      </c>
      <c r="AE416" s="147">
        <f t="shared" si="460"/>
        <v>1.6</v>
      </c>
      <c r="AF416" s="147">
        <f t="shared" si="460"/>
        <v>1.6</v>
      </c>
      <c r="AG416" s="147">
        <f t="shared" si="460"/>
        <v>1.6</v>
      </c>
      <c r="AH416" s="147">
        <f t="shared" si="460"/>
        <v>1.6</v>
      </c>
      <c r="AI416" s="147">
        <f t="shared" si="460"/>
        <v>1.6</v>
      </c>
      <c r="AJ416" s="147">
        <f t="shared" si="460"/>
        <v>1.6</v>
      </c>
      <c r="AK416" s="147">
        <v>1.6</v>
      </c>
      <c r="AL416" s="147">
        <f t="shared" ref="AL416:AN416" si="461">AK416</f>
        <v>1.6</v>
      </c>
      <c r="AM416" s="147">
        <f t="shared" si="461"/>
        <v>1.6</v>
      </c>
      <c r="AN416" s="147">
        <f t="shared" si="461"/>
        <v>1.6</v>
      </c>
      <c r="AO416" s="420">
        <v>0</v>
      </c>
      <c r="AP416" s="431">
        <f t="shared" si="361"/>
        <v>0</v>
      </c>
      <c r="AQ416" s="385">
        <v>0</v>
      </c>
      <c r="AR416" s="237">
        <f t="shared" si="362"/>
        <v>0</v>
      </c>
      <c r="AS416" s="96">
        <v>204</v>
      </c>
      <c r="AT416" s="431">
        <f t="shared" si="363"/>
        <v>326.40000000000003</v>
      </c>
      <c r="AU416" s="420">
        <v>0</v>
      </c>
      <c r="AV416" s="431">
        <f t="shared" si="364"/>
        <v>0</v>
      </c>
      <c r="AW416" s="385">
        <v>50</v>
      </c>
      <c r="AX416" s="431">
        <f t="shared" si="365"/>
        <v>80</v>
      </c>
      <c r="AY416" s="386">
        <v>0</v>
      </c>
      <c r="AZ416" s="431">
        <f t="shared" si="366"/>
        <v>0</v>
      </c>
      <c r="BA416" s="386">
        <v>0</v>
      </c>
      <c r="BB416" s="431">
        <f t="shared" si="367"/>
        <v>0</v>
      </c>
      <c r="BC416" s="386">
        <v>0</v>
      </c>
      <c r="BD416" s="431">
        <f t="shared" si="379"/>
        <v>0</v>
      </c>
      <c r="BE416" s="385">
        <v>0</v>
      </c>
      <c r="BF416" s="431">
        <f t="shared" si="368"/>
        <v>0</v>
      </c>
      <c r="BG416" s="386">
        <v>0</v>
      </c>
      <c r="BH416" s="431">
        <f t="shared" si="369"/>
        <v>0</v>
      </c>
      <c r="BI416" s="386">
        <v>0</v>
      </c>
      <c r="BJ416" s="431">
        <f t="shared" si="370"/>
        <v>0</v>
      </c>
      <c r="BK416" s="385">
        <v>0</v>
      </c>
      <c r="BL416" s="445">
        <f t="shared" si="371"/>
        <v>0</v>
      </c>
      <c r="BM416" s="77" t="s">
        <v>1460</v>
      </c>
      <c r="BN416" s="306"/>
      <c r="BO416" s="599"/>
      <c r="BP416" s="306" t="str">
        <f t="shared" si="380"/>
        <v>P10220-xx1</v>
      </c>
    </row>
    <row r="417" spans="1:68" ht="14.25" hidden="1" customHeight="1">
      <c r="A417" s="493" t="s">
        <v>864</v>
      </c>
      <c r="B417" s="130" t="s">
        <v>1422</v>
      </c>
      <c r="C417" s="544" t="s">
        <v>87</v>
      </c>
      <c r="D417" s="549" t="s">
        <v>161</v>
      </c>
      <c r="E417" s="550" t="s">
        <v>194</v>
      </c>
      <c r="F417" s="1070"/>
      <c r="G417" s="214">
        <v>2024</v>
      </c>
      <c r="H417" s="176" t="s">
        <v>223</v>
      </c>
      <c r="I417" s="176" t="s">
        <v>217</v>
      </c>
      <c r="J417" s="330" t="s">
        <v>196</v>
      </c>
      <c r="K417" s="176" t="s">
        <v>1181</v>
      </c>
      <c r="L417" s="176" t="s">
        <v>167</v>
      </c>
      <c r="M417" s="327" t="s">
        <v>1474</v>
      </c>
      <c r="N417" s="55">
        <v>18.812000000000001</v>
      </c>
      <c r="O417" s="55">
        <f t="shared" si="372"/>
        <v>19.260000000000002</v>
      </c>
      <c r="P417" s="55">
        <v>19.260000000000002</v>
      </c>
      <c r="Q417" s="55">
        <f t="shared" si="373"/>
        <v>19.260000000000002</v>
      </c>
      <c r="R417" s="55">
        <f t="shared" si="373"/>
        <v>19.260000000000002</v>
      </c>
      <c r="S417" s="55">
        <f t="shared" si="373"/>
        <v>19.260000000000002</v>
      </c>
      <c r="T417" s="55">
        <f t="shared" si="373"/>
        <v>19.260000000000002</v>
      </c>
      <c r="U417" s="55">
        <f t="shared" si="374"/>
        <v>19.260000000000002</v>
      </c>
      <c r="V417" s="55">
        <f t="shared" si="374"/>
        <v>19.260000000000002</v>
      </c>
      <c r="W417" s="55">
        <f t="shared" si="374"/>
        <v>19.260000000000002</v>
      </c>
      <c r="X417" s="55">
        <v>19.260000000000002</v>
      </c>
      <c r="Y417" s="55">
        <f t="shared" ref="Y417:AA417" si="462">X417</f>
        <v>19.260000000000002</v>
      </c>
      <c r="Z417" s="55">
        <f t="shared" si="462"/>
        <v>19.260000000000002</v>
      </c>
      <c r="AA417" s="55">
        <f t="shared" si="462"/>
        <v>19.260000000000002</v>
      </c>
      <c r="AB417" s="147">
        <f t="shared" si="376"/>
        <v>1.6</v>
      </c>
      <c r="AC417" s="147">
        <v>1.6</v>
      </c>
      <c r="AD417" s="147">
        <f t="shared" ref="AD417:AJ417" si="463">AC417</f>
        <v>1.6</v>
      </c>
      <c r="AE417" s="147">
        <f t="shared" si="463"/>
        <v>1.6</v>
      </c>
      <c r="AF417" s="147">
        <f t="shared" si="463"/>
        <v>1.6</v>
      </c>
      <c r="AG417" s="147">
        <f t="shared" si="463"/>
        <v>1.6</v>
      </c>
      <c r="AH417" s="147">
        <f t="shared" si="463"/>
        <v>1.6</v>
      </c>
      <c r="AI417" s="147">
        <f t="shared" si="463"/>
        <v>1.6</v>
      </c>
      <c r="AJ417" s="147">
        <f t="shared" si="463"/>
        <v>1.6</v>
      </c>
      <c r="AK417" s="147">
        <v>1.6</v>
      </c>
      <c r="AL417" s="147">
        <f t="shared" ref="AL417:AN417" si="464">AK417</f>
        <v>1.6</v>
      </c>
      <c r="AM417" s="147">
        <f t="shared" si="464"/>
        <v>1.6</v>
      </c>
      <c r="AN417" s="147">
        <f t="shared" si="464"/>
        <v>1.6</v>
      </c>
      <c r="AO417" s="420">
        <v>0</v>
      </c>
      <c r="AP417" s="431">
        <f t="shared" si="361"/>
        <v>0</v>
      </c>
      <c r="AQ417" s="385">
        <v>0</v>
      </c>
      <c r="AR417" s="237">
        <f t="shared" si="362"/>
        <v>0</v>
      </c>
      <c r="AS417" s="96">
        <v>0</v>
      </c>
      <c r="AT417" s="431">
        <f t="shared" si="363"/>
        <v>0</v>
      </c>
      <c r="AU417" s="420">
        <v>0</v>
      </c>
      <c r="AV417" s="431">
        <f t="shared" si="364"/>
        <v>0</v>
      </c>
      <c r="AW417" s="385">
        <v>0</v>
      </c>
      <c r="AX417" s="431">
        <f t="shared" si="365"/>
        <v>0</v>
      </c>
      <c r="AY417" s="386">
        <v>0</v>
      </c>
      <c r="AZ417" s="431">
        <f t="shared" si="366"/>
        <v>0</v>
      </c>
      <c r="BA417" s="386">
        <v>0</v>
      </c>
      <c r="BB417" s="431">
        <f t="shared" si="367"/>
        <v>0</v>
      </c>
      <c r="BC417" s="386">
        <v>0</v>
      </c>
      <c r="BD417" s="431">
        <f t="shared" si="379"/>
        <v>0</v>
      </c>
      <c r="BE417" s="385">
        <v>0</v>
      </c>
      <c r="BF417" s="431">
        <f t="shared" si="368"/>
        <v>0</v>
      </c>
      <c r="BG417" s="386">
        <v>0</v>
      </c>
      <c r="BH417" s="431">
        <f t="shared" si="369"/>
        <v>0</v>
      </c>
      <c r="BI417" s="386">
        <v>0</v>
      </c>
      <c r="BJ417" s="431">
        <f t="shared" si="370"/>
        <v>0</v>
      </c>
      <c r="BK417" s="385">
        <v>0</v>
      </c>
      <c r="BL417" s="445">
        <f t="shared" si="371"/>
        <v>0</v>
      </c>
      <c r="BM417" s="77" t="s">
        <v>1472</v>
      </c>
      <c r="BN417" s="306"/>
      <c r="BO417" s="599"/>
      <c r="BP417" s="306" t="str">
        <f t="shared" si="380"/>
        <v>P10220-031</v>
      </c>
    </row>
    <row r="418" spans="1:68" ht="14.25" hidden="1" customHeight="1">
      <c r="A418" s="493" t="s">
        <v>864</v>
      </c>
      <c r="B418" s="130" t="s">
        <v>1422</v>
      </c>
      <c r="C418" s="544" t="s">
        <v>87</v>
      </c>
      <c r="D418" s="549" t="s">
        <v>161</v>
      </c>
      <c r="E418" s="550" t="s">
        <v>194</v>
      </c>
      <c r="F418" s="1070"/>
      <c r="G418" s="214">
        <v>2024</v>
      </c>
      <c r="H418" s="176" t="s">
        <v>223</v>
      </c>
      <c r="I418" s="176" t="s">
        <v>217</v>
      </c>
      <c r="J418" s="330" t="s">
        <v>196</v>
      </c>
      <c r="K418" s="176" t="s">
        <v>1181</v>
      </c>
      <c r="L418" s="176" t="s">
        <v>167</v>
      </c>
      <c r="M418" s="327" t="s">
        <v>1474</v>
      </c>
      <c r="N418" s="55">
        <v>18.812000000000001</v>
      </c>
      <c r="O418" s="55">
        <f t="shared" si="372"/>
        <v>19.34</v>
      </c>
      <c r="P418" s="55">
        <v>19.34</v>
      </c>
      <c r="Q418" s="55">
        <f t="shared" si="373"/>
        <v>19.34</v>
      </c>
      <c r="R418" s="55">
        <f t="shared" si="373"/>
        <v>19.34</v>
      </c>
      <c r="S418" s="55">
        <f t="shared" si="373"/>
        <v>19.34</v>
      </c>
      <c r="T418" s="55">
        <f t="shared" si="373"/>
        <v>19.34</v>
      </c>
      <c r="U418" s="55">
        <f t="shared" si="374"/>
        <v>19.34</v>
      </c>
      <c r="V418" s="55">
        <f t="shared" si="374"/>
        <v>19.34</v>
      </c>
      <c r="W418" s="55">
        <f t="shared" si="374"/>
        <v>19.34</v>
      </c>
      <c r="X418" s="55">
        <v>19.34</v>
      </c>
      <c r="Y418" s="55">
        <f t="shared" ref="Y418:AA418" si="465">X418</f>
        <v>19.34</v>
      </c>
      <c r="Z418" s="55">
        <f t="shared" si="465"/>
        <v>19.34</v>
      </c>
      <c r="AA418" s="55">
        <f t="shared" si="465"/>
        <v>19.34</v>
      </c>
      <c r="AB418" s="147">
        <f t="shared" si="376"/>
        <v>1.6</v>
      </c>
      <c r="AC418" s="147">
        <v>1.6</v>
      </c>
      <c r="AD418" s="147">
        <f t="shared" ref="AD418:AJ418" si="466">AC418</f>
        <v>1.6</v>
      </c>
      <c r="AE418" s="147">
        <f t="shared" si="466"/>
        <v>1.6</v>
      </c>
      <c r="AF418" s="147">
        <f t="shared" si="466"/>
        <v>1.6</v>
      </c>
      <c r="AG418" s="147">
        <f t="shared" si="466"/>
        <v>1.6</v>
      </c>
      <c r="AH418" s="147">
        <f t="shared" si="466"/>
        <v>1.6</v>
      </c>
      <c r="AI418" s="147">
        <f t="shared" si="466"/>
        <v>1.6</v>
      </c>
      <c r="AJ418" s="147">
        <f t="shared" si="466"/>
        <v>1.6</v>
      </c>
      <c r="AK418" s="147">
        <v>1.6</v>
      </c>
      <c r="AL418" s="147">
        <f t="shared" ref="AL418:AN418" si="467">AK418</f>
        <v>1.6</v>
      </c>
      <c r="AM418" s="147">
        <f t="shared" si="467"/>
        <v>1.6</v>
      </c>
      <c r="AN418" s="147">
        <f t="shared" si="467"/>
        <v>1.6</v>
      </c>
      <c r="AO418" s="420">
        <v>0</v>
      </c>
      <c r="AP418" s="431">
        <f t="shared" si="361"/>
        <v>0</v>
      </c>
      <c r="AQ418" s="385">
        <v>0</v>
      </c>
      <c r="AR418" s="237">
        <f t="shared" si="362"/>
        <v>0</v>
      </c>
      <c r="AS418" s="96">
        <v>0</v>
      </c>
      <c r="AT418" s="431">
        <f t="shared" si="363"/>
        <v>0</v>
      </c>
      <c r="AU418" s="420">
        <v>0</v>
      </c>
      <c r="AV418" s="431">
        <f t="shared" si="364"/>
        <v>0</v>
      </c>
      <c r="AW418" s="385">
        <v>0</v>
      </c>
      <c r="AX418" s="431">
        <f t="shared" si="365"/>
        <v>0</v>
      </c>
      <c r="AY418" s="386">
        <v>0</v>
      </c>
      <c r="AZ418" s="431">
        <f t="shared" si="366"/>
        <v>0</v>
      </c>
      <c r="BA418" s="386">
        <v>0</v>
      </c>
      <c r="BB418" s="431">
        <f t="shared" si="367"/>
        <v>0</v>
      </c>
      <c r="BC418" s="386">
        <v>0</v>
      </c>
      <c r="BD418" s="431">
        <f t="shared" si="379"/>
        <v>0</v>
      </c>
      <c r="BE418" s="385">
        <v>0</v>
      </c>
      <c r="BF418" s="431">
        <f t="shared" si="368"/>
        <v>0</v>
      </c>
      <c r="BG418" s="386">
        <v>0</v>
      </c>
      <c r="BH418" s="431">
        <f t="shared" si="369"/>
        <v>0</v>
      </c>
      <c r="BI418" s="386">
        <v>0</v>
      </c>
      <c r="BJ418" s="431">
        <f t="shared" si="370"/>
        <v>0</v>
      </c>
      <c r="BK418" s="385">
        <v>0</v>
      </c>
      <c r="BL418" s="445">
        <f t="shared" si="371"/>
        <v>0</v>
      </c>
      <c r="BM418" s="77" t="s">
        <v>1473</v>
      </c>
      <c r="BN418" s="306"/>
      <c r="BO418" s="599"/>
      <c r="BP418" s="306" t="str">
        <f t="shared" si="380"/>
        <v>P10220-041</v>
      </c>
    </row>
    <row r="419" spans="1:68" ht="14.25" hidden="1" customHeight="1">
      <c r="A419" s="493" t="s">
        <v>864</v>
      </c>
      <c r="B419" s="130" t="s">
        <v>1422</v>
      </c>
      <c r="C419" s="544" t="s">
        <v>87</v>
      </c>
      <c r="D419" s="549" t="s">
        <v>161</v>
      </c>
      <c r="E419" s="550" t="s">
        <v>194</v>
      </c>
      <c r="F419" s="1070"/>
      <c r="G419" s="214">
        <v>2024</v>
      </c>
      <c r="H419" s="176" t="s">
        <v>223</v>
      </c>
      <c r="I419" s="176" t="s">
        <v>217</v>
      </c>
      <c r="J419" s="330" t="s">
        <v>196</v>
      </c>
      <c r="K419" s="176" t="s">
        <v>1181</v>
      </c>
      <c r="L419" s="176" t="s">
        <v>167</v>
      </c>
      <c r="M419" s="327" t="s">
        <v>1475</v>
      </c>
      <c r="N419" s="55">
        <v>18.812000000000001</v>
      </c>
      <c r="O419" s="55">
        <f t="shared" si="372"/>
        <v>20.309999999999999</v>
      </c>
      <c r="P419" s="55">
        <v>20.309999999999999</v>
      </c>
      <c r="Q419" s="55">
        <f t="shared" si="373"/>
        <v>20.309999999999999</v>
      </c>
      <c r="R419" s="55">
        <f t="shared" si="373"/>
        <v>20.309999999999999</v>
      </c>
      <c r="S419" s="55">
        <f t="shared" si="373"/>
        <v>20.309999999999999</v>
      </c>
      <c r="T419" s="55">
        <f t="shared" si="373"/>
        <v>20.309999999999999</v>
      </c>
      <c r="U419" s="55">
        <f t="shared" si="374"/>
        <v>20.309999999999999</v>
      </c>
      <c r="V419" s="55">
        <f t="shared" si="374"/>
        <v>20.309999999999999</v>
      </c>
      <c r="W419" s="55">
        <f t="shared" si="374"/>
        <v>20.309999999999999</v>
      </c>
      <c r="X419" s="55">
        <v>20.309999999999999</v>
      </c>
      <c r="Y419" s="55">
        <f t="shared" ref="Y419:AA419" si="468">X419</f>
        <v>20.309999999999999</v>
      </c>
      <c r="Z419" s="55">
        <f t="shared" si="468"/>
        <v>20.309999999999999</v>
      </c>
      <c r="AA419" s="55">
        <f t="shared" si="468"/>
        <v>20.309999999999999</v>
      </c>
      <c r="AB419" s="147">
        <f t="shared" si="376"/>
        <v>1.6</v>
      </c>
      <c r="AC419" s="147">
        <v>1.6</v>
      </c>
      <c r="AD419" s="147">
        <f t="shared" ref="AD419:AJ419" si="469">AC419</f>
        <v>1.6</v>
      </c>
      <c r="AE419" s="147">
        <f t="shared" si="469"/>
        <v>1.6</v>
      </c>
      <c r="AF419" s="147">
        <f t="shared" si="469"/>
        <v>1.6</v>
      </c>
      <c r="AG419" s="147">
        <f t="shared" si="469"/>
        <v>1.6</v>
      </c>
      <c r="AH419" s="147">
        <f t="shared" si="469"/>
        <v>1.6</v>
      </c>
      <c r="AI419" s="147">
        <f t="shared" si="469"/>
        <v>1.6</v>
      </c>
      <c r="AJ419" s="147">
        <f t="shared" si="469"/>
        <v>1.6</v>
      </c>
      <c r="AK419" s="147">
        <v>1.6</v>
      </c>
      <c r="AL419" s="147">
        <f t="shared" ref="AL419:AN419" si="470">AK419</f>
        <v>1.6</v>
      </c>
      <c r="AM419" s="147">
        <f t="shared" si="470"/>
        <v>1.6</v>
      </c>
      <c r="AN419" s="147">
        <f t="shared" si="470"/>
        <v>1.6</v>
      </c>
      <c r="AO419" s="420">
        <v>0</v>
      </c>
      <c r="AP419" s="431">
        <f t="shared" si="361"/>
        <v>0</v>
      </c>
      <c r="AQ419" s="385">
        <v>0</v>
      </c>
      <c r="AR419" s="237">
        <f t="shared" si="362"/>
        <v>0</v>
      </c>
      <c r="AS419" s="96">
        <v>0</v>
      </c>
      <c r="AT419" s="431">
        <f t="shared" si="363"/>
        <v>0</v>
      </c>
      <c r="AU419" s="420">
        <v>0</v>
      </c>
      <c r="AV419" s="431">
        <f t="shared" si="364"/>
        <v>0</v>
      </c>
      <c r="AW419" s="385">
        <v>0</v>
      </c>
      <c r="AX419" s="431">
        <f t="shared" si="365"/>
        <v>0</v>
      </c>
      <c r="AY419" s="386">
        <v>0</v>
      </c>
      <c r="AZ419" s="431">
        <f t="shared" si="366"/>
        <v>0</v>
      </c>
      <c r="BA419" s="386">
        <v>0</v>
      </c>
      <c r="BB419" s="431">
        <f t="shared" si="367"/>
        <v>0</v>
      </c>
      <c r="BC419" s="386">
        <v>0</v>
      </c>
      <c r="BD419" s="431">
        <f t="shared" si="379"/>
        <v>0</v>
      </c>
      <c r="BE419" s="385">
        <v>0</v>
      </c>
      <c r="BF419" s="431">
        <f t="shared" si="368"/>
        <v>0</v>
      </c>
      <c r="BG419" s="386">
        <v>0</v>
      </c>
      <c r="BH419" s="431">
        <f t="shared" si="369"/>
        <v>0</v>
      </c>
      <c r="BI419" s="386">
        <v>0</v>
      </c>
      <c r="BJ419" s="431">
        <f t="shared" si="370"/>
        <v>0</v>
      </c>
      <c r="BK419" s="385">
        <v>0</v>
      </c>
      <c r="BL419" s="445">
        <f t="shared" si="371"/>
        <v>0</v>
      </c>
      <c r="BM419" s="77" t="s">
        <v>1477</v>
      </c>
      <c r="BN419" s="306"/>
      <c r="BO419" s="599"/>
      <c r="BP419" s="306" t="str">
        <f t="shared" si="380"/>
        <v>P10220-AB1</v>
      </c>
    </row>
    <row r="420" spans="1:68" ht="14.25" hidden="1" customHeight="1">
      <c r="A420" s="493" t="s">
        <v>864</v>
      </c>
      <c r="B420" s="130" t="s">
        <v>1422</v>
      </c>
      <c r="C420" s="544" t="s">
        <v>87</v>
      </c>
      <c r="D420" s="549" t="s">
        <v>161</v>
      </c>
      <c r="E420" s="550" t="s">
        <v>194</v>
      </c>
      <c r="F420" s="1070"/>
      <c r="G420" s="214">
        <v>2022</v>
      </c>
      <c r="H420" s="176" t="s">
        <v>223</v>
      </c>
      <c r="I420" s="176" t="s">
        <v>217</v>
      </c>
      <c r="J420" s="330" t="s">
        <v>196</v>
      </c>
      <c r="K420" s="176" t="s">
        <v>1181</v>
      </c>
      <c r="L420" s="176" t="s">
        <v>167</v>
      </c>
      <c r="M420" s="327" t="s">
        <v>870</v>
      </c>
      <c r="N420" s="55">
        <v>18.809999999999999</v>
      </c>
      <c r="O420" s="55">
        <f t="shared" si="372"/>
        <v>19.14</v>
      </c>
      <c r="P420" s="55">
        <v>19.14</v>
      </c>
      <c r="Q420" s="55">
        <f t="shared" si="373"/>
        <v>19.14</v>
      </c>
      <c r="R420" s="55">
        <f t="shared" si="373"/>
        <v>19.14</v>
      </c>
      <c r="S420" s="55">
        <f t="shared" si="373"/>
        <v>19.14</v>
      </c>
      <c r="T420" s="55">
        <f t="shared" si="373"/>
        <v>19.14</v>
      </c>
      <c r="U420" s="55">
        <f t="shared" si="374"/>
        <v>19.14</v>
      </c>
      <c r="V420" s="55">
        <f t="shared" si="374"/>
        <v>19.14</v>
      </c>
      <c r="W420" s="55">
        <f t="shared" si="374"/>
        <v>19.14</v>
      </c>
      <c r="X420" s="55">
        <v>19.14</v>
      </c>
      <c r="Y420" s="55">
        <f t="shared" ref="Y420:AA420" si="471">X420</f>
        <v>19.14</v>
      </c>
      <c r="Z420" s="55">
        <f t="shared" si="471"/>
        <v>19.14</v>
      </c>
      <c r="AA420" s="55">
        <f t="shared" si="471"/>
        <v>19.14</v>
      </c>
      <c r="AB420" s="147">
        <f t="shared" si="376"/>
        <v>1.6</v>
      </c>
      <c r="AC420" s="147">
        <v>1.6</v>
      </c>
      <c r="AD420" s="147">
        <f t="shared" ref="AD420:AJ420" si="472">AC420</f>
        <v>1.6</v>
      </c>
      <c r="AE420" s="147">
        <f t="shared" si="472"/>
        <v>1.6</v>
      </c>
      <c r="AF420" s="147">
        <f t="shared" si="472"/>
        <v>1.6</v>
      </c>
      <c r="AG420" s="147">
        <f t="shared" si="472"/>
        <v>1.6</v>
      </c>
      <c r="AH420" s="147">
        <f t="shared" si="472"/>
        <v>1.6</v>
      </c>
      <c r="AI420" s="147">
        <f t="shared" si="472"/>
        <v>1.6</v>
      </c>
      <c r="AJ420" s="147">
        <f t="shared" si="472"/>
        <v>1.6</v>
      </c>
      <c r="AK420" s="147">
        <v>1.6</v>
      </c>
      <c r="AL420" s="147">
        <f t="shared" ref="AL420:AN420" si="473">AK420</f>
        <v>1.6</v>
      </c>
      <c r="AM420" s="147">
        <f t="shared" si="473"/>
        <v>1.6</v>
      </c>
      <c r="AN420" s="147">
        <f t="shared" si="473"/>
        <v>1.6</v>
      </c>
      <c r="AO420" s="420">
        <v>4770</v>
      </c>
      <c r="AP420" s="431">
        <f t="shared" si="361"/>
        <v>7632</v>
      </c>
      <c r="AQ420" s="385">
        <v>7020</v>
      </c>
      <c r="AR420" s="237">
        <f t="shared" si="362"/>
        <v>11232</v>
      </c>
      <c r="AS420" s="96">
        <v>2570</v>
      </c>
      <c r="AT420" s="431">
        <f t="shared" si="363"/>
        <v>4112</v>
      </c>
      <c r="AU420" s="420">
        <v>3280</v>
      </c>
      <c r="AV420" s="431">
        <f t="shared" si="364"/>
        <v>5248</v>
      </c>
      <c r="AW420" s="385">
        <v>5430</v>
      </c>
      <c r="AX420" s="431">
        <f t="shared" si="365"/>
        <v>8688</v>
      </c>
      <c r="AY420" s="386">
        <v>1510</v>
      </c>
      <c r="AZ420" s="431">
        <f t="shared" si="366"/>
        <v>2416</v>
      </c>
      <c r="BA420" s="386">
        <v>3400</v>
      </c>
      <c r="BB420" s="431">
        <f t="shared" si="367"/>
        <v>5440</v>
      </c>
      <c r="BC420" s="386">
        <v>3390</v>
      </c>
      <c r="BD420" s="431">
        <f t="shared" si="379"/>
        <v>5424</v>
      </c>
      <c r="BE420" s="385">
        <v>1836</v>
      </c>
      <c r="BF420" s="431">
        <f t="shared" si="368"/>
        <v>2937.6000000000004</v>
      </c>
      <c r="BG420" s="386">
        <v>8152</v>
      </c>
      <c r="BH420" s="431">
        <f t="shared" si="369"/>
        <v>13043.2</v>
      </c>
      <c r="BI420" s="386">
        <v>5168</v>
      </c>
      <c r="BJ420" s="431">
        <f t="shared" si="370"/>
        <v>8268.8000000000011</v>
      </c>
      <c r="BK420" s="385">
        <v>2438</v>
      </c>
      <c r="BL420" s="445">
        <f t="shared" si="371"/>
        <v>3900.8</v>
      </c>
      <c r="BM420" s="77" t="s">
        <v>224</v>
      </c>
      <c r="BN420" s="306"/>
      <c r="BO420" s="599"/>
      <c r="BP420" s="306" t="str">
        <f t="shared" si="380"/>
        <v>M87019-xx1</v>
      </c>
    </row>
    <row r="421" spans="1:68" ht="14.25" hidden="1" customHeight="1">
      <c r="A421" s="493" t="s">
        <v>864</v>
      </c>
      <c r="B421" s="130" t="s">
        <v>1422</v>
      </c>
      <c r="C421" s="544" t="s">
        <v>87</v>
      </c>
      <c r="D421" s="549" t="s">
        <v>161</v>
      </c>
      <c r="E421" s="550" t="s">
        <v>194</v>
      </c>
      <c r="F421" s="1070"/>
      <c r="G421" s="214">
        <v>2022</v>
      </c>
      <c r="H421" s="176" t="s">
        <v>223</v>
      </c>
      <c r="I421" s="176" t="s">
        <v>217</v>
      </c>
      <c r="J421" s="330" t="s">
        <v>196</v>
      </c>
      <c r="K421" s="176" t="s">
        <v>1181</v>
      </c>
      <c r="L421" s="176" t="s">
        <v>167</v>
      </c>
      <c r="M421" s="327" t="s">
        <v>870</v>
      </c>
      <c r="N421" s="55">
        <v>18.809999999999999</v>
      </c>
      <c r="O421" s="55">
        <f t="shared" si="372"/>
        <v>19.260000000000002</v>
      </c>
      <c r="P421" s="55">
        <v>19.260000000000002</v>
      </c>
      <c r="Q421" s="55">
        <f t="shared" si="373"/>
        <v>19.260000000000002</v>
      </c>
      <c r="R421" s="55">
        <f t="shared" si="373"/>
        <v>19.260000000000002</v>
      </c>
      <c r="S421" s="55">
        <f t="shared" si="373"/>
        <v>19.260000000000002</v>
      </c>
      <c r="T421" s="55">
        <f t="shared" si="373"/>
        <v>19.260000000000002</v>
      </c>
      <c r="U421" s="55">
        <f t="shared" si="374"/>
        <v>19.260000000000002</v>
      </c>
      <c r="V421" s="55">
        <f t="shared" si="374"/>
        <v>19.260000000000002</v>
      </c>
      <c r="W421" s="55">
        <f t="shared" si="374"/>
        <v>19.260000000000002</v>
      </c>
      <c r="X421" s="55">
        <v>19.260000000000002</v>
      </c>
      <c r="Y421" s="55">
        <f t="shared" ref="Y421:AA421" si="474">X421</f>
        <v>19.260000000000002</v>
      </c>
      <c r="Z421" s="55">
        <f t="shared" si="474"/>
        <v>19.260000000000002</v>
      </c>
      <c r="AA421" s="55">
        <f t="shared" si="474"/>
        <v>19.260000000000002</v>
      </c>
      <c r="AB421" s="147">
        <f t="shared" si="376"/>
        <v>1.6</v>
      </c>
      <c r="AC421" s="147">
        <v>1.6</v>
      </c>
      <c r="AD421" s="147">
        <f t="shared" ref="AD421:AJ421" si="475">AC421</f>
        <v>1.6</v>
      </c>
      <c r="AE421" s="147">
        <f t="shared" si="475"/>
        <v>1.6</v>
      </c>
      <c r="AF421" s="147">
        <f t="shared" si="475"/>
        <v>1.6</v>
      </c>
      <c r="AG421" s="147">
        <f t="shared" si="475"/>
        <v>1.6</v>
      </c>
      <c r="AH421" s="147">
        <f t="shared" si="475"/>
        <v>1.6</v>
      </c>
      <c r="AI421" s="147">
        <f t="shared" si="475"/>
        <v>1.6</v>
      </c>
      <c r="AJ421" s="147">
        <f t="shared" si="475"/>
        <v>1.6</v>
      </c>
      <c r="AK421" s="147">
        <v>1.6</v>
      </c>
      <c r="AL421" s="147">
        <f t="shared" ref="AL421:AN421" si="476">AK421</f>
        <v>1.6</v>
      </c>
      <c r="AM421" s="147">
        <f t="shared" si="476"/>
        <v>1.6</v>
      </c>
      <c r="AN421" s="147">
        <f t="shared" si="476"/>
        <v>1.6</v>
      </c>
      <c r="AO421" s="420">
        <v>50</v>
      </c>
      <c r="AP421" s="431">
        <f t="shared" si="361"/>
        <v>80</v>
      </c>
      <c r="AQ421" s="385">
        <v>0</v>
      </c>
      <c r="AR421" s="237">
        <f t="shared" si="362"/>
        <v>0</v>
      </c>
      <c r="AS421" s="96">
        <v>20</v>
      </c>
      <c r="AT421" s="431">
        <f t="shared" si="363"/>
        <v>32</v>
      </c>
      <c r="AU421" s="420">
        <v>330</v>
      </c>
      <c r="AV421" s="431">
        <f t="shared" si="364"/>
        <v>528</v>
      </c>
      <c r="AW421" s="385">
        <v>90</v>
      </c>
      <c r="AX421" s="431">
        <f t="shared" si="365"/>
        <v>144</v>
      </c>
      <c r="AY421" s="386">
        <v>20</v>
      </c>
      <c r="AZ421" s="431">
        <f t="shared" si="366"/>
        <v>32</v>
      </c>
      <c r="BA421" s="386">
        <v>60</v>
      </c>
      <c r="BB421" s="431">
        <f t="shared" si="367"/>
        <v>96</v>
      </c>
      <c r="BC421" s="386">
        <v>100</v>
      </c>
      <c r="BD421" s="431">
        <f t="shared" si="379"/>
        <v>160</v>
      </c>
      <c r="BE421" s="385">
        <v>40</v>
      </c>
      <c r="BF421" s="431">
        <f t="shared" si="368"/>
        <v>64</v>
      </c>
      <c r="BG421" s="386">
        <v>0</v>
      </c>
      <c r="BH421" s="431">
        <f t="shared" si="369"/>
        <v>0</v>
      </c>
      <c r="BI421" s="386">
        <v>50</v>
      </c>
      <c r="BJ421" s="431">
        <f t="shared" si="370"/>
        <v>80</v>
      </c>
      <c r="BK421" s="385">
        <v>160</v>
      </c>
      <c r="BL421" s="445">
        <f t="shared" si="371"/>
        <v>256</v>
      </c>
      <c r="BM421" s="77" t="s">
        <v>1470</v>
      </c>
      <c r="BN421" s="306"/>
      <c r="BO421" s="599"/>
      <c r="BP421" s="306" t="str">
        <f t="shared" si="380"/>
        <v>M87019-031</v>
      </c>
    </row>
    <row r="422" spans="1:68" ht="14.25" hidden="1" customHeight="1">
      <c r="A422" s="493" t="s">
        <v>864</v>
      </c>
      <c r="B422" s="130" t="s">
        <v>1422</v>
      </c>
      <c r="C422" s="544" t="s">
        <v>87</v>
      </c>
      <c r="D422" s="549" t="s">
        <v>161</v>
      </c>
      <c r="E422" s="550" t="s">
        <v>194</v>
      </c>
      <c r="F422" s="1070"/>
      <c r="G422" s="214">
        <v>2022</v>
      </c>
      <c r="H422" s="176" t="s">
        <v>223</v>
      </c>
      <c r="I422" s="176" t="s">
        <v>217</v>
      </c>
      <c r="J422" s="330" t="s">
        <v>196</v>
      </c>
      <c r="K422" s="176" t="s">
        <v>1181</v>
      </c>
      <c r="L422" s="176" t="s">
        <v>167</v>
      </c>
      <c r="M422" s="327" t="s">
        <v>870</v>
      </c>
      <c r="N422" s="55">
        <v>18.809999999999999</v>
      </c>
      <c r="O422" s="55">
        <f t="shared" si="372"/>
        <v>19.34</v>
      </c>
      <c r="P422" s="55">
        <v>19.34</v>
      </c>
      <c r="Q422" s="55">
        <f t="shared" si="373"/>
        <v>19.34</v>
      </c>
      <c r="R422" s="55">
        <f t="shared" si="373"/>
        <v>19.34</v>
      </c>
      <c r="S422" s="55">
        <f t="shared" si="373"/>
        <v>19.34</v>
      </c>
      <c r="T422" s="55">
        <f t="shared" si="373"/>
        <v>19.34</v>
      </c>
      <c r="U422" s="55">
        <f t="shared" si="374"/>
        <v>19.34</v>
      </c>
      <c r="V422" s="55">
        <f t="shared" si="374"/>
        <v>19.34</v>
      </c>
      <c r="W422" s="55">
        <f t="shared" si="374"/>
        <v>19.34</v>
      </c>
      <c r="X422" s="55">
        <v>19.34</v>
      </c>
      <c r="Y422" s="55">
        <f t="shared" ref="Y422:AA422" si="477">X422</f>
        <v>19.34</v>
      </c>
      <c r="Z422" s="55">
        <f t="shared" si="477"/>
        <v>19.34</v>
      </c>
      <c r="AA422" s="55">
        <f t="shared" si="477"/>
        <v>19.34</v>
      </c>
      <c r="AB422" s="147">
        <f t="shared" si="376"/>
        <v>1.6</v>
      </c>
      <c r="AC422" s="147">
        <v>1.6</v>
      </c>
      <c r="AD422" s="147">
        <f t="shared" ref="AD422:AJ422" si="478">AC422</f>
        <v>1.6</v>
      </c>
      <c r="AE422" s="147">
        <f t="shared" si="478"/>
        <v>1.6</v>
      </c>
      <c r="AF422" s="147">
        <f t="shared" si="478"/>
        <v>1.6</v>
      </c>
      <c r="AG422" s="147">
        <f t="shared" si="478"/>
        <v>1.6</v>
      </c>
      <c r="AH422" s="147">
        <f t="shared" si="478"/>
        <v>1.6</v>
      </c>
      <c r="AI422" s="147">
        <f t="shared" si="478"/>
        <v>1.6</v>
      </c>
      <c r="AJ422" s="147">
        <f t="shared" si="478"/>
        <v>1.6</v>
      </c>
      <c r="AK422" s="147">
        <v>1.6</v>
      </c>
      <c r="AL422" s="147">
        <f t="shared" ref="AL422:AN422" si="479">AK422</f>
        <v>1.6</v>
      </c>
      <c r="AM422" s="147">
        <f t="shared" si="479"/>
        <v>1.6</v>
      </c>
      <c r="AN422" s="147">
        <f t="shared" si="479"/>
        <v>1.6</v>
      </c>
      <c r="AO422" s="420">
        <v>60</v>
      </c>
      <c r="AP422" s="431">
        <f t="shared" si="361"/>
        <v>96</v>
      </c>
      <c r="AQ422" s="385">
        <v>0</v>
      </c>
      <c r="AR422" s="237">
        <f t="shared" si="362"/>
        <v>0</v>
      </c>
      <c r="AS422" s="96">
        <v>80</v>
      </c>
      <c r="AT422" s="431">
        <f t="shared" si="363"/>
        <v>128</v>
      </c>
      <c r="AU422" s="420">
        <v>40</v>
      </c>
      <c r="AV422" s="431">
        <f t="shared" si="364"/>
        <v>64</v>
      </c>
      <c r="AW422" s="385">
        <v>70</v>
      </c>
      <c r="AX422" s="431">
        <f t="shared" si="365"/>
        <v>112</v>
      </c>
      <c r="AY422" s="386">
        <v>80</v>
      </c>
      <c r="AZ422" s="431">
        <f t="shared" si="366"/>
        <v>128</v>
      </c>
      <c r="BA422" s="386">
        <v>70</v>
      </c>
      <c r="BB422" s="431">
        <f t="shared" si="367"/>
        <v>112</v>
      </c>
      <c r="BC422" s="386">
        <v>70</v>
      </c>
      <c r="BD422" s="431">
        <f t="shared" si="379"/>
        <v>112</v>
      </c>
      <c r="BE422" s="385">
        <v>20</v>
      </c>
      <c r="BF422" s="431">
        <f t="shared" si="368"/>
        <v>32</v>
      </c>
      <c r="BG422" s="386">
        <v>0</v>
      </c>
      <c r="BH422" s="431">
        <f t="shared" si="369"/>
        <v>0</v>
      </c>
      <c r="BI422" s="386">
        <v>0</v>
      </c>
      <c r="BJ422" s="431">
        <f t="shared" si="370"/>
        <v>0</v>
      </c>
      <c r="BK422" s="385">
        <v>10</v>
      </c>
      <c r="BL422" s="445">
        <f t="shared" si="371"/>
        <v>16</v>
      </c>
      <c r="BM422" s="77" t="s">
        <v>1471</v>
      </c>
      <c r="BN422" s="306"/>
      <c r="BO422" s="599"/>
      <c r="BP422" s="306" t="str">
        <f t="shared" si="380"/>
        <v>M87019-041</v>
      </c>
    </row>
    <row r="423" spans="1:68" ht="14.25" hidden="1" customHeight="1">
      <c r="A423" s="493" t="s">
        <v>864</v>
      </c>
      <c r="B423" s="130" t="s">
        <v>1422</v>
      </c>
      <c r="C423" s="544" t="s">
        <v>87</v>
      </c>
      <c r="D423" s="549" t="s">
        <v>161</v>
      </c>
      <c r="E423" s="550" t="s">
        <v>194</v>
      </c>
      <c r="F423" s="1070"/>
      <c r="G423" s="214">
        <v>2024</v>
      </c>
      <c r="H423" s="176" t="s">
        <v>223</v>
      </c>
      <c r="I423" s="176" t="s">
        <v>217</v>
      </c>
      <c r="J423" s="330" t="s">
        <v>196</v>
      </c>
      <c r="K423" s="176" t="s">
        <v>1181</v>
      </c>
      <c r="L423" s="176" t="s">
        <v>167</v>
      </c>
      <c r="M423" s="327" t="s">
        <v>870</v>
      </c>
      <c r="N423" s="55">
        <v>18.812000000000001</v>
      </c>
      <c r="O423" s="55">
        <f t="shared" si="372"/>
        <v>19.14</v>
      </c>
      <c r="P423" s="55">
        <v>19.14</v>
      </c>
      <c r="Q423" s="55">
        <f t="shared" si="373"/>
        <v>19.14</v>
      </c>
      <c r="R423" s="55">
        <f t="shared" si="373"/>
        <v>19.14</v>
      </c>
      <c r="S423" s="55">
        <f t="shared" si="373"/>
        <v>19.14</v>
      </c>
      <c r="T423" s="55">
        <f t="shared" si="373"/>
        <v>19.14</v>
      </c>
      <c r="U423" s="55">
        <f t="shared" si="374"/>
        <v>19.14</v>
      </c>
      <c r="V423" s="55">
        <f t="shared" si="374"/>
        <v>19.14</v>
      </c>
      <c r="W423" s="55">
        <f t="shared" si="374"/>
        <v>19.14</v>
      </c>
      <c r="X423" s="55">
        <v>19.14</v>
      </c>
      <c r="Y423" s="55">
        <f t="shared" ref="Y423:AA423" si="480">X423</f>
        <v>19.14</v>
      </c>
      <c r="Z423" s="55">
        <f t="shared" si="480"/>
        <v>19.14</v>
      </c>
      <c r="AA423" s="55">
        <f t="shared" si="480"/>
        <v>19.14</v>
      </c>
      <c r="AB423" s="147">
        <f t="shared" si="376"/>
        <v>1.6</v>
      </c>
      <c r="AC423" s="147">
        <v>1.6</v>
      </c>
      <c r="AD423" s="147">
        <f t="shared" ref="AD423:AJ423" si="481">AC423</f>
        <v>1.6</v>
      </c>
      <c r="AE423" s="147">
        <f t="shared" si="481"/>
        <v>1.6</v>
      </c>
      <c r="AF423" s="147">
        <f t="shared" si="481"/>
        <v>1.6</v>
      </c>
      <c r="AG423" s="147">
        <f t="shared" si="481"/>
        <v>1.6</v>
      </c>
      <c r="AH423" s="147">
        <f t="shared" si="481"/>
        <v>1.6</v>
      </c>
      <c r="AI423" s="147">
        <f t="shared" si="481"/>
        <v>1.6</v>
      </c>
      <c r="AJ423" s="147">
        <f t="shared" si="481"/>
        <v>1.6</v>
      </c>
      <c r="AK423" s="147">
        <v>1.6</v>
      </c>
      <c r="AL423" s="147">
        <f t="shared" ref="AL423:AN423" si="482">AK423</f>
        <v>1.6</v>
      </c>
      <c r="AM423" s="147">
        <f t="shared" si="482"/>
        <v>1.6</v>
      </c>
      <c r="AN423" s="147">
        <f t="shared" si="482"/>
        <v>1.6</v>
      </c>
      <c r="AO423" s="420">
        <v>0</v>
      </c>
      <c r="AP423" s="431">
        <f t="shared" si="361"/>
        <v>0</v>
      </c>
      <c r="AQ423" s="385">
        <v>0</v>
      </c>
      <c r="AR423" s="237">
        <f t="shared" si="362"/>
        <v>0</v>
      </c>
      <c r="AS423" s="96">
        <v>302</v>
      </c>
      <c r="AT423" s="431">
        <f t="shared" si="363"/>
        <v>483.20000000000005</v>
      </c>
      <c r="AU423" s="420">
        <v>0</v>
      </c>
      <c r="AV423" s="431">
        <f t="shared" si="364"/>
        <v>0</v>
      </c>
      <c r="AW423" s="385">
        <v>0</v>
      </c>
      <c r="AX423" s="431">
        <f t="shared" si="365"/>
        <v>0</v>
      </c>
      <c r="AY423" s="386">
        <v>0</v>
      </c>
      <c r="AZ423" s="431">
        <f t="shared" si="366"/>
        <v>0</v>
      </c>
      <c r="BA423" s="386">
        <v>0</v>
      </c>
      <c r="BB423" s="431">
        <f t="shared" si="367"/>
        <v>0</v>
      </c>
      <c r="BC423" s="386">
        <v>0</v>
      </c>
      <c r="BD423" s="431">
        <f t="shared" si="379"/>
        <v>0</v>
      </c>
      <c r="BE423" s="385">
        <v>0</v>
      </c>
      <c r="BF423" s="431">
        <f t="shared" si="368"/>
        <v>0</v>
      </c>
      <c r="BG423" s="386">
        <v>0</v>
      </c>
      <c r="BH423" s="431">
        <f t="shared" si="369"/>
        <v>0</v>
      </c>
      <c r="BI423" s="386">
        <v>0</v>
      </c>
      <c r="BJ423" s="431">
        <f t="shared" si="370"/>
        <v>0</v>
      </c>
      <c r="BK423" s="385">
        <v>0</v>
      </c>
      <c r="BL423" s="445">
        <f t="shared" si="371"/>
        <v>0</v>
      </c>
      <c r="BM423" s="77" t="s">
        <v>1460</v>
      </c>
      <c r="BN423" s="306"/>
      <c r="BO423" s="599"/>
      <c r="BP423" s="306" t="str">
        <f t="shared" si="380"/>
        <v>P10220-xx1</v>
      </c>
    </row>
    <row r="424" spans="1:68" ht="14.25" hidden="1" customHeight="1">
      <c r="A424" s="493" t="s">
        <v>864</v>
      </c>
      <c r="B424" s="130" t="s">
        <v>1422</v>
      </c>
      <c r="C424" s="544" t="s">
        <v>87</v>
      </c>
      <c r="D424" s="549" t="s">
        <v>161</v>
      </c>
      <c r="E424" s="550" t="s">
        <v>194</v>
      </c>
      <c r="F424" s="1070"/>
      <c r="G424" s="214">
        <v>2024</v>
      </c>
      <c r="H424" s="176" t="s">
        <v>223</v>
      </c>
      <c r="I424" s="176" t="s">
        <v>217</v>
      </c>
      <c r="J424" s="330" t="s">
        <v>196</v>
      </c>
      <c r="K424" s="176" t="s">
        <v>1181</v>
      </c>
      <c r="L424" s="176" t="s">
        <v>167</v>
      </c>
      <c r="M424" s="327" t="s">
        <v>870</v>
      </c>
      <c r="N424" s="55">
        <v>18.812000000000001</v>
      </c>
      <c r="O424" s="55">
        <f t="shared" si="372"/>
        <v>19.260000000000002</v>
      </c>
      <c r="P424" s="55">
        <v>19.260000000000002</v>
      </c>
      <c r="Q424" s="55">
        <f t="shared" si="373"/>
        <v>19.260000000000002</v>
      </c>
      <c r="R424" s="55">
        <f t="shared" si="373"/>
        <v>19.260000000000002</v>
      </c>
      <c r="S424" s="55">
        <f t="shared" si="373"/>
        <v>19.260000000000002</v>
      </c>
      <c r="T424" s="55">
        <f t="shared" si="373"/>
        <v>19.260000000000002</v>
      </c>
      <c r="U424" s="55">
        <f t="shared" si="374"/>
        <v>19.260000000000002</v>
      </c>
      <c r="V424" s="55">
        <f t="shared" si="374"/>
        <v>19.260000000000002</v>
      </c>
      <c r="W424" s="55">
        <f t="shared" si="374"/>
        <v>19.260000000000002</v>
      </c>
      <c r="X424" s="55">
        <v>19.260000000000002</v>
      </c>
      <c r="Y424" s="55">
        <f t="shared" ref="Y424:AA424" si="483">X424</f>
        <v>19.260000000000002</v>
      </c>
      <c r="Z424" s="55">
        <f t="shared" si="483"/>
        <v>19.260000000000002</v>
      </c>
      <c r="AA424" s="55">
        <f t="shared" si="483"/>
        <v>19.260000000000002</v>
      </c>
      <c r="AB424" s="147">
        <f t="shared" si="376"/>
        <v>1.6</v>
      </c>
      <c r="AC424" s="147">
        <v>1.6</v>
      </c>
      <c r="AD424" s="147">
        <f t="shared" ref="AD424:AJ424" si="484">AC424</f>
        <v>1.6</v>
      </c>
      <c r="AE424" s="147">
        <f t="shared" si="484"/>
        <v>1.6</v>
      </c>
      <c r="AF424" s="147">
        <f t="shared" si="484"/>
        <v>1.6</v>
      </c>
      <c r="AG424" s="147">
        <f t="shared" si="484"/>
        <v>1.6</v>
      </c>
      <c r="AH424" s="147">
        <f t="shared" si="484"/>
        <v>1.6</v>
      </c>
      <c r="AI424" s="147">
        <f t="shared" si="484"/>
        <v>1.6</v>
      </c>
      <c r="AJ424" s="147">
        <f t="shared" si="484"/>
        <v>1.6</v>
      </c>
      <c r="AK424" s="147">
        <v>1.6</v>
      </c>
      <c r="AL424" s="147">
        <f t="shared" ref="AL424:AN424" si="485">AK424</f>
        <v>1.6</v>
      </c>
      <c r="AM424" s="147">
        <f t="shared" si="485"/>
        <v>1.6</v>
      </c>
      <c r="AN424" s="147">
        <f t="shared" si="485"/>
        <v>1.6</v>
      </c>
      <c r="AO424" s="420">
        <v>0</v>
      </c>
      <c r="AP424" s="431">
        <f t="shared" si="361"/>
        <v>0</v>
      </c>
      <c r="AQ424" s="385">
        <v>0</v>
      </c>
      <c r="AR424" s="237">
        <f t="shared" si="362"/>
        <v>0</v>
      </c>
      <c r="AS424" s="96">
        <v>44</v>
      </c>
      <c r="AT424" s="431">
        <f t="shared" si="363"/>
        <v>70.400000000000006</v>
      </c>
      <c r="AU424" s="420">
        <v>0</v>
      </c>
      <c r="AV424" s="431">
        <f t="shared" si="364"/>
        <v>0</v>
      </c>
      <c r="AW424" s="385">
        <v>0</v>
      </c>
      <c r="AX424" s="431">
        <f t="shared" si="365"/>
        <v>0</v>
      </c>
      <c r="AY424" s="386">
        <v>0</v>
      </c>
      <c r="AZ424" s="431">
        <f t="shared" si="366"/>
        <v>0</v>
      </c>
      <c r="BA424" s="386">
        <v>0</v>
      </c>
      <c r="BB424" s="431">
        <f t="shared" si="367"/>
        <v>0</v>
      </c>
      <c r="BC424" s="386">
        <v>0</v>
      </c>
      <c r="BD424" s="431">
        <f t="shared" si="379"/>
        <v>0</v>
      </c>
      <c r="BE424" s="385">
        <v>0</v>
      </c>
      <c r="BF424" s="431">
        <f t="shared" si="368"/>
        <v>0</v>
      </c>
      <c r="BG424" s="386">
        <v>0</v>
      </c>
      <c r="BH424" s="431">
        <f t="shared" si="369"/>
        <v>0</v>
      </c>
      <c r="BI424" s="386">
        <v>0</v>
      </c>
      <c r="BJ424" s="431">
        <f t="shared" si="370"/>
        <v>0</v>
      </c>
      <c r="BK424" s="385">
        <v>0</v>
      </c>
      <c r="BL424" s="445">
        <f t="shared" si="371"/>
        <v>0</v>
      </c>
      <c r="BM424" s="77" t="s">
        <v>1472</v>
      </c>
      <c r="BN424" s="306"/>
      <c r="BO424" s="599"/>
      <c r="BP424" s="306" t="str">
        <f t="shared" si="380"/>
        <v>P10220-031</v>
      </c>
    </row>
    <row r="425" spans="1:68" ht="14.25" hidden="1" customHeight="1">
      <c r="A425" s="493" t="s">
        <v>864</v>
      </c>
      <c r="B425" s="130" t="s">
        <v>1422</v>
      </c>
      <c r="C425" s="544" t="s">
        <v>87</v>
      </c>
      <c r="D425" s="549" t="s">
        <v>161</v>
      </c>
      <c r="E425" s="550" t="s">
        <v>194</v>
      </c>
      <c r="F425" s="1070"/>
      <c r="G425" s="214">
        <v>2024</v>
      </c>
      <c r="H425" s="176" t="s">
        <v>223</v>
      </c>
      <c r="I425" s="176" t="s">
        <v>217</v>
      </c>
      <c r="J425" s="330" t="s">
        <v>196</v>
      </c>
      <c r="K425" s="176" t="s">
        <v>1181</v>
      </c>
      <c r="L425" s="176" t="s">
        <v>167</v>
      </c>
      <c r="M425" s="327" t="s">
        <v>870</v>
      </c>
      <c r="N425" s="55">
        <v>18.812000000000001</v>
      </c>
      <c r="O425" s="55">
        <f t="shared" si="372"/>
        <v>19.34</v>
      </c>
      <c r="P425" s="55">
        <v>19.34</v>
      </c>
      <c r="Q425" s="55">
        <f t="shared" si="373"/>
        <v>19.34</v>
      </c>
      <c r="R425" s="55">
        <f t="shared" si="373"/>
        <v>19.34</v>
      </c>
      <c r="S425" s="55">
        <f t="shared" si="373"/>
        <v>19.34</v>
      </c>
      <c r="T425" s="55">
        <f t="shared" si="373"/>
        <v>19.34</v>
      </c>
      <c r="U425" s="55">
        <f t="shared" si="374"/>
        <v>19.34</v>
      </c>
      <c r="V425" s="55">
        <f t="shared" si="374"/>
        <v>19.34</v>
      </c>
      <c r="W425" s="55">
        <f t="shared" si="374"/>
        <v>19.34</v>
      </c>
      <c r="X425" s="55">
        <v>19.34</v>
      </c>
      <c r="Y425" s="55">
        <f t="shared" ref="Y425:AA425" si="486">X425</f>
        <v>19.34</v>
      </c>
      <c r="Z425" s="55">
        <f t="shared" si="486"/>
        <v>19.34</v>
      </c>
      <c r="AA425" s="55">
        <f t="shared" si="486"/>
        <v>19.34</v>
      </c>
      <c r="AB425" s="147">
        <f t="shared" si="376"/>
        <v>1.6</v>
      </c>
      <c r="AC425" s="147">
        <v>1.6</v>
      </c>
      <c r="AD425" s="147">
        <f t="shared" ref="AD425:AJ425" si="487">AC425</f>
        <v>1.6</v>
      </c>
      <c r="AE425" s="147">
        <f t="shared" si="487"/>
        <v>1.6</v>
      </c>
      <c r="AF425" s="147">
        <f t="shared" si="487"/>
        <v>1.6</v>
      </c>
      <c r="AG425" s="147">
        <f t="shared" si="487"/>
        <v>1.6</v>
      </c>
      <c r="AH425" s="147">
        <f t="shared" si="487"/>
        <v>1.6</v>
      </c>
      <c r="AI425" s="147">
        <f t="shared" si="487"/>
        <v>1.6</v>
      </c>
      <c r="AJ425" s="147">
        <f t="shared" si="487"/>
        <v>1.6</v>
      </c>
      <c r="AK425" s="147">
        <v>1.6</v>
      </c>
      <c r="AL425" s="147">
        <f t="shared" ref="AL425:AN425" si="488">AK425</f>
        <v>1.6</v>
      </c>
      <c r="AM425" s="147">
        <f t="shared" si="488"/>
        <v>1.6</v>
      </c>
      <c r="AN425" s="147">
        <f t="shared" si="488"/>
        <v>1.6</v>
      </c>
      <c r="AO425" s="420">
        <v>0</v>
      </c>
      <c r="AP425" s="431">
        <f t="shared" si="361"/>
        <v>0</v>
      </c>
      <c r="AQ425" s="385">
        <v>0</v>
      </c>
      <c r="AR425" s="237">
        <f t="shared" si="362"/>
        <v>0</v>
      </c>
      <c r="AS425" s="96">
        <v>0</v>
      </c>
      <c r="AT425" s="431">
        <f t="shared" si="363"/>
        <v>0</v>
      </c>
      <c r="AU425" s="420">
        <v>0</v>
      </c>
      <c r="AV425" s="431">
        <f t="shared" si="364"/>
        <v>0</v>
      </c>
      <c r="AW425" s="385">
        <v>0</v>
      </c>
      <c r="AX425" s="431">
        <f t="shared" si="365"/>
        <v>0</v>
      </c>
      <c r="AY425" s="386">
        <v>0</v>
      </c>
      <c r="AZ425" s="431">
        <f t="shared" si="366"/>
        <v>0</v>
      </c>
      <c r="BA425" s="386">
        <v>0</v>
      </c>
      <c r="BB425" s="431">
        <f t="shared" si="367"/>
        <v>0</v>
      </c>
      <c r="BC425" s="386">
        <v>0</v>
      </c>
      <c r="BD425" s="431">
        <f t="shared" si="379"/>
        <v>0</v>
      </c>
      <c r="BE425" s="385">
        <v>0</v>
      </c>
      <c r="BF425" s="431">
        <f t="shared" si="368"/>
        <v>0</v>
      </c>
      <c r="BG425" s="386">
        <v>0</v>
      </c>
      <c r="BH425" s="431">
        <f t="shared" si="369"/>
        <v>0</v>
      </c>
      <c r="BI425" s="386">
        <v>0</v>
      </c>
      <c r="BJ425" s="431">
        <f t="shared" si="370"/>
        <v>0</v>
      </c>
      <c r="BK425" s="385">
        <v>0</v>
      </c>
      <c r="BL425" s="445">
        <f t="shared" si="371"/>
        <v>0</v>
      </c>
      <c r="BM425" s="77" t="s">
        <v>1473</v>
      </c>
      <c r="BN425" s="306"/>
      <c r="BO425" s="599"/>
      <c r="BP425" s="306" t="str">
        <f t="shared" si="380"/>
        <v>P10220-041</v>
      </c>
    </row>
    <row r="426" spans="1:68" ht="14.25" hidden="1" customHeight="1">
      <c r="A426" s="493" t="s">
        <v>864</v>
      </c>
      <c r="B426" s="130" t="s">
        <v>1422</v>
      </c>
      <c r="C426" s="544" t="s">
        <v>87</v>
      </c>
      <c r="D426" s="549" t="s">
        <v>161</v>
      </c>
      <c r="E426" s="550" t="s">
        <v>194</v>
      </c>
      <c r="F426" s="1070"/>
      <c r="G426" s="214">
        <v>2022</v>
      </c>
      <c r="H426" s="176" t="s">
        <v>223</v>
      </c>
      <c r="I426" s="176" t="s">
        <v>217</v>
      </c>
      <c r="J426" s="330" t="s">
        <v>196</v>
      </c>
      <c r="K426" s="176" t="s">
        <v>1181</v>
      </c>
      <c r="L426" s="176" t="s">
        <v>167</v>
      </c>
      <c r="M426" s="327" t="s">
        <v>1478</v>
      </c>
      <c r="N426" s="55">
        <v>18.809999999999999</v>
      </c>
      <c r="O426" s="55">
        <f t="shared" si="372"/>
        <v>19.14</v>
      </c>
      <c r="P426" s="55">
        <v>19.14</v>
      </c>
      <c r="Q426" s="55">
        <f t="shared" si="373"/>
        <v>19.14</v>
      </c>
      <c r="R426" s="55">
        <f t="shared" si="373"/>
        <v>19.14</v>
      </c>
      <c r="S426" s="55">
        <f t="shared" si="373"/>
        <v>19.14</v>
      </c>
      <c r="T426" s="55">
        <f t="shared" si="373"/>
        <v>19.14</v>
      </c>
      <c r="U426" s="55">
        <f t="shared" si="374"/>
        <v>19.14</v>
      </c>
      <c r="V426" s="55">
        <f t="shared" si="374"/>
        <v>19.14</v>
      </c>
      <c r="W426" s="55">
        <f t="shared" si="374"/>
        <v>19.14</v>
      </c>
      <c r="X426" s="55">
        <v>19.14</v>
      </c>
      <c r="Y426" s="55">
        <f t="shared" ref="Y426:AA426" si="489">X426</f>
        <v>19.14</v>
      </c>
      <c r="Z426" s="55">
        <f t="shared" si="489"/>
        <v>19.14</v>
      </c>
      <c r="AA426" s="55">
        <f t="shared" si="489"/>
        <v>19.14</v>
      </c>
      <c r="AB426" s="147">
        <f t="shared" si="376"/>
        <v>1.6</v>
      </c>
      <c r="AC426" s="147">
        <v>1.6</v>
      </c>
      <c r="AD426" s="147">
        <f t="shared" ref="AD426:AJ426" si="490">AC426</f>
        <v>1.6</v>
      </c>
      <c r="AE426" s="147">
        <f t="shared" si="490"/>
        <v>1.6</v>
      </c>
      <c r="AF426" s="147">
        <f t="shared" si="490"/>
        <v>1.6</v>
      </c>
      <c r="AG426" s="147">
        <f t="shared" si="490"/>
        <v>1.6</v>
      </c>
      <c r="AH426" s="147">
        <f t="shared" si="490"/>
        <v>1.6</v>
      </c>
      <c r="AI426" s="147">
        <f t="shared" si="490"/>
        <v>1.6</v>
      </c>
      <c r="AJ426" s="147">
        <f t="shared" si="490"/>
        <v>1.6</v>
      </c>
      <c r="AK426" s="147">
        <v>1.6</v>
      </c>
      <c r="AL426" s="147">
        <f t="shared" ref="AL426:AN426" si="491">AK426</f>
        <v>1.6</v>
      </c>
      <c r="AM426" s="147">
        <f t="shared" si="491"/>
        <v>1.6</v>
      </c>
      <c r="AN426" s="147">
        <f t="shared" si="491"/>
        <v>1.6</v>
      </c>
      <c r="AO426" s="420">
        <v>0</v>
      </c>
      <c r="AP426" s="431">
        <f t="shared" si="361"/>
        <v>0</v>
      </c>
      <c r="AQ426" s="385">
        <v>0</v>
      </c>
      <c r="AR426" s="237">
        <f t="shared" si="362"/>
        <v>0</v>
      </c>
      <c r="AS426" s="96">
        <v>0</v>
      </c>
      <c r="AT426" s="431">
        <f t="shared" si="363"/>
        <v>0</v>
      </c>
      <c r="AU426" s="420">
        <v>0</v>
      </c>
      <c r="AV426" s="431">
        <f t="shared" si="364"/>
        <v>0</v>
      </c>
      <c r="AW426" s="385">
        <v>0</v>
      </c>
      <c r="AX426" s="431">
        <f t="shared" si="365"/>
        <v>0</v>
      </c>
      <c r="AY426" s="386">
        <v>0</v>
      </c>
      <c r="AZ426" s="431">
        <f t="shared" si="366"/>
        <v>0</v>
      </c>
      <c r="BA426" s="386">
        <v>0</v>
      </c>
      <c r="BB426" s="431">
        <f t="shared" si="367"/>
        <v>0</v>
      </c>
      <c r="BC426" s="386">
        <v>0</v>
      </c>
      <c r="BD426" s="431">
        <f t="shared" si="379"/>
        <v>0</v>
      </c>
      <c r="BE426" s="385">
        <v>0</v>
      </c>
      <c r="BF426" s="431">
        <f t="shared" si="368"/>
        <v>0</v>
      </c>
      <c r="BG426" s="386">
        <v>0</v>
      </c>
      <c r="BH426" s="431">
        <f t="shared" si="369"/>
        <v>0</v>
      </c>
      <c r="BI426" s="386">
        <v>0</v>
      </c>
      <c r="BJ426" s="431">
        <f t="shared" si="370"/>
        <v>0</v>
      </c>
      <c r="BK426" s="385">
        <v>0</v>
      </c>
      <c r="BL426" s="445">
        <f t="shared" si="371"/>
        <v>0</v>
      </c>
      <c r="BM426" s="77" t="s">
        <v>224</v>
      </c>
      <c r="BN426" s="306"/>
      <c r="BO426" s="599"/>
      <c r="BP426" s="306" t="str">
        <f t="shared" si="380"/>
        <v>M87019-xx1</v>
      </c>
    </row>
    <row r="427" spans="1:68" ht="14.25" hidden="1" customHeight="1">
      <c r="A427" s="493" t="s">
        <v>864</v>
      </c>
      <c r="B427" s="130" t="s">
        <v>1422</v>
      </c>
      <c r="C427" s="544" t="s">
        <v>87</v>
      </c>
      <c r="D427" s="549" t="s">
        <v>161</v>
      </c>
      <c r="E427" s="550" t="s">
        <v>194</v>
      </c>
      <c r="F427" s="1070"/>
      <c r="G427" s="214">
        <v>2022</v>
      </c>
      <c r="H427" s="176" t="s">
        <v>223</v>
      </c>
      <c r="I427" s="176" t="s">
        <v>217</v>
      </c>
      <c r="J427" s="330" t="s">
        <v>196</v>
      </c>
      <c r="K427" s="176" t="s">
        <v>1181</v>
      </c>
      <c r="L427" s="176" t="s">
        <v>167</v>
      </c>
      <c r="M427" s="327" t="s">
        <v>1478</v>
      </c>
      <c r="N427" s="55">
        <v>18.809999999999999</v>
      </c>
      <c r="O427" s="55">
        <f t="shared" si="372"/>
        <v>19.260000000000002</v>
      </c>
      <c r="P427" s="55">
        <v>19.260000000000002</v>
      </c>
      <c r="Q427" s="55">
        <f t="shared" si="373"/>
        <v>19.260000000000002</v>
      </c>
      <c r="R427" s="55">
        <f t="shared" si="373"/>
        <v>19.260000000000002</v>
      </c>
      <c r="S427" s="55">
        <f t="shared" si="373"/>
        <v>19.260000000000002</v>
      </c>
      <c r="T427" s="55">
        <f t="shared" si="373"/>
        <v>19.260000000000002</v>
      </c>
      <c r="U427" s="55">
        <f t="shared" si="374"/>
        <v>19.260000000000002</v>
      </c>
      <c r="V427" s="55">
        <f t="shared" si="374"/>
        <v>19.260000000000002</v>
      </c>
      <c r="W427" s="55">
        <f t="shared" si="374"/>
        <v>19.260000000000002</v>
      </c>
      <c r="X427" s="55">
        <v>19.260000000000002</v>
      </c>
      <c r="Y427" s="55">
        <f t="shared" ref="Y427:AA427" si="492">X427</f>
        <v>19.260000000000002</v>
      </c>
      <c r="Z427" s="55">
        <f t="shared" si="492"/>
        <v>19.260000000000002</v>
      </c>
      <c r="AA427" s="55">
        <f t="shared" si="492"/>
        <v>19.260000000000002</v>
      </c>
      <c r="AB427" s="147">
        <f t="shared" si="376"/>
        <v>1.6</v>
      </c>
      <c r="AC427" s="147">
        <v>1.6</v>
      </c>
      <c r="AD427" s="147">
        <f t="shared" ref="AD427:AJ427" si="493">AC427</f>
        <v>1.6</v>
      </c>
      <c r="AE427" s="147">
        <f t="shared" si="493"/>
        <v>1.6</v>
      </c>
      <c r="AF427" s="147">
        <f t="shared" si="493"/>
        <v>1.6</v>
      </c>
      <c r="AG427" s="147">
        <f t="shared" si="493"/>
        <v>1.6</v>
      </c>
      <c r="AH427" s="147">
        <f t="shared" si="493"/>
        <v>1.6</v>
      </c>
      <c r="AI427" s="147">
        <f t="shared" si="493"/>
        <v>1.6</v>
      </c>
      <c r="AJ427" s="147">
        <f t="shared" si="493"/>
        <v>1.6</v>
      </c>
      <c r="AK427" s="147">
        <v>1.6</v>
      </c>
      <c r="AL427" s="147">
        <f t="shared" ref="AL427:AN427" si="494">AK427</f>
        <v>1.6</v>
      </c>
      <c r="AM427" s="147">
        <f t="shared" si="494"/>
        <v>1.6</v>
      </c>
      <c r="AN427" s="147">
        <f t="shared" si="494"/>
        <v>1.6</v>
      </c>
      <c r="AO427" s="420">
        <v>0</v>
      </c>
      <c r="AP427" s="431">
        <f t="shared" si="361"/>
        <v>0</v>
      </c>
      <c r="AQ427" s="385">
        <v>0</v>
      </c>
      <c r="AR427" s="237">
        <f t="shared" si="362"/>
        <v>0</v>
      </c>
      <c r="AS427" s="96">
        <v>0</v>
      </c>
      <c r="AT427" s="431">
        <f t="shared" si="363"/>
        <v>0</v>
      </c>
      <c r="AU427" s="420">
        <v>0</v>
      </c>
      <c r="AV427" s="431">
        <f t="shared" si="364"/>
        <v>0</v>
      </c>
      <c r="AW427" s="385">
        <v>0</v>
      </c>
      <c r="AX427" s="431">
        <f t="shared" si="365"/>
        <v>0</v>
      </c>
      <c r="AY427" s="386">
        <v>0</v>
      </c>
      <c r="AZ427" s="431">
        <f t="shared" si="366"/>
        <v>0</v>
      </c>
      <c r="BA427" s="386">
        <v>0</v>
      </c>
      <c r="BB427" s="431">
        <f t="shared" si="367"/>
        <v>0</v>
      </c>
      <c r="BC427" s="386">
        <v>0</v>
      </c>
      <c r="BD427" s="431">
        <f t="shared" si="379"/>
        <v>0</v>
      </c>
      <c r="BE427" s="385">
        <v>0</v>
      </c>
      <c r="BF427" s="431">
        <f t="shared" si="368"/>
        <v>0</v>
      </c>
      <c r="BG427" s="386">
        <v>0</v>
      </c>
      <c r="BH427" s="431">
        <f t="shared" si="369"/>
        <v>0</v>
      </c>
      <c r="BI427" s="386">
        <v>0</v>
      </c>
      <c r="BJ427" s="431">
        <f t="shared" si="370"/>
        <v>0</v>
      </c>
      <c r="BK427" s="385">
        <v>0</v>
      </c>
      <c r="BL427" s="445">
        <f t="shared" si="371"/>
        <v>0</v>
      </c>
      <c r="BM427" s="77" t="s">
        <v>1470</v>
      </c>
      <c r="BN427" s="306"/>
      <c r="BO427" s="599"/>
      <c r="BP427" s="306" t="str">
        <f t="shared" si="380"/>
        <v>M87019-031</v>
      </c>
    </row>
    <row r="428" spans="1:68" ht="14.25" hidden="1" customHeight="1">
      <c r="A428" s="493" t="s">
        <v>864</v>
      </c>
      <c r="B428" s="130" t="s">
        <v>1422</v>
      </c>
      <c r="C428" s="544" t="s">
        <v>87</v>
      </c>
      <c r="D428" s="549" t="s">
        <v>161</v>
      </c>
      <c r="E428" s="550" t="s">
        <v>194</v>
      </c>
      <c r="F428" s="1070"/>
      <c r="G428" s="214">
        <v>2022</v>
      </c>
      <c r="H428" s="176" t="s">
        <v>223</v>
      </c>
      <c r="I428" s="176" t="s">
        <v>217</v>
      </c>
      <c r="J428" s="330" t="s">
        <v>196</v>
      </c>
      <c r="K428" s="176" t="s">
        <v>1181</v>
      </c>
      <c r="L428" s="176" t="s">
        <v>167</v>
      </c>
      <c r="M428" s="327" t="s">
        <v>1478</v>
      </c>
      <c r="N428" s="55">
        <v>18.809999999999999</v>
      </c>
      <c r="O428" s="55">
        <f t="shared" si="372"/>
        <v>19.34</v>
      </c>
      <c r="P428" s="55">
        <v>19.34</v>
      </c>
      <c r="Q428" s="55">
        <f t="shared" si="373"/>
        <v>19.34</v>
      </c>
      <c r="R428" s="55">
        <f t="shared" si="373"/>
        <v>19.34</v>
      </c>
      <c r="S428" s="55">
        <f t="shared" si="373"/>
        <v>19.34</v>
      </c>
      <c r="T428" s="55">
        <f t="shared" si="373"/>
        <v>19.34</v>
      </c>
      <c r="U428" s="55">
        <f t="shared" si="374"/>
        <v>19.34</v>
      </c>
      <c r="V428" s="55">
        <f t="shared" si="374"/>
        <v>19.34</v>
      </c>
      <c r="W428" s="55">
        <f t="shared" si="374"/>
        <v>19.34</v>
      </c>
      <c r="X428" s="55">
        <v>19.34</v>
      </c>
      <c r="Y428" s="55">
        <f t="shared" ref="Y428:AA428" si="495">X428</f>
        <v>19.34</v>
      </c>
      <c r="Z428" s="55">
        <f t="shared" si="495"/>
        <v>19.34</v>
      </c>
      <c r="AA428" s="55">
        <f t="shared" si="495"/>
        <v>19.34</v>
      </c>
      <c r="AB428" s="147">
        <f t="shared" si="376"/>
        <v>1.6</v>
      </c>
      <c r="AC428" s="147">
        <v>1.6</v>
      </c>
      <c r="AD428" s="147">
        <f t="shared" ref="AD428:AJ428" si="496">AC428</f>
        <v>1.6</v>
      </c>
      <c r="AE428" s="147">
        <f t="shared" si="496"/>
        <v>1.6</v>
      </c>
      <c r="AF428" s="147">
        <f t="shared" si="496"/>
        <v>1.6</v>
      </c>
      <c r="AG428" s="147">
        <f t="shared" si="496"/>
        <v>1.6</v>
      </c>
      <c r="AH428" s="147">
        <f t="shared" si="496"/>
        <v>1.6</v>
      </c>
      <c r="AI428" s="147">
        <f t="shared" si="496"/>
        <v>1.6</v>
      </c>
      <c r="AJ428" s="147">
        <f t="shared" si="496"/>
        <v>1.6</v>
      </c>
      <c r="AK428" s="147">
        <v>1.6</v>
      </c>
      <c r="AL428" s="147">
        <f t="shared" ref="AL428:AN428" si="497">AK428</f>
        <v>1.6</v>
      </c>
      <c r="AM428" s="147">
        <f t="shared" si="497"/>
        <v>1.6</v>
      </c>
      <c r="AN428" s="147">
        <f t="shared" si="497"/>
        <v>1.6</v>
      </c>
      <c r="AO428" s="420">
        <v>0</v>
      </c>
      <c r="AP428" s="431">
        <f t="shared" si="361"/>
        <v>0</v>
      </c>
      <c r="AQ428" s="385">
        <v>0</v>
      </c>
      <c r="AR428" s="237">
        <f t="shared" si="362"/>
        <v>0</v>
      </c>
      <c r="AS428" s="96">
        <v>0</v>
      </c>
      <c r="AT428" s="431">
        <f t="shared" si="363"/>
        <v>0</v>
      </c>
      <c r="AU428" s="420">
        <v>0</v>
      </c>
      <c r="AV428" s="431">
        <f t="shared" si="364"/>
        <v>0</v>
      </c>
      <c r="AW428" s="385">
        <v>0</v>
      </c>
      <c r="AX428" s="431">
        <f t="shared" si="365"/>
        <v>0</v>
      </c>
      <c r="AY428" s="386">
        <v>0</v>
      </c>
      <c r="AZ428" s="431">
        <f t="shared" si="366"/>
        <v>0</v>
      </c>
      <c r="BA428" s="386">
        <v>0</v>
      </c>
      <c r="BB428" s="431">
        <f t="shared" si="367"/>
        <v>0</v>
      </c>
      <c r="BC428" s="386">
        <v>0</v>
      </c>
      <c r="BD428" s="431">
        <f t="shared" si="379"/>
        <v>0</v>
      </c>
      <c r="BE428" s="385">
        <v>0</v>
      </c>
      <c r="BF428" s="431">
        <f t="shared" si="368"/>
        <v>0</v>
      </c>
      <c r="BG428" s="386">
        <v>0</v>
      </c>
      <c r="BH428" s="431">
        <f t="shared" si="369"/>
        <v>0</v>
      </c>
      <c r="BI428" s="386">
        <v>0</v>
      </c>
      <c r="BJ428" s="431">
        <f t="shared" si="370"/>
        <v>0</v>
      </c>
      <c r="BK428" s="385">
        <v>0</v>
      </c>
      <c r="BL428" s="445">
        <f t="shared" si="371"/>
        <v>0</v>
      </c>
      <c r="BM428" s="77" t="s">
        <v>1471</v>
      </c>
      <c r="BN428" s="306"/>
      <c r="BO428" s="599"/>
      <c r="BP428" s="306" t="str">
        <f t="shared" si="380"/>
        <v>M87019-041</v>
      </c>
    </row>
    <row r="429" spans="1:68" ht="14.25" hidden="1" customHeight="1">
      <c r="A429" s="493" t="s">
        <v>864</v>
      </c>
      <c r="B429" s="130" t="s">
        <v>1422</v>
      </c>
      <c r="C429" s="544" t="s">
        <v>87</v>
      </c>
      <c r="D429" s="549" t="s">
        <v>161</v>
      </c>
      <c r="E429" s="550" t="s">
        <v>194</v>
      </c>
      <c r="F429" s="1070"/>
      <c r="G429" s="214">
        <v>2024</v>
      </c>
      <c r="H429" s="176" t="s">
        <v>223</v>
      </c>
      <c r="I429" s="176" t="s">
        <v>217</v>
      </c>
      <c r="J429" s="330" t="s">
        <v>196</v>
      </c>
      <c r="K429" s="176" t="s">
        <v>1181</v>
      </c>
      <c r="L429" s="176" t="s">
        <v>167</v>
      </c>
      <c r="M429" s="327" t="s">
        <v>1478</v>
      </c>
      <c r="N429" s="55">
        <v>18.812000000000001</v>
      </c>
      <c r="O429" s="55">
        <f t="shared" si="372"/>
        <v>19.14</v>
      </c>
      <c r="P429" s="55">
        <v>19.14</v>
      </c>
      <c r="Q429" s="55">
        <f t="shared" si="373"/>
        <v>19.14</v>
      </c>
      <c r="R429" s="55">
        <f t="shared" si="373"/>
        <v>19.14</v>
      </c>
      <c r="S429" s="55">
        <f t="shared" si="373"/>
        <v>19.14</v>
      </c>
      <c r="T429" s="55">
        <f t="shared" si="373"/>
        <v>19.14</v>
      </c>
      <c r="U429" s="55">
        <f t="shared" si="374"/>
        <v>19.14</v>
      </c>
      <c r="V429" s="55">
        <f t="shared" si="374"/>
        <v>19.14</v>
      </c>
      <c r="W429" s="55">
        <f t="shared" si="374"/>
        <v>19.14</v>
      </c>
      <c r="X429" s="55">
        <v>19.14</v>
      </c>
      <c r="Y429" s="55">
        <f t="shared" ref="Y429:AA429" si="498">X429</f>
        <v>19.14</v>
      </c>
      <c r="Z429" s="55">
        <f t="shared" si="498"/>
        <v>19.14</v>
      </c>
      <c r="AA429" s="55">
        <f t="shared" si="498"/>
        <v>19.14</v>
      </c>
      <c r="AB429" s="147">
        <f t="shared" si="376"/>
        <v>1.6</v>
      </c>
      <c r="AC429" s="147">
        <v>1.6</v>
      </c>
      <c r="AD429" s="147">
        <f t="shared" ref="AD429:AJ429" si="499">AC429</f>
        <v>1.6</v>
      </c>
      <c r="AE429" s="147">
        <f t="shared" si="499"/>
        <v>1.6</v>
      </c>
      <c r="AF429" s="147">
        <f t="shared" si="499"/>
        <v>1.6</v>
      </c>
      <c r="AG429" s="147">
        <f t="shared" si="499"/>
        <v>1.6</v>
      </c>
      <c r="AH429" s="147">
        <f t="shared" si="499"/>
        <v>1.6</v>
      </c>
      <c r="AI429" s="147">
        <f t="shared" si="499"/>
        <v>1.6</v>
      </c>
      <c r="AJ429" s="147">
        <f t="shared" si="499"/>
        <v>1.6</v>
      </c>
      <c r="AK429" s="147">
        <v>1.6</v>
      </c>
      <c r="AL429" s="147">
        <f t="shared" ref="AL429:AN429" si="500">AK429</f>
        <v>1.6</v>
      </c>
      <c r="AM429" s="147">
        <f t="shared" si="500"/>
        <v>1.6</v>
      </c>
      <c r="AN429" s="147">
        <f t="shared" si="500"/>
        <v>1.6</v>
      </c>
      <c r="AO429" s="420">
        <v>0</v>
      </c>
      <c r="AP429" s="431">
        <f t="shared" si="361"/>
        <v>0</v>
      </c>
      <c r="AQ429" s="385">
        <v>0</v>
      </c>
      <c r="AR429" s="237">
        <f t="shared" si="362"/>
        <v>0</v>
      </c>
      <c r="AS429" s="96">
        <v>0</v>
      </c>
      <c r="AT429" s="431">
        <f t="shared" si="363"/>
        <v>0</v>
      </c>
      <c r="AU429" s="420">
        <v>0</v>
      </c>
      <c r="AV429" s="431">
        <f t="shared" si="364"/>
        <v>0</v>
      </c>
      <c r="AW429" s="385">
        <v>0</v>
      </c>
      <c r="AX429" s="431">
        <f t="shared" si="365"/>
        <v>0</v>
      </c>
      <c r="AY429" s="386">
        <v>0</v>
      </c>
      <c r="AZ429" s="431">
        <f t="shared" si="366"/>
        <v>0</v>
      </c>
      <c r="BA429" s="386">
        <v>0</v>
      </c>
      <c r="BB429" s="431">
        <f t="shared" si="367"/>
        <v>0</v>
      </c>
      <c r="BC429" s="386">
        <v>0</v>
      </c>
      <c r="BD429" s="431">
        <f t="shared" si="379"/>
        <v>0</v>
      </c>
      <c r="BE429" s="385">
        <v>0</v>
      </c>
      <c r="BF429" s="431">
        <f t="shared" si="368"/>
        <v>0</v>
      </c>
      <c r="BG429" s="386">
        <v>0</v>
      </c>
      <c r="BH429" s="431">
        <f t="shared" si="369"/>
        <v>0</v>
      </c>
      <c r="BI429" s="386">
        <v>0</v>
      </c>
      <c r="BJ429" s="431">
        <f t="shared" si="370"/>
        <v>0</v>
      </c>
      <c r="BK429" s="385">
        <v>0</v>
      </c>
      <c r="BL429" s="445">
        <f t="shared" si="371"/>
        <v>0</v>
      </c>
      <c r="BM429" s="77" t="s">
        <v>1460</v>
      </c>
      <c r="BN429" s="306"/>
      <c r="BO429" s="599"/>
      <c r="BP429" s="306" t="str">
        <f t="shared" si="380"/>
        <v>P10220-xx1</v>
      </c>
    </row>
    <row r="430" spans="1:68" ht="14.25" hidden="1" customHeight="1">
      <c r="A430" s="493" t="s">
        <v>864</v>
      </c>
      <c r="B430" s="130" t="s">
        <v>1422</v>
      </c>
      <c r="C430" s="544" t="s">
        <v>87</v>
      </c>
      <c r="D430" s="549" t="s">
        <v>161</v>
      </c>
      <c r="E430" s="550" t="s">
        <v>194</v>
      </c>
      <c r="F430" s="1070"/>
      <c r="G430" s="214">
        <v>2024</v>
      </c>
      <c r="H430" s="176" t="s">
        <v>223</v>
      </c>
      <c r="I430" s="176" t="s">
        <v>217</v>
      </c>
      <c r="J430" s="330" t="s">
        <v>196</v>
      </c>
      <c r="K430" s="176" t="s">
        <v>1181</v>
      </c>
      <c r="L430" s="176" t="s">
        <v>167</v>
      </c>
      <c r="M430" s="327" t="s">
        <v>1478</v>
      </c>
      <c r="N430" s="55">
        <v>18.812000000000001</v>
      </c>
      <c r="O430" s="55">
        <f t="shared" si="372"/>
        <v>19.260000000000002</v>
      </c>
      <c r="P430" s="55">
        <v>19.260000000000002</v>
      </c>
      <c r="Q430" s="55">
        <f t="shared" si="373"/>
        <v>19.260000000000002</v>
      </c>
      <c r="R430" s="55">
        <f t="shared" si="373"/>
        <v>19.260000000000002</v>
      </c>
      <c r="S430" s="55">
        <f t="shared" si="373"/>
        <v>19.260000000000002</v>
      </c>
      <c r="T430" s="55">
        <f t="shared" si="373"/>
        <v>19.260000000000002</v>
      </c>
      <c r="U430" s="55">
        <f t="shared" si="374"/>
        <v>19.260000000000002</v>
      </c>
      <c r="V430" s="55">
        <f t="shared" si="374"/>
        <v>19.260000000000002</v>
      </c>
      <c r="W430" s="55">
        <f t="shared" si="374"/>
        <v>19.260000000000002</v>
      </c>
      <c r="X430" s="55">
        <v>19.260000000000002</v>
      </c>
      <c r="Y430" s="55">
        <f t="shared" ref="Y430:AA430" si="501">X430</f>
        <v>19.260000000000002</v>
      </c>
      <c r="Z430" s="55">
        <f t="shared" si="501"/>
        <v>19.260000000000002</v>
      </c>
      <c r="AA430" s="55">
        <f t="shared" si="501"/>
        <v>19.260000000000002</v>
      </c>
      <c r="AB430" s="147">
        <f t="shared" si="376"/>
        <v>1.6</v>
      </c>
      <c r="AC430" s="147">
        <v>1.6</v>
      </c>
      <c r="AD430" s="147">
        <f t="shared" ref="AD430:AJ430" si="502">AC430</f>
        <v>1.6</v>
      </c>
      <c r="AE430" s="147">
        <f t="shared" si="502"/>
        <v>1.6</v>
      </c>
      <c r="AF430" s="147">
        <f t="shared" si="502"/>
        <v>1.6</v>
      </c>
      <c r="AG430" s="147">
        <f t="shared" si="502"/>
        <v>1.6</v>
      </c>
      <c r="AH430" s="147">
        <f t="shared" si="502"/>
        <v>1.6</v>
      </c>
      <c r="AI430" s="147">
        <f t="shared" si="502"/>
        <v>1.6</v>
      </c>
      <c r="AJ430" s="147">
        <f t="shared" si="502"/>
        <v>1.6</v>
      </c>
      <c r="AK430" s="147">
        <v>1.6</v>
      </c>
      <c r="AL430" s="147">
        <f t="shared" ref="AL430:AN430" si="503">AK430</f>
        <v>1.6</v>
      </c>
      <c r="AM430" s="147">
        <f t="shared" si="503"/>
        <v>1.6</v>
      </c>
      <c r="AN430" s="147">
        <f t="shared" si="503"/>
        <v>1.6</v>
      </c>
      <c r="AO430" s="420">
        <v>0</v>
      </c>
      <c r="AP430" s="431">
        <f t="shared" si="361"/>
        <v>0</v>
      </c>
      <c r="AQ430" s="385">
        <v>0</v>
      </c>
      <c r="AR430" s="237">
        <f t="shared" si="362"/>
        <v>0</v>
      </c>
      <c r="AS430" s="96">
        <v>0</v>
      </c>
      <c r="AT430" s="431">
        <f t="shared" si="363"/>
        <v>0</v>
      </c>
      <c r="AU430" s="420">
        <v>0</v>
      </c>
      <c r="AV430" s="431">
        <f t="shared" si="364"/>
        <v>0</v>
      </c>
      <c r="AW430" s="385">
        <v>0</v>
      </c>
      <c r="AX430" s="431">
        <f t="shared" si="365"/>
        <v>0</v>
      </c>
      <c r="AY430" s="386">
        <v>0</v>
      </c>
      <c r="AZ430" s="431">
        <f t="shared" si="366"/>
        <v>0</v>
      </c>
      <c r="BA430" s="386">
        <v>0</v>
      </c>
      <c r="BB430" s="431">
        <f t="shared" si="367"/>
        <v>0</v>
      </c>
      <c r="BC430" s="386">
        <v>0</v>
      </c>
      <c r="BD430" s="431">
        <f t="shared" si="379"/>
        <v>0</v>
      </c>
      <c r="BE430" s="385">
        <v>0</v>
      </c>
      <c r="BF430" s="431">
        <f t="shared" si="368"/>
        <v>0</v>
      </c>
      <c r="BG430" s="386">
        <v>0</v>
      </c>
      <c r="BH430" s="431">
        <f t="shared" si="369"/>
        <v>0</v>
      </c>
      <c r="BI430" s="386">
        <v>0</v>
      </c>
      <c r="BJ430" s="431">
        <f t="shared" si="370"/>
        <v>0</v>
      </c>
      <c r="BK430" s="385">
        <v>0</v>
      </c>
      <c r="BL430" s="445">
        <f t="shared" si="371"/>
        <v>0</v>
      </c>
      <c r="BM430" s="77" t="s">
        <v>1472</v>
      </c>
      <c r="BN430" s="306"/>
      <c r="BO430" s="599"/>
      <c r="BP430" s="306" t="str">
        <f t="shared" si="380"/>
        <v>P10220-031</v>
      </c>
    </row>
    <row r="431" spans="1:68" ht="14.25" hidden="1" customHeight="1">
      <c r="A431" s="493" t="s">
        <v>864</v>
      </c>
      <c r="B431" s="130" t="s">
        <v>1422</v>
      </c>
      <c r="C431" s="544" t="s">
        <v>87</v>
      </c>
      <c r="D431" s="549" t="s">
        <v>161</v>
      </c>
      <c r="E431" s="550" t="s">
        <v>194</v>
      </c>
      <c r="F431" s="1070"/>
      <c r="G431" s="214">
        <v>2024</v>
      </c>
      <c r="H431" s="176" t="s">
        <v>223</v>
      </c>
      <c r="I431" s="176" t="s">
        <v>217</v>
      </c>
      <c r="J431" s="330" t="s">
        <v>196</v>
      </c>
      <c r="K431" s="176" t="s">
        <v>1181</v>
      </c>
      <c r="L431" s="176" t="s">
        <v>167</v>
      </c>
      <c r="M431" s="327" t="s">
        <v>1478</v>
      </c>
      <c r="N431" s="55">
        <v>18.812000000000001</v>
      </c>
      <c r="O431" s="55">
        <f t="shared" si="372"/>
        <v>19.34</v>
      </c>
      <c r="P431" s="55">
        <v>19.34</v>
      </c>
      <c r="Q431" s="55">
        <f t="shared" si="373"/>
        <v>19.34</v>
      </c>
      <c r="R431" s="55">
        <f t="shared" si="373"/>
        <v>19.34</v>
      </c>
      <c r="S431" s="55">
        <f t="shared" si="373"/>
        <v>19.34</v>
      </c>
      <c r="T431" s="55">
        <f t="shared" si="373"/>
        <v>19.34</v>
      </c>
      <c r="U431" s="55">
        <f t="shared" si="374"/>
        <v>19.34</v>
      </c>
      <c r="V431" s="55">
        <f t="shared" si="374"/>
        <v>19.34</v>
      </c>
      <c r="W431" s="55">
        <f t="shared" si="374"/>
        <v>19.34</v>
      </c>
      <c r="X431" s="55">
        <v>19.34</v>
      </c>
      <c r="Y431" s="55">
        <f t="shared" ref="Y431:AA431" si="504">X431</f>
        <v>19.34</v>
      </c>
      <c r="Z431" s="55">
        <f t="shared" si="504"/>
        <v>19.34</v>
      </c>
      <c r="AA431" s="55">
        <f t="shared" si="504"/>
        <v>19.34</v>
      </c>
      <c r="AB431" s="147">
        <f t="shared" si="376"/>
        <v>1.6</v>
      </c>
      <c r="AC431" s="147">
        <v>1.6</v>
      </c>
      <c r="AD431" s="147">
        <f t="shared" ref="AD431:AJ431" si="505">AC431</f>
        <v>1.6</v>
      </c>
      <c r="AE431" s="147">
        <f t="shared" si="505"/>
        <v>1.6</v>
      </c>
      <c r="AF431" s="147">
        <f t="shared" si="505"/>
        <v>1.6</v>
      </c>
      <c r="AG431" s="147">
        <f t="shared" si="505"/>
        <v>1.6</v>
      </c>
      <c r="AH431" s="147">
        <f t="shared" si="505"/>
        <v>1.6</v>
      </c>
      <c r="AI431" s="147">
        <f t="shared" si="505"/>
        <v>1.6</v>
      </c>
      <c r="AJ431" s="147">
        <f t="shared" si="505"/>
        <v>1.6</v>
      </c>
      <c r="AK431" s="147">
        <v>1.6</v>
      </c>
      <c r="AL431" s="147">
        <f t="shared" ref="AL431:AN431" si="506">AK431</f>
        <v>1.6</v>
      </c>
      <c r="AM431" s="147">
        <f t="shared" si="506"/>
        <v>1.6</v>
      </c>
      <c r="AN431" s="147">
        <f t="shared" si="506"/>
        <v>1.6</v>
      </c>
      <c r="AO431" s="420">
        <v>0</v>
      </c>
      <c r="AP431" s="431">
        <f t="shared" si="361"/>
        <v>0</v>
      </c>
      <c r="AQ431" s="385">
        <v>0</v>
      </c>
      <c r="AR431" s="237">
        <f t="shared" si="362"/>
        <v>0</v>
      </c>
      <c r="AS431" s="96">
        <v>0</v>
      </c>
      <c r="AT431" s="431">
        <f t="shared" si="363"/>
        <v>0</v>
      </c>
      <c r="AU431" s="420">
        <v>0</v>
      </c>
      <c r="AV431" s="431">
        <f t="shared" si="364"/>
        <v>0</v>
      </c>
      <c r="AW431" s="385">
        <v>0</v>
      </c>
      <c r="AX431" s="431">
        <f t="shared" si="365"/>
        <v>0</v>
      </c>
      <c r="AY431" s="386">
        <v>0</v>
      </c>
      <c r="AZ431" s="431">
        <f t="shared" si="366"/>
        <v>0</v>
      </c>
      <c r="BA431" s="386">
        <v>0</v>
      </c>
      <c r="BB431" s="431">
        <f t="shared" si="367"/>
        <v>0</v>
      </c>
      <c r="BC431" s="386">
        <v>0</v>
      </c>
      <c r="BD431" s="431">
        <f t="shared" si="379"/>
        <v>0</v>
      </c>
      <c r="BE431" s="385">
        <v>0</v>
      </c>
      <c r="BF431" s="431">
        <f t="shared" si="368"/>
        <v>0</v>
      </c>
      <c r="BG431" s="386">
        <v>0</v>
      </c>
      <c r="BH431" s="431">
        <f t="shared" si="369"/>
        <v>0</v>
      </c>
      <c r="BI431" s="386">
        <v>0</v>
      </c>
      <c r="BJ431" s="431">
        <f t="shared" si="370"/>
        <v>0</v>
      </c>
      <c r="BK431" s="385">
        <v>0</v>
      </c>
      <c r="BL431" s="445">
        <f t="shared" si="371"/>
        <v>0</v>
      </c>
      <c r="BM431" s="77" t="s">
        <v>1473</v>
      </c>
      <c r="BN431" s="306"/>
      <c r="BO431" s="599"/>
      <c r="BP431" s="306" t="str">
        <f t="shared" si="380"/>
        <v>P10220-041</v>
      </c>
    </row>
    <row r="432" spans="1:68" ht="14.25" hidden="1" customHeight="1">
      <c r="A432" s="493" t="s">
        <v>864</v>
      </c>
      <c r="B432" s="130" t="s">
        <v>1422</v>
      </c>
      <c r="C432" s="544" t="s">
        <v>87</v>
      </c>
      <c r="D432" s="549" t="s">
        <v>161</v>
      </c>
      <c r="E432" s="550" t="s">
        <v>194</v>
      </c>
      <c r="F432" s="1070"/>
      <c r="G432" s="214">
        <v>2022</v>
      </c>
      <c r="H432" s="176" t="s">
        <v>223</v>
      </c>
      <c r="I432" s="176" t="s">
        <v>217</v>
      </c>
      <c r="J432" s="330" t="s">
        <v>196</v>
      </c>
      <c r="K432" s="176" t="s">
        <v>1181</v>
      </c>
      <c r="L432" s="176" t="s">
        <v>167</v>
      </c>
      <c r="M432" s="327" t="s">
        <v>1479</v>
      </c>
      <c r="N432" s="55">
        <v>18.809999999999999</v>
      </c>
      <c r="O432" s="55">
        <f t="shared" si="372"/>
        <v>19.14</v>
      </c>
      <c r="P432" s="55">
        <v>19.14</v>
      </c>
      <c r="Q432" s="55">
        <f t="shared" si="373"/>
        <v>19.14</v>
      </c>
      <c r="R432" s="55">
        <f t="shared" si="373"/>
        <v>19.14</v>
      </c>
      <c r="S432" s="55">
        <f t="shared" si="373"/>
        <v>19.14</v>
      </c>
      <c r="T432" s="55">
        <f t="shared" si="373"/>
        <v>19.14</v>
      </c>
      <c r="U432" s="55">
        <f t="shared" si="374"/>
        <v>19.14</v>
      </c>
      <c r="V432" s="55">
        <f t="shared" si="374"/>
        <v>19.14</v>
      </c>
      <c r="W432" s="55">
        <f t="shared" si="374"/>
        <v>19.14</v>
      </c>
      <c r="X432" s="55">
        <v>19.14</v>
      </c>
      <c r="Y432" s="55">
        <f t="shared" ref="Y432:AA432" si="507">X432</f>
        <v>19.14</v>
      </c>
      <c r="Z432" s="55">
        <f t="shared" si="507"/>
        <v>19.14</v>
      </c>
      <c r="AA432" s="55">
        <f t="shared" si="507"/>
        <v>19.14</v>
      </c>
      <c r="AB432" s="147">
        <f t="shared" si="376"/>
        <v>1.6</v>
      </c>
      <c r="AC432" s="147">
        <v>1.6</v>
      </c>
      <c r="AD432" s="147">
        <f t="shared" ref="AD432:AJ432" si="508">AC432</f>
        <v>1.6</v>
      </c>
      <c r="AE432" s="147">
        <f t="shared" si="508"/>
        <v>1.6</v>
      </c>
      <c r="AF432" s="147">
        <f t="shared" si="508"/>
        <v>1.6</v>
      </c>
      <c r="AG432" s="147">
        <f t="shared" si="508"/>
        <v>1.6</v>
      </c>
      <c r="AH432" s="147">
        <f t="shared" si="508"/>
        <v>1.6</v>
      </c>
      <c r="AI432" s="147">
        <f t="shared" si="508"/>
        <v>1.6</v>
      </c>
      <c r="AJ432" s="147">
        <f t="shared" si="508"/>
        <v>1.6</v>
      </c>
      <c r="AK432" s="147">
        <v>1.6</v>
      </c>
      <c r="AL432" s="147">
        <f t="shared" ref="AL432:AN432" si="509">AK432</f>
        <v>1.6</v>
      </c>
      <c r="AM432" s="147">
        <f t="shared" si="509"/>
        <v>1.6</v>
      </c>
      <c r="AN432" s="147">
        <f t="shared" si="509"/>
        <v>1.6</v>
      </c>
      <c r="AO432" s="420">
        <v>0</v>
      </c>
      <c r="AP432" s="431">
        <f t="shared" si="361"/>
        <v>0</v>
      </c>
      <c r="AQ432" s="385">
        <v>0</v>
      </c>
      <c r="AR432" s="237">
        <f t="shared" si="362"/>
        <v>0</v>
      </c>
      <c r="AS432" s="96">
        <v>0</v>
      </c>
      <c r="AT432" s="431">
        <f t="shared" si="363"/>
        <v>0</v>
      </c>
      <c r="AU432" s="420">
        <v>0</v>
      </c>
      <c r="AV432" s="431">
        <f t="shared" si="364"/>
        <v>0</v>
      </c>
      <c r="AW432" s="385">
        <v>0</v>
      </c>
      <c r="AX432" s="431">
        <f t="shared" si="365"/>
        <v>0</v>
      </c>
      <c r="AY432" s="386">
        <v>0</v>
      </c>
      <c r="AZ432" s="431">
        <f t="shared" si="366"/>
        <v>0</v>
      </c>
      <c r="BA432" s="386">
        <v>0</v>
      </c>
      <c r="BB432" s="431">
        <f t="shared" si="367"/>
        <v>0</v>
      </c>
      <c r="BC432" s="386">
        <v>0</v>
      </c>
      <c r="BD432" s="431">
        <f t="shared" si="379"/>
        <v>0</v>
      </c>
      <c r="BE432" s="385">
        <v>0</v>
      </c>
      <c r="BF432" s="431">
        <f t="shared" si="368"/>
        <v>0</v>
      </c>
      <c r="BG432" s="386">
        <v>0</v>
      </c>
      <c r="BH432" s="431">
        <f t="shared" si="369"/>
        <v>0</v>
      </c>
      <c r="BI432" s="386">
        <v>0</v>
      </c>
      <c r="BJ432" s="431">
        <f t="shared" si="370"/>
        <v>0</v>
      </c>
      <c r="BK432" s="385">
        <v>0</v>
      </c>
      <c r="BL432" s="445">
        <f t="shared" si="371"/>
        <v>0</v>
      </c>
      <c r="BM432" s="77" t="s">
        <v>224</v>
      </c>
      <c r="BN432" s="306"/>
      <c r="BO432" s="599"/>
      <c r="BP432" s="306" t="str">
        <f t="shared" si="380"/>
        <v>M87019-xx1</v>
      </c>
    </row>
    <row r="433" spans="1:68" ht="14.25" hidden="1" customHeight="1">
      <c r="A433" s="493" t="s">
        <v>864</v>
      </c>
      <c r="B433" s="130" t="s">
        <v>1422</v>
      </c>
      <c r="C433" s="544" t="s">
        <v>87</v>
      </c>
      <c r="D433" s="549" t="s">
        <v>161</v>
      </c>
      <c r="E433" s="550" t="s">
        <v>194</v>
      </c>
      <c r="F433" s="1070"/>
      <c r="G433" s="214">
        <v>2022</v>
      </c>
      <c r="H433" s="176" t="s">
        <v>223</v>
      </c>
      <c r="I433" s="176" t="s">
        <v>217</v>
      </c>
      <c r="J433" s="330" t="s">
        <v>196</v>
      </c>
      <c r="K433" s="176" t="s">
        <v>1181</v>
      </c>
      <c r="L433" s="176" t="s">
        <v>167</v>
      </c>
      <c r="M433" s="327" t="s">
        <v>1479</v>
      </c>
      <c r="N433" s="55">
        <v>18.809999999999999</v>
      </c>
      <c r="O433" s="55">
        <f t="shared" si="372"/>
        <v>19.260000000000002</v>
      </c>
      <c r="P433" s="55">
        <v>19.260000000000002</v>
      </c>
      <c r="Q433" s="55">
        <f t="shared" si="373"/>
        <v>19.260000000000002</v>
      </c>
      <c r="R433" s="55">
        <f t="shared" si="373"/>
        <v>19.260000000000002</v>
      </c>
      <c r="S433" s="55">
        <f t="shared" si="373"/>
        <v>19.260000000000002</v>
      </c>
      <c r="T433" s="55">
        <f t="shared" si="373"/>
        <v>19.260000000000002</v>
      </c>
      <c r="U433" s="55">
        <f t="shared" si="374"/>
        <v>19.260000000000002</v>
      </c>
      <c r="V433" s="55">
        <f t="shared" si="374"/>
        <v>19.260000000000002</v>
      </c>
      <c r="W433" s="55">
        <f t="shared" si="374"/>
        <v>19.260000000000002</v>
      </c>
      <c r="X433" s="55">
        <v>19.260000000000002</v>
      </c>
      <c r="Y433" s="55">
        <f t="shared" ref="Y433:AA433" si="510">X433</f>
        <v>19.260000000000002</v>
      </c>
      <c r="Z433" s="55">
        <f t="shared" si="510"/>
        <v>19.260000000000002</v>
      </c>
      <c r="AA433" s="55">
        <f t="shared" si="510"/>
        <v>19.260000000000002</v>
      </c>
      <c r="AB433" s="147">
        <f t="shared" si="376"/>
        <v>1.6</v>
      </c>
      <c r="AC433" s="147">
        <v>1.6</v>
      </c>
      <c r="AD433" s="147">
        <f t="shared" ref="AD433:AJ433" si="511">AC433</f>
        <v>1.6</v>
      </c>
      <c r="AE433" s="147">
        <f t="shared" si="511"/>
        <v>1.6</v>
      </c>
      <c r="AF433" s="147">
        <f t="shared" si="511"/>
        <v>1.6</v>
      </c>
      <c r="AG433" s="147">
        <f t="shared" si="511"/>
        <v>1.6</v>
      </c>
      <c r="AH433" s="147">
        <f t="shared" si="511"/>
        <v>1.6</v>
      </c>
      <c r="AI433" s="147">
        <f t="shared" si="511"/>
        <v>1.6</v>
      </c>
      <c r="AJ433" s="147">
        <f t="shared" si="511"/>
        <v>1.6</v>
      </c>
      <c r="AK433" s="147">
        <v>1.6</v>
      </c>
      <c r="AL433" s="147">
        <f t="shared" ref="AL433:AN433" si="512">AK433</f>
        <v>1.6</v>
      </c>
      <c r="AM433" s="147">
        <f t="shared" si="512"/>
        <v>1.6</v>
      </c>
      <c r="AN433" s="147">
        <f t="shared" si="512"/>
        <v>1.6</v>
      </c>
      <c r="AO433" s="420">
        <v>0</v>
      </c>
      <c r="AP433" s="431">
        <f t="shared" si="361"/>
        <v>0</v>
      </c>
      <c r="AQ433" s="385">
        <v>0</v>
      </c>
      <c r="AR433" s="237">
        <f t="shared" si="362"/>
        <v>0</v>
      </c>
      <c r="AS433" s="96">
        <v>0</v>
      </c>
      <c r="AT433" s="431">
        <f t="shared" si="363"/>
        <v>0</v>
      </c>
      <c r="AU433" s="420">
        <v>0</v>
      </c>
      <c r="AV433" s="431">
        <f t="shared" si="364"/>
        <v>0</v>
      </c>
      <c r="AW433" s="385">
        <v>0</v>
      </c>
      <c r="AX433" s="431">
        <f t="shared" si="365"/>
        <v>0</v>
      </c>
      <c r="AY433" s="386">
        <v>0</v>
      </c>
      <c r="AZ433" s="431">
        <f t="shared" si="366"/>
        <v>0</v>
      </c>
      <c r="BA433" s="386">
        <v>0</v>
      </c>
      <c r="BB433" s="431">
        <f t="shared" si="367"/>
        <v>0</v>
      </c>
      <c r="BC433" s="386">
        <v>0</v>
      </c>
      <c r="BD433" s="431">
        <f t="shared" si="379"/>
        <v>0</v>
      </c>
      <c r="BE433" s="385">
        <v>0</v>
      </c>
      <c r="BF433" s="431">
        <f t="shared" si="368"/>
        <v>0</v>
      </c>
      <c r="BG433" s="386">
        <v>0</v>
      </c>
      <c r="BH433" s="431">
        <f t="shared" si="369"/>
        <v>0</v>
      </c>
      <c r="BI433" s="386">
        <v>0</v>
      </c>
      <c r="BJ433" s="431">
        <f t="shared" si="370"/>
        <v>0</v>
      </c>
      <c r="BK433" s="385">
        <v>0</v>
      </c>
      <c r="BL433" s="445">
        <f t="shared" si="371"/>
        <v>0</v>
      </c>
      <c r="BM433" s="77" t="s">
        <v>1470</v>
      </c>
      <c r="BN433" s="306"/>
      <c r="BO433" s="599"/>
      <c r="BP433" s="306" t="str">
        <f t="shared" si="380"/>
        <v>M87019-031</v>
      </c>
    </row>
    <row r="434" spans="1:68" ht="14.25" hidden="1" customHeight="1">
      <c r="A434" s="493" t="s">
        <v>864</v>
      </c>
      <c r="B434" s="130" t="s">
        <v>1422</v>
      </c>
      <c r="C434" s="544" t="s">
        <v>87</v>
      </c>
      <c r="D434" s="549" t="s">
        <v>161</v>
      </c>
      <c r="E434" s="550" t="s">
        <v>194</v>
      </c>
      <c r="F434" s="1070"/>
      <c r="G434" s="214">
        <v>2022</v>
      </c>
      <c r="H434" s="176" t="s">
        <v>223</v>
      </c>
      <c r="I434" s="176" t="s">
        <v>217</v>
      </c>
      <c r="J434" s="330" t="s">
        <v>196</v>
      </c>
      <c r="K434" s="176" t="s">
        <v>1181</v>
      </c>
      <c r="L434" s="176" t="s">
        <v>167</v>
      </c>
      <c r="M434" s="327" t="s">
        <v>1479</v>
      </c>
      <c r="N434" s="55">
        <v>18.809999999999999</v>
      </c>
      <c r="O434" s="55">
        <f t="shared" si="372"/>
        <v>19.34</v>
      </c>
      <c r="P434" s="55">
        <v>19.34</v>
      </c>
      <c r="Q434" s="55">
        <f t="shared" si="373"/>
        <v>19.34</v>
      </c>
      <c r="R434" s="55">
        <f t="shared" si="373"/>
        <v>19.34</v>
      </c>
      <c r="S434" s="55">
        <f t="shared" si="373"/>
        <v>19.34</v>
      </c>
      <c r="T434" s="55">
        <f t="shared" si="373"/>
        <v>19.34</v>
      </c>
      <c r="U434" s="55">
        <f t="shared" si="374"/>
        <v>19.34</v>
      </c>
      <c r="V434" s="55">
        <f t="shared" si="374"/>
        <v>19.34</v>
      </c>
      <c r="W434" s="55">
        <f t="shared" si="374"/>
        <v>19.34</v>
      </c>
      <c r="X434" s="55">
        <v>19.34</v>
      </c>
      <c r="Y434" s="55">
        <f t="shared" ref="Y434:AA434" si="513">X434</f>
        <v>19.34</v>
      </c>
      <c r="Z434" s="55">
        <f t="shared" si="513"/>
        <v>19.34</v>
      </c>
      <c r="AA434" s="55">
        <f t="shared" si="513"/>
        <v>19.34</v>
      </c>
      <c r="AB434" s="147">
        <f t="shared" si="376"/>
        <v>1.6</v>
      </c>
      <c r="AC434" s="147">
        <v>1.6</v>
      </c>
      <c r="AD434" s="147">
        <f t="shared" ref="AD434:AJ434" si="514">AC434</f>
        <v>1.6</v>
      </c>
      <c r="AE434" s="147">
        <f t="shared" si="514"/>
        <v>1.6</v>
      </c>
      <c r="AF434" s="147">
        <f t="shared" si="514"/>
        <v>1.6</v>
      </c>
      <c r="AG434" s="147">
        <f t="shared" si="514"/>
        <v>1.6</v>
      </c>
      <c r="AH434" s="147">
        <f t="shared" si="514"/>
        <v>1.6</v>
      </c>
      <c r="AI434" s="147">
        <f t="shared" si="514"/>
        <v>1.6</v>
      </c>
      <c r="AJ434" s="147">
        <f t="shared" si="514"/>
        <v>1.6</v>
      </c>
      <c r="AK434" s="147">
        <v>1.6</v>
      </c>
      <c r="AL434" s="147">
        <f t="shared" ref="AL434:AN434" si="515">AK434</f>
        <v>1.6</v>
      </c>
      <c r="AM434" s="147">
        <f t="shared" si="515"/>
        <v>1.6</v>
      </c>
      <c r="AN434" s="147">
        <f t="shared" si="515"/>
        <v>1.6</v>
      </c>
      <c r="AO434" s="420">
        <v>0</v>
      </c>
      <c r="AP434" s="431">
        <f t="shared" si="361"/>
        <v>0</v>
      </c>
      <c r="AQ434" s="385">
        <v>0</v>
      </c>
      <c r="AR434" s="237">
        <f t="shared" si="362"/>
        <v>0</v>
      </c>
      <c r="AS434" s="96">
        <v>0</v>
      </c>
      <c r="AT434" s="431">
        <f t="shared" si="363"/>
        <v>0</v>
      </c>
      <c r="AU434" s="420">
        <v>0</v>
      </c>
      <c r="AV434" s="431">
        <f t="shared" si="364"/>
        <v>0</v>
      </c>
      <c r="AW434" s="385">
        <v>0</v>
      </c>
      <c r="AX434" s="431">
        <f t="shared" si="365"/>
        <v>0</v>
      </c>
      <c r="AY434" s="386">
        <v>0</v>
      </c>
      <c r="AZ434" s="431">
        <f t="shared" si="366"/>
        <v>0</v>
      </c>
      <c r="BA434" s="386">
        <v>0</v>
      </c>
      <c r="BB434" s="431">
        <f t="shared" si="367"/>
        <v>0</v>
      </c>
      <c r="BC434" s="386">
        <v>0</v>
      </c>
      <c r="BD434" s="431">
        <f t="shared" si="379"/>
        <v>0</v>
      </c>
      <c r="BE434" s="385">
        <v>0</v>
      </c>
      <c r="BF434" s="431">
        <f t="shared" si="368"/>
        <v>0</v>
      </c>
      <c r="BG434" s="386">
        <v>0</v>
      </c>
      <c r="BH434" s="431">
        <f t="shared" si="369"/>
        <v>0</v>
      </c>
      <c r="BI434" s="386">
        <v>0</v>
      </c>
      <c r="BJ434" s="431">
        <f t="shared" si="370"/>
        <v>0</v>
      </c>
      <c r="BK434" s="385">
        <v>0</v>
      </c>
      <c r="BL434" s="445">
        <f t="shared" si="371"/>
        <v>0</v>
      </c>
      <c r="BM434" s="77" t="s">
        <v>1471</v>
      </c>
      <c r="BN434" s="306"/>
      <c r="BO434" s="599"/>
      <c r="BP434" s="306" t="str">
        <f t="shared" si="380"/>
        <v>M87019-041</v>
      </c>
    </row>
    <row r="435" spans="1:68" ht="14.25" hidden="1" customHeight="1">
      <c r="A435" s="493" t="s">
        <v>864</v>
      </c>
      <c r="B435" s="130" t="s">
        <v>1422</v>
      </c>
      <c r="C435" s="544" t="s">
        <v>87</v>
      </c>
      <c r="D435" s="549" t="s">
        <v>161</v>
      </c>
      <c r="E435" s="550" t="s">
        <v>194</v>
      </c>
      <c r="F435" s="1070"/>
      <c r="G435" s="214">
        <v>2024</v>
      </c>
      <c r="H435" s="176" t="s">
        <v>223</v>
      </c>
      <c r="I435" s="176" t="s">
        <v>217</v>
      </c>
      <c r="J435" s="330" t="s">
        <v>196</v>
      </c>
      <c r="K435" s="176" t="s">
        <v>1181</v>
      </c>
      <c r="L435" s="176" t="s">
        <v>167</v>
      </c>
      <c r="M435" s="327" t="s">
        <v>1479</v>
      </c>
      <c r="N435" s="55">
        <v>18.812000000000001</v>
      </c>
      <c r="O435" s="55">
        <f t="shared" si="372"/>
        <v>19.14</v>
      </c>
      <c r="P435" s="55">
        <v>19.14</v>
      </c>
      <c r="Q435" s="55">
        <f t="shared" si="373"/>
        <v>19.14</v>
      </c>
      <c r="R435" s="55">
        <f t="shared" si="373"/>
        <v>19.14</v>
      </c>
      <c r="S435" s="55">
        <f t="shared" si="373"/>
        <v>19.14</v>
      </c>
      <c r="T435" s="55">
        <f t="shared" si="373"/>
        <v>19.14</v>
      </c>
      <c r="U435" s="55">
        <f t="shared" si="374"/>
        <v>19.14</v>
      </c>
      <c r="V435" s="55">
        <f t="shared" si="374"/>
        <v>19.14</v>
      </c>
      <c r="W435" s="55">
        <f t="shared" si="374"/>
        <v>19.14</v>
      </c>
      <c r="X435" s="55">
        <v>19.14</v>
      </c>
      <c r="Y435" s="55">
        <f t="shared" ref="Y435:AA435" si="516">X435</f>
        <v>19.14</v>
      </c>
      <c r="Z435" s="55">
        <f t="shared" si="516"/>
        <v>19.14</v>
      </c>
      <c r="AA435" s="55">
        <f t="shared" si="516"/>
        <v>19.14</v>
      </c>
      <c r="AB435" s="147">
        <f t="shared" si="376"/>
        <v>1.6</v>
      </c>
      <c r="AC435" s="147">
        <v>1.6</v>
      </c>
      <c r="AD435" s="147">
        <f t="shared" ref="AD435:AJ435" si="517">AC435</f>
        <v>1.6</v>
      </c>
      <c r="AE435" s="147">
        <f t="shared" si="517"/>
        <v>1.6</v>
      </c>
      <c r="AF435" s="147">
        <f t="shared" si="517"/>
        <v>1.6</v>
      </c>
      <c r="AG435" s="147">
        <f t="shared" si="517"/>
        <v>1.6</v>
      </c>
      <c r="AH435" s="147">
        <f t="shared" si="517"/>
        <v>1.6</v>
      </c>
      <c r="AI435" s="147">
        <f t="shared" si="517"/>
        <v>1.6</v>
      </c>
      <c r="AJ435" s="147">
        <f t="shared" si="517"/>
        <v>1.6</v>
      </c>
      <c r="AK435" s="147">
        <v>1.6</v>
      </c>
      <c r="AL435" s="147">
        <f t="shared" ref="AL435:AN435" si="518">AK435</f>
        <v>1.6</v>
      </c>
      <c r="AM435" s="147">
        <f t="shared" si="518"/>
        <v>1.6</v>
      </c>
      <c r="AN435" s="147">
        <f t="shared" si="518"/>
        <v>1.6</v>
      </c>
      <c r="AO435" s="420">
        <v>0</v>
      </c>
      <c r="AP435" s="431">
        <f t="shared" si="361"/>
        <v>0</v>
      </c>
      <c r="AQ435" s="385">
        <v>36</v>
      </c>
      <c r="AR435" s="237">
        <f t="shared" si="362"/>
        <v>57.6</v>
      </c>
      <c r="AS435" s="96">
        <v>12</v>
      </c>
      <c r="AT435" s="431">
        <f t="shared" si="363"/>
        <v>19.200000000000003</v>
      </c>
      <c r="AU435" s="420">
        <v>12</v>
      </c>
      <c r="AV435" s="431">
        <f t="shared" si="364"/>
        <v>19.200000000000003</v>
      </c>
      <c r="AW435" s="385">
        <v>0</v>
      </c>
      <c r="AX435" s="431">
        <f t="shared" si="365"/>
        <v>0</v>
      </c>
      <c r="AY435" s="386">
        <v>0</v>
      </c>
      <c r="AZ435" s="431">
        <f t="shared" si="366"/>
        <v>0</v>
      </c>
      <c r="BA435" s="386">
        <v>0</v>
      </c>
      <c r="BB435" s="431">
        <f t="shared" si="367"/>
        <v>0</v>
      </c>
      <c r="BC435" s="386">
        <v>0</v>
      </c>
      <c r="BD435" s="431">
        <f t="shared" si="379"/>
        <v>0</v>
      </c>
      <c r="BE435" s="385">
        <v>0</v>
      </c>
      <c r="BF435" s="431">
        <f t="shared" si="368"/>
        <v>0</v>
      </c>
      <c r="BG435" s="386">
        <v>0</v>
      </c>
      <c r="BH435" s="431">
        <f t="shared" si="369"/>
        <v>0</v>
      </c>
      <c r="BI435" s="386">
        <v>0</v>
      </c>
      <c r="BJ435" s="431">
        <f t="shared" si="370"/>
        <v>0</v>
      </c>
      <c r="BK435" s="385">
        <v>24</v>
      </c>
      <c r="BL435" s="445">
        <f t="shared" si="371"/>
        <v>38.400000000000006</v>
      </c>
      <c r="BM435" s="77" t="s">
        <v>1460</v>
      </c>
      <c r="BN435" s="306"/>
      <c r="BO435" s="599"/>
      <c r="BP435" s="306" t="str">
        <f t="shared" si="380"/>
        <v>P10220-xx1</v>
      </c>
    </row>
    <row r="436" spans="1:68" ht="14.25" hidden="1" customHeight="1">
      <c r="A436" s="493" t="s">
        <v>864</v>
      </c>
      <c r="B436" s="130" t="s">
        <v>1422</v>
      </c>
      <c r="C436" s="544" t="s">
        <v>87</v>
      </c>
      <c r="D436" s="549" t="s">
        <v>161</v>
      </c>
      <c r="E436" s="550" t="s">
        <v>194</v>
      </c>
      <c r="F436" s="1070"/>
      <c r="G436" s="214">
        <v>2024</v>
      </c>
      <c r="H436" s="176" t="s">
        <v>223</v>
      </c>
      <c r="I436" s="176" t="s">
        <v>217</v>
      </c>
      <c r="J436" s="330" t="s">
        <v>196</v>
      </c>
      <c r="K436" s="176" t="s">
        <v>1181</v>
      </c>
      <c r="L436" s="176" t="s">
        <v>167</v>
      </c>
      <c r="M436" s="327" t="s">
        <v>1479</v>
      </c>
      <c r="N436" s="55">
        <v>18.812000000000001</v>
      </c>
      <c r="O436" s="55">
        <f t="shared" si="372"/>
        <v>19.260000000000002</v>
      </c>
      <c r="P436" s="55">
        <v>19.260000000000002</v>
      </c>
      <c r="Q436" s="55">
        <f t="shared" si="373"/>
        <v>19.260000000000002</v>
      </c>
      <c r="R436" s="55">
        <f t="shared" si="373"/>
        <v>19.260000000000002</v>
      </c>
      <c r="S436" s="55">
        <f t="shared" si="373"/>
        <v>19.260000000000002</v>
      </c>
      <c r="T436" s="55">
        <f t="shared" si="373"/>
        <v>19.260000000000002</v>
      </c>
      <c r="U436" s="55">
        <f t="shared" si="374"/>
        <v>19.260000000000002</v>
      </c>
      <c r="V436" s="55">
        <f t="shared" si="374"/>
        <v>19.260000000000002</v>
      </c>
      <c r="W436" s="55">
        <f t="shared" si="374"/>
        <v>19.260000000000002</v>
      </c>
      <c r="X436" s="55">
        <v>19.260000000000002</v>
      </c>
      <c r="Y436" s="55">
        <f t="shared" ref="Y436:AA436" si="519">X436</f>
        <v>19.260000000000002</v>
      </c>
      <c r="Z436" s="55">
        <f t="shared" si="519"/>
        <v>19.260000000000002</v>
      </c>
      <c r="AA436" s="55">
        <f t="shared" si="519"/>
        <v>19.260000000000002</v>
      </c>
      <c r="AB436" s="147">
        <f t="shared" si="376"/>
        <v>1.6</v>
      </c>
      <c r="AC436" s="147">
        <v>1.6</v>
      </c>
      <c r="AD436" s="147">
        <f t="shared" ref="AD436:AJ436" si="520">AC436</f>
        <v>1.6</v>
      </c>
      <c r="AE436" s="147">
        <f t="shared" si="520"/>
        <v>1.6</v>
      </c>
      <c r="AF436" s="147">
        <f t="shared" si="520"/>
        <v>1.6</v>
      </c>
      <c r="AG436" s="147">
        <f t="shared" si="520"/>
        <v>1.6</v>
      </c>
      <c r="AH436" s="147">
        <f t="shared" si="520"/>
        <v>1.6</v>
      </c>
      <c r="AI436" s="147">
        <f t="shared" si="520"/>
        <v>1.6</v>
      </c>
      <c r="AJ436" s="147">
        <f t="shared" si="520"/>
        <v>1.6</v>
      </c>
      <c r="AK436" s="147">
        <v>1.6</v>
      </c>
      <c r="AL436" s="147">
        <f t="shared" ref="AL436:AN436" si="521">AK436</f>
        <v>1.6</v>
      </c>
      <c r="AM436" s="147">
        <f t="shared" si="521"/>
        <v>1.6</v>
      </c>
      <c r="AN436" s="147">
        <f t="shared" si="521"/>
        <v>1.6</v>
      </c>
      <c r="AO436" s="420">
        <v>0</v>
      </c>
      <c r="AP436" s="431">
        <f t="shared" si="361"/>
        <v>0</v>
      </c>
      <c r="AQ436" s="385">
        <v>0</v>
      </c>
      <c r="AR436" s="237">
        <f t="shared" si="362"/>
        <v>0</v>
      </c>
      <c r="AS436" s="96">
        <v>0</v>
      </c>
      <c r="AT436" s="431">
        <f t="shared" si="363"/>
        <v>0</v>
      </c>
      <c r="AU436" s="420">
        <v>0</v>
      </c>
      <c r="AV436" s="431">
        <f t="shared" si="364"/>
        <v>0</v>
      </c>
      <c r="AW436" s="385">
        <v>0</v>
      </c>
      <c r="AX436" s="431">
        <f t="shared" si="365"/>
        <v>0</v>
      </c>
      <c r="AY436" s="386">
        <v>0</v>
      </c>
      <c r="AZ436" s="431">
        <f t="shared" si="366"/>
        <v>0</v>
      </c>
      <c r="BA436" s="386">
        <v>0</v>
      </c>
      <c r="BB436" s="431">
        <f t="shared" si="367"/>
        <v>0</v>
      </c>
      <c r="BC436" s="386">
        <v>0</v>
      </c>
      <c r="BD436" s="431">
        <f t="shared" si="379"/>
        <v>0</v>
      </c>
      <c r="BE436" s="385">
        <v>0</v>
      </c>
      <c r="BF436" s="431">
        <f t="shared" si="368"/>
        <v>0</v>
      </c>
      <c r="BG436" s="386">
        <v>0</v>
      </c>
      <c r="BH436" s="431">
        <f t="shared" si="369"/>
        <v>0</v>
      </c>
      <c r="BI436" s="386">
        <v>0</v>
      </c>
      <c r="BJ436" s="431">
        <f t="shared" si="370"/>
        <v>0</v>
      </c>
      <c r="BK436" s="385">
        <v>0</v>
      </c>
      <c r="BL436" s="445">
        <f t="shared" si="371"/>
        <v>0</v>
      </c>
      <c r="BM436" s="77" t="s">
        <v>1472</v>
      </c>
      <c r="BN436" s="306"/>
      <c r="BO436" s="599"/>
      <c r="BP436" s="306" t="str">
        <f t="shared" si="380"/>
        <v>P10220-031</v>
      </c>
    </row>
    <row r="437" spans="1:68" ht="14.25" hidden="1" customHeight="1">
      <c r="A437" s="493" t="s">
        <v>864</v>
      </c>
      <c r="B437" s="130" t="s">
        <v>1422</v>
      </c>
      <c r="C437" s="544" t="s">
        <v>87</v>
      </c>
      <c r="D437" s="549" t="s">
        <v>161</v>
      </c>
      <c r="E437" s="550" t="s">
        <v>194</v>
      </c>
      <c r="F437" s="1070"/>
      <c r="G437" s="214">
        <v>2024</v>
      </c>
      <c r="H437" s="176" t="s">
        <v>223</v>
      </c>
      <c r="I437" s="176" t="s">
        <v>217</v>
      </c>
      <c r="J437" s="330" t="s">
        <v>196</v>
      </c>
      <c r="K437" s="176" t="s">
        <v>1181</v>
      </c>
      <c r="L437" s="176" t="s">
        <v>167</v>
      </c>
      <c r="M437" s="327" t="s">
        <v>1479</v>
      </c>
      <c r="N437" s="55">
        <v>18.812000000000001</v>
      </c>
      <c r="O437" s="55">
        <f t="shared" si="372"/>
        <v>19.34</v>
      </c>
      <c r="P437" s="55">
        <v>19.34</v>
      </c>
      <c r="Q437" s="55">
        <f t="shared" si="373"/>
        <v>19.34</v>
      </c>
      <c r="R437" s="55">
        <f t="shared" si="373"/>
        <v>19.34</v>
      </c>
      <c r="S437" s="55">
        <f t="shared" si="373"/>
        <v>19.34</v>
      </c>
      <c r="T437" s="55">
        <f t="shared" si="373"/>
        <v>19.34</v>
      </c>
      <c r="U437" s="55">
        <f t="shared" si="374"/>
        <v>19.34</v>
      </c>
      <c r="V437" s="55">
        <f t="shared" si="374"/>
        <v>19.34</v>
      </c>
      <c r="W437" s="55">
        <f t="shared" si="374"/>
        <v>19.34</v>
      </c>
      <c r="X437" s="55">
        <v>19.34</v>
      </c>
      <c r="Y437" s="55">
        <f t="shared" ref="Y437:AA437" si="522">X437</f>
        <v>19.34</v>
      </c>
      <c r="Z437" s="55">
        <f t="shared" si="522"/>
        <v>19.34</v>
      </c>
      <c r="AA437" s="55">
        <f t="shared" si="522"/>
        <v>19.34</v>
      </c>
      <c r="AB437" s="147">
        <f t="shared" si="376"/>
        <v>1.6</v>
      </c>
      <c r="AC437" s="147">
        <v>1.6</v>
      </c>
      <c r="AD437" s="147">
        <f t="shared" ref="AD437:AJ437" si="523">AC437</f>
        <v>1.6</v>
      </c>
      <c r="AE437" s="147">
        <f t="shared" si="523"/>
        <v>1.6</v>
      </c>
      <c r="AF437" s="147">
        <f t="shared" si="523"/>
        <v>1.6</v>
      </c>
      <c r="AG437" s="147">
        <f t="shared" si="523"/>
        <v>1.6</v>
      </c>
      <c r="AH437" s="147">
        <f t="shared" si="523"/>
        <v>1.6</v>
      </c>
      <c r="AI437" s="147">
        <f t="shared" si="523"/>
        <v>1.6</v>
      </c>
      <c r="AJ437" s="147">
        <f t="shared" si="523"/>
        <v>1.6</v>
      </c>
      <c r="AK437" s="147">
        <v>1.6</v>
      </c>
      <c r="AL437" s="147">
        <f t="shared" ref="AL437:AN437" si="524">AK437</f>
        <v>1.6</v>
      </c>
      <c r="AM437" s="147">
        <f t="shared" si="524"/>
        <v>1.6</v>
      </c>
      <c r="AN437" s="147">
        <f t="shared" si="524"/>
        <v>1.6</v>
      </c>
      <c r="AO437" s="420">
        <v>0</v>
      </c>
      <c r="AP437" s="431">
        <f t="shared" si="361"/>
        <v>0</v>
      </c>
      <c r="AQ437" s="385">
        <v>0</v>
      </c>
      <c r="AR437" s="237">
        <f t="shared" si="362"/>
        <v>0</v>
      </c>
      <c r="AS437" s="96">
        <v>0</v>
      </c>
      <c r="AT437" s="431">
        <f t="shared" si="363"/>
        <v>0</v>
      </c>
      <c r="AU437" s="420">
        <v>0</v>
      </c>
      <c r="AV437" s="431">
        <f t="shared" si="364"/>
        <v>0</v>
      </c>
      <c r="AW437" s="385">
        <v>0</v>
      </c>
      <c r="AX437" s="431">
        <f t="shared" si="365"/>
        <v>0</v>
      </c>
      <c r="AY437" s="386">
        <v>0</v>
      </c>
      <c r="AZ437" s="431">
        <f t="shared" si="366"/>
        <v>0</v>
      </c>
      <c r="BA437" s="386">
        <v>0</v>
      </c>
      <c r="BB437" s="431">
        <f t="shared" si="367"/>
        <v>0</v>
      </c>
      <c r="BC437" s="386">
        <v>0</v>
      </c>
      <c r="BD437" s="431">
        <f t="shared" si="379"/>
        <v>0</v>
      </c>
      <c r="BE437" s="385">
        <v>0</v>
      </c>
      <c r="BF437" s="431">
        <f t="shared" si="368"/>
        <v>0</v>
      </c>
      <c r="BG437" s="386">
        <v>0</v>
      </c>
      <c r="BH437" s="431">
        <f t="shared" si="369"/>
        <v>0</v>
      </c>
      <c r="BI437" s="386">
        <v>0</v>
      </c>
      <c r="BJ437" s="431">
        <f t="shared" si="370"/>
        <v>0</v>
      </c>
      <c r="BK437" s="385">
        <v>0</v>
      </c>
      <c r="BL437" s="445">
        <f t="shared" si="371"/>
        <v>0</v>
      </c>
      <c r="BM437" s="77" t="s">
        <v>1473</v>
      </c>
      <c r="BN437" s="306"/>
      <c r="BO437" s="599"/>
      <c r="BP437" s="306" t="str">
        <f t="shared" si="380"/>
        <v>P10220-041</v>
      </c>
    </row>
    <row r="438" spans="1:68" ht="14.25" hidden="1" customHeight="1">
      <c r="A438" s="493" t="s">
        <v>864</v>
      </c>
      <c r="B438" s="130" t="s">
        <v>1422</v>
      </c>
      <c r="C438" s="544" t="s">
        <v>87</v>
      </c>
      <c r="D438" s="549" t="s">
        <v>161</v>
      </c>
      <c r="E438" s="550" t="s">
        <v>194</v>
      </c>
      <c r="F438" s="1070"/>
      <c r="G438" s="214">
        <v>2022</v>
      </c>
      <c r="H438" s="176" t="s">
        <v>223</v>
      </c>
      <c r="I438" s="176" t="s">
        <v>217</v>
      </c>
      <c r="J438" s="330" t="s">
        <v>196</v>
      </c>
      <c r="K438" s="176" t="s">
        <v>1181</v>
      </c>
      <c r="L438" s="176" t="s">
        <v>1182</v>
      </c>
      <c r="M438" s="327" t="s">
        <v>1480</v>
      </c>
      <c r="N438" s="55">
        <v>18.809999999999999</v>
      </c>
      <c r="O438" s="55">
        <f t="shared" si="372"/>
        <v>19.23</v>
      </c>
      <c r="P438" s="55">
        <v>19.23</v>
      </c>
      <c r="Q438" s="55">
        <f t="shared" si="373"/>
        <v>19.23</v>
      </c>
      <c r="R438" s="55">
        <f t="shared" si="373"/>
        <v>19.23</v>
      </c>
      <c r="S438" s="55">
        <f t="shared" si="373"/>
        <v>19.23</v>
      </c>
      <c r="T438" s="55">
        <f t="shared" si="373"/>
        <v>19.23</v>
      </c>
      <c r="U438" s="55">
        <f t="shared" si="374"/>
        <v>19.23</v>
      </c>
      <c r="V438" s="55">
        <f t="shared" si="374"/>
        <v>19.23</v>
      </c>
      <c r="W438" s="55">
        <f t="shared" si="374"/>
        <v>19.23</v>
      </c>
      <c r="X438" s="55">
        <v>19.23</v>
      </c>
      <c r="Y438" s="55">
        <f t="shared" ref="Y438:AA438" si="525">X438</f>
        <v>19.23</v>
      </c>
      <c r="Z438" s="55">
        <f t="shared" si="525"/>
        <v>19.23</v>
      </c>
      <c r="AA438" s="55">
        <f t="shared" si="525"/>
        <v>19.23</v>
      </c>
      <c r="AB438" s="147">
        <f t="shared" si="376"/>
        <v>1.6</v>
      </c>
      <c r="AC438" s="147">
        <v>1.6</v>
      </c>
      <c r="AD438" s="147">
        <f t="shared" ref="AD438:AJ438" si="526">AC438</f>
        <v>1.6</v>
      </c>
      <c r="AE438" s="147">
        <f t="shared" si="526"/>
        <v>1.6</v>
      </c>
      <c r="AF438" s="147">
        <f t="shared" si="526"/>
        <v>1.6</v>
      </c>
      <c r="AG438" s="147">
        <f t="shared" si="526"/>
        <v>1.6</v>
      </c>
      <c r="AH438" s="147">
        <f t="shared" si="526"/>
        <v>1.6</v>
      </c>
      <c r="AI438" s="147">
        <f t="shared" si="526"/>
        <v>1.6</v>
      </c>
      <c r="AJ438" s="147">
        <f t="shared" si="526"/>
        <v>1.6</v>
      </c>
      <c r="AK438" s="147">
        <v>1.6</v>
      </c>
      <c r="AL438" s="147">
        <f t="shared" ref="AL438:AN438" si="527">AK438</f>
        <v>1.6</v>
      </c>
      <c r="AM438" s="147">
        <f t="shared" si="527"/>
        <v>1.6</v>
      </c>
      <c r="AN438" s="147">
        <f t="shared" si="527"/>
        <v>1.6</v>
      </c>
      <c r="AO438" s="420">
        <v>0</v>
      </c>
      <c r="AP438" s="431">
        <f t="shared" si="361"/>
        <v>0</v>
      </c>
      <c r="AQ438" s="385">
        <v>2000</v>
      </c>
      <c r="AR438" s="237">
        <f t="shared" si="362"/>
        <v>3200</v>
      </c>
      <c r="AS438" s="96">
        <v>1000</v>
      </c>
      <c r="AT438" s="431">
        <f t="shared" si="363"/>
        <v>1600</v>
      </c>
      <c r="AU438" s="420">
        <v>6000</v>
      </c>
      <c r="AV438" s="431">
        <f t="shared" si="364"/>
        <v>9600</v>
      </c>
      <c r="AW438" s="385">
        <v>3000</v>
      </c>
      <c r="AX438" s="431">
        <f t="shared" si="365"/>
        <v>4800</v>
      </c>
      <c r="AY438" s="386">
        <v>5000</v>
      </c>
      <c r="AZ438" s="431">
        <f t="shared" si="366"/>
        <v>8000</v>
      </c>
      <c r="BA438" s="386">
        <v>3000</v>
      </c>
      <c r="BB438" s="431">
        <f t="shared" si="367"/>
        <v>4800</v>
      </c>
      <c r="BC438" s="386">
        <v>0</v>
      </c>
      <c r="BD438" s="431">
        <f t="shared" si="379"/>
        <v>0</v>
      </c>
      <c r="BE438" s="385">
        <v>3400</v>
      </c>
      <c r="BF438" s="431">
        <f t="shared" si="368"/>
        <v>5440</v>
      </c>
      <c r="BG438" s="386">
        <v>0</v>
      </c>
      <c r="BH438" s="431">
        <f t="shared" si="369"/>
        <v>0</v>
      </c>
      <c r="BI438" s="386">
        <v>3000</v>
      </c>
      <c r="BJ438" s="431">
        <f t="shared" si="370"/>
        <v>4800</v>
      </c>
      <c r="BK438" s="385">
        <v>2000</v>
      </c>
      <c r="BL438" s="445">
        <f t="shared" si="371"/>
        <v>3200</v>
      </c>
      <c r="BM438" s="77" t="s">
        <v>1481</v>
      </c>
      <c r="BN438" s="306"/>
      <c r="BO438" s="599"/>
      <c r="BP438" s="306" t="str">
        <f t="shared" si="380"/>
        <v>M87019-BL1</v>
      </c>
    </row>
    <row r="439" spans="1:68" ht="14.25" hidden="1" customHeight="1">
      <c r="A439" s="493" t="s">
        <v>864</v>
      </c>
      <c r="B439" s="130" t="s">
        <v>1422</v>
      </c>
      <c r="C439" s="544" t="s">
        <v>87</v>
      </c>
      <c r="D439" s="549" t="s">
        <v>161</v>
      </c>
      <c r="E439" s="550" t="s">
        <v>194</v>
      </c>
      <c r="F439" s="1070"/>
      <c r="G439" s="214">
        <v>2024</v>
      </c>
      <c r="H439" s="176" t="s">
        <v>223</v>
      </c>
      <c r="I439" s="176" t="s">
        <v>217</v>
      </c>
      <c r="J439" s="330" t="s">
        <v>196</v>
      </c>
      <c r="K439" s="176" t="s">
        <v>1181</v>
      </c>
      <c r="L439" s="176" t="s">
        <v>1182</v>
      </c>
      <c r="M439" s="327" t="s">
        <v>1480</v>
      </c>
      <c r="N439" s="55">
        <v>18.812000000000001</v>
      </c>
      <c r="O439" s="55">
        <f t="shared" si="372"/>
        <v>19.23</v>
      </c>
      <c r="P439" s="55">
        <v>19.23</v>
      </c>
      <c r="Q439" s="55">
        <f t="shared" si="373"/>
        <v>19.23</v>
      </c>
      <c r="R439" s="55">
        <f t="shared" si="373"/>
        <v>19.23</v>
      </c>
      <c r="S439" s="55">
        <f t="shared" si="373"/>
        <v>19.23</v>
      </c>
      <c r="T439" s="55">
        <f t="shared" si="373"/>
        <v>19.23</v>
      </c>
      <c r="U439" s="55">
        <f t="shared" si="374"/>
        <v>19.23</v>
      </c>
      <c r="V439" s="55">
        <f t="shared" si="374"/>
        <v>19.23</v>
      </c>
      <c r="W439" s="55">
        <f t="shared" si="374"/>
        <v>19.23</v>
      </c>
      <c r="X439" s="55">
        <v>19.23</v>
      </c>
      <c r="Y439" s="55">
        <f t="shared" ref="Y439:AA439" si="528">X439</f>
        <v>19.23</v>
      </c>
      <c r="Z439" s="55">
        <f t="shared" si="528"/>
        <v>19.23</v>
      </c>
      <c r="AA439" s="55">
        <f t="shared" si="528"/>
        <v>19.23</v>
      </c>
      <c r="AB439" s="147">
        <f t="shared" si="376"/>
        <v>1.6</v>
      </c>
      <c r="AC439" s="147">
        <v>1.6</v>
      </c>
      <c r="AD439" s="147">
        <f t="shared" ref="AD439:AJ439" si="529">AC439</f>
        <v>1.6</v>
      </c>
      <c r="AE439" s="147">
        <f t="shared" si="529"/>
        <v>1.6</v>
      </c>
      <c r="AF439" s="147">
        <f t="shared" si="529"/>
        <v>1.6</v>
      </c>
      <c r="AG439" s="147">
        <f t="shared" si="529"/>
        <v>1.6</v>
      </c>
      <c r="AH439" s="147">
        <f t="shared" si="529"/>
        <v>1.6</v>
      </c>
      <c r="AI439" s="147">
        <f t="shared" si="529"/>
        <v>1.6</v>
      </c>
      <c r="AJ439" s="147">
        <f t="shared" si="529"/>
        <v>1.6</v>
      </c>
      <c r="AK439" s="147">
        <v>1.6</v>
      </c>
      <c r="AL439" s="147">
        <f t="shared" ref="AL439:AN439" si="530">AK439</f>
        <v>1.6</v>
      </c>
      <c r="AM439" s="147">
        <f t="shared" si="530"/>
        <v>1.6</v>
      </c>
      <c r="AN439" s="147">
        <f t="shared" si="530"/>
        <v>1.6</v>
      </c>
      <c r="AO439" s="420">
        <v>0</v>
      </c>
      <c r="AP439" s="431">
        <f t="shared" si="361"/>
        <v>0</v>
      </c>
      <c r="AQ439" s="385">
        <v>0</v>
      </c>
      <c r="AR439" s="237">
        <f t="shared" si="362"/>
        <v>0</v>
      </c>
      <c r="AS439" s="96">
        <v>0</v>
      </c>
      <c r="AT439" s="431">
        <f t="shared" si="363"/>
        <v>0</v>
      </c>
      <c r="AU439" s="420">
        <v>1000</v>
      </c>
      <c r="AV439" s="431">
        <f t="shared" si="364"/>
        <v>1600</v>
      </c>
      <c r="AW439" s="385">
        <v>0</v>
      </c>
      <c r="AX439" s="431">
        <f t="shared" si="365"/>
        <v>0</v>
      </c>
      <c r="AY439" s="386">
        <v>0</v>
      </c>
      <c r="AZ439" s="431">
        <f t="shared" si="366"/>
        <v>0</v>
      </c>
      <c r="BA439" s="386">
        <v>0</v>
      </c>
      <c r="BB439" s="431">
        <f t="shared" si="367"/>
        <v>0</v>
      </c>
      <c r="BC439" s="386">
        <v>0</v>
      </c>
      <c r="BD439" s="431">
        <f t="shared" si="379"/>
        <v>0</v>
      </c>
      <c r="BE439" s="385">
        <v>0</v>
      </c>
      <c r="BF439" s="431">
        <f t="shared" si="368"/>
        <v>0</v>
      </c>
      <c r="BG439" s="386">
        <v>0</v>
      </c>
      <c r="BH439" s="431">
        <f t="shared" si="369"/>
        <v>0</v>
      </c>
      <c r="BI439" s="386">
        <v>0</v>
      </c>
      <c r="BJ439" s="431">
        <f t="shared" si="370"/>
        <v>0</v>
      </c>
      <c r="BK439" s="385">
        <v>0</v>
      </c>
      <c r="BL439" s="445">
        <f t="shared" si="371"/>
        <v>0</v>
      </c>
      <c r="BM439" s="77" t="s">
        <v>1462</v>
      </c>
      <c r="BN439" s="306"/>
      <c r="BO439" s="599"/>
      <c r="BP439" s="306" t="str">
        <f t="shared" si="380"/>
        <v>P10220-BL1</v>
      </c>
    </row>
    <row r="440" spans="1:68" ht="14.25" hidden="1" customHeight="1">
      <c r="A440" s="493" t="s">
        <v>864</v>
      </c>
      <c r="B440" s="130" t="s">
        <v>1422</v>
      </c>
      <c r="C440" s="544" t="s">
        <v>87</v>
      </c>
      <c r="D440" s="549" t="s">
        <v>161</v>
      </c>
      <c r="E440" s="550" t="s">
        <v>194</v>
      </c>
      <c r="F440" s="1070"/>
      <c r="G440" s="214">
        <v>2022</v>
      </c>
      <c r="H440" s="176" t="s">
        <v>212</v>
      </c>
      <c r="I440" s="176" t="s">
        <v>217</v>
      </c>
      <c r="J440" s="330" t="s">
        <v>196</v>
      </c>
      <c r="K440" s="176" t="s">
        <v>1181</v>
      </c>
      <c r="L440" s="176" t="s">
        <v>1221</v>
      </c>
      <c r="M440" s="327" t="s">
        <v>1461</v>
      </c>
      <c r="N440" s="55">
        <v>12.44</v>
      </c>
      <c r="O440" s="55">
        <f t="shared" si="372"/>
        <v>13.72</v>
      </c>
      <c r="P440" s="55">
        <v>13.72</v>
      </c>
      <c r="Q440" s="55">
        <f t="shared" si="373"/>
        <v>13.72</v>
      </c>
      <c r="R440" s="55">
        <f t="shared" si="373"/>
        <v>13.72</v>
      </c>
      <c r="S440" s="55">
        <f t="shared" si="373"/>
        <v>13.72</v>
      </c>
      <c r="T440" s="55">
        <f t="shared" si="373"/>
        <v>13.72</v>
      </c>
      <c r="U440" s="55">
        <f t="shared" si="374"/>
        <v>13.72</v>
      </c>
      <c r="V440" s="55">
        <f t="shared" si="374"/>
        <v>13.72</v>
      </c>
      <c r="W440" s="55">
        <f t="shared" si="374"/>
        <v>13.72</v>
      </c>
      <c r="X440" s="55">
        <v>13.72</v>
      </c>
      <c r="Y440" s="55">
        <f t="shared" ref="Y440:AA440" si="531">X440</f>
        <v>13.72</v>
      </c>
      <c r="Z440" s="55">
        <f t="shared" si="531"/>
        <v>13.72</v>
      </c>
      <c r="AA440" s="55">
        <f t="shared" si="531"/>
        <v>13.72</v>
      </c>
      <c r="AB440" s="147">
        <f t="shared" si="376"/>
        <v>2.63</v>
      </c>
      <c r="AC440" s="147">
        <v>2.63</v>
      </c>
      <c r="AD440" s="147">
        <f t="shared" ref="AD440:AJ440" si="532">AC440</f>
        <v>2.63</v>
      </c>
      <c r="AE440" s="147">
        <f t="shared" si="532"/>
        <v>2.63</v>
      </c>
      <c r="AF440" s="147">
        <f t="shared" si="532"/>
        <v>2.63</v>
      </c>
      <c r="AG440" s="147">
        <f t="shared" si="532"/>
        <v>2.63</v>
      </c>
      <c r="AH440" s="147">
        <f t="shared" si="532"/>
        <v>2.63</v>
      </c>
      <c r="AI440" s="147">
        <f t="shared" si="532"/>
        <v>2.63</v>
      </c>
      <c r="AJ440" s="147">
        <f t="shared" si="532"/>
        <v>2.63</v>
      </c>
      <c r="AK440" s="147">
        <v>2.63</v>
      </c>
      <c r="AL440" s="147">
        <f t="shared" ref="AL440:AN440" si="533">AK440</f>
        <v>2.63</v>
      </c>
      <c r="AM440" s="147">
        <f t="shared" si="533"/>
        <v>2.63</v>
      </c>
      <c r="AN440" s="147">
        <f t="shared" si="533"/>
        <v>2.63</v>
      </c>
      <c r="AO440" s="420">
        <v>0</v>
      </c>
      <c r="AP440" s="431">
        <f t="shared" si="361"/>
        <v>0</v>
      </c>
      <c r="AQ440" s="385">
        <v>0</v>
      </c>
      <c r="AR440" s="237">
        <f t="shared" si="362"/>
        <v>0</v>
      </c>
      <c r="AS440" s="96">
        <v>0</v>
      </c>
      <c r="AT440" s="431">
        <f t="shared" si="363"/>
        <v>0</v>
      </c>
      <c r="AU440" s="420">
        <v>0</v>
      </c>
      <c r="AV440" s="431">
        <f t="shared" si="364"/>
        <v>0</v>
      </c>
      <c r="AW440" s="385">
        <v>0</v>
      </c>
      <c r="AX440" s="431">
        <f t="shared" si="365"/>
        <v>0</v>
      </c>
      <c r="AY440" s="386">
        <v>0</v>
      </c>
      <c r="AZ440" s="431">
        <f t="shared" si="366"/>
        <v>0</v>
      </c>
      <c r="BA440" s="386">
        <v>0</v>
      </c>
      <c r="BB440" s="431">
        <f t="shared" si="367"/>
        <v>0</v>
      </c>
      <c r="BC440" s="386">
        <v>0</v>
      </c>
      <c r="BD440" s="431">
        <f t="shared" si="379"/>
        <v>0</v>
      </c>
      <c r="BE440" s="385">
        <v>0</v>
      </c>
      <c r="BF440" s="431">
        <f t="shared" si="368"/>
        <v>0</v>
      </c>
      <c r="BG440" s="386">
        <v>0</v>
      </c>
      <c r="BH440" s="431">
        <f t="shared" si="369"/>
        <v>0</v>
      </c>
      <c r="BI440" s="386">
        <v>0</v>
      </c>
      <c r="BJ440" s="431">
        <f t="shared" si="370"/>
        <v>0</v>
      </c>
      <c r="BK440" s="385">
        <v>0</v>
      </c>
      <c r="BL440" s="445">
        <f t="shared" si="371"/>
        <v>0</v>
      </c>
      <c r="BM440" s="77" t="s">
        <v>1482</v>
      </c>
      <c r="BN440" s="306"/>
      <c r="BO440" s="599"/>
      <c r="BP440" s="306" t="str">
        <f t="shared" si="380"/>
        <v>N00541-xx1</v>
      </c>
    </row>
    <row r="441" spans="1:68" ht="14.25" hidden="1" customHeight="1">
      <c r="A441" s="493" t="s">
        <v>864</v>
      </c>
      <c r="B441" s="130" t="s">
        <v>1422</v>
      </c>
      <c r="C441" s="544" t="s">
        <v>87</v>
      </c>
      <c r="D441" s="549" t="s">
        <v>161</v>
      </c>
      <c r="E441" s="550" t="s">
        <v>194</v>
      </c>
      <c r="F441" s="1070"/>
      <c r="G441" s="214">
        <v>2022</v>
      </c>
      <c r="H441" s="176" t="s">
        <v>212</v>
      </c>
      <c r="I441" s="176" t="s">
        <v>217</v>
      </c>
      <c r="J441" s="330" t="s">
        <v>196</v>
      </c>
      <c r="K441" s="176" t="s">
        <v>1181</v>
      </c>
      <c r="L441" s="176" t="s">
        <v>1221</v>
      </c>
      <c r="M441" s="327" t="s">
        <v>1461</v>
      </c>
      <c r="N441" s="55">
        <v>12.25</v>
      </c>
      <c r="O441" s="55">
        <f t="shared" si="372"/>
        <v>12.6</v>
      </c>
      <c r="P441" s="55">
        <v>12.6</v>
      </c>
      <c r="Q441" s="55">
        <f t="shared" si="373"/>
        <v>12.6</v>
      </c>
      <c r="R441" s="55">
        <f t="shared" si="373"/>
        <v>12.6</v>
      </c>
      <c r="S441" s="55">
        <f t="shared" si="373"/>
        <v>12.6</v>
      </c>
      <c r="T441" s="55">
        <f t="shared" si="373"/>
        <v>12.6</v>
      </c>
      <c r="U441" s="55">
        <f t="shared" si="374"/>
        <v>12.6</v>
      </c>
      <c r="V441" s="55">
        <f t="shared" si="374"/>
        <v>12.6</v>
      </c>
      <c r="W441" s="55">
        <f t="shared" si="374"/>
        <v>12.6</v>
      </c>
      <c r="X441" s="55">
        <v>12.6</v>
      </c>
      <c r="Y441" s="55">
        <f t="shared" ref="Y441:AA441" si="534">X441</f>
        <v>12.6</v>
      </c>
      <c r="Z441" s="55">
        <f t="shared" si="534"/>
        <v>12.6</v>
      </c>
      <c r="AA441" s="55">
        <f t="shared" si="534"/>
        <v>12.6</v>
      </c>
      <c r="AB441" s="147">
        <f t="shared" si="376"/>
        <v>1.36</v>
      </c>
      <c r="AC441" s="147">
        <v>1.36</v>
      </c>
      <c r="AD441" s="147">
        <f t="shared" ref="AD441:AJ441" si="535">AC441</f>
        <v>1.36</v>
      </c>
      <c r="AE441" s="147">
        <f t="shared" si="535"/>
        <v>1.36</v>
      </c>
      <c r="AF441" s="147">
        <f t="shared" si="535"/>
        <v>1.36</v>
      </c>
      <c r="AG441" s="147">
        <f t="shared" si="535"/>
        <v>1.36</v>
      </c>
      <c r="AH441" s="147">
        <f t="shared" si="535"/>
        <v>1.36</v>
      </c>
      <c r="AI441" s="147">
        <f t="shared" si="535"/>
        <v>1.36</v>
      </c>
      <c r="AJ441" s="147">
        <f t="shared" si="535"/>
        <v>1.36</v>
      </c>
      <c r="AK441" s="147">
        <v>1.36</v>
      </c>
      <c r="AL441" s="147">
        <f t="shared" ref="AL441:AN441" si="536">AK441</f>
        <v>1.36</v>
      </c>
      <c r="AM441" s="147">
        <f t="shared" si="536"/>
        <v>1.36</v>
      </c>
      <c r="AN441" s="147">
        <f t="shared" si="536"/>
        <v>1.36</v>
      </c>
      <c r="AO441" s="420">
        <v>2100</v>
      </c>
      <c r="AP441" s="431">
        <f t="shared" si="361"/>
        <v>2856</v>
      </c>
      <c r="AQ441" s="385">
        <v>144</v>
      </c>
      <c r="AR441" s="237">
        <f t="shared" si="362"/>
        <v>195.84</v>
      </c>
      <c r="AS441" s="96">
        <v>0</v>
      </c>
      <c r="AT441" s="431">
        <f t="shared" si="363"/>
        <v>0</v>
      </c>
      <c r="AU441" s="420">
        <v>96</v>
      </c>
      <c r="AV441" s="431">
        <f t="shared" si="364"/>
        <v>130.56</v>
      </c>
      <c r="AW441" s="385">
        <v>1104</v>
      </c>
      <c r="AX441" s="431">
        <f t="shared" si="365"/>
        <v>1501.44</v>
      </c>
      <c r="AY441" s="386">
        <v>348</v>
      </c>
      <c r="AZ441" s="431">
        <f t="shared" si="366"/>
        <v>473.28000000000003</v>
      </c>
      <c r="BA441" s="386">
        <v>0</v>
      </c>
      <c r="BB441" s="431">
        <f t="shared" si="367"/>
        <v>0</v>
      </c>
      <c r="BC441" s="386">
        <v>0</v>
      </c>
      <c r="BD441" s="431">
        <f t="shared" si="379"/>
        <v>0</v>
      </c>
      <c r="BE441" s="385">
        <v>0</v>
      </c>
      <c r="BF441" s="431">
        <f t="shared" si="368"/>
        <v>0</v>
      </c>
      <c r="BG441" s="386">
        <v>0</v>
      </c>
      <c r="BH441" s="431">
        <f t="shared" si="369"/>
        <v>0</v>
      </c>
      <c r="BI441" s="386">
        <v>0</v>
      </c>
      <c r="BJ441" s="431">
        <f t="shared" si="370"/>
        <v>0</v>
      </c>
      <c r="BK441" s="385">
        <v>0</v>
      </c>
      <c r="BL441" s="445">
        <f t="shared" si="371"/>
        <v>0</v>
      </c>
      <c r="BM441" s="77" t="s">
        <v>1483</v>
      </c>
      <c r="BN441" s="306"/>
      <c r="BO441" s="599"/>
      <c r="BP441" s="306" t="str">
        <f t="shared" si="380"/>
        <v>N21809-xx1</v>
      </c>
    </row>
    <row r="442" spans="1:68" ht="14.25" hidden="1" customHeight="1">
      <c r="A442" s="493" t="s">
        <v>864</v>
      </c>
      <c r="B442" s="130" t="s">
        <v>1422</v>
      </c>
      <c r="C442" s="544" t="s">
        <v>87</v>
      </c>
      <c r="D442" s="549" t="s">
        <v>161</v>
      </c>
      <c r="E442" s="550" t="s">
        <v>194</v>
      </c>
      <c r="F442" s="1070"/>
      <c r="G442" s="214">
        <v>2022</v>
      </c>
      <c r="H442" s="176" t="s">
        <v>212</v>
      </c>
      <c r="I442" s="176" t="s">
        <v>217</v>
      </c>
      <c r="J442" s="330" t="s">
        <v>196</v>
      </c>
      <c r="K442" s="176" t="s">
        <v>1181</v>
      </c>
      <c r="L442" s="176" t="s">
        <v>1221</v>
      </c>
      <c r="M442" s="327" t="s">
        <v>1461</v>
      </c>
      <c r="N442" s="55">
        <v>12.7</v>
      </c>
      <c r="O442" s="55">
        <f t="shared" si="372"/>
        <v>13.05</v>
      </c>
      <c r="P442" s="55">
        <v>13.05</v>
      </c>
      <c r="Q442" s="55">
        <f t="shared" si="373"/>
        <v>13.05</v>
      </c>
      <c r="R442" s="55">
        <f t="shared" si="373"/>
        <v>13.05</v>
      </c>
      <c r="S442" s="55">
        <f t="shared" si="373"/>
        <v>13.05</v>
      </c>
      <c r="T442" s="55">
        <f t="shared" si="373"/>
        <v>13.05</v>
      </c>
      <c r="U442" s="55">
        <f t="shared" si="374"/>
        <v>13.05</v>
      </c>
      <c r="V442" s="55">
        <f t="shared" si="374"/>
        <v>13.05</v>
      </c>
      <c r="W442" s="55">
        <f t="shared" si="374"/>
        <v>13.05</v>
      </c>
      <c r="X442" s="55">
        <v>13.05</v>
      </c>
      <c r="Y442" s="55">
        <f t="shared" ref="Y442:AA442" si="537">X442</f>
        <v>13.05</v>
      </c>
      <c r="Z442" s="55">
        <f t="shared" si="537"/>
        <v>13.05</v>
      </c>
      <c r="AA442" s="55">
        <f t="shared" si="537"/>
        <v>13.05</v>
      </c>
      <c r="AB442" s="147">
        <f t="shared" si="376"/>
        <v>1.34</v>
      </c>
      <c r="AC442" s="147">
        <v>1.34</v>
      </c>
      <c r="AD442" s="147">
        <f t="shared" ref="AD442:AJ442" si="538">AC442</f>
        <v>1.34</v>
      </c>
      <c r="AE442" s="147">
        <f t="shared" si="538"/>
        <v>1.34</v>
      </c>
      <c r="AF442" s="147">
        <f t="shared" si="538"/>
        <v>1.34</v>
      </c>
      <c r="AG442" s="147">
        <f t="shared" si="538"/>
        <v>1.34</v>
      </c>
      <c r="AH442" s="147">
        <f t="shared" si="538"/>
        <v>1.34</v>
      </c>
      <c r="AI442" s="147">
        <f t="shared" si="538"/>
        <v>1.34</v>
      </c>
      <c r="AJ442" s="147">
        <f t="shared" si="538"/>
        <v>1.34</v>
      </c>
      <c r="AK442" s="147">
        <v>1.34</v>
      </c>
      <c r="AL442" s="147">
        <f t="shared" ref="AL442:AN442" si="539">AK442</f>
        <v>1.34</v>
      </c>
      <c r="AM442" s="147">
        <f t="shared" si="539"/>
        <v>1.34</v>
      </c>
      <c r="AN442" s="147">
        <f t="shared" si="539"/>
        <v>1.34</v>
      </c>
      <c r="AO442" s="420">
        <v>0</v>
      </c>
      <c r="AP442" s="431">
        <f t="shared" si="361"/>
        <v>0</v>
      </c>
      <c r="AQ442" s="385">
        <v>0</v>
      </c>
      <c r="AR442" s="237">
        <f t="shared" si="362"/>
        <v>0</v>
      </c>
      <c r="AS442" s="96">
        <v>0</v>
      </c>
      <c r="AT442" s="431">
        <f t="shared" si="363"/>
        <v>0</v>
      </c>
      <c r="AU442" s="420">
        <v>0</v>
      </c>
      <c r="AV442" s="431">
        <f t="shared" si="364"/>
        <v>0</v>
      </c>
      <c r="AW442" s="385">
        <v>0</v>
      </c>
      <c r="AX442" s="431">
        <f t="shared" si="365"/>
        <v>0</v>
      </c>
      <c r="AY442" s="386">
        <v>0</v>
      </c>
      <c r="AZ442" s="431">
        <f t="shared" si="366"/>
        <v>0</v>
      </c>
      <c r="BA442" s="386">
        <v>0</v>
      </c>
      <c r="BB442" s="431">
        <f t="shared" si="367"/>
        <v>0</v>
      </c>
      <c r="BC442" s="386">
        <v>0</v>
      </c>
      <c r="BD442" s="431">
        <f t="shared" si="379"/>
        <v>0</v>
      </c>
      <c r="BE442" s="385">
        <v>0</v>
      </c>
      <c r="BF442" s="431">
        <f t="shared" si="368"/>
        <v>0</v>
      </c>
      <c r="BG442" s="386">
        <v>0</v>
      </c>
      <c r="BH442" s="431">
        <f t="shared" si="369"/>
        <v>0</v>
      </c>
      <c r="BI442" s="386">
        <v>0</v>
      </c>
      <c r="BJ442" s="431">
        <f t="shared" si="370"/>
        <v>0</v>
      </c>
      <c r="BK442" s="385">
        <v>0</v>
      </c>
      <c r="BL442" s="445">
        <f t="shared" si="371"/>
        <v>0</v>
      </c>
      <c r="BM442" s="77" t="s">
        <v>530</v>
      </c>
      <c r="BN442" s="306"/>
      <c r="BO442" s="599"/>
      <c r="BP442" s="306" t="str">
        <f t="shared" si="380"/>
        <v>N51138-xx1</v>
      </c>
    </row>
    <row r="443" spans="1:68" ht="14.25" hidden="1" customHeight="1">
      <c r="A443" s="493" t="s">
        <v>864</v>
      </c>
      <c r="B443" s="130" t="s">
        <v>1422</v>
      </c>
      <c r="C443" s="544" t="s">
        <v>87</v>
      </c>
      <c r="D443" s="549" t="s">
        <v>161</v>
      </c>
      <c r="E443" s="550" t="s">
        <v>194</v>
      </c>
      <c r="F443" s="1070"/>
      <c r="G443" s="214">
        <v>2024</v>
      </c>
      <c r="H443" s="176" t="s">
        <v>212</v>
      </c>
      <c r="I443" s="176" t="s">
        <v>217</v>
      </c>
      <c r="J443" s="330" t="s">
        <v>196</v>
      </c>
      <c r="K443" s="176" t="s">
        <v>1181</v>
      </c>
      <c r="L443" s="176" t="s">
        <v>1221</v>
      </c>
      <c r="M443" s="327" t="s">
        <v>1461</v>
      </c>
      <c r="N443" s="55">
        <v>13.59</v>
      </c>
      <c r="O443" s="55">
        <f t="shared" si="372"/>
        <v>14.27</v>
      </c>
      <c r="P443" s="55">
        <v>14.27</v>
      </c>
      <c r="Q443" s="55">
        <f t="shared" si="373"/>
        <v>14.27</v>
      </c>
      <c r="R443" s="55">
        <f t="shared" si="373"/>
        <v>14.27</v>
      </c>
      <c r="S443" s="55">
        <f t="shared" si="373"/>
        <v>14.27</v>
      </c>
      <c r="T443" s="55">
        <f t="shared" si="373"/>
        <v>14.27</v>
      </c>
      <c r="U443" s="55">
        <f t="shared" si="374"/>
        <v>14.27</v>
      </c>
      <c r="V443" s="55">
        <f t="shared" si="374"/>
        <v>14.27</v>
      </c>
      <c r="W443" s="55">
        <f t="shared" si="374"/>
        <v>14.27</v>
      </c>
      <c r="X443" s="55">
        <v>14.27</v>
      </c>
      <c r="Y443" s="55">
        <f t="shared" ref="Y443:AA443" si="540">X443</f>
        <v>14.27</v>
      </c>
      <c r="Z443" s="55">
        <f t="shared" si="540"/>
        <v>14.27</v>
      </c>
      <c r="AA443" s="55">
        <f t="shared" si="540"/>
        <v>14.27</v>
      </c>
      <c r="AB443" s="147">
        <f t="shared" si="376"/>
        <v>2.66</v>
      </c>
      <c r="AC443" s="147">
        <v>2.66</v>
      </c>
      <c r="AD443" s="147">
        <f t="shared" ref="AD443:AJ443" si="541">AC443</f>
        <v>2.66</v>
      </c>
      <c r="AE443" s="147">
        <f t="shared" si="541"/>
        <v>2.66</v>
      </c>
      <c r="AF443" s="147">
        <f t="shared" si="541"/>
        <v>2.66</v>
      </c>
      <c r="AG443" s="147">
        <f t="shared" si="541"/>
        <v>2.66</v>
      </c>
      <c r="AH443" s="147">
        <f t="shared" si="541"/>
        <v>2.66</v>
      </c>
      <c r="AI443" s="147">
        <f t="shared" si="541"/>
        <v>2.66</v>
      </c>
      <c r="AJ443" s="147">
        <f t="shared" si="541"/>
        <v>2.66</v>
      </c>
      <c r="AK443" s="147">
        <v>2.66</v>
      </c>
      <c r="AL443" s="147">
        <f t="shared" ref="AL443:AN443" si="542">AK443</f>
        <v>2.66</v>
      </c>
      <c r="AM443" s="147">
        <f t="shared" si="542"/>
        <v>2.66</v>
      </c>
      <c r="AN443" s="147">
        <f t="shared" si="542"/>
        <v>2.66</v>
      </c>
      <c r="AO443" s="420">
        <v>0</v>
      </c>
      <c r="AP443" s="431">
        <f t="shared" si="361"/>
        <v>0</v>
      </c>
      <c r="AQ443" s="385">
        <v>0</v>
      </c>
      <c r="AR443" s="237">
        <f t="shared" si="362"/>
        <v>0</v>
      </c>
      <c r="AS443" s="96">
        <v>0</v>
      </c>
      <c r="AT443" s="431">
        <f t="shared" si="363"/>
        <v>0</v>
      </c>
      <c r="AU443" s="420">
        <v>120</v>
      </c>
      <c r="AV443" s="431">
        <f t="shared" si="364"/>
        <v>319.20000000000005</v>
      </c>
      <c r="AW443" s="385">
        <v>1860</v>
      </c>
      <c r="AX443" s="431">
        <f t="shared" si="365"/>
        <v>4947.6000000000004</v>
      </c>
      <c r="AY443" s="386">
        <v>5688</v>
      </c>
      <c r="AZ443" s="431">
        <f t="shared" si="366"/>
        <v>15130.08</v>
      </c>
      <c r="BA443" s="386">
        <v>24252</v>
      </c>
      <c r="BB443" s="431">
        <f t="shared" si="367"/>
        <v>64510.320000000007</v>
      </c>
      <c r="BC443" s="386">
        <v>11640</v>
      </c>
      <c r="BD443" s="431">
        <f t="shared" si="379"/>
        <v>30962.400000000001</v>
      </c>
      <c r="BE443" s="385">
        <v>14088</v>
      </c>
      <c r="BF443" s="431">
        <f t="shared" si="368"/>
        <v>37474.080000000002</v>
      </c>
      <c r="BG443" s="386">
        <v>11700</v>
      </c>
      <c r="BH443" s="431">
        <f t="shared" si="369"/>
        <v>31122</v>
      </c>
      <c r="BI443" s="386">
        <v>10128</v>
      </c>
      <c r="BJ443" s="431">
        <f t="shared" si="370"/>
        <v>26940.480000000003</v>
      </c>
      <c r="BK443" s="385">
        <v>13944</v>
      </c>
      <c r="BL443" s="445">
        <f t="shared" si="371"/>
        <v>37091.040000000001</v>
      </c>
      <c r="BM443" s="77" t="s">
        <v>1484</v>
      </c>
      <c r="BN443" s="306"/>
      <c r="BO443" s="599"/>
      <c r="BP443" s="306" t="str">
        <f t="shared" si="380"/>
        <v>P09801-xx1</v>
      </c>
    </row>
    <row r="444" spans="1:68" ht="14.25" hidden="1" customHeight="1">
      <c r="A444" s="493" t="s">
        <v>864</v>
      </c>
      <c r="B444" s="130" t="s">
        <v>1422</v>
      </c>
      <c r="C444" s="544" t="s">
        <v>87</v>
      </c>
      <c r="D444" s="549" t="s">
        <v>161</v>
      </c>
      <c r="E444" s="550" t="s">
        <v>194</v>
      </c>
      <c r="F444" s="1070"/>
      <c r="G444" s="214">
        <v>2022</v>
      </c>
      <c r="H444" s="176" t="s">
        <v>212</v>
      </c>
      <c r="I444" s="176" t="s">
        <v>217</v>
      </c>
      <c r="J444" s="330" t="s">
        <v>196</v>
      </c>
      <c r="K444" s="176" t="s">
        <v>1265</v>
      </c>
      <c r="L444" s="176" t="s">
        <v>1221</v>
      </c>
      <c r="M444" s="327" t="s">
        <v>1461</v>
      </c>
      <c r="N444" s="55">
        <v>13.57</v>
      </c>
      <c r="O444" s="55">
        <f t="shared" si="372"/>
        <v>13.92</v>
      </c>
      <c r="P444" s="55">
        <v>13.92</v>
      </c>
      <c r="Q444" s="55">
        <f t="shared" si="373"/>
        <v>13.92</v>
      </c>
      <c r="R444" s="55">
        <f t="shared" si="373"/>
        <v>13.92</v>
      </c>
      <c r="S444" s="55">
        <f t="shared" si="373"/>
        <v>13.92</v>
      </c>
      <c r="T444" s="55">
        <f t="shared" si="373"/>
        <v>13.92</v>
      </c>
      <c r="U444" s="55">
        <f t="shared" si="374"/>
        <v>13.92</v>
      </c>
      <c r="V444" s="55">
        <f t="shared" si="374"/>
        <v>13.92</v>
      </c>
      <c r="W444" s="55">
        <f t="shared" si="374"/>
        <v>13.92</v>
      </c>
      <c r="X444" s="55">
        <v>13.92</v>
      </c>
      <c r="Y444" s="55">
        <f t="shared" ref="Y444:AA444" si="543">X444</f>
        <v>13.92</v>
      </c>
      <c r="Z444" s="55">
        <f t="shared" si="543"/>
        <v>13.92</v>
      </c>
      <c r="AA444" s="55">
        <f t="shared" si="543"/>
        <v>13.92</v>
      </c>
      <c r="AB444" s="147">
        <f t="shared" si="376"/>
        <v>2.67</v>
      </c>
      <c r="AC444" s="147">
        <v>2.67</v>
      </c>
      <c r="AD444" s="147">
        <f t="shared" ref="AD444:AJ444" si="544">AC444</f>
        <v>2.67</v>
      </c>
      <c r="AE444" s="147">
        <f t="shared" si="544"/>
        <v>2.67</v>
      </c>
      <c r="AF444" s="147">
        <f t="shared" si="544"/>
        <v>2.67</v>
      </c>
      <c r="AG444" s="147">
        <f t="shared" si="544"/>
        <v>2.67</v>
      </c>
      <c r="AH444" s="147">
        <f t="shared" si="544"/>
        <v>2.67</v>
      </c>
      <c r="AI444" s="147">
        <f t="shared" si="544"/>
        <v>2.67</v>
      </c>
      <c r="AJ444" s="147">
        <f t="shared" si="544"/>
        <v>2.67</v>
      </c>
      <c r="AK444" s="147">
        <v>2.67</v>
      </c>
      <c r="AL444" s="147">
        <f t="shared" ref="AL444:AN444" si="545">AK444</f>
        <v>2.67</v>
      </c>
      <c r="AM444" s="147">
        <f t="shared" si="545"/>
        <v>2.67</v>
      </c>
      <c r="AN444" s="147">
        <f t="shared" si="545"/>
        <v>2.67</v>
      </c>
      <c r="AO444" s="420">
        <v>0</v>
      </c>
      <c r="AP444" s="431">
        <f t="shared" si="361"/>
        <v>0</v>
      </c>
      <c r="AQ444" s="385">
        <v>0</v>
      </c>
      <c r="AR444" s="237">
        <f t="shared" si="362"/>
        <v>0</v>
      </c>
      <c r="AS444" s="96">
        <v>0</v>
      </c>
      <c r="AT444" s="431">
        <f t="shared" si="363"/>
        <v>0</v>
      </c>
      <c r="AU444" s="420">
        <v>0</v>
      </c>
      <c r="AV444" s="431">
        <f t="shared" si="364"/>
        <v>0</v>
      </c>
      <c r="AW444" s="385">
        <v>0</v>
      </c>
      <c r="AX444" s="431">
        <f t="shared" si="365"/>
        <v>0</v>
      </c>
      <c r="AY444" s="386">
        <v>0</v>
      </c>
      <c r="AZ444" s="431">
        <f t="shared" si="366"/>
        <v>0</v>
      </c>
      <c r="BA444" s="386">
        <v>0</v>
      </c>
      <c r="BB444" s="431">
        <f t="shared" si="367"/>
        <v>0</v>
      </c>
      <c r="BC444" s="386">
        <v>0</v>
      </c>
      <c r="BD444" s="431">
        <f t="shared" si="379"/>
        <v>0</v>
      </c>
      <c r="BE444" s="385">
        <v>0</v>
      </c>
      <c r="BF444" s="431">
        <f t="shared" si="368"/>
        <v>0</v>
      </c>
      <c r="BG444" s="386">
        <v>0</v>
      </c>
      <c r="BH444" s="431">
        <f t="shared" si="369"/>
        <v>0</v>
      </c>
      <c r="BI444" s="386">
        <v>0</v>
      </c>
      <c r="BJ444" s="431">
        <f t="shared" si="370"/>
        <v>0</v>
      </c>
      <c r="BK444" s="385">
        <v>0</v>
      </c>
      <c r="BL444" s="445">
        <f t="shared" si="371"/>
        <v>0</v>
      </c>
      <c r="BM444" s="77" t="s">
        <v>1485</v>
      </c>
      <c r="BN444" s="306"/>
      <c r="BO444" s="599"/>
      <c r="BP444" s="306" t="str">
        <f t="shared" si="380"/>
        <v>N00542-xx1</v>
      </c>
    </row>
    <row r="445" spans="1:68" ht="14.25" hidden="1" customHeight="1">
      <c r="A445" s="493" t="s">
        <v>864</v>
      </c>
      <c r="B445" s="130" t="s">
        <v>1422</v>
      </c>
      <c r="C445" s="544" t="s">
        <v>87</v>
      </c>
      <c r="D445" s="549" t="s">
        <v>161</v>
      </c>
      <c r="E445" s="550" t="s">
        <v>194</v>
      </c>
      <c r="F445" s="1070"/>
      <c r="G445" s="214">
        <v>2022</v>
      </c>
      <c r="H445" s="176" t="s">
        <v>212</v>
      </c>
      <c r="I445" s="176" t="s">
        <v>217</v>
      </c>
      <c r="J445" s="330" t="s">
        <v>196</v>
      </c>
      <c r="K445" s="176" t="s">
        <v>1265</v>
      </c>
      <c r="L445" s="176" t="s">
        <v>1221</v>
      </c>
      <c r="M445" s="327" t="s">
        <v>1461</v>
      </c>
      <c r="N445" s="55">
        <v>13.72</v>
      </c>
      <c r="O445" s="55">
        <f t="shared" si="372"/>
        <v>14.07</v>
      </c>
      <c r="P445" s="55">
        <v>14.07</v>
      </c>
      <c r="Q445" s="55">
        <f t="shared" si="373"/>
        <v>14.07</v>
      </c>
      <c r="R445" s="55">
        <f t="shared" si="373"/>
        <v>14.07</v>
      </c>
      <c r="S445" s="55">
        <f t="shared" si="373"/>
        <v>14.07</v>
      </c>
      <c r="T445" s="55">
        <f t="shared" si="373"/>
        <v>14.07</v>
      </c>
      <c r="U445" s="55">
        <f t="shared" si="374"/>
        <v>14.07</v>
      </c>
      <c r="V445" s="55">
        <f t="shared" si="374"/>
        <v>14.07</v>
      </c>
      <c r="W445" s="55">
        <f t="shared" si="374"/>
        <v>14.07</v>
      </c>
      <c r="X445" s="55">
        <v>14.07</v>
      </c>
      <c r="Y445" s="55">
        <f t="shared" ref="Y445:AA445" si="546">X445</f>
        <v>14.07</v>
      </c>
      <c r="Z445" s="55">
        <f t="shared" si="546"/>
        <v>14.07</v>
      </c>
      <c r="AA445" s="55">
        <f t="shared" si="546"/>
        <v>14.07</v>
      </c>
      <c r="AB445" s="147">
        <f t="shared" si="376"/>
        <v>2.68</v>
      </c>
      <c r="AC445" s="147">
        <v>2.68</v>
      </c>
      <c r="AD445" s="147">
        <f t="shared" ref="AD445:AJ445" si="547">AC445</f>
        <v>2.68</v>
      </c>
      <c r="AE445" s="147">
        <f t="shared" si="547"/>
        <v>2.68</v>
      </c>
      <c r="AF445" s="147">
        <f t="shared" si="547"/>
        <v>2.68</v>
      </c>
      <c r="AG445" s="147">
        <f t="shared" si="547"/>
        <v>2.68</v>
      </c>
      <c r="AH445" s="147">
        <f t="shared" si="547"/>
        <v>2.68</v>
      </c>
      <c r="AI445" s="147">
        <f t="shared" si="547"/>
        <v>2.68</v>
      </c>
      <c r="AJ445" s="147">
        <f t="shared" si="547"/>
        <v>2.68</v>
      </c>
      <c r="AK445" s="147">
        <v>2.68</v>
      </c>
      <c r="AL445" s="147">
        <f t="shared" ref="AL445:AN445" si="548">AK445</f>
        <v>2.68</v>
      </c>
      <c r="AM445" s="147">
        <f t="shared" si="548"/>
        <v>2.68</v>
      </c>
      <c r="AN445" s="147">
        <f t="shared" si="548"/>
        <v>2.68</v>
      </c>
      <c r="AO445" s="420">
        <v>0</v>
      </c>
      <c r="AP445" s="431">
        <f t="shared" si="361"/>
        <v>0</v>
      </c>
      <c r="AQ445" s="385">
        <v>0</v>
      </c>
      <c r="AR445" s="237">
        <f t="shared" si="362"/>
        <v>0</v>
      </c>
      <c r="AS445" s="96">
        <v>0</v>
      </c>
      <c r="AT445" s="431">
        <f t="shared" si="363"/>
        <v>0</v>
      </c>
      <c r="AU445" s="420">
        <v>0</v>
      </c>
      <c r="AV445" s="431">
        <f t="shared" si="364"/>
        <v>0</v>
      </c>
      <c r="AW445" s="385">
        <v>0</v>
      </c>
      <c r="AX445" s="431">
        <f t="shared" si="365"/>
        <v>0</v>
      </c>
      <c r="AY445" s="386">
        <v>0</v>
      </c>
      <c r="AZ445" s="431">
        <f t="shared" si="366"/>
        <v>0</v>
      </c>
      <c r="BA445" s="386">
        <v>0</v>
      </c>
      <c r="BB445" s="431">
        <f t="shared" si="367"/>
        <v>0</v>
      </c>
      <c r="BC445" s="386">
        <v>0</v>
      </c>
      <c r="BD445" s="431">
        <f t="shared" si="379"/>
        <v>0</v>
      </c>
      <c r="BE445" s="385">
        <v>0</v>
      </c>
      <c r="BF445" s="431">
        <f t="shared" si="368"/>
        <v>0</v>
      </c>
      <c r="BG445" s="386">
        <v>0</v>
      </c>
      <c r="BH445" s="431">
        <f t="shared" si="369"/>
        <v>0</v>
      </c>
      <c r="BI445" s="386">
        <v>0</v>
      </c>
      <c r="BJ445" s="431">
        <f t="shared" si="370"/>
        <v>0</v>
      </c>
      <c r="BK445" s="385">
        <v>0</v>
      </c>
      <c r="BL445" s="445">
        <f t="shared" si="371"/>
        <v>0</v>
      </c>
      <c r="BM445" s="77" t="s">
        <v>1486</v>
      </c>
      <c r="BN445" s="306"/>
      <c r="BO445" s="599"/>
      <c r="BP445" s="306" t="str">
        <f t="shared" si="380"/>
        <v>N21810-xx1</v>
      </c>
    </row>
    <row r="446" spans="1:68" ht="14.25" hidden="1" customHeight="1">
      <c r="A446" s="493" t="s">
        <v>864</v>
      </c>
      <c r="B446" s="130" t="s">
        <v>1422</v>
      </c>
      <c r="C446" s="544" t="s">
        <v>87</v>
      </c>
      <c r="D446" s="549" t="s">
        <v>161</v>
      </c>
      <c r="E446" s="550" t="s">
        <v>194</v>
      </c>
      <c r="F446" s="1070"/>
      <c r="G446" s="214">
        <v>2022</v>
      </c>
      <c r="H446" s="176" t="s">
        <v>212</v>
      </c>
      <c r="I446" s="176" t="s">
        <v>217</v>
      </c>
      <c r="J446" s="330" t="s">
        <v>196</v>
      </c>
      <c r="K446" s="176" t="s">
        <v>1265</v>
      </c>
      <c r="L446" s="176" t="s">
        <v>1221</v>
      </c>
      <c r="M446" s="327" t="s">
        <v>1461</v>
      </c>
      <c r="N446" s="55">
        <v>12.88</v>
      </c>
      <c r="O446" s="55">
        <f t="shared" si="372"/>
        <v>13.23</v>
      </c>
      <c r="P446" s="55">
        <v>13.23</v>
      </c>
      <c r="Q446" s="55">
        <f t="shared" si="373"/>
        <v>13.23</v>
      </c>
      <c r="R446" s="55">
        <f t="shared" si="373"/>
        <v>13.23</v>
      </c>
      <c r="S446" s="55">
        <f t="shared" si="373"/>
        <v>13.23</v>
      </c>
      <c r="T446" s="55">
        <f t="shared" si="373"/>
        <v>13.23</v>
      </c>
      <c r="U446" s="55">
        <f t="shared" si="374"/>
        <v>13.23</v>
      </c>
      <c r="V446" s="55">
        <f t="shared" si="374"/>
        <v>13.23</v>
      </c>
      <c r="W446" s="55">
        <f t="shared" si="374"/>
        <v>13.23</v>
      </c>
      <c r="X446" s="55">
        <v>13.23</v>
      </c>
      <c r="Y446" s="55">
        <f t="shared" ref="Y446:AA446" si="549">X446</f>
        <v>13.23</v>
      </c>
      <c r="Z446" s="55">
        <f t="shared" si="549"/>
        <v>13.23</v>
      </c>
      <c r="AA446" s="55">
        <f t="shared" si="549"/>
        <v>13.23</v>
      </c>
      <c r="AB446" s="147">
        <f t="shared" si="376"/>
        <v>1.35</v>
      </c>
      <c r="AC446" s="147">
        <v>1.35</v>
      </c>
      <c r="AD446" s="147">
        <f t="shared" ref="AD446:AJ446" si="550">AC446</f>
        <v>1.35</v>
      </c>
      <c r="AE446" s="147">
        <f t="shared" si="550"/>
        <v>1.35</v>
      </c>
      <c r="AF446" s="147">
        <f t="shared" si="550"/>
        <v>1.35</v>
      </c>
      <c r="AG446" s="147">
        <f t="shared" si="550"/>
        <v>1.35</v>
      </c>
      <c r="AH446" s="147">
        <f t="shared" si="550"/>
        <v>1.35</v>
      </c>
      <c r="AI446" s="147">
        <f t="shared" si="550"/>
        <v>1.35</v>
      </c>
      <c r="AJ446" s="147">
        <f t="shared" si="550"/>
        <v>1.35</v>
      </c>
      <c r="AK446" s="147">
        <v>1.35</v>
      </c>
      <c r="AL446" s="147">
        <f t="shared" ref="AL446:AN446" si="551">AK446</f>
        <v>1.35</v>
      </c>
      <c r="AM446" s="147">
        <f t="shared" si="551"/>
        <v>1.35</v>
      </c>
      <c r="AN446" s="147">
        <f t="shared" si="551"/>
        <v>1.35</v>
      </c>
      <c r="AO446" s="420">
        <v>0</v>
      </c>
      <c r="AP446" s="431">
        <f t="shared" si="361"/>
        <v>0</v>
      </c>
      <c r="AQ446" s="385">
        <v>0</v>
      </c>
      <c r="AR446" s="237">
        <f t="shared" si="362"/>
        <v>0</v>
      </c>
      <c r="AS446" s="96">
        <v>0</v>
      </c>
      <c r="AT446" s="431">
        <f t="shared" si="363"/>
        <v>0</v>
      </c>
      <c r="AU446" s="420">
        <v>0</v>
      </c>
      <c r="AV446" s="431">
        <f t="shared" si="364"/>
        <v>0</v>
      </c>
      <c r="AW446" s="385">
        <v>0</v>
      </c>
      <c r="AX446" s="431">
        <f t="shared" si="365"/>
        <v>0</v>
      </c>
      <c r="AY446" s="386">
        <v>0</v>
      </c>
      <c r="AZ446" s="431">
        <f t="shared" si="366"/>
        <v>0</v>
      </c>
      <c r="BA446" s="386">
        <v>0</v>
      </c>
      <c r="BB446" s="431">
        <f t="shared" si="367"/>
        <v>0</v>
      </c>
      <c r="BC446" s="386">
        <v>0</v>
      </c>
      <c r="BD446" s="431">
        <f t="shared" si="379"/>
        <v>0</v>
      </c>
      <c r="BE446" s="385">
        <v>0</v>
      </c>
      <c r="BF446" s="431">
        <f t="shared" si="368"/>
        <v>0</v>
      </c>
      <c r="BG446" s="386">
        <v>0</v>
      </c>
      <c r="BH446" s="431">
        <f t="shared" si="369"/>
        <v>0</v>
      </c>
      <c r="BI446" s="386">
        <v>0</v>
      </c>
      <c r="BJ446" s="431">
        <f t="shared" si="370"/>
        <v>0</v>
      </c>
      <c r="BK446" s="385">
        <v>0</v>
      </c>
      <c r="BL446" s="445">
        <f t="shared" si="371"/>
        <v>0</v>
      </c>
      <c r="BM446" s="77" t="s">
        <v>1487</v>
      </c>
      <c r="BN446" s="306"/>
      <c r="BO446" s="599"/>
      <c r="BP446" s="306" t="str">
        <f t="shared" si="380"/>
        <v>N51137-xx1</v>
      </c>
    </row>
    <row r="447" spans="1:68" ht="14.25" hidden="1" customHeight="1">
      <c r="A447" s="493" t="s">
        <v>864</v>
      </c>
      <c r="B447" s="130" t="s">
        <v>1422</v>
      </c>
      <c r="C447" s="544" t="s">
        <v>87</v>
      </c>
      <c r="D447" s="549" t="s">
        <v>161</v>
      </c>
      <c r="E447" s="550" t="s">
        <v>194</v>
      </c>
      <c r="F447" s="1070"/>
      <c r="G447" s="214">
        <v>2024</v>
      </c>
      <c r="H447" s="176" t="s">
        <v>212</v>
      </c>
      <c r="I447" s="176" t="s">
        <v>217</v>
      </c>
      <c r="J447" s="330" t="s">
        <v>196</v>
      </c>
      <c r="K447" s="176" t="s">
        <v>1265</v>
      </c>
      <c r="L447" s="176" t="s">
        <v>1221</v>
      </c>
      <c r="M447" s="327" t="s">
        <v>1461</v>
      </c>
      <c r="N447" s="55">
        <v>13.790000000000001</v>
      </c>
      <c r="O447" s="55">
        <f t="shared" si="372"/>
        <v>14.47</v>
      </c>
      <c r="P447" s="55">
        <v>14.47</v>
      </c>
      <c r="Q447" s="55">
        <f t="shared" si="373"/>
        <v>14.47</v>
      </c>
      <c r="R447" s="55">
        <f t="shared" si="373"/>
        <v>14.47</v>
      </c>
      <c r="S447" s="55">
        <f t="shared" si="373"/>
        <v>14.47</v>
      </c>
      <c r="T447" s="55">
        <f t="shared" si="373"/>
        <v>14.47</v>
      </c>
      <c r="U447" s="55">
        <f t="shared" si="374"/>
        <v>14.47</v>
      </c>
      <c r="V447" s="55">
        <f t="shared" si="374"/>
        <v>14.47</v>
      </c>
      <c r="W447" s="55">
        <f t="shared" si="374"/>
        <v>14.47</v>
      </c>
      <c r="X447" s="55">
        <v>14.47</v>
      </c>
      <c r="Y447" s="55">
        <f t="shared" ref="Y447:AA447" si="552">X447</f>
        <v>14.47</v>
      </c>
      <c r="Z447" s="55">
        <f t="shared" si="552"/>
        <v>14.47</v>
      </c>
      <c r="AA447" s="55">
        <f t="shared" si="552"/>
        <v>14.47</v>
      </c>
      <c r="AB447" s="147">
        <f t="shared" si="376"/>
        <v>2.69</v>
      </c>
      <c r="AC447" s="147">
        <v>2.69</v>
      </c>
      <c r="AD447" s="147">
        <f t="shared" ref="AD447:AJ447" si="553">AC447</f>
        <v>2.69</v>
      </c>
      <c r="AE447" s="147">
        <f t="shared" si="553"/>
        <v>2.69</v>
      </c>
      <c r="AF447" s="147">
        <f t="shared" si="553"/>
        <v>2.69</v>
      </c>
      <c r="AG447" s="147">
        <f t="shared" si="553"/>
        <v>2.69</v>
      </c>
      <c r="AH447" s="147">
        <f t="shared" si="553"/>
        <v>2.69</v>
      </c>
      <c r="AI447" s="147">
        <f t="shared" si="553"/>
        <v>2.69</v>
      </c>
      <c r="AJ447" s="147">
        <f t="shared" si="553"/>
        <v>2.69</v>
      </c>
      <c r="AK447" s="147">
        <v>2.69</v>
      </c>
      <c r="AL447" s="147">
        <f t="shared" ref="AL447:AN447" si="554">AK447</f>
        <v>2.69</v>
      </c>
      <c r="AM447" s="147">
        <f t="shared" si="554"/>
        <v>2.69</v>
      </c>
      <c r="AN447" s="147">
        <f t="shared" si="554"/>
        <v>2.69</v>
      </c>
      <c r="AO447" s="420">
        <v>0</v>
      </c>
      <c r="AP447" s="431">
        <f t="shared" si="361"/>
        <v>0</v>
      </c>
      <c r="AQ447" s="385">
        <v>0</v>
      </c>
      <c r="AR447" s="237">
        <f t="shared" si="362"/>
        <v>0</v>
      </c>
      <c r="AS447" s="96">
        <v>0</v>
      </c>
      <c r="AT447" s="431">
        <f t="shared" si="363"/>
        <v>0</v>
      </c>
      <c r="AU447" s="420">
        <v>0</v>
      </c>
      <c r="AV447" s="431">
        <f t="shared" si="364"/>
        <v>0</v>
      </c>
      <c r="AW447" s="385">
        <v>0</v>
      </c>
      <c r="AX447" s="431">
        <f t="shared" si="365"/>
        <v>0</v>
      </c>
      <c r="AY447" s="386">
        <v>0</v>
      </c>
      <c r="AZ447" s="431">
        <f t="shared" si="366"/>
        <v>0</v>
      </c>
      <c r="BA447" s="386">
        <v>0</v>
      </c>
      <c r="BB447" s="431">
        <f t="shared" si="367"/>
        <v>0</v>
      </c>
      <c r="BC447" s="386">
        <v>0</v>
      </c>
      <c r="BD447" s="431">
        <f t="shared" si="379"/>
        <v>0</v>
      </c>
      <c r="BE447" s="385">
        <v>0</v>
      </c>
      <c r="BF447" s="431">
        <f t="shared" si="368"/>
        <v>0</v>
      </c>
      <c r="BG447" s="386">
        <v>0</v>
      </c>
      <c r="BH447" s="431">
        <f t="shared" si="369"/>
        <v>0</v>
      </c>
      <c r="BI447" s="386">
        <v>0</v>
      </c>
      <c r="BJ447" s="431">
        <f t="shared" si="370"/>
        <v>0</v>
      </c>
      <c r="BK447" s="385">
        <v>0</v>
      </c>
      <c r="BL447" s="445">
        <f t="shared" si="371"/>
        <v>0</v>
      </c>
      <c r="BM447" s="77" t="s">
        <v>1488</v>
      </c>
      <c r="BN447" s="306"/>
      <c r="BO447" s="599"/>
      <c r="BP447" s="306" t="str">
        <f t="shared" si="380"/>
        <v>P09802-xx1</v>
      </c>
    </row>
    <row r="448" spans="1:68" ht="14.25" hidden="1" customHeight="1">
      <c r="A448" s="493" t="s">
        <v>864</v>
      </c>
      <c r="B448" s="130" t="s">
        <v>1422</v>
      </c>
      <c r="C448" s="544" t="s">
        <v>87</v>
      </c>
      <c r="D448" s="549" t="s">
        <v>161</v>
      </c>
      <c r="E448" s="550" t="s">
        <v>194</v>
      </c>
      <c r="F448" s="1070"/>
      <c r="G448" s="214">
        <v>2022</v>
      </c>
      <c r="H448" s="176" t="s">
        <v>212</v>
      </c>
      <c r="I448" s="176" t="s">
        <v>217</v>
      </c>
      <c r="J448" s="330" t="s">
        <v>196</v>
      </c>
      <c r="K448" s="176" t="s">
        <v>1181</v>
      </c>
      <c r="L448" s="176" t="s">
        <v>167</v>
      </c>
      <c r="M448" s="327" t="s">
        <v>1469</v>
      </c>
      <c r="N448" s="55">
        <v>12.44</v>
      </c>
      <c r="O448" s="55">
        <f t="shared" si="372"/>
        <v>13.42</v>
      </c>
      <c r="P448" s="55">
        <v>13.42</v>
      </c>
      <c r="Q448" s="55">
        <f t="shared" si="373"/>
        <v>13.42</v>
      </c>
      <c r="R448" s="55">
        <f t="shared" si="373"/>
        <v>13.42</v>
      </c>
      <c r="S448" s="55">
        <f t="shared" si="373"/>
        <v>13.42</v>
      </c>
      <c r="T448" s="55">
        <f t="shared" si="373"/>
        <v>13.42</v>
      </c>
      <c r="U448" s="55">
        <f t="shared" si="374"/>
        <v>13.42</v>
      </c>
      <c r="V448" s="55">
        <f t="shared" si="374"/>
        <v>13.42</v>
      </c>
      <c r="W448" s="55">
        <f t="shared" si="374"/>
        <v>13.42</v>
      </c>
      <c r="X448" s="55">
        <v>13.42</v>
      </c>
      <c r="Y448" s="55">
        <f t="shared" ref="Y448:AA448" si="555">X448</f>
        <v>13.42</v>
      </c>
      <c r="Z448" s="55">
        <f t="shared" si="555"/>
        <v>13.42</v>
      </c>
      <c r="AA448" s="55">
        <f t="shared" si="555"/>
        <v>13.42</v>
      </c>
      <c r="AB448" s="147">
        <f t="shared" si="376"/>
        <v>2.63</v>
      </c>
      <c r="AC448" s="147">
        <v>2.63</v>
      </c>
      <c r="AD448" s="147">
        <f t="shared" ref="AD448:AJ448" si="556">AC448</f>
        <v>2.63</v>
      </c>
      <c r="AE448" s="147">
        <f t="shared" si="556"/>
        <v>2.63</v>
      </c>
      <c r="AF448" s="147">
        <f t="shared" si="556"/>
        <v>2.63</v>
      </c>
      <c r="AG448" s="147">
        <f t="shared" si="556"/>
        <v>2.63</v>
      </c>
      <c r="AH448" s="147">
        <f t="shared" si="556"/>
        <v>2.63</v>
      </c>
      <c r="AI448" s="147">
        <f t="shared" si="556"/>
        <v>2.63</v>
      </c>
      <c r="AJ448" s="147">
        <f t="shared" si="556"/>
        <v>2.63</v>
      </c>
      <c r="AK448" s="147">
        <v>2.63</v>
      </c>
      <c r="AL448" s="147">
        <f t="shared" ref="AL448:AN448" si="557">AK448</f>
        <v>2.63</v>
      </c>
      <c r="AM448" s="147">
        <f t="shared" si="557"/>
        <v>2.63</v>
      </c>
      <c r="AN448" s="147">
        <f t="shared" si="557"/>
        <v>2.63</v>
      </c>
      <c r="AO448" s="420">
        <v>252</v>
      </c>
      <c r="AP448" s="431">
        <f t="shared" si="361"/>
        <v>662.76</v>
      </c>
      <c r="AQ448" s="385">
        <v>72</v>
      </c>
      <c r="AR448" s="237">
        <f t="shared" si="362"/>
        <v>189.35999999999999</v>
      </c>
      <c r="AS448" s="96">
        <v>0</v>
      </c>
      <c r="AT448" s="431">
        <f t="shared" si="363"/>
        <v>0</v>
      </c>
      <c r="AU448" s="420">
        <v>0</v>
      </c>
      <c r="AV448" s="431">
        <f t="shared" si="364"/>
        <v>0</v>
      </c>
      <c r="AW448" s="385">
        <v>0</v>
      </c>
      <c r="AX448" s="431">
        <f t="shared" si="365"/>
        <v>0</v>
      </c>
      <c r="AY448" s="386">
        <v>0</v>
      </c>
      <c r="AZ448" s="431">
        <f t="shared" si="366"/>
        <v>0</v>
      </c>
      <c r="BA448" s="386">
        <v>0</v>
      </c>
      <c r="BB448" s="431">
        <f t="shared" si="367"/>
        <v>0</v>
      </c>
      <c r="BC448" s="386">
        <v>0</v>
      </c>
      <c r="BD448" s="431">
        <f t="shared" si="379"/>
        <v>0</v>
      </c>
      <c r="BE448" s="385">
        <v>0</v>
      </c>
      <c r="BF448" s="431">
        <f t="shared" si="368"/>
        <v>0</v>
      </c>
      <c r="BG448" s="386">
        <v>0</v>
      </c>
      <c r="BH448" s="431">
        <f t="shared" si="369"/>
        <v>0</v>
      </c>
      <c r="BI448" s="386">
        <v>0</v>
      </c>
      <c r="BJ448" s="431">
        <f t="shared" si="370"/>
        <v>0</v>
      </c>
      <c r="BK448" s="385">
        <v>0</v>
      </c>
      <c r="BL448" s="445">
        <f t="shared" si="371"/>
        <v>0</v>
      </c>
      <c r="BM448" s="77" t="s">
        <v>1482</v>
      </c>
      <c r="BN448" s="306"/>
      <c r="BO448" s="599"/>
      <c r="BP448" s="306" t="str">
        <f t="shared" si="380"/>
        <v>N00541-xx1</v>
      </c>
    </row>
    <row r="449" spans="1:68" ht="14.25" hidden="1" customHeight="1">
      <c r="A449" s="493" t="s">
        <v>864</v>
      </c>
      <c r="B449" s="130" t="s">
        <v>1422</v>
      </c>
      <c r="C449" s="544" t="s">
        <v>87</v>
      </c>
      <c r="D449" s="549" t="s">
        <v>161</v>
      </c>
      <c r="E449" s="550" t="s">
        <v>194</v>
      </c>
      <c r="F449" s="1070"/>
      <c r="G449" s="214">
        <v>2022</v>
      </c>
      <c r="H449" s="176" t="s">
        <v>212</v>
      </c>
      <c r="I449" s="176" t="s">
        <v>217</v>
      </c>
      <c r="J449" s="330" t="s">
        <v>196</v>
      </c>
      <c r="K449" s="176" t="s">
        <v>1181</v>
      </c>
      <c r="L449" s="176" t="s">
        <v>167</v>
      </c>
      <c r="M449" s="327" t="s">
        <v>1469</v>
      </c>
      <c r="N449" s="55">
        <v>13.49</v>
      </c>
      <c r="O449" s="55">
        <f t="shared" si="372"/>
        <v>14.47</v>
      </c>
      <c r="P449" s="55">
        <v>14.47</v>
      </c>
      <c r="Q449" s="55">
        <f t="shared" si="373"/>
        <v>14.47</v>
      </c>
      <c r="R449" s="55">
        <f t="shared" si="373"/>
        <v>14.47</v>
      </c>
      <c r="S449" s="55">
        <f t="shared" si="373"/>
        <v>14.47</v>
      </c>
      <c r="T449" s="55">
        <f t="shared" si="373"/>
        <v>14.47</v>
      </c>
      <c r="U449" s="55">
        <f t="shared" si="374"/>
        <v>14.47</v>
      </c>
      <c r="V449" s="55">
        <f t="shared" si="374"/>
        <v>14.47</v>
      </c>
      <c r="W449" s="55">
        <f t="shared" si="374"/>
        <v>14.47</v>
      </c>
      <c r="X449" s="55">
        <v>14.47</v>
      </c>
      <c r="Y449" s="55">
        <f t="shared" ref="Y449:AA449" si="558">X449</f>
        <v>14.47</v>
      </c>
      <c r="Z449" s="55">
        <f t="shared" si="558"/>
        <v>14.47</v>
      </c>
      <c r="AA449" s="55">
        <f t="shared" si="558"/>
        <v>14.47</v>
      </c>
      <c r="AB449" s="147">
        <f t="shared" si="376"/>
        <v>2.63</v>
      </c>
      <c r="AC449" s="147">
        <v>2.63</v>
      </c>
      <c r="AD449" s="147">
        <f t="shared" ref="AD449:AJ449" si="559">AC449</f>
        <v>2.63</v>
      </c>
      <c r="AE449" s="147">
        <f t="shared" si="559"/>
        <v>2.63</v>
      </c>
      <c r="AF449" s="147">
        <f t="shared" si="559"/>
        <v>2.63</v>
      </c>
      <c r="AG449" s="147">
        <f t="shared" si="559"/>
        <v>2.63</v>
      </c>
      <c r="AH449" s="147">
        <f t="shared" si="559"/>
        <v>2.63</v>
      </c>
      <c r="AI449" s="147">
        <f t="shared" si="559"/>
        <v>2.63</v>
      </c>
      <c r="AJ449" s="147">
        <f t="shared" si="559"/>
        <v>2.63</v>
      </c>
      <c r="AK449" s="147">
        <v>2.63</v>
      </c>
      <c r="AL449" s="147">
        <f t="shared" ref="AL449:AN449" si="560">AK449</f>
        <v>2.63</v>
      </c>
      <c r="AM449" s="147">
        <f t="shared" si="560"/>
        <v>2.63</v>
      </c>
      <c r="AN449" s="147">
        <f t="shared" si="560"/>
        <v>2.63</v>
      </c>
      <c r="AO449" s="420">
        <v>0</v>
      </c>
      <c r="AP449" s="431">
        <f t="shared" si="361"/>
        <v>0</v>
      </c>
      <c r="AQ449" s="385">
        <v>0</v>
      </c>
      <c r="AR449" s="237">
        <f t="shared" si="362"/>
        <v>0</v>
      </c>
      <c r="AS449" s="96">
        <v>0</v>
      </c>
      <c r="AT449" s="431">
        <f t="shared" si="363"/>
        <v>0</v>
      </c>
      <c r="AU449" s="420">
        <v>0</v>
      </c>
      <c r="AV449" s="431">
        <f t="shared" si="364"/>
        <v>0</v>
      </c>
      <c r="AW449" s="385">
        <v>0</v>
      </c>
      <c r="AX449" s="431">
        <f t="shared" si="365"/>
        <v>0</v>
      </c>
      <c r="AY449" s="386">
        <v>0</v>
      </c>
      <c r="AZ449" s="431">
        <f t="shared" si="366"/>
        <v>0</v>
      </c>
      <c r="BA449" s="386">
        <v>0</v>
      </c>
      <c r="BB449" s="431">
        <f t="shared" si="367"/>
        <v>0</v>
      </c>
      <c r="BC449" s="386">
        <v>0</v>
      </c>
      <c r="BD449" s="431">
        <f t="shared" si="379"/>
        <v>0</v>
      </c>
      <c r="BE449" s="385">
        <v>0</v>
      </c>
      <c r="BF449" s="431">
        <f t="shared" si="368"/>
        <v>0</v>
      </c>
      <c r="BG449" s="386">
        <v>0</v>
      </c>
      <c r="BH449" s="431">
        <f t="shared" si="369"/>
        <v>0</v>
      </c>
      <c r="BI449" s="386">
        <v>0</v>
      </c>
      <c r="BJ449" s="431">
        <f t="shared" si="370"/>
        <v>0</v>
      </c>
      <c r="BK449" s="385">
        <v>0</v>
      </c>
      <c r="BL449" s="445">
        <f t="shared" si="371"/>
        <v>0</v>
      </c>
      <c r="BM449" s="77" t="s">
        <v>1489</v>
      </c>
      <c r="BN449" s="306"/>
      <c r="BO449" s="599"/>
      <c r="BP449" s="306" t="str">
        <f t="shared" si="380"/>
        <v>N00541-KD1</v>
      </c>
    </row>
    <row r="450" spans="1:68" ht="14.25" hidden="1" customHeight="1">
      <c r="A450" s="493" t="s">
        <v>864</v>
      </c>
      <c r="B450" s="130" t="s">
        <v>1422</v>
      </c>
      <c r="C450" s="544" t="s">
        <v>87</v>
      </c>
      <c r="D450" s="549" t="s">
        <v>161</v>
      </c>
      <c r="E450" s="550" t="s">
        <v>194</v>
      </c>
      <c r="F450" s="1070"/>
      <c r="G450" s="214">
        <v>2022</v>
      </c>
      <c r="H450" s="176" t="s">
        <v>212</v>
      </c>
      <c r="I450" s="176" t="s">
        <v>217</v>
      </c>
      <c r="J450" s="330" t="s">
        <v>196</v>
      </c>
      <c r="K450" s="176" t="s">
        <v>1181</v>
      </c>
      <c r="L450" s="176" t="s">
        <v>167</v>
      </c>
      <c r="M450" s="327" t="s">
        <v>1469</v>
      </c>
      <c r="N450" s="55">
        <v>12.25</v>
      </c>
      <c r="O450" s="55">
        <f t="shared" si="372"/>
        <v>12.3</v>
      </c>
      <c r="P450" s="55">
        <v>12.3</v>
      </c>
      <c r="Q450" s="55">
        <f t="shared" si="373"/>
        <v>12.3</v>
      </c>
      <c r="R450" s="55">
        <f t="shared" si="373"/>
        <v>12.3</v>
      </c>
      <c r="S450" s="55">
        <f t="shared" si="373"/>
        <v>12.3</v>
      </c>
      <c r="T450" s="55">
        <f t="shared" si="373"/>
        <v>12.3</v>
      </c>
      <c r="U450" s="55">
        <f t="shared" si="374"/>
        <v>12.3</v>
      </c>
      <c r="V450" s="55">
        <f t="shared" si="374"/>
        <v>12.3</v>
      </c>
      <c r="W450" s="55">
        <f t="shared" si="374"/>
        <v>12.3</v>
      </c>
      <c r="X450" s="55">
        <v>12.3</v>
      </c>
      <c r="Y450" s="55">
        <f t="shared" ref="Y450:AA450" si="561">X450</f>
        <v>12.3</v>
      </c>
      <c r="Z450" s="55">
        <f t="shared" si="561"/>
        <v>12.3</v>
      </c>
      <c r="AA450" s="55">
        <f t="shared" si="561"/>
        <v>12.3</v>
      </c>
      <c r="AB450" s="147">
        <f t="shared" si="376"/>
        <v>1.36</v>
      </c>
      <c r="AC450" s="147">
        <v>1.36</v>
      </c>
      <c r="AD450" s="147">
        <f t="shared" ref="AD450:AJ450" si="562">AC450</f>
        <v>1.36</v>
      </c>
      <c r="AE450" s="147">
        <f t="shared" si="562"/>
        <v>1.36</v>
      </c>
      <c r="AF450" s="147">
        <f t="shared" si="562"/>
        <v>1.36</v>
      </c>
      <c r="AG450" s="147">
        <f t="shared" si="562"/>
        <v>1.36</v>
      </c>
      <c r="AH450" s="147">
        <f t="shared" si="562"/>
        <v>1.36</v>
      </c>
      <c r="AI450" s="147">
        <f t="shared" si="562"/>
        <v>1.36</v>
      </c>
      <c r="AJ450" s="147">
        <f t="shared" si="562"/>
        <v>1.36</v>
      </c>
      <c r="AK450" s="147">
        <v>1.36</v>
      </c>
      <c r="AL450" s="147">
        <f t="shared" ref="AL450:AN450" si="563">AK450</f>
        <v>1.36</v>
      </c>
      <c r="AM450" s="147">
        <f t="shared" si="563"/>
        <v>1.36</v>
      </c>
      <c r="AN450" s="147">
        <f t="shared" si="563"/>
        <v>1.36</v>
      </c>
      <c r="AO450" s="420">
        <v>1224</v>
      </c>
      <c r="AP450" s="431">
        <f t="shared" si="361"/>
        <v>1664.64</v>
      </c>
      <c r="AQ450" s="385">
        <v>1620</v>
      </c>
      <c r="AR450" s="237">
        <f t="shared" si="362"/>
        <v>2203.2000000000003</v>
      </c>
      <c r="AS450" s="96">
        <v>1128</v>
      </c>
      <c r="AT450" s="431">
        <f t="shared" si="363"/>
        <v>1534.0800000000002</v>
      </c>
      <c r="AU450" s="420">
        <v>384</v>
      </c>
      <c r="AV450" s="431">
        <f t="shared" si="364"/>
        <v>522.24</v>
      </c>
      <c r="AW450" s="385">
        <v>1180</v>
      </c>
      <c r="AX450" s="431">
        <f t="shared" si="365"/>
        <v>1604.8000000000002</v>
      </c>
      <c r="AY450" s="386">
        <v>0</v>
      </c>
      <c r="AZ450" s="431">
        <f t="shared" si="366"/>
        <v>0</v>
      </c>
      <c r="BA450" s="386">
        <v>0</v>
      </c>
      <c r="BB450" s="431">
        <f t="shared" si="367"/>
        <v>0</v>
      </c>
      <c r="BC450" s="386">
        <v>0</v>
      </c>
      <c r="BD450" s="431">
        <f t="shared" si="379"/>
        <v>0</v>
      </c>
      <c r="BE450" s="385">
        <v>0</v>
      </c>
      <c r="BF450" s="431">
        <f t="shared" si="368"/>
        <v>0</v>
      </c>
      <c r="BG450" s="386">
        <v>0</v>
      </c>
      <c r="BH450" s="431">
        <f t="shared" si="369"/>
        <v>0</v>
      </c>
      <c r="BI450" s="386">
        <v>0</v>
      </c>
      <c r="BJ450" s="431">
        <f t="shared" si="370"/>
        <v>0</v>
      </c>
      <c r="BK450" s="385">
        <v>0</v>
      </c>
      <c r="BL450" s="445">
        <f t="shared" si="371"/>
        <v>0</v>
      </c>
      <c r="BM450" s="77" t="s">
        <v>1483</v>
      </c>
      <c r="BN450" s="306"/>
      <c r="BO450" s="599"/>
      <c r="BP450" s="306" t="str">
        <f t="shared" si="380"/>
        <v>N21809-xx1</v>
      </c>
    </row>
    <row r="451" spans="1:68" ht="14.25" hidden="1" customHeight="1">
      <c r="A451" s="493" t="s">
        <v>864</v>
      </c>
      <c r="B451" s="130" t="s">
        <v>1422</v>
      </c>
      <c r="C451" s="544" t="s">
        <v>87</v>
      </c>
      <c r="D451" s="549" t="s">
        <v>161</v>
      </c>
      <c r="E451" s="550" t="s">
        <v>194</v>
      </c>
      <c r="F451" s="1070"/>
      <c r="G451" s="214">
        <v>2022</v>
      </c>
      <c r="H451" s="176" t="s">
        <v>212</v>
      </c>
      <c r="I451" s="176" t="s">
        <v>217</v>
      </c>
      <c r="J451" s="330" t="s">
        <v>196</v>
      </c>
      <c r="K451" s="176" t="s">
        <v>1181</v>
      </c>
      <c r="L451" s="176" t="s">
        <v>167</v>
      </c>
      <c r="M451" s="327" t="s">
        <v>1469</v>
      </c>
      <c r="N451" s="55">
        <v>13.3</v>
      </c>
      <c r="O451" s="55">
        <f t="shared" si="372"/>
        <v>13.35</v>
      </c>
      <c r="P451" s="55">
        <v>13.35</v>
      </c>
      <c r="Q451" s="55">
        <f t="shared" si="373"/>
        <v>13.35</v>
      </c>
      <c r="R451" s="55">
        <f t="shared" si="373"/>
        <v>13.35</v>
      </c>
      <c r="S451" s="55">
        <f t="shared" si="373"/>
        <v>13.35</v>
      </c>
      <c r="T451" s="55">
        <f t="shared" si="373"/>
        <v>13.35</v>
      </c>
      <c r="U451" s="55">
        <f t="shared" si="374"/>
        <v>13.35</v>
      </c>
      <c r="V451" s="55">
        <f t="shared" si="374"/>
        <v>13.35</v>
      </c>
      <c r="W451" s="55">
        <f t="shared" si="374"/>
        <v>13.35</v>
      </c>
      <c r="X451" s="55">
        <v>13.35</v>
      </c>
      <c r="Y451" s="55">
        <f t="shared" ref="Y451:AA451" si="564">X451</f>
        <v>13.35</v>
      </c>
      <c r="Z451" s="55">
        <f t="shared" si="564"/>
        <v>13.35</v>
      </c>
      <c r="AA451" s="55">
        <f t="shared" si="564"/>
        <v>13.35</v>
      </c>
      <c r="AB451" s="147">
        <f t="shared" si="376"/>
        <v>1.36</v>
      </c>
      <c r="AC451" s="147">
        <v>1.36</v>
      </c>
      <c r="AD451" s="147">
        <f t="shared" ref="AD451:AJ451" si="565">AC451</f>
        <v>1.36</v>
      </c>
      <c r="AE451" s="147">
        <f t="shared" si="565"/>
        <v>1.36</v>
      </c>
      <c r="AF451" s="147">
        <f t="shared" si="565"/>
        <v>1.36</v>
      </c>
      <c r="AG451" s="147">
        <f t="shared" si="565"/>
        <v>1.36</v>
      </c>
      <c r="AH451" s="147">
        <f t="shared" si="565"/>
        <v>1.36</v>
      </c>
      <c r="AI451" s="147">
        <f t="shared" si="565"/>
        <v>1.36</v>
      </c>
      <c r="AJ451" s="147">
        <f t="shared" si="565"/>
        <v>1.36</v>
      </c>
      <c r="AK451" s="147">
        <v>1.36</v>
      </c>
      <c r="AL451" s="147">
        <f t="shared" ref="AL451:AN451" si="566">AK451</f>
        <v>1.36</v>
      </c>
      <c r="AM451" s="147">
        <f t="shared" si="566"/>
        <v>1.36</v>
      </c>
      <c r="AN451" s="147">
        <f t="shared" si="566"/>
        <v>1.36</v>
      </c>
      <c r="AO451" s="420">
        <v>0</v>
      </c>
      <c r="AP451" s="431">
        <f t="shared" si="361"/>
        <v>0</v>
      </c>
      <c r="AQ451" s="385">
        <v>0</v>
      </c>
      <c r="AR451" s="237">
        <f t="shared" si="362"/>
        <v>0</v>
      </c>
      <c r="AS451" s="96">
        <v>0</v>
      </c>
      <c r="AT451" s="431">
        <f t="shared" si="363"/>
        <v>0</v>
      </c>
      <c r="AU451" s="420">
        <v>0</v>
      </c>
      <c r="AV451" s="431">
        <f t="shared" si="364"/>
        <v>0</v>
      </c>
      <c r="AW451" s="385">
        <v>0</v>
      </c>
      <c r="AX451" s="431">
        <f t="shared" si="365"/>
        <v>0</v>
      </c>
      <c r="AY451" s="386">
        <v>0</v>
      </c>
      <c r="AZ451" s="431">
        <f t="shared" si="366"/>
        <v>0</v>
      </c>
      <c r="BA451" s="386">
        <v>0</v>
      </c>
      <c r="BB451" s="431">
        <f t="shared" si="367"/>
        <v>0</v>
      </c>
      <c r="BC451" s="386">
        <v>0</v>
      </c>
      <c r="BD451" s="431">
        <f t="shared" si="379"/>
        <v>0</v>
      </c>
      <c r="BE451" s="385">
        <v>0</v>
      </c>
      <c r="BF451" s="431">
        <f t="shared" si="368"/>
        <v>0</v>
      </c>
      <c r="BG451" s="386">
        <v>0</v>
      </c>
      <c r="BH451" s="431">
        <f t="shared" si="369"/>
        <v>0</v>
      </c>
      <c r="BI451" s="386">
        <v>0</v>
      </c>
      <c r="BJ451" s="431">
        <f t="shared" si="370"/>
        <v>0</v>
      </c>
      <c r="BK451" s="385">
        <v>0</v>
      </c>
      <c r="BL451" s="445">
        <f t="shared" si="371"/>
        <v>0</v>
      </c>
      <c r="BM451" s="77" t="s">
        <v>1490</v>
      </c>
      <c r="BN451" s="306"/>
      <c r="BO451" s="599"/>
      <c r="BP451" s="306" t="str">
        <f t="shared" si="380"/>
        <v>N21809-KD1</v>
      </c>
    </row>
    <row r="452" spans="1:68" ht="14.25" hidden="1" customHeight="1">
      <c r="A452" s="493" t="s">
        <v>864</v>
      </c>
      <c r="B452" s="130" t="s">
        <v>1422</v>
      </c>
      <c r="C452" s="544" t="s">
        <v>87</v>
      </c>
      <c r="D452" s="549" t="s">
        <v>161</v>
      </c>
      <c r="E452" s="550" t="s">
        <v>194</v>
      </c>
      <c r="F452" s="1070"/>
      <c r="G452" s="214">
        <v>2022</v>
      </c>
      <c r="H452" s="176" t="s">
        <v>212</v>
      </c>
      <c r="I452" s="176" t="s">
        <v>217</v>
      </c>
      <c r="J452" s="330" t="s">
        <v>196</v>
      </c>
      <c r="K452" s="176" t="s">
        <v>1181</v>
      </c>
      <c r="L452" s="176" t="s">
        <v>167</v>
      </c>
      <c r="M452" s="327" t="s">
        <v>1469</v>
      </c>
      <c r="N452" s="55">
        <v>12.7</v>
      </c>
      <c r="O452" s="55">
        <f t="shared" si="372"/>
        <v>12.75</v>
      </c>
      <c r="P452" s="55">
        <v>12.75</v>
      </c>
      <c r="Q452" s="55">
        <f t="shared" si="373"/>
        <v>12.75</v>
      </c>
      <c r="R452" s="55">
        <f t="shared" si="373"/>
        <v>12.75</v>
      </c>
      <c r="S452" s="55">
        <f t="shared" si="373"/>
        <v>12.75</v>
      </c>
      <c r="T452" s="55">
        <f t="shared" ref="T452:W515" si="567">S452</f>
        <v>12.75</v>
      </c>
      <c r="U452" s="55">
        <f t="shared" si="374"/>
        <v>12.75</v>
      </c>
      <c r="V452" s="55">
        <f t="shared" si="374"/>
        <v>12.75</v>
      </c>
      <c r="W452" s="55">
        <f t="shared" si="374"/>
        <v>12.75</v>
      </c>
      <c r="X452" s="55">
        <v>12.75</v>
      </c>
      <c r="Y452" s="55">
        <f t="shared" ref="Y452:AA452" si="568">X452</f>
        <v>12.75</v>
      </c>
      <c r="Z452" s="55">
        <f t="shared" si="568"/>
        <v>12.75</v>
      </c>
      <c r="AA452" s="55">
        <f t="shared" si="568"/>
        <v>12.75</v>
      </c>
      <c r="AB452" s="147">
        <f t="shared" si="376"/>
        <v>1.34</v>
      </c>
      <c r="AC452" s="147">
        <v>1.34</v>
      </c>
      <c r="AD452" s="147">
        <f t="shared" ref="AD452:AJ452" si="569">AC452</f>
        <v>1.34</v>
      </c>
      <c r="AE452" s="147">
        <f t="shared" si="569"/>
        <v>1.34</v>
      </c>
      <c r="AF452" s="147">
        <f t="shared" si="569"/>
        <v>1.34</v>
      </c>
      <c r="AG452" s="147">
        <f t="shared" si="569"/>
        <v>1.34</v>
      </c>
      <c r="AH452" s="147">
        <f t="shared" si="569"/>
        <v>1.34</v>
      </c>
      <c r="AI452" s="147">
        <f t="shared" si="569"/>
        <v>1.34</v>
      </c>
      <c r="AJ452" s="147">
        <f t="shared" si="569"/>
        <v>1.34</v>
      </c>
      <c r="AK452" s="147">
        <v>1.34</v>
      </c>
      <c r="AL452" s="147">
        <f t="shared" ref="AL452:AN452" si="570">AK452</f>
        <v>1.34</v>
      </c>
      <c r="AM452" s="147">
        <f t="shared" si="570"/>
        <v>1.34</v>
      </c>
      <c r="AN452" s="147">
        <f t="shared" si="570"/>
        <v>1.34</v>
      </c>
      <c r="AO452" s="420">
        <v>0</v>
      </c>
      <c r="AP452" s="431">
        <f t="shared" ref="AP452:AP515" si="571">AO452*AC452</f>
        <v>0</v>
      </c>
      <c r="AQ452" s="385">
        <v>0</v>
      </c>
      <c r="AR452" s="237">
        <f t="shared" ref="AR452:AR515" si="572">AQ452*AD452</f>
        <v>0</v>
      </c>
      <c r="AS452" s="96">
        <v>0</v>
      </c>
      <c r="AT452" s="431">
        <f t="shared" ref="AT452:AT515" si="573">AS452*AE452</f>
        <v>0</v>
      </c>
      <c r="AU452" s="420">
        <v>0</v>
      </c>
      <c r="AV452" s="431">
        <f t="shared" ref="AV452:AV515" si="574">AU452*AF452</f>
        <v>0</v>
      </c>
      <c r="AW452" s="385">
        <v>0</v>
      </c>
      <c r="AX452" s="431">
        <f t="shared" ref="AX452:AX515" si="575">AW452*AG452</f>
        <v>0</v>
      </c>
      <c r="AY452" s="386">
        <v>0</v>
      </c>
      <c r="AZ452" s="431">
        <f t="shared" ref="AZ452:AZ515" si="576">AY452*AH452</f>
        <v>0</v>
      </c>
      <c r="BA452" s="386">
        <v>0</v>
      </c>
      <c r="BB452" s="431">
        <f t="shared" ref="BB452:BB515" si="577">BA452*AI452</f>
        <v>0</v>
      </c>
      <c r="BC452" s="386">
        <v>0</v>
      </c>
      <c r="BD452" s="431">
        <f t="shared" si="379"/>
        <v>0</v>
      </c>
      <c r="BE452" s="385">
        <v>0</v>
      </c>
      <c r="BF452" s="431">
        <f t="shared" ref="BF452:BF515" si="578">BE452*AK452</f>
        <v>0</v>
      </c>
      <c r="BG452" s="386">
        <v>0</v>
      </c>
      <c r="BH452" s="431">
        <f t="shared" ref="BH452:BH515" si="579">BG452*AL452</f>
        <v>0</v>
      </c>
      <c r="BI452" s="386">
        <v>0</v>
      </c>
      <c r="BJ452" s="431">
        <f t="shared" ref="BJ452:BJ515" si="580">BI452*AM452</f>
        <v>0</v>
      </c>
      <c r="BK452" s="385">
        <v>0</v>
      </c>
      <c r="BL452" s="445">
        <f t="shared" ref="BL452:BL515" si="581">BK452*AN452</f>
        <v>0</v>
      </c>
      <c r="BM452" s="77" t="s">
        <v>530</v>
      </c>
      <c r="BN452" s="306"/>
      <c r="BO452" s="599"/>
      <c r="BP452" s="306" t="str">
        <f t="shared" si="380"/>
        <v>N51138-xx1</v>
      </c>
    </row>
    <row r="453" spans="1:68" ht="14.25" hidden="1" customHeight="1">
      <c r="A453" s="493" t="s">
        <v>864</v>
      </c>
      <c r="B453" s="130" t="s">
        <v>1422</v>
      </c>
      <c r="C453" s="544" t="s">
        <v>87</v>
      </c>
      <c r="D453" s="549" t="s">
        <v>161</v>
      </c>
      <c r="E453" s="550" t="s">
        <v>194</v>
      </c>
      <c r="F453" s="1070"/>
      <c r="G453" s="214">
        <v>2024</v>
      </c>
      <c r="H453" s="176" t="s">
        <v>212</v>
      </c>
      <c r="I453" s="176" t="s">
        <v>217</v>
      </c>
      <c r="J453" s="330" t="s">
        <v>196</v>
      </c>
      <c r="K453" s="176" t="s">
        <v>1181</v>
      </c>
      <c r="L453" s="176" t="s">
        <v>167</v>
      </c>
      <c r="M453" s="327" t="s">
        <v>1469</v>
      </c>
      <c r="N453" s="55">
        <v>13.59</v>
      </c>
      <c r="O453" s="55">
        <f t="shared" ref="O453:O516" si="582">MIN(P453:AA453)</f>
        <v>13.97</v>
      </c>
      <c r="P453" s="55">
        <v>13.97</v>
      </c>
      <c r="Q453" s="55">
        <f t="shared" ref="Q453:W516" si="583">P453</f>
        <v>13.97</v>
      </c>
      <c r="R453" s="55">
        <f t="shared" si="583"/>
        <v>13.97</v>
      </c>
      <c r="S453" s="55">
        <f t="shared" si="583"/>
        <v>13.97</v>
      </c>
      <c r="T453" s="55">
        <f t="shared" si="567"/>
        <v>13.97</v>
      </c>
      <c r="U453" s="55">
        <f t="shared" si="567"/>
        <v>13.97</v>
      </c>
      <c r="V453" s="55">
        <f t="shared" si="567"/>
        <v>13.97</v>
      </c>
      <c r="W453" s="55">
        <f t="shared" si="567"/>
        <v>13.97</v>
      </c>
      <c r="X453" s="55">
        <v>13.97</v>
      </c>
      <c r="Y453" s="55">
        <f t="shared" ref="Y453:AA453" si="584">X453</f>
        <v>13.97</v>
      </c>
      <c r="Z453" s="55">
        <f t="shared" si="584"/>
        <v>13.97</v>
      </c>
      <c r="AA453" s="55">
        <f t="shared" si="584"/>
        <v>13.97</v>
      </c>
      <c r="AB453" s="147">
        <f t="shared" ref="AB453:AB516" si="585">MIN(AC453:AN453)</f>
        <v>2.66</v>
      </c>
      <c r="AC453" s="147">
        <v>2.66</v>
      </c>
      <c r="AD453" s="147">
        <f t="shared" ref="AD453:AJ453" si="586">AC453</f>
        <v>2.66</v>
      </c>
      <c r="AE453" s="147">
        <f t="shared" si="586"/>
        <v>2.66</v>
      </c>
      <c r="AF453" s="147">
        <f t="shared" si="586"/>
        <v>2.66</v>
      </c>
      <c r="AG453" s="147">
        <f t="shared" si="586"/>
        <v>2.66</v>
      </c>
      <c r="AH453" s="147">
        <f t="shared" si="586"/>
        <v>2.66</v>
      </c>
      <c r="AI453" s="147">
        <f t="shared" si="586"/>
        <v>2.66</v>
      </c>
      <c r="AJ453" s="147">
        <f t="shared" si="586"/>
        <v>2.66</v>
      </c>
      <c r="AK453" s="147">
        <v>2.66</v>
      </c>
      <c r="AL453" s="147">
        <f t="shared" ref="AL453:AN453" si="587">AK453</f>
        <v>2.66</v>
      </c>
      <c r="AM453" s="147">
        <f t="shared" si="587"/>
        <v>2.66</v>
      </c>
      <c r="AN453" s="147">
        <f t="shared" si="587"/>
        <v>2.66</v>
      </c>
      <c r="AO453" s="420">
        <v>0</v>
      </c>
      <c r="AP453" s="431">
        <f t="shared" si="571"/>
        <v>0</v>
      </c>
      <c r="AQ453" s="385">
        <v>0</v>
      </c>
      <c r="AR453" s="237">
        <f t="shared" si="572"/>
        <v>0</v>
      </c>
      <c r="AS453" s="96">
        <v>0</v>
      </c>
      <c r="AT453" s="431">
        <f t="shared" si="573"/>
        <v>0</v>
      </c>
      <c r="AU453" s="420">
        <v>504</v>
      </c>
      <c r="AV453" s="431">
        <f t="shared" si="574"/>
        <v>1340.64</v>
      </c>
      <c r="AW453" s="385">
        <v>1560</v>
      </c>
      <c r="AX453" s="431">
        <f t="shared" si="575"/>
        <v>4149.6000000000004</v>
      </c>
      <c r="AY453" s="386">
        <v>1452</v>
      </c>
      <c r="AZ453" s="431">
        <f t="shared" si="576"/>
        <v>3862.32</v>
      </c>
      <c r="BA453" s="386">
        <v>1260</v>
      </c>
      <c r="BB453" s="431">
        <f t="shared" si="577"/>
        <v>3351.6000000000004</v>
      </c>
      <c r="BC453" s="386">
        <v>3696</v>
      </c>
      <c r="BD453" s="431">
        <f t="shared" ref="BD453:BD516" si="588">BC453*AJ453</f>
        <v>9831.36</v>
      </c>
      <c r="BE453" s="385">
        <v>1800</v>
      </c>
      <c r="BF453" s="431">
        <f t="shared" si="578"/>
        <v>4788</v>
      </c>
      <c r="BG453" s="386">
        <v>1644</v>
      </c>
      <c r="BH453" s="431">
        <f t="shared" si="579"/>
        <v>4373.04</v>
      </c>
      <c r="BI453" s="386">
        <v>4524</v>
      </c>
      <c r="BJ453" s="431">
        <f t="shared" si="580"/>
        <v>12033.84</v>
      </c>
      <c r="BK453" s="385">
        <v>2460</v>
      </c>
      <c r="BL453" s="445">
        <f t="shared" si="581"/>
        <v>6543.6</v>
      </c>
      <c r="BM453" s="77" t="s">
        <v>1484</v>
      </c>
      <c r="BN453" s="306"/>
      <c r="BO453" s="599"/>
      <c r="BP453" s="306" t="str">
        <f t="shared" ref="BP453:BP516" si="589">BM453</f>
        <v>P09801-xx1</v>
      </c>
    </row>
    <row r="454" spans="1:68" ht="14.25" hidden="1" customHeight="1">
      <c r="A454" s="493" t="s">
        <v>864</v>
      </c>
      <c r="B454" s="130" t="s">
        <v>1422</v>
      </c>
      <c r="C454" s="544" t="s">
        <v>87</v>
      </c>
      <c r="D454" s="549" t="s">
        <v>161</v>
      </c>
      <c r="E454" s="550" t="s">
        <v>194</v>
      </c>
      <c r="F454" s="1070"/>
      <c r="G454" s="214">
        <v>2022</v>
      </c>
      <c r="H454" s="176" t="s">
        <v>212</v>
      </c>
      <c r="I454" s="176" t="s">
        <v>217</v>
      </c>
      <c r="J454" s="330" t="s">
        <v>196</v>
      </c>
      <c r="K454" s="176" t="s">
        <v>1181</v>
      </c>
      <c r="L454" s="176" t="s">
        <v>167</v>
      </c>
      <c r="M454" s="327" t="s">
        <v>1469</v>
      </c>
      <c r="N454" s="55">
        <v>13.49</v>
      </c>
      <c r="O454" s="55">
        <f t="shared" si="582"/>
        <v>14.47</v>
      </c>
      <c r="P454" s="55">
        <v>14.47</v>
      </c>
      <c r="Q454" s="55">
        <f t="shared" si="583"/>
        <v>14.47</v>
      </c>
      <c r="R454" s="55">
        <f t="shared" si="583"/>
        <v>14.47</v>
      </c>
      <c r="S454" s="55">
        <f t="shared" si="583"/>
        <v>14.47</v>
      </c>
      <c r="T454" s="55">
        <f t="shared" si="567"/>
        <v>14.47</v>
      </c>
      <c r="U454" s="55">
        <f t="shared" si="567"/>
        <v>14.47</v>
      </c>
      <c r="V454" s="55">
        <f t="shared" si="567"/>
        <v>14.47</v>
      </c>
      <c r="W454" s="55">
        <f t="shared" si="567"/>
        <v>14.47</v>
      </c>
      <c r="X454" s="55">
        <v>14.47</v>
      </c>
      <c r="Y454" s="55">
        <f t="shared" ref="Y454:AA454" si="590">X454</f>
        <v>14.47</v>
      </c>
      <c r="Z454" s="55">
        <f t="shared" si="590"/>
        <v>14.47</v>
      </c>
      <c r="AA454" s="55">
        <f t="shared" si="590"/>
        <v>14.47</v>
      </c>
      <c r="AB454" s="147">
        <f t="shared" si="585"/>
        <v>2.63</v>
      </c>
      <c r="AC454" s="147">
        <v>2.63</v>
      </c>
      <c r="AD454" s="147">
        <f t="shared" ref="AD454:AJ454" si="591">AC454</f>
        <v>2.63</v>
      </c>
      <c r="AE454" s="147">
        <f t="shared" si="591"/>
        <v>2.63</v>
      </c>
      <c r="AF454" s="147">
        <f t="shared" si="591"/>
        <v>2.63</v>
      </c>
      <c r="AG454" s="147">
        <f t="shared" si="591"/>
        <v>2.63</v>
      </c>
      <c r="AH454" s="147">
        <f t="shared" si="591"/>
        <v>2.63</v>
      </c>
      <c r="AI454" s="147">
        <f t="shared" si="591"/>
        <v>2.63</v>
      </c>
      <c r="AJ454" s="147">
        <f t="shared" si="591"/>
        <v>2.63</v>
      </c>
      <c r="AK454" s="147">
        <v>2.63</v>
      </c>
      <c r="AL454" s="147">
        <f t="shared" ref="AL454:AN454" si="592">AK454</f>
        <v>2.63</v>
      </c>
      <c r="AM454" s="147">
        <f t="shared" si="592"/>
        <v>2.63</v>
      </c>
      <c r="AN454" s="147">
        <f t="shared" si="592"/>
        <v>2.63</v>
      </c>
      <c r="AO454" s="420">
        <v>0</v>
      </c>
      <c r="AP454" s="431">
        <f t="shared" si="571"/>
        <v>0</v>
      </c>
      <c r="AQ454" s="385">
        <v>0</v>
      </c>
      <c r="AR454" s="237">
        <f t="shared" si="572"/>
        <v>0</v>
      </c>
      <c r="AS454" s="96">
        <v>0</v>
      </c>
      <c r="AT454" s="431">
        <f t="shared" si="573"/>
        <v>0</v>
      </c>
      <c r="AU454" s="420">
        <v>0</v>
      </c>
      <c r="AV454" s="431">
        <f t="shared" si="574"/>
        <v>0</v>
      </c>
      <c r="AW454" s="385">
        <v>0</v>
      </c>
      <c r="AX454" s="431">
        <f t="shared" si="575"/>
        <v>0</v>
      </c>
      <c r="AY454" s="386">
        <v>0</v>
      </c>
      <c r="AZ454" s="431">
        <f t="shared" si="576"/>
        <v>0</v>
      </c>
      <c r="BA454" s="386">
        <v>0</v>
      </c>
      <c r="BB454" s="431">
        <f t="shared" si="577"/>
        <v>0</v>
      </c>
      <c r="BC454" s="386">
        <v>0</v>
      </c>
      <c r="BD454" s="431">
        <f t="shared" si="588"/>
        <v>0</v>
      </c>
      <c r="BE454" s="385">
        <v>0</v>
      </c>
      <c r="BF454" s="431">
        <f t="shared" si="578"/>
        <v>0</v>
      </c>
      <c r="BG454" s="386">
        <v>0</v>
      </c>
      <c r="BH454" s="431">
        <f t="shared" si="579"/>
        <v>0</v>
      </c>
      <c r="BI454" s="386">
        <v>0</v>
      </c>
      <c r="BJ454" s="431">
        <f t="shared" si="580"/>
        <v>0</v>
      </c>
      <c r="BK454" s="385">
        <v>0</v>
      </c>
      <c r="BL454" s="445">
        <f t="shared" si="581"/>
        <v>0</v>
      </c>
      <c r="BM454" s="77" t="s">
        <v>1489</v>
      </c>
      <c r="BN454" s="306"/>
      <c r="BO454" s="599"/>
      <c r="BP454" s="306" t="str">
        <f t="shared" si="589"/>
        <v>N00541-KD1</v>
      </c>
    </row>
    <row r="455" spans="1:68" ht="14.25" hidden="1" customHeight="1">
      <c r="A455" s="493" t="s">
        <v>864</v>
      </c>
      <c r="B455" s="130" t="s">
        <v>1422</v>
      </c>
      <c r="C455" s="544" t="s">
        <v>87</v>
      </c>
      <c r="D455" s="549" t="s">
        <v>161</v>
      </c>
      <c r="E455" s="550" t="s">
        <v>194</v>
      </c>
      <c r="F455" s="1070"/>
      <c r="G455" s="214">
        <v>2022</v>
      </c>
      <c r="H455" s="176" t="s">
        <v>212</v>
      </c>
      <c r="I455" s="176" t="s">
        <v>217</v>
      </c>
      <c r="J455" s="330" t="s">
        <v>196</v>
      </c>
      <c r="K455" s="176" t="s">
        <v>1181</v>
      </c>
      <c r="L455" s="176" t="s">
        <v>167</v>
      </c>
      <c r="M455" s="327" t="s">
        <v>1469</v>
      </c>
      <c r="N455" s="55">
        <v>13.3</v>
      </c>
      <c r="O455" s="55">
        <f t="shared" si="582"/>
        <v>13.35</v>
      </c>
      <c r="P455" s="55">
        <v>13.35</v>
      </c>
      <c r="Q455" s="55">
        <f t="shared" si="583"/>
        <v>13.35</v>
      </c>
      <c r="R455" s="55">
        <f t="shared" si="583"/>
        <v>13.35</v>
      </c>
      <c r="S455" s="55">
        <f t="shared" si="583"/>
        <v>13.35</v>
      </c>
      <c r="T455" s="55">
        <f t="shared" si="567"/>
        <v>13.35</v>
      </c>
      <c r="U455" s="55">
        <f t="shared" si="567"/>
        <v>13.35</v>
      </c>
      <c r="V455" s="55">
        <f t="shared" si="567"/>
        <v>13.35</v>
      </c>
      <c r="W455" s="55">
        <f t="shared" si="567"/>
        <v>13.35</v>
      </c>
      <c r="X455" s="55">
        <v>13.35</v>
      </c>
      <c r="Y455" s="55">
        <f t="shared" ref="Y455:AA455" si="593">X455</f>
        <v>13.35</v>
      </c>
      <c r="Z455" s="55">
        <f t="shared" si="593"/>
        <v>13.35</v>
      </c>
      <c r="AA455" s="55">
        <f t="shared" si="593"/>
        <v>13.35</v>
      </c>
      <c r="AB455" s="147">
        <f t="shared" si="585"/>
        <v>1.36</v>
      </c>
      <c r="AC455" s="147">
        <v>1.36</v>
      </c>
      <c r="AD455" s="147">
        <f t="shared" ref="AD455:AJ455" si="594">AC455</f>
        <v>1.36</v>
      </c>
      <c r="AE455" s="147">
        <f t="shared" si="594"/>
        <v>1.36</v>
      </c>
      <c r="AF455" s="147">
        <f t="shared" si="594"/>
        <v>1.36</v>
      </c>
      <c r="AG455" s="147">
        <f t="shared" si="594"/>
        <v>1.36</v>
      </c>
      <c r="AH455" s="147">
        <f t="shared" si="594"/>
        <v>1.36</v>
      </c>
      <c r="AI455" s="147">
        <f t="shared" si="594"/>
        <v>1.36</v>
      </c>
      <c r="AJ455" s="147">
        <f t="shared" si="594"/>
        <v>1.36</v>
      </c>
      <c r="AK455" s="147">
        <v>1.36</v>
      </c>
      <c r="AL455" s="147">
        <f t="shared" ref="AL455:AN455" si="595">AK455</f>
        <v>1.36</v>
      </c>
      <c r="AM455" s="147">
        <f t="shared" si="595"/>
        <v>1.36</v>
      </c>
      <c r="AN455" s="147">
        <f t="shared" si="595"/>
        <v>1.36</v>
      </c>
      <c r="AO455" s="420">
        <v>0</v>
      </c>
      <c r="AP455" s="431">
        <f t="shared" si="571"/>
        <v>0</v>
      </c>
      <c r="AQ455" s="385">
        <v>0</v>
      </c>
      <c r="AR455" s="237">
        <f t="shared" si="572"/>
        <v>0</v>
      </c>
      <c r="AS455" s="96">
        <v>0</v>
      </c>
      <c r="AT455" s="431">
        <f t="shared" si="573"/>
        <v>0</v>
      </c>
      <c r="AU455" s="420">
        <v>0</v>
      </c>
      <c r="AV455" s="431">
        <f t="shared" si="574"/>
        <v>0</v>
      </c>
      <c r="AW455" s="385">
        <v>0</v>
      </c>
      <c r="AX455" s="431">
        <f t="shared" si="575"/>
        <v>0</v>
      </c>
      <c r="AY455" s="386">
        <v>0</v>
      </c>
      <c r="AZ455" s="431">
        <f t="shared" si="576"/>
        <v>0</v>
      </c>
      <c r="BA455" s="386">
        <v>0</v>
      </c>
      <c r="BB455" s="431">
        <f t="shared" si="577"/>
        <v>0</v>
      </c>
      <c r="BC455" s="386">
        <v>0</v>
      </c>
      <c r="BD455" s="431">
        <f t="shared" si="588"/>
        <v>0</v>
      </c>
      <c r="BE455" s="385">
        <v>0</v>
      </c>
      <c r="BF455" s="431">
        <f t="shared" si="578"/>
        <v>0</v>
      </c>
      <c r="BG455" s="386">
        <v>0</v>
      </c>
      <c r="BH455" s="431">
        <f t="shared" si="579"/>
        <v>0</v>
      </c>
      <c r="BI455" s="386">
        <v>0</v>
      </c>
      <c r="BJ455" s="431">
        <f t="shared" si="580"/>
        <v>0</v>
      </c>
      <c r="BK455" s="385">
        <v>0</v>
      </c>
      <c r="BL455" s="445">
        <f t="shared" si="581"/>
        <v>0</v>
      </c>
      <c r="BM455" s="77" t="s">
        <v>1490</v>
      </c>
      <c r="BN455" s="306"/>
      <c r="BO455" s="599"/>
      <c r="BP455" s="306" t="str">
        <f t="shared" si="589"/>
        <v>N21809-KD1</v>
      </c>
    </row>
    <row r="456" spans="1:68" ht="14.25" hidden="1" customHeight="1">
      <c r="A456" s="493" t="s">
        <v>864</v>
      </c>
      <c r="B456" s="130" t="s">
        <v>1422</v>
      </c>
      <c r="C456" s="544" t="s">
        <v>87</v>
      </c>
      <c r="D456" s="549" t="s">
        <v>161</v>
      </c>
      <c r="E456" s="550" t="s">
        <v>194</v>
      </c>
      <c r="F456" s="1070"/>
      <c r="G456" s="214">
        <v>2022</v>
      </c>
      <c r="H456" s="176" t="s">
        <v>212</v>
      </c>
      <c r="I456" s="176" t="s">
        <v>217</v>
      </c>
      <c r="J456" s="330" t="s">
        <v>196</v>
      </c>
      <c r="K456" s="176" t="s">
        <v>1181</v>
      </c>
      <c r="L456" s="176" t="s">
        <v>167</v>
      </c>
      <c r="M456" s="327" t="s">
        <v>1469</v>
      </c>
      <c r="N456" s="55">
        <v>12.7</v>
      </c>
      <c r="O456" s="55">
        <f t="shared" si="582"/>
        <v>12.75</v>
      </c>
      <c r="P456" s="55">
        <v>12.75</v>
      </c>
      <c r="Q456" s="55">
        <f t="shared" si="583"/>
        <v>12.75</v>
      </c>
      <c r="R456" s="55">
        <f t="shared" si="583"/>
        <v>12.75</v>
      </c>
      <c r="S456" s="55">
        <f t="shared" si="583"/>
        <v>12.75</v>
      </c>
      <c r="T456" s="55">
        <f t="shared" si="567"/>
        <v>12.75</v>
      </c>
      <c r="U456" s="55">
        <f t="shared" si="567"/>
        <v>12.75</v>
      </c>
      <c r="V456" s="55">
        <f t="shared" si="567"/>
        <v>12.75</v>
      </c>
      <c r="W456" s="55">
        <f t="shared" si="567"/>
        <v>12.75</v>
      </c>
      <c r="X456" s="55">
        <v>12.75</v>
      </c>
      <c r="Y456" s="55">
        <f t="shared" ref="Y456:AA456" si="596">X456</f>
        <v>12.75</v>
      </c>
      <c r="Z456" s="55">
        <f t="shared" si="596"/>
        <v>12.75</v>
      </c>
      <c r="AA456" s="55">
        <f t="shared" si="596"/>
        <v>12.75</v>
      </c>
      <c r="AB456" s="147">
        <f t="shared" si="585"/>
        <v>1.34</v>
      </c>
      <c r="AC456" s="147">
        <v>1.34</v>
      </c>
      <c r="AD456" s="147">
        <f t="shared" ref="AD456:AJ456" si="597">AC456</f>
        <v>1.34</v>
      </c>
      <c r="AE456" s="147">
        <f t="shared" si="597"/>
        <v>1.34</v>
      </c>
      <c r="AF456" s="147">
        <f t="shared" si="597"/>
        <v>1.34</v>
      </c>
      <c r="AG456" s="147">
        <f t="shared" si="597"/>
        <v>1.34</v>
      </c>
      <c r="AH456" s="147">
        <f t="shared" si="597"/>
        <v>1.34</v>
      </c>
      <c r="AI456" s="147">
        <f t="shared" si="597"/>
        <v>1.34</v>
      </c>
      <c r="AJ456" s="147">
        <f t="shared" si="597"/>
        <v>1.34</v>
      </c>
      <c r="AK456" s="147">
        <v>1.34</v>
      </c>
      <c r="AL456" s="147">
        <f t="shared" ref="AL456:AN456" si="598">AK456</f>
        <v>1.34</v>
      </c>
      <c r="AM456" s="147">
        <f t="shared" si="598"/>
        <v>1.34</v>
      </c>
      <c r="AN456" s="147">
        <f t="shared" si="598"/>
        <v>1.34</v>
      </c>
      <c r="AO456" s="420">
        <v>0</v>
      </c>
      <c r="AP456" s="431">
        <f t="shared" si="571"/>
        <v>0</v>
      </c>
      <c r="AQ456" s="385">
        <v>0</v>
      </c>
      <c r="AR456" s="237">
        <f t="shared" si="572"/>
        <v>0</v>
      </c>
      <c r="AS456" s="96">
        <v>0</v>
      </c>
      <c r="AT456" s="431">
        <f t="shared" si="573"/>
        <v>0</v>
      </c>
      <c r="AU456" s="420">
        <v>0</v>
      </c>
      <c r="AV456" s="431">
        <f t="shared" si="574"/>
        <v>0</v>
      </c>
      <c r="AW456" s="385">
        <v>0</v>
      </c>
      <c r="AX456" s="431">
        <f t="shared" si="575"/>
        <v>0</v>
      </c>
      <c r="AY456" s="386">
        <v>0</v>
      </c>
      <c r="AZ456" s="431">
        <f t="shared" si="576"/>
        <v>0</v>
      </c>
      <c r="BA456" s="386">
        <v>0</v>
      </c>
      <c r="BB456" s="431">
        <f t="shared" si="577"/>
        <v>0</v>
      </c>
      <c r="BC456" s="386">
        <v>0</v>
      </c>
      <c r="BD456" s="431">
        <f t="shared" si="588"/>
        <v>0</v>
      </c>
      <c r="BE456" s="385">
        <v>0</v>
      </c>
      <c r="BF456" s="431">
        <f t="shared" si="578"/>
        <v>0</v>
      </c>
      <c r="BG456" s="386">
        <v>0</v>
      </c>
      <c r="BH456" s="431">
        <f t="shared" si="579"/>
        <v>0</v>
      </c>
      <c r="BI456" s="386">
        <v>0</v>
      </c>
      <c r="BJ456" s="431">
        <f t="shared" si="580"/>
        <v>0</v>
      </c>
      <c r="BK456" s="385">
        <v>0</v>
      </c>
      <c r="BL456" s="445">
        <f t="shared" si="581"/>
        <v>0</v>
      </c>
      <c r="BM456" s="77" t="s">
        <v>530</v>
      </c>
      <c r="BN456" s="306"/>
      <c r="BO456" s="599"/>
      <c r="BP456" s="306" t="str">
        <f t="shared" si="589"/>
        <v>N51138-xx1</v>
      </c>
    </row>
    <row r="457" spans="1:68" ht="14.25" hidden="1" customHeight="1">
      <c r="A457" s="493" t="s">
        <v>864</v>
      </c>
      <c r="B457" s="130" t="s">
        <v>1422</v>
      </c>
      <c r="C457" s="544" t="s">
        <v>87</v>
      </c>
      <c r="D457" s="549" t="s">
        <v>161</v>
      </c>
      <c r="E457" s="550" t="s">
        <v>194</v>
      </c>
      <c r="F457" s="1070"/>
      <c r="G457" s="214">
        <v>2024</v>
      </c>
      <c r="H457" s="176" t="s">
        <v>212</v>
      </c>
      <c r="I457" s="176" t="s">
        <v>217</v>
      </c>
      <c r="J457" s="330" t="s">
        <v>196</v>
      </c>
      <c r="K457" s="176" t="s">
        <v>1181</v>
      </c>
      <c r="L457" s="176" t="s">
        <v>167</v>
      </c>
      <c r="M457" s="327" t="s">
        <v>1479</v>
      </c>
      <c r="N457" s="55">
        <v>13.59</v>
      </c>
      <c r="O457" s="55">
        <f t="shared" si="582"/>
        <v>13.92</v>
      </c>
      <c r="P457" s="55">
        <v>13.92</v>
      </c>
      <c r="Q457" s="55">
        <f t="shared" si="583"/>
        <v>13.92</v>
      </c>
      <c r="R457" s="55">
        <f t="shared" si="583"/>
        <v>13.92</v>
      </c>
      <c r="S457" s="55">
        <f t="shared" si="583"/>
        <v>13.92</v>
      </c>
      <c r="T457" s="55">
        <f t="shared" si="567"/>
        <v>13.92</v>
      </c>
      <c r="U457" s="55">
        <f t="shared" si="567"/>
        <v>13.92</v>
      </c>
      <c r="V457" s="55">
        <f t="shared" si="567"/>
        <v>13.92</v>
      </c>
      <c r="W457" s="55">
        <f t="shared" si="567"/>
        <v>13.92</v>
      </c>
      <c r="X457" s="55">
        <v>13.92</v>
      </c>
      <c r="Y457" s="55">
        <f t="shared" ref="Y457:AA457" si="599">X457</f>
        <v>13.92</v>
      </c>
      <c r="Z457" s="55">
        <f t="shared" si="599"/>
        <v>13.92</v>
      </c>
      <c r="AA457" s="55">
        <f t="shared" si="599"/>
        <v>13.92</v>
      </c>
      <c r="AB457" s="147">
        <f t="shared" si="585"/>
        <v>2.66</v>
      </c>
      <c r="AC457" s="147">
        <v>2.66</v>
      </c>
      <c r="AD457" s="147">
        <f t="shared" ref="AD457:AJ457" si="600">AC457</f>
        <v>2.66</v>
      </c>
      <c r="AE457" s="147">
        <f t="shared" si="600"/>
        <v>2.66</v>
      </c>
      <c r="AF457" s="147">
        <f t="shared" si="600"/>
        <v>2.66</v>
      </c>
      <c r="AG457" s="147">
        <f t="shared" si="600"/>
        <v>2.66</v>
      </c>
      <c r="AH457" s="147">
        <f t="shared" si="600"/>
        <v>2.66</v>
      </c>
      <c r="AI457" s="147">
        <f t="shared" si="600"/>
        <v>2.66</v>
      </c>
      <c r="AJ457" s="147">
        <f t="shared" si="600"/>
        <v>2.66</v>
      </c>
      <c r="AK457" s="147">
        <v>2.66</v>
      </c>
      <c r="AL457" s="147">
        <f t="shared" ref="AL457:AN457" si="601">AK457</f>
        <v>2.66</v>
      </c>
      <c r="AM457" s="147">
        <f t="shared" si="601"/>
        <v>2.66</v>
      </c>
      <c r="AN457" s="147">
        <f t="shared" si="601"/>
        <v>2.66</v>
      </c>
      <c r="AO457" s="420">
        <v>0</v>
      </c>
      <c r="AP457" s="431">
        <f t="shared" si="571"/>
        <v>0</v>
      </c>
      <c r="AQ457" s="385">
        <v>0</v>
      </c>
      <c r="AR457" s="237">
        <f t="shared" si="572"/>
        <v>0</v>
      </c>
      <c r="AS457" s="96">
        <v>0</v>
      </c>
      <c r="AT457" s="431">
        <f t="shared" si="573"/>
        <v>0</v>
      </c>
      <c r="AU457" s="420">
        <v>192</v>
      </c>
      <c r="AV457" s="431">
        <f t="shared" si="574"/>
        <v>510.72</v>
      </c>
      <c r="AW457" s="385">
        <v>852</v>
      </c>
      <c r="AX457" s="431">
        <f t="shared" si="575"/>
        <v>2266.3200000000002</v>
      </c>
      <c r="AY457" s="386">
        <v>84</v>
      </c>
      <c r="AZ457" s="431">
        <f t="shared" si="576"/>
        <v>223.44</v>
      </c>
      <c r="BA457" s="386">
        <v>1344</v>
      </c>
      <c r="BB457" s="431">
        <f t="shared" si="577"/>
        <v>3575.04</v>
      </c>
      <c r="BC457" s="386">
        <v>264</v>
      </c>
      <c r="BD457" s="431">
        <f t="shared" si="588"/>
        <v>702.24</v>
      </c>
      <c r="BE457" s="385">
        <v>468</v>
      </c>
      <c r="BF457" s="431">
        <f t="shared" si="578"/>
        <v>1244.8800000000001</v>
      </c>
      <c r="BG457" s="386">
        <v>288</v>
      </c>
      <c r="BH457" s="431">
        <f t="shared" si="579"/>
        <v>766.08</v>
      </c>
      <c r="BI457" s="386">
        <v>528</v>
      </c>
      <c r="BJ457" s="431">
        <f t="shared" si="580"/>
        <v>1404.48</v>
      </c>
      <c r="BK457" s="385">
        <v>108</v>
      </c>
      <c r="BL457" s="445">
        <f t="shared" si="581"/>
        <v>287.28000000000003</v>
      </c>
      <c r="BM457" s="77" t="s">
        <v>1484</v>
      </c>
      <c r="BN457" s="306"/>
      <c r="BO457" s="599"/>
      <c r="BP457" s="306" t="str">
        <f t="shared" si="589"/>
        <v>P09801-xx1</v>
      </c>
    </row>
    <row r="458" spans="1:68" ht="14.25" hidden="1" customHeight="1">
      <c r="A458" s="493" t="s">
        <v>864</v>
      </c>
      <c r="B458" s="130" t="s">
        <v>1422</v>
      </c>
      <c r="C458" s="544" t="s">
        <v>87</v>
      </c>
      <c r="D458" s="549" t="s">
        <v>161</v>
      </c>
      <c r="E458" s="550" t="s">
        <v>194</v>
      </c>
      <c r="F458" s="1070"/>
      <c r="G458" s="214">
        <v>2022</v>
      </c>
      <c r="H458" s="176" t="s">
        <v>212</v>
      </c>
      <c r="I458" s="176" t="s">
        <v>217</v>
      </c>
      <c r="J458" s="330" t="s">
        <v>196</v>
      </c>
      <c r="K458" s="176" t="s">
        <v>1265</v>
      </c>
      <c r="L458" s="176" t="s">
        <v>167</v>
      </c>
      <c r="M458" s="327" t="s">
        <v>1469</v>
      </c>
      <c r="N458" s="55">
        <v>13.57</v>
      </c>
      <c r="O458" s="55">
        <f t="shared" si="582"/>
        <v>13.62</v>
      </c>
      <c r="P458" s="55">
        <v>13.62</v>
      </c>
      <c r="Q458" s="55">
        <f t="shared" si="583"/>
        <v>13.62</v>
      </c>
      <c r="R458" s="55">
        <f t="shared" si="583"/>
        <v>13.62</v>
      </c>
      <c r="S458" s="55">
        <f t="shared" si="583"/>
        <v>13.62</v>
      </c>
      <c r="T458" s="55">
        <f t="shared" si="567"/>
        <v>13.62</v>
      </c>
      <c r="U458" s="55">
        <f t="shared" si="567"/>
        <v>13.62</v>
      </c>
      <c r="V458" s="55">
        <f t="shared" si="567"/>
        <v>13.62</v>
      </c>
      <c r="W458" s="55">
        <f t="shared" si="567"/>
        <v>13.62</v>
      </c>
      <c r="X458" s="55">
        <v>13.62</v>
      </c>
      <c r="Y458" s="55">
        <f t="shared" ref="Y458:AA458" si="602">X458</f>
        <v>13.62</v>
      </c>
      <c r="Z458" s="55">
        <f t="shared" si="602"/>
        <v>13.62</v>
      </c>
      <c r="AA458" s="55">
        <f t="shared" si="602"/>
        <v>13.62</v>
      </c>
      <c r="AB458" s="147">
        <f t="shared" si="585"/>
        <v>2.67</v>
      </c>
      <c r="AC458" s="147">
        <v>2.67</v>
      </c>
      <c r="AD458" s="147">
        <f t="shared" ref="AD458:AJ458" si="603">AC458</f>
        <v>2.67</v>
      </c>
      <c r="AE458" s="147">
        <f t="shared" si="603"/>
        <v>2.67</v>
      </c>
      <c r="AF458" s="147">
        <f t="shared" si="603"/>
        <v>2.67</v>
      </c>
      <c r="AG458" s="147">
        <f t="shared" si="603"/>
        <v>2.67</v>
      </c>
      <c r="AH458" s="147">
        <f t="shared" si="603"/>
        <v>2.67</v>
      </c>
      <c r="AI458" s="147">
        <f t="shared" si="603"/>
        <v>2.67</v>
      </c>
      <c r="AJ458" s="147">
        <f t="shared" si="603"/>
        <v>2.67</v>
      </c>
      <c r="AK458" s="147">
        <v>2.67</v>
      </c>
      <c r="AL458" s="147">
        <f t="shared" ref="AL458:AN458" si="604">AK458</f>
        <v>2.67</v>
      </c>
      <c r="AM458" s="147">
        <f t="shared" si="604"/>
        <v>2.67</v>
      </c>
      <c r="AN458" s="147">
        <f t="shared" si="604"/>
        <v>2.67</v>
      </c>
      <c r="AO458" s="420">
        <v>44</v>
      </c>
      <c r="AP458" s="431">
        <f t="shared" si="571"/>
        <v>117.47999999999999</v>
      </c>
      <c r="AQ458" s="385">
        <v>144</v>
      </c>
      <c r="AR458" s="237">
        <f t="shared" si="572"/>
        <v>384.48</v>
      </c>
      <c r="AS458" s="96">
        <v>12</v>
      </c>
      <c r="AT458" s="431">
        <f t="shared" si="573"/>
        <v>32.04</v>
      </c>
      <c r="AU458" s="420">
        <v>0</v>
      </c>
      <c r="AV458" s="431">
        <f t="shared" si="574"/>
        <v>0</v>
      </c>
      <c r="AW458" s="385">
        <v>0</v>
      </c>
      <c r="AX458" s="431">
        <f t="shared" si="575"/>
        <v>0</v>
      </c>
      <c r="AY458" s="386">
        <v>0</v>
      </c>
      <c r="AZ458" s="431">
        <f t="shared" si="576"/>
        <v>0</v>
      </c>
      <c r="BA458" s="386">
        <v>0</v>
      </c>
      <c r="BB458" s="431">
        <f t="shared" si="577"/>
        <v>0</v>
      </c>
      <c r="BC458" s="386">
        <v>0</v>
      </c>
      <c r="BD458" s="431">
        <f t="shared" si="588"/>
        <v>0</v>
      </c>
      <c r="BE458" s="385">
        <v>0</v>
      </c>
      <c r="BF458" s="431">
        <f t="shared" si="578"/>
        <v>0</v>
      </c>
      <c r="BG458" s="386">
        <v>0</v>
      </c>
      <c r="BH458" s="431">
        <f t="shared" si="579"/>
        <v>0</v>
      </c>
      <c r="BI458" s="386">
        <v>0</v>
      </c>
      <c r="BJ458" s="431">
        <f t="shared" si="580"/>
        <v>0</v>
      </c>
      <c r="BK458" s="385">
        <v>0</v>
      </c>
      <c r="BL458" s="445">
        <f t="shared" si="581"/>
        <v>0</v>
      </c>
      <c r="BM458" s="77" t="s">
        <v>1485</v>
      </c>
      <c r="BN458" s="306"/>
      <c r="BO458" s="599"/>
      <c r="BP458" s="306" t="str">
        <f t="shared" si="589"/>
        <v>N00542-xx1</v>
      </c>
    </row>
    <row r="459" spans="1:68" ht="14.25" hidden="1" customHeight="1">
      <c r="A459" s="493" t="s">
        <v>864</v>
      </c>
      <c r="B459" s="130" t="s">
        <v>1422</v>
      </c>
      <c r="C459" s="544" t="s">
        <v>87</v>
      </c>
      <c r="D459" s="549" t="s">
        <v>161</v>
      </c>
      <c r="E459" s="550" t="s">
        <v>194</v>
      </c>
      <c r="F459" s="1070"/>
      <c r="G459" s="214">
        <v>2022</v>
      </c>
      <c r="H459" s="176" t="s">
        <v>212</v>
      </c>
      <c r="I459" s="176" t="s">
        <v>217</v>
      </c>
      <c r="J459" s="330" t="s">
        <v>196</v>
      </c>
      <c r="K459" s="176" t="s">
        <v>1265</v>
      </c>
      <c r="L459" s="176" t="s">
        <v>167</v>
      </c>
      <c r="M459" s="327" t="s">
        <v>1469</v>
      </c>
      <c r="N459" s="55">
        <v>14.620000000000001</v>
      </c>
      <c r="O459" s="55">
        <f t="shared" si="582"/>
        <v>14.67</v>
      </c>
      <c r="P459" s="55">
        <v>14.67</v>
      </c>
      <c r="Q459" s="55">
        <f t="shared" si="583"/>
        <v>14.67</v>
      </c>
      <c r="R459" s="55">
        <f t="shared" si="583"/>
        <v>14.67</v>
      </c>
      <c r="S459" s="55">
        <f t="shared" si="583"/>
        <v>14.67</v>
      </c>
      <c r="T459" s="55">
        <f t="shared" si="567"/>
        <v>14.67</v>
      </c>
      <c r="U459" s="55">
        <f t="shared" si="567"/>
        <v>14.67</v>
      </c>
      <c r="V459" s="55">
        <f t="shared" si="567"/>
        <v>14.67</v>
      </c>
      <c r="W459" s="55">
        <f t="shared" si="567"/>
        <v>14.67</v>
      </c>
      <c r="X459" s="55">
        <v>14.67</v>
      </c>
      <c r="Y459" s="55">
        <f t="shared" ref="Y459:AA459" si="605">X459</f>
        <v>14.67</v>
      </c>
      <c r="Z459" s="55">
        <f t="shared" si="605"/>
        <v>14.67</v>
      </c>
      <c r="AA459" s="55">
        <f t="shared" si="605"/>
        <v>14.67</v>
      </c>
      <c r="AB459" s="147">
        <f t="shared" si="585"/>
        <v>2.67</v>
      </c>
      <c r="AC459" s="147">
        <v>2.67</v>
      </c>
      <c r="AD459" s="147">
        <f t="shared" ref="AD459:AJ459" si="606">AC459</f>
        <v>2.67</v>
      </c>
      <c r="AE459" s="147">
        <f t="shared" si="606"/>
        <v>2.67</v>
      </c>
      <c r="AF459" s="147">
        <f t="shared" si="606"/>
        <v>2.67</v>
      </c>
      <c r="AG459" s="147">
        <f t="shared" si="606"/>
        <v>2.67</v>
      </c>
      <c r="AH459" s="147">
        <f t="shared" si="606"/>
        <v>2.67</v>
      </c>
      <c r="AI459" s="147">
        <f t="shared" si="606"/>
        <v>2.67</v>
      </c>
      <c r="AJ459" s="147">
        <f t="shared" si="606"/>
        <v>2.67</v>
      </c>
      <c r="AK459" s="147">
        <v>2.67</v>
      </c>
      <c r="AL459" s="147">
        <f t="shared" ref="AL459:AN459" si="607">AK459</f>
        <v>2.67</v>
      </c>
      <c r="AM459" s="147">
        <f t="shared" si="607"/>
        <v>2.67</v>
      </c>
      <c r="AN459" s="147">
        <f t="shared" si="607"/>
        <v>2.67</v>
      </c>
      <c r="AO459" s="420">
        <v>0</v>
      </c>
      <c r="AP459" s="431">
        <f t="shared" si="571"/>
        <v>0</v>
      </c>
      <c r="AQ459" s="385">
        <v>0</v>
      </c>
      <c r="AR459" s="237">
        <f t="shared" si="572"/>
        <v>0</v>
      </c>
      <c r="AS459" s="96">
        <v>0</v>
      </c>
      <c r="AT459" s="431">
        <f t="shared" si="573"/>
        <v>0</v>
      </c>
      <c r="AU459" s="420">
        <v>0</v>
      </c>
      <c r="AV459" s="431">
        <f t="shared" si="574"/>
        <v>0</v>
      </c>
      <c r="AW459" s="385">
        <v>0</v>
      </c>
      <c r="AX459" s="431">
        <f t="shared" si="575"/>
        <v>0</v>
      </c>
      <c r="AY459" s="386">
        <v>0</v>
      </c>
      <c r="AZ459" s="431">
        <f t="shared" si="576"/>
        <v>0</v>
      </c>
      <c r="BA459" s="386">
        <v>0</v>
      </c>
      <c r="BB459" s="431">
        <f t="shared" si="577"/>
        <v>0</v>
      </c>
      <c r="BC459" s="386">
        <v>0</v>
      </c>
      <c r="BD459" s="431">
        <f t="shared" si="588"/>
        <v>0</v>
      </c>
      <c r="BE459" s="385">
        <v>0</v>
      </c>
      <c r="BF459" s="431">
        <f t="shared" si="578"/>
        <v>0</v>
      </c>
      <c r="BG459" s="386">
        <v>0</v>
      </c>
      <c r="BH459" s="431">
        <f t="shared" si="579"/>
        <v>0</v>
      </c>
      <c r="BI459" s="386">
        <v>0</v>
      </c>
      <c r="BJ459" s="431">
        <f t="shared" si="580"/>
        <v>0</v>
      </c>
      <c r="BK459" s="385">
        <v>0</v>
      </c>
      <c r="BL459" s="445">
        <f t="shared" si="581"/>
        <v>0</v>
      </c>
      <c r="BM459" s="77" t="s">
        <v>1491</v>
      </c>
      <c r="BN459" s="306"/>
      <c r="BO459" s="599"/>
      <c r="BP459" s="306" t="str">
        <f t="shared" si="589"/>
        <v>N00542-KD1</v>
      </c>
    </row>
    <row r="460" spans="1:68" ht="14.25" hidden="1" customHeight="1">
      <c r="A460" s="493" t="s">
        <v>864</v>
      </c>
      <c r="B460" s="130" t="s">
        <v>1422</v>
      </c>
      <c r="C460" s="544" t="s">
        <v>87</v>
      </c>
      <c r="D460" s="549" t="s">
        <v>161</v>
      </c>
      <c r="E460" s="550" t="s">
        <v>194</v>
      </c>
      <c r="F460" s="1070"/>
      <c r="G460" s="214">
        <v>2022</v>
      </c>
      <c r="H460" s="176" t="s">
        <v>212</v>
      </c>
      <c r="I460" s="176" t="s">
        <v>217</v>
      </c>
      <c r="J460" s="330" t="s">
        <v>196</v>
      </c>
      <c r="K460" s="176" t="s">
        <v>1265</v>
      </c>
      <c r="L460" s="176" t="s">
        <v>167</v>
      </c>
      <c r="M460" s="327" t="s">
        <v>1469</v>
      </c>
      <c r="N460" s="55">
        <v>13.72</v>
      </c>
      <c r="O460" s="55">
        <f t="shared" si="582"/>
        <v>13.77</v>
      </c>
      <c r="P460" s="55">
        <v>13.77</v>
      </c>
      <c r="Q460" s="55">
        <f t="shared" si="583"/>
        <v>13.77</v>
      </c>
      <c r="R460" s="55">
        <f t="shared" si="583"/>
        <v>13.77</v>
      </c>
      <c r="S460" s="55">
        <f t="shared" si="583"/>
        <v>13.77</v>
      </c>
      <c r="T460" s="55">
        <f t="shared" si="567"/>
        <v>13.77</v>
      </c>
      <c r="U460" s="55">
        <f t="shared" si="567"/>
        <v>13.77</v>
      </c>
      <c r="V460" s="55">
        <f t="shared" si="567"/>
        <v>13.77</v>
      </c>
      <c r="W460" s="55">
        <f t="shared" si="567"/>
        <v>13.77</v>
      </c>
      <c r="X460" s="55">
        <v>13.77</v>
      </c>
      <c r="Y460" s="55">
        <f t="shared" ref="Y460:AA460" si="608">X460</f>
        <v>13.77</v>
      </c>
      <c r="Z460" s="55">
        <f t="shared" si="608"/>
        <v>13.77</v>
      </c>
      <c r="AA460" s="55">
        <f t="shared" si="608"/>
        <v>13.77</v>
      </c>
      <c r="AB460" s="147">
        <f t="shared" si="585"/>
        <v>2.68</v>
      </c>
      <c r="AC460" s="147">
        <v>2.68</v>
      </c>
      <c r="AD460" s="147">
        <f t="shared" ref="AD460:AJ460" si="609">AC460</f>
        <v>2.68</v>
      </c>
      <c r="AE460" s="147">
        <f t="shared" si="609"/>
        <v>2.68</v>
      </c>
      <c r="AF460" s="147">
        <f t="shared" si="609"/>
        <v>2.68</v>
      </c>
      <c r="AG460" s="147">
        <f t="shared" si="609"/>
        <v>2.68</v>
      </c>
      <c r="AH460" s="147">
        <f t="shared" si="609"/>
        <v>2.68</v>
      </c>
      <c r="AI460" s="147">
        <f t="shared" si="609"/>
        <v>2.68</v>
      </c>
      <c r="AJ460" s="147">
        <f t="shared" si="609"/>
        <v>2.68</v>
      </c>
      <c r="AK460" s="147">
        <v>2.68</v>
      </c>
      <c r="AL460" s="147">
        <f t="shared" ref="AL460:AN460" si="610">AK460</f>
        <v>2.68</v>
      </c>
      <c r="AM460" s="147">
        <f t="shared" si="610"/>
        <v>2.68</v>
      </c>
      <c r="AN460" s="147">
        <f t="shared" si="610"/>
        <v>2.68</v>
      </c>
      <c r="AO460" s="420">
        <v>0</v>
      </c>
      <c r="AP460" s="431">
        <f t="shared" si="571"/>
        <v>0</v>
      </c>
      <c r="AQ460" s="385">
        <v>0</v>
      </c>
      <c r="AR460" s="237">
        <f t="shared" si="572"/>
        <v>0</v>
      </c>
      <c r="AS460" s="96">
        <v>300</v>
      </c>
      <c r="AT460" s="431">
        <f t="shared" si="573"/>
        <v>804</v>
      </c>
      <c r="AU460" s="420">
        <v>204</v>
      </c>
      <c r="AV460" s="431">
        <f t="shared" si="574"/>
        <v>546.72</v>
      </c>
      <c r="AW460" s="385">
        <v>360</v>
      </c>
      <c r="AX460" s="431">
        <f t="shared" si="575"/>
        <v>964.80000000000007</v>
      </c>
      <c r="AY460" s="386">
        <v>36</v>
      </c>
      <c r="AZ460" s="431">
        <f t="shared" si="576"/>
        <v>96.48</v>
      </c>
      <c r="BA460" s="386">
        <v>0</v>
      </c>
      <c r="BB460" s="431">
        <f t="shared" si="577"/>
        <v>0</v>
      </c>
      <c r="BC460" s="386">
        <v>0</v>
      </c>
      <c r="BD460" s="431">
        <f t="shared" si="588"/>
        <v>0</v>
      </c>
      <c r="BE460" s="385">
        <v>0</v>
      </c>
      <c r="BF460" s="431">
        <f t="shared" si="578"/>
        <v>0</v>
      </c>
      <c r="BG460" s="386">
        <v>0</v>
      </c>
      <c r="BH460" s="431">
        <f t="shared" si="579"/>
        <v>0</v>
      </c>
      <c r="BI460" s="386">
        <v>0</v>
      </c>
      <c r="BJ460" s="431">
        <f t="shared" si="580"/>
        <v>0</v>
      </c>
      <c r="BK460" s="385">
        <v>0</v>
      </c>
      <c r="BL460" s="445">
        <f t="shared" si="581"/>
        <v>0</v>
      </c>
      <c r="BM460" s="77" t="s">
        <v>1486</v>
      </c>
      <c r="BN460" s="306"/>
      <c r="BO460" s="599"/>
      <c r="BP460" s="306" t="str">
        <f t="shared" si="589"/>
        <v>N21810-xx1</v>
      </c>
    </row>
    <row r="461" spans="1:68" ht="14.25" hidden="1" customHeight="1">
      <c r="A461" s="493" t="s">
        <v>864</v>
      </c>
      <c r="B461" s="130" t="s">
        <v>1422</v>
      </c>
      <c r="C461" s="544" t="s">
        <v>87</v>
      </c>
      <c r="D461" s="549" t="s">
        <v>161</v>
      </c>
      <c r="E461" s="550" t="s">
        <v>194</v>
      </c>
      <c r="F461" s="1070"/>
      <c r="G461" s="214">
        <v>2022</v>
      </c>
      <c r="H461" s="176" t="s">
        <v>212</v>
      </c>
      <c r="I461" s="176" t="s">
        <v>217</v>
      </c>
      <c r="J461" s="330" t="s">
        <v>196</v>
      </c>
      <c r="K461" s="176" t="s">
        <v>1265</v>
      </c>
      <c r="L461" s="176" t="s">
        <v>167</v>
      </c>
      <c r="M461" s="327" t="s">
        <v>1469</v>
      </c>
      <c r="N461" s="55">
        <v>14.770000000000001</v>
      </c>
      <c r="O461" s="55">
        <f t="shared" si="582"/>
        <v>14.82</v>
      </c>
      <c r="P461" s="55">
        <v>14.82</v>
      </c>
      <c r="Q461" s="55">
        <f t="shared" si="583"/>
        <v>14.82</v>
      </c>
      <c r="R461" s="55">
        <f t="shared" si="583"/>
        <v>14.82</v>
      </c>
      <c r="S461" s="55">
        <f t="shared" si="583"/>
        <v>14.82</v>
      </c>
      <c r="T461" s="55">
        <f t="shared" si="567"/>
        <v>14.82</v>
      </c>
      <c r="U461" s="55">
        <f t="shared" si="567"/>
        <v>14.82</v>
      </c>
      <c r="V461" s="55">
        <f t="shared" si="567"/>
        <v>14.82</v>
      </c>
      <c r="W461" s="55">
        <f t="shared" si="567"/>
        <v>14.82</v>
      </c>
      <c r="X461" s="55">
        <v>14.82</v>
      </c>
      <c r="Y461" s="55">
        <f t="shared" ref="Y461:AA461" si="611">X461</f>
        <v>14.82</v>
      </c>
      <c r="Z461" s="55">
        <f t="shared" si="611"/>
        <v>14.82</v>
      </c>
      <c r="AA461" s="55">
        <f t="shared" si="611"/>
        <v>14.82</v>
      </c>
      <c r="AB461" s="147">
        <f t="shared" si="585"/>
        <v>2.68</v>
      </c>
      <c r="AC461" s="147">
        <v>2.68</v>
      </c>
      <c r="AD461" s="147">
        <f t="shared" ref="AD461:AJ461" si="612">AC461</f>
        <v>2.68</v>
      </c>
      <c r="AE461" s="147">
        <f t="shared" si="612"/>
        <v>2.68</v>
      </c>
      <c r="AF461" s="147">
        <f t="shared" si="612"/>
        <v>2.68</v>
      </c>
      <c r="AG461" s="147">
        <f t="shared" si="612"/>
        <v>2.68</v>
      </c>
      <c r="AH461" s="147">
        <f t="shared" si="612"/>
        <v>2.68</v>
      </c>
      <c r="AI461" s="147">
        <f t="shared" si="612"/>
        <v>2.68</v>
      </c>
      <c r="AJ461" s="147">
        <f t="shared" si="612"/>
        <v>2.68</v>
      </c>
      <c r="AK461" s="147">
        <v>2.68</v>
      </c>
      <c r="AL461" s="147">
        <f t="shared" ref="AL461:AN461" si="613">AK461</f>
        <v>2.68</v>
      </c>
      <c r="AM461" s="147">
        <f t="shared" si="613"/>
        <v>2.68</v>
      </c>
      <c r="AN461" s="147">
        <f t="shared" si="613"/>
        <v>2.68</v>
      </c>
      <c r="AO461" s="420">
        <v>0</v>
      </c>
      <c r="AP461" s="431">
        <f t="shared" si="571"/>
        <v>0</v>
      </c>
      <c r="AQ461" s="385">
        <v>0</v>
      </c>
      <c r="AR461" s="237">
        <f t="shared" si="572"/>
        <v>0</v>
      </c>
      <c r="AS461" s="96">
        <v>0</v>
      </c>
      <c r="AT461" s="431">
        <f t="shared" si="573"/>
        <v>0</v>
      </c>
      <c r="AU461" s="420">
        <v>0</v>
      </c>
      <c r="AV461" s="431">
        <f t="shared" si="574"/>
        <v>0</v>
      </c>
      <c r="AW461" s="385">
        <v>0</v>
      </c>
      <c r="AX461" s="431">
        <f t="shared" si="575"/>
        <v>0</v>
      </c>
      <c r="AY461" s="386">
        <v>0</v>
      </c>
      <c r="AZ461" s="431">
        <f t="shared" si="576"/>
        <v>0</v>
      </c>
      <c r="BA461" s="386">
        <v>0</v>
      </c>
      <c r="BB461" s="431">
        <f t="shared" si="577"/>
        <v>0</v>
      </c>
      <c r="BC461" s="386">
        <v>0</v>
      </c>
      <c r="BD461" s="431">
        <f t="shared" si="588"/>
        <v>0</v>
      </c>
      <c r="BE461" s="385">
        <v>0</v>
      </c>
      <c r="BF461" s="431">
        <f t="shared" si="578"/>
        <v>0</v>
      </c>
      <c r="BG461" s="386">
        <v>0</v>
      </c>
      <c r="BH461" s="431">
        <f t="shared" si="579"/>
        <v>0</v>
      </c>
      <c r="BI461" s="386">
        <v>0</v>
      </c>
      <c r="BJ461" s="431">
        <f t="shared" si="580"/>
        <v>0</v>
      </c>
      <c r="BK461" s="385">
        <v>0</v>
      </c>
      <c r="BL461" s="445">
        <f t="shared" si="581"/>
        <v>0</v>
      </c>
      <c r="BM461" s="77" t="s">
        <v>1492</v>
      </c>
      <c r="BN461" s="306"/>
      <c r="BO461" s="599"/>
      <c r="BP461" s="306" t="str">
        <f t="shared" si="589"/>
        <v>N21810-KD1</v>
      </c>
    </row>
    <row r="462" spans="1:68" ht="14.25" hidden="1" customHeight="1">
      <c r="A462" s="493" t="s">
        <v>864</v>
      </c>
      <c r="B462" s="130" t="s">
        <v>1422</v>
      </c>
      <c r="C462" s="544" t="s">
        <v>87</v>
      </c>
      <c r="D462" s="549" t="s">
        <v>161</v>
      </c>
      <c r="E462" s="550" t="s">
        <v>194</v>
      </c>
      <c r="F462" s="1070"/>
      <c r="G462" s="214">
        <v>2022</v>
      </c>
      <c r="H462" s="176" t="s">
        <v>212</v>
      </c>
      <c r="I462" s="176" t="s">
        <v>217</v>
      </c>
      <c r="J462" s="330" t="s">
        <v>196</v>
      </c>
      <c r="K462" s="176" t="s">
        <v>1265</v>
      </c>
      <c r="L462" s="176" t="s">
        <v>167</v>
      </c>
      <c r="M462" s="327" t="s">
        <v>1469</v>
      </c>
      <c r="N462" s="55">
        <v>12.88</v>
      </c>
      <c r="O462" s="55">
        <f t="shared" si="582"/>
        <v>12.93</v>
      </c>
      <c r="P462" s="55">
        <v>12.93</v>
      </c>
      <c r="Q462" s="55">
        <f t="shared" si="583"/>
        <v>12.93</v>
      </c>
      <c r="R462" s="55">
        <f t="shared" si="583"/>
        <v>12.93</v>
      </c>
      <c r="S462" s="55">
        <f t="shared" si="583"/>
        <v>12.93</v>
      </c>
      <c r="T462" s="55">
        <f t="shared" si="567"/>
        <v>12.93</v>
      </c>
      <c r="U462" s="55">
        <f t="shared" si="567"/>
        <v>12.93</v>
      </c>
      <c r="V462" s="55">
        <f t="shared" si="567"/>
        <v>12.93</v>
      </c>
      <c r="W462" s="55">
        <f t="shared" si="567"/>
        <v>12.93</v>
      </c>
      <c r="X462" s="55">
        <v>12.93</v>
      </c>
      <c r="Y462" s="55">
        <f t="shared" ref="Y462:AA462" si="614">X462</f>
        <v>12.93</v>
      </c>
      <c r="Z462" s="55">
        <f t="shared" si="614"/>
        <v>12.93</v>
      </c>
      <c r="AA462" s="55">
        <f t="shared" si="614"/>
        <v>12.93</v>
      </c>
      <c r="AB462" s="147">
        <f t="shared" si="585"/>
        <v>1.35</v>
      </c>
      <c r="AC462" s="147">
        <v>1.35</v>
      </c>
      <c r="AD462" s="147">
        <f t="shared" ref="AD462:AJ462" si="615">AC462</f>
        <v>1.35</v>
      </c>
      <c r="AE462" s="147">
        <f t="shared" si="615"/>
        <v>1.35</v>
      </c>
      <c r="AF462" s="147">
        <f t="shared" si="615"/>
        <v>1.35</v>
      </c>
      <c r="AG462" s="147">
        <f t="shared" si="615"/>
        <v>1.35</v>
      </c>
      <c r="AH462" s="147">
        <f t="shared" si="615"/>
        <v>1.35</v>
      </c>
      <c r="AI462" s="147">
        <f t="shared" si="615"/>
        <v>1.35</v>
      </c>
      <c r="AJ462" s="147">
        <f t="shared" si="615"/>
        <v>1.35</v>
      </c>
      <c r="AK462" s="147">
        <v>1.35</v>
      </c>
      <c r="AL462" s="147">
        <f t="shared" ref="AL462:AN462" si="616">AK462</f>
        <v>1.35</v>
      </c>
      <c r="AM462" s="147">
        <f t="shared" si="616"/>
        <v>1.35</v>
      </c>
      <c r="AN462" s="147">
        <f t="shared" si="616"/>
        <v>1.35</v>
      </c>
      <c r="AO462" s="420">
        <v>0</v>
      </c>
      <c r="AP462" s="431">
        <f t="shared" si="571"/>
        <v>0</v>
      </c>
      <c r="AQ462" s="385">
        <v>0</v>
      </c>
      <c r="AR462" s="237">
        <f t="shared" si="572"/>
        <v>0</v>
      </c>
      <c r="AS462" s="96">
        <v>0</v>
      </c>
      <c r="AT462" s="431">
        <f t="shared" si="573"/>
        <v>0</v>
      </c>
      <c r="AU462" s="420">
        <v>0</v>
      </c>
      <c r="AV462" s="431">
        <f t="shared" si="574"/>
        <v>0</v>
      </c>
      <c r="AW462" s="385">
        <v>0</v>
      </c>
      <c r="AX462" s="431">
        <f t="shared" si="575"/>
        <v>0</v>
      </c>
      <c r="AY462" s="386">
        <v>0</v>
      </c>
      <c r="AZ462" s="431">
        <f t="shared" si="576"/>
        <v>0</v>
      </c>
      <c r="BA462" s="386">
        <v>0</v>
      </c>
      <c r="BB462" s="431">
        <f t="shared" si="577"/>
        <v>0</v>
      </c>
      <c r="BC462" s="386">
        <v>0</v>
      </c>
      <c r="BD462" s="431">
        <f t="shared" si="588"/>
        <v>0</v>
      </c>
      <c r="BE462" s="385">
        <v>0</v>
      </c>
      <c r="BF462" s="431">
        <f t="shared" si="578"/>
        <v>0</v>
      </c>
      <c r="BG462" s="386">
        <v>0</v>
      </c>
      <c r="BH462" s="431">
        <f t="shared" si="579"/>
        <v>0</v>
      </c>
      <c r="BI462" s="386">
        <v>0</v>
      </c>
      <c r="BJ462" s="431">
        <f t="shared" si="580"/>
        <v>0</v>
      </c>
      <c r="BK462" s="385">
        <v>0</v>
      </c>
      <c r="BL462" s="445">
        <f t="shared" si="581"/>
        <v>0</v>
      </c>
      <c r="BM462" s="77" t="s">
        <v>1487</v>
      </c>
      <c r="BN462" s="306"/>
      <c r="BO462" s="599"/>
      <c r="BP462" s="306" t="str">
        <f t="shared" si="589"/>
        <v>N51137-xx1</v>
      </c>
    </row>
    <row r="463" spans="1:68" ht="14.25" hidden="1" customHeight="1">
      <c r="A463" s="493" t="s">
        <v>864</v>
      </c>
      <c r="B463" s="130" t="s">
        <v>1422</v>
      </c>
      <c r="C463" s="544" t="s">
        <v>87</v>
      </c>
      <c r="D463" s="549" t="s">
        <v>161</v>
      </c>
      <c r="E463" s="550" t="s">
        <v>194</v>
      </c>
      <c r="F463" s="1070"/>
      <c r="G463" s="214">
        <v>2024</v>
      </c>
      <c r="H463" s="176" t="s">
        <v>212</v>
      </c>
      <c r="I463" s="176" t="s">
        <v>217</v>
      </c>
      <c r="J463" s="330" t="s">
        <v>196</v>
      </c>
      <c r="K463" s="176" t="s">
        <v>1265</v>
      </c>
      <c r="L463" s="176" t="s">
        <v>167</v>
      </c>
      <c r="M463" s="327" t="s">
        <v>1469</v>
      </c>
      <c r="N463" s="55">
        <v>13.790000000000001</v>
      </c>
      <c r="O463" s="55">
        <f t="shared" si="582"/>
        <v>14.17</v>
      </c>
      <c r="P463" s="55">
        <v>14.17</v>
      </c>
      <c r="Q463" s="55">
        <f t="shared" si="583"/>
        <v>14.17</v>
      </c>
      <c r="R463" s="55">
        <f t="shared" si="583"/>
        <v>14.17</v>
      </c>
      <c r="S463" s="55">
        <f t="shared" si="583"/>
        <v>14.17</v>
      </c>
      <c r="T463" s="55">
        <f t="shared" si="567"/>
        <v>14.17</v>
      </c>
      <c r="U463" s="55">
        <f t="shared" si="567"/>
        <v>14.17</v>
      </c>
      <c r="V463" s="55">
        <f t="shared" si="567"/>
        <v>14.17</v>
      </c>
      <c r="W463" s="55">
        <f t="shared" si="567"/>
        <v>14.17</v>
      </c>
      <c r="X463" s="55">
        <v>14.17</v>
      </c>
      <c r="Y463" s="55">
        <f t="shared" ref="Y463:AA463" si="617">X463</f>
        <v>14.17</v>
      </c>
      <c r="Z463" s="55">
        <f t="shared" si="617"/>
        <v>14.17</v>
      </c>
      <c r="AA463" s="55">
        <f t="shared" si="617"/>
        <v>14.17</v>
      </c>
      <c r="AB463" s="147">
        <f t="shared" si="585"/>
        <v>2.69</v>
      </c>
      <c r="AC463" s="147">
        <v>2.69</v>
      </c>
      <c r="AD463" s="147">
        <f t="shared" ref="AD463:AJ463" si="618">AC463</f>
        <v>2.69</v>
      </c>
      <c r="AE463" s="147">
        <f t="shared" si="618"/>
        <v>2.69</v>
      </c>
      <c r="AF463" s="147">
        <f t="shared" si="618"/>
        <v>2.69</v>
      </c>
      <c r="AG463" s="147">
        <f t="shared" si="618"/>
        <v>2.69</v>
      </c>
      <c r="AH463" s="147">
        <f t="shared" si="618"/>
        <v>2.69</v>
      </c>
      <c r="AI463" s="147">
        <f t="shared" si="618"/>
        <v>2.69</v>
      </c>
      <c r="AJ463" s="147">
        <f t="shared" si="618"/>
        <v>2.69</v>
      </c>
      <c r="AK463" s="147">
        <v>2.69</v>
      </c>
      <c r="AL463" s="147">
        <f t="shared" ref="AL463:AN463" si="619">AK463</f>
        <v>2.69</v>
      </c>
      <c r="AM463" s="147">
        <f t="shared" si="619"/>
        <v>2.69</v>
      </c>
      <c r="AN463" s="147">
        <f t="shared" si="619"/>
        <v>2.69</v>
      </c>
      <c r="AO463" s="420">
        <v>0</v>
      </c>
      <c r="AP463" s="431">
        <f t="shared" si="571"/>
        <v>0</v>
      </c>
      <c r="AQ463" s="385">
        <v>0</v>
      </c>
      <c r="AR463" s="237">
        <f t="shared" si="572"/>
        <v>0</v>
      </c>
      <c r="AS463" s="96">
        <v>0</v>
      </c>
      <c r="AT463" s="431">
        <f t="shared" si="573"/>
        <v>0</v>
      </c>
      <c r="AU463" s="420">
        <v>0</v>
      </c>
      <c r="AV463" s="431">
        <f t="shared" si="574"/>
        <v>0</v>
      </c>
      <c r="AW463" s="385">
        <v>0</v>
      </c>
      <c r="AX463" s="431">
        <f t="shared" si="575"/>
        <v>0</v>
      </c>
      <c r="AY463" s="386">
        <v>0</v>
      </c>
      <c r="AZ463" s="431">
        <f t="shared" si="576"/>
        <v>0</v>
      </c>
      <c r="BA463" s="386">
        <v>0</v>
      </c>
      <c r="BB463" s="431">
        <f t="shared" si="577"/>
        <v>0</v>
      </c>
      <c r="BC463" s="386">
        <v>0</v>
      </c>
      <c r="BD463" s="431">
        <f t="shared" si="588"/>
        <v>0</v>
      </c>
      <c r="BE463" s="385">
        <v>0</v>
      </c>
      <c r="BF463" s="431">
        <f t="shared" si="578"/>
        <v>0</v>
      </c>
      <c r="BG463" s="386">
        <v>0</v>
      </c>
      <c r="BH463" s="431">
        <f t="shared" si="579"/>
        <v>0</v>
      </c>
      <c r="BI463" s="386">
        <v>0</v>
      </c>
      <c r="BJ463" s="431">
        <f t="shared" si="580"/>
        <v>0</v>
      </c>
      <c r="BK463" s="385">
        <v>0</v>
      </c>
      <c r="BL463" s="445">
        <f t="shared" si="581"/>
        <v>0</v>
      </c>
      <c r="BM463" s="77" t="s">
        <v>1488</v>
      </c>
      <c r="BN463" s="306"/>
      <c r="BO463" s="599"/>
      <c r="BP463" s="306" t="str">
        <f t="shared" si="589"/>
        <v>P09802-xx1</v>
      </c>
    </row>
    <row r="464" spans="1:68" ht="14.25" hidden="1" customHeight="1">
      <c r="A464" s="493" t="s">
        <v>864</v>
      </c>
      <c r="B464" s="130" t="s">
        <v>1422</v>
      </c>
      <c r="C464" s="544" t="s">
        <v>87</v>
      </c>
      <c r="D464" s="549" t="s">
        <v>161</v>
      </c>
      <c r="E464" s="550" t="s">
        <v>194</v>
      </c>
      <c r="F464" s="1070"/>
      <c r="G464" s="214">
        <v>2022</v>
      </c>
      <c r="H464" s="176" t="s">
        <v>212</v>
      </c>
      <c r="I464" s="176" t="s">
        <v>217</v>
      </c>
      <c r="J464" s="330" t="s">
        <v>196</v>
      </c>
      <c r="K464" s="176" t="s">
        <v>1265</v>
      </c>
      <c r="L464" s="176" t="s">
        <v>167</v>
      </c>
      <c r="M464" s="327" t="s">
        <v>1469</v>
      </c>
      <c r="N464" s="55">
        <v>14.620000000000001</v>
      </c>
      <c r="O464" s="55">
        <f t="shared" si="582"/>
        <v>14.67</v>
      </c>
      <c r="P464" s="55">
        <v>14.67</v>
      </c>
      <c r="Q464" s="55">
        <f t="shared" si="583"/>
        <v>14.67</v>
      </c>
      <c r="R464" s="55">
        <f t="shared" si="583"/>
        <v>14.67</v>
      </c>
      <c r="S464" s="55">
        <f t="shared" si="583"/>
        <v>14.67</v>
      </c>
      <c r="T464" s="55">
        <f t="shared" si="567"/>
        <v>14.67</v>
      </c>
      <c r="U464" s="55">
        <f t="shared" si="567"/>
        <v>14.67</v>
      </c>
      <c r="V464" s="55">
        <f t="shared" si="567"/>
        <v>14.67</v>
      </c>
      <c r="W464" s="55">
        <f t="shared" si="567"/>
        <v>14.67</v>
      </c>
      <c r="X464" s="55">
        <v>14.67</v>
      </c>
      <c r="Y464" s="55">
        <f t="shared" ref="Y464:AA464" si="620">X464</f>
        <v>14.67</v>
      </c>
      <c r="Z464" s="55">
        <f t="shared" si="620"/>
        <v>14.67</v>
      </c>
      <c r="AA464" s="55">
        <f t="shared" si="620"/>
        <v>14.67</v>
      </c>
      <c r="AB464" s="147">
        <f t="shared" si="585"/>
        <v>2.67</v>
      </c>
      <c r="AC464" s="147">
        <v>2.67</v>
      </c>
      <c r="AD464" s="147">
        <f t="shared" ref="AD464:AJ464" si="621">AC464</f>
        <v>2.67</v>
      </c>
      <c r="AE464" s="147">
        <f t="shared" si="621"/>
        <v>2.67</v>
      </c>
      <c r="AF464" s="147">
        <f t="shared" si="621"/>
        <v>2.67</v>
      </c>
      <c r="AG464" s="147">
        <f t="shared" si="621"/>
        <v>2.67</v>
      </c>
      <c r="AH464" s="147">
        <f t="shared" si="621"/>
        <v>2.67</v>
      </c>
      <c r="AI464" s="147">
        <f t="shared" si="621"/>
        <v>2.67</v>
      </c>
      <c r="AJ464" s="147">
        <f t="shared" si="621"/>
        <v>2.67</v>
      </c>
      <c r="AK464" s="147">
        <v>2.67</v>
      </c>
      <c r="AL464" s="147">
        <f t="shared" ref="AL464:AN464" si="622">AK464</f>
        <v>2.67</v>
      </c>
      <c r="AM464" s="147">
        <f t="shared" si="622"/>
        <v>2.67</v>
      </c>
      <c r="AN464" s="147">
        <f t="shared" si="622"/>
        <v>2.67</v>
      </c>
      <c r="AO464" s="420">
        <v>0</v>
      </c>
      <c r="AP464" s="431">
        <f t="shared" si="571"/>
        <v>0</v>
      </c>
      <c r="AQ464" s="385">
        <v>0</v>
      </c>
      <c r="AR464" s="237">
        <f t="shared" si="572"/>
        <v>0</v>
      </c>
      <c r="AS464" s="96">
        <v>0</v>
      </c>
      <c r="AT464" s="431">
        <f t="shared" si="573"/>
        <v>0</v>
      </c>
      <c r="AU464" s="420">
        <v>0</v>
      </c>
      <c r="AV464" s="431">
        <f t="shared" si="574"/>
        <v>0</v>
      </c>
      <c r="AW464" s="385">
        <v>0</v>
      </c>
      <c r="AX464" s="431">
        <f t="shared" si="575"/>
        <v>0</v>
      </c>
      <c r="AY464" s="386">
        <v>0</v>
      </c>
      <c r="AZ464" s="431">
        <f t="shared" si="576"/>
        <v>0</v>
      </c>
      <c r="BA464" s="386">
        <v>0</v>
      </c>
      <c r="BB464" s="431">
        <f t="shared" si="577"/>
        <v>0</v>
      </c>
      <c r="BC464" s="386">
        <v>0</v>
      </c>
      <c r="BD464" s="431">
        <f t="shared" si="588"/>
        <v>0</v>
      </c>
      <c r="BE464" s="385">
        <v>0</v>
      </c>
      <c r="BF464" s="431">
        <f t="shared" si="578"/>
        <v>0</v>
      </c>
      <c r="BG464" s="386">
        <v>0</v>
      </c>
      <c r="BH464" s="431">
        <f t="shared" si="579"/>
        <v>0</v>
      </c>
      <c r="BI464" s="386">
        <v>0</v>
      </c>
      <c r="BJ464" s="431">
        <f t="shared" si="580"/>
        <v>0</v>
      </c>
      <c r="BK464" s="385">
        <v>0</v>
      </c>
      <c r="BL464" s="445">
        <f t="shared" si="581"/>
        <v>0</v>
      </c>
      <c r="BM464" s="77" t="s">
        <v>1491</v>
      </c>
      <c r="BN464" s="306"/>
      <c r="BO464" s="599"/>
      <c r="BP464" s="306" t="str">
        <f t="shared" si="589"/>
        <v>N00542-KD1</v>
      </c>
    </row>
    <row r="465" spans="1:68" ht="14.25" hidden="1" customHeight="1">
      <c r="A465" s="493" t="s">
        <v>864</v>
      </c>
      <c r="B465" s="130" t="s">
        <v>1422</v>
      </c>
      <c r="C465" s="544" t="s">
        <v>87</v>
      </c>
      <c r="D465" s="549" t="s">
        <v>161</v>
      </c>
      <c r="E465" s="550" t="s">
        <v>194</v>
      </c>
      <c r="F465" s="1070"/>
      <c r="G465" s="214">
        <v>2022</v>
      </c>
      <c r="H465" s="176" t="s">
        <v>212</v>
      </c>
      <c r="I465" s="176" t="s">
        <v>217</v>
      </c>
      <c r="J465" s="330" t="s">
        <v>196</v>
      </c>
      <c r="K465" s="176" t="s">
        <v>1265</v>
      </c>
      <c r="L465" s="176" t="s">
        <v>167</v>
      </c>
      <c r="M465" s="327" t="s">
        <v>1469</v>
      </c>
      <c r="N465" s="55">
        <v>14.770000000000001</v>
      </c>
      <c r="O465" s="55">
        <f t="shared" si="582"/>
        <v>14.82</v>
      </c>
      <c r="P465" s="55">
        <v>14.82</v>
      </c>
      <c r="Q465" s="55">
        <f t="shared" si="583"/>
        <v>14.82</v>
      </c>
      <c r="R465" s="55">
        <f t="shared" si="583"/>
        <v>14.82</v>
      </c>
      <c r="S465" s="55">
        <f t="shared" si="583"/>
        <v>14.82</v>
      </c>
      <c r="T465" s="55">
        <f t="shared" si="567"/>
        <v>14.82</v>
      </c>
      <c r="U465" s="55">
        <f t="shared" si="567"/>
        <v>14.82</v>
      </c>
      <c r="V465" s="55">
        <f t="shared" si="567"/>
        <v>14.82</v>
      </c>
      <c r="W465" s="55">
        <f t="shared" si="567"/>
        <v>14.82</v>
      </c>
      <c r="X465" s="55">
        <v>14.82</v>
      </c>
      <c r="Y465" s="55">
        <f t="shared" ref="Y465:AA465" si="623">X465</f>
        <v>14.82</v>
      </c>
      <c r="Z465" s="55">
        <f t="shared" si="623"/>
        <v>14.82</v>
      </c>
      <c r="AA465" s="55">
        <f t="shared" si="623"/>
        <v>14.82</v>
      </c>
      <c r="AB465" s="147">
        <f t="shared" si="585"/>
        <v>2.68</v>
      </c>
      <c r="AC465" s="147">
        <v>2.68</v>
      </c>
      <c r="AD465" s="147">
        <f t="shared" ref="AD465:AJ465" si="624">AC465</f>
        <v>2.68</v>
      </c>
      <c r="AE465" s="147">
        <f t="shared" si="624"/>
        <v>2.68</v>
      </c>
      <c r="AF465" s="147">
        <f t="shared" si="624"/>
        <v>2.68</v>
      </c>
      <c r="AG465" s="147">
        <f t="shared" si="624"/>
        <v>2.68</v>
      </c>
      <c r="AH465" s="147">
        <f t="shared" si="624"/>
        <v>2.68</v>
      </c>
      <c r="AI465" s="147">
        <f t="shared" si="624"/>
        <v>2.68</v>
      </c>
      <c r="AJ465" s="147">
        <f t="shared" si="624"/>
        <v>2.68</v>
      </c>
      <c r="AK465" s="147">
        <v>2.68</v>
      </c>
      <c r="AL465" s="147">
        <f t="shared" ref="AL465:AN465" si="625">AK465</f>
        <v>2.68</v>
      </c>
      <c r="AM465" s="147">
        <f t="shared" si="625"/>
        <v>2.68</v>
      </c>
      <c r="AN465" s="147">
        <f t="shared" si="625"/>
        <v>2.68</v>
      </c>
      <c r="AO465" s="420">
        <v>0</v>
      </c>
      <c r="AP465" s="431">
        <f t="shared" si="571"/>
        <v>0</v>
      </c>
      <c r="AQ465" s="385">
        <v>0</v>
      </c>
      <c r="AR465" s="237">
        <f t="shared" si="572"/>
        <v>0</v>
      </c>
      <c r="AS465" s="96">
        <v>0</v>
      </c>
      <c r="AT465" s="431">
        <f t="shared" si="573"/>
        <v>0</v>
      </c>
      <c r="AU465" s="420">
        <v>0</v>
      </c>
      <c r="AV465" s="431">
        <f t="shared" si="574"/>
        <v>0</v>
      </c>
      <c r="AW465" s="385">
        <v>0</v>
      </c>
      <c r="AX465" s="431">
        <f t="shared" si="575"/>
        <v>0</v>
      </c>
      <c r="AY465" s="386">
        <v>0</v>
      </c>
      <c r="AZ465" s="431">
        <f t="shared" si="576"/>
        <v>0</v>
      </c>
      <c r="BA465" s="386">
        <v>0</v>
      </c>
      <c r="BB465" s="431">
        <f t="shared" si="577"/>
        <v>0</v>
      </c>
      <c r="BC465" s="386">
        <v>0</v>
      </c>
      <c r="BD465" s="431">
        <f t="shared" si="588"/>
        <v>0</v>
      </c>
      <c r="BE465" s="385">
        <v>0</v>
      </c>
      <c r="BF465" s="431">
        <f t="shared" si="578"/>
        <v>0</v>
      </c>
      <c r="BG465" s="386">
        <v>0</v>
      </c>
      <c r="BH465" s="431">
        <f t="shared" si="579"/>
        <v>0</v>
      </c>
      <c r="BI465" s="386">
        <v>0</v>
      </c>
      <c r="BJ465" s="431">
        <f t="shared" si="580"/>
        <v>0</v>
      </c>
      <c r="BK465" s="385">
        <v>0</v>
      </c>
      <c r="BL465" s="445">
        <f t="shared" si="581"/>
        <v>0</v>
      </c>
      <c r="BM465" s="77" t="s">
        <v>1492</v>
      </c>
      <c r="BN465" s="306"/>
      <c r="BO465" s="599"/>
      <c r="BP465" s="306" t="str">
        <f t="shared" si="589"/>
        <v>N21810-KD1</v>
      </c>
    </row>
    <row r="466" spans="1:68" ht="14.25" hidden="1" customHeight="1">
      <c r="A466" s="493" t="s">
        <v>864</v>
      </c>
      <c r="B466" s="130" t="s">
        <v>1422</v>
      </c>
      <c r="C466" s="544" t="s">
        <v>87</v>
      </c>
      <c r="D466" s="549" t="s">
        <v>161</v>
      </c>
      <c r="E466" s="550" t="s">
        <v>194</v>
      </c>
      <c r="F466" s="1070"/>
      <c r="G466" s="214">
        <v>2022</v>
      </c>
      <c r="H466" s="176" t="s">
        <v>212</v>
      </c>
      <c r="I466" s="176" t="s">
        <v>217</v>
      </c>
      <c r="J466" s="330" t="s">
        <v>196</v>
      </c>
      <c r="K466" s="176" t="s">
        <v>1265</v>
      </c>
      <c r="L466" s="176" t="s">
        <v>167</v>
      </c>
      <c r="M466" s="327" t="s">
        <v>1469</v>
      </c>
      <c r="N466" s="55">
        <v>12.88</v>
      </c>
      <c r="O466" s="55">
        <f t="shared" si="582"/>
        <v>12.93</v>
      </c>
      <c r="P466" s="55">
        <v>12.93</v>
      </c>
      <c r="Q466" s="55">
        <f t="shared" si="583"/>
        <v>12.93</v>
      </c>
      <c r="R466" s="55">
        <f t="shared" si="583"/>
        <v>12.93</v>
      </c>
      <c r="S466" s="55">
        <f t="shared" si="583"/>
        <v>12.93</v>
      </c>
      <c r="T466" s="55">
        <f t="shared" si="567"/>
        <v>12.93</v>
      </c>
      <c r="U466" s="55">
        <f t="shared" si="567"/>
        <v>12.93</v>
      </c>
      <c r="V466" s="55">
        <f t="shared" si="567"/>
        <v>12.93</v>
      </c>
      <c r="W466" s="55">
        <f t="shared" si="567"/>
        <v>12.93</v>
      </c>
      <c r="X466" s="55">
        <v>12.93</v>
      </c>
      <c r="Y466" s="55">
        <f t="shared" ref="Y466:AA466" si="626">X466</f>
        <v>12.93</v>
      </c>
      <c r="Z466" s="55">
        <f t="shared" si="626"/>
        <v>12.93</v>
      </c>
      <c r="AA466" s="55">
        <f t="shared" si="626"/>
        <v>12.93</v>
      </c>
      <c r="AB466" s="147">
        <f t="shared" si="585"/>
        <v>1.35</v>
      </c>
      <c r="AC466" s="147">
        <v>1.35</v>
      </c>
      <c r="AD466" s="147">
        <f t="shared" ref="AD466:AJ466" si="627">AC466</f>
        <v>1.35</v>
      </c>
      <c r="AE466" s="147">
        <f t="shared" si="627"/>
        <v>1.35</v>
      </c>
      <c r="AF466" s="147">
        <f t="shared" si="627"/>
        <v>1.35</v>
      </c>
      <c r="AG466" s="147">
        <f t="shared" si="627"/>
        <v>1.35</v>
      </c>
      <c r="AH466" s="147">
        <f t="shared" si="627"/>
        <v>1.35</v>
      </c>
      <c r="AI466" s="147">
        <f t="shared" si="627"/>
        <v>1.35</v>
      </c>
      <c r="AJ466" s="147">
        <f t="shared" si="627"/>
        <v>1.35</v>
      </c>
      <c r="AK466" s="147">
        <v>1.35</v>
      </c>
      <c r="AL466" s="147">
        <f t="shared" ref="AL466:AN466" si="628">AK466</f>
        <v>1.35</v>
      </c>
      <c r="AM466" s="147">
        <f t="shared" si="628"/>
        <v>1.35</v>
      </c>
      <c r="AN466" s="147">
        <f t="shared" si="628"/>
        <v>1.35</v>
      </c>
      <c r="AO466" s="420">
        <v>0</v>
      </c>
      <c r="AP466" s="431">
        <f t="shared" si="571"/>
        <v>0</v>
      </c>
      <c r="AQ466" s="385">
        <v>0</v>
      </c>
      <c r="AR466" s="237">
        <f t="shared" si="572"/>
        <v>0</v>
      </c>
      <c r="AS466" s="96">
        <v>0</v>
      </c>
      <c r="AT466" s="431">
        <f t="shared" si="573"/>
        <v>0</v>
      </c>
      <c r="AU466" s="420">
        <v>0</v>
      </c>
      <c r="AV466" s="431">
        <f t="shared" si="574"/>
        <v>0</v>
      </c>
      <c r="AW466" s="385">
        <v>0</v>
      </c>
      <c r="AX466" s="431">
        <f t="shared" si="575"/>
        <v>0</v>
      </c>
      <c r="AY466" s="386">
        <v>0</v>
      </c>
      <c r="AZ466" s="431">
        <f t="shared" si="576"/>
        <v>0</v>
      </c>
      <c r="BA466" s="386">
        <v>0</v>
      </c>
      <c r="BB466" s="431">
        <f t="shared" si="577"/>
        <v>0</v>
      </c>
      <c r="BC466" s="386">
        <v>0</v>
      </c>
      <c r="BD466" s="431">
        <f t="shared" si="588"/>
        <v>0</v>
      </c>
      <c r="BE466" s="385">
        <v>0</v>
      </c>
      <c r="BF466" s="431">
        <f t="shared" si="578"/>
        <v>0</v>
      </c>
      <c r="BG466" s="386">
        <v>0</v>
      </c>
      <c r="BH466" s="431">
        <f t="shared" si="579"/>
        <v>0</v>
      </c>
      <c r="BI466" s="386">
        <v>0</v>
      </c>
      <c r="BJ466" s="431">
        <f t="shared" si="580"/>
        <v>0</v>
      </c>
      <c r="BK466" s="385">
        <v>0</v>
      </c>
      <c r="BL466" s="445">
        <f t="shared" si="581"/>
        <v>0</v>
      </c>
      <c r="BM466" s="77" t="s">
        <v>1487</v>
      </c>
      <c r="BN466" s="306"/>
      <c r="BO466" s="599"/>
      <c r="BP466" s="306" t="str">
        <f t="shared" si="589"/>
        <v>N51137-xx1</v>
      </c>
    </row>
    <row r="467" spans="1:68" ht="14.25" hidden="1" customHeight="1">
      <c r="A467" s="493" t="s">
        <v>864</v>
      </c>
      <c r="B467" s="130" t="s">
        <v>1422</v>
      </c>
      <c r="C467" s="544" t="s">
        <v>87</v>
      </c>
      <c r="D467" s="549" t="s">
        <v>161</v>
      </c>
      <c r="E467" s="550" t="s">
        <v>194</v>
      </c>
      <c r="F467" s="1070"/>
      <c r="G467" s="214">
        <v>2024</v>
      </c>
      <c r="H467" s="176" t="s">
        <v>212</v>
      </c>
      <c r="I467" s="176" t="s">
        <v>217</v>
      </c>
      <c r="J467" s="330" t="s">
        <v>196</v>
      </c>
      <c r="K467" s="176" t="s">
        <v>1265</v>
      </c>
      <c r="L467" s="176" t="s">
        <v>167</v>
      </c>
      <c r="M467" s="327" t="s">
        <v>1469</v>
      </c>
      <c r="N467" s="55">
        <v>13.790000000000001</v>
      </c>
      <c r="O467" s="55">
        <f t="shared" si="582"/>
        <v>14.17</v>
      </c>
      <c r="P467" s="55">
        <v>14.17</v>
      </c>
      <c r="Q467" s="55">
        <f t="shared" si="583"/>
        <v>14.17</v>
      </c>
      <c r="R467" s="55">
        <f t="shared" si="583"/>
        <v>14.17</v>
      </c>
      <c r="S467" s="55">
        <f t="shared" si="583"/>
        <v>14.17</v>
      </c>
      <c r="T467" s="55">
        <f t="shared" si="567"/>
        <v>14.17</v>
      </c>
      <c r="U467" s="55">
        <f t="shared" si="567"/>
        <v>14.17</v>
      </c>
      <c r="V467" s="55">
        <f t="shared" si="567"/>
        <v>14.17</v>
      </c>
      <c r="W467" s="55">
        <f t="shared" si="567"/>
        <v>14.17</v>
      </c>
      <c r="X467" s="55">
        <v>14.17</v>
      </c>
      <c r="Y467" s="55">
        <f t="shared" ref="Y467:AA467" si="629">X467</f>
        <v>14.17</v>
      </c>
      <c r="Z467" s="55">
        <f t="shared" si="629"/>
        <v>14.17</v>
      </c>
      <c r="AA467" s="55">
        <f t="shared" si="629"/>
        <v>14.17</v>
      </c>
      <c r="AB467" s="147">
        <f t="shared" si="585"/>
        <v>2.69</v>
      </c>
      <c r="AC467" s="147">
        <v>2.69</v>
      </c>
      <c r="AD467" s="147">
        <f t="shared" ref="AD467:AJ467" si="630">AC467</f>
        <v>2.69</v>
      </c>
      <c r="AE467" s="147">
        <f t="shared" si="630"/>
        <v>2.69</v>
      </c>
      <c r="AF467" s="147">
        <f t="shared" si="630"/>
        <v>2.69</v>
      </c>
      <c r="AG467" s="147">
        <f t="shared" si="630"/>
        <v>2.69</v>
      </c>
      <c r="AH467" s="147">
        <f t="shared" si="630"/>
        <v>2.69</v>
      </c>
      <c r="AI467" s="147">
        <f t="shared" si="630"/>
        <v>2.69</v>
      </c>
      <c r="AJ467" s="147">
        <f t="shared" si="630"/>
        <v>2.69</v>
      </c>
      <c r="AK467" s="147">
        <v>2.69</v>
      </c>
      <c r="AL467" s="147">
        <f t="shared" ref="AL467:AN467" si="631">AK467</f>
        <v>2.69</v>
      </c>
      <c r="AM467" s="147">
        <f t="shared" si="631"/>
        <v>2.69</v>
      </c>
      <c r="AN467" s="147">
        <f t="shared" si="631"/>
        <v>2.69</v>
      </c>
      <c r="AO467" s="420">
        <v>0</v>
      </c>
      <c r="AP467" s="431">
        <f t="shared" si="571"/>
        <v>0</v>
      </c>
      <c r="AQ467" s="385">
        <v>0</v>
      </c>
      <c r="AR467" s="237">
        <f t="shared" si="572"/>
        <v>0</v>
      </c>
      <c r="AS467" s="96">
        <v>0</v>
      </c>
      <c r="AT467" s="431">
        <f t="shared" si="573"/>
        <v>0</v>
      </c>
      <c r="AU467" s="420">
        <v>0</v>
      </c>
      <c r="AV467" s="431">
        <f t="shared" si="574"/>
        <v>0</v>
      </c>
      <c r="AW467" s="385">
        <v>0</v>
      </c>
      <c r="AX467" s="431">
        <f t="shared" si="575"/>
        <v>0</v>
      </c>
      <c r="AY467" s="386">
        <v>0</v>
      </c>
      <c r="AZ467" s="431">
        <f t="shared" si="576"/>
        <v>0</v>
      </c>
      <c r="BA467" s="386">
        <v>0</v>
      </c>
      <c r="BB467" s="431">
        <f t="shared" si="577"/>
        <v>0</v>
      </c>
      <c r="BC467" s="386">
        <v>0</v>
      </c>
      <c r="BD467" s="431">
        <f t="shared" si="588"/>
        <v>0</v>
      </c>
      <c r="BE467" s="385">
        <v>0</v>
      </c>
      <c r="BF467" s="431">
        <f t="shared" si="578"/>
        <v>0</v>
      </c>
      <c r="BG467" s="386">
        <v>0</v>
      </c>
      <c r="BH467" s="431">
        <f t="shared" si="579"/>
        <v>0</v>
      </c>
      <c r="BI467" s="386">
        <v>0</v>
      </c>
      <c r="BJ467" s="431">
        <f t="shared" si="580"/>
        <v>0</v>
      </c>
      <c r="BK467" s="385">
        <v>0</v>
      </c>
      <c r="BL467" s="445">
        <f t="shared" si="581"/>
        <v>0</v>
      </c>
      <c r="BM467" s="77" t="s">
        <v>1488</v>
      </c>
      <c r="BN467" s="306"/>
      <c r="BO467" s="599"/>
      <c r="BP467" s="306" t="str">
        <f t="shared" si="589"/>
        <v>P09802-xx1</v>
      </c>
    </row>
    <row r="468" spans="1:68" ht="14.25" hidden="1" customHeight="1">
      <c r="A468" s="493" t="s">
        <v>864</v>
      </c>
      <c r="B468" s="130" t="s">
        <v>1422</v>
      </c>
      <c r="C468" s="544" t="s">
        <v>87</v>
      </c>
      <c r="D468" s="549" t="s">
        <v>161</v>
      </c>
      <c r="E468" s="550" t="s">
        <v>194</v>
      </c>
      <c r="F468" s="1070"/>
      <c r="G468" s="214">
        <v>2022</v>
      </c>
      <c r="H468" s="176" t="s">
        <v>212</v>
      </c>
      <c r="I468" s="176" t="s">
        <v>217</v>
      </c>
      <c r="J468" s="330" t="s">
        <v>196</v>
      </c>
      <c r="K468" s="176" t="s">
        <v>1181</v>
      </c>
      <c r="L468" s="176" t="s">
        <v>167</v>
      </c>
      <c r="M468" s="327" t="s">
        <v>1474</v>
      </c>
      <c r="N468" s="55">
        <v>12.44</v>
      </c>
      <c r="O468" s="55">
        <f t="shared" si="582"/>
        <v>13.37</v>
      </c>
      <c r="P468" s="55">
        <v>13.37</v>
      </c>
      <c r="Q468" s="55">
        <f t="shared" si="583"/>
        <v>13.37</v>
      </c>
      <c r="R468" s="55">
        <f t="shared" si="583"/>
        <v>13.37</v>
      </c>
      <c r="S468" s="55">
        <f t="shared" si="583"/>
        <v>13.37</v>
      </c>
      <c r="T468" s="55">
        <f t="shared" si="567"/>
        <v>13.37</v>
      </c>
      <c r="U468" s="55">
        <f t="shared" si="567"/>
        <v>13.37</v>
      </c>
      <c r="V468" s="55">
        <f t="shared" si="567"/>
        <v>13.37</v>
      </c>
      <c r="W468" s="55">
        <f t="shared" si="567"/>
        <v>13.37</v>
      </c>
      <c r="X468" s="55">
        <v>13.37</v>
      </c>
      <c r="Y468" s="55">
        <f t="shared" ref="Y468:AA468" si="632">X468</f>
        <v>13.37</v>
      </c>
      <c r="Z468" s="55">
        <f t="shared" si="632"/>
        <v>13.37</v>
      </c>
      <c r="AA468" s="55">
        <f t="shared" si="632"/>
        <v>13.37</v>
      </c>
      <c r="AB468" s="147">
        <f t="shared" si="585"/>
        <v>2.63</v>
      </c>
      <c r="AC468" s="147">
        <v>2.63</v>
      </c>
      <c r="AD468" s="147">
        <f t="shared" ref="AD468:AJ468" si="633">AC468</f>
        <v>2.63</v>
      </c>
      <c r="AE468" s="147">
        <f t="shared" si="633"/>
        <v>2.63</v>
      </c>
      <c r="AF468" s="147">
        <f t="shared" si="633"/>
        <v>2.63</v>
      </c>
      <c r="AG468" s="147">
        <f t="shared" si="633"/>
        <v>2.63</v>
      </c>
      <c r="AH468" s="147">
        <f t="shared" si="633"/>
        <v>2.63</v>
      </c>
      <c r="AI468" s="147">
        <f t="shared" si="633"/>
        <v>2.63</v>
      </c>
      <c r="AJ468" s="147">
        <f t="shared" si="633"/>
        <v>2.63</v>
      </c>
      <c r="AK468" s="147">
        <v>2.63</v>
      </c>
      <c r="AL468" s="147">
        <f t="shared" ref="AL468:AN468" si="634">AK468</f>
        <v>2.63</v>
      </c>
      <c r="AM468" s="147">
        <f t="shared" si="634"/>
        <v>2.63</v>
      </c>
      <c r="AN468" s="147">
        <f t="shared" si="634"/>
        <v>2.63</v>
      </c>
      <c r="AO468" s="420">
        <v>0</v>
      </c>
      <c r="AP468" s="431">
        <f t="shared" si="571"/>
        <v>0</v>
      </c>
      <c r="AQ468" s="385">
        <v>0</v>
      </c>
      <c r="AR468" s="237">
        <f t="shared" si="572"/>
        <v>0</v>
      </c>
      <c r="AS468" s="96">
        <v>0</v>
      </c>
      <c r="AT468" s="431">
        <f t="shared" si="573"/>
        <v>0</v>
      </c>
      <c r="AU468" s="420">
        <v>0</v>
      </c>
      <c r="AV468" s="431">
        <f t="shared" si="574"/>
        <v>0</v>
      </c>
      <c r="AW468" s="385">
        <v>0</v>
      </c>
      <c r="AX468" s="431">
        <f t="shared" si="575"/>
        <v>0</v>
      </c>
      <c r="AY468" s="386">
        <v>0</v>
      </c>
      <c r="AZ468" s="431">
        <f t="shared" si="576"/>
        <v>0</v>
      </c>
      <c r="BA468" s="386">
        <v>0</v>
      </c>
      <c r="BB468" s="431">
        <f t="shared" si="577"/>
        <v>0</v>
      </c>
      <c r="BC468" s="386">
        <v>0</v>
      </c>
      <c r="BD468" s="431">
        <f t="shared" si="588"/>
        <v>0</v>
      </c>
      <c r="BE468" s="385">
        <v>0</v>
      </c>
      <c r="BF468" s="431">
        <f t="shared" si="578"/>
        <v>0</v>
      </c>
      <c r="BG468" s="386">
        <v>0</v>
      </c>
      <c r="BH468" s="431">
        <f t="shared" si="579"/>
        <v>0</v>
      </c>
      <c r="BI468" s="386">
        <v>0</v>
      </c>
      <c r="BJ468" s="431">
        <f t="shared" si="580"/>
        <v>0</v>
      </c>
      <c r="BK468" s="385">
        <v>0</v>
      </c>
      <c r="BL468" s="445">
        <f t="shared" si="581"/>
        <v>0</v>
      </c>
      <c r="BM468" s="77" t="s">
        <v>1482</v>
      </c>
      <c r="BN468" s="306"/>
      <c r="BO468" s="599"/>
      <c r="BP468" s="306" t="str">
        <f t="shared" si="589"/>
        <v>N00541-xx1</v>
      </c>
    </row>
    <row r="469" spans="1:68" ht="14.25" hidden="1" customHeight="1">
      <c r="A469" s="493" t="s">
        <v>864</v>
      </c>
      <c r="B469" s="130" t="s">
        <v>1422</v>
      </c>
      <c r="C469" s="544" t="s">
        <v>87</v>
      </c>
      <c r="D469" s="549" t="s">
        <v>161</v>
      </c>
      <c r="E469" s="550" t="s">
        <v>194</v>
      </c>
      <c r="F469" s="1070"/>
      <c r="G469" s="214">
        <v>2022</v>
      </c>
      <c r="H469" s="176" t="s">
        <v>212</v>
      </c>
      <c r="I469" s="176" t="s">
        <v>217</v>
      </c>
      <c r="J469" s="330" t="s">
        <v>196</v>
      </c>
      <c r="K469" s="176" t="s">
        <v>1181</v>
      </c>
      <c r="L469" s="176" t="s">
        <v>167</v>
      </c>
      <c r="M469" s="327" t="s">
        <v>1474</v>
      </c>
      <c r="N469" s="55">
        <v>13.49</v>
      </c>
      <c r="O469" s="55">
        <f t="shared" si="582"/>
        <v>14.42</v>
      </c>
      <c r="P469" s="55">
        <v>14.42</v>
      </c>
      <c r="Q469" s="55">
        <f t="shared" si="583"/>
        <v>14.42</v>
      </c>
      <c r="R469" s="55">
        <f t="shared" si="583"/>
        <v>14.42</v>
      </c>
      <c r="S469" s="55">
        <f t="shared" si="583"/>
        <v>14.42</v>
      </c>
      <c r="T469" s="55">
        <f t="shared" si="567"/>
        <v>14.42</v>
      </c>
      <c r="U469" s="55">
        <f t="shared" si="567"/>
        <v>14.42</v>
      </c>
      <c r="V469" s="55">
        <f t="shared" si="567"/>
        <v>14.42</v>
      </c>
      <c r="W469" s="55">
        <f t="shared" si="567"/>
        <v>14.42</v>
      </c>
      <c r="X469" s="55">
        <v>14.42</v>
      </c>
      <c r="Y469" s="55">
        <f t="shared" ref="Y469:AA469" si="635">X469</f>
        <v>14.42</v>
      </c>
      <c r="Z469" s="55">
        <f t="shared" si="635"/>
        <v>14.42</v>
      </c>
      <c r="AA469" s="55">
        <f t="shared" si="635"/>
        <v>14.42</v>
      </c>
      <c r="AB469" s="147">
        <f t="shared" si="585"/>
        <v>2.63</v>
      </c>
      <c r="AC469" s="147">
        <v>2.63</v>
      </c>
      <c r="AD469" s="147">
        <f t="shared" ref="AD469:AJ469" si="636">AC469</f>
        <v>2.63</v>
      </c>
      <c r="AE469" s="147">
        <f t="shared" si="636"/>
        <v>2.63</v>
      </c>
      <c r="AF469" s="147">
        <f t="shared" si="636"/>
        <v>2.63</v>
      </c>
      <c r="AG469" s="147">
        <f t="shared" si="636"/>
        <v>2.63</v>
      </c>
      <c r="AH469" s="147">
        <f t="shared" si="636"/>
        <v>2.63</v>
      </c>
      <c r="AI469" s="147">
        <f t="shared" si="636"/>
        <v>2.63</v>
      </c>
      <c r="AJ469" s="147">
        <f t="shared" si="636"/>
        <v>2.63</v>
      </c>
      <c r="AK469" s="147">
        <v>2.63</v>
      </c>
      <c r="AL469" s="147">
        <f t="shared" ref="AL469:AN469" si="637">AK469</f>
        <v>2.63</v>
      </c>
      <c r="AM469" s="147">
        <f t="shared" si="637"/>
        <v>2.63</v>
      </c>
      <c r="AN469" s="147">
        <f t="shared" si="637"/>
        <v>2.63</v>
      </c>
      <c r="AO469" s="420">
        <v>0</v>
      </c>
      <c r="AP469" s="431">
        <f t="shared" si="571"/>
        <v>0</v>
      </c>
      <c r="AQ469" s="385">
        <v>0</v>
      </c>
      <c r="AR469" s="237">
        <f t="shared" si="572"/>
        <v>0</v>
      </c>
      <c r="AS469" s="96">
        <v>0</v>
      </c>
      <c r="AT469" s="431">
        <f t="shared" si="573"/>
        <v>0</v>
      </c>
      <c r="AU469" s="420">
        <v>0</v>
      </c>
      <c r="AV469" s="431">
        <f t="shared" si="574"/>
        <v>0</v>
      </c>
      <c r="AW469" s="385">
        <v>0</v>
      </c>
      <c r="AX469" s="431">
        <f t="shared" si="575"/>
        <v>0</v>
      </c>
      <c r="AY469" s="386">
        <v>0</v>
      </c>
      <c r="AZ469" s="431">
        <f t="shared" si="576"/>
        <v>0</v>
      </c>
      <c r="BA469" s="386">
        <v>0</v>
      </c>
      <c r="BB469" s="431">
        <f t="shared" si="577"/>
        <v>0</v>
      </c>
      <c r="BC469" s="386">
        <v>0</v>
      </c>
      <c r="BD469" s="431">
        <f t="shared" si="588"/>
        <v>0</v>
      </c>
      <c r="BE469" s="385">
        <v>0</v>
      </c>
      <c r="BF469" s="431">
        <f t="shared" si="578"/>
        <v>0</v>
      </c>
      <c r="BG469" s="386">
        <v>0</v>
      </c>
      <c r="BH469" s="431">
        <f t="shared" si="579"/>
        <v>0</v>
      </c>
      <c r="BI469" s="386">
        <v>0</v>
      </c>
      <c r="BJ469" s="431">
        <f t="shared" si="580"/>
        <v>0</v>
      </c>
      <c r="BK469" s="385">
        <v>0</v>
      </c>
      <c r="BL469" s="445">
        <f t="shared" si="581"/>
        <v>0</v>
      </c>
      <c r="BM469" s="77" t="s">
        <v>1489</v>
      </c>
      <c r="BN469" s="306"/>
      <c r="BO469" s="599"/>
      <c r="BP469" s="306" t="str">
        <f t="shared" si="589"/>
        <v>N00541-KD1</v>
      </c>
    </row>
    <row r="470" spans="1:68" ht="14.25" hidden="1" customHeight="1">
      <c r="A470" s="493" t="s">
        <v>864</v>
      </c>
      <c r="B470" s="130" t="s">
        <v>1422</v>
      </c>
      <c r="C470" s="544" t="s">
        <v>87</v>
      </c>
      <c r="D470" s="549" t="s">
        <v>161</v>
      </c>
      <c r="E470" s="550" t="s">
        <v>194</v>
      </c>
      <c r="F470" s="1070"/>
      <c r="G470" s="214">
        <v>2022</v>
      </c>
      <c r="H470" s="176" t="s">
        <v>212</v>
      </c>
      <c r="I470" s="176" t="s">
        <v>217</v>
      </c>
      <c r="J470" s="330" t="s">
        <v>196</v>
      </c>
      <c r="K470" s="176" t="s">
        <v>1181</v>
      </c>
      <c r="L470" s="176" t="s">
        <v>167</v>
      </c>
      <c r="M470" s="327" t="s">
        <v>1474</v>
      </c>
      <c r="N470" s="55">
        <v>12.25</v>
      </c>
      <c r="O470" s="55">
        <f t="shared" si="582"/>
        <v>12.25</v>
      </c>
      <c r="P470" s="55">
        <v>12.25</v>
      </c>
      <c r="Q470" s="55">
        <f t="shared" si="583"/>
        <v>12.25</v>
      </c>
      <c r="R470" s="55">
        <f t="shared" si="583"/>
        <v>12.25</v>
      </c>
      <c r="S470" s="55">
        <f t="shared" si="583"/>
        <v>12.25</v>
      </c>
      <c r="T470" s="55">
        <f t="shared" si="567"/>
        <v>12.25</v>
      </c>
      <c r="U470" s="55">
        <f t="shared" si="567"/>
        <v>12.25</v>
      </c>
      <c r="V470" s="55">
        <f t="shared" si="567"/>
        <v>12.25</v>
      </c>
      <c r="W470" s="55">
        <f t="shared" si="567"/>
        <v>12.25</v>
      </c>
      <c r="X470" s="55">
        <v>12.25</v>
      </c>
      <c r="Y470" s="55">
        <f t="shared" ref="Y470:AA470" si="638">X470</f>
        <v>12.25</v>
      </c>
      <c r="Z470" s="55">
        <f t="shared" si="638"/>
        <v>12.25</v>
      </c>
      <c r="AA470" s="55">
        <f t="shared" si="638"/>
        <v>12.25</v>
      </c>
      <c r="AB470" s="147">
        <f t="shared" si="585"/>
        <v>1.36</v>
      </c>
      <c r="AC470" s="147">
        <v>1.36</v>
      </c>
      <c r="AD470" s="147">
        <f t="shared" ref="AD470:AJ470" si="639">AC470</f>
        <v>1.36</v>
      </c>
      <c r="AE470" s="147">
        <f t="shared" si="639"/>
        <v>1.36</v>
      </c>
      <c r="AF470" s="147">
        <f t="shared" si="639"/>
        <v>1.36</v>
      </c>
      <c r="AG470" s="147">
        <f t="shared" si="639"/>
        <v>1.36</v>
      </c>
      <c r="AH470" s="147">
        <f t="shared" si="639"/>
        <v>1.36</v>
      </c>
      <c r="AI470" s="147">
        <f t="shared" si="639"/>
        <v>1.36</v>
      </c>
      <c r="AJ470" s="147">
        <f t="shared" si="639"/>
        <v>1.36</v>
      </c>
      <c r="AK470" s="147">
        <v>1.36</v>
      </c>
      <c r="AL470" s="147">
        <f t="shared" ref="AL470:AN470" si="640">AK470</f>
        <v>1.36</v>
      </c>
      <c r="AM470" s="147">
        <f t="shared" si="640"/>
        <v>1.36</v>
      </c>
      <c r="AN470" s="147">
        <f t="shared" si="640"/>
        <v>1.36</v>
      </c>
      <c r="AO470" s="420">
        <v>0</v>
      </c>
      <c r="AP470" s="431">
        <f t="shared" si="571"/>
        <v>0</v>
      </c>
      <c r="AQ470" s="385">
        <v>0</v>
      </c>
      <c r="AR470" s="237">
        <f t="shared" si="572"/>
        <v>0</v>
      </c>
      <c r="AS470" s="96">
        <v>0</v>
      </c>
      <c r="AT470" s="431">
        <f t="shared" si="573"/>
        <v>0</v>
      </c>
      <c r="AU470" s="420">
        <v>0</v>
      </c>
      <c r="AV470" s="431">
        <f t="shared" si="574"/>
        <v>0</v>
      </c>
      <c r="AW470" s="385">
        <v>0</v>
      </c>
      <c r="AX470" s="431">
        <f t="shared" si="575"/>
        <v>0</v>
      </c>
      <c r="AY470" s="386">
        <v>0</v>
      </c>
      <c r="AZ470" s="431">
        <f t="shared" si="576"/>
        <v>0</v>
      </c>
      <c r="BA470" s="386">
        <v>0</v>
      </c>
      <c r="BB470" s="431">
        <f t="shared" si="577"/>
        <v>0</v>
      </c>
      <c r="BC470" s="386">
        <v>0</v>
      </c>
      <c r="BD470" s="431">
        <f t="shared" si="588"/>
        <v>0</v>
      </c>
      <c r="BE470" s="385">
        <v>0</v>
      </c>
      <c r="BF470" s="431">
        <f t="shared" si="578"/>
        <v>0</v>
      </c>
      <c r="BG470" s="386">
        <v>0</v>
      </c>
      <c r="BH470" s="431">
        <f t="shared" si="579"/>
        <v>0</v>
      </c>
      <c r="BI470" s="386">
        <v>0</v>
      </c>
      <c r="BJ470" s="431">
        <f t="shared" si="580"/>
        <v>0</v>
      </c>
      <c r="BK470" s="385">
        <v>0</v>
      </c>
      <c r="BL470" s="445">
        <f t="shared" si="581"/>
        <v>0</v>
      </c>
      <c r="BM470" s="77" t="s">
        <v>1483</v>
      </c>
      <c r="BN470" s="306"/>
      <c r="BO470" s="599"/>
      <c r="BP470" s="306" t="str">
        <f t="shared" si="589"/>
        <v>N21809-xx1</v>
      </c>
    </row>
    <row r="471" spans="1:68" ht="14.25" hidden="1" customHeight="1">
      <c r="A471" s="493" t="s">
        <v>864</v>
      </c>
      <c r="B471" s="130" t="s">
        <v>1422</v>
      </c>
      <c r="C471" s="544" t="s">
        <v>87</v>
      </c>
      <c r="D471" s="549" t="s">
        <v>161</v>
      </c>
      <c r="E471" s="550" t="s">
        <v>194</v>
      </c>
      <c r="F471" s="1070"/>
      <c r="G471" s="214">
        <v>2022</v>
      </c>
      <c r="H471" s="176" t="s">
        <v>212</v>
      </c>
      <c r="I471" s="176" t="s">
        <v>217</v>
      </c>
      <c r="J471" s="330" t="s">
        <v>196</v>
      </c>
      <c r="K471" s="176" t="s">
        <v>1181</v>
      </c>
      <c r="L471" s="176" t="s">
        <v>167</v>
      </c>
      <c r="M471" s="327" t="s">
        <v>1474</v>
      </c>
      <c r="N471" s="55">
        <v>13.3</v>
      </c>
      <c r="O471" s="55">
        <f t="shared" si="582"/>
        <v>13.3</v>
      </c>
      <c r="P471" s="55">
        <v>13.3</v>
      </c>
      <c r="Q471" s="55">
        <f t="shared" si="583"/>
        <v>13.3</v>
      </c>
      <c r="R471" s="55">
        <f t="shared" si="583"/>
        <v>13.3</v>
      </c>
      <c r="S471" s="55">
        <f t="shared" si="583"/>
        <v>13.3</v>
      </c>
      <c r="T471" s="55">
        <f t="shared" si="567"/>
        <v>13.3</v>
      </c>
      <c r="U471" s="55">
        <f t="shared" si="567"/>
        <v>13.3</v>
      </c>
      <c r="V471" s="55">
        <f t="shared" si="567"/>
        <v>13.3</v>
      </c>
      <c r="W471" s="55">
        <f t="shared" si="567"/>
        <v>13.3</v>
      </c>
      <c r="X471" s="55">
        <v>13.3</v>
      </c>
      <c r="Y471" s="55">
        <f t="shared" ref="Y471:AA471" si="641">X471</f>
        <v>13.3</v>
      </c>
      <c r="Z471" s="55">
        <f t="shared" si="641"/>
        <v>13.3</v>
      </c>
      <c r="AA471" s="55">
        <f t="shared" si="641"/>
        <v>13.3</v>
      </c>
      <c r="AB471" s="147">
        <f t="shared" si="585"/>
        <v>1.36</v>
      </c>
      <c r="AC471" s="147">
        <v>1.36</v>
      </c>
      <c r="AD471" s="147">
        <f t="shared" ref="AD471:AJ471" si="642">AC471</f>
        <v>1.36</v>
      </c>
      <c r="AE471" s="147">
        <f t="shared" si="642"/>
        <v>1.36</v>
      </c>
      <c r="AF471" s="147">
        <f t="shared" si="642"/>
        <v>1.36</v>
      </c>
      <c r="AG471" s="147">
        <f t="shared" si="642"/>
        <v>1.36</v>
      </c>
      <c r="AH471" s="147">
        <f t="shared" si="642"/>
        <v>1.36</v>
      </c>
      <c r="AI471" s="147">
        <f t="shared" si="642"/>
        <v>1.36</v>
      </c>
      <c r="AJ471" s="147">
        <f t="shared" si="642"/>
        <v>1.36</v>
      </c>
      <c r="AK471" s="147">
        <v>1.36</v>
      </c>
      <c r="AL471" s="147">
        <f t="shared" ref="AL471:AN471" si="643">AK471</f>
        <v>1.36</v>
      </c>
      <c r="AM471" s="147">
        <f t="shared" si="643"/>
        <v>1.36</v>
      </c>
      <c r="AN471" s="147">
        <f t="shared" si="643"/>
        <v>1.36</v>
      </c>
      <c r="AO471" s="420">
        <v>0</v>
      </c>
      <c r="AP471" s="431">
        <f t="shared" si="571"/>
        <v>0</v>
      </c>
      <c r="AQ471" s="385">
        <v>0</v>
      </c>
      <c r="AR471" s="237">
        <f t="shared" si="572"/>
        <v>0</v>
      </c>
      <c r="AS471" s="96">
        <v>0</v>
      </c>
      <c r="AT471" s="431">
        <f t="shared" si="573"/>
        <v>0</v>
      </c>
      <c r="AU471" s="420">
        <v>0</v>
      </c>
      <c r="AV471" s="431">
        <f t="shared" si="574"/>
        <v>0</v>
      </c>
      <c r="AW471" s="385">
        <v>0</v>
      </c>
      <c r="AX471" s="431">
        <f t="shared" si="575"/>
        <v>0</v>
      </c>
      <c r="AY471" s="386">
        <v>0</v>
      </c>
      <c r="AZ471" s="431">
        <f t="shared" si="576"/>
        <v>0</v>
      </c>
      <c r="BA471" s="386">
        <v>0</v>
      </c>
      <c r="BB471" s="431">
        <f t="shared" si="577"/>
        <v>0</v>
      </c>
      <c r="BC471" s="386">
        <v>0</v>
      </c>
      <c r="BD471" s="431">
        <f t="shared" si="588"/>
        <v>0</v>
      </c>
      <c r="BE471" s="385">
        <v>0</v>
      </c>
      <c r="BF471" s="431">
        <f t="shared" si="578"/>
        <v>0</v>
      </c>
      <c r="BG471" s="386">
        <v>0</v>
      </c>
      <c r="BH471" s="431">
        <f t="shared" si="579"/>
        <v>0</v>
      </c>
      <c r="BI471" s="386">
        <v>0</v>
      </c>
      <c r="BJ471" s="431">
        <f t="shared" si="580"/>
        <v>0</v>
      </c>
      <c r="BK471" s="385">
        <v>0</v>
      </c>
      <c r="BL471" s="445">
        <f t="shared" si="581"/>
        <v>0</v>
      </c>
      <c r="BM471" s="77" t="s">
        <v>1490</v>
      </c>
      <c r="BN471" s="306"/>
      <c r="BO471" s="599"/>
      <c r="BP471" s="306" t="str">
        <f t="shared" si="589"/>
        <v>N21809-KD1</v>
      </c>
    </row>
    <row r="472" spans="1:68" ht="14.25" hidden="1" customHeight="1">
      <c r="A472" s="493" t="s">
        <v>864</v>
      </c>
      <c r="B472" s="130" t="s">
        <v>1422</v>
      </c>
      <c r="C472" s="544" t="s">
        <v>87</v>
      </c>
      <c r="D472" s="549" t="s">
        <v>161</v>
      </c>
      <c r="E472" s="550" t="s">
        <v>194</v>
      </c>
      <c r="F472" s="1070"/>
      <c r="G472" s="214">
        <v>2022</v>
      </c>
      <c r="H472" s="176" t="s">
        <v>212</v>
      </c>
      <c r="I472" s="176" t="s">
        <v>217</v>
      </c>
      <c r="J472" s="330" t="s">
        <v>196</v>
      </c>
      <c r="K472" s="176" t="s">
        <v>1265</v>
      </c>
      <c r="L472" s="176" t="s">
        <v>167</v>
      </c>
      <c r="M472" s="327" t="s">
        <v>1474</v>
      </c>
      <c r="N472" s="55">
        <v>13.57</v>
      </c>
      <c r="O472" s="55">
        <f t="shared" si="582"/>
        <v>13.57</v>
      </c>
      <c r="P472" s="55">
        <v>13.57</v>
      </c>
      <c r="Q472" s="55">
        <f t="shared" si="583"/>
        <v>13.57</v>
      </c>
      <c r="R472" s="55">
        <f t="shared" si="583"/>
        <v>13.57</v>
      </c>
      <c r="S472" s="55">
        <f t="shared" si="583"/>
        <v>13.57</v>
      </c>
      <c r="T472" s="55">
        <f t="shared" si="567"/>
        <v>13.57</v>
      </c>
      <c r="U472" s="55">
        <f t="shared" si="567"/>
        <v>13.57</v>
      </c>
      <c r="V472" s="55">
        <f t="shared" si="567"/>
        <v>13.57</v>
      </c>
      <c r="W472" s="55">
        <f t="shared" si="567"/>
        <v>13.57</v>
      </c>
      <c r="X472" s="55">
        <v>13.57</v>
      </c>
      <c r="Y472" s="55">
        <f t="shared" ref="Y472:AA472" si="644">X472</f>
        <v>13.57</v>
      </c>
      <c r="Z472" s="55">
        <f t="shared" si="644"/>
        <v>13.57</v>
      </c>
      <c r="AA472" s="55">
        <f t="shared" si="644"/>
        <v>13.57</v>
      </c>
      <c r="AB472" s="147">
        <f t="shared" si="585"/>
        <v>2.67</v>
      </c>
      <c r="AC472" s="147">
        <v>2.67</v>
      </c>
      <c r="AD472" s="147">
        <f t="shared" ref="AD472:AJ472" si="645">AC472</f>
        <v>2.67</v>
      </c>
      <c r="AE472" s="147">
        <f t="shared" si="645"/>
        <v>2.67</v>
      </c>
      <c r="AF472" s="147">
        <f t="shared" si="645"/>
        <v>2.67</v>
      </c>
      <c r="AG472" s="147">
        <f t="shared" si="645"/>
        <v>2.67</v>
      </c>
      <c r="AH472" s="147">
        <f t="shared" si="645"/>
        <v>2.67</v>
      </c>
      <c r="AI472" s="147">
        <f t="shared" si="645"/>
        <v>2.67</v>
      </c>
      <c r="AJ472" s="147">
        <f t="shared" si="645"/>
        <v>2.67</v>
      </c>
      <c r="AK472" s="147">
        <v>2.67</v>
      </c>
      <c r="AL472" s="147">
        <f t="shared" ref="AL472:AN472" si="646">AK472</f>
        <v>2.67</v>
      </c>
      <c r="AM472" s="147">
        <f t="shared" si="646"/>
        <v>2.67</v>
      </c>
      <c r="AN472" s="147">
        <f t="shared" si="646"/>
        <v>2.67</v>
      </c>
      <c r="AO472" s="420">
        <v>0</v>
      </c>
      <c r="AP472" s="431">
        <f t="shared" si="571"/>
        <v>0</v>
      </c>
      <c r="AQ472" s="385">
        <v>0</v>
      </c>
      <c r="AR472" s="237">
        <f t="shared" si="572"/>
        <v>0</v>
      </c>
      <c r="AS472" s="96">
        <v>0</v>
      </c>
      <c r="AT472" s="431">
        <f t="shared" si="573"/>
        <v>0</v>
      </c>
      <c r="AU472" s="420">
        <v>0</v>
      </c>
      <c r="AV472" s="431">
        <f t="shared" si="574"/>
        <v>0</v>
      </c>
      <c r="AW472" s="385">
        <v>0</v>
      </c>
      <c r="AX472" s="431">
        <f t="shared" si="575"/>
        <v>0</v>
      </c>
      <c r="AY472" s="386">
        <v>0</v>
      </c>
      <c r="AZ472" s="431">
        <f t="shared" si="576"/>
        <v>0</v>
      </c>
      <c r="BA472" s="386">
        <v>0</v>
      </c>
      <c r="BB472" s="431">
        <f t="shared" si="577"/>
        <v>0</v>
      </c>
      <c r="BC472" s="386">
        <v>0</v>
      </c>
      <c r="BD472" s="431">
        <f t="shared" si="588"/>
        <v>0</v>
      </c>
      <c r="BE472" s="385">
        <v>0</v>
      </c>
      <c r="BF472" s="431">
        <f t="shared" si="578"/>
        <v>0</v>
      </c>
      <c r="BG472" s="386">
        <v>0</v>
      </c>
      <c r="BH472" s="431">
        <f t="shared" si="579"/>
        <v>0</v>
      </c>
      <c r="BI472" s="386">
        <v>0</v>
      </c>
      <c r="BJ472" s="431">
        <f t="shared" si="580"/>
        <v>0</v>
      </c>
      <c r="BK472" s="385">
        <v>0</v>
      </c>
      <c r="BL472" s="445">
        <f t="shared" si="581"/>
        <v>0</v>
      </c>
      <c r="BM472" s="77" t="s">
        <v>1485</v>
      </c>
      <c r="BN472" s="306"/>
      <c r="BO472" s="599"/>
      <c r="BP472" s="306" t="str">
        <f t="shared" si="589"/>
        <v>N00542-xx1</v>
      </c>
    </row>
    <row r="473" spans="1:68" ht="14.25" hidden="1" customHeight="1">
      <c r="A473" s="493" t="s">
        <v>864</v>
      </c>
      <c r="B473" s="130" t="s">
        <v>1422</v>
      </c>
      <c r="C473" s="544" t="s">
        <v>87</v>
      </c>
      <c r="D473" s="549" t="s">
        <v>161</v>
      </c>
      <c r="E473" s="550" t="s">
        <v>194</v>
      </c>
      <c r="F473" s="1070"/>
      <c r="G473" s="214">
        <v>2022</v>
      </c>
      <c r="H473" s="176" t="s">
        <v>212</v>
      </c>
      <c r="I473" s="176" t="s">
        <v>217</v>
      </c>
      <c r="J473" s="330" t="s">
        <v>196</v>
      </c>
      <c r="K473" s="176" t="s">
        <v>1265</v>
      </c>
      <c r="L473" s="176" t="s">
        <v>167</v>
      </c>
      <c r="M473" s="327" t="s">
        <v>1474</v>
      </c>
      <c r="N473" s="55">
        <v>14.620000000000001</v>
      </c>
      <c r="O473" s="55">
        <f t="shared" si="582"/>
        <v>14.62</v>
      </c>
      <c r="P473" s="55">
        <v>14.62</v>
      </c>
      <c r="Q473" s="55">
        <f t="shared" si="583"/>
        <v>14.62</v>
      </c>
      <c r="R473" s="55">
        <f t="shared" si="583"/>
        <v>14.62</v>
      </c>
      <c r="S473" s="55">
        <f t="shared" si="583"/>
        <v>14.62</v>
      </c>
      <c r="T473" s="55">
        <f t="shared" si="567"/>
        <v>14.62</v>
      </c>
      <c r="U473" s="55">
        <f t="shared" si="567"/>
        <v>14.62</v>
      </c>
      <c r="V473" s="55">
        <f t="shared" si="567"/>
        <v>14.62</v>
      </c>
      <c r="W473" s="55">
        <f t="shared" si="567"/>
        <v>14.62</v>
      </c>
      <c r="X473" s="55">
        <v>14.62</v>
      </c>
      <c r="Y473" s="55">
        <f t="shared" ref="Y473:AA473" si="647">X473</f>
        <v>14.62</v>
      </c>
      <c r="Z473" s="55">
        <f t="shared" si="647"/>
        <v>14.62</v>
      </c>
      <c r="AA473" s="55">
        <f t="shared" si="647"/>
        <v>14.62</v>
      </c>
      <c r="AB473" s="147">
        <f t="shared" si="585"/>
        <v>2.67</v>
      </c>
      <c r="AC473" s="147">
        <v>2.67</v>
      </c>
      <c r="AD473" s="147">
        <f t="shared" ref="AD473:AJ473" si="648">AC473</f>
        <v>2.67</v>
      </c>
      <c r="AE473" s="147">
        <f t="shared" si="648"/>
        <v>2.67</v>
      </c>
      <c r="AF473" s="147">
        <f t="shared" si="648"/>
        <v>2.67</v>
      </c>
      <c r="AG473" s="147">
        <f t="shared" si="648"/>
        <v>2.67</v>
      </c>
      <c r="AH473" s="147">
        <f t="shared" si="648"/>
        <v>2.67</v>
      </c>
      <c r="AI473" s="147">
        <f t="shared" si="648"/>
        <v>2.67</v>
      </c>
      <c r="AJ473" s="147">
        <f t="shared" si="648"/>
        <v>2.67</v>
      </c>
      <c r="AK473" s="147">
        <v>2.67</v>
      </c>
      <c r="AL473" s="147">
        <f t="shared" ref="AL473:AN473" si="649">AK473</f>
        <v>2.67</v>
      </c>
      <c r="AM473" s="147">
        <f t="shared" si="649"/>
        <v>2.67</v>
      </c>
      <c r="AN473" s="147">
        <f t="shared" si="649"/>
        <v>2.67</v>
      </c>
      <c r="AO473" s="420">
        <v>0</v>
      </c>
      <c r="AP473" s="431">
        <f t="shared" si="571"/>
        <v>0</v>
      </c>
      <c r="AQ473" s="385">
        <v>0</v>
      </c>
      <c r="AR473" s="237">
        <f t="shared" si="572"/>
        <v>0</v>
      </c>
      <c r="AS473" s="96">
        <v>0</v>
      </c>
      <c r="AT473" s="431">
        <f t="shared" si="573"/>
        <v>0</v>
      </c>
      <c r="AU473" s="420">
        <v>0</v>
      </c>
      <c r="AV473" s="431">
        <f t="shared" si="574"/>
        <v>0</v>
      </c>
      <c r="AW473" s="385">
        <v>0</v>
      </c>
      <c r="AX473" s="431">
        <f t="shared" si="575"/>
        <v>0</v>
      </c>
      <c r="AY473" s="386">
        <v>0</v>
      </c>
      <c r="AZ473" s="431">
        <f t="shared" si="576"/>
        <v>0</v>
      </c>
      <c r="BA473" s="386">
        <v>0</v>
      </c>
      <c r="BB473" s="431">
        <f t="shared" si="577"/>
        <v>0</v>
      </c>
      <c r="BC473" s="386">
        <v>0</v>
      </c>
      <c r="BD473" s="431">
        <f t="shared" si="588"/>
        <v>0</v>
      </c>
      <c r="BE473" s="385">
        <v>0</v>
      </c>
      <c r="BF473" s="431">
        <f t="shared" si="578"/>
        <v>0</v>
      </c>
      <c r="BG473" s="386">
        <v>0</v>
      </c>
      <c r="BH473" s="431">
        <f t="shared" si="579"/>
        <v>0</v>
      </c>
      <c r="BI473" s="386">
        <v>0</v>
      </c>
      <c r="BJ473" s="431">
        <f t="shared" si="580"/>
        <v>0</v>
      </c>
      <c r="BK473" s="385">
        <v>0</v>
      </c>
      <c r="BL473" s="445">
        <f t="shared" si="581"/>
        <v>0</v>
      </c>
      <c r="BM473" s="77" t="s">
        <v>1491</v>
      </c>
      <c r="BN473" s="306"/>
      <c r="BO473" s="599"/>
      <c r="BP473" s="306" t="str">
        <f t="shared" si="589"/>
        <v>N00542-KD1</v>
      </c>
    </row>
    <row r="474" spans="1:68" ht="14.25" hidden="1" customHeight="1">
      <c r="A474" s="493" t="s">
        <v>864</v>
      </c>
      <c r="B474" s="130" t="s">
        <v>1422</v>
      </c>
      <c r="C474" s="544" t="s">
        <v>87</v>
      </c>
      <c r="D474" s="549" t="s">
        <v>161</v>
      </c>
      <c r="E474" s="550" t="s">
        <v>194</v>
      </c>
      <c r="F474" s="1070"/>
      <c r="G474" s="214">
        <v>2022</v>
      </c>
      <c r="H474" s="176" t="s">
        <v>212</v>
      </c>
      <c r="I474" s="176" t="s">
        <v>217</v>
      </c>
      <c r="J474" s="330" t="s">
        <v>196</v>
      </c>
      <c r="K474" s="176" t="s">
        <v>1265</v>
      </c>
      <c r="L474" s="176" t="s">
        <v>167</v>
      </c>
      <c r="M474" s="327" t="s">
        <v>1474</v>
      </c>
      <c r="N474" s="55">
        <v>13.72</v>
      </c>
      <c r="O474" s="55">
        <f t="shared" si="582"/>
        <v>13.72</v>
      </c>
      <c r="P474" s="55">
        <v>13.72</v>
      </c>
      <c r="Q474" s="55">
        <f t="shared" si="583"/>
        <v>13.72</v>
      </c>
      <c r="R474" s="55">
        <f t="shared" si="583"/>
        <v>13.72</v>
      </c>
      <c r="S474" s="55">
        <f t="shared" si="583"/>
        <v>13.72</v>
      </c>
      <c r="T474" s="55">
        <f t="shared" si="567"/>
        <v>13.72</v>
      </c>
      <c r="U474" s="55">
        <f t="shared" si="567"/>
        <v>13.72</v>
      </c>
      <c r="V474" s="55">
        <f t="shared" si="567"/>
        <v>13.72</v>
      </c>
      <c r="W474" s="55">
        <f t="shared" si="567"/>
        <v>13.72</v>
      </c>
      <c r="X474" s="55">
        <v>13.72</v>
      </c>
      <c r="Y474" s="55">
        <f t="shared" ref="Y474:AA474" si="650">X474</f>
        <v>13.72</v>
      </c>
      <c r="Z474" s="55">
        <f t="shared" si="650"/>
        <v>13.72</v>
      </c>
      <c r="AA474" s="55">
        <f t="shared" si="650"/>
        <v>13.72</v>
      </c>
      <c r="AB474" s="147">
        <f t="shared" si="585"/>
        <v>2.68</v>
      </c>
      <c r="AC474" s="147">
        <v>2.68</v>
      </c>
      <c r="AD474" s="147">
        <f t="shared" ref="AD474:AJ474" si="651">AC474</f>
        <v>2.68</v>
      </c>
      <c r="AE474" s="147">
        <f t="shared" si="651"/>
        <v>2.68</v>
      </c>
      <c r="AF474" s="147">
        <f t="shared" si="651"/>
        <v>2.68</v>
      </c>
      <c r="AG474" s="147">
        <f t="shared" si="651"/>
        <v>2.68</v>
      </c>
      <c r="AH474" s="147">
        <f t="shared" si="651"/>
        <v>2.68</v>
      </c>
      <c r="AI474" s="147">
        <f t="shared" si="651"/>
        <v>2.68</v>
      </c>
      <c r="AJ474" s="147">
        <f t="shared" si="651"/>
        <v>2.68</v>
      </c>
      <c r="AK474" s="147">
        <v>2.68</v>
      </c>
      <c r="AL474" s="147">
        <f t="shared" ref="AL474:AN474" si="652">AK474</f>
        <v>2.68</v>
      </c>
      <c r="AM474" s="147">
        <f t="shared" si="652"/>
        <v>2.68</v>
      </c>
      <c r="AN474" s="147">
        <f t="shared" si="652"/>
        <v>2.68</v>
      </c>
      <c r="AO474" s="420">
        <v>0</v>
      </c>
      <c r="AP474" s="431">
        <f t="shared" si="571"/>
        <v>0</v>
      </c>
      <c r="AQ474" s="385">
        <v>0</v>
      </c>
      <c r="AR474" s="237">
        <f t="shared" si="572"/>
        <v>0</v>
      </c>
      <c r="AS474" s="96">
        <v>0</v>
      </c>
      <c r="AT474" s="431">
        <f t="shared" si="573"/>
        <v>0</v>
      </c>
      <c r="AU474" s="420">
        <v>0</v>
      </c>
      <c r="AV474" s="431">
        <f t="shared" si="574"/>
        <v>0</v>
      </c>
      <c r="AW474" s="385">
        <v>0</v>
      </c>
      <c r="AX474" s="431">
        <f t="shared" si="575"/>
        <v>0</v>
      </c>
      <c r="AY474" s="386">
        <v>0</v>
      </c>
      <c r="AZ474" s="431">
        <f t="shared" si="576"/>
        <v>0</v>
      </c>
      <c r="BA474" s="386">
        <v>0</v>
      </c>
      <c r="BB474" s="431">
        <f t="shared" si="577"/>
        <v>0</v>
      </c>
      <c r="BC474" s="386">
        <v>0</v>
      </c>
      <c r="BD474" s="431">
        <f t="shared" si="588"/>
        <v>0</v>
      </c>
      <c r="BE474" s="385">
        <v>0</v>
      </c>
      <c r="BF474" s="431">
        <f t="shared" si="578"/>
        <v>0</v>
      </c>
      <c r="BG474" s="386">
        <v>0</v>
      </c>
      <c r="BH474" s="431">
        <f t="shared" si="579"/>
        <v>0</v>
      </c>
      <c r="BI474" s="386">
        <v>0</v>
      </c>
      <c r="BJ474" s="431">
        <f t="shared" si="580"/>
        <v>0</v>
      </c>
      <c r="BK474" s="385">
        <v>0</v>
      </c>
      <c r="BL474" s="445">
        <f t="shared" si="581"/>
        <v>0</v>
      </c>
      <c r="BM474" s="77" t="s">
        <v>1486</v>
      </c>
      <c r="BN474" s="306"/>
      <c r="BO474" s="599"/>
      <c r="BP474" s="306" t="str">
        <f t="shared" si="589"/>
        <v>N21810-xx1</v>
      </c>
    </row>
    <row r="475" spans="1:68" ht="14.25" hidden="1" customHeight="1">
      <c r="A475" s="493" t="s">
        <v>864</v>
      </c>
      <c r="B475" s="130" t="s">
        <v>1422</v>
      </c>
      <c r="C475" s="544" t="s">
        <v>87</v>
      </c>
      <c r="D475" s="549" t="s">
        <v>161</v>
      </c>
      <c r="E475" s="550" t="s">
        <v>194</v>
      </c>
      <c r="F475" s="1070"/>
      <c r="G475" s="214">
        <v>2022</v>
      </c>
      <c r="H475" s="176" t="s">
        <v>212</v>
      </c>
      <c r="I475" s="176" t="s">
        <v>217</v>
      </c>
      <c r="J475" s="330" t="s">
        <v>196</v>
      </c>
      <c r="K475" s="176" t="s">
        <v>1265</v>
      </c>
      <c r="L475" s="176" t="s">
        <v>167</v>
      </c>
      <c r="M475" s="327" t="s">
        <v>1474</v>
      </c>
      <c r="N475" s="55">
        <v>14.770000000000001</v>
      </c>
      <c r="O475" s="55">
        <f t="shared" si="582"/>
        <v>14.77</v>
      </c>
      <c r="P475" s="55">
        <v>14.77</v>
      </c>
      <c r="Q475" s="55">
        <f t="shared" si="583"/>
        <v>14.77</v>
      </c>
      <c r="R475" s="55">
        <f t="shared" si="583"/>
        <v>14.77</v>
      </c>
      <c r="S475" s="55">
        <f t="shared" si="583"/>
        <v>14.77</v>
      </c>
      <c r="T475" s="55">
        <f t="shared" si="567"/>
        <v>14.77</v>
      </c>
      <c r="U475" s="55">
        <f t="shared" si="567"/>
        <v>14.77</v>
      </c>
      <c r="V475" s="55">
        <f t="shared" si="567"/>
        <v>14.77</v>
      </c>
      <c r="W475" s="55">
        <f t="shared" si="567"/>
        <v>14.77</v>
      </c>
      <c r="X475" s="55">
        <v>14.77</v>
      </c>
      <c r="Y475" s="55">
        <f t="shared" ref="Y475:AA475" si="653">X475</f>
        <v>14.77</v>
      </c>
      <c r="Z475" s="55">
        <f t="shared" si="653"/>
        <v>14.77</v>
      </c>
      <c r="AA475" s="55">
        <f t="shared" si="653"/>
        <v>14.77</v>
      </c>
      <c r="AB475" s="147">
        <f t="shared" si="585"/>
        <v>2.68</v>
      </c>
      <c r="AC475" s="147">
        <v>2.68</v>
      </c>
      <c r="AD475" s="147">
        <f t="shared" ref="AD475:AJ475" si="654">AC475</f>
        <v>2.68</v>
      </c>
      <c r="AE475" s="147">
        <f t="shared" si="654"/>
        <v>2.68</v>
      </c>
      <c r="AF475" s="147">
        <f t="shared" si="654"/>
        <v>2.68</v>
      </c>
      <c r="AG475" s="147">
        <f t="shared" si="654"/>
        <v>2.68</v>
      </c>
      <c r="AH475" s="147">
        <f t="shared" si="654"/>
        <v>2.68</v>
      </c>
      <c r="AI475" s="147">
        <f t="shared" si="654"/>
        <v>2.68</v>
      </c>
      <c r="AJ475" s="147">
        <f t="shared" si="654"/>
        <v>2.68</v>
      </c>
      <c r="AK475" s="147">
        <v>2.68</v>
      </c>
      <c r="AL475" s="147">
        <f t="shared" ref="AL475:AN475" si="655">AK475</f>
        <v>2.68</v>
      </c>
      <c r="AM475" s="147">
        <f t="shared" si="655"/>
        <v>2.68</v>
      </c>
      <c r="AN475" s="147">
        <f t="shared" si="655"/>
        <v>2.68</v>
      </c>
      <c r="AO475" s="420">
        <v>0</v>
      </c>
      <c r="AP475" s="431">
        <f t="shared" si="571"/>
        <v>0</v>
      </c>
      <c r="AQ475" s="385">
        <v>0</v>
      </c>
      <c r="AR475" s="237">
        <f t="shared" si="572"/>
        <v>0</v>
      </c>
      <c r="AS475" s="96">
        <v>0</v>
      </c>
      <c r="AT475" s="431">
        <f t="shared" si="573"/>
        <v>0</v>
      </c>
      <c r="AU475" s="420">
        <v>0</v>
      </c>
      <c r="AV475" s="431">
        <f t="shared" si="574"/>
        <v>0</v>
      </c>
      <c r="AW475" s="385">
        <v>0</v>
      </c>
      <c r="AX475" s="431">
        <f t="shared" si="575"/>
        <v>0</v>
      </c>
      <c r="AY475" s="386">
        <v>0</v>
      </c>
      <c r="AZ475" s="431">
        <f t="shared" si="576"/>
        <v>0</v>
      </c>
      <c r="BA475" s="386">
        <v>0</v>
      </c>
      <c r="BB475" s="431">
        <f t="shared" si="577"/>
        <v>0</v>
      </c>
      <c r="BC475" s="386">
        <v>0</v>
      </c>
      <c r="BD475" s="431">
        <f t="shared" si="588"/>
        <v>0</v>
      </c>
      <c r="BE475" s="385">
        <v>0</v>
      </c>
      <c r="BF475" s="431">
        <f t="shared" si="578"/>
        <v>0</v>
      </c>
      <c r="BG475" s="386">
        <v>0</v>
      </c>
      <c r="BH475" s="431">
        <f t="shared" si="579"/>
        <v>0</v>
      </c>
      <c r="BI475" s="386">
        <v>0</v>
      </c>
      <c r="BJ475" s="431">
        <f t="shared" si="580"/>
        <v>0</v>
      </c>
      <c r="BK475" s="385">
        <v>0</v>
      </c>
      <c r="BL475" s="445">
        <f t="shared" si="581"/>
        <v>0</v>
      </c>
      <c r="BM475" s="77" t="s">
        <v>1492</v>
      </c>
      <c r="BN475" s="306"/>
      <c r="BO475" s="599"/>
      <c r="BP475" s="306" t="str">
        <f t="shared" si="589"/>
        <v>N21810-KD1</v>
      </c>
    </row>
    <row r="476" spans="1:68" ht="14.25" hidden="1" customHeight="1">
      <c r="A476" s="493" t="s">
        <v>864</v>
      </c>
      <c r="B476" s="130" t="s">
        <v>1422</v>
      </c>
      <c r="C476" s="544" t="s">
        <v>87</v>
      </c>
      <c r="D476" s="549" t="s">
        <v>161</v>
      </c>
      <c r="E476" s="550" t="s">
        <v>194</v>
      </c>
      <c r="F476" s="1070"/>
      <c r="G476" s="214">
        <v>2022</v>
      </c>
      <c r="H476" s="176" t="s">
        <v>212</v>
      </c>
      <c r="I476" s="176" t="s">
        <v>217</v>
      </c>
      <c r="J476" s="330" t="s">
        <v>196</v>
      </c>
      <c r="K476" s="176" t="s">
        <v>1181</v>
      </c>
      <c r="L476" s="176" t="s">
        <v>167</v>
      </c>
      <c r="M476" s="327" t="s">
        <v>1474</v>
      </c>
      <c r="N476" s="55">
        <v>12.7</v>
      </c>
      <c r="O476" s="55">
        <f t="shared" si="582"/>
        <v>12.7</v>
      </c>
      <c r="P476" s="55">
        <v>12.7</v>
      </c>
      <c r="Q476" s="55">
        <f t="shared" si="583"/>
        <v>12.7</v>
      </c>
      <c r="R476" s="55">
        <f t="shared" si="583"/>
        <v>12.7</v>
      </c>
      <c r="S476" s="55">
        <f t="shared" si="583"/>
        <v>12.7</v>
      </c>
      <c r="T476" s="55">
        <f t="shared" si="567"/>
        <v>12.7</v>
      </c>
      <c r="U476" s="55">
        <f t="shared" si="567"/>
        <v>12.7</v>
      </c>
      <c r="V476" s="55">
        <f t="shared" si="567"/>
        <v>12.7</v>
      </c>
      <c r="W476" s="55">
        <f t="shared" si="567"/>
        <v>12.7</v>
      </c>
      <c r="X476" s="55">
        <v>12.7</v>
      </c>
      <c r="Y476" s="55">
        <f t="shared" ref="Y476:AA476" si="656">X476</f>
        <v>12.7</v>
      </c>
      <c r="Z476" s="55">
        <f t="shared" si="656"/>
        <v>12.7</v>
      </c>
      <c r="AA476" s="55">
        <f t="shared" si="656"/>
        <v>12.7</v>
      </c>
      <c r="AB476" s="147">
        <f t="shared" si="585"/>
        <v>1.34</v>
      </c>
      <c r="AC476" s="147">
        <v>1.34</v>
      </c>
      <c r="AD476" s="147">
        <f t="shared" ref="AD476:AJ476" si="657">AC476</f>
        <v>1.34</v>
      </c>
      <c r="AE476" s="147">
        <f t="shared" si="657"/>
        <v>1.34</v>
      </c>
      <c r="AF476" s="147">
        <f t="shared" si="657"/>
        <v>1.34</v>
      </c>
      <c r="AG476" s="147">
        <f t="shared" si="657"/>
        <v>1.34</v>
      </c>
      <c r="AH476" s="147">
        <f t="shared" si="657"/>
        <v>1.34</v>
      </c>
      <c r="AI476" s="147">
        <f t="shared" si="657"/>
        <v>1.34</v>
      </c>
      <c r="AJ476" s="147">
        <f t="shared" si="657"/>
        <v>1.34</v>
      </c>
      <c r="AK476" s="147">
        <v>1.34</v>
      </c>
      <c r="AL476" s="147">
        <f t="shared" ref="AL476:AN476" si="658">AK476</f>
        <v>1.34</v>
      </c>
      <c r="AM476" s="147">
        <f t="shared" si="658"/>
        <v>1.34</v>
      </c>
      <c r="AN476" s="147">
        <f t="shared" si="658"/>
        <v>1.34</v>
      </c>
      <c r="AO476" s="420">
        <v>0</v>
      </c>
      <c r="AP476" s="431">
        <f t="shared" si="571"/>
        <v>0</v>
      </c>
      <c r="AQ476" s="385">
        <v>0</v>
      </c>
      <c r="AR476" s="237">
        <f t="shared" si="572"/>
        <v>0</v>
      </c>
      <c r="AS476" s="96">
        <v>804</v>
      </c>
      <c r="AT476" s="431">
        <f t="shared" si="573"/>
        <v>1077.3600000000001</v>
      </c>
      <c r="AU476" s="420">
        <v>4932</v>
      </c>
      <c r="AV476" s="431">
        <f t="shared" si="574"/>
        <v>6608.88</v>
      </c>
      <c r="AW476" s="385">
        <v>4128</v>
      </c>
      <c r="AX476" s="431">
        <f t="shared" si="575"/>
        <v>5531.52</v>
      </c>
      <c r="AY476" s="386">
        <v>0</v>
      </c>
      <c r="AZ476" s="431">
        <f t="shared" si="576"/>
        <v>0</v>
      </c>
      <c r="BA476" s="386">
        <v>1572</v>
      </c>
      <c r="BB476" s="431">
        <f t="shared" si="577"/>
        <v>2106.48</v>
      </c>
      <c r="BC476" s="386">
        <v>1020</v>
      </c>
      <c r="BD476" s="431">
        <f t="shared" si="588"/>
        <v>1366.8000000000002</v>
      </c>
      <c r="BE476" s="385">
        <v>612</v>
      </c>
      <c r="BF476" s="431">
        <f t="shared" si="578"/>
        <v>820.08</v>
      </c>
      <c r="BG476" s="386">
        <v>0</v>
      </c>
      <c r="BH476" s="431">
        <f t="shared" si="579"/>
        <v>0</v>
      </c>
      <c r="BI476" s="386">
        <v>0</v>
      </c>
      <c r="BJ476" s="431">
        <f t="shared" si="580"/>
        <v>0</v>
      </c>
      <c r="BK476" s="385">
        <v>0</v>
      </c>
      <c r="BL476" s="445">
        <f t="shared" si="581"/>
        <v>0</v>
      </c>
      <c r="BM476" s="77" t="s">
        <v>530</v>
      </c>
      <c r="BN476" s="306"/>
      <c r="BO476" s="599"/>
      <c r="BP476" s="306" t="str">
        <f t="shared" si="589"/>
        <v>N51138-xx1</v>
      </c>
    </row>
    <row r="477" spans="1:68" ht="14.25" hidden="1" customHeight="1">
      <c r="A477" s="493" t="s">
        <v>864</v>
      </c>
      <c r="B477" s="130" t="s">
        <v>1422</v>
      </c>
      <c r="C477" s="544" t="s">
        <v>87</v>
      </c>
      <c r="D477" s="549" t="s">
        <v>161</v>
      </c>
      <c r="E477" s="550" t="s">
        <v>194</v>
      </c>
      <c r="F477" s="1070"/>
      <c r="G477" s="214">
        <v>2022</v>
      </c>
      <c r="H477" s="176" t="s">
        <v>212</v>
      </c>
      <c r="I477" s="176" t="s">
        <v>217</v>
      </c>
      <c r="J477" s="330" t="s">
        <v>196</v>
      </c>
      <c r="K477" s="176" t="s">
        <v>1181</v>
      </c>
      <c r="L477" s="176" t="s">
        <v>167</v>
      </c>
      <c r="M477" s="327" t="s">
        <v>1474</v>
      </c>
      <c r="N477" s="55">
        <v>13.75</v>
      </c>
      <c r="O477" s="55">
        <f t="shared" si="582"/>
        <v>13.75</v>
      </c>
      <c r="P477" s="55">
        <v>13.75</v>
      </c>
      <c r="Q477" s="55">
        <f t="shared" si="583"/>
        <v>13.75</v>
      </c>
      <c r="R477" s="55">
        <f t="shared" si="583"/>
        <v>13.75</v>
      </c>
      <c r="S477" s="55">
        <f t="shared" si="583"/>
        <v>13.75</v>
      </c>
      <c r="T477" s="55">
        <f t="shared" si="567"/>
        <v>13.75</v>
      </c>
      <c r="U477" s="55">
        <f t="shared" si="567"/>
        <v>13.75</v>
      </c>
      <c r="V477" s="55">
        <f t="shared" si="567"/>
        <v>13.75</v>
      </c>
      <c r="W477" s="55">
        <f t="shared" si="567"/>
        <v>13.75</v>
      </c>
      <c r="X477" s="55">
        <v>13.75</v>
      </c>
      <c r="Y477" s="55">
        <f t="shared" ref="Y477:AA477" si="659">X477</f>
        <v>13.75</v>
      </c>
      <c r="Z477" s="55">
        <f t="shared" si="659"/>
        <v>13.75</v>
      </c>
      <c r="AA477" s="55">
        <f t="shared" si="659"/>
        <v>13.75</v>
      </c>
      <c r="AB477" s="147">
        <f t="shared" si="585"/>
        <v>1.34</v>
      </c>
      <c r="AC477" s="147">
        <v>1.34</v>
      </c>
      <c r="AD477" s="147">
        <f t="shared" ref="AD477:AJ477" si="660">AC477</f>
        <v>1.34</v>
      </c>
      <c r="AE477" s="147">
        <f t="shared" si="660"/>
        <v>1.34</v>
      </c>
      <c r="AF477" s="147">
        <f t="shared" si="660"/>
        <v>1.34</v>
      </c>
      <c r="AG477" s="147">
        <f t="shared" si="660"/>
        <v>1.34</v>
      </c>
      <c r="AH477" s="147">
        <f t="shared" si="660"/>
        <v>1.34</v>
      </c>
      <c r="AI477" s="147">
        <f t="shared" si="660"/>
        <v>1.34</v>
      </c>
      <c r="AJ477" s="147">
        <f t="shared" si="660"/>
        <v>1.34</v>
      </c>
      <c r="AK477" s="147">
        <v>1.34</v>
      </c>
      <c r="AL477" s="147">
        <f t="shared" ref="AL477:AN477" si="661">AK477</f>
        <v>1.34</v>
      </c>
      <c r="AM477" s="147">
        <f t="shared" si="661"/>
        <v>1.34</v>
      </c>
      <c r="AN477" s="147">
        <f t="shared" si="661"/>
        <v>1.34</v>
      </c>
      <c r="AO477" s="420">
        <v>0</v>
      </c>
      <c r="AP477" s="431">
        <f t="shared" si="571"/>
        <v>0</v>
      </c>
      <c r="AQ477" s="385">
        <v>0</v>
      </c>
      <c r="AR477" s="237">
        <f t="shared" si="572"/>
        <v>0</v>
      </c>
      <c r="AS477" s="96">
        <v>0</v>
      </c>
      <c r="AT477" s="431">
        <f t="shared" si="573"/>
        <v>0</v>
      </c>
      <c r="AU477" s="420">
        <v>0</v>
      </c>
      <c r="AV477" s="431">
        <f t="shared" si="574"/>
        <v>0</v>
      </c>
      <c r="AW477" s="385">
        <v>0</v>
      </c>
      <c r="AX477" s="431">
        <f t="shared" si="575"/>
        <v>0</v>
      </c>
      <c r="AY477" s="386">
        <v>0</v>
      </c>
      <c r="AZ477" s="431">
        <f t="shared" si="576"/>
        <v>0</v>
      </c>
      <c r="BA477" s="386">
        <v>0</v>
      </c>
      <c r="BB477" s="431">
        <f t="shared" si="577"/>
        <v>0</v>
      </c>
      <c r="BC477" s="386">
        <v>0</v>
      </c>
      <c r="BD477" s="431">
        <f t="shared" si="588"/>
        <v>0</v>
      </c>
      <c r="BE477" s="385">
        <v>0</v>
      </c>
      <c r="BF477" s="431">
        <f t="shared" si="578"/>
        <v>0</v>
      </c>
      <c r="BG477" s="386">
        <v>0</v>
      </c>
      <c r="BH477" s="431">
        <f t="shared" si="579"/>
        <v>0</v>
      </c>
      <c r="BI477" s="386">
        <v>0</v>
      </c>
      <c r="BJ477" s="431">
        <f t="shared" si="580"/>
        <v>0</v>
      </c>
      <c r="BK477" s="385">
        <v>0</v>
      </c>
      <c r="BL477" s="445">
        <f t="shared" si="581"/>
        <v>0</v>
      </c>
      <c r="BM477" s="77" t="s">
        <v>1493</v>
      </c>
      <c r="BN477" s="306"/>
      <c r="BO477" s="599"/>
      <c r="BP477" s="306" t="str">
        <f t="shared" si="589"/>
        <v>N51138-KD1</v>
      </c>
    </row>
    <row r="478" spans="1:68" ht="14.25" hidden="1" customHeight="1">
      <c r="A478" s="493" t="s">
        <v>864</v>
      </c>
      <c r="B478" s="130" t="s">
        <v>1422</v>
      </c>
      <c r="C478" s="544" t="s">
        <v>87</v>
      </c>
      <c r="D478" s="549" t="s">
        <v>161</v>
      </c>
      <c r="E478" s="550" t="s">
        <v>194</v>
      </c>
      <c r="F478" s="1070"/>
      <c r="G478" s="214">
        <v>2022</v>
      </c>
      <c r="H478" s="176" t="s">
        <v>212</v>
      </c>
      <c r="I478" s="176" t="s">
        <v>217</v>
      </c>
      <c r="J478" s="330" t="s">
        <v>196</v>
      </c>
      <c r="K478" s="176" t="s">
        <v>1181</v>
      </c>
      <c r="L478" s="176" t="s">
        <v>167</v>
      </c>
      <c r="M478" s="327" t="s">
        <v>1474</v>
      </c>
      <c r="N478" s="55">
        <v>12.7</v>
      </c>
      <c r="O478" s="55">
        <f t="shared" si="582"/>
        <v>12.74</v>
      </c>
      <c r="P478" s="55">
        <v>12.74</v>
      </c>
      <c r="Q478" s="55">
        <f t="shared" si="583"/>
        <v>12.74</v>
      </c>
      <c r="R478" s="55">
        <f t="shared" si="583"/>
        <v>12.74</v>
      </c>
      <c r="S478" s="55">
        <f t="shared" si="583"/>
        <v>12.74</v>
      </c>
      <c r="T478" s="55">
        <f t="shared" si="567"/>
        <v>12.74</v>
      </c>
      <c r="U478" s="55">
        <f t="shared" si="567"/>
        <v>12.74</v>
      </c>
      <c r="V478" s="55">
        <f t="shared" si="567"/>
        <v>12.74</v>
      </c>
      <c r="W478" s="55">
        <f t="shared" si="567"/>
        <v>12.74</v>
      </c>
      <c r="X478" s="55">
        <v>12.74</v>
      </c>
      <c r="Y478" s="55">
        <f t="shared" ref="Y478:AA478" si="662">X478</f>
        <v>12.74</v>
      </c>
      <c r="Z478" s="55">
        <f t="shared" si="662"/>
        <v>12.74</v>
      </c>
      <c r="AA478" s="55">
        <f t="shared" si="662"/>
        <v>12.74</v>
      </c>
      <c r="AB478" s="147">
        <f t="shared" si="585"/>
        <v>1.34</v>
      </c>
      <c r="AC478" s="147">
        <v>1.34</v>
      </c>
      <c r="AD478" s="147">
        <f t="shared" ref="AD478:AJ478" si="663">AC478</f>
        <v>1.34</v>
      </c>
      <c r="AE478" s="147">
        <f t="shared" si="663"/>
        <v>1.34</v>
      </c>
      <c r="AF478" s="147">
        <f t="shared" si="663"/>
        <v>1.34</v>
      </c>
      <c r="AG478" s="147">
        <f t="shared" si="663"/>
        <v>1.34</v>
      </c>
      <c r="AH478" s="147">
        <f t="shared" si="663"/>
        <v>1.34</v>
      </c>
      <c r="AI478" s="147">
        <f t="shared" si="663"/>
        <v>1.34</v>
      </c>
      <c r="AJ478" s="147">
        <f t="shared" si="663"/>
        <v>1.34</v>
      </c>
      <c r="AK478" s="147">
        <v>1.34</v>
      </c>
      <c r="AL478" s="147">
        <f t="shared" ref="AL478:AN478" si="664">AK478</f>
        <v>1.34</v>
      </c>
      <c r="AM478" s="147">
        <f t="shared" si="664"/>
        <v>1.34</v>
      </c>
      <c r="AN478" s="147">
        <f t="shared" si="664"/>
        <v>1.34</v>
      </c>
      <c r="AO478" s="420">
        <v>0</v>
      </c>
      <c r="AP478" s="431">
        <f t="shared" si="571"/>
        <v>0</v>
      </c>
      <c r="AQ478" s="385">
        <v>0</v>
      </c>
      <c r="AR478" s="237">
        <f t="shared" si="572"/>
        <v>0</v>
      </c>
      <c r="AS478" s="96">
        <v>0</v>
      </c>
      <c r="AT478" s="431">
        <f t="shared" si="573"/>
        <v>0</v>
      </c>
      <c r="AU478" s="420">
        <v>0</v>
      </c>
      <c r="AV478" s="431">
        <f t="shared" si="574"/>
        <v>0</v>
      </c>
      <c r="AW478" s="385">
        <v>0</v>
      </c>
      <c r="AX478" s="431">
        <f t="shared" si="575"/>
        <v>0</v>
      </c>
      <c r="AY478" s="386">
        <v>0</v>
      </c>
      <c r="AZ478" s="431">
        <f t="shared" si="576"/>
        <v>0</v>
      </c>
      <c r="BA478" s="386">
        <v>0</v>
      </c>
      <c r="BB478" s="431">
        <f t="shared" si="577"/>
        <v>0</v>
      </c>
      <c r="BC478" s="386">
        <v>0</v>
      </c>
      <c r="BD478" s="431">
        <f t="shared" si="588"/>
        <v>0</v>
      </c>
      <c r="BE478" s="385">
        <v>0</v>
      </c>
      <c r="BF478" s="431">
        <f t="shared" si="578"/>
        <v>0</v>
      </c>
      <c r="BG478" s="386">
        <v>0</v>
      </c>
      <c r="BH478" s="431">
        <f t="shared" si="579"/>
        <v>0</v>
      </c>
      <c r="BI478" s="386">
        <v>0</v>
      </c>
      <c r="BJ478" s="431">
        <f t="shared" si="580"/>
        <v>0</v>
      </c>
      <c r="BK478" s="385">
        <v>0</v>
      </c>
      <c r="BL478" s="445">
        <f t="shared" si="581"/>
        <v>0</v>
      </c>
      <c r="BM478" s="77" t="s">
        <v>1494</v>
      </c>
      <c r="BN478" s="306"/>
      <c r="BO478" s="599"/>
      <c r="BP478" s="306" t="str">
        <f t="shared" si="589"/>
        <v>N51138-291</v>
      </c>
    </row>
    <row r="479" spans="1:68" ht="14.25" hidden="1" customHeight="1">
      <c r="A479" s="493" t="s">
        <v>864</v>
      </c>
      <c r="B479" s="130" t="s">
        <v>1422</v>
      </c>
      <c r="C479" s="544" t="s">
        <v>87</v>
      </c>
      <c r="D479" s="549" t="s">
        <v>161</v>
      </c>
      <c r="E479" s="550" t="s">
        <v>194</v>
      </c>
      <c r="F479" s="1070"/>
      <c r="G479" s="214">
        <v>2024</v>
      </c>
      <c r="H479" s="176" t="s">
        <v>212</v>
      </c>
      <c r="I479" s="176" t="s">
        <v>217</v>
      </c>
      <c r="J479" s="330" t="s">
        <v>196</v>
      </c>
      <c r="K479" s="176" t="s">
        <v>1181</v>
      </c>
      <c r="L479" s="176" t="s">
        <v>167</v>
      </c>
      <c r="M479" s="327" t="s">
        <v>1474</v>
      </c>
      <c r="N479" s="55">
        <v>13.59</v>
      </c>
      <c r="O479" s="55">
        <f t="shared" si="582"/>
        <v>13.92</v>
      </c>
      <c r="P479" s="55">
        <v>13.92</v>
      </c>
      <c r="Q479" s="55">
        <f t="shared" si="583"/>
        <v>13.92</v>
      </c>
      <c r="R479" s="55">
        <f t="shared" si="583"/>
        <v>13.92</v>
      </c>
      <c r="S479" s="55">
        <f t="shared" si="583"/>
        <v>13.92</v>
      </c>
      <c r="T479" s="55">
        <f t="shared" si="567"/>
        <v>13.92</v>
      </c>
      <c r="U479" s="55">
        <f t="shared" si="567"/>
        <v>13.92</v>
      </c>
      <c r="V479" s="55">
        <f t="shared" si="567"/>
        <v>13.92</v>
      </c>
      <c r="W479" s="55">
        <f t="shared" si="567"/>
        <v>13.92</v>
      </c>
      <c r="X479" s="55">
        <v>13.92</v>
      </c>
      <c r="Y479" s="55">
        <f t="shared" ref="Y479:AA479" si="665">X479</f>
        <v>13.92</v>
      </c>
      <c r="Z479" s="55">
        <f t="shared" si="665"/>
        <v>13.92</v>
      </c>
      <c r="AA479" s="55">
        <f t="shared" si="665"/>
        <v>13.92</v>
      </c>
      <c r="AB479" s="147">
        <f t="shared" si="585"/>
        <v>2.66</v>
      </c>
      <c r="AC479" s="147">
        <v>2.66</v>
      </c>
      <c r="AD479" s="147">
        <f t="shared" ref="AD479:AJ479" si="666">AC479</f>
        <v>2.66</v>
      </c>
      <c r="AE479" s="147">
        <f t="shared" si="666"/>
        <v>2.66</v>
      </c>
      <c r="AF479" s="147">
        <f t="shared" si="666"/>
        <v>2.66</v>
      </c>
      <c r="AG479" s="147">
        <f t="shared" si="666"/>
        <v>2.66</v>
      </c>
      <c r="AH479" s="147">
        <f t="shared" si="666"/>
        <v>2.66</v>
      </c>
      <c r="AI479" s="147">
        <f t="shared" si="666"/>
        <v>2.66</v>
      </c>
      <c r="AJ479" s="147">
        <f t="shared" si="666"/>
        <v>2.66</v>
      </c>
      <c r="AK479" s="147">
        <v>2.66</v>
      </c>
      <c r="AL479" s="147">
        <f t="shared" ref="AL479:AN479" si="667">AK479</f>
        <v>2.66</v>
      </c>
      <c r="AM479" s="147">
        <f t="shared" si="667"/>
        <v>2.66</v>
      </c>
      <c r="AN479" s="147">
        <f t="shared" si="667"/>
        <v>2.66</v>
      </c>
      <c r="AO479" s="420">
        <v>0</v>
      </c>
      <c r="AP479" s="431">
        <f t="shared" si="571"/>
        <v>0</v>
      </c>
      <c r="AQ479" s="385">
        <v>0</v>
      </c>
      <c r="AR479" s="237">
        <f t="shared" si="572"/>
        <v>0</v>
      </c>
      <c r="AS479" s="96">
        <v>0</v>
      </c>
      <c r="AT479" s="431">
        <f t="shared" si="573"/>
        <v>0</v>
      </c>
      <c r="AU479" s="420">
        <v>0</v>
      </c>
      <c r="AV479" s="431">
        <f t="shared" si="574"/>
        <v>0</v>
      </c>
      <c r="AW479" s="385">
        <v>0</v>
      </c>
      <c r="AX479" s="431">
        <f t="shared" si="575"/>
        <v>0</v>
      </c>
      <c r="AY479" s="386">
        <v>0</v>
      </c>
      <c r="AZ479" s="431">
        <f t="shared" si="576"/>
        <v>0</v>
      </c>
      <c r="BA479" s="386">
        <v>0</v>
      </c>
      <c r="BB479" s="431">
        <f t="shared" si="577"/>
        <v>0</v>
      </c>
      <c r="BC479" s="386">
        <v>324</v>
      </c>
      <c r="BD479" s="431">
        <f t="shared" si="588"/>
        <v>861.84</v>
      </c>
      <c r="BE479" s="385">
        <v>1776</v>
      </c>
      <c r="BF479" s="431">
        <f t="shared" si="578"/>
        <v>4724.16</v>
      </c>
      <c r="BG479" s="386">
        <v>1116</v>
      </c>
      <c r="BH479" s="431">
        <f t="shared" si="579"/>
        <v>2968.56</v>
      </c>
      <c r="BI479" s="386">
        <v>6024</v>
      </c>
      <c r="BJ479" s="431">
        <f t="shared" si="580"/>
        <v>16023.84</v>
      </c>
      <c r="BK479" s="385">
        <v>492</v>
      </c>
      <c r="BL479" s="445">
        <f t="shared" si="581"/>
        <v>1308.72</v>
      </c>
      <c r="BM479" s="77" t="s">
        <v>1484</v>
      </c>
      <c r="BN479" s="306"/>
      <c r="BO479" s="599"/>
      <c r="BP479" s="306" t="str">
        <f t="shared" si="589"/>
        <v>P09801-xx1</v>
      </c>
    </row>
    <row r="480" spans="1:68" ht="14.25" hidden="1" customHeight="1">
      <c r="A480" s="493" t="s">
        <v>864</v>
      </c>
      <c r="B480" s="130" t="s">
        <v>1422</v>
      </c>
      <c r="C480" s="544" t="s">
        <v>87</v>
      </c>
      <c r="D480" s="549" t="s">
        <v>161</v>
      </c>
      <c r="E480" s="550" t="s">
        <v>194</v>
      </c>
      <c r="F480" s="1070"/>
      <c r="G480" s="214">
        <v>2024</v>
      </c>
      <c r="H480" s="176" t="s">
        <v>212</v>
      </c>
      <c r="I480" s="176" t="s">
        <v>217</v>
      </c>
      <c r="J480" s="330" t="s">
        <v>196</v>
      </c>
      <c r="K480" s="176" t="s">
        <v>1181</v>
      </c>
      <c r="L480" s="176" t="s">
        <v>167</v>
      </c>
      <c r="M480" s="327" t="s">
        <v>1474</v>
      </c>
      <c r="N480" s="55">
        <v>14.64</v>
      </c>
      <c r="O480" s="55">
        <f t="shared" si="582"/>
        <v>14.97</v>
      </c>
      <c r="P480" s="55">
        <v>14.97</v>
      </c>
      <c r="Q480" s="55">
        <f t="shared" si="583"/>
        <v>14.97</v>
      </c>
      <c r="R480" s="55">
        <f t="shared" si="583"/>
        <v>14.97</v>
      </c>
      <c r="S480" s="55">
        <f t="shared" si="583"/>
        <v>14.97</v>
      </c>
      <c r="T480" s="55">
        <f t="shared" si="567"/>
        <v>14.97</v>
      </c>
      <c r="U480" s="55">
        <f t="shared" si="567"/>
        <v>14.97</v>
      </c>
      <c r="V480" s="55">
        <f t="shared" si="567"/>
        <v>14.97</v>
      </c>
      <c r="W480" s="55">
        <f t="shared" si="567"/>
        <v>14.97</v>
      </c>
      <c r="X480" s="55">
        <v>14.97</v>
      </c>
      <c r="Y480" s="55">
        <f t="shared" ref="Y480:AA480" si="668">X480</f>
        <v>14.97</v>
      </c>
      <c r="Z480" s="55">
        <f t="shared" si="668"/>
        <v>14.97</v>
      </c>
      <c r="AA480" s="55">
        <f t="shared" si="668"/>
        <v>14.97</v>
      </c>
      <c r="AB480" s="147">
        <f t="shared" si="585"/>
        <v>2.66</v>
      </c>
      <c r="AC480" s="147">
        <v>2.66</v>
      </c>
      <c r="AD480" s="147">
        <f t="shared" ref="AD480:AJ480" si="669">AC480</f>
        <v>2.66</v>
      </c>
      <c r="AE480" s="147">
        <f t="shared" si="669"/>
        <v>2.66</v>
      </c>
      <c r="AF480" s="147">
        <f t="shared" si="669"/>
        <v>2.66</v>
      </c>
      <c r="AG480" s="147">
        <f t="shared" si="669"/>
        <v>2.66</v>
      </c>
      <c r="AH480" s="147">
        <f t="shared" si="669"/>
        <v>2.66</v>
      </c>
      <c r="AI480" s="147">
        <f t="shared" si="669"/>
        <v>2.66</v>
      </c>
      <c r="AJ480" s="147">
        <f t="shared" si="669"/>
        <v>2.66</v>
      </c>
      <c r="AK480" s="147">
        <v>2.66</v>
      </c>
      <c r="AL480" s="147">
        <f t="shared" ref="AL480:AN480" si="670">AK480</f>
        <v>2.66</v>
      </c>
      <c r="AM480" s="147">
        <f t="shared" si="670"/>
        <v>2.66</v>
      </c>
      <c r="AN480" s="147">
        <f t="shared" si="670"/>
        <v>2.66</v>
      </c>
      <c r="AO480" s="420">
        <v>0</v>
      </c>
      <c r="AP480" s="431">
        <f t="shared" si="571"/>
        <v>0</v>
      </c>
      <c r="AQ480" s="385">
        <v>0</v>
      </c>
      <c r="AR480" s="237">
        <f t="shared" si="572"/>
        <v>0</v>
      </c>
      <c r="AS480" s="96">
        <v>0</v>
      </c>
      <c r="AT480" s="431">
        <f t="shared" si="573"/>
        <v>0</v>
      </c>
      <c r="AU480" s="420">
        <v>0</v>
      </c>
      <c r="AV480" s="431">
        <f t="shared" si="574"/>
        <v>0</v>
      </c>
      <c r="AW480" s="385">
        <v>0</v>
      </c>
      <c r="AX480" s="431">
        <f t="shared" si="575"/>
        <v>0</v>
      </c>
      <c r="AY480" s="386">
        <v>0</v>
      </c>
      <c r="AZ480" s="431">
        <f t="shared" si="576"/>
        <v>0</v>
      </c>
      <c r="BA480" s="386">
        <v>0</v>
      </c>
      <c r="BB480" s="431">
        <f t="shared" si="577"/>
        <v>0</v>
      </c>
      <c r="BC480" s="386">
        <v>0</v>
      </c>
      <c r="BD480" s="431">
        <f t="shared" si="588"/>
        <v>0</v>
      </c>
      <c r="BE480" s="385">
        <v>0</v>
      </c>
      <c r="BF480" s="431">
        <f t="shared" si="578"/>
        <v>0</v>
      </c>
      <c r="BG480" s="386">
        <v>0</v>
      </c>
      <c r="BH480" s="431">
        <f t="shared" si="579"/>
        <v>0</v>
      </c>
      <c r="BI480" s="386">
        <v>0</v>
      </c>
      <c r="BJ480" s="431">
        <f t="shared" si="580"/>
        <v>0</v>
      </c>
      <c r="BK480" s="385">
        <v>0</v>
      </c>
      <c r="BL480" s="445">
        <f t="shared" si="581"/>
        <v>0</v>
      </c>
      <c r="BM480" s="77" t="s">
        <v>1495</v>
      </c>
      <c r="BN480" s="306"/>
      <c r="BO480" s="599"/>
      <c r="BP480" s="306" t="str">
        <f t="shared" si="589"/>
        <v>P09801-KD1</v>
      </c>
    </row>
    <row r="481" spans="1:68" ht="14.25" hidden="1" customHeight="1">
      <c r="A481" s="493" t="s">
        <v>864</v>
      </c>
      <c r="B481" s="130" t="s">
        <v>1422</v>
      </c>
      <c r="C481" s="544" t="s">
        <v>87</v>
      </c>
      <c r="D481" s="549" t="s">
        <v>161</v>
      </c>
      <c r="E481" s="550" t="s">
        <v>194</v>
      </c>
      <c r="F481" s="1070"/>
      <c r="G481" s="214">
        <v>2022</v>
      </c>
      <c r="H481" s="176" t="s">
        <v>212</v>
      </c>
      <c r="I481" s="176" t="s">
        <v>217</v>
      </c>
      <c r="J481" s="330" t="s">
        <v>196</v>
      </c>
      <c r="K481" s="176" t="s">
        <v>1265</v>
      </c>
      <c r="L481" s="176" t="s">
        <v>167</v>
      </c>
      <c r="M481" s="327" t="s">
        <v>1474</v>
      </c>
      <c r="N481" s="55">
        <v>12.88</v>
      </c>
      <c r="O481" s="55">
        <f t="shared" si="582"/>
        <v>12.88</v>
      </c>
      <c r="P481" s="55">
        <v>12.88</v>
      </c>
      <c r="Q481" s="55">
        <f t="shared" si="583"/>
        <v>12.88</v>
      </c>
      <c r="R481" s="55">
        <f t="shared" si="583"/>
        <v>12.88</v>
      </c>
      <c r="S481" s="55">
        <f t="shared" si="583"/>
        <v>12.88</v>
      </c>
      <c r="T481" s="55">
        <f t="shared" si="567"/>
        <v>12.88</v>
      </c>
      <c r="U481" s="55">
        <f t="shared" si="567"/>
        <v>12.88</v>
      </c>
      <c r="V481" s="55">
        <f t="shared" si="567"/>
        <v>12.88</v>
      </c>
      <c r="W481" s="55">
        <f t="shared" si="567"/>
        <v>12.88</v>
      </c>
      <c r="X481" s="55">
        <v>12.88</v>
      </c>
      <c r="Y481" s="55">
        <f t="shared" ref="Y481:AA481" si="671">X481</f>
        <v>12.88</v>
      </c>
      <c r="Z481" s="55">
        <f t="shared" si="671"/>
        <v>12.88</v>
      </c>
      <c r="AA481" s="55">
        <f t="shared" si="671"/>
        <v>12.88</v>
      </c>
      <c r="AB481" s="147">
        <f t="shared" si="585"/>
        <v>1.35</v>
      </c>
      <c r="AC481" s="147">
        <v>1.35</v>
      </c>
      <c r="AD481" s="147">
        <f t="shared" ref="AD481:AJ481" si="672">AC481</f>
        <v>1.35</v>
      </c>
      <c r="AE481" s="147">
        <f t="shared" si="672"/>
        <v>1.35</v>
      </c>
      <c r="AF481" s="147">
        <f t="shared" si="672"/>
        <v>1.35</v>
      </c>
      <c r="AG481" s="147">
        <f t="shared" si="672"/>
        <v>1.35</v>
      </c>
      <c r="AH481" s="147">
        <f t="shared" si="672"/>
        <v>1.35</v>
      </c>
      <c r="AI481" s="147">
        <f t="shared" si="672"/>
        <v>1.35</v>
      </c>
      <c r="AJ481" s="147">
        <f t="shared" si="672"/>
        <v>1.35</v>
      </c>
      <c r="AK481" s="147">
        <v>1.35</v>
      </c>
      <c r="AL481" s="147">
        <f t="shared" ref="AL481:AN481" si="673">AK481</f>
        <v>1.35</v>
      </c>
      <c r="AM481" s="147">
        <f t="shared" si="673"/>
        <v>1.35</v>
      </c>
      <c r="AN481" s="147">
        <f t="shared" si="673"/>
        <v>1.35</v>
      </c>
      <c r="AO481" s="420">
        <v>0</v>
      </c>
      <c r="AP481" s="431">
        <f t="shared" si="571"/>
        <v>0</v>
      </c>
      <c r="AQ481" s="385">
        <v>0</v>
      </c>
      <c r="AR481" s="237">
        <f t="shared" si="572"/>
        <v>0</v>
      </c>
      <c r="AS481" s="96">
        <v>0</v>
      </c>
      <c r="AT481" s="431">
        <f t="shared" si="573"/>
        <v>0</v>
      </c>
      <c r="AU481" s="420">
        <v>0</v>
      </c>
      <c r="AV481" s="431">
        <f t="shared" si="574"/>
        <v>0</v>
      </c>
      <c r="AW481" s="385">
        <v>0</v>
      </c>
      <c r="AX481" s="431">
        <f t="shared" si="575"/>
        <v>0</v>
      </c>
      <c r="AY481" s="386">
        <v>0</v>
      </c>
      <c r="AZ481" s="431">
        <f t="shared" si="576"/>
        <v>0</v>
      </c>
      <c r="BA481" s="386">
        <v>0</v>
      </c>
      <c r="BB481" s="431">
        <f t="shared" si="577"/>
        <v>0</v>
      </c>
      <c r="BC481" s="386">
        <v>0</v>
      </c>
      <c r="BD481" s="431">
        <f t="shared" si="588"/>
        <v>0</v>
      </c>
      <c r="BE481" s="385">
        <v>0</v>
      </c>
      <c r="BF481" s="431">
        <f t="shared" si="578"/>
        <v>0</v>
      </c>
      <c r="BG481" s="386">
        <v>0</v>
      </c>
      <c r="BH481" s="431">
        <f t="shared" si="579"/>
        <v>0</v>
      </c>
      <c r="BI481" s="386">
        <v>0</v>
      </c>
      <c r="BJ481" s="431">
        <f t="shared" si="580"/>
        <v>0</v>
      </c>
      <c r="BK481" s="385">
        <v>0</v>
      </c>
      <c r="BL481" s="445">
        <f t="shared" si="581"/>
        <v>0</v>
      </c>
      <c r="BM481" s="77" t="s">
        <v>1487</v>
      </c>
      <c r="BN481" s="306"/>
      <c r="BO481" s="599"/>
      <c r="BP481" s="306" t="str">
        <f t="shared" si="589"/>
        <v>N51137-xx1</v>
      </c>
    </row>
    <row r="482" spans="1:68" ht="14.25" hidden="1" customHeight="1">
      <c r="A482" s="493" t="s">
        <v>864</v>
      </c>
      <c r="B482" s="130" t="s">
        <v>1422</v>
      </c>
      <c r="C482" s="544" t="s">
        <v>87</v>
      </c>
      <c r="D482" s="549" t="s">
        <v>161</v>
      </c>
      <c r="E482" s="550" t="s">
        <v>194</v>
      </c>
      <c r="F482" s="1070"/>
      <c r="G482" s="214">
        <v>2022</v>
      </c>
      <c r="H482" s="176" t="s">
        <v>212</v>
      </c>
      <c r="I482" s="176" t="s">
        <v>217</v>
      </c>
      <c r="J482" s="330" t="s">
        <v>196</v>
      </c>
      <c r="K482" s="176" t="s">
        <v>1265</v>
      </c>
      <c r="L482" s="176" t="s">
        <v>167</v>
      </c>
      <c r="M482" s="327" t="s">
        <v>1474</v>
      </c>
      <c r="N482" s="55">
        <v>13.930000000000001</v>
      </c>
      <c r="O482" s="55">
        <f t="shared" si="582"/>
        <v>13.93</v>
      </c>
      <c r="P482" s="55">
        <v>13.93</v>
      </c>
      <c r="Q482" s="55">
        <f t="shared" si="583"/>
        <v>13.93</v>
      </c>
      <c r="R482" s="55">
        <f t="shared" si="583"/>
        <v>13.93</v>
      </c>
      <c r="S482" s="55">
        <f t="shared" si="583"/>
        <v>13.93</v>
      </c>
      <c r="T482" s="55">
        <f t="shared" si="567"/>
        <v>13.93</v>
      </c>
      <c r="U482" s="55">
        <f t="shared" si="567"/>
        <v>13.93</v>
      </c>
      <c r="V482" s="55">
        <f t="shared" si="567"/>
        <v>13.93</v>
      </c>
      <c r="W482" s="55">
        <f t="shared" si="567"/>
        <v>13.93</v>
      </c>
      <c r="X482" s="55">
        <v>13.93</v>
      </c>
      <c r="Y482" s="55">
        <f t="shared" ref="Y482:AA482" si="674">X482</f>
        <v>13.93</v>
      </c>
      <c r="Z482" s="55">
        <f t="shared" si="674"/>
        <v>13.93</v>
      </c>
      <c r="AA482" s="55">
        <f t="shared" si="674"/>
        <v>13.93</v>
      </c>
      <c r="AB482" s="147">
        <f t="shared" si="585"/>
        <v>1.35</v>
      </c>
      <c r="AC482" s="147">
        <v>1.35</v>
      </c>
      <c r="AD482" s="147">
        <f t="shared" ref="AD482:AJ482" si="675">AC482</f>
        <v>1.35</v>
      </c>
      <c r="AE482" s="147">
        <f t="shared" si="675"/>
        <v>1.35</v>
      </c>
      <c r="AF482" s="147">
        <f t="shared" si="675"/>
        <v>1.35</v>
      </c>
      <c r="AG482" s="147">
        <f t="shared" si="675"/>
        <v>1.35</v>
      </c>
      <c r="AH482" s="147">
        <f t="shared" si="675"/>
        <v>1.35</v>
      </c>
      <c r="AI482" s="147">
        <f t="shared" si="675"/>
        <v>1.35</v>
      </c>
      <c r="AJ482" s="147">
        <f t="shared" si="675"/>
        <v>1.35</v>
      </c>
      <c r="AK482" s="147">
        <v>1.35</v>
      </c>
      <c r="AL482" s="147">
        <f t="shared" ref="AL482:AN482" si="676">AK482</f>
        <v>1.35</v>
      </c>
      <c r="AM482" s="147">
        <f t="shared" si="676"/>
        <v>1.35</v>
      </c>
      <c r="AN482" s="147">
        <f t="shared" si="676"/>
        <v>1.35</v>
      </c>
      <c r="AO482" s="420">
        <v>0</v>
      </c>
      <c r="AP482" s="431">
        <f t="shared" si="571"/>
        <v>0</v>
      </c>
      <c r="AQ482" s="385">
        <v>0</v>
      </c>
      <c r="AR482" s="237">
        <f t="shared" si="572"/>
        <v>0</v>
      </c>
      <c r="AS482" s="96">
        <v>0</v>
      </c>
      <c r="AT482" s="431">
        <f t="shared" si="573"/>
        <v>0</v>
      </c>
      <c r="AU482" s="420">
        <v>0</v>
      </c>
      <c r="AV482" s="431">
        <f t="shared" si="574"/>
        <v>0</v>
      </c>
      <c r="AW482" s="385">
        <v>0</v>
      </c>
      <c r="AX482" s="431">
        <f t="shared" si="575"/>
        <v>0</v>
      </c>
      <c r="AY482" s="386">
        <v>0</v>
      </c>
      <c r="AZ482" s="431">
        <f t="shared" si="576"/>
        <v>0</v>
      </c>
      <c r="BA482" s="386">
        <v>0</v>
      </c>
      <c r="BB482" s="431">
        <f t="shared" si="577"/>
        <v>0</v>
      </c>
      <c r="BC482" s="386">
        <v>0</v>
      </c>
      <c r="BD482" s="431">
        <f t="shared" si="588"/>
        <v>0</v>
      </c>
      <c r="BE482" s="385">
        <v>0</v>
      </c>
      <c r="BF482" s="431">
        <f t="shared" si="578"/>
        <v>0</v>
      </c>
      <c r="BG482" s="386">
        <v>0</v>
      </c>
      <c r="BH482" s="431">
        <f t="shared" si="579"/>
        <v>0</v>
      </c>
      <c r="BI482" s="386">
        <v>0</v>
      </c>
      <c r="BJ482" s="431">
        <f t="shared" si="580"/>
        <v>0</v>
      </c>
      <c r="BK482" s="385">
        <v>0</v>
      </c>
      <c r="BL482" s="445">
        <f t="shared" si="581"/>
        <v>0</v>
      </c>
      <c r="BM482" s="77" t="s">
        <v>1496</v>
      </c>
      <c r="BN482" s="306"/>
      <c r="BO482" s="599"/>
      <c r="BP482" s="306" t="str">
        <f t="shared" si="589"/>
        <v>N51137-KD1</v>
      </c>
    </row>
    <row r="483" spans="1:68" ht="14.25" hidden="1" customHeight="1">
      <c r="A483" s="493" t="s">
        <v>864</v>
      </c>
      <c r="B483" s="130" t="s">
        <v>1422</v>
      </c>
      <c r="C483" s="544" t="s">
        <v>87</v>
      </c>
      <c r="D483" s="549" t="s">
        <v>161</v>
      </c>
      <c r="E483" s="550" t="s">
        <v>194</v>
      </c>
      <c r="F483" s="1070"/>
      <c r="G483" s="214">
        <v>2022</v>
      </c>
      <c r="H483" s="176" t="s">
        <v>212</v>
      </c>
      <c r="I483" s="176" t="s">
        <v>217</v>
      </c>
      <c r="J483" s="330" t="s">
        <v>196</v>
      </c>
      <c r="K483" s="176" t="s">
        <v>1265</v>
      </c>
      <c r="L483" s="176" t="s">
        <v>167</v>
      </c>
      <c r="M483" s="327" t="s">
        <v>1474</v>
      </c>
      <c r="N483" s="55">
        <v>12.88</v>
      </c>
      <c r="O483" s="55">
        <f t="shared" si="582"/>
        <v>12.92</v>
      </c>
      <c r="P483" s="55">
        <v>12.92</v>
      </c>
      <c r="Q483" s="55">
        <f t="shared" si="583"/>
        <v>12.92</v>
      </c>
      <c r="R483" s="55">
        <f t="shared" si="583"/>
        <v>12.92</v>
      </c>
      <c r="S483" s="55">
        <f t="shared" si="583"/>
        <v>12.92</v>
      </c>
      <c r="T483" s="55">
        <f t="shared" si="567"/>
        <v>12.92</v>
      </c>
      <c r="U483" s="55">
        <f t="shared" si="567"/>
        <v>12.92</v>
      </c>
      <c r="V483" s="55">
        <f t="shared" si="567"/>
        <v>12.92</v>
      </c>
      <c r="W483" s="55">
        <f t="shared" si="567"/>
        <v>12.92</v>
      </c>
      <c r="X483" s="55">
        <v>12.92</v>
      </c>
      <c r="Y483" s="55">
        <f t="shared" ref="Y483:AA483" si="677">X483</f>
        <v>12.92</v>
      </c>
      <c r="Z483" s="55">
        <f t="shared" si="677"/>
        <v>12.92</v>
      </c>
      <c r="AA483" s="55">
        <f t="shared" si="677"/>
        <v>12.92</v>
      </c>
      <c r="AB483" s="147">
        <f t="shared" si="585"/>
        <v>1.35</v>
      </c>
      <c r="AC483" s="147">
        <v>1.35</v>
      </c>
      <c r="AD483" s="147">
        <f t="shared" ref="AD483:AJ483" si="678">AC483</f>
        <v>1.35</v>
      </c>
      <c r="AE483" s="147">
        <f t="shared" si="678"/>
        <v>1.35</v>
      </c>
      <c r="AF483" s="147">
        <f t="shared" si="678"/>
        <v>1.35</v>
      </c>
      <c r="AG483" s="147">
        <f t="shared" si="678"/>
        <v>1.35</v>
      </c>
      <c r="AH483" s="147">
        <f t="shared" si="678"/>
        <v>1.35</v>
      </c>
      <c r="AI483" s="147">
        <f t="shared" si="678"/>
        <v>1.35</v>
      </c>
      <c r="AJ483" s="147">
        <f t="shared" si="678"/>
        <v>1.35</v>
      </c>
      <c r="AK483" s="147">
        <v>1.35</v>
      </c>
      <c r="AL483" s="147">
        <f t="shared" ref="AL483:AN483" si="679">AK483</f>
        <v>1.35</v>
      </c>
      <c r="AM483" s="147">
        <f t="shared" si="679"/>
        <v>1.35</v>
      </c>
      <c r="AN483" s="147">
        <f t="shared" si="679"/>
        <v>1.35</v>
      </c>
      <c r="AO483" s="420">
        <v>0</v>
      </c>
      <c r="AP483" s="431">
        <f t="shared" si="571"/>
        <v>0</v>
      </c>
      <c r="AQ483" s="385">
        <v>0</v>
      </c>
      <c r="AR483" s="237">
        <f t="shared" si="572"/>
        <v>0</v>
      </c>
      <c r="AS483" s="96">
        <v>0</v>
      </c>
      <c r="AT483" s="431">
        <f t="shared" si="573"/>
        <v>0</v>
      </c>
      <c r="AU483" s="420">
        <v>0</v>
      </c>
      <c r="AV483" s="431">
        <f t="shared" si="574"/>
        <v>0</v>
      </c>
      <c r="AW483" s="385">
        <v>0</v>
      </c>
      <c r="AX483" s="431">
        <f t="shared" si="575"/>
        <v>0</v>
      </c>
      <c r="AY483" s="386">
        <v>0</v>
      </c>
      <c r="AZ483" s="431">
        <f t="shared" si="576"/>
        <v>0</v>
      </c>
      <c r="BA483" s="386">
        <v>0</v>
      </c>
      <c r="BB483" s="431">
        <f t="shared" si="577"/>
        <v>0</v>
      </c>
      <c r="BC483" s="386">
        <v>0</v>
      </c>
      <c r="BD483" s="431">
        <f t="shared" si="588"/>
        <v>0</v>
      </c>
      <c r="BE483" s="385">
        <v>0</v>
      </c>
      <c r="BF483" s="431">
        <f t="shared" si="578"/>
        <v>0</v>
      </c>
      <c r="BG483" s="386">
        <v>0</v>
      </c>
      <c r="BH483" s="431">
        <f t="shared" si="579"/>
        <v>0</v>
      </c>
      <c r="BI483" s="386">
        <v>0</v>
      </c>
      <c r="BJ483" s="431">
        <f t="shared" si="580"/>
        <v>0</v>
      </c>
      <c r="BK483" s="385">
        <v>0</v>
      </c>
      <c r="BL483" s="445">
        <f t="shared" si="581"/>
        <v>0</v>
      </c>
      <c r="BM483" s="77" t="s">
        <v>1497</v>
      </c>
      <c r="BN483" s="306"/>
      <c r="BO483" s="599"/>
      <c r="BP483" s="306" t="str">
        <f t="shared" si="589"/>
        <v>N51137-291</v>
      </c>
    </row>
    <row r="484" spans="1:68" ht="14.25" hidden="1" customHeight="1">
      <c r="A484" s="493" t="s">
        <v>864</v>
      </c>
      <c r="B484" s="130" t="s">
        <v>1422</v>
      </c>
      <c r="C484" s="544" t="s">
        <v>87</v>
      </c>
      <c r="D484" s="549" t="s">
        <v>161</v>
      </c>
      <c r="E484" s="550" t="s">
        <v>194</v>
      </c>
      <c r="F484" s="1070"/>
      <c r="G484" s="214">
        <v>2024</v>
      </c>
      <c r="H484" s="176" t="s">
        <v>212</v>
      </c>
      <c r="I484" s="176" t="s">
        <v>217</v>
      </c>
      <c r="J484" s="330" t="s">
        <v>196</v>
      </c>
      <c r="K484" s="176" t="s">
        <v>1265</v>
      </c>
      <c r="L484" s="176" t="s">
        <v>167</v>
      </c>
      <c r="M484" s="327" t="s">
        <v>1474</v>
      </c>
      <c r="N484" s="55">
        <v>13.790000000000001</v>
      </c>
      <c r="O484" s="55">
        <f t="shared" si="582"/>
        <v>14.12</v>
      </c>
      <c r="P484" s="55">
        <v>14.12</v>
      </c>
      <c r="Q484" s="55">
        <f t="shared" si="583"/>
        <v>14.12</v>
      </c>
      <c r="R484" s="55">
        <f t="shared" si="583"/>
        <v>14.12</v>
      </c>
      <c r="S484" s="55">
        <f t="shared" si="583"/>
        <v>14.12</v>
      </c>
      <c r="T484" s="55">
        <f t="shared" si="567"/>
        <v>14.12</v>
      </c>
      <c r="U484" s="55">
        <f t="shared" si="567"/>
        <v>14.12</v>
      </c>
      <c r="V484" s="55">
        <f t="shared" si="567"/>
        <v>14.12</v>
      </c>
      <c r="W484" s="55">
        <f t="shared" si="567"/>
        <v>14.12</v>
      </c>
      <c r="X484" s="55">
        <v>14.12</v>
      </c>
      <c r="Y484" s="55">
        <f t="shared" ref="Y484:AA484" si="680">X484</f>
        <v>14.12</v>
      </c>
      <c r="Z484" s="55">
        <f t="shared" si="680"/>
        <v>14.12</v>
      </c>
      <c r="AA484" s="55">
        <f t="shared" si="680"/>
        <v>14.12</v>
      </c>
      <c r="AB484" s="147">
        <f t="shared" si="585"/>
        <v>2.69</v>
      </c>
      <c r="AC484" s="147">
        <v>2.69</v>
      </c>
      <c r="AD484" s="147">
        <f t="shared" ref="AD484:AJ484" si="681">AC484</f>
        <v>2.69</v>
      </c>
      <c r="AE484" s="147">
        <f t="shared" si="681"/>
        <v>2.69</v>
      </c>
      <c r="AF484" s="147">
        <f t="shared" si="681"/>
        <v>2.69</v>
      </c>
      <c r="AG484" s="147">
        <f t="shared" si="681"/>
        <v>2.69</v>
      </c>
      <c r="AH484" s="147">
        <f t="shared" si="681"/>
        <v>2.69</v>
      </c>
      <c r="AI484" s="147">
        <f t="shared" si="681"/>
        <v>2.69</v>
      </c>
      <c r="AJ484" s="147">
        <f t="shared" si="681"/>
        <v>2.69</v>
      </c>
      <c r="AK484" s="147">
        <v>2.69</v>
      </c>
      <c r="AL484" s="147">
        <f t="shared" ref="AL484:AN484" si="682">AK484</f>
        <v>2.69</v>
      </c>
      <c r="AM484" s="147">
        <f t="shared" si="682"/>
        <v>2.69</v>
      </c>
      <c r="AN484" s="147">
        <f t="shared" si="682"/>
        <v>2.69</v>
      </c>
      <c r="AO484" s="420">
        <v>0</v>
      </c>
      <c r="AP484" s="431">
        <f t="shared" si="571"/>
        <v>0</v>
      </c>
      <c r="AQ484" s="385">
        <v>0</v>
      </c>
      <c r="AR484" s="237">
        <f t="shared" si="572"/>
        <v>0</v>
      </c>
      <c r="AS484" s="96">
        <v>0</v>
      </c>
      <c r="AT484" s="431">
        <f t="shared" si="573"/>
        <v>0</v>
      </c>
      <c r="AU484" s="420">
        <v>0</v>
      </c>
      <c r="AV484" s="431">
        <f t="shared" si="574"/>
        <v>0</v>
      </c>
      <c r="AW484" s="385">
        <v>0</v>
      </c>
      <c r="AX484" s="431">
        <f t="shared" si="575"/>
        <v>0</v>
      </c>
      <c r="AY484" s="386">
        <v>0</v>
      </c>
      <c r="AZ484" s="431">
        <f t="shared" si="576"/>
        <v>0</v>
      </c>
      <c r="BA484" s="386">
        <v>0</v>
      </c>
      <c r="BB484" s="431">
        <f t="shared" si="577"/>
        <v>0</v>
      </c>
      <c r="BC484" s="386">
        <v>0</v>
      </c>
      <c r="BD484" s="431">
        <f t="shared" si="588"/>
        <v>0</v>
      </c>
      <c r="BE484" s="385">
        <v>0</v>
      </c>
      <c r="BF484" s="431">
        <f t="shared" si="578"/>
        <v>0</v>
      </c>
      <c r="BG484" s="386">
        <v>0</v>
      </c>
      <c r="BH484" s="431">
        <f t="shared" si="579"/>
        <v>0</v>
      </c>
      <c r="BI484" s="386">
        <v>0</v>
      </c>
      <c r="BJ484" s="431">
        <f t="shared" si="580"/>
        <v>0</v>
      </c>
      <c r="BK484" s="385">
        <v>0</v>
      </c>
      <c r="BL484" s="445">
        <f t="shared" si="581"/>
        <v>0</v>
      </c>
      <c r="BM484" s="77" t="s">
        <v>1488</v>
      </c>
      <c r="BN484" s="306"/>
      <c r="BO484" s="599"/>
      <c r="BP484" s="306" t="str">
        <f t="shared" si="589"/>
        <v>P09802-xx1</v>
      </c>
    </row>
    <row r="485" spans="1:68" ht="14.25" hidden="1" customHeight="1">
      <c r="A485" s="493" t="s">
        <v>864</v>
      </c>
      <c r="B485" s="130" t="s">
        <v>1422</v>
      </c>
      <c r="C485" s="544" t="s">
        <v>87</v>
      </c>
      <c r="D485" s="549" t="s">
        <v>161</v>
      </c>
      <c r="E485" s="550" t="s">
        <v>194</v>
      </c>
      <c r="F485" s="1070"/>
      <c r="G485" s="214">
        <v>2024</v>
      </c>
      <c r="H485" s="176" t="s">
        <v>212</v>
      </c>
      <c r="I485" s="176" t="s">
        <v>217</v>
      </c>
      <c r="J485" s="330" t="s">
        <v>196</v>
      </c>
      <c r="K485" s="176" t="s">
        <v>1265</v>
      </c>
      <c r="L485" s="176" t="s">
        <v>167</v>
      </c>
      <c r="M485" s="327" t="s">
        <v>1474</v>
      </c>
      <c r="N485" s="55">
        <v>13.790000000000001</v>
      </c>
      <c r="O485" s="55">
        <f t="shared" si="582"/>
        <v>15.17</v>
      </c>
      <c r="P485" s="55">
        <v>15.17</v>
      </c>
      <c r="Q485" s="55">
        <f t="shared" si="583"/>
        <v>15.17</v>
      </c>
      <c r="R485" s="55">
        <f t="shared" si="583"/>
        <v>15.17</v>
      </c>
      <c r="S485" s="55">
        <f t="shared" si="583"/>
        <v>15.17</v>
      </c>
      <c r="T485" s="55">
        <f t="shared" si="567"/>
        <v>15.17</v>
      </c>
      <c r="U485" s="55">
        <f t="shared" si="567"/>
        <v>15.17</v>
      </c>
      <c r="V485" s="55">
        <f t="shared" si="567"/>
        <v>15.17</v>
      </c>
      <c r="W485" s="55">
        <f t="shared" si="567"/>
        <v>15.17</v>
      </c>
      <c r="X485" s="55">
        <v>15.17</v>
      </c>
      <c r="Y485" s="55">
        <f t="shared" ref="Y485:AA485" si="683">X485</f>
        <v>15.17</v>
      </c>
      <c r="Z485" s="55">
        <f t="shared" si="683"/>
        <v>15.17</v>
      </c>
      <c r="AA485" s="55">
        <f t="shared" si="683"/>
        <v>15.17</v>
      </c>
      <c r="AB485" s="147">
        <f t="shared" si="585"/>
        <v>2.69</v>
      </c>
      <c r="AC485" s="147">
        <v>2.69</v>
      </c>
      <c r="AD485" s="147">
        <f t="shared" ref="AD485:AJ485" si="684">AC485</f>
        <v>2.69</v>
      </c>
      <c r="AE485" s="147">
        <f t="shared" si="684"/>
        <v>2.69</v>
      </c>
      <c r="AF485" s="147">
        <f t="shared" si="684"/>
        <v>2.69</v>
      </c>
      <c r="AG485" s="147">
        <f t="shared" si="684"/>
        <v>2.69</v>
      </c>
      <c r="AH485" s="147">
        <f t="shared" si="684"/>
        <v>2.69</v>
      </c>
      <c r="AI485" s="147">
        <f t="shared" si="684"/>
        <v>2.69</v>
      </c>
      <c r="AJ485" s="147">
        <f t="shared" si="684"/>
        <v>2.69</v>
      </c>
      <c r="AK485" s="147">
        <v>2.69</v>
      </c>
      <c r="AL485" s="147">
        <f t="shared" ref="AL485:AN485" si="685">AK485</f>
        <v>2.69</v>
      </c>
      <c r="AM485" s="147">
        <f t="shared" si="685"/>
        <v>2.69</v>
      </c>
      <c r="AN485" s="147">
        <f t="shared" si="685"/>
        <v>2.69</v>
      </c>
      <c r="AO485" s="420">
        <v>0</v>
      </c>
      <c r="AP485" s="431">
        <f t="shared" si="571"/>
        <v>0</v>
      </c>
      <c r="AQ485" s="385">
        <v>0</v>
      </c>
      <c r="AR485" s="237">
        <f t="shared" si="572"/>
        <v>0</v>
      </c>
      <c r="AS485" s="96">
        <v>0</v>
      </c>
      <c r="AT485" s="431">
        <f t="shared" si="573"/>
        <v>0</v>
      </c>
      <c r="AU485" s="420">
        <v>0</v>
      </c>
      <c r="AV485" s="431">
        <f t="shared" si="574"/>
        <v>0</v>
      </c>
      <c r="AW485" s="385">
        <v>0</v>
      </c>
      <c r="AX485" s="431">
        <f t="shared" si="575"/>
        <v>0</v>
      </c>
      <c r="AY485" s="386">
        <v>0</v>
      </c>
      <c r="AZ485" s="431">
        <f t="shared" si="576"/>
        <v>0</v>
      </c>
      <c r="BA485" s="386">
        <v>0</v>
      </c>
      <c r="BB485" s="431">
        <f t="shared" si="577"/>
        <v>0</v>
      </c>
      <c r="BC485" s="386">
        <v>0</v>
      </c>
      <c r="BD485" s="431">
        <f t="shared" si="588"/>
        <v>0</v>
      </c>
      <c r="BE485" s="385">
        <v>0</v>
      </c>
      <c r="BF485" s="431">
        <f t="shared" si="578"/>
        <v>0</v>
      </c>
      <c r="BG485" s="386">
        <v>0</v>
      </c>
      <c r="BH485" s="431">
        <f t="shared" si="579"/>
        <v>0</v>
      </c>
      <c r="BI485" s="386">
        <v>0</v>
      </c>
      <c r="BJ485" s="431">
        <f t="shared" si="580"/>
        <v>0</v>
      </c>
      <c r="BK485" s="385">
        <v>0</v>
      </c>
      <c r="BL485" s="445">
        <f t="shared" si="581"/>
        <v>0</v>
      </c>
      <c r="BM485" s="77" t="s">
        <v>1498</v>
      </c>
      <c r="BN485" s="306"/>
      <c r="BO485" s="599"/>
      <c r="BP485" s="306" t="str">
        <f t="shared" si="589"/>
        <v>P09802-KD1</v>
      </c>
    </row>
    <row r="486" spans="1:68" ht="14.25" hidden="1" customHeight="1">
      <c r="A486" s="493" t="s">
        <v>864</v>
      </c>
      <c r="B486" s="130" t="s">
        <v>1422</v>
      </c>
      <c r="C486" s="544" t="s">
        <v>87</v>
      </c>
      <c r="D486" s="549" t="s">
        <v>161</v>
      </c>
      <c r="E486" s="550" t="s">
        <v>194</v>
      </c>
      <c r="F486" s="1070"/>
      <c r="G486" s="214">
        <v>2023</v>
      </c>
      <c r="H486" s="176" t="s">
        <v>212</v>
      </c>
      <c r="I486" s="176" t="s">
        <v>217</v>
      </c>
      <c r="J486" s="330" t="s">
        <v>196</v>
      </c>
      <c r="K486" s="176" t="s">
        <v>1329</v>
      </c>
      <c r="L486" s="176" t="s">
        <v>167</v>
      </c>
      <c r="M486" s="327" t="s">
        <v>1474</v>
      </c>
      <c r="N486" s="55">
        <v>12.379999999999999</v>
      </c>
      <c r="O486" s="55">
        <f t="shared" si="582"/>
        <v>13.31</v>
      </c>
      <c r="P486" s="55">
        <v>13.31</v>
      </c>
      <c r="Q486" s="55">
        <f t="shared" si="583"/>
        <v>13.31</v>
      </c>
      <c r="R486" s="55">
        <f t="shared" si="583"/>
        <v>13.31</v>
      </c>
      <c r="S486" s="55">
        <f t="shared" si="583"/>
        <v>13.31</v>
      </c>
      <c r="T486" s="55">
        <f t="shared" si="567"/>
        <v>13.31</v>
      </c>
      <c r="U486" s="55">
        <f t="shared" si="567"/>
        <v>13.31</v>
      </c>
      <c r="V486" s="55">
        <f t="shared" si="567"/>
        <v>13.31</v>
      </c>
      <c r="W486" s="55">
        <f t="shared" si="567"/>
        <v>13.31</v>
      </c>
      <c r="X486" s="55">
        <v>13.31</v>
      </c>
      <c r="Y486" s="55">
        <f t="shared" ref="Y486:AA486" si="686">X486</f>
        <v>13.31</v>
      </c>
      <c r="Z486" s="55">
        <f t="shared" si="686"/>
        <v>13.31</v>
      </c>
      <c r="AA486" s="55">
        <f t="shared" si="686"/>
        <v>13.31</v>
      </c>
      <c r="AB486" s="147">
        <f t="shared" si="585"/>
        <v>1.59</v>
      </c>
      <c r="AC486" s="147">
        <v>1.59</v>
      </c>
      <c r="AD486" s="147">
        <f t="shared" ref="AD486:AJ486" si="687">AC486</f>
        <v>1.59</v>
      </c>
      <c r="AE486" s="147">
        <f t="shared" si="687"/>
        <v>1.59</v>
      </c>
      <c r="AF486" s="147">
        <f t="shared" si="687"/>
        <v>1.59</v>
      </c>
      <c r="AG486" s="147">
        <f t="shared" si="687"/>
        <v>1.59</v>
      </c>
      <c r="AH486" s="147">
        <f t="shared" si="687"/>
        <v>1.59</v>
      </c>
      <c r="AI486" s="147">
        <f t="shared" si="687"/>
        <v>1.59</v>
      </c>
      <c r="AJ486" s="147">
        <f t="shared" si="687"/>
        <v>1.59</v>
      </c>
      <c r="AK486" s="147">
        <v>1.59</v>
      </c>
      <c r="AL486" s="147">
        <f t="shared" ref="AL486:AN486" si="688">AK486</f>
        <v>1.59</v>
      </c>
      <c r="AM486" s="147">
        <f t="shared" si="688"/>
        <v>1.59</v>
      </c>
      <c r="AN486" s="147">
        <f t="shared" si="688"/>
        <v>1.59</v>
      </c>
      <c r="AO486" s="420">
        <v>2640</v>
      </c>
      <c r="AP486" s="431">
        <f t="shared" si="571"/>
        <v>4197.6000000000004</v>
      </c>
      <c r="AQ486" s="385">
        <v>1200</v>
      </c>
      <c r="AR486" s="237">
        <f t="shared" si="572"/>
        <v>1908</v>
      </c>
      <c r="AS486" s="96">
        <v>1320</v>
      </c>
      <c r="AT486" s="431">
        <f t="shared" si="573"/>
        <v>2098.8000000000002</v>
      </c>
      <c r="AU486" s="420">
        <v>7656</v>
      </c>
      <c r="AV486" s="431">
        <f t="shared" si="574"/>
        <v>12173.04</v>
      </c>
      <c r="AW486" s="385">
        <v>11280</v>
      </c>
      <c r="AX486" s="431">
        <f t="shared" si="575"/>
        <v>17935.2</v>
      </c>
      <c r="AY486" s="386">
        <v>0</v>
      </c>
      <c r="AZ486" s="431">
        <f t="shared" si="576"/>
        <v>0</v>
      </c>
      <c r="BA486" s="386">
        <v>2556</v>
      </c>
      <c r="BB486" s="431">
        <f t="shared" si="577"/>
        <v>4064.0400000000004</v>
      </c>
      <c r="BC486" s="386">
        <v>1728</v>
      </c>
      <c r="BD486" s="431">
        <f t="shared" si="588"/>
        <v>2747.52</v>
      </c>
      <c r="BE486" s="385">
        <v>2952</v>
      </c>
      <c r="BF486" s="431">
        <f t="shared" si="578"/>
        <v>4693.68</v>
      </c>
      <c r="BG486" s="386">
        <v>0</v>
      </c>
      <c r="BH486" s="431">
        <f t="shared" si="579"/>
        <v>0</v>
      </c>
      <c r="BI486" s="386">
        <v>0</v>
      </c>
      <c r="BJ486" s="431">
        <f t="shared" si="580"/>
        <v>0</v>
      </c>
      <c r="BK486" s="385">
        <v>0</v>
      </c>
      <c r="BL486" s="445">
        <f t="shared" si="581"/>
        <v>0</v>
      </c>
      <c r="BM486" s="77" t="s">
        <v>1499</v>
      </c>
      <c r="BN486" s="306"/>
      <c r="BO486" s="599"/>
      <c r="BP486" s="306" t="str">
        <f t="shared" si="589"/>
        <v>N69405-xx1</v>
      </c>
    </row>
    <row r="487" spans="1:68" ht="14.25" hidden="1" customHeight="1">
      <c r="A487" s="493" t="s">
        <v>864</v>
      </c>
      <c r="B487" s="130" t="s">
        <v>1422</v>
      </c>
      <c r="C487" s="544" t="s">
        <v>87</v>
      </c>
      <c r="D487" s="549" t="s">
        <v>161</v>
      </c>
      <c r="E487" s="550" t="s">
        <v>194</v>
      </c>
      <c r="F487" s="1070"/>
      <c r="G487" s="214">
        <v>2023</v>
      </c>
      <c r="H487" s="176" t="s">
        <v>212</v>
      </c>
      <c r="I487" s="176" t="s">
        <v>217</v>
      </c>
      <c r="J487" s="330" t="s">
        <v>196</v>
      </c>
      <c r="K487" s="176" t="s">
        <v>1329</v>
      </c>
      <c r="L487" s="176" t="s">
        <v>167</v>
      </c>
      <c r="M487" s="327" t="s">
        <v>1474</v>
      </c>
      <c r="N487" s="55">
        <v>13.43</v>
      </c>
      <c r="O487" s="55">
        <f t="shared" si="582"/>
        <v>14.36</v>
      </c>
      <c r="P487" s="55">
        <v>14.36</v>
      </c>
      <c r="Q487" s="55">
        <f t="shared" si="583"/>
        <v>14.36</v>
      </c>
      <c r="R487" s="55">
        <f t="shared" si="583"/>
        <v>14.36</v>
      </c>
      <c r="S487" s="55">
        <f t="shared" si="583"/>
        <v>14.36</v>
      </c>
      <c r="T487" s="55">
        <f t="shared" si="567"/>
        <v>14.36</v>
      </c>
      <c r="U487" s="55">
        <f t="shared" si="567"/>
        <v>14.36</v>
      </c>
      <c r="V487" s="55">
        <f t="shared" si="567"/>
        <v>14.36</v>
      </c>
      <c r="W487" s="55">
        <f t="shared" si="567"/>
        <v>14.36</v>
      </c>
      <c r="X487" s="55">
        <v>14.36</v>
      </c>
      <c r="Y487" s="55">
        <f t="shared" ref="Y487:AA487" si="689">X487</f>
        <v>14.36</v>
      </c>
      <c r="Z487" s="55">
        <f t="shared" si="689"/>
        <v>14.36</v>
      </c>
      <c r="AA487" s="55">
        <f t="shared" si="689"/>
        <v>14.36</v>
      </c>
      <c r="AB487" s="147">
        <f t="shared" si="585"/>
        <v>1.59</v>
      </c>
      <c r="AC487" s="147">
        <v>1.59</v>
      </c>
      <c r="AD487" s="147">
        <f t="shared" ref="AD487:AJ487" si="690">AC487</f>
        <v>1.59</v>
      </c>
      <c r="AE487" s="147">
        <f t="shared" si="690"/>
        <v>1.59</v>
      </c>
      <c r="AF487" s="147">
        <f t="shared" si="690"/>
        <v>1.59</v>
      </c>
      <c r="AG487" s="147">
        <f t="shared" si="690"/>
        <v>1.59</v>
      </c>
      <c r="AH487" s="147">
        <f t="shared" si="690"/>
        <v>1.59</v>
      </c>
      <c r="AI487" s="147">
        <f t="shared" si="690"/>
        <v>1.59</v>
      </c>
      <c r="AJ487" s="147">
        <f t="shared" si="690"/>
        <v>1.59</v>
      </c>
      <c r="AK487" s="147">
        <v>1.59</v>
      </c>
      <c r="AL487" s="147">
        <f t="shared" ref="AL487:AN487" si="691">AK487</f>
        <v>1.59</v>
      </c>
      <c r="AM487" s="147">
        <f t="shared" si="691"/>
        <v>1.59</v>
      </c>
      <c r="AN487" s="147">
        <f t="shared" si="691"/>
        <v>1.59</v>
      </c>
      <c r="AO487" s="420">
        <v>0</v>
      </c>
      <c r="AP487" s="431">
        <f t="shared" si="571"/>
        <v>0</v>
      </c>
      <c r="AQ487" s="385">
        <v>0</v>
      </c>
      <c r="AR487" s="237">
        <f t="shared" si="572"/>
        <v>0</v>
      </c>
      <c r="AS487" s="96">
        <v>0</v>
      </c>
      <c r="AT487" s="431">
        <f t="shared" si="573"/>
        <v>0</v>
      </c>
      <c r="AU487" s="420">
        <v>0</v>
      </c>
      <c r="AV487" s="431">
        <f t="shared" si="574"/>
        <v>0</v>
      </c>
      <c r="AW487" s="385">
        <v>0</v>
      </c>
      <c r="AX487" s="431">
        <f t="shared" si="575"/>
        <v>0</v>
      </c>
      <c r="AY487" s="386">
        <v>0</v>
      </c>
      <c r="AZ487" s="431">
        <f t="shared" si="576"/>
        <v>0</v>
      </c>
      <c r="BA487" s="386">
        <v>0</v>
      </c>
      <c r="BB487" s="431">
        <f t="shared" si="577"/>
        <v>0</v>
      </c>
      <c r="BC487" s="386">
        <v>0</v>
      </c>
      <c r="BD487" s="431">
        <f t="shared" si="588"/>
        <v>0</v>
      </c>
      <c r="BE487" s="385">
        <v>0</v>
      </c>
      <c r="BF487" s="431">
        <f t="shared" si="578"/>
        <v>0</v>
      </c>
      <c r="BG487" s="386">
        <v>0</v>
      </c>
      <c r="BH487" s="431">
        <f t="shared" si="579"/>
        <v>0</v>
      </c>
      <c r="BI487" s="386">
        <v>0</v>
      </c>
      <c r="BJ487" s="431">
        <f t="shared" si="580"/>
        <v>0</v>
      </c>
      <c r="BK487" s="385">
        <v>0</v>
      </c>
      <c r="BL487" s="445">
        <f t="shared" si="581"/>
        <v>0</v>
      </c>
      <c r="BM487" s="77" t="s">
        <v>1500</v>
      </c>
      <c r="BN487" s="306"/>
      <c r="BO487" s="599"/>
      <c r="BP487" s="306" t="str">
        <f t="shared" si="589"/>
        <v>N69405-KD1</v>
      </c>
    </row>
    <row r="488" spans="1:68" ht="14.25" hidden="1" customHeight="1">
      <c r="A488" s="493" t="s">
        <v>864</v>
      </c>
      <c r="B488" s="130" t="s">
        <v>1422</v>
      </c>
      <c r="C488" s="544" t="s">
        <v>87</v>
      </c>
      <c r="D488" s="549" t="s">
        <v>161</v>
      </c>
      <c r="E488" s="550" t="s">
        <v>194</v>
      </c>
      <c r="F488" s="1070"/>
      <c r="G488" s="214">
        <v>2023</v>
      </c>
      <c r="H488" s="176" t="s">
        <v>212</v>
      </c>
      <c r="I488" s="176" t="s">
        <v>217</v>
      </c>
      <c r="J488" s="330" t="s">
        <v>196</v>
      </c>
      <c r="K488" s="176" t="s">
        <v>1329</v>
      </c>
      <c r="L488" s="176" t="s">
        <v>167</v>
      </c>
      <c r="M488" s="327" t="s">
        <v>1474</v>
      </c>
      <c r="N488" s="55">
        <v>12.379999999999999</v>
      </c>
      <c r="O488" s="55">
        <f t="shared" si="582"/>
        <v>13.35</v>
      </c>
      <c r="P488" s="55">
        <v>13.35</v>
      </c>
      <c r="Q488" s="55">
        <f t="shared" si="583"/>
        <v>13.35</v>
      </c>
      <c r="R488" s="55">
        <f t="shared" si="583"/>
        <v>13.35</v>
      </c>
      <c r="S488" s="55">
        <f t="shared" si="583"/>
        <v>13.35</v>
      </c>
      <c r="T488" s="55">
        <f t="shared" si="567"/>
        <v>13.35</v>
      </c>
      <c r="U488" s="55">
        <f t="shared" si="567"/>
        <v>13.35</v>
      </c>
      <c r="V488" s="55">
        <f t="shared" si="567"/>
        <v>13.35</v>
      </c>
      <c r="W488" s="55">
        <f t="shared" si="567"/>
        <v>13.35</v>
      </c>
      <c r="X488" s="55">
        <v>13.35</v>
      </c>
      <c r="Y488" s="55">
        <f t="shared" ref="Y488:AA488" si="692">X488</f>
        <v>13.35</v>
      </c>
      <c r="Z488" s="55">
        <f t="shared" si="692"/>
        <v>13.35</v>
      </c>
      <c r="AA488" s="55">
        <f t="shared" si="692"/>
        <v>13.35</v>
      </c>
      <c r="AB488" s="147">
        <f t="shared" si="585"/>
        <v>1.59</v>
      </c>
      <c r="AC488" s="147">
        <v>1.59</v>
      </c>
      <c r="AD488" s="147">
        <f t="shared" ref="AD488:AJ488" si="693">AC488</f>
        <v>1.59</v>
      </c>
      <c r="AE488" s="147">
        <f t="shared" si="693"/>
        <v>1.59</v>
      </c>
      <c r="AF488" s="147">
        <f t="shared" si="693"/>
        <v>1.59</v>
      </c>
      <c r="AG488" s="147">
        <f t="shared" si="693"/>
        <v>1.59</v>
      </c>
      <c r="AH488" s="147">
        <f t="shared" si="693"/>
        <v>1.59</v>
      </c>
      <c r="AI488" s="147">
        <f t="shared" si="693"/>
        <v>1.59</v>
      </c>
      <c r="AJ488" s="147">
        <f t="shared" si="693"/>
        <v>1.59</v>
      </c>
      <c r="AK488" s="147">
        <v>1.59</v>
      </c>
      <c r="AL488" s="147">
        <f t="shared" ref="AL488:AN488" si="694">AK488</f>
        <v>1.59</v>
      </c>
      <c r="AM488" s="147">
        <f t="shared" si="694"/>
        <v>1.59</v>
      </c>
      <c r="AN488" s="147">
        <f t="shared" si="694"/>
        <v>1.59</v>
      </c>
      <c r="AO488" s="420">
        <v>0</v>
      </c>
      <c r="AP488" s="431">
        <f t="shared" si="571"/>
        <v>0</v>
      </c>
      <c r="AQ488" s="385">
        <v>0</v>
      </c>
      <c r="AR488" s="237">
        <f t="shared" si="572"/>
        <v>0</v>
      </c>
      <c r="AS488" s="96">
        <v>0</v>
      </c>
      <c r="AT488" s="431">
        <f t="shared" si="573"/>
        <v>0</v>
      </c>
      <c r="AU488" s="420">
        <v>0</v>
      </c>
      <c r="AV488" s="431">
        <f t="shared" si="574"/>
        <v>0</v>
      </c>
      <c r="AW488" s="385">
        <v>0</v>
      </c>
      <c r="AX488" s="431">
        <f t="shared" si="575"/>
        <v>0</v>
      </c>
      <c r="AY488" s="386">
        <v>0</v>
      </c>
      <c r="AZ488" s="431">
        <f t="shared" si="576"/>
        <v>0</v>
      </c>
      <c r="BA488" s="386">
        <v>0</v>
      </c>
      <c r="BB488" s="431">
        <f t="shared" si="577"/>
        <v>0</v>
      </c>
      <c r="BC488" s="386">
        <v>0</v>
      </c>
      <c r="BD488" s="431">
        <f t="shared" si="588"/>
        <v>0</v>
      </c>
      <c r="BE488" s="385">
        <v>0</v>
      </c>
      <c r="BF488" s="431">
        <f t="shared" si="578"/>
        <v>0</v>
      </c>
      <c r="BG488" s="386">
        <v>0</v>
      </c>
      <c r="BH488" s="431">
        <f t="shared" si="579"/>
        <v>0</v>
      </c>
      <c r="BI488" s="386">
        <v>0</v>
      </c>
      <c r="BJ488" s="431">
        <f t="shared" si="580"/>
        <v>0</v>
      </c>
      <c r="BK488" s="385">
        <v>0</v>
      </c>
      <c r="BL488" s="445">
        <f t="shared" si="581"/>
        <v>0</v>
      </c>
      <c r="BM488" s="77" t="s">
        <v>1501</v>
      </c>
      <c r="BN488" s="306"/>
      <c r="BO488" s="599"/>
      <c r="BP488" s="306" t="str">
        <f t="shared" si="589"/>
        <v>N69405-291</v>
      </c>
    </row>
    <row r="489" spans="1:68" ht="14.25" hidden="1" customHeight="1">
      <c r="A489" s="493" t="s">
        <v>864</v>
      </c>
      <c r="B489" s="130" t="s">
        <v>1422</v>
      </c>
      <c r="C489" s="544" t="s">
        <v>87</v>
      </c>
      <c r="D489" s="549" t="s">
        <v>161</v>
      </c>
      <c r="E489" s="550" t="s">
        <v>194</v>
      </c>
      <c r="F489" s="1070"/>
      <c r="G489" s="214">
        <v>2024</v>
      </c>
      <c r="H489" s="176" t="s">
        <v>212</v>
      </c>
      <c r="I489" s="176" t="s">
        <v>217</v>
      </c>
      <c r="J489" s="330" t="s">
        <v>196</v>
      </c>
      <c r="K489" s="176" t="s">
        <v>1265</v>
      </c>
      <c r="L489" s="176" t="s">
        <v>167</v>
      </c>
      <c r="M489" s="327" t="s">
        <v>1474</v>
      </c>
      <c r="N489" s="55">
        <v>14.25</v>
      </c>
      <c r="O489" s="55">
        <f t="shared" si="582"/>
        <v>14.58</v>
      </c>
      <c r="P489" s="55">
        <v>14.58</v>
      </c>
      <c r="Q489" s="55">
        <f t="shared" si="583"/>
        <v>14.58</v>
      </c>
      <c r="R489" s="55">
        <f t="shared" si="583"/>
        <v>14.58</v>
      </c>
      <c r="S489" s="55">
        <f t="shared" si="583"/>
        <v>14.58</v>
      </c>
      <c r="T489" s="55">
        <f t="shared" si="567"/>
        <v>14.58</v>
      </c>
      <c r="U489" s="55">
        <f t="shared" si="567"/>
        <v>14.58</v>
      </c>
      <c r="V489" s="55">
        <f t="shared" si="567"/>
        <v>14.58</v>
      </c>
      <c r="W489" s="55">
        <f t="shared" si="567"/>
        <v>14.58</v>
      </c>
      <c r="X489" s="55">
        <v>14.58</v>
      </c>
      <c r="Y489" s="55">
        <f t="shared" ref="Y489:AA489" si="695">X489</f>
        <v>14.58</v>
      </c>
      <c r="Z489" s="55">
        <f t="shared" si="695"/>
        <v>14.58</v>
      </c>
      <c r="AA489" s="55">
        <f t="shared" si="695"/>
        <v>14.58</v>
      </c>
      <c r="AB489" s="147">
        <f t="shared" si="585"/>
        <v>2.69</v>
      </c>
      <c r="AC489" s="147">
        <v>2.69</v>
      </c>
      <c r="AD489" s="147">
        <f t="shared" ref="AD489:AJ489" si="696">AC489</f>
        <v>2.69</v>
      </c>
      <c r="AE489" s="147">
        <f t="shared" si="696"/>
        <v>2.69</v>
      </c>
      <c r="AF489" s="147">
        <f t="shared" si="696"/>
        <v>2.69</v>
      </c>
      <c r="AG489" s="147">
        <f t="shared" si="696"/>
        <v>2.69</v>
      </c>
      <c r="AH489" s="147">
        <f t="shared" si="696"/>
        <v>2.69</v>
      </c>
      <c r="AI489" s="147">
        <f t="shared" si="696"/>
        <v>2.69</v>
      </c>
      <c r="AJ489" s="147">
        <f t="shared" si="696"/>
        <v>2.69</v>
      </c>
      <c r="AK489" s="147">
        <v>2.69</v>
      </c>
      <c r="AL489" s="147">
        <f t="shared" ref="AL489:AN489" si="697">AK489</f>
        <v>2.69</v>
      </c>
      <c r="AM489" s="147">
        <f t="shared" si="697"/>
        <v>2.69</v>
      </c>
      <c r="AN489" s="147">
        <f t="shared" si="697"/>
        <v>2.69</v>
      </c>
      <c r="AO489" s="420">
        <v>0</v>
      </c>
      <c r="AP489" s="431">
        <f t="shared" si="571"/>
        <v>0</v>
      </c>
      <c r="AQ489" s="385">
        <v>0</v>
      </c>
      <c r="AR489" s="237">
        <f t="shared" si="572"/>
        <v>0</v>
      </c>
      <c r="AS489" s="96">
        <v>0</v>
      </c>
      <c r="AT489" s="431">
        <f t="shared" si="573"/>
        <v>0</v>
      </c>
      <c r="AU489" s="420">
        <v>0</v>
      </c>
      <c r="AV489" s="431">
        <f t="shared" si="574"/>
        <v>0</v>
      </c>
      <c r="AW489" s="385">
        <v>1308</v>
      </c>
      <c r="AX489" s="431">
        <f t="shared" si="575"/>
        <v>3518.52</v>
      </c>
      <c r="AY489" s="386">
        <v>300</v>
      </c>
      <c r="AZ489" s="431">
        <f t="shared" si="576"/>
        <v>807</v>
      </c>
      <c r="BA489" s="386">
        <v>48</v>
      </c>
      <c r="BB489" s="431">
        <f t="shared" si="577"/>
        <v>129.12</v>
      </c>
      <c r="BC489" s="386">
        <v>636</v>
      </c>
      <c r="BD489" s="431">
        <f t="shared" si="588"/>
        <v>1710.84</v>
      </c>
      <c r="BE489" s="385">
        <v>648</v>
      </c>
      <c r="BF489" s="431">
        <f t="shared" si="578"/>
        <v>1743.12</v>
      </c>
      <c r="BG489" s="386">
        <v>732</v>
      </c>
      <c r="BH489" s="431">
        <f t="shared" si="579"/>
        <v>1969.08</v>
      </c>
      <c r="BI489" s="386">
        <v>11808</v>
      </c>
      <c r="BJ489" s="431">
        <f t="shared" si="580"/>
        <v>31763.52</v>
      </c>
      <c r="BK489" s="385">
        <v>3384</v>
      </c>
      <c r="BL489" s="445">
        <f t="shared" si="581"/>
        <v>9102.9599999999991</v>
      </c>
      <c r="BM489" s="77" t="s">
        <v>1502</v>
      </c>
      <c r="BN489" s="306"/>
      <c r="BO489" s="599"/>
      <c r="BP489" s="306" t="str">
        <f t="shared" si="589"/>
        <v>P09808-xx1</v>
      </c>
    </row>
    <row r="490" spans="1:68" ht="14.25" hidden="1" customHeight="1">
      <c r="A490" s="493" t="s">
        <v>864</v>
      </c>
      <c r="B490" s="130" t="s">
        <v>1422</v>
      </c>
      <c r="C490" s="544" t="s">
        <v>87</v>
      </c>
      <c r="D490" s="549" t="s">
        <v>161</v>
      </c>
      <c r="E490" s="550" t="s">
        <v>194</v>
      </c>
      <c r="F490" s="1070"/>
      <c r="G490" s="214">
        <v>2024</v>
      </c>
      <c r="H490" s="176" t="s">
        <v>212</v>
      </c>
      <c r="I490" s="176" t="s">
        <v>217</v>
      </c>
      <c r="J490" s="330" t="s">
        <v>196</v>
      </c>
      <c r="K490" s="176" t="s">
        <v>1265</v>
      </c>
      <c r="L490" s="176" t="s">
        <v>167</v>
      </c>
      <c r="M490" s="327" t="s">
        <v>1474</v>
      </c>
      <c r="N490" s="55">
        <v>14.25</v>
      </c>
      <c r="O490" s="55">
        <f t="shared" si="582"/>
        <v>15.63</v>
      </c>
      <c r="P490" s="55">
        <v>15.63</v>
      </c>
      <c r="Q490" s="55">
        <f t="shared" si="583"/>
        <v>15.63</v>
      </c>
      <c r="R490" s="55">
        <f t="shared" si="583"/>
        <v>15.63</v>
      </c>
      <c r="S490" s="55">
        <f t="shared" si="583"/>
        <v>15.63</v>
      </c>
      <c r="T490" s="55">
        <f t="shared" si="567"/>
        <v>15.63</v>
      </c>
      <c r="U490" s="55">
        <f t="shared" si="567"/>
        <v>15.63</v>
      </c>
      <c r="V490" s="55">
        <f t="shared" si="567"/>
        <v>15.63</v>
      </c>
      <c r="W490" s="55">
        <f t="shared" si="567"/>
        <v>15.63</v>
      </c>
      <c r="X490" s="55">
        <v>15.63</v>
      </c>
      <c r="Y490" s="55">
        <f t="shared" ref="Y490:AA490" si="698">X490</f>
        <v>15.63</v>
      </c>
      <c r="Z490" s="55">
        <f t="shared" si="698"/>
        <v>15.63</v>
      </c>
      <c r="AA490" s="55">
        <f t="shared" si="698"/>
        <v>15.63</v>
      </c>
      <c r="AB490" s="147">
        <f t="shared" si="585"/>
        <v>2.69</v>
      </c>
      <c r="AC490" s="147">
        <v>2.69</v>
      </c>
      <c r="AD490" s="147">
        <f t="shared" ref="AD490:AJ490" si="699">AC490</f>
        <v>2.69</v>
      </c>
      <c r="AE490" s="147">
        <f t="shared" si="699"/>
        <v>2.69</v>
      </c>
      <c r="AF490" s="147">
        <f t="shared" si="699"/>
        <v>2.69</v>
      </c>
      <c r="AG490" s="147">
        <f t="shared" si="699"/>
        <v>2.69</v>
      </c>
      <c r="AH490" s="147">
        <f t="shared" si="699"/>
        <v>2.69</v>
      </c>
      <c r="AI490" s="147">
        <f t="shared" si="699"/>
        <v>2.69</v>
      </c>
      <c r="AJ490" s="147">
        <f t="shared" si="699"/>
        <v>2.69</v>
      </c>
      <c r="AK490" s="147">
        <v>2.69</v>
      </c>
      <c r="AL490" s="147">
        <f t="shared" ref="AL490:AN490" si="700">AK490</f>
        <v>2.69</v>
      </c>
      <c r="AM490" s="147">
        <f t="shared" si="700"/>
        <v>2.69</v>
      </c>
      <c r="AN490" s="147">
        <f t="shared" si="700"/>
        <v>2.69</v>
      </c>
      <c r="AO490" s="420">
        <v>0</v>
      </c>
      <c r="AP490" s="431">
        <f t="shared" si="571"/>
        <v>0</v>
      </c>
      <c r="AQ490" s="385">
        <v>0</v>
      </c>
      <c r="AR490" s="237">
        <f t="shared" si="572"/>
        <v>0</v>
      </c>
      <c r="AS490" s="96">
        <v>0</v>
      </c>
      <c r="AT490" s="431">
        <f t="shared" si="573"/>
        <v>0</v>
      </c>
      <c r="AU490" s="420">
        <v>0</v>
      </c>
      <c r="AV490" s="431">
        <f t="shared" si="574"/>
        <v>0</v>
      </c>
      <c r="AW490" s="385">
        <v>0</v>
      </c>
      <c r="AX490" s="431">
        <f t="shared" si="575"/>
        <v>0</v>
      </c>
      <c r="AY490" s="386">
        <v>0</v>
      </c>
      <c r="AZ490" s="431">
        <f t="shared" si="576"/>
        <v>0</v>
      </c>
      <c r="BA490" s="386">
        <v>0</v>
      </c>
      <c r="BB490" s="431">
        <f t="shared" si="577"/>
        <v>0</v>
      </c>
      <c r="BC490" s="386">
        <v>0</v>
      </c>
      <c r="BD490" s="431">
        <f t="shared" si="588"/>
        <v>0</v>
      </c>
      <c r="BE490" s="385">
        <v>0</v>
      </c>
      <c r="BF490" s="431">
        <f t="shared" si="578"/>
        <v>0</v>
      </c>
      <c r="BG490" s="386">
        <v>0</v>
      </c>
      <c r="BH490" s="431">
        <f t="shared" si="579"/>
        <v>0</v>
      </c>
      <c r="BI490" s="386">
        <v>0</v>
      </c>
      <c r="BJ490" s="431">
        <f t="shared" si="580"/>
        <v>0</v>
      </c>
      <c r="BK490" s="385">
        <v>0</v>
      </c>
      <c r="BL490" s="445">
        <f t="shared" si="581"/>
        <v>0</v>
      </c>
      <c r="BM490" s="77" t="s">
        <v>1503</v>
      </c>
      <c r="BN490" s="306"/>
      <c r="BO490" s="599"/>
      <c r="BP490" s="306" t="str">
        <f t="shared" si="589"/>
        <v>P09808-KD1</v>
      </c>
    </row>
    <row r="491" spans="1:68" ht="14.25" hidden="1" customHeight="1">
      <c r="A491" s="493" t="s">
        <v>864</v>
      </c>
      <c r="B491" s="130" t="s">
        <v>1422</v>
      </c>
      <c r="C491" s="544" t="s">
        <v>87</v>
      </c>
      <c r="D491" s="549" t="s">
        <v>161</v>
      </c>
      <c r="E491" s="550" t="s">
        <v>194</v>
      </c>
      <c r="F491" s="1070"/>
      <c r="G491" s="214">
        <v>2022</v>
      </c>
      <c r="H491" s="176" t="s">
        <v>212</v>
      </c>
      <c r="I491" s="176" t="s">
        <v>217</v>
      </c>
      <c r="J491" s="330" t="s">
        <v>196</v>
      </c>
      <c r="K491" s="176" t="s">
        <v>1181</v>
      </c>
      <c r="L491" s="176" t="s">
        <v>167</v>
      </c>
      <c r="M491" s="327" t="s">
        <v>870</v>
      </c>
      <c r="N491" s="55">
        <v>12.44</v>
      </c>
      <c r="O491" s="55">
        <f t="shared" si="582"/>
        <v>13.37</v>
      </c>
      <c r="P491" s="55">
        <v>13.37</v>
      </c>
      <c r="Q491" s="55">
        <f t="shared" si="583"/>
        <v>13.37</v>
      </c>
      <c r="R491" s="55">
        <f t="shared" si="583"/>
        <v>13.37</v>
      </c>
      <c r="S491" s="55">
        <f t="shared" si="583"/>
        <v>13.37</v>
      </c>
      <c r="T491" s="55">
        <f t="shared" si="567"/>
        <v>13.37</v>
      </c>
      <c r="U491" s="55">
        <f t="shared" si="567"/>
        <v>13.37</v>
      </c>
      <c r="V491" s="55">
        <f t="shared" si="567"/>
        <v>13.37</v>
      </c>
      <c r="W491" s="55">
        <f t="shared" si="567"/>
        <v>13.37</v>
      </c>
      <c r="X491" s="55">
        <v>13.37</v>
      </c>
      <c r="Y491" s="55">
        <f t="shared" ref="Y491:AA491" si="701">X491</f>
        <v>13.37</v>
      </c>
      <c r="Z491" s="55">
        <f t="shared" si="701"/>
        <v>13.37</v>
      </c>
      <c r="AA491" s="55">
        <f t="shared" si="701"/>
        <v>13.37</v>
      </c>
      <c r="AB491" s="147">
        <f t="shared" si="585"/>
        <v>2.63</v>
      </c>
      <c r="AC491" s="147">
        <v>2.63</v>
      </c>
      <c r="AD491" s="147">
        <f t="shared" ref="AD491:AJ491" si="702">AC491</f>
        <v>2.63</v>
      </c>
      <c r="AE491" s="147">
        <f t="shared" si="702"/>
        <v>2.63</v>
      </c>
      <c r="AF491" s="147">
        <f t="shared" si="702"/>
        <v>2.63</v>
      </c>
      <c r="AG491" s="147">
        <f t="shared" si="702"/>
        <v>2.63</v>
      </c>
      <c r="AH491" s="147">
        <f t="shared" si="702"/>
        <v>2.63</v>
      </c>
      <c r="AI491" s="147">
        <f t="shared" si="702"/>
        <v>2.63</v>
      </c>
      <c r="AJ491" s="147">
        <f t="shared" si="702"/>
        <v>2.63</v>
      </c>
      <c r="AK491" s="147">
        <v>2.63</v>
      </c>
      <c r="AL491" s="147">
        <f t="shared" ref="AL491:AN491" si="703">AK491</f>
        <v>2.63</v>
      </c>
      <c r="AM491" s="147">
        <f t="shared" si="703"/>
        <v>2.63</v>
      </c>
      <c r="AN491" s="147">
        <f t="shared" si="703"/>
        <v>2.63</v>
      </c>
      <c r="AO491" s="420">
        <v>300</v>
      </c>
      <c r="AP491" s="431">
        <f t="shared" si="571"/>
        <v>789</v>
      </c>
      <c r="AQ491" s="385">
        <v>0</v>
      </c>
      <c r="AR491" s="237">
        <f t="shared" si="572"/>
        <v>0</v>
      </c>
      <c r="AS491" s="96">
        <v>0</v>
      </c>
      <c r="AT491" s="431">
        <f t="shared" si="573"/>
        <v>0</v>
      </c>
      <c r="AU491" s="420">
        <v>0</v>
      </c>
      <c r="AV491" s="431">
        <f t="shared" si="574"/>
        <v>0</v>
      </c>
      <c r="AW491" s="385">
        <v>0</v>
      </c>
      <c r="AX491" s="431">
        <f t="shared" si="575"/>
        <v>0</v>
      </c>
      <c r="AY491" s="386">
        <v>0</v>
      </c>
      <c r="AZ491" s="431">
        <f t="shared" si="576"/>
        <v>0</v>
      </c>
      <c r="BA491" s="386">
        <v>0</v>
      </c>
      <c r="BB491" s="431">
        <f t="shared" si="577"/>
        <v>0</v>
      </c>
      <c r="BC491" s="386">
        <v>0</v>
      </c>
      <c r="BD491" s="431">
        <f t="shared" si="588"/>
        <v>0</v>
      </c>
      <c r="BE491" s="385">
        <v>0</v>
      </c>
      <c r="BF491" s="431">
        <f t="shared" si="578"/>
        <v>0</v>
      </c>
      <c r="BG491" s="386">
        <v>0</v>
      </c>
      <c r="BH491" s="431">
        <f t="shared" si="579"/>
        <v>0</v>
      </c>
      <c r="BI491" s="386">
        <v>0</v>
      </c>
      <c r="BJ491" s="431">
        <f t="shared" si="580"/>
        <v>0</v>
      </c>
      <c r="BK491" s="385">
        <v>0</v>
      </c>
      <c r="BL491" s="445">
        <f t="shared" si="581"/>
        <v>0</v>
      </c>
      <c r="BM491" s="77" t="s">
        <v>1482</v>
      </c>
      <c r="BN491" s="306"/>
      <c r="BO491" s="599"/>
      <c r="BP491" s="306" t="str">
        <f t="shared" si="589"/>
        <v>N00541-xx1</v>
      </c>
    </row>
    <row r="492" spans="1:68" ht="14.25" hidden="1" customHeight="1">
      <c r="A492" s="493" t="s">
        <v>864</v>
      </c>
      <c r="B492" s="130" t="s">
        <v>1422</v>
      </c>
      <c r="C492" s="544" t="s">
        <v>87</v>
      </c>
      <c r="D492" s="549" t="s">
        <v>161</v>
      </c>
      <c r="E492" s="550" t="s">
        <v>194</v>
      </c>
      <c r="F492" s="1070"/>
      <c r="G492" s="214">
        <v>2022</v>
      </c>
      <c r="H492" s="176" t="s">
        <v>212</v>
      </c>
      <c r="I492" s="176" t="s">
        <v>217</v>
      </c>
      <c r="J492" s="330" t="s">
        <v>196</v>
      </c>
      <c r="K492" s="176" t="s">
        <v>1181</v>
      </c>
      <c r="L492" s="176" t="s">
        <v>167</v>
      </c>
      <c r="M492" s="327" t="s">
        <v>870</v>
      </c>
      <c r="N492" s="55">
        <v>13.49</v>
      </c>
      <c r="O492" s="55">
        <f t="shared" si="582"/>
        <v>14.42</v>
      </c>
      <c r="P492" s="55">
        <v>14.42</v>
      </c>
      <c r="Q492" s="55">
        <f t="shared" si="583"/>
        <v>14.42</v>
      </c>
      <c r="R492" s="55">
        <f t="shared" si="583"/>
        <v>14.42</v>
      </c>
      <c r="S492" s="55">
        <f t="shared" si="583"/>
        <v>14.42</v>
      </c>
      <c r="T492" s="55">
        <f t="shared" si="567"/>
        <v>14.42</v>
      </c>
      <c r="U492" s="55">
        <f t="shared" si="567"/>
        <v>14.42</v>
      </c>
      <c r="V492" s="55">
        <f t="shared" si="567"/>
        <v>14.42</v>
      </c>
      <c r="W492" s="55">
        <f t="shared" si="567"/>
        <v>14.42</v>
      </c>
      <c r="X492" s="55">
        <v>14.42</v>
      </c>
      <c r="Y492" s="55">
        <f t="shared" ref="Y492:AA492" si="704">X492</f>
        <v>14.42</v>
      </c>
      <c r="Z492" s="55">
        <f t="shared" si="704"/>
        <v>14.42</v>
      </c>
      <c r="AA492" s="55">
        <f t="shared" si="704"/>
        <v>14.42</v>
      </c>
      <c r="AB492" s="147">
        <f t="shared" si="585"/>
        <v>2.63</v>
      </c>
      <c r="AC492" s="147">
        <v>2.63</v>
      </c>
      <c r="AD492" s="147">
        <f t="shared" ref="AD492:AJ492" si="705">AC492</f>
        <v>2.63</v>
      </c>
      <c r="AE492" s="147">
        <f t="shared" si="705"/>
        <v>2.63</v>
      </c>
      <c r="AF492" s="147">
        <f t="shared" si="705"/>
        <v>2.63</v>
      </c>
      <c r="AG492" s="147">
        <f t="shared" si="705"/>
        <v>2.63</v>
      </c>
      <c r="AH492" s="147">
        <f t="shared" si="705"/>
        <v>2.63</v>
      </c>
      <c r="AI492" s="147">
        <f t="shared" si="705"/>
        <v>2.63</v>
      </c>
      <c r="AJ492" s="147">
        <f t="shared" si="705"/>
        <v>2.63</v>
      </c>
      <c r="AK492" s="147">
        <v>2.63</v>
      </c>
      <c r="AL492" s="147">
        <f t="shared" ref="AL492:AN492" si="706">AK492</f>
        <v>2.63</v>
      </c>
      <c r="AM492" s="147">
        <f t="shared" si="706"/>
        <v>2.63</v>
      </c>
      <c r="AN492" s="147">
        <f t="shared" si="706"/>
        <v>2.63</v>
      </c>
      <c r="AO492" s="420">
        <v>0</v>
      </c>
      <c r="AP492" s="431">
        <f t="shared" si="571"/>
        <v>0</v>
      </c>
      <c r="AQ492" s="385">
        <v>0</v>
      </c>
      <c r="AR492" s="237">
        <f t="shared" si="572"/>
        <v>0</v>
      </c>
      <c r="AS492" s="96">
        <v>0</v>
      </c>
      <c r="AT492" s="431">
        <f t="shared" si="573"/>
        <v>0</v>
      </c>
      <c r="AU492" s="420">
        <v>0</v>
      </c>
      <c r="AV492" s="431">
        <f t="shared" si="574"/>
        <v>0</v>
      </c>
      <c r="AW492" s="385">
        <v>0</v>
      </c>
      <c r="AX492" s="431">
        <f t="shared" si="575"/>
        <v>0</v>
      </c>
      <c r="AY492" s="386">
        <v>0</v>
      </c>
      <c r="AZ492" s="431">
        <f t="shared" si="576"/>
        <v>0</v>
      </c>
      <c r="BA492" s="386">
        <v>0</v>
      </c>
      <c r="BB492" s="431">
        <f t="shared" si="577"/>
        <v>0</v>
      </c>
      <c r="BC492" s="386">
        <v>0</v>
      </c>
      <c r="BD492" s="431">
        <f t="shared" si="588"/>
        <v>0</v>
      </c>
      <c r="BE492" s="385">
        <v>0</v>
      </c>
      <c r="BF492" s="431">
        <f t="shared" si="578"/>
        <v>0</v>
      </c>
      <c r="BG492" s="386">
        <v>0</v>
      </c>
      <c r="BH492" s="431">
        <f t="shared" si="579"/>
        <v>0</v>
      </c>
      <c r="BI492" s="386">
        <v>0</v>
      </c>
      <c r="BJ492" s="431">
        <f t="shared" si="580"/>
        <v>0</v>
      </c>
      <c r="BK492" s="385">
        <v>0</v>
      </c>
      <c r="BL492" s="445">
        <f t="shared" si="581"/>
        <v>0</v>
      </c>
      <c r="BM492" s="77" t="s">
        <v>1489</v>
      </c>
      <c r="BN492" s="306"/>
      <c r="BO492" s="599"/>
      <c r="BP492" s="306" t="str">
        <f t="shared" si="589"/>
        <v>N00541-KD1</v>
      </c>
    </row>
    <row r="493" spans="1:68" ht="14.25" hidden="1" customHeight="1">
      <c r="A493" s="493" t="s">
        <v>864</v>
      </c>
      <c r="B493" s="130" t="s">
        <v>1422</v>
      </c>
      <c r="C493" s="544" t="s">
        <v>87</v>
      </c>
      <c r="D493" s="549" t="s">
        <v>161</v>
      </c>
      <c r="E493" s="550" t="s">
        <v>194</v>
      </c>
      <c r="F493" s="1070"/>
      <c r="G493" s="214">
        <v>2022</v>
      </c>
      <c r="H493" s="176" t="s">
        <v>212</v>
      </c>
      <c r="I493" s="176" t="s">
        <v>217</v>
      </c>
      <c r="J493" s="330" t="s">
        <v>196</v>
      </c>
      <c r="K493" s="176" t="s">
        <v>1181</v>
      </c>
      <c r="L493" s="176" t="s">
        <v>167</v>
      </c>
      <c r="M493" s="327" t="s">
        <v>870</v>
      </c>
      <c r="N493" s="55">
        <v>12.25</v>
      </c>
      <c r="O493" s="55">
        <f t="shared" si="582"/>
        <v>12.25</v>
      </c>
      <c r="P493" s="55">
        <v>12.25</v>
      </c>
      <c r="Q493" s="55">
        <f t="shared" si="583"/>
        <v>12.25</v>
      </c>
      <c r="R493" s="55">
        <f t="shared" si="583"/>
        <v>12.25</v>
      </c>
      <c r="S493" s="55">
        <f t="shared" si="583"/>
        <v>12.25</v>
      </c>
      <c r="T493" s="55">
        <f t="shared" si="567"/>
        <v>12.25</v>
      </c>
      <c r="U493" s="55">
        <f t="shared" si="567"/>
        <v>12.25</v>
      </c>
      <c r="V493" s="55">
        <f t="shared" si="567"/>
        <v>12.25</v>
      </c>
      <c r="W493" s="55">
        <f t="shared" si="567"/>
        <v>12.25</v>
      </c>
      <c r="X493" s="55">
        <v>12.25</v>
      </c>
      <c r="Y493" s="55">
        <f t="shared" ref="Y493:AA493" si="707">X493</f>
        <v>12.25</v>
      </c>
      <c r="Z493" s="55">
        <f t="shared" si="707"/>
        <v>12.25</v>
      </c>
      <c r="AA493" s="55">
        <f t="shared" si="707"/>
        <v>12.25</v>
      </c>
      <c r="AB493" s="147">
        <f t="shared" si="585"/>
        <v>1.36</v>
      </c>
      <c r="AC493" s="147">
        <v>1.36</v>
      </c>
      <c r="AD493" s="147">
        <f t="shared" ref="AD493:AJ493" si="708">AC493</f>
        <v>1.36</v>
      </c>
      <c r="AE493" s="147">
        <f t="shared" si="708"/>
        <v>1.36</v>
      </c>
      <c r="AF493" s="147">
        <f t="shared" si="708"/>
        <v>1.36</v>
      </c>
      <c r="AG493" s="147">
        <f t="shared" si="708"/>
        <v>1.36</v>
      </c>
      <c r="AH493" s="147">
        <f t="shared" si="708"/>
        <v>1.36</v>
      </c>
      <c r="AI493" s="147">
        <f t="shared" si="708"/>
        <v>1.36</v>
      </c>
      <c r="AJ493" s="147">
        <f t="shared" si="708"/>
        <v>1.36</v>
      </c>
      <c r="AK493" s="147">
        <v>1.36</v>
      </c>
      <c r="AL493" s="147">
        <f t="shared" ref="AL493:AN493" si="709">AK493</f>
        <v>1.36</v>
      </c>
      <c r="AM493" s="147">
        <f t="shared" si="709"/>
        <v>1.36</v>
      </c>
      <c r="AN493" s="147">
        <f t="shared" si="709"/>
        <v>1.36</v>
      </c>
      <c r="AO493" s="420">
        <v>0</v>
      </c>
      <c r="AP493" s="431">
        <f t="shared" si="571"/>
        <v>0</v>
      </c>
      <c r="AQ493" s="385">
        <v>0</v>
      </c>
      <c r="AR493" s="237">
        <f t="shared" si="572"/>
        <v>0</v>
      </c>
      <c r="AS493" s="96">
        <v>0</v>
      </c>
      <c r="AT493" s="431">
        <f t="shared" si="573"/>
        <v>0</v>
      </c>
      <c r="AU493" s="420">
        <v>0</v>
      </c>
      <c r="AV493" s="431">
        <f t="shared" si="574"/>
        <v>0</v>
      </c>
      <c r="AW493" s="385">
        <v>0</v>
      </c>
      <c r="AX493" s="431">
        <f t="shared" si="575"/>
        <v>0</v>
      </c>
      <c r="AY493" s="386">
        <v>0</v>
      </c>
      <c r="AZ493" s="431">
        <f t="shared" si="576"/>
        <v>0</v>
      </c>
      <c r="BA493" s="386">
        <v>0</v>
      </c>
      <c r="BB493" s="431">
        <f t="shared" si="577"/>
        <v>0</v>
      </c>
      <c r="BC493" s="386">
        <v>0</v>
      </c>
      <c r="BD493" s="431">
        <f t="shared" si="588"/>
        <v>0</v>
      </c>
      <c r="BE493" s="385">
        <v>0</v>
      </c>
      <c r="BF493" s="431">
        <f t="shared" si="578"/>
        <v>0</v>
      </c>
      <c r="BG493" s="386">
        <v>0</v>
      </c>
      <c r="BH493" s="431">
        <f t="shared" si="579"/>
        <v>0</v>
      </c>
      <c r="BI493" s="386">
        <v>0</v>
      </c>
      <c r="BJ493" s="431">
        <f t="shared" si="580"/>
        <v>0</v>
      </c>
      <c r="BK493" s="385">
        <v>0</v>
      </c>
      <c r="BL493" s="445">
        <f t="shared" si="581"/>
        <v>0</v>
      </c>
      <c r="BM493" s="77" t="s">
        <v>1483</v>
      </c>
      <c r="BN493" s="306"/>
      <c r="BO493" s="599"/>
      <c r="BP493" s="306" t="str">
        <f t="shared" si="589"/>
        <v>N21809-xx1</v>
      </c>
    </row>
    <row r="494" spans="1:68" ht="14.25" hidden="1" customHeight="1">
      <c r="A494" s="493" t="s">
        <v>864</v>
      </c>
      <c r="B494" s="130" t="s">
        <v>1422</v>
      </c>
      <c r="C494" s="544" t="s">
        <v>87</v>
      </c>
      <c r="D494" s="549" t="s">
        <v>161</v>
      </c>
      <c r="E494" s="550" t="s">
        <v>194</v>
      </c>
      <c r="F494" s="1070"/>
      <c r="G494" s="214">
        <v>2022</v>
      </c>
      <c r="H494" s="176" t="s">
        <v>212</v>
      </c>
      <c r="I494" s="176" t="s">
        <v>217</v>
      </c>
      <c r="J494" s="330" t="s">
        <v>196</v>
      </c>
      <c r="K494" s="176" t="s">
        <v>1181</v>
      </c>
      <c r="L494" s="176" t="s">
        <v>167</v>
      </c>
      <c r="M494" s="327" t="s">
        <v>870</v>
      </c>
      <c r="N494" s="55">
        <v>13.3</v>
      </c>
      <c r="O494" s="55">
        <f t="shared" si="582"/>
        <v>13.3</v>
      </c>
      <c r="P494" s="55">
        <v>13.3</v>
      </c>
      <c r="Q494" s="55">
        <f t="shared" si="583"/>
        <v>13.3</v>
      </c>
      <c r="R494" s="55">
        <f t="shared" si="583"/>
        <v>13.3</v>
      </c>
      <c r="S494" s="55">
        <f t="shared" si="583"/>
        <v>13.3</v>
      </c>
      <c r="T494" s="55">
        <f t="shared" si="567"/>
        <v>13.3</v>
      </c>
      <c r="U494" s="55">
        <f t="shared" si="567"/>
        <v>13.3</v>
      </c>
      <c r="V494" s="55">
        <f t="shared" si="567"/>
        <v>13.3</v>
      </c>
      <c r="W494" s="55">
        <f t="shared" si="567"/>
        <v>13.3</v>
      </c>
      <c r="X494" s="55">
        <v>13.3</v>
      </c>
      <c r="Y494" s="55">
        <f t="shared" ref="Y494:AA494" si="710">X494</f>
        <v>13.3</v>
      </c>
      <c r="Z494" s="55">
        <f t="shared" si="710"/>
        <v>13.3</v>
      </c>
      <c r="AA494" s="55">
        <f t="shared" si="710"/>
        <v>13.3</v>
      </c>
      <c r="AB494" s="147">
        <f t="shared" si="585"/>
        <v>1.36</v>
      </c>
      <c r="AC494" s="147">
        <v>1.36</v>
      </c>
      <c r="AD494" s="147">
        <f t="shared" ref="AD494:AJ494" si="711">AC494</f>
        <v>1.36</v>
      </c>
      <c r="AE494" s="147">
        <f t="shared" si="711"/>
        <v>1.36</v>
      </c>
      <c r="AF494" s="147">
        <f t="shared" si="711"/>
        <v>1.36</v>
      </c>
      <c r="AG494" s="147">
        <f t="shared" si="711"/>
        <v>1.36</v>
      </c>
      <c r="AH494" s="147">
        <f t="shared" si="711"/>
        <v>1.36</v>
      </c>
      <c r="AI494" s="147">
        <f t="shared" si="711"/>
        <v>1.36</v>
      </c>
      <c r="AJ494" s="147">
        <f t="shared" si="711"/>
        <v>1.36</v>
      </c>
      <c r="AK494" s="147">
        <v>1.36</v>
      </c>
      <c r="AL494" s="147">
        <f t="shared" ref="AL494:AN494" si="712">AK494</f>
        <v>1.36</v>
      </c>
      <c r="AM494" s="147">
        <f t="shared" si="712"/>
        <v>1.36</v>
      </c>
      <c r="AN494" s="147">
        <f t="shared" si="712"/>
        <v>1.36</v>
      </c>
      <c r="AO494" s="420">
        <v>0</v>
      </c>
      <c r="AP494" s="431">
        <f t="shared" si="571"/>
        <v>0</v>
      </c>
      <c r="AQ494" s="385">
        <v>0</v>
      </c>
      <c r="AR494" s="237">
        <f t="shared" si="572"/>
        <v>0</v>
      </c>
      <c r="AS494" s="96">
        <v>0</v>
      </c>
      <c r="AT494" s="431">
        <f t="shared" si="573"/>
        <v>0</v>
      </c>
      <c r="AU494" s="420">
        <v>0</v>
      </c>
      <c r="AV494" s="431">
        <f t="shared" si="574"/>
        <v>0</v>
      </c>
      <c r="AW494" s="385">
        <v>0</v>
      </c>
      <c r="AX494" s="431">
        <f t="shared" si="575"/>
        <v>0</v>
      </c>
      <c r="AY494" s="386">
        <v>0</v>
      </c>
      <c r="AZ494" s="431">
        <f t="shared" si="576"/>
        <v>0</v>
      </c>
      <c r="BA494" s="386">
        <v>0</v>
      </c>
      <c r="BB494" s="431">
        <f t="shared" si="577"/>
        <v>0</v>
      </c>
      <c r="BC494" s="386">
        <v>0</v>
      </c>
      <c r="BD494" s="431">
        <f t="shared" si="588"/>
        <v>0</v>
      </c>
      <c r="BE494" s="385">
        <v>0</v>
      </c>
      <c r="BF494" s="431">
        <f t="shared" si="578"/>
        <v>0</v>
      </c>
      <c r="BG494" s="386">
        <v>0</v>
      </c>
      <c r="BH494" s="431">
        <f t="shared" si="579"/>
        <v>0</v>
      </c>
      <c r="BI494" s="386">
        <v>0</v>
      </c>
      <c r="BJ494" s="431">
        <f t="shared" si="580"/>
        <v>0</v>
      </c>
      <c r="BK494" s="385">
        <v>0</v>
      </c>
      <c r="BL494" s="445">
        <f t="shared" si="581"/>
        <v>0</v>
      </c>
      <c r="BM494" s="77" t="s">
        <v>1490</v>
      </c>
      <c r="BN494" s="306"/>
      <c r="BO494" s="599"/>
      <c r="BP494" s="306" t="str">
        <f t="shared" si="589"/>
        <v>N21809-KD1</v>
      </c>
    </row>
    <row r="495" spans="1:68" ht="14.25" hidden="1" customHeight="1">
      <c r="A495" s="493" t="s">
        <v>864</v>
      </c>
      <c r="B495" s="130" t="s">
        <v>1422</v>
      </c>
      <c r="C495" s="544" t="s">
        <v>87</v>
      </c>
      <c r="D495" s="549" t="s">
        <v>161</v>
      </c>
      <c r="E495" s="550" t="s">
        <v>194</v>
      </c>
      <c r="F495" s="1070"/>
      <c r="G495" s="214">
        <v>2022</v>
      </c>
      <c r="H495" s="176" t="s">
        <v>212</v>
      </c>
      <c r="I495" s="176" t="s">
        <v>217</v>
      </c>
      <c r="J495" s="330" t="s">
        <v>196</v>
      </c>
      <c r="K495" s="176" t="s">
        <v>1181</v>
      </c>
      <c r="L495" s="176" t="s">
        <v>167</v>
      </c>
      <c r="M495" s="327" t="s">
        <v>870</v>
      </c>
      <c r="N495" s="55">
        <v>12.7</v>
      </c>
      <c r="O495" s="55">
        <f t="shared" si="582"/>
        <v>12.7</v>
      </c>
      <c r="P495" s="55">
        <v>12.7</v>
      </c>
      <c r="Q495" s="55">
        <f t="shared" si="583"/>
        <v>12.7</v>
      </c>
      <c r="R495" s="55">
        <f t="shared" si="583"/>
        <v>12.7</v>
      </c>
      <c r="S495" s="55">
        <f t="shared" si="583"/>
        <v>12.7</v>
      </c>
      <c r="T495" s="55">
        <f t="shared" si="567"/>
        <v>12.7</v>
      </c>
      <c r="U495" s="55">
        <f t="shared" si="567"/>
        <v>12.7</v>
      </c>
      <c r="V495" s="55">
        <f t="shared" si="567"/>
        <v>12.7</v>
      </c>
      <c r="W495" s="55">
        <f t="shared" si="567"/>
        <v>12.7</v>
      </c>
      <c r="X495" s="55">
        <v>12.7</v>
      </c>
      <c r="Y495" s="55">
        <f t="shared" ref="Y495:AA495" si="713">X495</f>
        <v>12.7</v>
      </c>
      <c r="Z495" s="55">
        <f t="shared" si="713"/>
        <v>12.7</v>
      </c>
      <c r="AA495" s="55">
        <f t="shared" si="713"/>
        <v>12.7</v>
      </c>
      <c r="AB495" s="147">
        <f t="shared" si="585"/>
        <v>1.34</v>
      </c>
      <c r="AC495" s="147">
        <v>1.34</v>
      </c>
      <c r="AD495" s="147">
        <f t="shared" ref="AD495:AJ495" si="714">AC495</f>
        <v>1.34</v>
      </c>
      <c r="AE495" s="147">
        <f t="shared" si="714"/>
        <v>1.34</v>
      </c>
      <c r="AF495" s="147">
        <f t="shared" si="714"/>
        <v>1.34</v>
      </c>
      <c r="AG495" s="147">
        <f t="shared" si="714"/>
        <v>1.34</v>
      </c>
      <c r="AH495" s="147">
        <f t="shared" si="714"/>
        <v>1.34</v>
      </c>
      <c r="AI495" s="147">
        <f t="shared" si="714"/>
        <v>1.34</v>
      </c>
      <c r="AJ495" s="147">
        <f t="shared" si="714"/>
        <v>1.34</v>
      </c>
      <c r="AK495" s="147">
        <v>1.34</v>
      </c>
      <c r="AL495" s="147">
        <f t="shared" ref="AL495:AN495" si="715">AK495</f>
        <v>1.34</v>
      </c>
      <c r="AM495" s="147">
        <f t="shared" si="715"/>
        <v>1.34</v>
      </c>
      <c r="AN495" s="147">
        <f t="shared" si="715"/>
        <v>1.34</v>
      </c>
      <c r="AO495" s="420">
        <v>5652</v>
      </c>
      <c r="AP495" s="431">
        <f t="shared" si="571"/>
        <v>7573.68</v>
      </c>
      <c r="AQ495" s="385">
        <v>9000</v>
      </c>
      <c r="AR495" s="237">
        <f t="shared" si="572"/>
        <v>12060</v>
      </c>
      <c r="AS495" s="96">
        <v>5928</v>
      </c>
      <c r="AT495" s="431">
        <f t="shared" si="573"/>
        <v>7943.52</v>
      </c>
      <c r="AU495" s="420">
        <v>8424</v>
      </c>
      <c r="AV495" s="431">
        <f t="shared" si="574"/>
        <v>11288.16</v>
      </c>
      <c r="AW495" s="385">
        <v>2244</v>
      </c>
      <c r="AX495" s="431">
        <f t="shared" si="575"/>
        <v>3006.96</v>
      </c>
      <c r="AY495" s="386">
        <v>1260</v>
      </c>
      <c r="AZ495" s="431">
        <f t="shared" si="576"/>
        <v>1688.4</v>
      </c>
      <c r="BA495" s="386">
        <v>900</v>
      </c>
      <c r="BB495" s="431">
        <f t="shared" si="577"/>
        <v>1206</v>
      </c>
      <c r="BC495" s="386">
        <v>2412</v>
      </c>
      <c r="BD495" s="431">
        <f t="shared" si="588"/>
        <v>3232.0800000000004</v>
      </c>
      <c r="BE495" s="385">
        <v>4860</v>
      </c>
      <c r="BF495" s="431">
        <f t="shared" si="578"/>
        <v>6512.4000000000005</v>
      </c>
      <c r="BG495" s="386">
        <v>516</v>
      </c>
      <c r="BH495" s="431">
        <f t="shared" si="579"/>
        <v>691.44</v>
      </c>
      <c r="BI495" s="386">
        <v>1308</v>
      </c>
      <c r="BJ495" s="431">
        <f t="shared" si="580"/>
        <v>1752.72</v>
      </c>
      <c r="BK495" s="385">
        <v>96</v>
      </c>
      <c r="BL495" s="445">
        <f t="shared" si="581"/>
        <v>128.64000000000001</v>
      </c>
      <c r="BM495" s="77" t="s">
        <v>530</v>
      </c>
      <c r="BN495" s="306"/>
      <c r="BO495" s="599"/>
      <c r="BP495" s="306" t="str">
        <f t="shared" si="589"/>
        <v>N51138-xx1</v>
      </c>
    </row>
    <row r="496" spans="1:68" ht="14.25" hidden="1" customHeight="1">
      <c r="A496" s="493" t="s">
        <v>864</v>
      </c>
      <c r="B496" s="130" t="s">
        <v>1422</v>
      </c>
      <c r="C496" s="544" t="s">
        <v>87</v>
      </c>
      <c r="D496" s="549" t="s">
        <v>161</v>
      </c>
      <c r="E496" s="550" t="s">
        <v>194</v>
      </c>
      <c r="F496" s="1070"/>
      <c r="G496" s="214">
        <v>2022</v>
      </c>
      <c r="H496" s="176" t="s">
        <v>212</v>
      </c>
      <c r="I496" s="176" t="s">
        <v>217</v>
      </c>
      <c r="J496" s="330" t="s">
        <v>196</v>
      </c>
      <c r="K496" s="176" t="s">
        <v>1181</v>
      </c>
      <c r="L496" s="176" t="s">
        <v>167</v>
      </c>
      <c r="M496" s="327" t="s">
        <v>870</v>
      </c>
      <c r="N496" s="55">
        <v>13.75</v>
      </c>
      <c r="O496" s="55">
        <f t="shared" si="582"/>
        <v>13.75</v>
      </c>
      <c r="P496" s="55">
        <v>13.75</v>
      </c>
      <c r="Q496" s="55">
        <f t="shared" si="583"/>
        <v>13.75</v>
      </c>
      <c r="R496" s="55">
        <f t="shared" si="583"/>
        <v>13.75</v>
      </c>
      <c r="S496" s="55">
        <f t="shared" si="583"/>
        <v>13.75</v>
      </c>
      <c r="T496" s="55">
        <f t="shared" si="567"/>
        <v>13.75</v>
      </c>
      <c r="U496" s="55">
        <f t="shared" si="567"/>
        <v>13.75</v>
      </c>
      <c r="V496" s="55">
        <f t="shared" si="567"/>
        <v>13.75</v>
      </c>
      <c r="W496" s="55">
        <f t="shared" si="567"/>
        <v>13.75</v>
      </c>
      <c r="X496" s="55">
        <v>13.75</v>
      </c>
      <c r="Y496" s="55">
        <f t="shared" ref="Y496:AA496" si="716">X496</f>
        <v>13.75</v>
      </c>
      <c r="Z496" s="55">
        <f t="shared" si="716"/>
        <v>13.75</v>
      </c>
      <c r="AA496" s="55">
        <f t="shared" si="716"/>
        <v>13.75</v>
      </c>
      <c r="AB496" s="147">
        <f t="shared" si="585"/>
        <v>1.34</v>
      </c>
      <c r="AC496" s="147">
        <v>1.34</v>
      </c>
      <c r="AD496" s="147">
        <f t="shared" ref="AD496:AJ496" si="717">AC496</f>
        <v>1.34</v>
      </c>
      <c r="AE496" s="147">
        <f t="shared" si="717"/>
        <v>1.34</v>
      </c>
      <c r="AF496" s="147">
        <f t="shared" si="717"/>
        <v>1.34</v>
      </c>
      <c r="AG496" s="147">
        <f t="shared" si="717"/>
        <v>1.34</v>
      </c>
      <c r="AH496" s="147">
        <f t="shared" si="717"/>
        <v>1.34</v>
      </c>
      <c r="AI496" s="147">
        <f t="shared" si="717"/>
        <v>1.34</v>
      </c>
      <c r="AJ496" s="147">
        <f t="shared" si="717"/>
        <v>1.34</v>
      </c>
      <c r="AK496" s="147">
        <v>1.34</v>
      </c>
      <c r="AL496" s="147">
        <f t="shared" ref="AL496:AN496" si="718">AK496</f>
        <v>1.34</v>
      </c>
      <c r="AM496" s="147">
        <f t="shared" si="718"/>
        <v>1.34</v>
      </c>
      <c r="AN496" s="147">
        <f t="shared" si="718"/>
        <v>1.34</v>
      </c>
      <c r="AO496" s="420">
        <v>0</v>
      </c>
      <c r="AP496" s="431">
        <f t="shared" si="571"/>
        <v>0</v>
      </c>
      <c r="AQ496" s="385">
        <v>0</v>
      </c>
      <c r="AR496" s="237">
        <f t="shared" si="572"/>
        <v>0</v>
      </c>
      <c r="AS496" s="96">
        <v>792</v>
      </c>
      <c r="AT496" s="431">
        <f t="shared" si="573"/>
        <v>1061.28</v>
      </c>
      <c r="AU496" s="420">
        <v>0</v>
      </c>
      <c r="AV496" s="431">
        <f t="shared" si="574"/>
        <v>0</v>
      </c>
      <c r="AW496" s="385">
        <v>0</v>
      </c>
      <c r="AX496" s="431">
        <f t="shared" si="575"/>
        <v>0</v>
      </c>
      <c r="AY496" s="386">
        <v>0</v>
      </c>
      <c r="AZ496" s="431">
        <f t="shared" si="576"/>
        <v>0</v>
      </c>
      <c r="BA496" s="386">
        <v>0</v>
      </c>
      <c r="BB496" s="431">
        <f t="shared" si="577"/>
        <v>0</v>
      </c>
      <c r="BC496" s="386">
        <v>0</v>
      </c>
      <c r="BD496" s="431">
        <f t="shared" si="588"/>
        <v>0</v>
      </c>
      <c r="BE496" s="385">
        <v>0</v>
      </c>
      <c r="BF496" s="431">
        <f t="shared" si="578"/>
        <v>0</v>
      </c>
      <c r="BG496" s="386">
        <v>0</v>
      </c>
      <c r="BH496" s="431">
        <f t="shared" si="579"/>
        <v>0</v>
      </c>
      <c r="BI496" s="386">
        <v>0</v>
      </c>
      <c r="BJ496" s="431">
        <f t="shared" si="580"/>
        <v>0</v>
      </c>
      <c r="BK496" s="385">
        <v>0</v>
      </c>
      <c r="BL496" s="445">
        <f t="shared" si="581"/>
        <v>0</v>
      </c>
      <c r="BM496" s="77" t="s">
        <v>1493</v>
      </c>
      <c r="BN496" s="306"/>
      <c r="BO496" s="599"/>
      <c r="BP496" s="306" t="str">
        <f t="shared" si="589"/>
        <v>N51138-KD1</v>
      </c>
    </row>
    <row r="497" spans="1:68" ht="14.25" hidden="1" customHeight="1">
      <c r="A497" s="493" t="s">
        <v>864</v>
      </c>
      <c r="B497" s="130" t="s">
        <v>1422</v>
      </c>
      <c r="C497" s="544" t="s">
        <v>87</v>
      </c>
      <c r="D497" s="549" t="s">
        <v>161</v>
      </c>
      <c r="E497" s="550" t="s">
        <v>194</v>
      </c>
      <c r="F497" s="1070"/>
      <c r="G497" s="214">
        <v>2022</v>
      </c>
      <c r="H497" s="176" t="s">
        <v>212</v>
      </c>
      <c r="I497" s="176" t="s">
        <v>217</v>
      </c>
      <c r="J497" s="330" t="s">
        <v>196</v>
      </c>
      <c r="K497" s="176" t="s">
        <v>1181</v>
      </c>
      <c r="L497" s="176" t="s">
        <v>167</v>
      </c>
      <c r="M497" s="327" t="s">
        <v>870</v>
      </c>
      <c r="N497" s="55">
        <v>12.7</v>
      </c>
      <c r="O497" s="55">
        <f t="shared" si="582"/>
        <v>12.74</v>
      </c>
      <c r="P497" s="55">
        <v>12.74</v>
      </c>
      <c r="Q497" s="55">
        <f t="shared" si="583"/>
        <v>12.74</v>
      </c>
      <c r="R497" s="55">
        <f t="shared" si="583"/>
        <v>12.74</v>
      </c>
      <c r="S497" s="55">
        <f t="shared" si="583"/>
        <v>12.74</v>
      </c>
      <c r="T497" s="55">
        <f t="shared" si="567"/>
        <v>12.74</v>
      </c>
      <c r="U497" s="55">
        <f t="shared" si="567"/>
        <v>12.74</v>
      </c>
      <c r="V497" s="55">
        <f t="shared" si="567"/>
        <v>12.74</v>
      </c>
      <c r="W497" s="55">
        <f t="shared" si="567"/>
        <v>12.74</v>
      </c>
      <c r="X497" s="55">
        <v>12.74</v>
      </c>
      <c r="Y497" s="55">
        <f t="shared" ref="Y497:AA497" si="719">X497</f>
        <v>12.74</v>
      </c>
      <c r="Z497" s="55">
        <f t="shared" si="719"/>
        <v>12.74</v>
      </c>
      <c r="AA497" s="55">
        <f t="shared" si="719"/>
        <v>12.74</v>
      </c>
      <c r="AB497" s="147">
        <f t="shared" si="585"/>
        <v>1.34</v>
      </c>
      <c r="AC497" s="147">
        <v>1.34</v>
      </c>
      <c r="AD497" s="147">
        <f t="shared" ref="AD497:AJ497" si="720">AC497</f>
        <v>1.34</v>
      </c>
      <c r="AE497" s="147">
        <f t="shared" si="720"/>
        <v>1.34</v>
      </c>
      <c r="AF497" s="147">
        <f t="shared" si="720"/>
        <v>1.34</v>
      </c>
      <c r="AG497" s="147">
        <f t="shared" si="720"/>
        <v>1.34</v>
      </c>
      <c r="AH497" s="147">
        <f t="shared" si="720"/>
        <v>1.34</v>
      </c>
      <c r="AI497" s="147">
        <f t="shared" si="720"/>
        <v>1.34</v>
      </c>
      <c r="AJ497" s="147">
        <f t="shared" si="720"/>
        <v>1.34</v>
      </c>
      <c r="AK497" s="147">
        <v>1.34</v>
      </c>
      <c r="AL497" s="147">
        <f t="shared" ref="AL497:AN497" si="721">AK497</f>
        <v>1.34</v>
      </c>
      <c r="AM497" s="147">
        <f t="shared" si="721"/>
        <v>1.34</v>
      </c>
      <c r="AN497" s="147">
        <f t="shared" si="721"/>
        <v>1.34</v>
      </c>
      <c r="AO497" s="420">
        <v>0</v>
      </c>
      <c r="AP497" s="431">
        <f t="shared" si="571"/>
        <v>0</v>
      </c>
      <c r="AQ497" s="385">
        <v>0</v>
      </c>
      <c r="AR497" s="237">
        <f t="shared" si="572"/>
        <v>0</v>
      </c>
      <c r="AS497" s="96">
        <v>0</v>
      </c>
      <c r="AT497" s="431">
        <f t="shared" si="573"/>
        <v>0</v>
      </c>
      <c r="AU497" s="420">
        <v>0</v>
      </c>
      <c r="AV497" s="431">
        <f t="shared" si="574"/>
        <v>0</v>
      </c>
      <c r="AW497" s="385">
        <v>0</v>
      </c>
      <c r="AX497" s="431">
        <f t="shared" si="575"/>
        <v>0</v>
      </c>
      <c r="AY497" s="386">
        <v>0</v>
      </c>
      <c r="AZ497" s="431">
        <f t="shared" si="576"/>
        <v>0</v>
      </c>
      <c r="BA497" s="386">
        <v>0</v>
      </c>
      <c r="BB497" s="431">
        <f t="shared" si="577"/>
        <v>0</v>
      </c>
      <c r="BC497" s="386">
        <v>0</v>
      </c>
      <c r="BD497" s="431">
        <f t="shared" si="588"/>
        <v>0</v>
      </c>
      <c r="BE497" s="385">
        <v>0</v>
      </c>
      <c r="BF497" s="431">
        <f t="shared" si="578"/>
        <v>0</v>
      </c>
      <c r="BG497" s="386">
        <v>0</v>
      </c>
      <c r="BH497" s="431">
        <f t="shared" si="579"/>
        <v>0</v>
      </c>
      <c r="BI497" s="386">
        <v>0</v>
      </c>
      <c r="BJ497" s="431">
        <f t="shared" si="580"/>
        <v>0</v>
      </c>
      <c r="BK497" s="385">
        <v>0</v>
      </c>
      <c r="BL497" s="445">
        <f t="shared" si="581"/>
        <v>0</v>
      </c>
      <c r="BM497" s="77" t="s">
        <v>1494</v>
      </c>
      <c r="BN497" s="306"/>
      <c r="BO497" s="599"/>
      <c r="BP497" s="306" t="str">
        <f t="shared" si="589"/>
        <v>N51138-291</v>
      </c>
    </row>
    <row r="498" spans="1:68" ht="14.25" hidden="1" customHeight="1">
      <c r="A498" s="493" t="s">
        <v>864</v>
      </c>
      <c r="B498" s="130" t="s">
        <v>1422</v>
      </c>
      <c r="C498" s="544" t="s">
        <v>87</v>
      </c>
      <c r="D498" s="549" t="s">
        <v>161</v>
      </c>
      <c r="E498" s="550" t="s">
        <v>194</v>
      </c>
      <c r="F498" s="1070"/>
      <c r="G498" s="214">
        <v>2024</v>
      </c>
      <c r="H498" s="176" t="s">
        <v>212</v>
      </c>
      <c r="I498" s="176" t="s">
        <v>217</v>
      </c>
      <c r="J498" s="330" t="s">
        <v>196</v>
      </c>
      <c r="K498" s="176" t="s">
        <v>1181</v>
      </c>
      <c r="L498" s="176" t="s">
        <v>167</v>
      </c>
      <c r="M498" s="327" t="s">
        <v>870</v>
      </c>
      <c r="N498" s="55">
        <v>13.59</v>
      </c>
      <c r="O498" s="55">
        <f t="shared" si="582"/>
        <v>13.92</v>
      </c>
      <c r="P498" s="55">
        <v>13.92</v>
      </c>
      <c r="Q498" s="55">
        <f t="shared" si="583"/>
        <v>13.92</v>
      </c>
      <c r="R498" s="55">
        <f t="shared" si="583"/>
        <v>13.92</v>
      </c>
      <c r="S498" s="55">
        <f t="shared" si="583"/>
        <v>13.92</v>
      </c>
      <c r="T498" s="55">
        <f t="shared" si="567"/>
        <v>13.92</v>
      </c>
      <c r="U498" s="55">
        <f t="shared" si="567"/>
        <v>13.92</v>
      </c>
      <c r="V498" s="55">
        <f t="shared" si="567"/>
        <v>13.92</v>
      </c>
      <c r="W498" s="55">
        <f t="shared" si="567"/>
        <v>13.92</v>
      </c>
      <c r="X498" s="55">
        <v>13.92</v>
      </c>
      <c r="Y498" s="55">
        <f t="shared" ref="Y498:AA498" si="722">X498</f>
        <v>13.92</v>
      </c>
      <c r="Z498" s="55">
        <f t="shared" si="722"/>
        <v>13.92</v>
      </c>
      <c r="AA498" s="55">
        <f t="shared" si="722"/>
        <v>13.92</v>
      </c>
      <c r="AB498" s="147">
        <f t="shared" si="585"/>
        <v>2.66</v>
      </c>
      <c r="AC498" s="147">
        <v>2.66</v>
      </c>
      <c r="AD498" s="147">
        <f t="shared" ref="AD498:AJ498" si="723">AC498</f>
        <v>2.66</v>
      </c>
      <c r="AE498" s="147">
        <f t="shared" si="723"/>
        <v>2.66</v>
      </c>
      <c r="AF498" s="147">
        <f t="shared" si="723"/>
        <v>2.66</v>
      </c>
      <c r="AG498" s="147">
        <f t="shared" si="723"/>
        <v>2.66</v>
      </c>
      <c r="AH498" s="147">
        <f t="shared" si="723"/>
        <v>2.66</v>
      </c>
      <c r="AI498" s="147">
        <f t="shared" si="723"/>
        <v>2.66</v>
      </c>
      <c r="AJ498" s="147">
        <f t="shared" si="723"/>
        <v>2.66</v>
      </c>
      <c r="AK498" s="147">
        <v>2.66</v>
      </c>
      <c r="AL498" s="147">
        <f t="shared" ref="AL498:AN498" si="724">AK498</f>
        <v>2.66</v>
      </c>
      <c r="AM498" s="147">
        <f t="shared" si="724"/>
        <v>2.66</v>
      </c>
      <c r="AN498" s="147">
        <f t="shared" si="724"/>
        <v>2.66</v>
      </c>
      <c r="AO498" s="420">
        <v>0</v>
      </c>
      <c r="AP498" s="431">
        <f t="shared" si="571"/>
        <v>0</v>
      </c>
      <c r="AQ498" s="385">
        <v>25</v>
      </c>
      <c r="AR498" s="237">
        <f t="shared" si="572"/>
        <v>66.5</v>
      </c>
      <c r="AS498" s="96">
        <v>82</v>
      </c>
      <c r="AT498" s="431">
        <f t="shared" si="573"/>
        <v>218.12</v>
      </c>
      <c r="AU498" s="420">
        <v>0</v>
      </c>
      <c r="AV498" s="431">
        <f t="shared" si="574"/>
        <v>0</v>
      </c>
      <c r="AW498" s="385">
        <v>1140</v>
      </c>
      <c r="AX498" s="431">
        <f t="shared" si="575"/>
        <v>3032.4</v>
      </c>
      <c r="AY498" s="386">
        <v>9684</v>
      </c>
      <c r="AZ498" s="431">
        <f t="shared" si="576"/>
        <v>25759.440000000002</v>
      </c>
      <c r="BA498" s="386">
        <v>11556</v>
      </c>
      <c r="BB498" s="431">
        <f t="shared" si="577"/>
        <v>30738.960000000003</v>
      </c>
      <c r="BC498" s="386">
        <v>26172</v>
      </c>
      <c r="BD498" s="431">
        <f t="shared" si="588"/>
        <v>69617.52</v>
      </c>
      <c r="BE498" s="385">
        <v>11280</v>
      </c>
      <c r="BF498" s="431">
        <f t="shared" si="578"/>
        <v>30004.800000000003</v>
      </c>
      <c r="BG498" s="386">
        <v>17688</v>
      </c>
      <c r="BH498" s="431">
        <f t="shared" si="579"/>
        <v>47050.080000000002</v>
      </c>
      <c r="BI498" s="386">
        <v>20544</v>
      </c>
      <c r="BJ498" s="431">
        <f t="shared" si="580"/>
        <v>54647.040000000001</v>
      </c>
      <c r="BK498" s="385">
        <v>15072</v>
      </c>
      <c r="BL498" s="445">
        <f t="shared" si="581"/>
        <v>40091.520000000004</v>
      </c>
      <c r="BM498" s="77" t="s">
        <v>1484</v>
      </c>
      <c r="BN498" s="306"/>
      <c r="BO498" s="599"/>
      <c r="BP498" s="306" t="str">
        <f t="shared" si="589"/>
        <v>P09801-xx1</v>
      </c>
    </row>
    <row r="499" spans="1:68" ht="14.25" hidden="1" customHeight="1">
      <c r="A499" s="493" t="s">
        <v>864</v>
      </c>
      <c r="B499" s="130" t="s">
        <v>1422</v>
      </c>
      <c r="C499" s="544" t="s">
        <v>87</v>
      </c>
      <c r="D499" s="549" t="s">
        <v>161</v>
      </c>
      <c r="E499" s="550" t="s">
        <v>194</v>
      </c>
      <c r="F499" s="1070"/>
      <c r="G499" s="214">
        <v>2024</v>
      </c>
      <c r="H499" s="176" t="s">
        <v>212</v>
      </c>
      <c r="I499" s="176" t="s">
        <v>217</v>
      </c>
      <c r="J499" s="330" t="s">
        <v>196</v>
      </c>
      <c r="K499" s="176" t="s">
        <v>1181</v>
      </c>
      <c r="L499" s="176" t="s">
        <v>167</v>
      </c>
      <c r="M499" s="327" t="s">
        <v>870</v>
      </c>
      <c r="N499" s="55">
        <v>14.64</v>
      </c>
      <c r="O499" s="55">
        <f t="shared" si="582"/>
        <v>14.97</v>
      </c>
      <c r="P499" s="55">
        <v>14.97</v>
      </c>
      <c r="Q499" s="55">
        <f t="shared" si="583"/>
        <v>14.97</v>
      </c>
      <c r="R499" s="55">
        <f t="shared" si="583"/>
        <v>14.97</v>
      </c>
      <c r="S499" s="55">
        <f t="shared" si="583"/>
        <v>14.97</v>
      </c>
      <c r="T499" s="55">
        <f t="shared" si="567"/>
        <v>14.97</v>
      </c>
      <c r="U499" s="55">
        <f t="shared" si="567"/>
        <v>14.97</v>
      </c>
      <c r="V499" s="55">
        <f t="shared" si="567"/>
        <v>14.97</v>
      </c>
      <c r="W499" s="55">
        <f t="shared" si="567"/>
        <v>14.97</v>
      </c>
      <c r="X499" s="55">
        <v>14.97</v>
      </c>
      <c r="Y499" s="55">
        <f t="shared" ref="Y499:AA499" si="725">X499</f>
        <v>14.97</v>
      </c>
      <c r="Z499" s="55">
        <f t="shared" si="725"/>
        <v>14.97</v>
      </c>
      <c r="AA499" s="55">
        <f t="shared" si="725"/>
        <v>14.97</v>
      </c>
      <c r="AB499" s="147">
        <f t="shared" si="585"/>
        <v>2.66</v>
      </c>
      <c r="AC499" s="147">
        <v>2.66</v>
      </c>
      <c r="AD499" s="147">
        <f t="shared" ref="AD499:AJ499" si="726">AC499</f>
        <v>2.66</v>
      </c>
      <c r="AE499" s="147">
        <f t="shared" si="726"/>
        <v>2.66</v>
      </c>
      <c r="AF499" s="147">
        <f t="shared" si="726"/>
        <v>2.66</v>
      </c>
      <c r="AG499" s="147">
        <f t="shared" si="726"/>
        <v>2.66</v>
      </c>
      <c r="AH499" s="147">
        <f t="shared" si="726"/>
        <v>2.66</v>
      </c>
      <c r="AI499" s="147">
        <f t="shared" si="726"/>
        <v>2.66</v>
      </c>
      <c r="AJ499" s="147">
        <f t="shared" si="726"/>
        <v>2.66</v>
      </c>
      <c r="AK499" s="147">
        <v>2.66</v>
      </c>
      <c r="AL499" s="147">
        <f t="shared" ref="AL499:AN499" si="727">AK499</f>
        <v>2.66</v>
      </c>
      <c r="AM499" s="147">
        <f t="shared" si="727"/>
        <v>2.66</v>
      </c>
      <c r="AN499" s="147">
        <f t="shared" si="727"/>
        <v>2.66</v>
      </c>
      <c r="AO499" s="420">
        <v>0</v>
      </c>
      <c r="AP499" s="431">
        <f t="shared" si="571"/>
        <v>0</v>
      </c>
      <c r="AQ499" s="385">
        <v>0</v>
      </c>
      <c r="AR499" s="237">
        <f t="shared" si="572"/>
        <v>0</v>
      </c>
      <c r="AS499" s="96">
        <v>0</v>
      </c>
      <c r="AT499" s="431">
        <f t="shared" si="573"/>
        <v>0</v>
      </c>
      <c r="AU499" s="420">
        <v>0</v>
      </c>
      <c r="AV499" s="431">
        <f t="shared" si="574"/>
        <v>0</v>
      </c>
      <c r="AW499" s="385">
        <v>0</v>
      </c>
      <c r="AX499" s="431">
        <f t="shared" si="575"/>
        <v>0</v>
      </c>
      <c r="AY499" s="386">
        <v>0</v>
      </c>
      <c r="AZ499" s="431">
        <f t="shared" si="576"/>
        <v>0</v>
      </c>
      <c r="BA499" s="386">
        <v>0</v>
      </c>
      <c r="BB499" s="431">
        <f t="shared" si="577"/>
        <v>0</v>
      </c>
      <c r="BC499" s="386">
        <v>0</v>
      </c>
      <c r="BD499" s="431">
        <f t="shared" si="588"/>
        <v>0</v>
      </c>
      <c r="BE499" s="385">
        <v>0</v>
      </c>
      <c r="BF499" s="431">
        <f t="shared" si="578"/>
        <v>0</v>
      </c>
      <c r="BG499" s="386">
        <v>0</v>
      </c>
      <c r="BH499" s="431">
        <f t="shared" si="579"/>
        <v>0</v>
      </c>
      <c r="BI499" s="386">
        <v>0</v>
      </c>
      <c r="BJ499" s="431">
        <f t="shared" si="580"/>
        <v>0</v>
      </c>
      <c r="BK499" s="385">
        <v>0</v>
      </c>
      <c r="BL499" s="445">
        <f t="shared" si="581"/>
        <v>0</v>
      </c>
      <c r="BM499" s="77" t="s">
        <v>1495</v>
      </c>
      <c r="BN499" s="306"/>
      <c r="BO499" s="599"/>
      <c r="BP499" s="306" t="str">
        <f t="shared" si="589"/>
        <v>P09801-KD1</v>
      </c>
    </row>
    <row r="500" spans="1:68" ht="14.25" hidden="1" customHeight="1">
      <c r="A500" s="493" t="s">
        <v>864</v>
      </c>
      <c r="B500" s="130" t="s">
        <v>1422</v>
      </c>
      <c r="C500" s="544" t="s">
        <v>87</v>
      </c>
      <c r="D500" s="549" t="s">
        <v>161</v>
      </c>
      <c r="E500" s="550" t="s">
        <v>194</v>
      </c>
      <c r="F500" s="1070"/>
      <c r="G500" s="214">
        <v>2022</v>
      </c>
      <c r="H500" s="176" t="s">
        <v>212</v>
      </c>
      <c r="I500" s="176" t="s">
        <v>217</v>
      </c>
      <c r="J500" s="330" t="s">
        <v>196</v>
      </c>
      <c r="K500" s="176" t="s">
        <v>1265</v>
      </c>
      <c r="L500" s="176" t="s">
        <v>167</v>
      </c>
      <c r="M500" s="327" t="s">
        <v>870</v>
      </c>
      <c r="N500" s="55">
        <v>13.57</v>
      </c>
      <c r="O500" s="55">
        <f t="shared" si="582"/>
        <v>13.57</v>
      </c>
      <c r="P500" s="55">
        <v>13.57</v>
      </c>
      <c r="Q500" s="55">
        <f t="shared" si="583"/>
        <v>13.57</v>
      </c>
      <c r="R500" s="55">
        <f t="shared" si="583"/>
        <v>13.57</v>
      </c>
      <c r="S500" s="55">
        <f t="shared" si="583"/>
        <v>13.57</v>
      </c>
      <c r="T500" s="55">
        <f t="shared" si="567"/>
        <v>13.57</v>
      </c>
      <c r="U500" s="55">
        <f t="shared" si="567"/>
        <v>13.57</v>
      </c>
      <c r="V500" s="55">
        <f t="shared" si="567"/>
        <v>13.57</v>
      </c>
      <c r="W500" s="55">
        <f t="shared" si="567"/>
        <v>13.57</v>
      </c>
      <c r="X500" s="55">
        <v>13.57</v>
      </c>
      <c r="Y500" s="55">
        <f t="shared" ref="Y500:AA500" si="728">X500</f>
        <v>13.57</v>
      </c>
      <c r="Z500" s="55">
        <f t="shared" si="728"/>
        <v>13.57</v>
      </c>
      <c r="AA500" s="55">
        <f t="shared" si="728"/>
        <v>13.57</v>
      </c>
      <c r="AB500" s="147">
        <f t="shared" si="585"/>
        <v>2.67</v>
      </c>
      <c r="AC500" s="147">
        <v>2.67</v>
      </c>
      <c r="AD500" s="147">
        <f t="shared" ref="AD500:AJ500" si="729">AC500</f>
        <v>2.67</v>
      </c>
      <c r="AE500" s="147">
        <f t="shared" si="729"/>
        <v>2.67</v>
      </c>
      <c r="AF500" s="147">
        <f t="shared" si="729"/>
        <v>2.67</v>
      </c>
      <c r="AG500" s="147">
        <f t="shared" si="729"/>
        <v>2.67</v>
      </c>
      <c r="AH500" s="147">
        <f t="shared" si="729"/>
        <v>2.67</v>
      </c>
      <c r="AI500" s="147">
        <f t="shared" si="729"/>
        <v>2.67</v>
      </c>
      <c r="AJ500" s="147">
        <f t="shared" si="729"/>
        <v>2.67</v>
      </c>
      <c r="AK500" s="147">
        <v>2.67</v>
      </c>
      <c r="AL500" s="147">
        <f t="shared" ref="AL500:AN500" si="730">AK500</f>
        <v>2.67</v>
      </c>
      <c r="AM500" s="147">
        <f t="shared" si="730"/>
        <v>2.67</v>
      </c>
      <c r="AN500" s="147">
        <f t="shared" si="730"/>
        <v>2.67</v>
      </c>
      <c r="AO500" s="420">
        <v>7236</v>
      </c>
      <c r="AP500" s="431">
        <f t="shared" si="571"/>
        <v>19320.12</v>
      </c>
      <c r="AQ500" s="385">
        <v>1968</v>
      </c>
      <c r="AR500" s="237">
        <f t="shared" si="572"/>
        <v>5254.5599999999995</v>
      </c>
      <c r="AS500" s="96">
        <v>4512</v>
      </c>
      <c r="AT500" s="431">
        <f t="shared" si="573"/>
        <v>12047.039999999999</v>
      </c>
      <c r="AU500" s="420">
        <v>96</v>
      </c>
      <c r="AV500" s="431">
        <f t="shared" si="574"/>
        <v>256.32</v>
      </c>
      <c r="AW500" s="385">
        <v>3060</v>
      </c>
      <c r="AX500" s="431">
        <f t="shared" si="575"/>
        <v>8170.2</v>
      </c>
      <c r="AY500" s="386">
        <v>0</v>
      </c>
      <c r="AZ500" s="431">
        <f t="shared" si="576"/>
        <v>0</v>
      </c>
      <c r="BA500" s="386">
        <v>0</v>
      </c>
      <c r="BB500" s="431">
        <f t="shared" si="577"/>
        <v>0</v>
      </c>
      <c r="BC500" s="386">
        <v>0</v>
      </c>
      <c r="BD500" s="431">
        <f t="shared" si="588"/>
        <v>0</v>
      </c>
      <c r="BE500" s="385">
        <v>0</v>
      </c>
      <c r="BF500" s="431">
        <f t="shared" si="578"/>
        <v>0</v>
      </c>
      <c r="BG500" s="386">
        <v>0</v>
      </c>
      <c r="BH500" s="431">
        <f t="shared" si="579"/>
        <v>0</v>
      </c>
      <c r="BI500" s="386">
        <v>0</v>
      </c>
      <c r="BJ500" s="431">
        <f t="shared" si="580"/>
        <v>0</v>
      </c>
      <c r="BK500" s="385">
        <v>0</v>
      </c>
      <c r="BL500" s="445">
        <f t="shared" si="581"/>
        <v>0</v>
      </c>
      <c r="BM500" s="77" t="s">
        <v>1485</v>
      </c>
      <c r="BN500" s="306"/>
      <c r="BO500" s="599"/>
      <c r="BP500" s="306" t="str">
        <f t="shared" si="589"/>
        <v>N00542-xx1</v>
      </c>
    </row>
    <row r="501" spans="1:68" ht="14.25" hidden="1" customHeight="1">
      <c r="A501" s="493" t="s">
        <v>864</v>
      </c>
      <c r="B501" s="130" t="s">
        <v>1422</v>
      </c>
      <c r="C501" s="544" t="s">
        <v>87</v>
      </c>
      <c r="D501" s="549" t="s">
        <v>161</v>
      </c>
      <c r="E501" s="550" t="s">
        <v>194</v>
      </c>
      <c r="F501" s="1070"/>
      <c r="G501" s="214">
        <v>2022</v>
      </c>
      <c r="H501" s="176" t="s">
        <v>212</v>
      </c>
      <c r="I501" s="176" t="s">
        <v>217</v>
      </c>
      <c r="J501" s="330" t="s">
        <v>196</v>
      </c>
      <c r="K501" s="176" t="s">
        <v>1265</v>
      </c>
      <c r="L501" s="176" t="s">
        <v>167</v>
      </c>
      <c r="M501" s="327" t="s">
        <v>870</v>
      </c>
      <c r="N501" s="55">
        <v>14.620000000000001</v>
      </c>
      <c r="O501" s="55">
        <f t="shared" si="582"/>
        <v>14.62</v>
      </c>
      <c r="P501" s="55">
        <v>14.62</v>
      </c>
      <c r="Q501" s="55">
        <f t="shared" si="583"/>
        <v>14.62</v>
      </c>
      <c r="R501" s="55">
        <f t="shared" si="583"/>
        <v>14.62</v>
      </c>
      <c r="S501" s="55">
        <f t="shared" si="583"/>
        <v>14.62</v>
      </c>
      <c r="T501" s="55">
        <f t="shared" si="567"/>
        <v>14.62</v>
      </c>
      <c r="U501" s="55">
        <f t="shared" si="567"/>
        <v>14.62</v>
      </c>
      <c r="V501" s="55">
        <f t="shared" si="567"/>
        <v>14.62</v>
      </c>
      <c r="W501" s="55">
        <f t="shared" si="567"/>
        <v>14.62</v>
      </c>
      <c r="X501" s="55">
        <v>14.62</v>
      </c>
      <c r="Y501" s="55">
        <f t="shared" ref="Y501:AA501" si="731">X501</f>
        <v>14.62</v>
      </c>
      <c r="Z501" s="55">
        <f t="shared" si="731"/>
        <v>14.62</v>
      </c>
      <c r="AA501" s="55">
        <f t="shared" si="731"/>
        <v>14.62</v>
      </c>
      <c r="AB501" s="147">
        <f t="shared" si="585"/>
        <v>2.67</v>
      </c>
      <c r="AC501" s="147">
        <v>2.67</v>
      </c>
      <c r="AD501" s="147">
        <f t="shared" ref="AD501:AJ501" si="732">AC501</f>
        <v>2.67</v>
      </c>
      <c r="AE501" s="147">
        <f t="shared" si="732"/>
        <v>2.67</v>
      </c>
      <c r="AF501" s="147">
        <f t="shared" si="732"/>
        <v>2.67</v>
      </c>
      <c r="AG501" s="147">
        <f t="shared" si="732"/>
        <v>2.67</v>
      </c>
      <c r="AH501" s="147">
        <f t="shared" si="732"/>
        <v>2.67</v>
      </c>
      <c r="AI501" s="147">
        <f t="shared" si="732"/>
        <v>2.67</v>
      </c>
      <c r="AJ501" s="147">
        <f t="shared" si="732"/>
        <v>2.67</v>
      </c>
      <c r="AK501" s="147">
        <v>2.67</v>
      </c>
      <c r="AL501" s="147">
        <f t="shared" ref="AL501:AN501" si="733">AK501</f>
        <v>2.67</v>
      </c>
      <c r="AM501" s="147">
        <f t="shared" si="733"/>
        <v>2.67</v>
      </c>
      <c r="AN501" s="147">
        <f t="shared" si="733"/>
        <v>2.67</v>
      </c>
      <c r="AO501" s="420">
        <v>0</v>
      </c>
      <c r="AP501" s="431">
        <f t="shared" si="571"/>
        <v>0</v>
      </c>
      <c r="AQ501" s="385">
        <v>0</v>
      </c>
      <c r="AR501" s="237">
        <f t="shared" si="572"/>
        <v>0</v>
      </c>
      <c r="AS501" s="96">
        <v>0</v>
      </c>
      <c r="AT501" s="431">
        <f t="shared" si="573"/>
        <v>0</v>
      </c>
      <c r="AU501" s="420">
        <v>0</v>
      </c>
      <c r="AV501" s="431">
        <f t="shared" si="574"/>
        <v>0</v>
      </c>
      <c r="AW501" s="385">
        <v>0</v>
      </c>
      <c r="AX501" s="431">
        <f t="shared" si="575"/>
        <v>0</v>
      </c>
      <c r="AY501" s="386">
        <v>0</v>
      </c>
      <c r="AZ501" s="431">
        <f t="shared" si="576"/>
        <v>0</v>
      </c>
      <c r="BA501" s="386">
        <v>0</v>
      </c>
      <c r="BB501" s="431">
        <f t="shared" si="577"/>
        <v>0</v>
      </c>
      <c r="BC501" s="386">
        <v>0</v>
      </c>
      <c r="BD501" s="431">
        <f t="shared" si="588"/>
        <v>0</v>
      </c>
      <c r="BE501" s="385">
        <v>0</v>
      </c>
      <c r="BF501" s="431">
        <f t="shared" si="578"/>
        <v>0</v>
      </c>
      <c r="BG501" s="386">
        <v>0</v>
      </c>
      <c r="BH501" s="431">
        <f t="shared" si="579"/>
        <v>0</v>
      </c>
      <c r="BI501" s="386">
        <v>0</v>
      </c>
      <c r="BJ501" s="431">
        <f t="shared" si="580"/>
        <v>0</v>
      </c>
      <c r="BK501" s="385">
        <v>0</v>
      </c>
      <c r="BL501" s="445">
        <f t="shared" si="581"/>
        <v>0</v>
      </c>
      <c r="BM501" s="77" t="s">
        <v>1491</v>
      </c>
      <c r="BN501" s="306"/>
      <c r="BO501" s="599"/>
      <c r="BP501" s="306" t="str">
        <f t="shared" si="589"/>
        <v>N00542-KD1</v>
      </c>
    </row>
    <row r="502" spans="1:68" ht="14.25" hidden="1" customHeight="1">
      <c r="A502" s="493" t="s">
        <v>864</v>
      </c>
      <c r="B502" s="130" t="s">
        <v>1422</v>
      </c>
      <c r="C502" s="544" t="s">
        <v>87</v>
      </c>
      <c r="D502" s="549" t="s">
        <v>161</v>
      </c>
      <c r="E502" s="550" t="s">
        <v>194</v>
      </c>
      <c r="F502" s="1070"/>
      <c r="G502" s="214">
        <v>2022</v>
      </c>
      <c r="H502" s="176" t="s">
        <v>212</v>
      </c>
      <c r="I502" s="176" t="s">
        <v>217</v>
      </c>
      <c r="J502" s="330" t="s">
        <v>196</v>
      </c>
      <c r="K502" s="176" t="s">
        <v>1265</v>
      </c>
      <c r="L502" s="176" t="s">
        <v>167</v>
      </c>
      <c r="M502" s="327" t="s">
        <v>870</v>
      </c>
      <c r="N502" s="55">
        <v>13.72</v>
      </c>
      <c r="O502" s="55">
        <f t="shared" si="582"/>
        <v>13.72</v>
      </c>
      <c r="P502" s="55">
        <v>13.72</v>
      </c>
      <c r="Q502" s="55">
        <f t="shared" si="583"/>
        <v>13.72</v>
      </c>
      <c r="R502" s="55">
        <f t="shared" si="583"/>
        <v>13.72</v>
      </c>
      <c r="S502" s="55">
        <f t="shared" si="583"/>
        <v>13.72</v>
      </c>
      <c r="T502" s="55">
        <f t="shared" si="567"/>
        <v>13.72</v>
      </c>
      <c r="U502" s="55">
        <f t="shared" si="567"/>
        <v>13.72</v>
      </c>
      <c r="V502" s="55">
        <f t="shared" si="567"/>
        <v>13.72</v>
      </c>
      <c r="W502" s="55">
        <f t="shared" si="567"/>
        <v>13.72</v>
      </c>
      <c r="X502" s="55">
        <v>13.72</v>
      </c>
      <c r="Y502" s="55">
        <f t="shared" ref="Y502:AA502" si="734">X502</f>
        <v>13.72</v>
      </c>
      <c r="Z502" s="55">
        <f t="shared" si="734"/>
        <v>13.72</v>
      </c>
      <c r="AA502" s="55">
        <f t="shared" si="734"/>
        <v>13.72</v>
      </c>
      <c r="AB502" s="147">
        <f t="shared" si="585"/>
        <v>2.68</v>
      </c>
      <c r="AC502" s="147">
        <v>2.68</v>
      </c>
      <c r="AD502" s="147">
        <f t="shared" ref="AD502:AJ502" si="735">AC502</f>
        <v>2.68</v>
      </c>
      <c r="AE502" s="147">
        <f t="shared" si="735"/>
        <v>2.68</v>
      </c>
      <c r="AF502" s="147">
        <f t="shared" si="735"/>
        <v>2.68</v>
      </c>
      <c r="AG502" s="147">
        <f t="shared" si="735"/>
        <v>2.68</v>
      </c>
      <c r="AH502" s="147">
        <f t="shared" si="735"/>
        <v>2.68</v>
      </c>
      <c r="AI502" s="147">
        <f t="shared" si="735"/>
        <v>2.68</v>
      </c>
      <c r="AJ502" s="147">
        <f t="shared" si="735"/>
        <v>2.68</v>
      </c>
      <c r="AK502" s="147">
        <v>2.68</v>
      </c>
      <c r="AL502" s="147">
        <f t="shared" ref="AL502:AN502" si="736">AK502</f>
        <v>2.68</v>
      </c>
      <c r="AM502" s="147">
        <f t="shared" si="736"/>
        <v>2.68</v>
      </c>
      <c r="AN502" s="147">
        <f t="shared" si="736"/>
        <v>2.68</v>
      </c>
      <c r="AO502" s="420">
        <v>0</v>
      </c>
      <c r="AP502" s="431">
        <f t="shared" si="571"/>
        <v>0</v>
      </c>
      <c r="AQ502" s="385">
        <v>0</v>
      </c>
      <c r="AR502" s="237">
        <f t="shared" si="572"/>
        <v>0</v>
      </c>
      <c r="AS502" s="96">
        <v>0</v>
      </c>
      <c r="AT502" s="431">
        <f t="shared" si="573"/>
        <v>0</v>
      </c>
      <c r="AU502" s="420">
        <v>0</v>
      </c>
      <c r="AV502" s="431">
        <f t="shared" si="574"/>
        <v>0</v>
      </c>
      <c r="AW502" s="385">
        <v>0</v>
      </c>
      <c r="AX502" s="431">
        <f t="shared" si="575"/>
        <v>0</v>
      </c>
      <c r="AY502" s="386">
        <v>0</v>
      </c>
      <c r="AZ502" s="431">
        <f t="shared" si="576"/>
        <v>0</v>
      </c>
      <c r="BA502" s="386">
        <v>0</v>
      </c>
      <c r="BB502" s="431">
        <f t="shared" si="577"/>
        <v>0</v>
      </c>
      <c r="BC502" s="386">
        <v>0</v>
      </c>
      <c r="BD502" s="431">
        <f t="shared" si="588"/>
        <v>0</v>
      </c>
      <c r="BE502" s="385">
        <v>0</v>
      </c>
      <c r="BF502" s="431">
        <f t="shared" si="578"/>
        <v>0</v>
      </c>
      <c r="BG502" s="386">
        <v>0</v>
      </c>
      <c r="BH502" s="431">
        <f t="shared" si="579"/>
        <v>0</v>
      </c>
      <c r="BI502" s="386">
        <v>0</v>
      </c>
      <c r="BJ502" s="431">
        <f t="shared" si="580"/>
        <v>0</v>
      </c>
      <c r="BK502" s="385">
        <v>0</v>
      </c>
      <c r="BL502" s="445">
        <f t="shared" si="581"/>
        <v>0</v>
      </c>
      <c r="BM502" s="77" t="s">
        <v>1486</v>
      </c>
      <c r="BN502" s="306"/>
      <c r="BO502" s="599"/>
      <c r="BP502" s="306" t="str">
        <f t="shared" si="589"/>
        <v>N21810-xx1</v>
      </c>
    </row>
    <row r="503" spans="1:68" ht="14.25" hidden="1" customHeight="1">
      <c r="A503" s="493" t="s">
        <v>864</v>
      </c>
      <c r="B503" s="130" t="s">
        <v>1422</v>
      </c>
      <c r="C503" s="544" t="s">
        <v>87</v>
      </c>
      <c r="D503" s="549" t="s">
        <v>161</v>
      </c>
      <c r="E503" s="550" t="s">
        <v>194</v>
      </c>
      <c r="F503" s="1070"/>
      <c r="G503" s="214">
        <v>2022</v>
      </c>
      <c r="H503" s="176" t="s">
        <v>212</v>
      </c>
      <c r="I503" s="176" t="s">
        <v>217</v>
      </c>
      <c r="J503" s="330" t="s">
        <v>196</v>
      </c>
      <c r="K503" s="176" t="s">
        <v>1265</v>
      </c>
      <c r="L503" s="176" t="s">
        <v>167</v>
      </c>
      <c r="M503" s="327" t="s">
        <v>870</v>
      </c>
      <c r="N503" s="55">
        <v>14.770000000000001</v>
      </c>
      <c r="O503" s="55">
        <f t="shared" si="582"/>
        <v>14.77</v>
      </c>
      <c r="P503" s="55">
        <v>14.77</v>
      </c>
      <c r="Q503" s="55">
        <f t="shared" si="583"/>
        <v>14.77</v>
      </c>
      <c r="R503" s="55">
        <f t="shared" si="583"/>
        <v>14.77</v>
      </c>
      <c r="S503" s="55">
        <f t="shared" si="583"/>
        <v>14.77</v>
      </c>
      <c r="T503" s="55">
        <f t="shared" si="567"/>
        <v>14.77</v>
      </c>
      <c r="U503" s="55">
        <f t="shared" si="567"/>
        <v>14.77</v>
      </c>
      <c r="V503" s="55">
        <f t="shared" si="567"/>
        <v>14.77</v>
      </c>
      <c r="W503" s="55">
        <f t="shared" si="567"/>
        <v>14.77</v>
      </c>
      <c r="X503" s="55">
        <v>14.77</v>
      </c>
      <c r="Y503" s="55">
        <f t="shared" ref="Y503:AA503" si="737">X503</f>
        <v>14.77</v>
      </c>
      <c r="Z503" s="55">
        <f t="shared" si="737"/>
        <v>14.77</v>
      </c>
      <c r="AA503" s="55">
        <f t="shared" si="737"/>
        <v>14.77</v>
      </c>
      <c r="AB503" s="147">
        <f t="shared" si="585"/>
        <v>2.68</v>
      </c>
      <c r="AC503" s="147">
        <v>2.68</v>
      </c>
      <c r="AD503" s="147">
        <f t="shared" ref="AD503:AJ503" si="738">AC503</f>
        <v>2.68</v>
      </c>
      <c r="AE503" s="147">
        <f t="shared" si="738"/>
        <v>2.68</v>
      </c>
      <c r="AF503" s="147">
        <f t="shared" si="738"/>
        <v>2.68</v>
      </c>
      <c r="AG503" s="147">
        <f t="shared" si="738"/>
        <v>2.68</v>
      </c>
      <c r="AH503" s="147">
        <f t="shared" si="738"/>
        <v>2.68</v>
      </c>
      <c r="AI503" s="147">
        <f t="shared" si="738"/>
        <v>2.68</v>
      </c>
      <c r="AJ503" s="147">
        <f t="shared" si="738"/>
        <v>2.68</v>
      </c>
      <c r="AK503" s="147">
        <v>2.68</v>
      </c>
      <c r="AL503" s="147">
        <f t="shared" ref="AL503:AN503" si="739">AK503</f>
        <v>2.68</v>
      </c>
      <c r="AM503" s="147">
        <f t="shared" si="739"/>
        <v>2.68</v>
      </c>
      <c r="AN503" s="147">
        <f t="shared" si="739"/>
        <v>2.68</v>
      </c>
      <c r="AO503" s="420">
        <v>0</v>
      </c>
      <c r="AP503" s="431">
        <f t="shared" si="571"/>
        <v>0</v>
      </c>
      <c r="AQ503" s="385">
        <v>0</v>
      </c>
      <c r="AR503" s="237">
        <f t="shared" si="572"/>
        <v>0</v>
      </c>
      <c r="AS503" s="96">
        <v>0</v>
      </c>
      <c r="AT503" s="431">
        <f t="shared" si="573"/>
        <v>0</v>
      </c>
      <c r="AU503" s="420">
        <v>0</v>
      </c>
      <c r="AV503" s="431">
        <f t="shared" si="574"/>
        <v>0</v>
      </c>
      <c r="AW503" s="385">
        <v>0</v>
      </c>
      <c r="AX503" s="431">
        <f t="shared" si="575"/>
        <v>0</v>
      </c>
      <c r="AY503" s="386">
        <v>0</v>
      </c>
      <c r="AZ503" s="431">
        <f t="shared" si="576"/>
        <v>0</v>
      </c>
      <c r="BA503" s="386">
        <v>0</v>
      </c>
      <c r="BB503" s="431">
        <f t="shared" si="577"/>
        <v>0</v>
      </c>
      <c r="BC503" s="386">
        <v>0</v>
      </c>
      <c r="BD503" s="431">
        <f t="shared" si="588"/>
        <v>0</v>
      </c>
      <c r="BE503" s="385">
        <v>0</v>
      </c>
      <c r="BF503" s="431">
        <f t="shared" si="578"/>
        <v>0</v>
      </c>
      <c r="BG503" s="386">
        <v>0</v>
      </c>
      <c r="BH503" s="431">
        <f t="shared" si="579"/>
        <v>0</v>
      </c>
      <c r="BI503" s="386">
        <v>0</v>
      </c>
      <c r="BJ503" s="431">
        <f t="shared" si="580"/>
        <v>0</v>
      </c>
      <c r="BK503" s="385">
        <v>0</v>
      </c>
      <c r="BL503" s="445">
        <f t="shared" si="581"/>
        <v>0</v>
      </c>
      <c r="BM503" s="77" t="s">
        <v>1492</v>
      </c>
      <c r="BN503" s="306"/>
      <c r="BO503" s="599"/>
      <c r="BP503" s="306" t="str">
        <f t="shared" si="589"/>
        <v>N21810-KD1</v>
      </c>
    </row>
    <row r="504" spans="1:68" ht="14.25" hidden="1" customHeight="1">
      <c r="A504" s="493" t="s">
        <v>864</v>
      </c>
      <c r="B504" s="130" t="s">
        <v>1422</v>
      </c>
      <c r="C504" s="544" t="s">
        <v>87</v>
      </c>
      <c r="D504" s="549" t="s">
        <v>161</v>
      </c>
      <c r="E504" s="550" t="s">
        <v>194</v>
      </c>
      <c r="F504" s="1070"/>
      <c r="G504" s="214">
        <v>2022</v>
      </c>
      <c r="H504" s="176" t="s">
        <v>212</v>
      </c>
      <c r="I504" s="176" t="s">
        <v>217</v>
      </c>
      <c r="J504" s="330" t="s">
        <v>196</v>
      </c>
      <c r="K504" s="176" t="s">
        <v>1265</v>
      </c>
      <c r="L504" s="176" t="s">
        <v>167</v>
      </c>
      <c r="M504" s="327" t="s">
        <v>870</v>
      </c>
      <c r="N504" s="55">
        <v>12.88</v>
      </c>
      <c r="O504" s="55">
        <f t="shared" si="582"/>
        <v>12.88</v>
      </c>
      <c r="P504" s="55">
        <v>12.88</v>
      </c>
      <c r="Q504" s="55">
        <f t="shared" si="583"/>
        <v>12.88</v>
      </c>
      <c r="R504" s="55">
        <f t="shared" si="583"/>
        <v>12.88</v>
      </c>
      <c r="S504" s="55">
        <f t="shared" si="583"/>
        <v>12.88</v>
      </c>
      <c r="T504" s="55">
        <f t="shared" si="567"/>
        <v>12.88</v>
      </c>
      <c r="U504" s="55">
        <f t="shared" si="567"/>
        <v>12.88</v>
      </c>
      <c r="V504" s="55">
        <f t="shared" si="567"/>
        <v>12.88</v>
      </c>
      <c r="W504" s="55">
        <f t="shared" si="567"/>
        <v>12.88</v>
      </c>
      <c r="X504" s="55">
        <v>12.88</v>
      </c>
      <c r="Y504" s="55">
        <f t="shared" ref="Y504:AA504" si="740">X504</f>
        <v>12.88</v>
      </c>
      <c r="Z504" s="55">
        <f t="shared" si="740"/>
        <v>12.88</v>
      </c>
      <c r="AA504" s="55">
        <f t="shared" si="740"/>
        <v>12.88</v>
      </c>
      <c r="AB504" s="147">
        <f t="shared" si="585"/>
        <v>1.35</v>
      </c>
      <c r="AC504" s="147">
        <v>1.35</v>
      </c>
      <c r="AD504" s="147">
        <f t="shared" ref="AD504:AJ504" si="741">AC504</f>
        <v>1.35</v>
      </c>
      <c r="AE504" s="147">
        <f t="shared" si="741"/>
        <v>1.35</v>
      </c>
      <c r="AF504" s="147">
        <f t="shared" si="741"/>
        <v>1.35</v>
      </c>
      <c r="AG504" s="147">
        <f t="shared" si="741"/>
        <v>1.35</v>
      </c>
      <c r="AH504" s="147">
        <f t="shared" si="741"/>
        <v>1.35</v>
      </c>
      <c r="AI504" s="147">
        <f t="shared" si="741"/>
        <v>1.35</v>
      </c>
      <c r="AJ504" s="147">
        <f t="shared" si="741"/>
        <v>1.35</v>
      </c>
      <c r="AK504" s="147">
        <v>1.35</v>
      </c>
      <c r="AL504" s="147">
        <f t="shared" ref="AL504:AN504" si="742">AK504</f>
        <v>1.35</v>
      </c>
      <c r="AM504" s="147">
        <f t="shared" si="742"/>
        <v>1.35</v>
      </c>
      <c r="AN504" s="147">
        <f t="shared" si="742"/>
        <v>1.35</v>
      </c>
      <c r="AO504" s="420">
        <v>20184</v>
      </c>
      <c r="AP504" s="431">
        <f t="shared" si="571"/>
        <v>27248.400000000001</v>
      </c>
      <c r="AQ504" s="385">
        <v>27948</v>
      </c>
      <c r="AR504" s="237">
        <f t="shared" si="572"/>
        <v>37729.800000000003</v>
      </c>
      <c r="AS504" s="96">
        <v>12156</v>
      </c>
      <c r="AT504" s="431">
        <f t="shared" si="573"/>
        <v>16410.600000000002</v>
      </c>
      <c r="AU504" s="420">
        <v>11136</v>
      </c>
      <c r="AV504" s="431">
        <f t="shared" si="574"/>
        <v>15033.6</v>
      </c>
      <c r="AW504" s="385">
        <v>10032</v>
      </c>
      <c r="AX504" s="431">
        <f t="shared" si="575"/>
        <v>13543.2</v>
      </c>
      <c r="AY504" s="386">
        <v>10956</v>
      </c>
      <c r="AZ504" s="431">
        <f t="shared" si="576"/>
        <v>14790.6</v>
      </c>
      <c r="BA504" s="386">
        <v>1188</v>
      </c>
      <c r="BB504" s="431">
        <f t="shared" si="577"/>
        <v>1603.8000000000002</v>
      </c>
      <c r="BC504" s="386">
        <v>3036</v>
      </c>
      <c r="BD504" s="431">
        <f t="shared" si="588"/>
        <v>4098.6000000000004</v>
      </c>
      <c r="BE504" s="385">
        <v>3144</v>
      </c>
      <c r="BF504" s="431">
        <f t="shared" si="578"/>
        <v>4244.4000000000005</v>
      </c>
      <c r="BG504" s="386">
        <v>1896</v>
      </c>
      <c r="BH504" s="431">
        <f t="shared" si="579"/>
        <v>2559.6000000000004</v>
      </c>
      <c r="BI504" s="386">
        <v>1020</v>
      </c>
      <c r="BJ504" s="431">
        <f t="shared" si="580"/>
        <v>1377</v>
      </c>
      <c r="BK504" s="385">
        <v>240</v>
      </c>
      <c r="BL504" s="445">
        <f t="shared" si="581"/>
        <v>324</v>
      </c>
      <c r="BM504" s="77" t="s">
        <v>1487</v>
      </c>
      <c r="BN504" s="306"/>
      <c r="BO504" s="599"/>
      <c r="BP504" s="306" t="str">
        <f t="shared" si="589"/>
        <v>N51137-xx1</v>
      </c>
    </row>
    <row r="505" spans="1:68" ht="14.25" hidden="1" customHeight="1">
      <c r="A505" s="493" t="s">
        <v>864</v>
      </c>
      <c r="B505" s="130" t="s">
        <v>1422</v>
      </c>
      <c r="C505" s="544" t="s">
        <v>87</v>
      </c>
      <c r="D505" s="549" t="s">
        <v>161</v>
      </c>
      <c r="E505" s="550" t="s">
        <v>194</v>
      </c>
      <c r="F505" s="1070"/>
      <c r="G505" s="214">
        <v>2022</v>
      </c>
      <c r="H505" s="176" t="s">
        <v>212</v>
      </c>
      <c r="I505" s="176" t="s">
        <v>217</v>
      </c>
      <c r="J505" s="330" t="s">
        <v>196</v>
      </c>
      <c r="K505" s="176" t="s">
        <v>1265</v>
      </c>
      <c r="L505" s="176" t="s">
        <v>167</v>
      </c>
      <c r="M505" s="327" t="s">
        <v>870</v>
      </c>
      <c r="N505" s="55">
        <v>13.930000000000001</v>
      </c>
      <c r="O505" s="55">
        <f t="shared" si="582"/>
        <v>13.93</v>
      </c>
      <c r="P505" s="55">
        <v>13.93</v>
      </c>
      <c r="Q505" s="55">
        <f t="shared" si="583"/>
        <v>13.93</v>
      </c>
      <c r="R505" s="55">
        <f t="shared" si="583"/>
        <v>13.93</v>
      </c>
      <c r="S505" s="55">
        <f t="shared" si="583"/>
        <v>13.93</v>
      </c>
      <c r="T505" s="55">
        <f t="shared" si="567"/>
        <v>13.93</v>
      </c>
      <c r="U505" s="55">
        <f t="shared" si="567"/>
        <v>13.93</v>
      </c>
      <c r="V505" s="55">
        <f t="shared" si="567"/>
        <v>13.93</v>
      </c>
      <c r="W505" s="55">
        <f t="shared" si="567"/>
        <v>13.93</v>
      </c>
      <c r="X505" s="55">
        <v>13.93</v>
      </c>
      <c r="Y505" s="55">
        <f t="shared" ref="Y505:AA505" si="743">X505</f>
        <v>13.93</v>
      </c>
      <c r="Z505" s="55">
        <f t="shared" si="743"/>
        <v>13.93</v>
      </c>
      <c r="AA505" s="55">
        <f t="shared" si="743"/>
        <v>13.93</v>
      </c>
      <c r="AB505" s="147">
        <f t="shared" si="585"/>
        <v>1.35</v>
      </c>
      <c r="AC505" s="147">
        <v>1.35</v>
      </c>
      <c r="AD505" s="147">
        <f t="shared" ref="AD505:AJ505" si="744">AC505</f>
        <v>1.35</v>
      </c>
      <c r="AE505" s="147">
        <f t="shared" si="744"/>
        <v>1.35</v>
      </c>
      <c r="AF505" s="147">
        <f t="shared" si="744"/>
        <v>1.35</v>
      </c>
      <c r="AG505" s="147">
        <f t="shared" si="744"/>
        <v>1.35</v>
      </c>
      <c r="AH505" s="147">
        <f t="shared" si="744"/>
        <v>1.35</v>
      </c>
      <c r="AI505" s="147">
        <f t="shared" si="744"/>
        <v>1.35</v>
      </c>
      <c r="AJ505" s="147">
        <f t="shared" si="744"/>
        <v>1.35</v>
      </c>
      <c r="AK505" s="147">
        <v>1.35</v>
      </c>
      <c r="AL505" s="147">
        <f t="shared" ref="AL505:AN505" si="745">AK505</f>
        <v>1.35</v>
      </c>
      <c r="AM505" s="147">
        <f t="shared" si="745"/>
        <v>1.35</v>
      </c>
      <c r="AN505" s="147">
        <f t="shared" si="745"/>
        <v>1.35</v>
      </c>
      <c r="AO505" s="420">
        <v>216</v>
      </c>
      <c r="AP505" s="431">
        <f t="shared" si="571"/>
        <v>291.60000000000002</v>
      </c>
      <c r="AQ505" s="385">
        <v>1068</v>
      </c>
      <c r="AR505" s="237">
        <f t="shared" si="572"/>
        <v>1441.8000000000002</v>
      </c>
      <c r="AS505" s="96">
        <v>48</v>
      </c>
      <c r="AT505" s="431">
        <f t="shared" si="573"/>
        <v>64.800000000000011</v>
      </c>
      <c r="AU505" s="420">
        <v>504</v>
      </c>
      <c r="AV505" s="431">
        <f t="shared" si="574"/>
        <v>680.40000000000009</v>
      </c>
      <c r="AW505" s="385">
        <v>396</v>
      </c>
      <c r="AX505" s="431">
        <f t="shared" si="575"/>
        <v>534.6</v>
      </c>
      <c r="AY505" s="386">
        <v>456</v>
      </c>
      <c r="AZ505" s="431">
        <f t="shared" si="576"/>
        <v>615.6</v>
      </c>
      <c r="BA505" s="386">
        <v>0</v>
      </c>
      <c r="BB505" s="431">
        <f t="shared" si="577"/>
        <v>0</v>
      </c>
      <c r="BC505" s="386">
        <v>0</v>
      </c>
      <c r="BD505" s="431">
        <f t="shared" si="588"/>
        <v>0</v>
      </c>
      <c r="BE505" s="385">
        <v>0</v>
      </c>
      <c r="BF505" s="431">
        <f t="shared" si="578"/>
        <v>0</v>
      </c>
      <c r="BG505" s="386">
        <v>0</v>
      </c>
      <c r="BH505" s="431">
        <f t="shared" si="579"/>
        <v>0</v>
      </c>
      <c r="BI505" s="386">
        <v>0</v>
      </c>
      <c r="BJ505" s="431">
        <f t="shared" si="580"/>
        <v>0</v>
      </c>
      <c r="BK505" s="385">
        <v>0</v>
      </c>
      <c r="BL505" s="445">
        <f t="shared" si="581"/>
        <v>0</v>
      </c>
      <c r="BM505" s="77" t="s">
        <v>1496</v>
      </c>
      <c r="BN505" s="306"/>
      <c r="BO505" s="599"/>
      <c r="BP505" s="306" t="str">
        <f t="shared" si="589"/>
        <v>N51137-KD1</v>
      </c>
    </row>
    <row r="506" spans="1:68" ht="14.25" hidden="1" customHeight="1">
      <c r="A506" s="493" t="s">
        <v>864</v>
      </c>
      <c r="B506" s="130" t="s">
        <v>1422</v>
      </c>
      <c r="C506" s="544" t="s">
        <v>87</v>
      </c>
      <c r="D506" s="549" t="s">
        <v>161</v>
      </c>
      <c r="E506" s="550" t="s">
        <v>194</v>
      </c>
      <c r="F506" s="1070"/>
      <c r="G506" s="214">
        <v>2022</v>
      </c>
      <c r="H506" s="176" t="s">
        <v>212</v>
      </c>
      <c r="I506" s="176" t="s">
        <v>217</v>
      </c>
      <c r="J506" s="330" t="s">
        <v>196</v>
      </c>
      <c r="K506" s="176" t="s">
        <v>1265</v>
      </c>
      <c r="L506" s="176" t="s">
        <v>167</v>
      </c>
      <c r="M506" s="327" t="s">
        <v>870</v>
      </c>
      <c r="N506" s="55">
        <v>12.88</v>
      </c>
      <c r="O506" s="55">
        <f t="shared" si="582"/>
        <v>12.92</v>
      </c>
      <c r="P506" s="55">
        <v>12.92</v>
      </c>
      <c r="Q506" s="55">
        <f t="shared" si="583"/>
        <v>12.92</v>
      </c>
      <c r="R506" s="55">
        <f t="shared" si="583"/>
        <v>12.92</v>
      </c>
      <c r="S506" s="55">
        <f t="shared" si="583"/>
        <v>12.92</v>
      </c>
      <c r="T506" s="55">
        <f t="shared" si="567"/>
        <v>12.92</v>
      </c>
      <c r="U506" s="55">
        <f t="shared" si="567"/>
        <v>12.92</v>
      </c>
      <c r="V506" s="55">
        <f t="shared" si="567"/>
        <v>12.92</v>
      </c>
      <c r="W506" s="55">
        <f t="shared" si="567"/>
        <v>12.92</v>
      </c>
      <c r="X506" s="55">
        <v>12.92</v>
      </c>
      <c r="Y506" s="55">
        <f t="shared" ref="Y506:AA506" si="746">X506</f>
        <v>12.92</v>
      </c>
      <c r="Z506" s="55">
        <f t="shared" si="746"/>
        <v>12.92</v>
      </c>
      <c r="AA506" s="55">
        <f t="shared" si="746"/>
        <v>12.92</v>
      </c>
      <c r="AB506" s="147">
        <f t="shared" si="585"/>
        <v>1.35</v>
      </c>
      <c r="AC506" s="147">
        <v>1.35</v>
      </c>
      <c r="AD506" s="147">
        <f t="shared" ref="AD506:AJ506" si="747">AC506</f>
        <v>1.35</v>
      </c>
      <c r="AE506" s="147">
        <f t="shared" si="747"/>
        <v>1.35</v>
      </c>
      <c r="AF506" s="147">
        <f t="shared" si="747"/>
        <v>1.35</v>
      </c>
      <c r="AG506" s="147">
        <f t="shared" si="747"/>
        <v>1.35</v>
      </c>
      <c r="AH506" s="147">
        <f t="shared" si="747"/>
        <v>1.35</v>
      </c>
      <c r="AI506" s="147">
        <f t="shared" si="747"/>
        <v>1.35</v>
      </c>
      <c r="AJ506" s="147">
        <f t="shared" si="747"/>
        <v>1.35</v>
      </c>
      <c r="AK506" s="147">
        <v>1.35</v>
      </c>
      <c r="AL506" s="147">
        <f t="shared" ref="AL506:AN506" si="748">AK506</f>
        <v>1.35</v>
      </c>
      <c r="AM506" s="147">
        <f t="shared" si="748"/>
        <v>1.35</v>
      </c>
      <c r="AN506" s="147">
        <f t="shared" si="748"/>
        <v>1.35</v>
      </c>
      <c r="AO506" s="420">
        <v>0</v>
      </c>
      <c r="AP506" s="431">
        <f t="shared" si="571"/>
        <v>0</v>
      </c>
      <c r="AQ506" s="385">
        <v>0</v>
      </c>
      <c r="AR506" s="237">
        <f t="shared" si="572"/>
        <v>0</v>
      </c>
      <c r="AS506" s="96">
        <v>0</v>
      </c>
      <c r="AT506" s="431">
        <f t="shared" si="573"/>
        <v>0</v>
      </c>
      <c r="AU506" s="420">
        <v>0</v>
      </c>
      <c r="AV506" s="431">
        <f t="shared" si="574"/>
        <v>0</v>
      </c>
      <c r="AW506" s="385">
        <v>0</v>
      </c>
      <c r="AX506" s="431">
        <f t="shared" si="575"/>
        <v>0</v>
      </c>
      <c r="AY506" s="386">
        <v>0</v>
      </c>
      <c r="AZ506" s="431">
        <f t="shared" si="576"/>
        <v>0</v>
      </c>
      <c r="BA506" s="386">
        <v>0</v>
      </c>
      <c r="BB506" s="431">
        <f t="shared" si="577"/>
        <v>0</v>
      </c>
      <c r="BC506" s="386">
        <v>0</v>
      </c>
      <c r="BD506" s="431">
        <f t="shared" si="588"/>
        <v>0</v>
      </c>
      <c r="BE506" s="385">
        <v>0</v>
      </c>
      <c r="BF506" s="431">
        <f t="shared" si="578"/>
        <v>0</v>
      </c>
      <c r="BG506" s="386">
        <v>0</v>
      </c>
      <c r="BH506" s="431">
        <f t="shared" si="579"/>
        <v>0</v>
      </c>
      <c r="BI506" s="386">
        <v>0</v>
      </c>
      <c r="BJ506" s="431">
        <f t="shared" si="580"/>
        <v>0</v>
      </c>
      <c r="BK506" s="385">
        <v>0</v>
      </c>
      <c r="BL506" s="445">
        <f t="shared" si="581"/>
        <v>0</v>
      </c>
      <c r="BM506" s="77" t="s">
        <v>1497</v>
      </c>
      <c r="BN506" s="306"/>
      <c r="BO506" s="599"/>
      <c r="BP506" s="306" t="str">
        <f t="shared" si="589"/>
        <v>N51137-291</v>
      </c>
    </row>
    <row r="507" spans="1:68" ht="14.25" hidden="1" customHeight="1">
      <c r="A507" s="493" t="s">
        <v>864</v>
      </c>
      <c r="B507" s="130" t="s">
        <v>1422</v>
      </c>
      <c r="C507" s="544" t="s">
        <v>87</v>
      </c>
      <c r="D507" s="549" t="s">
        <v>161</v>
      </c>
      <c r="E507" s="550" t="s">
        <v>194</v>
      </c>
      <c r="F507" s="1070"/>
      <c r="G507" s="214">
        <v>2024</v>
      </c>
      <c r="H507" s="176" t="s">
        <v>212</v>
      </c>
      <c r="I507" s="176" t="s">
        <v>217</v>
      </c>
      <c r="J507" s="330" t="s">
        <v>196</v>
      </c>
      <c r="K507" s="176" t="s">
        <v>1265</v>
      </c>
      <c r="L507" s="176" t="s">
        <v>167</v>
      </c>
      <c r="M507" s="327" t="s">
        <v>870</v>
      </c>
      <c r="N507" s="55">
        <v>13.790000000000001</v>
      </c>
      <c r="O507" s="55">
        <f t="shared" si="582"/>
        <v>14.12</v>
      </c>
      <c r="P507" s="55">
        <v>14.12</v>
      </c>
      <c r="Q507" s="55">
        <f t="shared" si="583"/>
        <v>14.12</v>
      </c>
      <c r="R507" s="55">
        <f t="shared" si="583"/>
        <v>14.12</v>
      </c>
      <c r="S507" s="55">
        <f t="shared" si="583"/>
        <v>14.12</v>
      </c>
      <c r="T507" s="55">
        <f t="shared" si="567"/>
        <v>14.12</v>
      </c>
      <c r="U507" s="55">
        <f t="shared" si="567"/>
        <v>14.12</v>
      </c>
      <c r="V507" s="55">
        <f t="shared" si="567"/>
        <v>14.12</v>
      </c>
      <c r="W507" s="55">
        <f t="shared" si="567"/>
        <v>14.12</v>
      </c>
      <c r="X507" s="55">
        <v>14.12</v>
      </c>
      <c r="Y507" s="55">
        <f t="shared" ref="Y507:AA507" si="749">X507</f>
        <v>14.12</v>
      </c>
      <c r="Z507" s="55">
        <f t="shared" si="749"/>
        <v>14.12</v>
      </c>
      <c r="AA507" s="55">
        <f t="shared" si="749"/>
        <v>14.12</v>
      </c>
      <c r="AB507" s="147">
        <f t="shared" si="585"/>
        <v>2.69</v>
      </c>
      <c r="AC507" s="147">
        <v>2.69</v>
      </c>
      <c r="AD507" s="147">
        <f t="shared" ref="AD507:AJ507" si="750">AC507</f>
        <v>2.69</v>
      </c>
      <c r="AE507" s="147">
        <f t="shared" si="750"/>
        <v>2.69</v>
      </c>
      <c r="AF507" s="147">
        <f t="shared" si="750"/>
        <v>2.69</v>
      </c>
      <c r="AG507" s="147">
        <f t="shared" si="750"/>
        <v>2.69</v>
      </c>
      <c r="AH507" s="147">
        <f t="shared" si="750"/>
        <v>2.69</v>
      </c>
      <c r="AI507" s="147">
        <f t="shared" si="750"/>
        <v>2.69</v>
      </c>
      <c r="AJ507" s="147">
        <f t="shared" si="750"/>
        <v>2.69</v>
      </c>
      <c r="AK507" s="147">
        <v>2.69</v>
      </c>
      <c r="AL507" s="147">
        <f t="shared" ref="AL507:AN507" si="751">AK507</f>
        <v>2.69</v>
      </c>
      <c r="AM507" s="147">
        <f t="shared" si="751"/>
        <v>2.69</v>
      </c>
      <c r="AN507" s="147">
        <f t="shared" si="751"/>
        <v>2.69</v>
      </c>
      <c r="AO507" s="420">
        <v>0</v>
      </c>
      <c r="AP507" s="431">
        <f t="shared" si="571"/>
        <v>0</v>
      </c>
      <c r="AQ507" s="385">
        <v>53</v>
      </c>
      <c r="AR507" s="237">
        <f t="shared" si="572"/>
        <v>142.57</v>
      </c>
      <c r="AS507" s="96">
        <v>0</v>
      </c>
      <c r="AT507" s="431">
        <f t="shared" si="573"/>
        <v>0</v>
      </c>
      <c r="AU507" s="420">
        <v>120</v>
      </c>
      <c r="AV507" s="431">
        <f t="shared" si="574"/>
        <v>322.8</v>
      </c>
      <c r="AW507" s="385">
        <v>11568</v>
      </c>
      <c r="AX507" s="431">
        <f t="shared" si="575"/>
        <v>31117.919999999998</v>
      </c>
      <c r="AY507" s="386">
        <v>17700</v>
      </c>
      <c r="AZ507" s="431">
        <f t="shared" si="576"/>
        <v>47613</v>
      </c>
      <c r="BA507" s="386">
        <v>38184</v>
      </c>
      <c r="BB507" s="431">
        <f t="shared" si="577"/>
        <v>102714.95999999999</v>
      </c>
      <c r="BC507" s="386">
        <v>37572</v>
      </c>
      <c r="BD507" s="431">
        <f t="shared" si="588"/>
        <v>101068.68</v>
      </c>
      <c r="BE507" s="385">
        <v>27492</v>
      </c>
      <c r="BF507" s="431">
        <f t="shared" si="578"/>
        <v>73953.48</v>
      </c>
      <c r="BG507" s="386">
        <v>27780</v>
      </c>
      <c r="BH507" s="431">
        <f t="shared" si="579"/>
        <v>74728.2</v>
      </c>
      <c r="BI507" s="386">
        <v>46792</v>
      </c>
      <c r="BJ507" s="431">
        <f t="shared" si="580"/>
        <v>125870.48</v>
      </c>
      <c r="BK507" s="385">
        <v>34812</v>
      </c>
      <c r="BL507" s="445">
        <f t="shared" si="581"/>
        <v>93644.28</v>
      </c>
      <c r="BM507" s="77" t="s">
        <v>1488</v>
      </c>
      <c r="BN507" s="306"/>
      <c r="BO507" s="599"/>
      <c r="BP507" s="306" t="str">
        <f t="shared" si="589"/>
        <v>P09802-xx1</v>
      </c>
    </row>
    <row r="508" spans="1:68" ht="14.25" hidden="1" customHeight="1">
      <c r="A508" s="493" t="s">
        <v>864</v>
      </c>
      <c r="B508" s="130" t="s">
        <v>1422</v>
      </c>
      <c r="C508" s="544" t="s">
        <v>87</v>
      </c>
      <c r="D508" s="549" t="s">
        <v>161</v>
      </c>
      <c r="E508" s="550" t="s">
        <v>194</v>
      </c>
      <c r="F508" s="1070"/>
      <c r="G508" s="214">
        <v>2024</v>
      </c>
      <c r="H508" s="176" t="s">
        <v>212</v>
      </c>
      <c r="I508" s="176" t="s">
        <v>217</v>
      </c>
      <c r="J508" s="330" t="s">
        <v>196</v>
      </c>
      <c r="K508" s="176" t="s">
        <v>1265</v>
      </c>
      <c r="L508" s="176" t="s">
        <v>167</v>
      </c>
      <c r="M508" s="327" t="s">
        <v>870</v>
      </c>
      <c r="N508" s="55">
        <v>13.790000000000001</v>
      </c>
      <c r="O508" s="55">
        <f t="shared" si="582"/>
        <v>15.17</v>
      </c>
      <c r="P508" s="55">
        <v>15.17</v>
      </c>
      <c r="Q508" s="55">
        <f t="shared" si="583"/>
        <v>15.17</v>
      </c>
      <c r="R508" s="55">
        <f t="shared" si="583"/>
        <v>15.17</v>
      </c>
      <c r="S508" s="55">
        <f t="shared" si="583"/>
        <v>15.17</v>
      </c>
      <c r="T508" s="55">
        <f t="shared" si="567"/>
        <v>15.17</v>
      </c>
      <c r="U508" s="55">
        <f t="shared" si="567"/>
        <v>15.17</v>
      </c>
      <c r="V508" s="55">
        <f t="shared" si="567"/>
        <v>15.17</v>
      </c>
      <c r="W508" s="55">
        <f t="shared" si="567"/>
        <v>15.17</v>
      </c>
      <c r="X508" s="55">
        <v>15.17</v>
      </c>
      <c r="Y508" s="55">
        <f t="shared" ref="Y508:AA508" si="752">X508</f>
        <v>15.17</v>
      </c>
      <c r="Z508" s="55">
        <f t="shared" si="752"/>
        <v>15.17</v>
      </c>
      <c r="AA508" s="55">
        <f t="shared" si="752"/>
        <v>15.17</v>
      </c>
      <c r="AB508" s="147">
        <f t="shared" si="585"/>
        <v>2.69</v>
      </c>
      <c r="AC508" s="147">
        <v>2.69</v>
      </c>
      <c r="AD508" s="147">
        <f t="shared" ref="AD508:AJ508" si="753">AC508</f>
        <v>2.69</v>
      </c>
      <c r="AE508" s="147">
        <f t="shared" si="753"/>
        <v>2.69</v>
      </c>
      <c r="AF508" s="147">
        <f t="shared" si="753"/>
        <v>2.69</v>
      </c>
      <c r="AG508" s="147">
        <f t="shared" si="753"/>
        <v>2.69</v>
      </c>
      <c r="AH508" s="147">
        <f t="shared" si="753"/>
        <v>2.69</v>
      </c>
      <c r="AI508" s="147">
        <f t="shared" si="753"/>
        <v>2.69</v>
      </c>
      <c r="AJ508" s="147">
        <f t="shared" si="753"/>
        <v>2.69</v>
      </c>
      <c r="AK508" s="147">
        <v>2.69</v>
      </c>
      <c r="AL508" s="147">
        <f t="shared" ref="AL508:AN508" si="754">AK508</f>
        <v>2.69</v>
      </c>
      <c r="AM508" s="147">
        <f t="shared" si="754"/>
        <v>2.69</v>
      </c>
      <c r="AN508" s="147">
        <f t="shared" si="754"/>
        <v>2.69</v>
      </c>
      <c r="AO508" s="420">
        <v>0</v>
      </c>
      <c r="AP508" s="431">
        <f t="shared" si="571"/>
        <v>0</v>
      </c>
      <c r="AQ508" s="385">
        <v>0</v>
      </c>
      <c r="AR508" s="237">
        <f t="shared" si="572"/>
        <v>0</v>
      </c>
      <c r="AS508" s="96">
        <v>0</v>
      </c>
      <c r="AT508" s="431">
        <f t="shared" si="573"/>
        <v>0</v>
      </c>
      <c r="AU508" s="420">
        <v>0</v>
      </c>
      <c r="AV508" s="431">
        <f t="shared" si="574"/>
        <v>0</v>
      </c>
      <c r="AW508" s="385">
        <v>204</v>
      </c>
      <c r="AX508" s="431">
        <f t="shared" si="575"/>
        <v>548.76</v>
      </c>
      <c r="AY508" s="386">
        <v>228</v>
      </c>
      <c r="AZ508" s="431">
        <f t="shared" si="576"/>
        <v>613.31999999999994</v>
      </c>
      <c r="BA508" s="386">
        <v>0</v>
      </c>
      <c r="BB508" s="431">
        <f t="shared" si="577"/>
        <v>0</v>
      </c>
      <c r="BC508" s="386">
        <v>840</v>
      </c>
      <c r="BD508" s="431">
        <f t="shared" si="588"/>
        <v>2259.6</v>
      </c>
      <c r="BE508" s="385">
        <v>468</v>
      </c>
      <c r="BF508" s="431">
        <f t="shared" si="578"/>
        <v>1258.92</v>
      </c>
      <c r="BG508" s="386">
        <v>0</v>
      </c>
      <c r="BH508" s="431">
        <f t="shared" si="579"/>
        <v>0</v>
      </c>
      <c r="BI508" s="386">
        <v>504</v>
      </c>
      <c r="BJ508" s="431">
        <f t="shared" si="580"/>
        <v>1355.76</v>
      </c>
      <c r="BK508" s="385">
        <v>156</v>
      </c>
      <c r="BL508" s="445">
        <f t="shared" si="581"/>
        <v>419.64</v>
      </c>
      <c r="BM508" s="77" t="s">
        <v>1498</v>
      </c>
      <c r="BN508" s="306"/>
      <c r="BO508" s="599"/>
      <c r="BP508" s="306" t="str">
        <f t="shared" si="589"/>
        <v>P09802-KD1</v>
      </c>
    </row>
    <row r="509" spans="1:68" ht="14.25" hidden="1" customHeight="1">
      <c r="A509" s="493" t="s">
        <v>864</v>
      </c>
      <c r="B509" s="130" t="s">
        <v>1422</v>
      </c>
      <c r="C509" s="544" t="s">
        <v>87</v>
      </c>
      <c r="D509" s="549" t="s">
        <v>161</v>
      </c>
      <c r="E509" s="550" t="s">
        <v>194</v>
      </c>
      <c r="F509" s="1070"/>
      <c r="G509" s="214">
        <v>2022</v>
      </c>
      <c r="H509" s="176" t="s">
        <v>212</v>
      </c>
      <c r="I509" s="176" t="s">
        <v>217</v>
      </c>
      <c r="J509" s="330" t="s">
        <v>196</v>
      </c>
      <c r="K509" s="176" t="s">
        <v>1181</v>
      </c>
      <c r="L509" s="176" t="s">
        <v>167</v>
      </c>
      <c r="M509" s="327" t="s">
        <v>1478</v>
      </c>
      <c r="N509" s="55">
        <v>12.44</v>
      </c>
      <c r="O509" s="55">
        <f t="shared" si="582"/>
        <v>13.37</v>
      </c>
      <c r="P509" s="55">
        <v>13.37</v>
      </c>
      <c r="Q509" s="55">
        <f t="shared" si="583"/>
        <v>13.37</v>
      </c>
      <c r="R509" s="55">
        <f t="shared" si="583"/>
        <v>13.37</v>
      </c>
      <c r="S509" s="55">
        <f t="shared" si="583"/>
        <v>13.37</v>
      </c>
      <c r="T509" s="55">
        <f t="shared" si="567"/>
        <v>13.37</v>
      </c>
      <c r="U509" s="55">
        <f t="shared" si="567"/>
        <v>13.37</v>
      </c>
      <c r="V509" s="55">
        <f t="shared" si="567"/>
        <v>13.37</v>
      </c>
      <c r="W509" s="55">
        <f t="shared" si="567"/>
        <v>13.37</v>
      </c>
      <c r="X509" s="55">
        <v>13.37</v>
      </c>
      <c r="Y509" s="55">
        <f t="shared" ref="Y509:AA509" si="755">X509</f>
        <v>13.37</v>
      </c>
      <c r="Z509" s="55">
        <f t="shared" si="755"/>
        <v>13.37</v>
      </c>
      <c r="AA509" s="55">
        <f t="shared" si="755"/>
        <v>13.37</v>
      </c>
      <c r="AB509" s="147">
        <f t="shared" si="585"/>
        <v>2.63</v>
      </c>
      <c r="AC509" s="147">
        <v>2.63</v>
      </c>
      <c r="AD509" s="147">
        <f t="shared" ref="AD509:AJ509" si="756">AC509</f>
        <v>2.63</v>
      </c>
      <c r="AE509" s="147">
        <f t="shared" si="756"/>
        <v>2.63</v>
      </c>
      <c r="AF509" s="147">
        <f t="shared" si="756"/>
        <v>2.63</v>
      </c>
      <c r="AG509" s="147">
        <f t="shared" si="756"/>
        <v>2.63</v>
      </c>
      <c r="AH509" s="147">
        <f t="shared" si="756"/>
        <v>2.63</v>
      </c>
      <c r="AI509" s="147">
        <f t="shared" si="756"/>
        <v>2.63</v>
      </c>
      <c r="AJ509" s="147">
        <f t="shared" si="756"/>
        <v>2.63</v>
      </c>
      <c r="AK509" s="147">
        <v>2.63</v>
      </c>
      <c r="AL509" s="147">
        <f t="shared" ref="AL509:AN509" si="757">AK509</f>
        <v>2.63</v>
      </c>
      <c r="AM509" s="147">
        <f t="shared" si="757"/>
        <v>2.63</v>
      </c>
      <c r="AN509" s="147">
        <f t="shared" si="757"/>
        <v>2.63</v>
      </c>
      <c r="AO509" s="420">
        <v>0</v>
      </c>
      <c r="AP509" s="431">
        <f t="shared" si="571"/>
        <v>0</v>
      </c>
      <c r="AQ509" s="385">
        <v>0</v>
      </c>
      <c r="AR509" s="237">
        <f t="shared" si="572"/>
        <v>0</v>
      </c>
      <c r="AS509" s="96">
        <v>0</v>
      </c>
      <c r="AT509" s="431">
        <f t="shared" si="573"/>
        <v>0</v>
      </c>
      <c r="AU509" s="420">
        <v>0</v>
      </c>
      <c r="AV509" s="431">
        <f t="shared" si="574"/>
        <v>0</v>
      </c>
      <c r="AW509" s="385">
        <v>0</v>
      </c>
      <c r="AX509" s="431">
        <f t="shared" si="575"/>
        <v>0</v>
      </c>
      <c r="AY509" s="386">
        <v>0</v>
      </c>
      <c r="AZ509" s="431">
        <f t="shared" si="576"/>
        <v>0</v>
      </c>
      <c r="BA509" s="386">
        <v>0</v>
      </c>
      <c r="BB509" s="431">
        <f t="shared" si="577"/>
        <v>0</v>
      </c>
      <c r="BC509" s="386">
        <v>0</v>
      </c>
      <c r="BD509" s="431">
        <f t="shared" si="588"/>
        <v>0</v>
      </c>
      <c r="BE509" s="385">
        <v>0</v>
      </c>
      <c r="BF509" s="431">
        <f t="shared" si="578"/>
        <v>0</v>
      </c>
      <c r="BG509" s="386">
        <v>0</v>
      </c>
      <c r="BH509" s="431">
        <f t="shared" si="579"/>
        <v>0</v>
      </c>
      <c r="BI509" s="386">
        <v>0</v>
      </c>
      <c r="BJ509" s="431">
        <f t="shared" si="580"/>
        <v>0</v>
      </c>
      <c r="BK509" s="385">
        <v>0</v>
      </c>
      <c r="BL509" s="445">
        <f t="shared" si="581"/>
        <v>0</v>
      </c>
      <c r="BM509" s="77" t="s">
        <v>1482</v>
      </c>
      <c r="BN509" s="306"/>
      <c r="BO509" s="599"/>
      <c r="BP509" s="306" t="str">
        <f t="shared" si="589"/>
        <v>N00541-xx1</v>
      </c>
    </row>
    <row r="510" spans="1:68" ht="14.25" hidden="1" customHeight="1">
      <c r="A510" s="493" t="s">
        <v>864</v>
      </c>
      <c r="B510" s="130" t="s">
        <v>1422</v>
      </c>
      <c r="C510" s="544" t="s">
        <v>87</v>
      </c>
      <c r="D510" s="549" t="s">
        <v>161</v>
      </c>
      <c r="E510" s="550" t="s">
        <v>194</v>
      </c>
      <c r="F510" s="1070"/>
      <c r="G510" s="214">
        <v>2022</v>
      </c>
      <c r="H510" s="176" t="s">
        <v>212</v>
      </c>
      <c r="I510" s="176" t="s">
        <v>217</v>
      </c>
      <c r="J510" s="330" t="s">
        <v>196</v>
      </c>
      <c r="K510" s="176" t="s">
        <v>1181</v>
      </c>
      <c r="L510" s="176" t="s">
        <v>167</v>
      </c>
      <c r="M510" s="327" t="s">
        <v>1478</v>
      </c>
      <c r="N510" s="55">
        <v>13.49</v>
      </c>
      <c r="O510" s="55">
        <f t="shared" si="582"/>
        <v>14.42</v>
      </c>
      <c r="P510" s="55">
        <v>14.42</v>
      </c>
      <c r="Q510" s="55">
        <f t="shared" si="583"/>
        <v>14.42</v>
      </c>
      <c r="R510" s="55">
        <f t="shared" si="583"/>
        <v>14.42</v>
      </c>
      <c r="S510" s="55">
        <f t="shared" si="583"/>
        <v>14.42</v>
      </c>
      <c r="T510" s="55">
        <f t="shared" si="567"/>
        <v>14.42</v>
      </c>
      <c r="U510" s="55">
        <f t="shared" si="567"/>
        <v>14.42</v>
      </c>
      <c r="V510" s="55">
        <f t="shared" si="567"/>
        <v>14.42</v>
      </c>
      <c r="W510" s="55">
        <f t="shared" si="567"/>
        <v>14.42</v>
      </c>
      <c r="X510" s="55">
        <v>14.42</v>
      </c>
      <c r="Y510" s="55">
        <f t="shared" ref="Y510:AA510" si="758">X510</f>
        <v>14.42</v>
      </c>
      <c r="Z510" s="55">
        <f t="shared" si="758"/>
        <v>14.42</v>
      </c>
      <c r="AA510" s="55">
        <f t="shared" si="758"/>
        <v>14.42</v>
      </c>
      <c r="AB510" s="147">
        <f t="shared" si="585"/>
        <v>2.63</v>
      </c>
      <c r="AC510" s="147">
        <v>2.63</v>
      </c>
      <c r="AD510" s="147">
        <f t="shared" ref="AD510:AJ510" si="759">AC510</f>
        <v>2.63</v>
      </c>
      <c r="AE510" s="147">
        <f t="shared" si="759"/>
        <v>2.63</v>
      </c>
      <c r="AF510" s="147">
        <f t="shared" si="759"/>
        <v>2.63</v>
      </c>
      <c r="AG510" s="147">
        <f t="shared" si="759"/>
        <v>2.63</v>
      </c>
      <c r="AH510" s="147">
        <f t="shared" si="759"/>
        <v>2.63</v>
      </c>
      <c r="AI510" s="147">
        <f t="shared" si="759"/>
        <v>2.63</v>
      </c>
      <c r="AJ510" s="147">
        <f t="shared" si="759"/>
        <v>2.63</v>
      </c>
      <c r="AK510" s="147">
        <v>2.63</v>
      </c>
      <c r="AL510" s="147">
        <f t="shared" ref="AL510:AN510" si="760">AK510</f>
        <v>2.63</v>
      </c>
      <c r="AM510" s="147">
        <f t="shared" si="760"/>
        <v>2.63</v>
      </c>
      <c r="AN510" s="147">
        <f t="shared" si="760"/>
        <v>2.63</v>
      </c>
      <c r="AO510" s="420">
        <v>0</v>
      </c>
      <c r="AP510" s="431">
        <f t="shared" si="571"/>
        <v>0</v>
      </c>
      <c r="AQ510" s="385">
        <v>0</v>
      </c>
      <c r="AR510" s="237">
        <f t="shared" si="572"/>
        <v>0</v>
      </c>
      <c r="AS510" s="96">
        <v>0</v>
      </c>
      <c r="AT510" s="431">
        <f t="shared" si="573"/>
        <v>0</v>
      </c>
      <c r="AU510" s="420">
        <v>0</v>
      </c>
      <c r="AV510" s="431">
        <f t="shared" si="574"/>
        <v>0</v>
      </c>
      <c r="AW510" s="385">
        <v>0</v>
      </c>
      <c r="AX510" s="431">
        <f t="shared" si="575"/>
        <v>0</v>
      </c>
      <c r="AY510" s="386">
        <v>0</v>
      </c>
      <c r="AZ510" s="431">
        <f t="shared" si="576"/>
        <v>0</v>
      </c>
      <c r="BA510" s="386">
        <v>0</v>
      </c>
      <c r="BB510" s="431">
        <f t="shared" si="577"/>
        <v>0</v>
      </c>
      <c r="BC510" s="386">
        <v>0</v>
      </c>
      <c r="BD510" s="431">
        <f t="shared" si="588"/>
        <v>0</v>
      </c>
      <c r="BE510" s="385">
        <v>0</v>
      </c>
      <c r="BF510" s="431">
        <f t="shared" si="578"/>
        <v>0</v>
      </c>
      <c r="BG510" s="386">
        <v>0</v>
      </c>
      <c r="BH510" s="431">
        <f t="shared" si="579"/>
        <v>0</v>
      </c>
      <c r="BI510" s="386">
        <v>0</v>
      </c>
      <c r="BJ510" s="431">
        <f t="shared" si="580"/>
        <v>0</v>
      </c>
      <c r="BK510" s="385">
        <v>0</v>
      </c>
      <c r="BL510" s="445">
        <f t="shared" si="581"/>
        <v>0</v>
      </c>
      <c r="BM510" s="77" t="s">
        <v>1489</v>
      </c>
      <c r="BN510" s="306"/>
      <c r="BO510" s="599"/>
      <c r="BP510" s="306" t="str">
        <f t="shared" si="589"/>
        <v>N00541-KD1</v>
      </c>
    </row>
    <row r="511" spans="1:68" ht="14.25" hidden="1" customHeight="1">
      <c r="A511" s="493" t="s">
        <v>864</v>
      </c>
      <c r="B511" s="130" t="s">
        <v>1422</v>
      </c>
      <c r="C511" s="544" t="s">
        <v>87</v>
      </c>
      <c r="D511" s="549" t="s">
        <v>161</v>
      </c>
      <c r="E511" s="550" t="s">
        <v>194</v>
      </c>
      <c r="F511" s="1070"/>
      <c r="G511" s="214">
        <v>2022</v>
      </c>
      <c r="H511" s="176" t="s">
        <v>212</v>
      </c>
      <c r="I511" s="176" t="s">
        <v>217</v>
      </c>
      <c r="J511" s="330" t="s">
        <v>196</v>
      </c>
      <c r="K511" s="176" t="s">
        <v>1181</v>
      </c>
      <c r="L511" s="176" t="s">
        <v>167</v>
      </c>
      <c r="M511" s="327" t="s">
        <v>1478</v>
      </c>
      <c r="N511" s="55">
        <v>12.25</v>
      </c>
      <c r="O511" s="55">
        <f t="shared" si="582"/>
        <v>12.25</v>
      </c>
      <c r="P511" s="55">
        <v>12.25</v>
      </c>
      <c r="Q511" s="55">
        <f t="shared" si="583"/>
        <v>12.25</v>
      </c>
      <c r="R511" s="55">
        <f t="shared" si="583"/>
        <v>12.25</v>
      </c>
      <c r="S511" s="55">
        <f t="shared" si="583"/>
        <v>12.25</v>
      </c>
      <c r="T511" s="55">
        <f t="shared" si="567"/>
        <v>12.25</v>
      </c>
      <c r="U511" s="55">
        <f t="shared" si="567"/>
        <v>12.25</v>
      </c>
      <c r="V511" s="55">
        <f t="shared" si="567"/>
        <v>12.25</v>
      </c>
      <c r="W511" s="55">
        <f t="shared" si="567"/>
        <v>12.25</v>
      </c>
      <c r="X511" s="55">
        <v>12.25</v>
      </c>
      <c r="Y511" s="55">
        <f t="shared" ref="Y511:AA511" si="761">X511</f>
        <v>12.25</v>
      </c>
      <c r="Z511" s="55">
        <f t="shared" si="761"/>
        <v>12.25</v>
      </c>
      <c r="AA511" s="55">
        <f t="shared" si="761"/>
        <v>12.25</v>
      </c>
      <c r="AB511" s="147">
        <f t="shared" si="585"/>
        <v>1.36</v>
      </c>
      <c r="AC511" s="147">
        <v>1.36</v>
      </c>
      <c r="AD511" s="147">
        <f t="shared" ref="AD511:AJ511" si="762">AC511</f>
        <v>1.36</v>
      </c>
      <c r="AE511" s="147">
        <f t="shared" si="762"/>
        <v>1.36</v>
      </c>
      <c r="AF511" s="147">
        <f t="shared" si="762"/>
        <v>1.36</v>
      </c>
      <c r="AG511" s="147">
        <f t="shared" si="762"/>
        <v>1.36</v>
      </c>
      <c r="AH511" s="147">
        <f t="shared" si="762"/>
        <v>1.36</v>
      </c>
      <c r="AI511" s="147">
        <f t="shared" si="762"/>
        <v>1.36</v>
      </c>
      <c r="AJ511" s="147">
        <f t="shared" si="762"/>
        <v>1.36</v>
      </c>
      <c r="AK511" s="147">
        <v>1.36</v>
      </c>
      <c r="AL511" s="147">
        <f t="shared" ref="AL511:AN511" si="763">AK511</f>
        <v>1.36</v>
      </c>
      <c r="AM511" s="147">
        <f t="shared" si="763"/>
        <v>1.36</v>
      </c>
      <c r="AN511" s="147">
        <f t="shared" si="763"/>
        <v>1.36</v>
      </c>
      <c r="AO511" s="420">
        <v>0</v>
      </c>
      <c r="AP511" s="431">
        <f t="shared" si="571"/>
        <v>0</v>
      </c>
      <c r="AQ511" s="385">
        <v>0</v>
      </c>
      <c r="AR511" s="237">
        <f t="shared" si="572"/>
        <v>0</v>
      </c>
      <c r="AS511" s="96">
        <v>0</v>
      </c>
      <c r="AT511" s="431">
        <f t="shared" si="573"/>
        <v>0</v>
      </c>
      <c r="AU511" s="420">
        <v>0</v>
      </c>
      <c r="AV511" s="431">
        <f t="shared" si="574"/>
        <v>0</v>
      </c>
      <c r="AW511" s="385">
        <v>0</v>
      </c>
      <c r="AX511" s="431">
        <f t="shared" si="575"/>
        <v>0</v>
      </c>
      <c r="AY511" s="386">
        <v>0</v>
      </c>
      <c r="AZ511" s="431">
        <f t="shared" si="576"/>
        <v>0</v>
      </c>
      <c r="BA511" s="386">
        <v>0</v>
      </c>
      <c r="BB511" s="431">
        <f t="shared" si="577"/>
        <v>0</v>
      </c>
      <c r="BC511" s="386">
        <v>0</v>
      </c>
      <c r="BD511" s="431">
        <f t="shared" si="588"/>
        <v>0</v>
      </c>
      <c r="BE511" s="385">
        <v>0</v>
      </c>
      <c r="BF511" s="431">
        <f t="shared" si="578"/>
        <v>0</v>
      </c>
      <c r="BG511" s="386">
        <v>0</v>
      </c>
      <c r="BH511" s="431">
        <f t="shared" si="579"/>
        <v>0</v>
      </c>
      <c r="BI511" s="386">
        <v>0</v>
      </c>
      <c r="BJ511" s="431">
        <f t="shared" si="580"/>
        <v>0</v>
      </c>
      <c r="BK511" s="385">
        <v>0</v>
      </c>
      <c r="BL511" s="445">
        <f t="shared" si="581"/>
        <v>0</v>
      </c>
      <c r="BM511" s="77" t="s">
        <v>1483</v>
      </c>
      <c r="BN511" s="306"/>
      <c r="BO511" s="599"/>
      <c r="BP511" s="306" t="str">
        <f t="shared" si="589"/>
        <v>N21809-xx1</v>
      </c>
    </row>
    <row r="512" spans="1:68" ht="14.25" hidden="1" customHeight="1">
      <c r="A512" s="493" t="s">
        <v>864</v>
      </c>
      <c r="B512" s="130" t="s">
        <v>1422</v>
      </c>
      <c r="C512" s="544" t="s">
        <v>87</v>
      </c>
      <c r="D512" s="549" t="s">
        <v>161</v>
      </c>
      <c r="E512" s="550" t="s">
        <v>194</v>
      </c>
      <c r="F512" s="1070"/>
      <c r="G512" s="214">
        <v>2022</v>
      </c>
      <c r="H512" s="176" t="s">
        <v>212</v>
      </c>
      <c r="I512" s="176" t="s">
        <v>217</v>
      </c>
      <c r="J512" s="330" t="s">
        <v>196</v>
      </c>
      <c r="K512" s="176" t="s">
        <v>1181</v>
      </c>
      <c r="L512" s="176" t="s">
        <v>167</v>
      </c>
      <c r="M512" s="327" t="s">
        <v>1478</v>
      </c>
      <c r="N512" s="55">
        <v>13.3</v>
      </c>
      <c r="O512" s="55">
        <f t="shared" si="582"/>
        <v>13.3</v>
      </c>
      <c r="P512" s="55">
        <v>13.3</v>
      </c>
      <c r="Q512" s="55">
        <f t="shared" si="583"/>
        <v>13.3</v>
      </c>
      <c r="R512" s="55">
        <f t="shared" si="583"/>
        <v>13.3</v>
      </c>
      <c r="S512" s="55">
        <f t="shared" si="583"/>
        <v>13.3</v>
      </c>
      <c r="T512" s="55">
        <f t="shared" si="567"/>
        <v>13.3</v>
      </c>
      <c r="U512" s="55">
        <f t="shared" si="567"/>
        <v>13.3</v>
      </c>
      <c r="V512" s="55">
        <f t="shared" si="567"/>
        <v>13.3</v>
      </c>
      <c r="W512" s="55">
        <f t="shared" si="567"/>
        <v>13.3</v>
      </c>
      <c r="X512" s="55">
        <v>13.3</v>
      </c>
      <c r="Y512" s="55">
        <f t="shared" ref="Y512:AA512" si="764">X512</f>
        <v>13.3</v>
      </c>
      <c r="Z512" s="55">
        <f t="shared" si="764"/>
        <v>13.3</v>
      </c>
      <c r="AA512" s="55">
        <f t="shared" si="764"/>
        <v>13.3</v>
      </c>
      <c r="AB512" s="147">
        <f t="shared" si="585"/>
        <v>1.36</v>
      </c>
      <c r="AC512" s="147">
        <v>1.36</v>
      </c>
      <c r="AD512" s="147">
        <f t="shared" ref="AD512:AJ512" si="765">AC512</f>
        <v>1.36</v>
      </c>
      <c r="AE512" s="147">
        <f t="shared" si="765"/>
        <v>1.36</v>
      </c>
      <c r="AF512" s="147">
        <f t="shared" si="765"/>
        <v>1.36</v>
      </c>
      <c r="AG512" s="147">
        <f t="shared" si="765"/>
        <v>1.36</v>
      </c>
      <c r="AH512" s="147">
        <f t="shared" si="765"/>
        <v>1.36</v>
      </c>
      <c r="AI512" s="147">
        <f t="shared" si="765"/>
        <v>1.36</v>
      </c>
      <c r="AJ512" s="147">
        <f t="shared" si="765"/>
        <v>1.36</v>
      </c>
      <c r="AK512" s="147">
        <v>1.36</v>
      </c>
      <c r="AL512" s="147">
        <f t="shared" ref="AL512:AN512" si="766">AK512</f>
        <v>1.36</v>
      </c>
      <c r="AM512" s="147">
        <f t="shared" si="766"/>
        <v>1.36</v>
      </c>
      <c r="AN512" s="147">
        <f t="shared" si="766"/>
        <v>1.36</v>
      </c>
      <c r="AO512" s="420">
        <v>0</v>
      </c>
      <c r="AP512" s="431">
        <f t="shared" si="571"/>
        <v>0</v>
      </c>
      <c r="AQ512" s="385">
        <v>0</v>
      </c>
      <c r="AR512" s="237">
        <f t="shared" si="572"/>
        <v>0</v>
      </c>
      <c r="AS512" s="96">
        <v>0</v>
      </c>
      <c r="AT512" s="431">
        <f t="shared" si="573"/>
        <v>0</v>
      </c>
      <c r="AU512" s="420">
        <v>0</v>
      </c>
      <c r="AV512" s="431">
        <f t="shared" si="574"/>
        <v>0</v>
      </c>
      <c r="AW512" s="385">
        <v>0</v>
      </c>
      <c r="AX512" s="431">
        <f t="shared" si="575"/>
        <v>0</v>
      </c>
      <c r="AY512" s="386">
        <v>0</v>
      </c>
      <c r="AZ512" s="431">
        <f t="shared" si="576"/>
        <v>0</v>
      </c>
      <c r="BA512" s="386">
        <v>0</v>
      </c>
      <c r="BB512" s="431">
        <f t="shared" si="577"/>
        <v>0</v>
      </c>
      <c r="BC512" s="386">
        <v>0</v>
      </c>
      <c r="BD512" s="431">
        <f t="shared" si="588"/>
        <v>0</v>
      </c>
      <c r="BE512" s="385">
        <v>0</v>
      </c>
      <c r="BF512" s="431">
        <f t="shared" si="578"/>
        <v>0</v>
      </c>
      <c r="BG512" s="386">
        <v>0</v>
      </c>
      <c r="BH512" s="431">
        <f t="shared" si="579"/>
        <v>0</v>
      </c>
      <c r="BI512" s="386">
        <v>0</v>
      </c>
      <c r="BJ512" s="431">
        <f t="shared" si="580"/>
        <v>0</v>
      </c>
      <c r="BK512" s="385">
        <v>0</v>
      </c>
      <c r="BL512" s="445">
        <f t="shared" si="581"/>
        <v>0</v>
      </c>
      <c r="BM512" s="77" t="s">
        <v>1490</v>
      </c>
      <c r="BN512" s="306"/>
      <c r="BO512" s="599"/>
      <c r="BP512" s="306" t="str">
        <f t="shared" si="589"/>
        <v>N21809-KD1</v>
      </c>
    </row>
    <row r="513" spans="1:68" ht="14.25" hidden="1" customHeight="1">
      <c r="A513" s="493" t="s">
        <v>864</v>
      </c>
      <c r="B513" s="130" t="s">
        <v>1422</v>
      </c>
      <c r="C513" s="544" t="s">
        <v>87</v>
      </c>
      <c r="D513" s="549" t="s">
        <v>161</v>
      </c>
      <c r="E513" s="550" t="s">
        <v>194</v>
      </c>
      <c r="F513" s="1070"/>
      <c r="G513" s="214">
        <v>2022</v>
      </c>
      <c r="H513" s="176" t="s">
        <v>212</v>
      </c>
      <c r="I513" s="176" t="s">
        <v>217</v>
      </c>
      <c r="J513" s="330" t="s">
        <v>196</v>
      </c>
      <c r="K513" s="176" t="s">
        <v>1181</v>
      </c>
      <c r="L513" s="176" t="s">
        <v>167</v>
      </c>
      <c r="M513" s="327" t="s">
        <v>1478</v>
      </c>
      <c r="N513" s="55">
        <v>12.7</v>
      </c>
      <c r="O513" s="55">
        <f t="shared" si="582"/>
        <v>12.7</v>
      </c>
      <c r="P513" s="55">
        <v>12.7</v>
      </c>
      <c r="Q513" s="55">
        <f t="shared" si="583"/>
        <v>12.7</v>
      </c>
      <c r="R513" s="55">
        <f t="shared" si="583"/>
        <v>12.7</v>
      </c>
      <c r="S513" s="55">
        <f t="shared" si="583"/>
        <v>12.7</v>
      </c>
      <c r="T513" s="55">
        <f t="shared" si="567"/>
        <v>12.7</v>
      </c>
      <c r="U513" s="55">
        <f t="shared" si="567"/>
        <v>12.7</v>
      </c>
      <c r="V513" s="55">
        <f t="shared" si="567"/>
        <v>12.7</v>
      </c>
      <c r="W513" s="55">
        <f t="shared" si="567"/>
        <v>12.7</v>
      </c>
      <c r="X513" s="55">
        <v>12.7</v>
      </c>
      <c r="Y513" s="55">
        <f t="shared" ref="Y513:AA513" si="767">X513</f>
        <v>12.7</v>
      </c>
      <c r="Z513" s="55">
        <f t="shared" si="767"/>
        <v>12.7</v>
      </c>
      <c r="AA513" s="55">
        <f t="shared" si="767"/>
        <v>12.7</v>
      </c>
      <c r="AB513" s="147">
        <f t="shared" si="585"/>
        <v>1.34</v>
      </c>
      <c r="AC513" s="147">
        <v>1.34</v>
      </c>
      <c r="AD513" s="147">
        <f t="shared" ref="AD513:AJ513" si="768">AC513</f>
        <v>1.34</v>
      </c>
      <c r="AE513" s="147">
        <f t="shared" si="768"/>
        <v>1.34</v>
      </c>
      <c r="AF513" s="147">
        <f t="shared" si="768"/>
        <v>1.34</v>
      </c>
      <c r="AG513" s="147">
        <f t="shared" si="768"/>
        <v>1.34</v>
      </c>
      <c r="AH513" s="147">
        <f t="shared" si="768"/>
        <v>1.34</v>
      </c>
      <c r="AI513" s="147">
        <f t="shared" si="768"/>
        <v>1.34</v>
      </c>
      <c r="AJ513" s="147">
        <f t="shared" si="768"/>
        <v>1.34</v>
      </c>
      <c r="AK513" s="147">
        <v>1.34</v>
      </c>
      <c r="AL513" s="147">
        <f t="shared" ref="AL513:AN513" si="769">AK513</f>
        <v>1.34</v>
      </c>
      <c r="AM513" s="147">
        <f t="shared" si="769"/>
        <v>1.34</v>
      </c>
      <c r="AN513" s="147">
        <f t="shared" si="769"/>
        <v>1.34</v>
      </c>
      <c r="AO513" s="420">
        <v>0</v>
      </c>
      <c r="AP513" s="431">
        <f t="shared" si="571"/>
        <v>0</v>
      </c>
      <c r="AQ513" s="385">
        <v>0</v>
      </c>
      <c r="AR513" s="237">
        <f t="shared" si="572"/>
        <v>0</v>
      </c>
      <c r="AS513" s="96">
        <v>0</v>
      </c>
      <c r="AT513" s="431">
        <f t="shared" si="573"/>
        <v>0</v>
      </c>
      <c r="AU513" s="420">
        <v>0</v>
      </c>
      <c r="AV513" s="431">
        <f t="shared" si="574"/>
        <v>0</v>
      </c>
      <c r="AW513" s="385">
        <v>0</v>
      </c>
      <c r="AX513" s="431">
        <f t="shared" si="575"/>
        <v>0</v>
      </c>
      <c r="AY513" s="386">
        <v>0</v>
      </c>
      <c r="AZ513" s="431">
        <f t="shared" si="576"/>
        <v>0</v>
      </c>
      <c r="BA513" s="386">
        <v>0</v>
      </c>
      <c r="BB513" s="431">
        <f t="shared" si="577"/>
        <v>0</v>
      </c>
      <c r="BC513" s="386">
        <v>0</v>
      </c>
      <c r="BD513" s="431">
        <f t="shared" si="588"/>
        <v>0</v>
      </c>
      <c r="BE513" s="385">
        <v>0</v>
      </c>
      <c r="BF513" s="431">
        <f t="shared" si="578"/>
        <v>0</v>
      </c>
      <c r="BG513" s="386">
        <v>0</v>
      </c>
      <c r="BH513" s="431">
        <f t="shared" si="579"/>
        <v>0</v>
      </c>
      <c r="BI513" s="386">
        <v>0</v>
      </c>
      <c r="BJ513" s="431">
        <f t="shared" si="580"/>
        <v>0</v>
      </c>
      <c r="BK513" s="385">
        <v>0</v>
      </c>
      <c r="BL513" s="445">
        <f t="shared" si="581"/>
        <v>0</v>
      </c>
      <c r="BM513" s="77" t="s">
        <v>530</v>
      </c>
      <c r="BN513" s="306"/>
      <c r="BO513" s="599"/>
      <c r="BP513" s="306" t="str">
        <f t="shared" si="589"/>
        <v>N51138-xx1</v>
      </c>
    </row>
    <row r="514" spans="1:68" ht="14.25" hidden="1" customHeight="1">
      <c r="A514" s="493" t="s">
        <v>864</v>
      </c>
      <c r="B514" s="130" t="s">
        <v>1422</v>
      </c>
      <c r="C514" s="544" t="s">
        <v>87</v>
      </c>
      <c r="D514" s="549" t="s">
        <v>161</v>
      </c>
      <c r="E514" s="550" t="s">
        <v>194</v>
      </c>
      <c r="F514" s="1070"/>
      <c r="G514" s="214">
        <v>2022</v>
      </c>
      <c r="H514" s="176" t="s">
        <v>212</v>
      </c>
      <c r="I514" s="176" t="s">
        <v>217</v>
      </c>
      <c r="J514" s="330" t="s">
        <v>196</v>
      </c>
      <c r="K514" s="176" t="s">
        <v>1181</v>
      </c>
      <c r="L514" s="176" t="s">
        <v>167</v>
      </c>
      <c r="M514" s="327" t="s">
        <v>1478</v>
      </c>
      <c r="N514" s="55">
        <v>13.75</v>
      </c>
      <c r="O514" s="55">
        <f t="shared" si="582"/>
        <v>13.75</v>
      </c>
      <c r="P514" s="55">
        <v>13.75</v>
      </c>
      <c r="Q514" s="55">
        <f t="shared" si="583"/>
        <v>13.75</v>
      </c>
      <c r="R514" s="55">
        <f t="shared" si="583"/>
        <v>13.75</v>
      </c>
      <c r="S514" s="55">
        <f t="shared" si="583"/>
        <v>13.75</v>
      </c>
      <c r="T514" s="55">
        <f t="shared" si="567"/>
        <v>13.75</v>
      </c>
      <c r="U514" s="55">
        <f t="shared" si="567"/>
        <v>13.75</v>
      </c>
      <c r="V514" s="55">
        <f t="shared" si="567"/>
        <v>13.75</v>
      </c>
      <c r="W514" s="55">
        <f t="shared" si="567"/>
        <v>13.75</v>
      </c>
      <c r="X514" s="55">
        <v>13.75</v>
      </c>
      <c r="Y514" s="55">
        <f t="shared" ref="Y514:AA514" si="770">X514</f>
        <v>13.75</v>
      </c>
      <c r="Z514" s="55">
        <f t="shared" si="770"/>
        <v>13.75</v>
      </c>
      <c r="AA514" s="55">
        <f t="shared" si="770"/>
        <v>13.75</v>
      </c>
      <c r="AB514" s="147">
        <f t="shared" si="585"/>
        <v>1.34</v>
      </c>
      <c r="AC514" s="147">
        <v>1.34</v>
      </c>
      <c r="AD514" s="147">
        <f t="shared" ref="AD514:AJ514" si="771">AC514</f>
        <v>1.34</v>
      </c>
      <c r="AE514" s="147">
        <f t="shared" si="771"/>
        <v>1.34</v>
      </c>
      <c r="AF514" s="147">
        <f t="shared" si="771"/>
        <v>1.34</v>
      </c>
      <c r="AG514" s="147">
        <f t="shared" si="771"/>
        <v>1.34</v>
      </c>
      <c r="AH514" s="147">
        <f t="shared" si="771"/>
        <v>1.34</v>
      </c>
      <c r="AI514" s="147">
        <f t="shared" si="771"/>
        <v>1.34</v>
      </c>
      <c r="AJ514" s="147">
        <f t="shared" si="771"/>
        <v>1.34</v>
      </c>
      <c r="AK514" s="147">
        <v>1.34</v>
      </c>
      <c r="AL514" s="147">
        <f t="shared" ref="AL514:AN514" si="772">AK514</f>
        <v>1.34</v>
      </c>
      <c r="AM514" s="147">
        <f t="shared" si="772"/>
        <v>1.34</v>
      </c>
      <c r="AN514" s="147">
        <f t="shared" si="772"/>
        <v>1.34</v>
      </c>
      <c r="AO514" s="420">
        <v>0</v>
      </c>
      <c r="AP514" s="431">
        <f t="shared" si="571"/>
        <v>0</v>
      </c>
      <c r="AQ514" s="385">
        <v>0</v>
      </c>
      <c r="AR514" s="237">
        <f t="shared" si="572"/>
        <v>0</v>
      </c>
      <c r="AS514" s="96">
        <v>0</v>
      </c>
      <c r="AT514" s="431">
        <f t="shared" si="573"/>
        <v>0</v>
      </c>
      <c r="AU514" s="420">
        <v>0</v>
      </c>
      <c r="AV514" s="431">
        <f t="shared" si="574"/>
        <v>0</v>
      </c>
      <c r="AW514" s="385">
        <v>0</v>
      </c>
      <c r="AX514" s="431">
        <f t="shared" si="575"/>
        <v>0</v>
      </c>
      <c r="AY514" s="386">
        <v>0</v>
      </c>
      <c r="AZ514" s="431">
        <f t="shared" si="576"/>
        <v>0</v>
      </c>
      <c r="BA514" s="386">
        <v>0</v>
      </c>
      <c r="BB514" s="431">
        <f t="shared" si="577"/>
        <v>0</v>
      </c>
      <c r="BC514" s="386">
        <v>0</v>
      </c>
      <c r="BD514" s="431">
        <f t="shared" si="588"/>
        <v>0</v>
      </c>
      <c r="BE514" s="385">
        <v>0</v>
      </c>
      <c r="BF514" s="431">
        <f t="shared" si="578"/>
        <v>0</v>
      </c>
      <c r="BG514" s="386">
        <v>0</v>
      </c>
      <c r="BH514" s="431">
        <f t="shared" si="579"/>
        <v>0</v>
      </c>
      <c r="BI514" s="386">
        <v>0</v>
      </c>
      <c r="BJ514" s="431">
        <f t="shared" si="580"/>
        <v>0</v>
      </c>
      <c r="BK514" s="385">
        <v>0</v>
      </c>
      <c r="BL514" s="445">
        <f t="shared" si="581"/>
        <v>0</v>
      </c>
      <c r="BM514" s="77" t="s">
        <v>1493</v>
      </c>
      <c r="BN514" s="306"/>
      <c r="BO514" s="599"/>
      <c r="BP514" s="306" t="str">
        <f t="shared" si="589"/>
        <v>N51138-KD1</v>
      </c>
    </row>
    <row r="515" spans="1:68" ht="14.25" hidden="1" customHeight="1">
      <c r="A515" s="493" t="s">
        <v>864</v>
      </c>
      <c r="B515" s="130" t="s">
        <v>1422</v>
      </c>
      <c r="C515" s="544" t="s">
        <v>87</v>
      </c>
      <c r="D515" s="549" t="s">
        <v>161</v>
      </c>
      <c r="E515" s="550" t="s">
        <v>194</v>
      </c>
      <c r="F515" s="1070"/>
      <c r="G515" s="214">
        <v>2024</v>
      </c>
      <c r="H515" s="176" t="s">
        <v>212</v>
      </c>
      <c r="I515" s="176" t="s">
        <v>217</v>
      </c>
      <c r="J515" s="330" t="s">
        <v>196</v>
      </c>
      <c r="K515" s="176" t="s">
        <v>1181</v>
      </c>
      <c r="L515" s="176" t="s">
        <v>167</v>
      </c>
      <c r="M515" s="327" t="s">
        <v>1478</v>
      </c>
      <c r="N515" s="55">
        <v>13.59</v>
      </c>
      <c r="O515" s="55">
        <f t="shared" si="582"/>
        <v>13.92</v>
      </c>
      <c r="P515" s="55">
        <v>13.92</v>
      </c>
      <c r="Q515" s="55">
        <f t="shared" si="583"/>
        <v>13.92</v>
      </c>
      <c r="R515" s="55">
        <f t="shared" si="583"/>
        <v>13.92</v>
      </c>
      <c r="S515" s="55">
        <f t="shared" si="583"/>
        <v>13.92</v>
      </c>
      <c r="T515" s="55">
        <f t="shared" si="567"/>
        <v>13.92</v>
      </c>
      <c r="U515" s="55">
        <f t="shared" si="567"/>
        <v>13.92</v>
      </c>
      <c r="V515" s="55">
        <f t="shared" si="567"/>
        <v>13.92</v>
      </c>
      <c r="W515" s="55">
        <f t="shared" si="567"/>
        <v>13.92</v>
      </c>
      <c r="X515" s="55">
        <v>13.92</v>
      </c>
      <c r="Y515" s="55">
        <f t="shared" ref="Y515:AA515" si="773">X515</f>
        <v>13.92</v>
      </c>
      <c r="Z515" s="55">
        <f t="shared" si="773"/>
        <v>13.92</v>
      </c>
      <c r="AA515" s="55">
        <f t="shared" si="773"/>
        <v>13.92</v>
      </c>
      <c r="AB515" s="147">
        <f t="shared" si="585"/>
        <v>2.66</v>
      </c>
      <c r="AC515" s="147">
        <v>2.66</v>
      </c>
      <c r="AD515" s="147">
        <f t="shared" ref="AD515:AJ515" si="774">AC515</f>
        <v>2.66</v>
      </c>
      <c r="AE515" s="147">
        <f t="shared" si="774"/>
        <v>2.66</v>
      </c>
      <c r="AF515" s="147">
        <f t="shared" si="774"/>
        <v>2.66</v>
      </c>
      <c r="AG515" s="147">
        <f t="shared" si="774"/>
        <v>2.66</v>
      </c>
      <c r="AH515" s="147">
        <f t="shared" si="774"/>
        <v>2.66</v>
      </c>
      <c r="AI515" s="147">
        <f t="shared" si="774"/>
        <v>2.66</v>
      </c>
      <c r="AJ515" s="147">
        <f t="shared" si="774"/>
        <v>2.66</v>
      </c>
      <c r="AK515" s="147">
        <v>2.66</v>
      </c>
      <c r="AL515" s="147">
        <f t="shared" ref="AL515:AN515" si="775">AK515</f>
        <v>2.66</v>
      </c>
      <c r="AM515" s="147">
        <f t="shared" si="775"/>
        <v>2.66</v>
      </c>
      <c r="AN515" s="147">
        <f t="shared" si="775"/>
        <v>2.66</v>
      </c>
      <c r="AO515" s="420">
        <v>0</v>
      </c>
      <c r="AP515" s="431">
        <f t="shared" si="571"/>
        <v>0</v>
      </c>
      <c r="AQ515" s="385">
        <v>0</v>
      </c>
      <c r="AR515" s="237">
        <f t="shared" si="572"/>
        <v>0</v>
      </c>
      <c r="AS515" s="96">
        <v>0</v>
      </c>
      <c r="AT515" s="431">
        <f t="shared" si="573"/>
        <v>0</v>
      </c>
      <c r="AU515" s="420">
        <v>0</v>
      </c>
      <c r="AV515" s="431">
        <f t="shared" si="574"/>
        <v>0</v>
      </c>
      <c r="AW515" s="385">
        <v>0</v>
      </c>
      <c r="AX515" s="431">
        <f t="shared" si="575"/>
        <v>0</v>
      </c>
      <c r="AY515" s="386">
        <v>0</v>
      </c>
      <c r="AZ515" s="431">
        <f t="shared" si="576"/>
        <v>0</v>
      </c>
      <c r="BA515" s="386">
        <v>0</v>
      </c>
      <c r="BB515" s="431">
        <f t="shared" si="577"/>
        <v>0</v>
      </c>
      <c r="BC515" s="386">
        <v>0</v>
      </c>
      <c r="BD515" s="431">
        <f t="shared" si="588"/>
        <v>0</v>
      </c>
      <c r="BE515" s="385">
        <v>0</v>
      </c>
      <c r="BF515" s="431">
        <f t="shared" si="578"/>
        <v>0</v>
      </c>
      <c r="BG515" s="386">
        <v>180</v>
      </c>
      <c r="BH515" s="431">
        <f t="shared" si="579"/>
        <v>478.8</v>
      </c>
      <c r="BI515" s="386">
        <v>0</v>
      </c>
      <c r="BJ515" s="431">
        <f t="shared" si="580"/>
        <v>0</v>
      </c>
      <c r="BK515" s="385">
        <v>0</v>
      </c>
      <c r="BL515" s="445">
        <f t="shared" si="581"/>
        <v>0</v>
      </c>
      <c r="BM515" s="77" t="s">
        <v>1484</v>
      </c>
      <c r="BN515" s="306"/>
      <c r="BO515" s="599"/>
      <c r="BP515" s="306" t="str">
        <f t="shared" si="589"/>
        <v>P09801-xx1</v>
      </c>
    </row>
    <row r="516" spans="1:68" ht="14.25" hidden="1" customHeight="1">
      <c r="A516" s="493" t="s">
        <v>864</v>
      </c>
      <c r="B516" s="130" t="s">
        <v>1422</v>
      </c>
      <c r="C516" s="544" t="s">
        <v>87</v>
      </c>
      <c r="D516" s="549" t="s">
        <v>161</v>
      </c>
      <c r="E516" s="550" t="s">
        <v>194</v>
      </c>
      <c r="F516" s="1070"/>
      <c r="G516" s="214">
        <v>2024</v>
      </c>
      <c r="H516" s="176" t="s">
        <v>212</v>
      </c>
      <c r="I516" s="176" t="s">
        <v>217</v>
      </c>
      <c r="J516" s="330" t="s">
        <v>196</v>
      </c>
      <c r="K516" s="176" t="s">
        <v>1181</v>
      </c>
      <c r="L516" s="176" t="s">
        <v>167</v>
      </c>
      <c r="M516" s="327" t="s">
        <v>1478</v>
      </c>
      <c r="N516" s="55">
        <v>14.64</v>
      </c>
      <c r="O516" s="55">
        <f t="shared" si="582"/>
        <v>14.97</v>
      </c>
      <c r="P516" s="55">
        <v>14.97</v>
      </c>
      <c r="Q516" s="55">
        <f t="shared" si="583"/>
        <v>14.97</v>
      </c>
      <c r="R516" s="55">
        <f t="shared" si="583"/>
        <v>14.97</v>
      </c>
      <c r="S516" s="55">
        <f t="shared" si="583"/>
        <v>14.97</v>
      </c>
      <c r="T516" s="55">
        <f t="shared" si="583"/>
        <v>14.97</v>
      </c>
      <c r="U516" s="55">
        <f t="shared" si="583"/>
        <v>14.97</v>
      </c>
      <c r="V516" s="55">
        <f t="shared" si="583"/>
        <v>14.97</v>
      </c>
      <c r="W516" s="55">
        <f t="shared" si="583"/>
        <v>14.97</v>
      </c>
      <c r="X516" s="55">
        <v>14.97</v>
      </c>
      <c r="Y516" s="55">
        <f t="shared" ref="Y516:AA516" si="776">X516</f>
        <v>14.97</v>
      </c>
      <c r="Z516" s="55">
        <f t="shared" si="776"/>
        <v>14.97</v>
      </c>
      <c r="AA516" s="55">
        <f t="shared" si="776"/>
        <v>14.97</v>
      </c>
      <c r="AB516" s="147">
        <f t="shared" si="585"/>
        <v>2.66</v>
      </c>
      <c r="AC516" s="147">
        <v>2.66</v>
      </c>
      <c r="AD516" s="147">
        <f t="shared" ref="AD516:AJ516" si="777">AC516</f>
        <v>2.66</v>
      </c>
      <c r="AE516" s="147">
        <f t="shared" si="777"/>
        <v>2.66</v>
      </c>
      <c r="AF516" s="147">
        <f t="shared" si="777"/>
        <v>2.66</v>
      </c>
      <c r="AG516" s="147">
        <f t="shared" si="777"/>
        <v>2.66</v>
      </c>
      <c r="AH516" s="147">
        <f t="shared" si="777"/>
        <v>2.66</v>
      </c>
      <c r="AI516" s="147">
        <f t="shared" si="777"/>
        <v>2.66</v>
      </c>
      <c r="AJ516" s="147">
        <f t="shared" si="777"/>
        <v>2.66</v>
      </c>
      <c r="AK516" s="147">
        <v>2.66</v>
      </c>
      <c r="AL516" s="147">
        <f t="shared" ref="AL516:AN516" si="778">AK516</f>
        <v>2.66</v>
      </c>
      <c r="AM516" s="147">
        <f t="shared" si="778"/>
        <v>2.66</v>
      </c>
      <c r="AN516" s="147">
        <f t="shared" si="778"/>
        <v>2.66</v>
      </c>
      <c r="AO516" s="420">
        <v>0</v>
      </c>
      <c r="AP516" s="431">
        <f t="shared" ref="AP516:AP579" si="779">AO516*AC516</f>
        <v>0</v>
      </c>
      <c r="AQ516" s="385">
        <v>0</v>
      </c>
      <c r="AR516" s="237">
        <f t="shared" ref="AR516:AR579" si="780">AQ516*AD516</f>
        <v>0</v>
      </c>
      <c r="AS516" s="96">
        <v>0</v>
      </c>
      <c r="AT516" s="431">
        <f t="shared" ref="AT516:AT579" si="781">AS516*AE516</f>
        <v>0</v>
      </c>
      <c r="AU516" s="420">
        <v>0</v>
      </c>
      <c r="AV516" s="431">
        <f t="shared" ref="AV516:AV579" si="782">AU516*AF516</f>
        <v>0</v>
      </c>
      <c r="AW516" s="385">
        <v>0</v>
      </c>
      <c r="AX516" s="431">
        <f t="shared" ref="AX516:AX579" si="783">AW516*AG516</f>
        <v>0</v>
      </c>
      <c r="AY516" s="386">
        <v>0</v>
      </c>
      <c r="AZ516" s="431">
        <f t="shared" ref="AZ516:AZ579" si="784">AY516*AH516</f>
        <v>0</v>
      </c>
      <c r="BA516" s="386">
        <v>0</v>
      </c>
      <c r="BB516" s="431">
        <f t="shared" ref="BB516:BB579" si="785">BA516*AI516</f>
        <v>0</v>
      </c>
      <c r="BC516" s="386">
        <v>0</v>
      </c>
      <c r="BD516" s="431">
        <f t="shared" si="588"/>
        <v>0</v>
      </c>
      <c r="BE516" s="385">
        <v>0</v>
      </c>
      <c r="BF516" s="431">
        <f t="shared" ref="BF516:BF579" si="786">BE516*AK516</f>
        <v>0</v>
      </c>
      <c r="BG516" s="386">
        <v>0</v>
      </c>
      <c r="BH516" s="431">
        <f t="shared" ref="BH516:BH579" si="787">BG516*AL516</f>
        <v>0</v>
      </c>
      <c r="BI516" s="386">
        <v>0</v>
      </c>
      <c r="BJ516" s="431">
        <f t="shared" ref="BJ516:BJ579" si="788">BI516*AM516</f>
        <v>0</v>
      </c>
      <c r="BK516" s="385">
        <v>0</v>
      </c>
      <c r="BL516" s="445">
        <f t="shared" ref="BL516:BL579" si="789">BK516*AN516</f>
        <v>0</v>
      </c>
      <c r="BM516" s="77" t="s">
        <v>1495</v>
      </c>
      <c r="BN516" s="306"/>
      <c r="BO516" s="599"/>
      <c r="BP516" s="306" t="str">
        <f t="shared" si="589"/>
        <v>P09801-KD1</v>
      </c>
    </row>
    <row r="517" spans="1:68" ht="14.25" hidden="1" customHeight="1">
      <c r="A517" s="493" t="s">
        <v>864</v>
      </c>
      <c r="B517" s="130" t="s">
        <v>1422</v>
      </c>
      <c r="C517" s="544" t="s">
        <v>87</v>
      </c>
      <c r="D517" s="549" t="s">
        <v>161</v>
      </c>
      <c r="E517" s="550" t="s">
        <v>194</v>
      </c>
      <c r="F517" s="1070"/>
      <c r="G517" s="214">
        <v>2022</v>
      </c>
      <c r="H517" s="176" t="s">
        <v>212</v>
      </c>
      <c r="I517" s="176" t="s">
        <v>217</v>
      </c>
      <c r="J517" s="330" t="s">
        <v>196</v>
      </c>
      <c r="K517" s="176" t="s">
        <v>1265</v>
      </c>
      <c r="L517" s="176" t="s">
        <v>167</v>
      </c>
      <c r="M517" s="327" t="s">
        <v>1478</v>
      </c>
      <c r="N517" s="55">
        <v>13.57</v>
      </c>
      <c r="O517" s="55">
        <f t="shared" ref="O517:O580" si="790">MIN(P517:AA517)</f>
        <v>13.57</v>
      </c>
      <c r="P517" s="55">
        <v>13.57</v>
      </c>
      <c r="Q517" s="55">
        <f t="shared" ref="Q517:T580" si="791">P517</f>
        <v>13.57</v>
      </c>
      <c r="R517" s="55">
        <f t="shared" si="791"/>
        <v>13.57</v>
      </c>
      <c r="S517" s="55">
        <f t="shared" si="791"/>
        <v>13.57</v>
      </c>
      <c r="T517" s="55">
        <f t="shared" si="791"/>
        <v>13.57</v>
      </c>
      <c r="U517" s="55">
        <f t="shared" ref="U517:W580" si="792">T517</f>
        <v>13.57</v>
      </c>
      <c r="V517" s="55">
        <f t="shared" si="792"/>
        <v>13.57</v>
      </c>
      <c r="W517" s="55">
        <f t="shared" si="792"/>
        <v>13.57</v>
      </c>
      <c r="X517" s="55">
        <v>13.57</v>
      </c>
      <c r="Y517" s="55">
        <f t="shared" ref="Y517:AA517" si="793">X517</f>
        <v>13.57</v>
      </c>
      <c r="Z517" s="55">
        <f t="shared" si="793"/>
        <v>13.57</v>
      </c>
      <c r="AA517" s="55">
        <f t="shared" si="793"/>
        <v>13.57</v>
      </c>
      <c r="AB517" s="147">
        <f t="shared" ref="AB517:AB580" si="794">MIN(AC517:AN517)</f>
        <v>2.67</v>
      </c>
      <c r="AC517" s="147">
        <v>2.67</v>
      </c>
      <c r="AD517" s="147">
        <f t="shared" ref="AD517:AJ517" si="795">AC517</f>
        <v>2.67</v>
      </c>
      <c r="AE517" s="147">
        <f t="shared" si="795"/>
        <v>2.67</v>
      </c>
      <c r="AF517" s="147">
        <f t="shared" si="795"/>
        <v>2.67</v>
      </c>
      <c r="AG517" s="147">
        <f t="shared" si="795"/>
        <v>2.67</v>
      </c>
      <c r="AH517" s="147">
        <f t="shared" si="795"/>
        <v>2.67</v>
      </c>
      <c r="AI517" s="147">
        <f t="shared" si="795"/>
        <v>2.67</v>
      </c>
      <c r="AJ517" s="147">
        <f t="shared" si="795"/>
        <v>2.67</v>
      </c>
      <c r="AK517" s="147">
        <v>2.67</v>
      </c>
      <c r="AL517" s="147">
        <f t="shared" ref="AL517:AN517" si="796">AK517</f>
        <v>2.67</v>
      </c>
      <c r="AM517" s="147">
        <f t="shared" si="796"/>
        <v>2.67</v>
      </c>
      <c r="AN517" s="147">
        <f t="shared" si="796"/>
        <v>2.67</v>
      </c>
      <c r="AO517" s="420">
        <v>0</v>
      </c>
      <c r="AP517" s="431">
        <f t="shared" si="779"/>
        <v>0</v>
      </c>
      <c r="AQ517" s="385">
        <v>0</v>
      </c>
      <c r="AR517" s="237">
        <f t="shared" si="780"/>
        <v>0</v>
      </c>
      <c r="AS517" s="96">
        <v>0</v>
      </c>
      <c r="AT517" s="431">
        <f t="shared" si="781"/>
        <v>0</v>
      </c>
      <c r="AU517" s="420">
        <v>0</v>
      </c>
      <c r="AV517" s="431">
        <f t="shared" si="782"/>
        <v>0</v>
      </c>
      <c r="AW517" s="385">
        <v>0</v>
      </c>
      <c r="AX517" s="431">
        <f t="shared" si="783"/>
        <v>0</v>
      </c>
      <c r="AY517" s="386">
        <v>0</v>
      </c>
      <c r="AZ517" s="431">
        <f t="shared" si="784"/>
        <v>0</v>
      </c>
      <c r="BA517" s="386">
        <v>0</v>
      </c>
      <c r="BB517" s="431">
        <f t="shared" si="785"/>
        <v>0</v>
      </c>
      <c r="BC517" s="386">
        <v>0</v>
      </c>
      <c r="BD517" s="431">
        <f t="shared" ref="BD517:BD580" si="797">BC517*AJ517</f>
        <v>0</v>
      </c>
      <c r="BE517" s="385">
        <v>0</v>
      </c>
      <c r="BF517" s="431">
        <f t="shared" si="786"/>
        <v>0</v>
      </c>
      <c r="BG517" s="386">
        <v>0</v>
      </c>
      <c r="BH517" s="431">
        <f t="shared" si="787"/>
        <v>0</v>
      </c>
      <c r="BI517" s="386">
        <v>0</v>
      </c>
      <c r="BJ517" s="431">
        <f t="shared" si="788"/>
        <v>0</v>
      </c>
      <c r="BK517" s="385">
        <v>0</v>
      </c>
      <c r="BL517" s="445">
        <f t="shared" si="789"/>
        <v>0</v>
      </c>
      <c r="BM517" s="77" t="s">
        <v>1485</v>
      </c>
      <c r="BN517" s="306"/>
      <c r="BO517" s="599"/>
      <c r="BP517" s="306" t="str">
        <f t="shared" ref="BP517:BP580" si="798">BM517</f>
        <v>N00542-xx1</v>
      </c>
    </row>
    <row r="518" spans="1:68" ht="14.25" hidden="1" customHeight="1">
      <c r="A518" s="493" t="s">
        <v>864</v>
      </c>
      <c r="B518" s="130" t="s">
        <v>1422</v>
      </c>
      <c r="C518" s="544" t="s">
        <v>87</v>
      </c>
      <c r="D518" s="549" t="s">
        <v>161</v>
      </c>
      <c r="E518" s="550" t="s">
        <v>194</v>
      </c>
      <c r="F518" s="1070"/>
      <c r="G518" s="214">
        <v>2022</v>
      </c>
      <c r="H518" s="176" t="s">
        <v>212</v>
      </c>
      <c r="I518" s="176" t="s">
        <v>217</v>
      </c>
      <c r="J518" s="330" t="s">
        <v>196</v>
      </c>
      <c r="K518" s="176" t="s">
        <v>1265</v>
      </c>
      <c r="L518" s="176" t="s">
        <v>167</v>
      </c>
      <c r="M518" s="327" t="s">
        <v>1478</v>
      </c>
      <c r="N518" s="55">
        <v>14.620000000000001</v>
      </c>
      <c r="O518" s="55">
        <f t="shared" si="790"/>
        <v>14.62</v>
      </c>
      <c r="P518" s="55">
        <v>14.62</v>
      </c>
      <c r="Q518" s="55">
        <f t="shared" si="791"/>
        <v>14.62</v>
      </c>
      <c r="R518" s="55">
        <f t="shared" si="791"/>
        <v>14.62</v>
      </c>
      <c r="S518" s="55">
        <f t="shared" si="791"/>
        <v>14.62</v>
      </c>
      <c r="T518" s="55">
        <f t="shared" si="791"/>
        <v>14.62</v>
      </c>
      <c r="U518" s="55">
        <f t="shared" si="792"/>
        <v>14.62</v>
      </c>
      <c r="V518" s="55">
        <f t="shared" si="792"/>
        <v>14.62</v>
      </c>
      <c r="W518" s="55">
        <f t="shared" si="792"/>
        <v>14.62</v>
      </c>
      <c r="X518" s="55">
        <v>14.62</v>
      </c>
      <c r="Y518" s="55">
        <f t="shared" ref="Y518:AA518" si="799">X518</f>
        <v>14.62</v>
      </c>
      <c r="Z518" s="55">
        <f t="shared" si="799"/>
        <v>14.62</v>
      </c>
      <c r="AA518" s="55">
        <f t="shared" si="799"/>
        <v>14.62</v>
      </c>
      <c r="AB518" s="147">
        <f t="shared" si="794"/>
        <v>2.67</v>
      </c>
      <c r="AC518" s="147">
        <v>2.67</v>
      </c>
      <c r="AD518" s="147">
        <f t="shared" ref="AD518:AJ518" si="800">AC518</f>
        <v>2.67</v>
      </c>
      <c r="AE518" s="147">
        <f t="shared" si="800"/>
        <v>2.67</v>
      </c>
      <c r="AF518" s="147">
        <f t="shared" si="800"/>
        <v>2.67</v>
      </c>
      <c r="AG518" s="147">
        <f t="shared" si="800"/>
        <v>2.67</v>
      </c>
      <c r="AH518" s="147">
        <f t="shared" si="800"/>
        <v>2.67</v>
      </c>
      <c r="AI518" s="147">
        <f t="shared" si="800"/>
        <v>2.67</v>
      </c>
      <c r="AJ518" s="147">
        <f t="shared" si="800"/>
        <v>2.67</v>
      </c>
      <c r="AK518" s="147">
        <v>2.67</v>
      </c>
      <c r="AL518" s="147">
        <f t="shared" ref="AL518:AN518" si="801">AK518</f>
        <v>2.67</v>
      </c>
      <c r="AM518" s="147">
        <f t="shared" si="801"/>
        <v>2.67</v>
      </c>
      <c r="AN518" s="147">
        <f t="shared" si="801"/>
        <v>2.67</v>
      </c>
      <c r="AO518" s="420">
        <v>0</v>
      </c>
      <c r="AP518" s="431">
        <f t="shared" si="779"/>
        <v>0</v>
      </c>
      <c r="AQ518" s="385">
        <v>0</v>
      </c>
      <c r="AR518" s="237">
        <f t="shared" si="780"/>
        <v>0</v>
      </c>
      <c r="AS518" s="96">
        <v>0</v>
      </c>
      <c r="AT518" s="431">
        <f t="shared" si="781"/>
        <v>0</v>
      </c>
      <c r="AU518" s="420">
        <v>0</v>
      </c>
      <c r="AV518" s="431">
        <f t="shared" si="782"/>
        <v>0</v>
      </c>
      <c r="AW518" s="385">
        <v>0</v>
      </c>
      <c r="AX518" s="431">
        <f t="shared" si="783"/>
        <v>0</v>
      </c>
      <c r="AY518" s="386">
        <v>0</v>
      </c>
      <c r="AZ518" s="431">
        <f t="shared" si="784"/>
        <v>0</v>
      </c>
      <c r="BA518" s="386">
        <v>0</v>
      </c>
      <c r="BB518" s="431">
        <f t="shared" si="785"/>
        <v>0</v>
      </c>
      <c r="BC518" s="386">
        <v>0</v>
      </c>
      <c r="BD518" s="431">
        <f t="shared" si="797"/>
        <v>0</v>
      </c>
      <c r="BE518" s="385">
        <v>0</v>
      </c>
      <c r="BF518" s="431">
        <f t="shared" si="786"/>
        <v>0</v>
      </c>
      <c r="BG518" s="386">
        <v>0</v>
      </c>
      <c r="BH518" s="431">
        <f t="shared" si="787"/>
        <v>0</v>
      </c>
      <c r="BI518" s="386">
        <v>0</v>
      </c>
      <c r="BJ518" s="431">
        <f t="shared" si="788"/>
        <v>0</v>
      </c>
      <c r="BK518" s="385">
        <v>0</v>
      </c>
      <c r="BL518" s="445">
        <f t="shared" si="789"/>
        <v>0</v>
      </c>
      <c r="BM518" s="77" t="s">
        <v>1491</v>
      </c>
      <c r="BN518" s="306"/>
      <c r="BO518" s="599"/>
      <c r="BP518" s="306" t="str">
        <f t="shared" si="798"/>
        <v>N00542-KD1</v>
      </c>
    </row>
    <row r="519" spans="1:68" ht="14.25" hidden="1" customHeight="1">
      <c r="A519" s="493" t="s">
        <v>864</v>
      </c>
      <c r="B519" s="130" t="s">
        <v>1422</v>
      </c>
      <c r="C519" s="544" t="s">
        <v>87</v>
      </c>
      <c r="D519" s="549" t="s">
        <v>161</v>
      </c>
      <c r="E519" s="550" t="s">
        <v>194</v>
      </c>
      <c r="F519" s="1070"/>
      <c r="G519" s="214">
        <v>2022</v>
      </c>
      <c r="H519" s="176" t="s">
        <v>212</v>
      </c>
      <c r="I519" s="176" t="s">
        <v>217</v>
      </c>
      <c r="J519" s="330" t="s">
        <v>196</v>
      </c>
      <c r="K519" s="176" t="s">
        <v>1265</v>
      </c>
      <c r="L519" s="176" t="s">
        <v>167</v>
      </c>
      <c r="M519" s="327" t="s">
        <v>1478</v>
      </c>
      <c r="N519" s="55">
        <v>13.72</v>
      </c>
      <c r="O519" s="55">
        <f t="shared" si="790"/>
        <v>13.72</v>
      </c>
      <c r="P519" s="55">
        <v>13.72</v>
      </c>
      <c r="Q519" s="55">
        <f t="shared" si="791"/>
        <v>13.72</v>
      </c>
      <c r="R519" s="55">
        <f t="shared" si="791"/>
        <v>13.72</v>
      </c>
      <c r="S519" s="55">
        <f t="shared" si="791"/>
        <v>13.72</v>
      </c>
      <c r="T519" s="55">
        <f t="shared" si="791"/>
        <v>13.72</v>
      </c>
      <c r="U519" s="55">
        <f t="shared" si="792"/>
        <v>13.72</v>
      </c>
      <c r="V519" s="55">
        <f t="shared" si="792"/>
        <v>13.72</v>
      </c>
      <c r="W519" s="55">
        <f t="shared" si="792"/>
        <v>13.72</v>
      </c>
      <c r="X519" s="55">
        <v>13.72</v>
      </c>
      <c r="Y519" s="55">
        <f t="shared" ref="Y519:AA519" si="802">X519</f>
        <v>13.72</v>
      </c>
      <c r="Z519" s="55">
        <f t="shared" si="802"/>
        <v>13.72</v>
      </c>
      <c r="AA519" s="55">
        <f t="shared" si="802"/>
        <v>13.72</v>
      </c>
      <c r="AB519" s="147">
        <f t="shared" si="794"/>
        <v>2.68</v>
      </c>
      <c r="AC519" s="147">
        <v>2.68</v>
      </c>
      <c r="AD519" s="147">
        <f t="shared" ref="AD519:AJ519" si="803">AC519</f>
        <v>2.68</v>
      </c>
      <c r="AE519" s="147">
        <f t="shared" si="803"/>
        <v>2.68</v>
      </c>
      <c r="AF519" s="147">
        <f t="shared" si="803"/>
        <v>2.68</v>
      </c>
      <c r="AG519" s="147">
        <f t="shared" si="803"/>
        <v>2.68</v>
      </c>
      <c r="AH519" s="147">
        <f t="shared" si="803"/>
        <v>2.68</v>
      </c>
      <c r="AI519" s="147">
        <f t="shared" si="803"/>
        <v>2.68</v>
      </c>
      <c r="AJ519" s="147">
        <f t="shared" si="803"/>
        <v>2.68</v>
      </c>
      <c r="AK519" s="147">
        <v>2.68</v>
      </c>
      <c r="AL519" s="147">
        <f t="shared" ref="AL519:AN519" si="804">AK519</f>
        <v>2.68</v>
      </c>
      <c r="AM519" s="147">
        <f t="shared" si="804"/>
        <v>2.68</v>
      </c>
      <c r="AN519" s="147">
        <f t="shared" si="804"/>
        <v>2.68</v>
      </c>
      <c r="AO519" s="420">
        <v>0</v>
      </c>
      <c r="AP519" s="431">
        <f t="shared" si="779"/>
        <v>0</v>
      </c>
      <c r="AQ519" s="385">
        <v>0</v>
      </c>
      <c r="AR519" s="237">
        <f t="shared" si="780"/>
        <v>0</v>
      </c>
      <c r="AS519" s="96">
        <v>0</v>
      </c>
      <c r="AT519" s="431">
        <f t="shared" si="781"/>
        <v>0</v>
      </c>
      <c r="AU519" s="420">
        <v>0</v>
      </c>
      <c r="AV519" s="431">
        <f t="shared" si="782"/>
        <v>0</v>
      </c>
      <c r="AW519" s="385">
        <v>0</v>
      </c>
      <c r="AX519" s="431">
        <f t="shared" si="783"/>
        <v>0</v>
      </c>
      <c r="AY519" s="386">
        <v>0</v>
      </c>
      <c r="AZ519" s="431">
        <f t="shared" si="784"/>
        <v>0</v>
      </c>
      <c r="BA519" s="386">
        <v>0</v>
      </c>
      <c r="BB519" s="431">
        <f t="shared" si="785"/>
        <v>0</v>
      </c>
      <c r="BC519" s="386">
        <v>0</v>
      </c>
      <c r="BD519" s="431">
        <f t="shared" si="797"/>
        <v>0</v>
      </c>
      <c r="BE519" s="385">
        <v>0</v>
      </c>
      <c r="BF519" s="431">
        <f t="shared" si="786"/>
        <v>0</v>
      </c>
      <c r="BG519" s="386">
        <v>0</v>
      </c>
      <c r="BH519" s="431">
        <f t="shared" si="787"/>
        <v>0</v>
      </c>
      <c r="BI519" s="386">
        <v>0</v>
      </c>
      <c r="BJ519" s="431">
        <f t="shared" si="788"/>
        <v>0</v>
      </c>
      <c r="BK519" s="385">
        <v>0</v>
      </c>
      <c r="BL519" s="445">
        <f t="shared" si="789"/>
        <v>0</v>
      </c>
      <c r="BM519" s="77" t="s">
        <v>1486</v>
      </c>
      <c r="BN519" s="306"/>
      <c r="BO519" s="599"/>
      <c r="BP519" s="306" t="str">
        <f t="shared" si="798"/>
        <v>N21810-xx1</v>
      </c>
    </row>
    <row r="520" spans="1:68" ht="14.25" hidden="1" customHeight="1">
      <c r="A520" s="493" t="s">
        <v>864</v>
      </c>
      <c r="B520" s="130" t="s">
        <v>1422</v>
      </c>
      <c r="C520" s="544" t="s">
        <v>87</v>
      </c>
      <c r="D520" s="549" t="s">
        <v>161</v>
      </c>
      <c r="E520" s="550" t="s">
        <v>194</v>
      </c>
      <c r="F520" s="1070"/>
      <c r="G520" s="214">
        <v>2022</v>
      </c>
      <c r="H520" s="176" t="s">
        <v>212</v>
      </c>
      <c r="I520" s="176" t="s">
        <v>217</v>
      </c>
      <c r="J520" s="330" t="s">
        <v>196</v>
      </c>
      <c r="K520" s="176" t="s">
        <v>1265</v>
      </c>
      <c r="L520" s="176" t="s">
        <v>167</v>
      </c>
      <c r="M520" s="327" t="s">
        <v>1478</v>
      </c>
      <c r="N520" s="55">
        <v>14.770000000000001</v>
      </c>
      <c r="O520" s="55">
        <f t="shared" si="790"/>
        <v>14.77</v>
      </c>
      <c r="P520" s="55">
        <v>14.77</v>
      </c>
      <c r="Q520" s="55">
        <f t="shared" si="791"/>
        <v>14.77</v>
      </c>
      <c r="R520" s="55">
        <f t="shared" si="791"/>
        <v>14.77</v>
      </c>
      <c r="S520" s="55">
        <f t="shared" si="791"/>
        <v>14.77</v>
      </c>
      <c r="T520" s="55">
        <f t="shared" si="791"/>
        <v>14.77</v>
      </c>
      <c r="U520" s="55">
        <f t="shared" si="792"/>
        <v>14.77</v>
      </c>
      <c r="V520" s="55">
        <f t="shared" si="792"/>
        <v>14.77</v>
      </c>
      <c r="W520" s="55">
        <f t="shared" si="792"/>
        <v>14.77</v>
      </c>
      <c r="X520" s="55">
        <v>14.77</v>
      </c>
      <c r="Y520" s="55">
        <f t="shared" ref="Y520:AA520" si="805">X520</f>
        <v>14.77</v>
      </c>
      <c r="Z520" s="55">
        <f t="shared" si="805"/>
        <v>14.77</v>
      </c>
      <c r="AA520" s="55">
        <f t="shared" si="805"/>
        <v>14.77</v>
      </c>
      <c r="AB520" s="147">
        <f t="shared" si="794"/>
        <v>2.68</v>
      </c>
      <c r="AC520" s="147">
        <v>2.68</v>
      </c>
      <c r="AD520" s="147">
        <f t="shared" ref="AD520:AJ520" si="806">AC520</f>
        <v>2.68</v>
      </c>
      <c r="AE520" s="147">
        <f t="shared" si="806"/>
        <v>2.68</v>
      </c>
      <c r="AF520" s="147">
        <f t="shared" si="806"/>
        <v>2.68</v>
      </c>
      <c r="AG520" s="147">
        <f t="shared" si="806"/>
        <v>2.68</v>
      </c>
      <c r="AH520" s="147">
        <f t="shared" si="806"/>
        <v>2.68</v>
      </c>
      <c r="AI520" s="147">
        <f t="shared" si="806"/>
        <v>2.68</v>
      </c>
      <c r="AJ520" s="147">
        <f t="shared" si="806"/>
        <v>2.68</v>
      </c>
      <c r="AK520" s="147">
        <v>2.68</v>
      </c>
      <c r="AL520" s="147">
        <f t="shared" ref="AL520:AN520" si="807">AK520</f>
        <v>2.68</v>
      </c>
      <c r="AM520" s="147">
        <f t="shared" si="807"/>
        <v>2.68</v>
      </c>
      <c r="AN520" s="147">
        <f t="shared" si="807"/>
        <v>2.68</v>
      </c>
      <c r="AO520" s="420">
        <v>0</v>
      </c>
      <c r="AP520" s="431">
        <f t="shared" si="779"/>
        <v>0</v>
      </c>
      <c r="AQ520" s="385">
        <v>0</v>
      </c>
      <c r="AR520" s="237">
        <f t="shared" si="780"/>
        <v>0</v>
      </c>
      <c r="AS520" s="96">
        <v>0</v>
      </c>
      <c r="AT520" s="431">
        <f t="shared" si="781"/>
        <v>0</v>
      </c>
      <c r="AU520" s="420">
        <v>0</v>
      </c>
      <c r="AV520" s="431">
        <f t="shared" si="782"/>
        <v>0</v>
      </c>
      <c r="AW520" s="385">
        <v>0</v>
      </c>
      <c r="AX520" s="431">
        <f t="shared" si="783"/>
        <v>0</v>
      </c>
      <c r="AY520" s="386">
        <v>0</v>
      </c>
      <c r="AZ520" s="431">
        <f t="shared" si="784"/>
        <v>0</v>
      </c>
      <c r="BA520" s="386">
        <v>0</v>
      </c>
      <c r="BB520" s="431">
        <f t="shared" si="785"/>
        <v>0</v>
      </c>
      <c r="BC520" s="386">
        <v>0</v>
      </c>
      <c r="BD520" s="431">
        <f t="shared" si="797"/>
        <v>0</v>
      </c>
      <c r="BE520" s="385">
        <v>0</v>
      </c>
      <c r="BF520" s="431">
        <f t="shared" si="786"/>
        <v>0</v>
      </c>
      <c r="BG520" s="386">
        <v>0</v>
      </c>
      <c r="BH520" s="431">
        <f t="shared" si="787"/>
        <v>0</v>
      </c>
      <c r="BI520" s="386">
        <v>0</v>
      </c>
      <c r="BJ520" s="431">
        <f t="shared" si="788"/>
        <v>0</v>
      </c>
      <c r="BK520" s="385">
        <v>0</v>
      </c>
      <c r="BL520" s="445">
        <f t="shared" si="789"/>
        <v>0</v>
      </c>
      <c r="BM520" s="77" t="s">
        <v>1492</v>
      </c>
      <c r="BN520" s="306"/>
      <c r="BO520" s="599"/>
      <c r="BP520" s="306" t="str">
        <f t="shared" si="798"/>
        <v>N21810-KD1</v>
      </c>
    </row>
    <row r="521" spans="1:68" ht="14.25" hidden="1" customHeight="1">
      <c r="A521" s="493" t="s">
        <v>864</v>
      </c>
      <c r="B521" s="130" t="s">
        <v>1422</v>
      </c>
      <c r="C521" s="544" t="s">
        <v>87</v>
      </c>
      <c r="D521" s="549" t="s">
        <v>161</v>
      </c>
      <c r="E521" s="550" t="s">
        <v>194</v>
      </c>
      <c r="F521" s="1070"/>
      <c r="G521" s="214">
        <v>2022</v>
      </c>
      <c r="H521" s="176" t="s">
        <v>212</v>
      </c>
      <c r="I521" s="176" t="s">
        <v>217</v>
      </c>
      <c r="J521" s="330" t="s">
        <v>196</v>
      </c>
      <c r="K521" s="176" t="s">
        <v>1265</v>
      </c>
      <c r="L521" s="176" t="s">
        <v>167</v>
      </c>
      <c r="M521" s="327" t="s">
        <v>1478</v>
      </c>
      <c r="N521" s="55">
        <v>12.88</v>
      </c>
      <c r="O521" s="55">
        <f t="shared" si="790"/>
        <v>12.88</v>
      </c>
      <c r="P521" s="55">
        <v>12.88</v>
      </c>
      <c r="Q521" s="55">
        <f t="shared" si="791"/>
        <v>12.88</v>
      </c>
      <c r="R521" s="55">
        <f t="shared" si="791"/>
        <v>12.88</v>
      </c>
      <c r="S521" s="55">
        <f t="shared" si="791"/>
        <v>12.88</v>
      </c>
      <c r="T521" s="55">
        <f t="shared" si="791"/>
        <v>12.88</v>
      </c>
      <c r="U521" s="55">
        <f t="shared" si="792"/>
        <v>12.88</v>
      </c>
      <c r="V521" s="55">
        <f t="shared" si="792"/>
        <v>12.88</v>
      </c>
      <c r="W521" s="55">
        <f t="shared" si="792"/>
        <v>12.88</v>
      </c>
      <c r="X521" s="55">
        <v>12.88</v>
      </c>
      <c r="Y521" s="55">
        <f t="shared" ref="Y521:AA521" si="808">X521</f>
        <v>12.88</v>
      </c>
      <c r="Z521" s="55">
        <f t="shared" si="808"/>
        <v>12.88</v>
      </c>
      <c r="AA521" s="55">
        <f t="shared" si="808"/>
        <v>12.88</v>
      </c>
      <c r="AB521" s="147">
        <f t="shared" si="794"/>
        <v>1.35</v>
      </c>
      <c r="AC521" s="147">
        <v>1.35</v>
      </c>
      <c r="AD521" s="147">
        <f t="shared" ref="AD521:AJ521" si="809">AC521</f>
        <v>1.35</v>
      </c>
      <c r="AE521" s="147">
        <f t="shared" si="809"/>
        <v>1.35</v>
      </c>
      <c r="AF521" s="147">
        <f t="shared" si="809"/>
        <v>1.35</v>
      </c>
      <c r="AG521" s="147">
        <f t="shared" si="809"/>
        <v>1.35</v>
      </c>
      <c r="AH521" s="147">
        <f t="shared" si="809"/>
        <v>1.35</v>
      </c>
      <c r="AI521" s="147">
        <f t="shared" si="809"/>
        <v>1.35</v>
      </c>
      <c r="AJ521" s="147">
        <f t="shared" si="809"/>
        <v>1.35</v>
      </c>
      <c r="AK521" s="147">
        <v>1.35</v>
      </c>
      <c r="AL521" s="147">
        <f t="shared" ref="AL521:AN521" si="810">AK521</f>
        <v>1.35</v>
      </c>
      <c r="AM521" s="147">
        <f t="shared" si="810"/>
        <v>1.35</v>
      </c>
      <c r="AN521" s="147">
        <f t="shared" si="810"/>
        <v>1.35</v>
      </c>
      <c r="AO521" s="420">
        <v>0</v>
      </c>
      <c r="AP521" s="431">
        <f t="shared" si="779"/>
        <v>0</v>
      </c>
      <c r="AQ521" s="385">
        <v>0</v>
      </c>
      <c r="AR521" s="237">
        <f t="shared" si="780"/>
        <v>0</v>
      </c>
      <c r="AS521" s="96">
        <v>0</v>
      </c>
      <c r="AT521" s="431">
        <f t="shared" si="781"/>
        <v>0</v>
      </c>
      <c r="AU521" s="420">
        <v>0</v>
      </c>
      <c r="AV521" s="431">
        <f t="shared" si="782"/>
        <v>0</v>
      </c>
      <c r="AW521" s="385">
        <v>0</v>
      </c>
      <c r="AX521" s="431">
        <f t="shared" si="783"/>
        <v>0</v>
      </c>
      <c r="AY521" s="386">
        <v>0</v>
      </c>
      <c r="AZ521" s="431">
        <f t="shared" si="784"/>
        <v>0</v>
      </c>
      <c r="BA521" s="386">
        <v>0</v>
      </c>
      <c r="BB521" s="431">
        <f t="shared" si="785"/>
        <v>0</v>
      </c>
      <c r="BC521" s="386">
        <v>0</v>
      </c>
      <c r="BD521" s="431">
        <f t="shared" si="797"/>
        <v>0</v>
      </c>
      <c r="BE521" s="385">
        <v>0</v>
      </c>
      <c r="BF521" s="431">
        <f t="shared" si="786"/>
        <v>0</v>
      </c>
      <c r="BG521" s="386">
        <v>0</v>
      </c>
      <c r="BH521" s="431">
        <f t="shared" si="787"/>
        <v>0</v>
      </c>
      <c r="BI521" s="386">
        <v>0</v>
      </c>
      <c r="BJ521" s="431">
        <f t="shared" si="788"/>
        <v>0</v>
      </c>
      <c r="BK521" s="385">
        <v>0</v>
      </c>
      <c r="BL521" s="445">
        <f t="shared" si="789"/>
        <v>0</v>
      </c>
      <c r="BM521" s="77" t="s">
        <v>1487</v>
      </c>
      <c r="BN521" s="306"/>
      <c r="BO521" s="599"/>
      <c r="BP521" s="306" t="str">
        <f t="shared" si="798"/>
        <v>N51137-xx1</v>
      </c>
    </row>
    <row r="522" spans="1:68" ht="14.25" hidden="1" customHeight="1">
      <c r="A522" s="493" t="s">
        <v>864</v>
      </c>
      <c r="B522" s="130" t="s">
        <v>1422</v>
      </c>
      <c r="C522" s="544" t="s">
        <v>87</v>
      </c>
      <c r="D522" s="549" t="s">
        <v>161</v>
      </c>
      <c r="E522" s="550" t="s">
        <v>194</v>
      </c>
      <c r="F522" s="1070"/>
      <c r="G522" s="214">
        <v>2022</v>
      </c>
      <c r="H522" s="176" t="s">
        <v>212</v>
      </c>
      <c r="I522" s="176" t="s">
        <v>217</v>
      </c>
      <c r="J522" s="330" t="s">
        <v>196</v>
      </c>
      <c r="K522" s="176" t="s">
        <v>1265</v>
      </c>
      <c r="L522" s="176" t="s">
        <v>167</v>
      </c>
      <c r="M522" s="327" t="s">
        <v>1478</v>
      </c>
      <c r="N522" s="55">
        <v>13.930000000000001</v>
      </c>
      <c r="O522" s="55">
        <f t="shared" si="790"/>
        <v>13.93</v>
      </c>
      <c r="P522" s="55">
        <v>13.93</v>
      </c>
      <c r="Q522" s="55">
        <f t="shared" si="791"/>
        <v>13.93</v>
      </c>
      <c r="R522" s="55">
        <f t="shared" si="791"/>
        <v>13.93</v>
      </c>
      <c r="S522" s="55">
        <f t="shared" si="791"/>
        <v>13.93</v>
      </c>
      <c r="T522" s="55">
        <f t="shared" si="791"/>
        <v>13.93</v>
      </c>
      <c r="U522" s="55">
        <f t="shared" si="792"/>
        <v>13.93</v>
      </c>
      <c r="V522" s="55">
        <f t="shared" si="792"/>
        <v>13.93</v>
      </c>
      <c r="W522" s="55">
        <f t="shared" si="792"/>
        <v>13.93</v>
      </c>
      <c r="X522" s="55">
        <v>13.93</v>
      </c>
      <c r="Y522" s="55">
        <f t="shared" ref="Y522:AA522" si="811">X522</f>
        <v>13.93</v>
      </c>
      <c r="Z522" s="55">
        <f t="shared" si="811"/>
        <v>13.93</v>
      </c>
      <c r="AA522" s="55">
        <f t="shared" si="811"/>
        <v>13.93</v>
      </c>
      <c r="AB522" s="147">
        <f t="shared" si="794"/>
        <v>1.35</v>
      </c>
      <c r="AC522" s="147">
        <v>1.35</v>
      </c>
      <c r="AD522" s="147">
        <f t="shared" ref="AD522:AJ522" si="812">AC522</f>
        <v>1.35</v>
      </c>
      <c r="AE522" s="147">
        <f t="shared" si="812"/>
        <v>1.35</v>
      </c>
      <c r="AF522" s="147">
        <f t="shared" si="812"/>
        <v>1.35</v>
      </c>
      <c r="AG522" s="147">
        <f t="shared" si="812"/>
        <v>1.35</v>
      </c>
      <c r="AH522" s="147">
        <f t="shared" si="812"/>
        <v>1.35</v>
      </c>
      <c r="AI522" s="147">
        <f t="shared" si="812"/>
        <v>1.35</v>
      </c>
      <c r="AJ522" s="147">
        <f t="shared" si="812"/>
        <v>1.35</v>
      </c>
      <c r="AK522" s="147">
        <v>1.35</v>
      </c>
      <c r="AL522" s="147">
        <f t="shared" ref="AL522:AN522" si="813">AK522</f>
        <v>1.35</v>
      </c>
      <c r="AM522" s="147">
        <f t="shared" si="813"/>
        <v>1.35</v>
      </c>
      <c r="AN522" s="147">
        <f t="shared" si="813"/>
        <v>1.35</v>
      </c>
      <c r="AO522" s="420">
        <v>0</v>
      </c>
      <c r="AP522" s="431">
        <f t="shared" si="779"/>
        <v>0</v>
      </c>
      <c r="AQ522" s="385">
        <v>0</v>
      </c>
      <c r="AR522" s="237">
        <f t="shared" si="780"/>
        <v>0</v>
      </c>
      <c r="AS522" s="96">
        <v>0</v>
      </c>
      <c r="AT522" s="431">
        <f t="shared" si="781"/>
        <v>0</v>
      </c>
      <c r="AU522" s="420">
        <v>0</v>
      </c>
      <c r="AV522" s="431">
        <f t="shared" si="782"/>
        <v>0</v>
      </c>
      <c r="AW522" s="385">
        <v>0</v>
      </c>
      <c r="AX522" s="431">
        <f t="shared" si="783"/>
        <v>0</v>
      </c>
      <c r="AY522" s="386">
        <v>0</v>
      </c>
      <c r="AZ522" s="431">
        <f t="shared" si="784"/>
        <v>0</v>
      </c>
      <c r="BA522" s="386">
        <v>0</v>
      </c>
      <c r="BB522" s="431">
        <f t="shared" si="785"/>
        <v>0</v>
      </c>
      <c r="BC522" s="386">
        <v>0</v>
      </c>
      <c r="BD522" s="431">
        <f t="shared" si="797"/>
        <v>0</v>
      </c>
      <c r="BE522" s="385">
        <v>0</v>
      </c>
      <c r="BF522" s="431">
        <f t="shared" si="786"/>
        <v>0</v>
      </c>
      <c r="BG522" s="386">
        <v>0</v>
      </c>
      <c r="BH522" s="431">
        <f t="shared" si="787"/>
        <v>0</v>
      </c>
      <c r="BI522" s="386">
        <v>0</v>
      </c>
      <c r="BJ522" s="431">
        <f t="shared" si="788"/>
        <v>0</v>
      </c>
      <c r="BK522" s="385">
        <v>0</v>
      </c>
      <c r="BL522" s="445">
        <f t="shared" si="789"/>
        <v>0</v>
      </c>
      <c r="BM522" s="77" t="s">
        <v>1496</v>
      </c>
      <c r="BN522" s="306"/>
      <c r="BO522" s="599"/>
      <c r="BP522" s="306" t="str">
        <f t="shared" si="798"/>
        <v>N51137-KD1</v>
      </c>
    </row>
    <row r="523" spans="1:68" ht="14.25" hidden="1" customHeight="1">
      <c r="A523" s="493" t="s">
        <v>864</v>
      </c>
      <c r="B523" s="130" t="s">
        <v>1422</v>
      </c>
      <c r="C523" s="544" t="s">
        <v>87</v>
      </c>
      <c r="D523" s="549" t="s">
        <v>161</v>
      </c>
      <c r="E523" s="550" t="s">
        <v>194</v>
      </c>
      <c r="F523" s="1070"/>
      <c r="G523" s="214">
        <v>2024</v>
      </c>
      <c r="H523" s="176" t="s">
        <v>212</v>
      </c>
      <c r="I523" s="176" t="s">
        <v>217</v>
      </c>
      <c r="J523" s="330" t="s">
        <v>196</v>
      </c>
      <c r="K523" s="176" t="s">
        <v>1265</v>
      </c>
      <c r="L523" s="176" t="s">
        <v>167</v>
      </c>
      <c r="M523" s="327" t="s">
        <v>1478</v>
      </c>
      <c r="N523" s="55">
        <v>13.790000000000001</v>
      </c>
      <c r="O523" s="55">
        <f t="shared" si="790"/>
        <v>14.12</v>
      </c>
      <c r="P523" s="55">
        <v>14.12</v>
      </c>
      <c r="Q523" s="55">
        <f t="shared" si="791"/>
        <v>14.12</v>
      </c>
      <c r="R523" s="55">
        <f t="shared" si="791"/>
        <v>14.12</v>
      </c>
      <c r="S523" s="55">
        <f t="shared" si="791"/>
        <v>14.12</v>
      </c>
      <c r="T523" s="55">
        <f t="shared" si="791"/>
        <v>14.12</v>
      </c>
      <c r="U523" s="55">
        <f t="shared" si="792"/>
        <v>14.12</v>
      </c>
      <c r="V523" s="55">
        <f t="shared" si="792"/>
        <v>14.12</v>
      </c>
      <c r="W523" s="55">
        <f t="shared" si="792"/>
        <v>14.12</v>
      </c>
      <c r="X523" s="55">
        <v>14.12</v>
      </c>
      <c r="Y523" s="55">
        <f t="shared" ref="Y523:AA523" si="814">X523</f>
        <v>14.12</v>
      </c>
      <c r="Z523" s="55">
        <f t="shared" si="814"/>
        <v>14.12</v>
      </c>
      <c r="AA523" s="55">
        <f t="shared" si="814"/>
        <v>14.12</v>
      </c>
      <c r="AB523" s="147">
        <f t="shared" si="794"/>
        <v>2.69</v>
      </c>
      <c r="AC523" s="147">
        <v>2.69</v>
      </c>
      <c r="AD523" s="147">
        <f t="shared" ref="AD523:AJ523" si="815">AC523</f>
        <v>2.69</v>
      </c>
      <c r="AE523" s="147">
        <f t="shared" si="815"/>
        <v>2.69</v>
      </c>
      <c r="AF523" s="147">
        <f t="shared" si="815"/>
        <v>2.69</v>
      </c>
      <c r="AG523" s="147">
        <f t="shared" si="815"/>
        <v>2.69</v>
      </c>
      <c r="AH523" s="147">
        <f t="shared" si="815"/>
        <v>2.69</v>
      </c>
      <c r="AI523" s="147">
        <f t="shared" si="815"/>
        <v>2.69</v>
      </c>
      <c r="AJ523" s="147">
        <f t="shared" si="815"/>
        <v>2.69</v>
      </c>
      <c r="AK523" s="147">
        <v>2.69</v>
      </c>
      <c r="AL523" s="147">
        <f t="shared" ref="AL523:AN523" si="816">AK523</f>
        <v>2.69</v>
      </c>
      <c r="AM523" s="147">
        <f t="shared" si="816"/>
        <v>2.69</v>
      </c>
      <c r="AN523" s="147">
        <f t="shared" si="816"/>
        <v>2.69</v>
      </c>
      <c r="AO523" s="420">
        <v>0</v>
      </c>
      <c r="AP523" s="431">
        <f t="shared" si="779"/>
        <v>0</v>
      </c>
      <c r="AQ523" s="385">
        <v>0</v>
      </c>
      <c r="AR523" s="237">
        <f t="shared" si="780"/>
        <v>0</v>
      </c>
      <c r="AS523" s="96">
        <v>0</v>
      </c>
      <c r="AT523" s="431">
        <f t="shared" si="781"/>
        <v>0</v>
      </c>
      <c r="AU523" s="420">
        <v>0</v>
      </c>
      <c r="AV523" s="431">
        <f t="shared" si="782"/>
        <v>0</v>
      </c>
      <c r="AW523" s="385">
        <v>0</v>
      </c>
      <c r="AX523" s="431">
        <f t="shared" si="783"/>
        <v>0</v>
      </c>
      <c r="AY523" s="386">
        <v>0</v>
      </c>
      <c r="AZ523" s="431">
        <f t="shared" si="784"/>
        <v>0</v>
      </c>
      <c r="BA523" s="386">
        <v>0</v>
      </c>
      <c r="BB523" s="431">
        <f t="shared" si="785"/>
        <v>0</v>
      </c>
      <c r="BC523" s="386">
        <v>0</v>
      </c>
      <c r="BD523" s="431">
        <f t="shared" si="797"/>
        <v>0</v>
      </c>
      <c r="BE523" s="385">
        <v>0</v>
      </c>
      <c r="BF523" s="431">
        <f t="shared" si="786"/>
        <v>0</v>
      </c>
      <c r="BG523" s="386">
        <v>0</v>
      </c>
      <c r="BH523" s="431">
        <f t="shared" si="787"/>
        <v>0</v>
      </c>
      <c r="BI523" s="386">
        <v>0</v>
      </c>
      <c r="BJ523" s="431">
        <f t="shared" si="788"/>
        <v>0</v>
      </c>
      <c r="BK523" s="385">
        <v>0</v>
      </c>
      <c r="BL523" s="445">
        <f t="shared" si="789"/>
        <v>0</v>
      </c>
      <c r="BM523" s="77" t="s">
        <v>1488</v>
      </c>
      <c r="BN523" s="306"/>
      <c r="BO523" s="599"/>
      <c r="BP523" s="306" t="str">
        <f t="shared" si="798"/>
        <v>P09802-xx1</v>
      </c>
    </row>
    <row r="524" spans="1:68" ht="14.25" hidden="1" customHeight="1">
      <c r="A524" s="493" t="s">
        <v>864</v>
      </c>
      <c r="B524" s="130" t="s">
        <v>1422</v>
      </c>
      <c r="C524" s="544" t="s">
        <v>87</v>
      </c>
      <c r="D524" s="549" t="s">
        <v>161</v>
      </c>
      <c r="E524" s="550" t="s">
        <v>194</v>
      </c>
      <c r="F524" s="1070"/>
      <c r="G524" s="214">
        <v>2024</v>
      </c>
      <c r="H524" s="176" t="s">
        <v>212</v>
      </c>
      <c r="I524" s="176" t="s">
        <v>217</v>
      </c>
      <c r="J524" s="330" t="s">
        <v>196</v>
      </c>
      <c r="K524" s="176" t="s">
        <v>1265</v>
      </c>
      <c r="L524" s="176" t="s">
        <v>167</v>
      </c>
      <c r="M524" s="327" t="s">
        <v>1478</v>
      </c>
      <c r="N524" s="55">
        <v>13.790000000000001</v>
      </c>
      <c r="O524" s="55">
        <f t="shared" si="790"/>
        <v>15.17</v>
      </c>
      <c r="P524" s="55">
        <v>15.17</v>
      </c>
      <c r="Q524" s="55">
        <f t="shared" si="791"/>
        <v>15.17</v>
      </c>
      <c r="R524" s="55">
        <f t="shared" si="791"/>
        <v>15.17</v>
      </c>
      <c r="S524" s="55">
        <f t="shared" si="791"/>
        <v>15.17</v>
      </c>
      <c r="T524" s="55">
        <f t="shared" si="791"/>
        <v>15.17</v>
      </c>
      <c r="U524" s="55">
        <f t="shared" si="792"/>
        <v>15.17</v>
      </c>
      <c r="V524" s="55">
        <f t="shared" si="792"/>
        <v>15.17</v>
      </c>
      <c r="W524" s="55">
        <f t="shared" si="792"/>
        <v>15.17</v>
      </c>
      <c r="X524" s="55">
        <v>15.17</v>
      </c>
      <c r="Y524" s="55">
        <f t="shared" ref="Y524:AA524" si="817">X524</f>
        <v>15.17</v>
      </c>
      <c r="Z524" s="55">
        <f t="shared" si="817"/>
        <v>15.17</v>
      </c>
      <c r="AA524" s="55">
        <f t="shared" si="817"/>
        <v>15.17</v>
      </c>
      <c r="AB524" s="147">
        <f t="shared" si="794"/>
        <v>2.69</v>
      </c>
      <c r="AC524" s="147">
        <v>2.69</v>
      </c>
      <c r="AD524" s="147">
        <f t="shared" ref="AD524:AJ524" si="818">AC524</f>
        <v>2.69</v>
      </c>
      <c r="AE524" s="147">
        <f t="shared" si="818"/>
        <v>2.69</v>
      </c>
      <c r="AF524" s="147">
        <f t="shared" si="818"/>
        <v>2.69</v>
      </c>
      <c r="AG524" s="147">
        <f t="shared" si="818"/>
        <v>2.69</v>
      </c>
      <c r="AH524" s="147">
        <f t="shared" si="818"/>
        <v>2.69</v>
      </c>
      <c r="AI524" s="147">
        <f t="shared" si="818"/>
        <v>2.69</v>
      </c>
      <c r="AJ524" s="147">
        <f t="shared" si="818"/>
        <v>2.69</v>
      </c>
      <c r="AK524" s="147">
        <v>2.69</v>
      </c>
      <c r="AL524" s="147">
        <f t="shared" ref="AL524:AN524" si="819">AK524</f>
        <v>2.69</v>
      </c>
      <c r="AM524" s="147">
        <f t="shared" si="819"/>
        <v>2.69</v>
      </c>
      <c r="AN524" s="147">
        <f t="shared" si="819"/>
        <v>2.69</v>
      </c>
      <c r="AO524" s="420">
        <v>0</v>
      </c>
      <c r="AP524" s="431">
        <f t="shared" si="779"/>
        <v>0</v>
      </c>
      <c r="AQ524" s="385">
        <v>0</v>
      </c>
      <c r="AR524" s="237">
        <f t="shared" si="780"/>
        <v>0</v>
      </c>
      <c r="AS524" s="96">
        <v>0</v>
      </c>
      <c r="AT524" s="431">
        <f t="shared" si="781"/>
        <v>0</v>
      </c>
      <c r="AU524" s="420">
        <v>0</v>
      </c>
      <c r="AV524" s="431">
        <f t="shared" si="782"/>
        <v>0</v>
      </c>
      <c r="AW524" s="385">
        <v>0</v>
      </c>
      <c r="AX524" s="431">
        <f t="shared" si="783"/>
        <v>0</v>
      </c>
      <c r="AY524" s="386">
        <v>0</v>
      </c>
      <c r="AZ524" s="431">
        <f t="shared" si="784"/>
        <v>0</v>
      </c>
      <c r="BA524" s="386">
        <v>0</v>
      </c>
      <c r="BB524" s="431">
        <f t="shared" si="785"/>
        <v>0</v>
      </c>
      <c r="BC524" s="386">
        <v>0</v>
      </c>
      <c r="BD524" s="431">
        <f t="shared" si="797"/>
        <v>0</v>
      </c>
      <c r="BE524" s="385">
        <v>0</v>
      </c>
      <c r="BF524" s="431">
        <f t="shared" si="786"/>
        <v>0</v>
      </c>
      <c r="BG524" s="386">
        <v>0</v>
      </c>
      <c r="BH524" s="431">
        <f t="shared" si="787"/>
        <v>0</v>
      </c>
      <c r="BI524" s="386">
        <v>0</v>
      </c>
      <c r="BJ524" s="431">
        <f t="shared" si="788"/>
        <v>0</v>
      </c>
      <c r="BK524" s="385">
        <v>0</v>
      </c>
      <c r="BL524" s="445">
        <f t="shared" si="789"/>
        <v>0</v>
      </c>
      <c r="BM524" s="77" t="s">
        <v>1498</v>
      </c>
      <c r="BN524" s="306"/>
      <c r="BO524" s="599"/>
      <c r="BP524" s="306" t="str">
        <f t="shared" si="798"/>
        <v>P09802-KD1</v>
      </c>
    </row>
    <row r="525" spans="1:68" ht="14.25" hidden="1" customHeight="1">
      <c r="A525" s="493" t="s">
        <v>864</v>
      </c>
      <c r="B525" s="130" t="s">
        <v>1422</v>
      </c>
      <c r="C525" s="544" t="s">
        <v>87</v>
      </c>
      <c r="D525" s="549" t="s">
        <v>161</v>
      </c>
      <c r="E525" s="550" t="s">
        <v>194</v>
      </c>
      <c r="F525" s="1070"/>
      <c r="G525" s="214">
        <v>2021</v>
      </c>
      <c r="H525" s="176" t="s">
        <v>212</v>
      </c>
      <c r="I525" s="176" t="s">
        <v>204</v>
      </c>
      <c r="J525" s="330" t="s">
        <v>196</v>
      </c>
      <c r="K525" s="176" t="s">
        <v>1181</v>
      </c>
      <c r="L525" s="176" t="s">
        <v>1221</v>
      </c>
      <c r="M525" s="327" t="s">
        <v>1461</v>
      </c>
      <c r="N525" s="55">
        <v>2.0099999999999998</v>
      </c>
      <c r="O525" s="55">
        <f t="shared" si="790"/>
        <v>1.68</v>
      </c>
      <c r="P525" s="55">
        <v>2.11</v>
      </c>
      <c r="Q525" s="55">
        <f t="shared" si="791"/>
        <v>2.11</v>
      </c>
      <c r="R525" s="55">
        <f t="shared" si="791"/>
        <v>2.11</v>
      </c>
      <c r="S525" s="55">
        <f t="shared" si="791"/>
        <v>2.11</v>
      </c>
      <c r="T525" s="55">
        <f t="shared" si="791"/>
        <v>2.11</v>
      </c>
      <c r="U525" s="55">
        <f t="shared" si="792"/>
        <v>2.11</v>
      </c>
      <c r="V525" s="55">
        <f t="shared" si="792"/>
        <v>2.11</v>
      </c>
      <c r="W525" s="55">
        <f t="shared" si="792"/>
        <v>2.11</v>
      </c>
      <c r="X525" s="55">
        <v>1.68</v>
      </c>
      <c r="Y525" s="55">
        <f t="shared" ref="Y525:AA525" si="820">X525</f>
        <v>1.68</v>
      </c>
      <c r="Z525" s="55">
        <f t="shared" si="820"/>
        <v>1.68</v>
      </c>
      <c r="AA525" s="55">
        <f t="shared" si="820"/>
        <v>1.68</v>
      </c>
      <c r="AB525" s="147">
        <f t="shared" si="794"/>
        <v>0.13</v>
      </c>
      <c r="AC525" s="147">
        <v>0.15</v>
      </c>
      <c r="AD525" s="147">
        <f t="shared" ref="AD525:AJ525" si="821">AC525</f>
        <v>0.15</v>
      </c>
      <c r="AE525" s="147">
        <f t="shared" si="821"/>
        <v>0.15</v>
      </c>
      <c r="AF525" s="147">
        <f t="shared" si="821"/>
        <v>0.15</v>
      </c>
      <c r="AG525" s="147">
        <f t="shared" si="821"/>
        <v>0.15</v>
      </c>
      <c r="AH525" s="147">
        <f t="shared" si="821"/>
        <v>0.15</v>
      </c>
      <c r="AI525" s="147">
        <f t="shared" si="821"/>
        <v>0.15</v>
      </c>
      <c r="AJ525" s="147">
        <f t="shared" si="821"/>
        <v>0.15</v>
      </c>
      <c r="AK525" s="147">
        <v>0.13</v>
      </c>
      <c r="AL525" s="147">
        <f t="shared" ref="AL525:AN525" si="822">AK525</f>
        <v>0.13</v>
      </c>
      <c r="AM525" s="147">
        <f t="shared" si="822"/>
        <v>0.13</v>
      </c>
      <c r="AN525" s="147">
        <f t="shared" si="822"/>
        <v>0.13</v>
      </c>
      <c r="AO525" s="420">
        <v>0</v>
      </c>
      <c r="AP525" s="431">
        <f t="shared" si="779"/>
        <v>0</v>
      </c>
      <c r="AQ525" s="385">
        <v>0</v>
      </c>
      <c r="AR525" s="237">
        <f t="shared" si="780"/>
        <v>0</v>
      </c>
      <c r="AS525" s="96">
        <v>0</v>
      </c>
      <c r="AT525" s="431">
        <f t="shared" si="781"/>
        <v>0</v>
      </c>
      <c r="AU525" s="420">
        <v>0</v>
      </c>
      <c r="AV525" s="431">
        <f t="shared" si="782"/>
        <v>0</v>
      </c>
      <c r="AW525" s="385">
        <v>0</v>
      </c>
      <c r="AX525" s="431">
        <f t="shared" si="783"/>
        <v>0</v>
      </c>
      <c r="AY525" s="386">
        <v>0</v>
      </c>
      <c r="AZ525" s="431">
        <f t="shared" si="784"/>
        <v>0</v>
      </c>
      <c r="BA525" s="386">
        <v>120</v>
      </c>
      <c r="BB525" s="431">
        <f t="shared" si="785"/>
        <v>18</v>
      </c>
      <c r="BC525" s="386">
        <v>0</v>
      </c>
      <c r="BD525" s="431">
        <f t="shared" si="797"/>
        <v>0</v>
      </c>
      <c r="BE525" s="385">
        <v>0</v>
      </c>
      <c r="BF525" s="431">
        <f t="shared" si="786"/>
        <v>0</v>
      </c>
      <c r="BG525" s="386">
        <v>0</v>
      </c>
      <c r="BH525" s="431">
        <f t="shared" si="787"/>
        <v>0</v>
      </c>
      <c r="BI525" s="386">
        <v>0</v>
      </c>
      <c r="BJ525" s="431">
        <f t="shared" si="788"/>
        <v>0</v>
      </c>
      <c r="BK525" s="385">
        <v>0</v>
      </c>
      <c r="BL525" s="445">
        <f t="shared" si="789"/>
        <v>0</v>
      </c>
      <c r="BM525" s="77" t="s">
        <v>1504</v>
      </c>
      <c r="BN525" s="306"/>
      <c r="BO525" s="599"/>
      <c r="BP525" s="306" t="str">
        <f t="shared" si="798"/>
        <v>N51148-xx1</v>
      </c>
    </row>
    <row r="526" spans="1:68" ht="14.25" hidden="1" customHeight="1">
      <c r="A526" s="493" t="s">
        <v>864</v>
      </c>
      <c r="B526" s="130" t="s">
        <v>1422</v>
      </c>
      <c r="C526" s="544" t="s">
        <v>87</v>
      </c>
      <c r="D526" s="549" t="s">
        <v>161</v>
      </c>
      <c r="E526" s="550" t="s">
        <v>194</v>
      </c>
      <c r="F526" s="1070"/>
      <c r="G526" s="214">
        <v>2024</v>
      </c>
      <c r="H526" s="176" t="s">
        <v>212</v>
      </c>
      <c r="I526" s="176" t="s">
        <v>204</v>
      </c>
      <c r="J526" s="330" t="s">
        <v>196</v>
      </c>
      <c r="K526" s="176" t="s">
        <v>1181</v>
      </c>
      <c r="L526" s="176" t="s">
        <v>1221</v>
      </c>
      <c r="M526" s="327" t="s">
        <v>1461</v>
      </c>
      <c r="N526" s="55">
        <v>1.73</v>
      </c>
      <c r="O526" s="55">
        <f t="shared" si="790"/>
        <v>1.6</v>
      </c>
      <c r="P526" s="55">
        <v>1.91</v>
      </c>
      <c r="Q526" s="55">
        <f t="shared" si="791"/>
        <v>1.91</v>
      </c>
      <c r="R526" s="55">
        <f t="shared" si="791"/>
        <v>1.91</v>
      </c>
      <c r="S526" s="55">
        <f t="shared" si="791"/>
        <v>1.91</v>
      </c>
      <c r="T526" s="55">
        <f t="shared" si="791"/>
        <v>1.91</v>
      </c>
      <c r="U526" s="55">
        <f t="shared" si="792"/>
        <v>1.91</v>
      </c>
      <c r="V526" s="55">
        <f t="shared" si="792"/>
        <v>1.91</v>
      </c>
      <c r="W526" s="55">
        <f t="shared" si="792"/>
        <v>1.91</v>
      </c>
      <c r="X526" s="55">
        <v>1.6</v>
      </c>
      <c r="Y526" s="55">
        <f t="shared" ref="Y526:AA526" si="823">X526</f>
        <v>1.6</v>
      </c>
      <c r="Z526" s="55">
        <f t="shared" si="823"/>
        <v>1.6</v>
      </c>
      <c r="AA526" s="55">
        <f t="shared" si="823"/>
        <v>1.6</v>
      </c>
      <c r="AB526" s="147">
        <f t="shared" si="794"/>
        <v>7.0000000000000007E-2</v>
      </c>
      <c r="AC526" s="147">
        <v>7.0000000000000007E-2</v>
      </c>
      <c r="AD526" s="147">
        <f t="shared" ref="AD526:AJ526" si="824">AC526</f>
        <v>7.0000000000000007E-2</v>
      </c>
      <c r="AE526" s="147">
        <f t="shared" si="824"/>
        <v>7.0000000000000007E-2</v>
      </c>
      <c r="AF526" s="147">
        <f t="shared" si="824"/>
        <v>7.0000000000000007E-2</v>
      </c>
      <c r="AG526" s="147">
        <f t="shared" si="824"/>
        <v>7.0000000000000007E-2</v>
      </c>
      <c r="AH526" s="147">
        <f t="shared" si="824"/>
        <v>7.0000000000000007E-2</v>
      </c>
      <c r="AI526" s="147">
        <f t="shared" si="824"/>
        <v>7.0000000000000007E-2</v>
      </c>
      <c r="AJ526" s="147">
        <f t="shared" si="824"/>
        <v>7.0000000000000007E-2</v>
      </c>
      <c r="AK526" s="147">
        <v>0.17</v>
      </c>
      <c r="AL526" s="147">
        <f t="shared" ref="AL526:AN526" si="825">AK526</f>
        <v>0.17</v>
      </c>
      <c r="AM526" s="147">
        <f t="shared" si="825"/>
        <v>0.17</v>
      </c>
      <c r="AN526" s="147">
        <f t="shared" si="825"/>
        <v>0.17</v>
      </c>
      <c r="AO526" s="420">
        <v>0</v>
      </c>
      <c r="AP526" s="431">
        <f t="shared" si="779"/>
        <v>0</v>
      </c>
      <c r="AQ526" s="385">
        <v>0</v>
      </c>
      <c r="AR526" s="237">
        <f t="shared" si="780"/>
        <v>0</v>
      </c>
      <c r="AS526" s="96">
        <v>0</v>
      </c>
      <c r="AT526" s="431">
        <f t="shared" si="781"/>
        <v>0</v>
      </c>
      <c r="AU526" s="420">
        <v>0</v>
      </c>
      <c r="AV526" s="431">
        <f t="shared" si="782"/>
        <v>0</v>
      </c>
      <c r="AW526" s="385">
        <v>360</v>
      </c>
      <c r="AX526" s="431">
        <f t="shared" si="783"/>
        <v>25.200000000000003</v>
      </c>
      <c r="AY526" s="386">
        <v>39240</v>
      </c>
      <c r="AZ526" s="431">
        <f t="shared" si="784"/>
        <v>2746.8</v>
      </c>
      <c r="BA526" s="386">
        <v>121560</v>
      </c>
      <c r="BB526" s="431">
        <f t="shared" si="785"/>
        <v>8509.2000000000007</v>
      </c>
      <c r="BC526" s="386">
        <v>10080</v>
      </c>
      <c r="BD526" s="431">
        <f t="shared" si="797"/>
        <v>705.6</v>
      </c>
      <c r="BE526" s="385">
        <v>3480</v>
      </c>
      <c r="BF526" s="431">
        <f t="shared" si="786"/>
        <v>591.6</v>
      </c>
      <c r="BG526" s="386">
        <v>0</v>
      </c>
      <c r="BH526" s="431">
        <f t="shared" si="787"/>
        <v>0</v>
      </c>
      <c r="BI526" s="386">
        <v>19560</v>
      </c>
      <c r="BJ526" s="431">
        <f t="shared" si="788"/>
        <v>3325.2000000000003</v>
      </c>
      <c r="BK526" s="385">
        <v>181440</v>
      </c>
      <c r="BL526" s="445">
        <f t="shared" si="789"/>
        <v>30844.800000000003</v>
      </c>
      <c r="BM526" s="77" t="s">
        <v>1505</v>
      </c>
      <c r="BN526" s="306"/>
      <c r="BO526" s="599"/>
      <c r="BP526" s="306" t="str">
        <f t="shared" si="798"/>
        <v>P10272-001</v>
      </c>
    </row>
    <row r="527" spans="1:68" ht="14.25" hidden="1" customHeight="1">
      <c r="A527" s="493" t="s">
        <v>864</v>
      </c>
      <c r="B527" s="130" t="s">
        <v>1422</v>
      </c>
      <c r="C527" s="544" t="s">
        <v>87</v>
      </c>
      <c r="D527" s="549" t="s">
        <v>161</v>
      </c>
      <c r="E527" s="550" t="s">
        <v>194</v>
      </c>
      <c r="F527" s="1070"/>
      <c r="G527" s="214">
        <v>2021</v>
      </c>
      <c r="H527" s="176" t="s">
        <v>212</v>
      </c>
      <c r="I527" s="176" t="s">
        <v>204</v>
      </c>
      <c r="J527" s="330" t="s">
        <v>196</v>
      </c>
      <c r="K527" s="176" t="s">
        <v>1181</v>
      </c>
      <c r="L527" s="176" t="s">
        <v>1221</v>
      </c>
      <c r="M527" s="327" t="s">
        <v>1461</v>
      </c>
      <c r="N527" s="55">
        <v>3.53</v>
      </c>
      <c r="O527" s="55">
        <f t="shared" si="790"/>
        <v>3.71</v>
      </c>
      <c r="P527" s="55">
        <v>3.71</v>
      </c>
      <c r="Q527" s="55">
        <f t="shared" si="791"/>
        <v>3.71</v>
      </c>
      <c r="R527" s="55">
        <f t="shared" si="791"/>
        <v>3.71</v>
      </c>
      <c r="S527" s="55">
        <f t="shared" si="791"/>
        <v>3.71</v>
      </c>
      <c r="T527" s="55">
        <f t="shared" si="791"/>
        <v>3.71</v>
      </c>
      <c r="U527" s="55">
        <f t="shared" si="792"/>
        <v>3.71</v>
      </c>
      <c r="V527" s="55">
        <f t="shared" si="792"/>
        <v>3.71</v>
      </c>
      <c r="W527" s="55">
        <f t="shared" si="792"/>
        <v>3.71</v>
      </c>
      <c r="X527" s="55">
        <v>3.71</v>
      </c>
      <c r="Y527" s="55">
        <f t="shared" ref="Y527:AA527" si="826">X527</f>
        <v>3.71</v>
      </c>
      <c r="Z527" s="55">
        <f t="shared" si="826"/>
        <v>3.71</v>
      </c>
      <c r="AA527" s="55">
        <f t="shared" si="826"/>
        <v>3.71</v>
      </c>
      <c r="AB527" s="147">
        <f t="shared" si="794"/>
        <v>0.1</v>
      </c>
      <c r="AC527" s="147">
        <v>0.1</v>
      </c>
      <c r="AD527" s="147">
        <f t="shared" ref="AD527:AJ527" si="827">AC527</f>
        <v>0.1</v>
      </c>
      <c r="AE527" s="147">
        <f t="shared" si="827"/>
        <v>0.1</v>
      </c>
      <c r="AF527" s="147">
        <f t="shared" si="827"/>
        <v>0.1</v>
      </c>
      <c r="AG527" s="147">
        <f t="shared" si="827"/>
        <v>0.1</v>
      </c>
      <c r="AH527" s="147">
        <f t="shared" si="827"/>
        <v>0.1</v>
      </c>
      <c r="AI527" s="147">
        <f t="shared" si="827"/>
        <v>0.1</v>
      </c>
      <c r="AJ527" s="147">
        <f t="shared" si="827"/>
        <v>0.1</v>
      </c>
      <c r="AK527" s="147">
        <v>0.1</v>
      </c>
      <c r="AL527" s="147">
        <f t="shared" ref="AL527:AN527" si="828">AK527</f>
        <v>0.1</v>
      </c>
      <c r="AM527" s="147">
        <f t="shared" si="828"/>
        <v>0.1</v>
      </c>
      <c r="AN527" s="147">
        <f t="shared" si="828"/>
        <v>0.1</v>
      </c>
      <c r="AO527" s="420">
        <v>3360</v>
      </c>
      <c r="AP527" s="431">
        <f t="shared" si="779"/>
        <v>336</v>
      </c>
      <c r="AQ527" s="385">
        <v>10080</v>
      </c>
      <c r="AR527" s="237">
        <f t="shared" si="780"/>
        <v>1008</v>
      </c>
      <c r="AS527" s="96">
        <v>0</v>
      </c>
      <c r="AT527" s="431">
        <f t="shared" si="781"/>
        <v>0</v>
      </c>
      <c r="AU527" s="420">
        <v>13440</v>
      </c>
      <c r="AV527" s="431">
        <f t="shared" si="782"/>
        <v>1344</v>
      </c>
      <c r="AW527" s="385">
        <v>20040</v>
      </c>
      <c r="AX527" s="431">
        <f t="shared" si="783"/>
        <v>2004</v>
      </c>
      <c r="AY527" s="386">
        <v>6720</v>
      </c>
      <c r="AZ527" s="431">
        <f t="shared" si="784"/>
        <v>672</v>
      </c>
      <c r="BA527" s="386">
        <v>0</v>
      </c>
      <c r="BB527" s="431">
        <f t="shared" si="785"/>
        <v>0</v>
      </c>
      <c r="BC527" s="386">
        <v>6960</v>
      </c>
      <c r="BD527" s="431">
        <f t="shared" si="797"/>
        <v>696</v>
      </c>
      <c r="BE527" s="385">
        <v>3360</v>
      </c>
      <c r="BF527" s="431">
        <f t="shared" si="786"/>
        <v>336</v>
      </c>
      <c r="BG527" s="386">
        <v>3360</v>
      </c>
      <c r="BH527" s="431">
        <f t="shared" si="787"/>
        <v>336</v>
      </c>
      <c r="BI527" s="386">
        <v>0</v>
      </c>
      <c r="BJ527" s="431">
        <f t="shared" si="788"/>
        <v>0</v>
      </c>
      <c r="BK527" s="385">
        <v>3360</v>
      </c>
      <c r="BL527" s="445">
        <f t="shared" si="789"/>
        <v>336</v>
      </c>
      <c r="BM527" s="77" t="s">
        <v>215</v>
      </c>
      <c r="BN527" s="306"/>
      <c r="BO527" s="599"/>
      <c r="BP527" s="306" t="str">
        <f t="shared" si="798"/>
        <v>M27538-001</v>
      </c>
    </row>
    <row r="528" spans="1:68" ht="14.25" hidden="1" customHeight="1">
      <c r="A528" s="493" t="s">
        <v>864</v>
      </c>
      <c r="B528" s="130" t="s">
        <v>1422</v>
      </c>
      <c r="C528" s="544" t="s">
        <v>87</v>
      </c>
      <c r="D528" s="549" t="s">
        <v>161</v>
      </c>
      <c r="E528" s="550" t="s">
        <v>194</v>
      </c>
      <c r="F528" s="1070"/>
      <c r="G528" s="214">
        <v>2024</v>
      </c>
      <c r="H528" s="176" t="s">
        <v>212</v>
      </c>
      <c r="I528" s="176" t="s">
        <v>204</v>
      </c>
      <c r="J528" s="330" t="s">
        <v>196</v>
      </c>
      <c r="K528" s="176" t="s">
        <v>1181</v>
      </c>
      <c r="L528" s="176" t="s">
        <v>1221</v>
      </c>
      <c r="M528" s="327" t="s">
        <v>1461</v>
      </c>
      <c r="N528" s="55">
        <v>3.53</v>
      </c>
      <c r="O528" s="55">
        <f t="shared" si="790"/>
        <v>3.71</v>
      </c>
      <c r="P528" s="55">
        <v>3.71</v>
      </c>
      <c r="Q528" s="55">
        <f t="shared" si="791"/>
        <v>3.71</v>
      </c>
      <c r="R528" s="55">
        <f t="shared" si="791"/>
        <v>3.71</v>
      </c>
      <c r="S528" s="55">
        <f t="shared" si="791"/>
        <v>3.71</v>
      </c>
      <c r="T528" s="55">
        <f t="shared" si="791"/>
        <v>3.71</v>
      </c>
      <c r="U528" s="55">
        <f t="shared" si="792"/>
        <v>3.71</v>
      </c>
      <c r="V528" s="55">
        <f t="shared" si="792"/>
        <v>3.71</v>
      </c>
      <c r="W528" s="55">
        <f t="shared" si="792"/>
        <v>3.71</v>
      </c>
      <c r="X528" s="55">
        <v>3.71</v>
      </c>
      <c r="Y528" s="55">
        <f t="shared" ref="Y528:AA528" si="829">X528</f>
        <v>3.71</v>
      </c>
      <c r="Z528" s="55">
        <f t="shared" si="829"/>
        <v>3.71</v>
      </c>
      <c r="AA528" s="55">
        <f t="shared" si="829"/>
        <v>3.71</v>
      </c>
      <c r="AB528" s="147">
        <f t="shared" si="794"/>
        <v>0.1</v>
      </c>
      <c r="AC528" s="147">
        <v>0.1</v>
      </c>
      <c r="AD528" s="147">
        <f t="shared" ref="AD528:AJ528" si="830">AC528</f>
        <v>0.1</v>
      </c>
      <c r="AE528" s="147">
        <f t="shared" si="830"/>
        <v>0.1</v>
      </c>
      <c r="AF528" s="147">
        <f t="shared" si="830"/>
        <v>0.1</v>
      </c>
      <c r="AG528" s="147">
        <f t="shared" si="830"/>
        <v>0.1</v>
      </c>
      <c r="AH528" s="147">
        <f t="shared" si="830"/>
        <v>0.1</v>
      </c>
      <c r="AI528" s="147">
        <f t="shared" si="830"/>
        <v>0.1</v>
      </c>
      <c r="AJ528" s="147">
        <f t="shared" si="830"/>
        <v>0.1</v>
      </c>
      <c r="AK528" s="147">
        <v>0.1</v>
      </c>
      <c r="AL528" s="147">
        <f t="shared" ref="AL528:AN528" si="831">AK528</f>
        <v>0.1</v>
      </c>
      <c r="AM528" s="147">
        <f t="shared" si="831"/>
        <v>0.1</v>
      </c>
      <c r="AN528" s="147">
        <f t="shared" si="831"/>
        <v>0.1</v>
      </c>
      <c r="AO528" s="420">
        <v>0</v>
      </c>
      <c r="AP528" s="431">
        <f t="shared" si="779"/>
        <v>0</v>
      </c>
      <c r="AQ528" s="385">
        <v>0</v>
      </c>
      <c r="AR528" s="237">
        <f t="shared" si="780"/>
        <v>0</v>
      </c>
      <c r="AS528" s="96">
        <v>0</v>
      </c>
      <c r="AT528" s="431">
        <f t="shared" si="781"/>
        <v>0</v>
      </c>
      <c r="AU528" s="420">
        <v>0</v>
      </c>
      <c r="AV528" s="431">
        <f t="shared" si="782"/>
        <v>0</v>
      </c>
      <c r="AW528" s="385">
        <v>9840</v>
      </c>
      <c r="AX528" s="431">
        <f t="shared" si="783"/>
        <v>984</v>
      </c>
      <c r="AY528" s="386">
        <v>11760</v>
      </c>
      <c r="AZ528" s="431">
        <f t="shared" si="784"/>
        <v>1176</v>
      </c>
      <c r="BA528" s="386">
        <v>7200</v>
      </c>
      <c r="BB528" s="431">
        <f t="shared" si="785"/>
        <v>720</v>
      </c>
      <c r="BC528" s="386">
        <v>8160</v>
      </c>
      <c r="BD528" s="431">
        <f t="shared" si="797"/>
        <v>816</v>
      </c>
      <c r="BE528" s="385">
        <v>6720</v>
      </c>
      <c r="BF528" s="431">
        <f t="shared" si="786"/>
        <v>672</v>
      </c>
      <c r="BG528" s="386">
        <v>3360</v>
      </c>
      <c r="BH528" s="431">
        <f t="shared" si="787"/>
        <v>336</v>
      </c>
      <c r="BI528" s="386">
        <v>3360</v>
      </c>
      <c r="BJ528" s="431">
        <f t="shared" si="788"/>
        <v>336</v>
      </c>
      <c r="BK528" s="385">
        <v>10080</v>
      </c>
      <c r="BL528" s="445">
        <f t="shared" si="789"/>
        <v>1008</v>
      </c>
      <c r="BM528" s="77" t="s">
        <v>1506</v>
      </c>
      <c r="BN528" s="306"/>
      <c r="BO528" s="599"/>
      <c r="BP528" s="306" t="str">
        <f t="shared" si="798"/>
        <v>P10275-001</v>
      </c>
    </row>
    <row r="529" spans="1:68" ht="14.25" hidden="1" customHeight="1">
      <c r="A529" s="493" t="s">
        <v>864</v>
      </c>
      <c r="B529" s="130" t="s">
        <v>1422</v>
      </c>
      <c r="C529" s="544" t="s">
        <v>87</v>
      </c>
      <c r="D529" s="549" t="s">
        <v>161</v>
      </c>
      <c r="E529" s="550" t="s">
        <v>194</v>
      </c>
      <c r="F529" s="1070"/>
      <c r="G529" s="214">
        <v>2024</v>
      </c>
      <c r="H529" s="176" t="s">
        <v>212</v>
      </c>
      <c r="I529" s="176" t="s">
        <v>204</v>
      </c>
      <c r="J529" s="330" t="s">
        <v>196</v>
      </c>
      <c r="K529" s="176" t="s">
        <v>1181</v>
      </c>
      <c r="L529" s="176" t="s">
        <v>1221</v>
      </c>
      <c r="M529" s="327" t="s">
        <v>1461</v>
      </c>
      <c r="N529" s="55">
        <v>2.0099999999999998</v>
      </c>
      <c r="O529" s="55">
        <f t="shared" si="790"/>
        <v>2.13</v>
      </c>
      <c r="P529" s="55">
        <v>2.13</v>
      </c>
      <c r="Q529" s="55">
        <f t="shared" si="791"/>
        <v>2.13</v>
      </c>
      <c r="R529" s="55">
        <f t="shared" si="791"/>
        <v>2.13</v>
      </c>
      <c r="S529" s="55">
        <f t="shared" si="791"/>
        <v>2.13</v>
      </c>
      <c r="T529" s="55">
        <f t="shared" si="791"/>
        <v>2.13</v>
      </c>
      <c r="U529" s="55">
        <f t="shared" si="792"/>
        <v>2.13</v>
      </c>
      <c r="V529" s="55">
        <f t="shared" si="792"/>
        <v>2.13</v>
      </c>
      <c r="W529" s="55">
        <f t="shared" si="792"/>
        <v>2.13</v>
      </c>
      <c r="X529" s="55">
        <v>2.13</v>
      </c>
      <c r="Y529" s="55">
        <f t="shared" ref="Y529:AA529" si="832">X529</f>
        <v>2.13</v>
      </c>
      <c r="Z529" s="55">
        <f t="shared" si="832"/>
        <v>2.13</v>
      </c>
      <c r="AA529" s="55">
        <f t="shared" si="832"/>
        <v>2.13</v>
      </c>
      <c r="AB529" s="147">
        <f t="shared" si="794"/>
        <v>0.12</v>
      </c>
      <c r="AC529" s="147">
        <v>0.12</v>
      </c>
      <c r="AD529" s="147">
        <f t="shared" ref="AD529:AJ529" si="833">AC529</f>
        <v>0.12</v>
      </c>
      <c r="AE529" s="147">
        <f t="shared" si="833"/>
        <v>0.12</v>
      </c>
      <c r="AF529" s="147">
        <f t="shared" si="833"/>
        <v>0.12</v>
      </c>
      <c r="AG529" s="147">
        <f t="shared" si="833"/>
        <v>0.12</v>
      </c>
      <c r="AH529" s="147">
        <f t="shared" si="833"/>
        <v>0.12</v>
      </c>
      <c r="AI529" s="147">
        <f t="shared" si="833"/>
        <v>0.12</v>
      </c>
      <c r="AJ529" s="147">
        <f t="shared" si="833"/>
        <v>0.12</v>
      </c>
      <c r="AK529" s="147">
        <v>0.12</v>
      </c>
      <c r="AL529" s="147">
        <f t="shared" ref="AL529:AN529" si="834">AK529</f>
        <v>0.12</v>
      </c>
      <c r="AM529" s="147">
        <f t="shared" si="834"/>
        <v>0.12</v>
      </c>
      <c r="AN529" s="147">
        <f t="shared" si="834"/>
        <v>0.12</v>
      </c>
      <c r="AO529" s="420">
        <v>0</v>
      </c>
      <c r="AP529" s="431">
        <f t="shared" si="779"/>
        <v>0</v>
      </c>
      <c r="AQ529" s="385">
        <v>0</v>
      </c>
      <c r="AR529" s="237">
        <f t="shared" si="780"/>
        <v>0</v>
      </c>
      <c r="AS529" s="96">
        <v>0</v>
      </c>
      <c r="AT529" s="431">
        <f t="shared" si="781"/>
        <v>0</v>
      </c>
      <c r="AU529" s="420">
        <v>0</v>
      </c>
      <c r="AV529" s="431">
        <f t="shared" si="782"/>
        <v>0</v>
      </c>
      <c r="AW529" s="385">
        <v>0</v>
      </c>
      <c r="AX529" s="431">
        <f t="shared" si="783"/>
        <v>0</v>
      </c>
      <c r="AY529" s="386">
        <v>0</v>
      </c>
      <c r="AZ529" s="431">
        <f t="shared" si="784"/>
        <v>0</v>
      </c>
      <c r="BA529" s="386">
        <v>0</v>
      </c>
      <c r="BB529" s="431">
        <f t="shared" si="785"/>
        <v>0</v>
      </c>
      <c r="BC529" s="386">
        <v>0</v>
      </c>
      <c r="BD529" s="431">
        <f t="shared" si="797"/>
        <v>0</v>
      </c>
      <c r="BE529" s="385">
        <v>0</v>
      </c>
      <c r="BF529" s="431">
        <f t="shared" si="786"/>
        <v>0</v>
      </c>
      <c r="BG529" s="386">
        <v>0</v>
      </c>
      <c r="BH529" s="431">
        <f t="shared" si="787"/>
        <v>0</v>
      </c>
      <c r="BI529" s="386">
        <v>0</v>
      </c>
      <c r="BJ529" s="431">
        <f t="shared" si="788"/>
        <v>0</v>
      </c>
      <c r="BK529" s="385">
        <v>0</v>
      </c>
      <c r="BL529" s="445">
        <f t="shared" si="789"/>
        <v>0</v>
      </c>
      <c r="BM529" s="77" t="s">
        <v>1507</v>
      </c>
      <c r="BN529" s="306"/>
      <c r="BO529" s="599"/>
      <c r="BP529" s="306" t="str">
        <f t="shared" si="798"/>
        <v>P10274-001</v>
      </c>
    </row>
    <row r="530" spans="1:68" ht="14.25" hidden="1" customHeight="1">
      <c r="A530" s="493" t="s">
        <v>864</v>
      </c>
      <c r="B530" s="130" t="s">
        <v>1422</v>
      </c>
      <c r="C530" s="544" t="s">
        <v>87</v>
      </c>
      <c r="D530" s="549" t="s">
        <v>161</v>
      </c>
      <c r="E530" s="550" t="s">
        <v>194</v>
      </c>
      <c r="F530" s="1070"/>
      <c r="G530" s="214">
        <v>2024</v>
      </c>
      <c r="H530" s="176" t="s">
        <v>212</v>
      </c>
      <c r="I530" s="176" t="s">
        <v>204</v>
      </c>
      <c r="J530" s="330" t="s">
        <v>196</v>
      </c>
      <c r="K530" s="176" t="s">
        <v>1265</v>
      </c>
      <c r="L530" s="176" t="s">
        <v>1221</v>
      </c>
      <c r="M530" s="327" t="s">
        <v>1461</v>
      </c>
      <c r="N530" s="55">
        <v>2.08</v>
      </c>
      <c r="O530" s="55">
        <f t="shared" si="790"/>
        <v>1.85</v>
      </c>
      <c r="P530" s="55">
        <v>2.2599999999999998</v>
      </c>
      <c r="Q530" s="55">
        <f t="shared" si="791"/>
        <v>2.2599999999999998</v>
      </c>
      <c r="R530" s="55">
        <f t="shared" si="791"/>
        <v>2.2599999999999998</v>
      </c>
      <c r="S530" s="55">
        <f t="shared" si="791"/>
        <v>2.2599999999999998</v>
      </c>
      <c r="T530" s="55">
        <f t="shared" si="791"/>
        <v>2.2599999999999998</v>
      </c>
      <c r="U530" s="55">
        <f t="shared" si="792"/>
        <v>2.2599999999999998</v>
      </c>
      <c r="V530" s="55">
        <f t="shared" si="792"/>
        <v>2.2599999999999998</v>
      </c>
      <c r="W530" s="55">
        <f t="shared" si="792"/>
        <v>2.2599999999999998</v>
      </c>
      <c r="X530" s="55">
        <v>1.85</v>
      </c>
      <c r="Y530" s="55">
        <f t="shared" ref="Y530:AA530" si="835">X530</f>
        <v>1.85</v>
      </c>
      <c r="Z530" s="55">
        <f t="shared" si="835"/>
        <v>1.85</v>
      </c>
      <c r="AA530" s="55">
        <f t="shared" si="835"/>
        <v>1.85</v>
      </c>
      <c r="AB530" s="147">
        <f t="shared" si="794"/>
        <v>0.15</v>
      </c>
      <c r="AC530" s="147">
        <v>0.15</v>
      </c>
      <c r="AD530" s="147">
        <f t="shared" ref="AD530:AJ530" si="836">AC530</f>
        <v>0.15</v>
      </c>
      <c r="AE530" s="147">
        <f t="shared" si="836"/>
        <v>0.15</v>
      </c>
      <c r="AF530" s="147">
        <f t="shared" si="836"/>
        <v>0.15</v>
      </c>
      <c r="AG530" s="147">
        <f t="shared" si="836"/>
        <v>0.15</v>
      </c>
      <c r="AH530" s="147">
        <f t="shared" si="836"/>
        <v>0.15</v>
      </c>
      <c r="AI530" s="147">
        <f t="shared" si="836"/>
        <v>0.15</v>
      </c>
      <c r="AJ530" s="147">
        <f t="shared" si="836"/>
        <v>0.15</v>
      </c>
      <c r="AK530" s="147">
        <v>0.15</v>
      </c>
      <c r="AL530" s="147">
        <f t="shared" ref="AL530:AN530" si="837">AK530</f>
        <v>0.15</v>
      </c>
      <c r="AM530" s="147">
        <f t="shared" si="837"/>
        <v>0.15</v>
      </c>
      <c r="AN530" s="147">
        <f t="shared" si="837"/>
        <v>0.15</v>
      </c>
      <c r="AO530" s="420">
        <v>0</v>
      </c>
      <c r="AP530" s="431">
        <f t="shared" si="779"/>
        <v>0</v>
      </c>
      <c r="AQ530" s="385">
        <v>0</v>
      </c>
      <c r="AR530" s="237">
        <f t="shared" si="780"/>
        <v>0</v>
      </c>
      <c r="AS530" s="96">
        <v>0</v>
      </c>
      <c r="AT530" s="431">
        <f t="shared" si="781"/>
        <v>0</v>
      </c>
      <c r="AU530" s="420">
        <v>120</v>
      </c>
      <c r="AV530" s="431">
        <f t="shared" si="782"/>
        <v>18</v>
      </c>
      <c r="AW530" s="385">
        <v>1440</v>
      </c>
      <c r="AX530" s="431">
        <f t="shared" si="783"/>
        <v>216</v>
      </c>
      <c r="AY530" s="386">
        <v>720</v>
      </c>
      <c r="AZ530" s="431">
        <f t="shared" si="784"/>
        <v>108</v>
      </c>
      <c r="BA530" s="386">
        <v>6720</v>
      </c>
      <c r="BB530" s="431">
        <f t="shared" si="785"/>
        <v>1008</v>
      </c>
      <c r="BC530" s="386">
        <v>5760</v>
      </c>
      <c r="BD530" s="431">
        <f t="shared" si="797"/>
        <v>864</v>
      </c>
      <c r="BE530" s="385">
        <v>8400</v>
      </c>
      <c r="BF530" s="431">
        <f t="shared" si="786"/>
        <v>1260</v>
      </c>
      <c r="BG530" s="386">
        <v>3360</v>
      </c>
      <c r="BH530" s="431">
        <f t="shared" si="787"/>
        <v>504</v>
      </c>
      <c r="BI530" s="386">
        <v>3360</v>
      </c>
      <c r="BJ530" s="431">
        <f t="shared" si="788"/>
        <v>504</v>
      </c>
      <c r="BK530" s="385">
        <v>12120</v>
      </c>
      <c r="BL530" s="445">
        <f t="shared" si="789"/>
        <v>1818</v>
      </c>
      <c r="BM530" s="77" t="s">
        <v>1508</v>
      </c>
      <c r="BN530" s="306"/>
      <c r="BO530" s="599"/>
      <c r="BP530" s="306" t="str">
        <f t="shared" si="798"/>
        <v>P13183-001</v>
      </c>
    </row>
    <row r="531" spans="1:68" ht="14.25" hidden="1" customHeight="1">
      <c r="A531" s="493" t="s">
        <v>864</v>
      </c>
      <c r="B531" s="130" t="s">
        <v>1422</v>
      </c>
      <c r="C531" s="544" t="s">
        <v>87</v>
      </c>
      <c r="D531" s="549" t="s">
        <v>161</v>
      </c>
      <c r="E531" s="550" t="s">
        <v>194</v>
      </c>
      <c r="F531" s="1070"/>
      <c r="G531" s="214">
        <v>2021</v>
      </c>
      <c r="H531" s="176" t="s">
        <v>212</v>
      </c>
      <c r="I531" s="176" t="s">
        <v>204</v>
      </c>
      <c r="J531" s="330" t="s">
        <v>196</v>
      </c>
      <c r="K531" s="176" t="s">
        <v>1181</v>
      </c>
      <c r="L531" s="176" t="s">
        <v>1509</v>
      </c>
      <c r="M531" s="327" t="s">
        <v>1510</v>
      </c>
      <c r="N531" s="55">
        <v>1.66</v>
      </c>
      <c r="O531" s="55">
        <f t="shared" si="790"/>
        <v>1.5</v>
      </c>
      <c r="P531" s="55">
        <v>1.74</v>
      </c>
      <c r="Q531" s="55">
        <f t="shared" si="791"/>
        <v>1.74</v>
      </c>
      <c r="R531" s="55">
        <f t="shared" si="791"/>
        <v>1.74</v>
      </c>
      <c r="S531" s="55">
        <f t="shared" si="791"/>
        <v>1.74</v>
      </c>
      <c r="T531" s="55">
        <f t="shared" si="791"/>
        <v>1.74</v>
      </c>
      <c r="U531" s="55">
        <f t="shared" si="792"/>
        <v>1.74</v>
      </c>
      <c r="V531" s="55">
        <f t="shared" si="792"/>
        <v>1.74</v>
      </c>
      <c r="W531" s="55">
        <f t="shared" si="792"/>
        <v>1.74</v>
      </c>
      <c r="X531" s="55">
        <v>1.5</v>
      </c>
      <c r="Y531" s="55">
        <f t="shared" ref="Y531:AA531" si="838">X531</f>
        <v>1.5</v>
      </c>
      <c r="Z531" s="55">
        <f t="shared" si="838"/>
        <v>1.5</v>
      </c>
      <c r="AA531" s="55">
        <f t="shared" si="838"/>
        <v>1.5</v>
      </c>
      <c r="AB531" s="147">
        <f t="shared" si="794"/>
        <v>0</v>
      </c>
      <c r="AC531" s="147">
        <v>0</v>
      </c>
      <c r="AD531" s="147">
        <f t="shared" ref="AD531:AJ531" si="839">AC531</f>
        <v>0</v>
      </c>
      <c r="AE531" s="147">
        <f t="shared" si="839"/>
        <v>0</v>
      </c>
      <c r="AF531" s="147">
        <f t="shared" si="839"/>
        <v>0</v>
      </c>
      <c r="AG531" s="147">
        <f t="shared" si="839"/>
        <v>0</v>
      </c>
      <c r="AH531" s="147">
        <f t="shared" si="839"/>
        <v>0</v>
      </c>
      <c r="AI531" s="147">
        <f t="shared" si="839"/>
        <v>0</v>
      </c>
      <c r="AJ531" s="147">
        <f t="shared" si="839"/>
        <v>0</v>
      </c>
      <c r="AK531" s="147">
        <v>0.17</v>
      </c>
      <c r="AL531" s="147">
        <f t="shared" ref="AL531:AN531" si="840">AK531</f>
        <v>0.17</v>
      </c>
      <c r="AM531" s="147">
        <f t="shared" si="840"/>
        <v>0.17</v>
      </c>
      <c r="AN531" s="147">
        <f t="shared" si="840"/>
        <v>0.17</v>
      </c>
      <c r="AO531" s="420">
        <v>14400</v>
      </c>
      <c r="AP531" s="431">
        <f t="shared" si="779"/>
        <v>0</v>
      </c>
      <c r="AQ531" s="385">
        <v>21600</v>
      </c>
      <c r="AR531" s="237">
        <f t="shared" si="780"/>
        <v>0</v>
      </c>
      <c r="AS531" s="96">
        <v>0</v>
      </c>
      <c r="AT531" s="431">
        <f t="shared" si="781"/>
        <v>0</v>
      </c>
      <c r="AU531" s="420">
        <v>20160</v>
      </c>
      <c r="AV531" s="431">
        <f t="shared" si="782"/>
        <v>0</v>
      </c>
      <c r="AW531" s="385">
        <v>0</v>
      </c>
      <c r="AX531" s="431">
        <f t="shared" si="783"/>
        <v>0</v>
      </c>
      <c r="AY531" s="386">
        <v>0</v>
      </c>
      <c r="AZ531" s="431">
        <f t="shared" si="784"/>
        <v>0</v>
      </c>
      <c r="BA531" s="386">
        <v>0</v>
      </c>
      <c r="BB531" s="431">
        <f t="shared" si="785"/>
        <v>0</v>
      </c>
      <c r="BC531" s="386">
        <v>0</v>
      </c>
      <c r="BD531" s="431">
        <f t="shared" si="797"/>
        <v>0</v>
      </c>
      <c r="BE531" s="385">
        <v>14400</v>
      </c>
      <c r="BF531" s="431">
        <f t="shared" si="786"/>
        <v>2448</v>
      </c>
      <c r="BG531" s="386">
        <v>0</v>
      </c>
      <c r="BH531" s="431">
        <f t="shared" si="787"/>
        <v>0</v>
      </c>
      <c r="BI531" s="386">
        <v>5760</v>
      </c>
      <c r="BJ531" s="431">
        <f t="shared" si="788"/>
        <v>979.2</v>
      </c>
      <c r="BK531" s="385">
        <v>0</v>
      </c>
      <c r="BL531" s="445">
        <f t="shared" si="789"/>
        <v>0</v>
      </c>
      <c r="BM531" s="77" t="s">
        <v>1511</v>
      </c>
      <c r="BN531" s="306"/>
      <c r="BO531" s="599"/>
      <c r="BP531" s="306" t="str">
        <f t="shared" si="798"/>
        <v>M27537-001</v>
      </c>
    </row>
    <row r="532" spans="1:68" ht="14.25" hidden="1" customHeight="1">
      <c r="A532" s="493" t="s">
        <v>864</v>
      </c>
      <c r="B532" s="130" t="s">
        <v>1422</v>
      </c>
      <c r="C532" s="544" t="s">
        <v>87</v>
      </c>
      <c r="D532" s="549" t="s">
        <v>161</v>
      </c>
      <c r="E532" s="550" t="s">
        <v>194</v>
      </c>
      <c r="F532" s="1070"/>
      <c r="G532" s="214">
        <v>2024</v>
      </c>
      <c r="H532" s="176" t="s">
        <v>212</v>
      </c>
      <c r="I532" s="176" t="s">
        <v>204</v>
      </c>
      <c r="J532" s="330" t="s">
        <v>196</v>
      </c>
      <c r="K532" s="176" t="s">
        <v>1181</v>
      </c>
      <c r="L532" s="176" t="s">
        <v>1509</v>
      </c>
      <c r="M532" s="327" t="s">
        <v>1510</v>
      </c>
      <c r="N532" s="55">
        <v>1.73</v>
      </c>
      <c r="O532" s="55">
        <f t="shared" si="790"/>
        <v>1.5</v>
      </c>
      <c r="P532" s="55">
        <v>1.81</v>
      </c>
      <c r="Q532" s="55">
        <f t="shared" si="791"/>
        <v>1.81</v>
      </c>
      <c r="R532" s="55">
        <f t="shared" si="791"/>
        <v>1.81</v>
      </c>
      <c r="S532" s="55">
        <f t="shared" si="791"/>
        <v>1.81</v>
      </c>
      <c r="T532" s="55">
        <f t="shared" si="791"/>
        <v>1.81</v>
      </c>
      <c r="U532" s="55">
        <f t="shared" si="792"/>
        <v>1.81</v>
      </c>
      <c r="V532" s="55">
        <f t="shared" si="792"/>
        <v>1.81</v>
      </c>
      <c r="W532" s="55">
        <f t="shared" si="792"/>
        <v>1.81</v>
      </c>
      <c r="X532" s="55">
        <v>1.5</v>
      </c>
      <c r="Y532" s="55">
        <f t="shared" ref="Y532:AA532" si="841">X532</f>
        <v>1.5</v>
      </c>
      <c r="Z532" s="55">
        <f t="shared" si="841"/>
        <v>1.5</v>
      </c>
      <c r="AA532" s="55">
        <f t="shared" si="841"/>
        <v>1.5</v>
      </c>
      <c r="AB532" s="147">
        <f t="shared" si="794"/>
        <v>7.0000000000000007E-2</v>
      </c>
      <c r="AC532" s="147">
        <v>7.0000000000000007E-2</v>
      </c>
      <c r="AD532" s="147">
        <f t="shared" ref="AD532:AJ532" si="842">AC532</f>
        <v>7.0000000000000007E-2</v>
      </c>
      <c r="AE532" s="147">
        <f t="shared" si="842"/>
        <v>7.0000000000000007E-2</v>
      </c>
      <c r="AF532" s="147">
        <f t="shared" si="842"/>
        <v>7.0000000000000007E-2</v>
      </c>
      <c r="AG532" s="147">
        <f t="shared" si="842"/>
        <v>7.0000000000000007E-2</v>
      </c>
      <c r="AH532" s="147">
        <f t="shared" si="842"/>
        <v>7.0000000000000007E-2</v>
      </c>
      <c r="AI532" s="147">
        <f t="shared" si="842"/>
        <v>7.0000000000000007E-2</v>
      </c>
      <c r="AJ532" s="147">
        <f t="shared" si="842"/>
        <v>7.0000000000000007E-2</v>
      </c>
      <c r="AK532" s="147">
        <v>0.17</v>
      </c>
      <c r="AL532" s="147">
        <f t="shared" ref="AL532:AN532" si="843">AK532</f>
        <v>0.17</v>
      </c>
      <c r="AM532" s="147">
        <f t="shared" si="843"/>
        <v>0.17</v>
      </c>
      <c r="AN532" s="147">
        <f t="shared" si="843"/>
        <v>0.17</v>
      </c>
      <c r="AO532" s="420">
        <v>0</v>
      </c>
      <c r="AP532" s="431">
        <f t="shared" si="779"/>
        <v>0</v>
      </c>
      <c r="AQ532" s="385">
        <v>0</v>
      </c>
      <c r="AR532" s="237">
        <f t="shared" si="780"/>
        <v>0</v>
      </c>
      <c r="AS532" s="96">
        <v>0</v>
      </c>
      <c r="AT532" s="431">
        <f t="shared" si="781"/>
        <v>0</v>
      </c>
      <c r="AU532" s="420">
        <v>0</v>
      </c>
      <c r="AV532" s="431">
        <f t="shared" si="782"/>
        <v>0</v>
      </c>
      <c r="AW532" s="385">
        <v>0</v>
      </c>
      <c r="AX532" s="431">
        <f t="shared" si="783"/>
        <v>0</v>
      </c>
      <c r="AY532" s="386">
        <v>1440</v>
      </c>
      <c r="AZ532" s="431">
        <f t="shared" si="784"/>
        <v>100.80000000000001</v>
      </c>
      <c r="BA532" s="386">
        <v>0</v>
      </c>
      <c r="BB532" s="431">
        <f t="shared" si="785"/>
        <v>0</v>
      </c>
      <c r="BC532" s="386">
        <v>0</v>
      </c>
      <c r="BD532" s="431">
        <f t="shared" si="797"/>
        <v>0</v>
      </c>
      <c r="BE532" s="385">
        <v>0</v>
      </c>
      <c r="BF532" s="431">
        <f t="shared" si="786"/>
        <v>0</v>
      </c>
      <c r="BG532" s="386">
        <v>1200</v>
      </c>
      <c r="BH532" s="431">
        <f t="shared" si="787"/>
        <v>204.00000000000003</v>
      </c>
      <c r="BI532" s="386">
        <v>1680</v>
      </c>
      <c r="BJ532" s="431">
        <f t="shared" si="788"/>
        <v>285.60000000000002</v>
      </c>
      <c r="BK532" s="385">
        <v>5280</v>
      </c>
      <c r="BL532" s="445">
        <f t="shared" si="789"/>
        <v>897.6</v>
      </c>
      <c r="BM532" s="77" t="s">
        <v>1505</v>
      </c>
      <c r="BN532" s="306"/>
      <c r="BO532" s="599"/>
      <c r="BP532" s="306" t="str">
        <f t="shared" si="798"/>
        <v>P10272-001</v>
      </c>
    </row>
    <row r="533" spans="1:68" ht="14.25" hidden="1" customHeight="1">
      <c r="A533" s="493" t="s">
        <v>864</v>
      </c>
      <c r="B533" s="130" t="s">
        <v>1422</v>
      </c>
      <c r="C533" s="544" t="s">
        <v>87</v>
      </c>
      <c r="D533" s="549" t="s">
        <v>161</v>
      </c>
      <c r="E533" s="550" t="s">
        <v>194</v>
      </c>
      <c r="F533" s="1070"/>
      <c r="G533" s="214">
        <v>2021</v>
      </c>
      <c r="H533" s="176" t="s">
        <v>212</v>
      </c>
      <c r="I533" s="176" t="s">
        <v>204</v>
      </c>
      <c r="J533" s="330" t="s">
        <v>196</v>
      </c>
      <c r="K533" s="176" t="s">
        <v>1181</v>
      </c>
      <c r="L533" s="176" t="s">
        <v>1509</v>
      </c>
      <c r="M533" s="327" t="s">
        <v>1510</v>
      </c>
      <c r="N533" s="55">
        <v>3.53</v>
      </c>
      <c r="O533" s="55">
        <f t="shared" si="790"/>
        <v>3.61</v>
      </c>
      <c r="P533" s="55">
        <v>3.61</v>
      </c>
      <c r="Q533" s="55">
        <f t="shared" si="791"/>
        <v>3.61</v>
      </c>
      <c r="R533" s="55">
        <f t="shared" si="791"/>
        <v>3.61</v>
      </c>
      <c r="S533" s="55">
        <f t="shared" si="791"/>
        <v>3.61</v>
      </c>
      <c r="T533" s="55">
        <f t="shared" si="791"/>
        <v>3.61</v>
      </c>
      <c r="U533" s="55">
        <f t="shared" si="792"/>
        <v>3.61</v>
      </c>
      <c r="V533" s="55">
        <f t="shared" si="792"/>
        <v>3.61</v>
      </c>
      <c r="W533" s="55">
        <f t="shared" si="792"/>
        <v>3.61</v>
      </c>
      <c r="X533" s="55">
        <v>3.61</v>
      </c>
      <c r="Y533" s="55">
        <f t="shared" ref="Y533:AA533" si="844">X533</f>
        <v>3.61</v>
      </c>
      <c r="Z533" s="55">
        <f t="shared" si="844"/>
        <v>3.61</v>
      </c>
      <c r="AA533" s="55">
        <f t="shared" si="844"/>
        <v>3.61</v>
      </c>
      <c r="AB533" s="147">
        <f t="shared" si="794"/>
        <v>0.1</v>
      </c>
      <c r="AC533" s="147">
        <v>0.1</v>
      </c>
      <c r="AD533" s="147">
        <f t="shared" ref="AD533:AJ533" si="845">AC533</f>
        <v>0.1</v>
      </c>
      <c r="AE533" s="147">
        <f t="shared" si="845"/>
        <v>0.1</v>
      </c>
      <c r="AF533" s="147">
        <f t="shared" si="845"/>
        <v>0.1</v>
      </c>
      <c r="AG533" s="147">
        <f t="shared" si="845"/>
        <v>0.1</v>
      </c>
      <c r="AH533" s="147">
        <f t="shared" si="845"/>
        <v>0.1</v>
      </c>
      <c r="AI533" s="147">
        <f t="shared" si="845"/>
        <v>0.1</v>
      </c>
      <c r="AJ533" s="147">
        <f t="shared" si="845"/>
        <v>0.1</v>
      </c>
      <c r="AK533" s="147">
        <v>0.1</v>
      </c>
      <c r="AL533" s="147">
        <f t="shared" ref="AL533:AN533" si="846">AK533</f>
        <v>0.1</v>
      </c>
      <c r="AM533" s="147">
        <f t="shared" si="846"/>
        <v>0.1</v>
      </c>
      <c r="AN533" s="147">
        <f t="shared" si="846"/>
        <v>0.1</v>
      </c>
      <c r="AO533" s="420">
        <v>0</v>
      </c>
      <c r="AP533" s="431">
        <f t="shared" si="779"/>
        <v>0</v>
      </c>
      <c r="AQ533" s="385">
        <v>0</v>
      </c>
      <c r="AR533" s="237">
        <f t="shared" si="780"/>
        <v>0</v>
      </c>
      <c r="AS533" s="96">
        <v>0</v>
      </c>
      <c r="AT533" s="431">
        <f t="shared" si="781"/>
        <v>0</v>
      </c>
      <c r="AU533" s="420">
        <v>0</v>
      </c>
      <c r="AV533" s="431">
        <f t="shared" si="782"/>
        <v>0</v>
      </c>
      <c r="AW533" s="385">
        <v>0</v>
      </c>
      <c r="AX533" s="431">
        <f t="shared" si="783"/>
        <v>0</v>
      </c>
      <c r="AY533" s="386">
        <v>0</v>
      </c>
      <c r="AZ533" s="431">
        <f t="shared" si="784"/>
        <v>0</v>
      </c>
      <c r="BA533" s="386">
        <v>0</v>
      </c>
      <c r="BB533" s="431">
        <f t="shared" si="785"/>
        <v>0</v>
      </c>
      <c r="BC533" s="386">
        <v>0</v>
      </c>
      <c r="BD533" s="431">
        <f t="shared" si="797"/>
        <v>0</v>
      </c>
      <c r="BE533" s="385">
        <v>0</v>
      </c>
      <c r="BF533" s="431">
        <f t="shared" si="786"/>
        <v>0</v>
      </c>
      <c r="BG533" s="386">
        <v>0</v>
      </c>
      <c r="BH533" s="431">
        <f t="shared" si="787"/>
        <v>0</v>
      </c>
      <c r="BI533" s="386">
        <v>0</v>
      </c>
      <c r="BJ533" s="431">
        <f t="shared" si="788"/>
        <v>0</v>
      </c>
      <c r="BK533" s="385">
        <v>0</v>
      </c>
      <c r="BL533" s="445">
        <f t="shared" si="789"/>
        <v>0</v>
      </c>
      <c r="BM533" s="77" t="s">
        <v>215</v>
      </c>
      <c r="BN533" s="306"/>
      <c r="BO533" s="599"/>
      <c r="BP533" s="306" t="str">
        <f t="shared" si="798"/>
        <v>M27538-001</v>
      </c>
    </row>
    <row r="534" spans="1:68" ht="14.25" hidden="1" customHeight="1">
      <c r="A534" s="493" t="s">
        <v>864</v>
      </c>
      <c r="B534" s="130" t="s">
        <v>1422</v>
      </c>
      <c r="C534" s="544" t="s">
        <v>87</v>
      </c>
      <c r="D534" s="549" t="s">
        <v>161</v>
      </c>
      <c r="E534" s="550" t="s">
        <v>194</v>
      </c>
      <c r="F534" s="1070"/>
      <c r="G534" s="214">
        <v>2024</v>
      </c>
      <c r="H534" s="176" t="s">
        <v>212</v>
      </c>
      <c r="I534" s="176" t="s">
        <v>204</v>
      </c>
      <c r="J534" s="330" t="s">
        <v>196</v>
      </c>
      <c r="K534" s="176" t="s">
        <v>1181</v>
      </c>
      <c r="L534" s="176" t="s">
        <v>1509</v>
      </c>
      <c r="M534" s="327" t="s">
        <v>1510</v>
      </c>
      <c r="N534" s="55">
        <v>3.53</v>
      </c>
      <c r="O534" s="55">
        <f t="shared" si="790"/>
        <v>3.61</v>
      </c>
      <c r="P534" s="55">
        <v>3.61</v>
      </c>
      <c r="Q534" s="55">
        <f t="shared" si="791"/>
        <v>3.61</v>
      </c>
      <c r="R534" s="55">
        <f t="shared" si="791"/>
        <v>3.61</v>
      </c>
      <c r="S534" s="55">
        <f t="shared" si="791"/>
        <v>3.61</v>
      </c>
      <c r="T534" s="55">
        <f t="shared" si="791"/>
        <v>3.61</v>
      </c>
      <c r="U534" s="55">
        <f t="shared" si="792"/>
        <v>3.61</v>
      </c>
      <c r="V534" s="55">
        <f t="shared" si="792"/>
        <v>3.61</v>
      </c>
      <c r="W534" s="55">
        <f t="shared" si="792"/>
        <v>3.61</v>
      </c>
      <c r="X534" s="55">
        <v>3.61</v>
      </c>
      <c r="Y534" s="55">
        <f t="shared" ref="Y534:AA534" si="847">X534</f>
        <v>3.61</v>
      </c>
      <c r="Z534" s="55">
        <f t="shared" si="847"/>
        <v>3.61</v>
      </c>
      <c r="AA534" s="55">
        <f t="shared" si="847"/>
        <v>3.61</v>
      </c>
      <c r="AB534" s="147">
        <f t="shared" si="794"/>
        <v>0.1</v>
      </c>
      <c r="AC534" s="147">
        <v>0.1</v>
      </c>
      <c r="AD534" s="147">
        <f t="shared" ref="AD534:AJ534" si="848">AC534</f>
        <v>0.1</v>
      </c>
      <c r="AE534" s="147">
        <f t="shared" si="848"/>
        <v>0.1</v>
      </c>
      <c r="AF534" s="147">
        <f t="shared" si="848"/>
        <v>0.1</v>
      </c>
      <c r="AG534" s="147">
        <f t="shared" si="848"/>
        <v>0.1</v>
      </c>
      <c r="AH534" s="147">
        <f t="shared" si="848"/>
        <v>0.1</v>
      </c>
      <c r="AI534" s="147">
        <f t="shared" si="848"/>
        <v>0.1</v>
      </c>
      <c r="AJ534" s="147">
        <f t="shared" si="848"/>
        <v>0.1</v>
      </c>
      <c r="AK534" s="147">
        <v>0.1</v>
      </c>
      <c r="AL534" s="147">
        <f t="shared" ref="AL534:AN534" si="849">AK534</f>
        <v>0.1</v>
      </c>
      <c r="AM534" s="147">
        <f t="shared" si="849"/>
        <v>0.1</v>
      </c>
      <c r="AN534" s="147">
        <f t="shared" si="849"/>
        <v>0.1</v>
      </c>
      <c r="AO534" s="420">
        <v>0</v>
      </c>
      <c r="AP534" s="431">
        <f t="shared" si="779"/>
        <v>0</v>
      </c>
      <c r="AQ534" s="385">
        <v>0</v>
      </c>
      <c r="AR534" s="237">
        <f t="shared" si="780"/>
        <v>0</v>
      </c>
      <c r="AS534" s="96">
        <v>0</v>
      </c>
      <c r="AT534" s="431">
        <f t="shared" si="781"/>
        <v>0</v>
      </c>
      <c r="AU534" s="420">
        <v>0</v>
      </c>
      <c r="AV534" s="431">
        <f t="shared" si="782"/>
        <v>0</v>
      </c>
      <c r="AW534" s="385">
        <v>0</v>
      </c>
      <c r="AX534" s="431">
        <f t="shared" si="783"/>
        <v>0</v>
      </c>
      <c r="AY534" s="386">
        <v>0</v>
      </c>
      <c r="AZ534" s="431">
        <f t="shared" si="784"/>
        <v>0</v>
      </c>
      <c r="BA534" s="386">
        <v>0</v>
      </c>
      <c r="BB534" s="431">
        <f t="shared" si="785"/>
        <v>0</v>
      </c>
      <c r="BC534" s="386">
        <v>0</v>
      </c>
      <c r="BD534" s="431">
        <f t="shared" si="797"/>
        <v>0</v>
      </c>
      <c r="BE534" s="385">
        <v>0</v>
      </c>
      <c r="BF534" s="431">
        <f t="shared" si="786"/>
        <v>0</v>
      </c>
      <c r="BG534" s="386">
        <v>120</v>
      </c>
      <c r="BH534" s="431">
        <f t="shared" si="787"/>
        <v>12</v>
      </c>
      <c r="BI534" s="386">
        <v>0</v>
      </c>
      <c r="BJ534" s="431">
        <f t="shared" si="788"/>
        <v>0</v>
      </c>
      <c r="BK534" s="385">
        <v>0</v>
      </c>
      <c r="BL534" s="445">
        <f t="shared" si="789"/>
        <v>0</v>
      </c>
      <c r="BM534" s="77" t="s">
        <v>1506</v>
      </c>
      <c r="BN534" s="306"/>
      <c r="BO534" s="599"/>
      <c r="BP534" s="306" t="str">
        <f t="shared" si="798"/>
        <v>P10275-001</v>
      </c>
    </row>
    <row r="535" spans="1:68" ht="14.25" hidden="1" customHeight="1">
      <c r="A535" s="493" t="s">
        <v>864</v>
      </c>
      <c r="B535" s="130" t="s">
        <v>1422</v>
      </c>
      <c r="C535" s="544" t="s">
        <v>87</v>
      </c>
      <c r="D535" s="549" t="s">
        <v>161</v>
      </c>
      <c r="E535" s="550" t="s">
        <v>194</v>
      </c>
      <c r="F535" s="1070"/>
      <c r="G535" s="214">
        <v>2024</v>
      </c>
      <c r="H535" s="176" t="s">
        <v>212</v>
      </c>
      <c r="I535" s="176" t="s">
        <v>204</v>
      </c>
      <c r="J535" s="330" t="s">
        <v>196</v>
      </c>
      <c r="K535" s="176" t="s">
        <v>1181</v>
      </c>
      <c r="L535" s="176" t="s">
        <v>1202</v>
      </c>
      <c r="M535" s="327" t="s">
        <v>1463</v>
      </c>
      <c r="N535" s="55">
        <v>1.73</v>
      </c>
      <c r="O535" s="55">
        <f t="shared" si="790"/>
        <v>1.5</v>
      </c>
      <c r="P535" s="55">
        <v>1.81</v>
      </c>
      <c r="Q535" s="55">
        <f t="shared" si="791"/>
        <v>1.81</v>
      </c>
      <c r="R535" s="55">
        <f t="shared" si="791"/>
        <v>1.81</v>
      </c>
      <c r="S535" s="55">
        <f t="shared" si="791"/>
        <v>1.81</v>
      </c>
      <c r="T535" s="55">
        <f t="shared" si="791"/>
        <v>1.81</v>
      </c>
      <c r="U535" s="55">
        <f t="shared" si="792"/>
        <v>1.81</v>
      </c>
      <c r="V535" s="55">
        <f t="shared" si="792"/>
        <v>1.81</v>
      </c>
      <c r="W535" s="55">
        <f t="shared" si="792"/>
        <v>1.81</v>
      </c>
      <c r="X535" s="55">
        <v>1.5</v>
      </c>
      <c r="Y535" s="55">
        <f t="shared" ref="Y535:AA535" si="850">X535</f>
        <v>1.5</v>
      </c>
      <c r="Z535" s="55">
        <f t="shared" si="850"/>
        <v>1.5</v>
      </c>
      <c r="AA535" s="55">
        <f t="shared" si="850"/>
        <v>1.5</v>
      </c>
      <c r="AB535" s="147">
        <f t="shared" si="794"/>
        <v>7.0000000000000007E-2</v>
      </c>
      <c r="AC535" s="147">
        <v>7.0000000000000007E-2</v>
      </c>
      <c r="AD535" s="147">
        <f t="shared" ref="AD535:AJ535" si="851">AC535</f>
        <v>7.0000000000000007E-2</v>
      </c>
      <c r="AE535" s="147">
        <f t="shared" si="851"/>
        <v>7.0000000000000007E-2</v>
      </c>
      <c r="AF535" s="147">
        <f t="shared" si="851"/>
        <v>7.0000000000000007E-2</v>
      </c>
      <c r="AG535" s="147">
        <f t="shared" si="851"/>
        <v>7.0000000000000007E-2</v>
      </c>
      <c r="AH535" s="147">
        <f t="shared" si="851"/>
        <v>7.0000000000000007E-2</v>
      </c>
      <c r="AI535" s="147">
        <f t="shared" si="851"/>
        <v>7.0000000000000007E-2</v>
      </c>
      <c r="AJ535" s="147">
        <f t="shared" si="851"/>
        <v>7.0000000000000007E-2</v>
      </c>
      <c r="AK535" s="147">
        <v>0.17</v>
      </c>
      <c r="AL535" s="147">
        <f t="shared" ref="AL535:AN535" si="852">AK535</f>
        <v>0.17</v>
      </c>
      <c r="AM535" s="147">
        <f t="shared" si="852"/>
        <v>0.17</v>
      </c>
      <c r="AN535" s="147">
        <f t="shared" si="852"/>
        <v>0.17</v>
      </c>
      <c r="AO535" s="420">
        <v>0</v>
      </c>
      <c r="AP535" s="431">
        <f t="shared" si="779"/>
        <v>0</v>
      </c>
      <c r="AQ535" s="385">
        <v>0</v>
      </c>
      <c r="AR535" s="237">
        <f t="shared" si="780"/>
        <v>0</v>
      </c>
      <c r="AS535" s="96">
        <v>0</v>
      </c>
      <c r="AT535" s="431">
        <f t="shared" si="781"/>
        <v>0</v>
      </c>
      <c r="AU535" s="420">
        <v>0</v>
      </c>
      <c r="AV535" s="431">
        <f t="shared" si="782"/>
        <v>0</v>
      </c>
      <c r="AW535" s="385">
        <v>0</v>
      </c>
      <c r="AX535" s="431">
        <f t="shared" si="783"/>
        <v>0</v>
      </c>
      <c r="AY535" s="386">
        <v>0</v>
      </c>
      <c r="AZ535" s="431">
        <f t="shared" si="784"/>
        <v>0</v>
      </c>
      <c r="BA535" s="386"/>
      <c r="BB535" s="431">
        <f t="shared" si="785"/>
        <v>0</v>
      </c>
      <c r="BC535" s="386">
        <v>0</v>
      </c>
      <c r="BD535" s="431">
        <f t="shared" si="797"/>
        <v>0</v>
      </c>
      <c r="BE535" s="385">
        <v>0</v>
      </c>
      <c r="BF535" s="431">
        <f t="shared" si="786"/>
        <v>0</v>
      </c>
      <c r="BG535" s="386">
        <v>0</v>
      </c>
      <c r="BH535" s="431">
        <f t="shared" si="787"/>
        <v>0</v>
      </c>
      <c r="BI535" s="386">
        <v>0</v>
      </c>
      <c r="BJ535" s="431">
        <f t="shared" si="788"/>
        <v>0</v>
      </c>
      <c r="BK535" s="385">
        <v>0</v>
      </c>
      <c r="BL535" s="445">
        <f t="shared" si="789"/>
        <v>0</v>
      </c>
      <c r="BM535" s="77" t="s">
        <v>1505</v>
      </c>
      <c r="BN535" s="306"/>
      <c r="BO535" s="599"/>
      <c r="BP535" s="306" t="str">
        <f t="shared" si="798"/>
        <v>P10272-001</v>
      </c>
    </row>
    <row r="536" spans="1:68" ht="14.25" hidden="1" customHeight="1">
      <c r="A536" s="493" t="s">
        <v>864</v>
      </c>
      <c r="B536" s="130" t="s">
        <v>1422</v>
      </c>
      <c r="C536" s="544" t="s">
        <v>87</v>
      </c>
      <c r="D536" s="549" t="s">
        <v>161</v>
      </c>
      <c r="E536" s="550" t="s">
        <v>194</v>
      </c>
      <c r="F536" s="1070"/>
      <c r="G536" s="214">
        <v>2021</v>
      </c>
      <c r="H536" s="176" t="s">
        <v>212</v>
      </c>
      <c r="I536" s="176" t="s">
        <v>204</v>
      </c>
      <c r="J536" s="330" t="s">
        <v>196</v>
      </c>
      <c r="K536" s="176" t="s">
        <v>1181</v>
      </c>
      <c r="L536" s="176" t="s">
        <v>1202</v>
      </c>
      <c r="M536" s="327" t="s">
        <v>1463</v>
      </c>
      <c r="N536" s="55">
        <v>3.53</v>
      </c>
      <c r="O536" s="55">
        <f t="shared" si="790"/>
        <v>3.61</v>
      </c>
      <c r="P536" s="55">
        <v>3.61</v>
      </c>
      <c r="Q536" s="55">
        <f t="shared" si="791"/>
        <v>3.61</v>
      </c>
      <c r="R536" s="55">
        <f t="shared" si="791"/>
        <v>3.61</v>
      </c>
      <c r="S536" s="55">
        <f t="shared" si="791"/>
        <v>3.61</v>
      </c>
      <c r="T536" s="55">
        <f t="shared" si="791"/>
        <v>3.61</v>
      </c>
      <c r="U536" s="55">
        <f t="shared" si="792"/>
        <v>3.61</v>
      </c>
      <c r="V536" s="55">
        <f t="shared" si="792"/>
        <v>3.61</v>
      </c>
      <c r="W536" s="55">
        <f t="shared" si="792"/>
        <v>3.61</v>
      </c>
      <c r="X536" s="55">
        <v>3.61</v>
      </c>
      <c r="Y536" s="55">
        <f t="shared" ref="Y536:AA536" si="853">X536</f>
        <v>3.61</v>
      </c>
      <c r="Z536" s="55">
        <f t="shared" si="853"/>
        <v>3.61</v>
      </c>
      <c r="AA536" s="55">
        <f t="shared" si="853"/>
        <v>3.61</v>
      </c>
      <c r="AB536" s="147">
        <f t="shared" si="794"/>
        <v>0.1</v>
      </c>
      <c r="AC536" s="147">
        <v>0.1</v>
      </c>
      <c r="AD536" s="147">
        <f t="shared" ref="AD536:AJ536" si="854">AC536</f>
        <v>0.1</v>
      </c>
      <c r="AE536" s="147">
        <f t="shared" si="854"/>
        <v>0.1</v>
      </c>
      <c r="AF536" s="147">
        <f t="shared" si="854"/>
        <v>0.1</v>
      </c>
      <c r="AG536" s="147">
        <f t="shared" si="854"/>
        <v>0.1</v>
      </c>
      <c r="AH536" s="147">
        <f t="shared" si="854"/>
        <v>0.1</v>
      </c>
      <c r="AI536" s="147">
        <f t="shared" si="854"/>
        <v>0.1</v>
      </c>
      <c r="AJ536" s="147">
        <f t="shared" si="854"/>
        <v>0.1</v>
      </c>
      <c r="AK536" s="147">
        <v>0.1</v>
      </c>
      <c r="AL536" s="147">
        <f t="shared" ref="AL536:AN536" si="855">AK536</f>
        <v>0.1</v>
      </c>
      <c r="AM536" s="147">
        <f t="shared" si="855"/>
        <v>0.1</v>
      </c>
      <c r="AN536" s="147">
        <f t="shared" si="855"/>
        <v>0.1</v>
      </c>
      <c r="AO536" s="420">
        <v>4800</v>
      </c>
      <c r="AP536" s="431">
        <f t="shared" si="779"/>
        <v>480</v>
      </c>
      <c r="AQ536" s="385">
        <v>4800</v>
      </c>
      <c r="AR536" s="237">
        <f t="shared" si="780"/>
        <v>480</v>
      </c>
      <c r="AS536" s="96">
        <v>4800</v>
      </c>
      <c r="AT536" s="431">
        <f t="shared" si="781"/>
        <v>480</v>
      </c>
      <c r="AU536" s="420">
        <v>7200</v>
      </c>
      <c r="AV536" s="431">
        <f t="shared" si="782"/>
        <v>720</v>
      </c>
      <c r="AW536" s="385">
        <v>7200</v>
      </c>
      <c r="AX536" s="431">
        <f t="shared" si="783"/>
        <v>720</v>
      </c>
      <c r="AY536" s="386">
        <v>2400</v>
      </c>
      <c r="AZ536" s="431">
        <f t="shared" si="784"/>
        <v>240</v>
      </c>
      <c r="BA536" s="386"/>
      <c r="BB536" s="431">
        <f t="shared" si="785"/>
        <v>0</v>
      </c>
      <c r="BC536" s="386">
        <v>0</v>
      </c>
      <c r="BD536" s="431">
        <f t="shared" si="797"/>
        <v>0</v>
      </c>
      <c r="BE536" s="385">
        <v>6000</v>
      </c>
      <c r="BF536" s="431">
        <f t="shared" si="786"/>
        <v>600</v>
      </c>
      <c r="BG536" s="386">
        <v>0</v>
      </c>
      <c r="BH536" s="431">
        <f t="shared" si="787"/>
        <v>0</v>
      </c>
      <c r="BI536" s="386">
        <v>0</v>
      </c>
      <c r="BJ536" s="431">
        <f t="shared" si="788"/>
        <v>0</v>
      </c>
      <c r="BK536" s="385">
        <v>0</v>
      </c>
      <c r="BL536" s="445">
        <f t="shared" si="789"/>
        <v>0</v>
      </c>
      <c r="BM536" s="77" t="s">
        <v>215</v>
      </c>
      <c r="BN536" s="306"/>
      <c r="BO536" s="599"/>
      <c r="BP536" s="306" t="str">
        <f t="shared" si="798"/>
        <v>M27538-001</v>
      </c>
    </row>
    <row r="537" spans="1:68" ht="14.25" hidden="1" customHeight="1">
      <c r="A537" s="493" t="s">
        <v>864</v>
      </c>
      <c r="B537" s="130" t="s">
        <v>1422</v>
      </c>
      <c r="C537" s="544" t="s">
        <v>87</v>
      </c>
      <c r="D537" s="549" t="s">
        <v>161</v>
      </c>
      <c r="E537" s="550" t="s">
        <v>194</v>
      </c>
      <c r="F537" s="1070"/>
      <c r="G537" s="214">
        <v>2024</v>
      </c>
      <c r="H537" s="176" t="s">
        <v>212</v>
      </c>
      <c r="I537" s="176" t="s">
        <v>204</v>
      </c>
      <c r="J537" s="330" t="s">
        <v>196</v>
      </c>
      <c r="K537" s="176" t="s">
        <v>1181</v>
      </c>
      <c r="L537" s="176" t="s">
        <v>1202</v>
      </c>
      <c r="M537" s="327" t="s">
        <v>1463</v>
      </c>
      <c r="N537" s="55">
        <v>3.53</v>
      </c>
      <c r="O537" s="55">
        <f t="shared" si="790"/>
        <v>3.61</v>
      </c>
      <c r="P537" s="55">
        <v>3.61</v>
      </c>
      <c r="Q537" s="55">
        <f t="shared" si="791"/>
        <v>3.61</v>
      </c>
      <c r="R537" s="55">
        <f t="shared" si="791"/>
        <v>3.61</v>
      </c>
      <c r="S537" s="55">
        <f t="shared" si="791"/>
        <v>3.61</v>
      </c>
      <c r="T537" s="55">
        <f t="shared" si="791"/>
        <v>3.61</v>
      </c>
      <c r="U537" s="55">
        <f t="shared" si="792"/>
        <v>3.61</v>
      </c>
      <c r="V537" s="55">
        <f t="shared" si="792"/>
        <v>3.61</v>
      </c>
      <c r="W537" s="55">
        <f t="shared" si="792"/>
        <v>3.61</v>
      </c>
      <c r="X537" s="55">
        <v>3.61</v>
      </c>
      <c r="Y537" s="55">
        <f t="shared" ref="Y537:AA537" si="856">X537</f>
        <v>3.61</v>
      </c>
      <c r="Z537" s="55">
        <f t="shared" si="856"/>
        <v>3.61</v>
      </c>
      <c r="AA537" s="55">
        <f t="shared" si="856"/>
        <v>3.61</v>
      </c>
      <c r="AB537" s="147">
        <f t="shared" si="794"/>
        <v>0.1</v>
      </c>
      <c r="AC537" s="147">
        <v>0.1</v>
      </c>
      <c r="AD537" s="147">
        <f t="shared" ref="AD537:AJ537" si="857">AC537</f>
        <v>0.1</v>
      </c>
      <c r="AE537" s="147">
        <f t="shared" si="857"/>
        <v>0.1</v>
      </c>
      <c r="AF537" s="147">
        <f t="shared" si="857"/>
        <v>0.1</v>
      </c>
      <c r="AG537" s="147">
        <f t="shared" si="857"/>
        <v>0.1</v>
      </c>
      <c r="AH537" s="147">
        <f t="shared" si="857"/>
        <v>0.1</v>
      </c>
      <c r="AI537" s="147">
        <f t="shared" si="857"/>
        <v>0.1</v>
      </c>
      <c r="AJ537" s="147">
        <f t="shared" si="857"/>
        <v>0.1</v>
      </c>
      <c r="AK537" s="147">
        <v>0.1</v>
      </c>
      <c r="AL537" s="147">
        <f t="shared" ref="AL537:AN537" si="858">AK537</f>
        <v>0.1</v>
      </c>
      <c r="AM537" s="147">
        <f t="shared" si="858"/>
        <v>0.1</v>
      </c>
      <c r="AN537" s="147">
        <f t="shared" si="858"/>
        <v>0.1</v>
      </c>
      <c r="AO537" s="420">
        <v>0</v>
      </c>
      <c r="AP537" s="431">
        <f t="shared" si="779"/>
        <v>0</v>
      </c>
      <c r="AQ537" s="385">
        <v>0</v>
      </c>
      <c r="AR537" s="237">
        <f t="shared" si="780"/>
        <v>0</v>
      </c>
      <c r="AS537" s="96">
        <v>0</v>
      </c>
      <c r="AT537" s="431">
        <f t="shared" si="781"/>
        <v>0</v>
      </c>
      <c r="AU537" s="420">
        <v>0</v>
      </c>
      <c r="AV537" s="431">
        <f t="shared" si="782"/>
        <v>0</v>
      </c>
      <c r="AW537" s="385">
        <v>1440</v>
      </c>
      <c r="AX537" s="431">
        <f t="shared" si="783"/>
        <v>144</v>
      </c>
      <c r="AY537" s="386">
        <v>3360</v>
      </c>
      <c r="AZ537" s="431">
        <f t="shared" si="784"/>
        <v>336</v>
      </c>
      <c r="BA537" s="386">
        <v>3360</v>
      </c>
      <c r="BB537" s="431">
        <f t="shared" si="785"/>
        <v>336</v>
      </c>
      <c r="BC537" s="386">
        <v>3360</v>
      </c>
      <c r="BD537" s="431">
        <f t="shared" si="797"/>
        <v>336</v>
      </c>
      <c r="BE537" s="385">
        <v>6720</v>
      </c>
      <c r="BF537" s="431">
        <f t="shared" si="786"/>
        <v>672</v>
      </c>
      <c r="BG537" s="386">
        <v>3360</v>
      </c>
      <c r="BH537" s="431">
        <f t="shared" si="787"/>
        <v>336</v>
      </c>
      <c r="BI537" s="386">
        <v>0</v>
      </c>
      <c r="BJ537" s="431">
        <f t="shared" si="788"/>
        <v>0</v>
      </c>
      <c r="BK537" s="385">
        <v>3360</v>
      </c>
      <c r="BL537" s="445">
        <f t="shared" si="789"/>
        <v>336</v>
      </c>
      <c r="BM537" s="77" t="s">
        <v>1506</v>
      </c>
      <c r="BN537" s="306"/>
      <c r="BO537" s="599"/>
      <c r="BP537" s="306" t="str">
        <f t="shared" si="798"/>
        <v>P10275-001</v>
      </c>
    </row>
    <row r="538" spans="1:68" ht="14.25" hidden="1" customHeight="1">
      <c r="A538" s="493" t="s">
        <v>864</v>
      </c>
      <c r="B538" s="130" t="s">
        <v>1422</v>
      </c>
      <c r="C538" s="544" t="s">
        <v>87</v>
      </c>
      <c r="D538" s="549" t="s">
        <v>161</v>
      </c>
      <c r="E538" s="550" t="s">
        <v>194</v>
      </c>
      <c r="F538" s="1070"/>
      <c r="G538" s="214">
        <v>2021</v>
      </c>
      <c r="H538" s="176" t="s">
        <v>212</v>
      </c>
      <c r="I538" s="176" t="s">
        <v>204</v>
      </c>
      <c r="J538" s="330" t="s">
        <v>196</v>
      </c>
      <c r="K538" s="176" t="s">
        <v>1181</v>
      </c>
      <c r="L538" s="176" t="s">
        <v>1466</v>
      </c>
      <c r="M538" s="327" t="s">
        <v>1467</v>
      </c>
      <c r="N538" s="55">
        <v>1.66</v>
      </c>
      <c r="O538" s="55">
        <f t="shared" si="790"/>
        <v>1.77</v>
      </c>
      <c r="P538" s="55">
        <v>2.0099999999999998</v>
      </c>
      <c r="Q538" s="55">
        <f t="shared" si="791"/>
        <v>2.0099999999999998</v>
      </c>
      <c r="R538" s="55">
        <f t="shared" si="791"/>
        <v>2.0099999999999998</v>
      </c>
      <c r="S538" s="55">
        <f t="shared" si="791"/>
        <v>2.0099999999999998</v>
      </c>
      <c r="T538" s="55">
        <f t="shared" si="791"/>
        <v>2.0099999999999998</v>
      </c>
      <c r="U538" s="55">
        <f t="shared" si="792"/>
        <v>2.0099999999999998</v>
      </c>
      <c r="V538" s="55">
        <f t="shared" si="792"/>
        <v>2.0099999999999998</v>
      </c>
      <c r="W538" s="55">
        <f t="shared" si="792"/>
        <v>2.0099999999999998</v>
      </c>
      <c r="X538" s="55">
        <v>1.77</v>
      </c>
      <c r="Y538" s="55">
        <f t="shared" ref="Y538:AA538" si="859">X538</f>
        <v>1.77</v>
      </c>
      <c r="Z538" s="55">
        <f t="shared" si="859"/>
        <v>1.77</v>
      </c>
      <c r="AA538" s="55">
        <f t="shared" si="859"/>
        <v>1.77</v>
      </c>
      <c r="AB538" s="147">
        <f t="shared" si="794"/>
        <v>0</v>
      </c>
      <c r="AC538" s="147">
        <v>0</v>
      </c>
      <c r="AD538" s="147">
        <f t="shared" ref="AD538:AJ538" si="860">AC538</f>
        <v>0</v>
      </c>
      <c r="AE538" s="147">
        <f t="shared" si="860"/>
        <v>0</v>
      </c>
      <c r="AF538" s="147">
        <f t="shared" si="860"/>
        <v>0</v>
      </c>
      <c r="AG538" s="147">
        <f t="shared" si="860"/>
        <v>0</v>
      </c>
      <c r="AH538" s="147">
        <f t="shared" si="860"/>
        <v>0</v>
      </c>
      <c r="AI538" s="147">
        <f t="shared" si="860"/>
        <v>0</v>
      </c>
      <c r="AJ538" s="147">
        <f t="shared" si="860"/>
        <v>0</v>
      </c>
      <c r="AK538" s="147">
        <v>0.17</v>
      </c>
      <c r="AL538" s="147">
        <f t="shared" ref="AL538:AN538" si="861">AK538</f>
        <v>0.17</v>
      </c>
      <c r="AM538" s="147">
        <f t="shared" si="861"/>
        <v>0.17</v>
      </c>
      <c r="AN538" s="147">
        <f t="shared" si="861"/>
        <v>0.17</v>
      </c>
      <c r="AO538" s="420">
        <v>0</v>
      </c>
      <c r="AP538" s="431">
        <f t="shared" si="779"/>
        <v>0</v>
      </c>
      <c r="AQ538" s="385">
        <v>30000</v>
      </c>
      <c r="AR538" s="237">
        <f t="shared" si="780"/>
        <v>0</v>
      </c>
      <c r="AS538" s="96">
        <v>0</v>
      </c>
      <c r="AT538" s="431">
        <f t="shared" si="781"/>
        <v>0</v>
      </c>
      <c r="AU538" s="420">
        <v>30000</v>
      </c>
      <c r="AV538" s="431">
        <f t="shared" si="782"/>
        <v>0</v>
      </c>
      <c r="AW538" s="385">
        <v>0</v>
      </c>
      <c r="AX538" s="431">
        <f t="shared" si="783"/>
        <v>0</v>
      </c>
      <c r="AY538" s="386">
        <v>0</v>
      </c>
      <c r="AZ538" s="431">
        <f t="shared" si="784"/>
        <v>0</v>
      </c>
      <c r="BA538" s="386">
        <v>30000</v>
      </c>
      <c r="BB538" s="431">
        <f t="shared" si="785"/>
        <v>0</v>
      </c>
      <c r="BC538" s="386">
        <v>30000</v>
      </c>
      <c r="BD538" s="431">
        <f t="shared" si="797"/>
        <v>0</v>
      </c>
      <c r="BE538" s="385">
        <v>0</v>
      </c>
      <c r="BF538" s="431">
        <f t="shared" si="786"/>
        <v>0</v>
      </c>
      <c r="BG538" s="386">
        <v>30000</v>
      </c>
      <c r="BH538" s="431">
        <f t="shared" si="787"/>
        <v>5100</v>
      </c>
      <c r="BI538" s="386">
        <v>0</v>
      </c>
      <c r="BJ538" s="431">
        <f t="shared" si="788"/>
        <v>0</v>
      </c>
      <c r="BK538" s="385">
        <v>0</v>
      </c>
      <c r="BL538" s="445">
        <f t="shared" si="789"/>
        <v>0</v>
      </c>
      <c r="BM538" s="77" t="s">
        <v>1511</v>
      </c>
      <c r="BN538" s="306"/>
      <c r="BO538" s="599"/>
      <c r="BP538" s="306" t="str">
        <f t="shared" si="798"/>
        <v>M27537-001</v>
      </c>
    </row>
    <row r="539" spans="1:68" ht="14.25" hidden="1" customHeight="1">
      <c r="A539" s="493" t="s">
        <v>864</v>
      </c>
      <c r="B539" s="130" t="s">
        <v>1422</v>
      </c>
      <c r="C539" s="544" t="s">
        <v>87</v>
      </c>
      <c r="D539" s="549" t="s">
        <v>161</v>
      </c>
      <c r="E539" s="550" t="s">
        <v>194</v>
      </c>
      <c r="F539" s="1070"/>
      <c r="G539" s="214">
        <v>2024</v>
      </c>
      <c r="H539" s="176" t="s">
        <v>212</v>
      </c>
      <c r="I539" s="176" t="s">
        <v>204</v>
      </c>
      <c r="J539" s="330" t="s">
        <v>196</v>
      </c>
      <c r="K539" s="176" t="s">
        <v>1181</v>
      </c>
      <c r="L539" s="176" t="s">
        <v>1466</v>
      </c>
      <c r="M539" s="327" t="s">
        <v>1467</v>
      </c>
      <c r="N539" s="55">
        <v>1.73</v>
      </c>
      <c r="O539" s="55">
        <f t="shared" si="790"/>
        <v>1.77</v>
      </c>
      <c r="P539" s="55">
        <v>2.08</v>
      </c>
      <c r="Q539" s="55">
        <f t="shared" si="791"/>
        <v>2.08</v>
      </c>
      <c r="R539" s="55">
        <f t="shared" si="791"/>
        <v>2.08</v>
      </c>
      <c r="S539" s="55">
        <f t="shared" si="791"/>
        <v>2.08</v>
      </c>
      <c r="T539" s="55">
        <f t="shared" si="791"/>
        <v>2.08</v>
      </c>
      <c r="U539" s="55">
        <f t="shared" si="792"/>
        <v>2.08</v>
      </c>
      <c r="V539" s="55">
        <f t="shared" si="792"/>
        <v>2.08</v>
      </c>
      <c r="W539" s="55">
        <f t="shared" si="792"/>
        <v>2.08</v>
      </c>
      <c r="X539" s="55">
        <v>1.77</v>
      </c>
      <c r="Y539" s="55">
        <f t="shared" ref="Y539:AA539" si="862">X539</f>
        <v>1.77</v>
      </c>
      <c r="Z539" s="55">
        <f t="shared" si="862"/>
        <v>1.77</v>
      </c>
      <c r="AA539" s="55">
        <f t="shared" si="862"/>
        <v>1.77</v>
      </c>
      <c r="AB539" s="147">
        <f t="shared" si="794"/>
        <v>7.0000000000000007E-2</v>
      </c>
      <c r="AC539" s="147">
        <v>7.0000000000000007E-2</v>
      </c>
      <c r="AD539" s="147">
        <f t="shared" ref="AD539:AJ539" si="863">AC539</f>
        <v>7.0000000000000007E-2</v>
      </c>
      <c r="AE539" s="147">
        <f t="shared" si="863"/>
        <v>7.0000000000000007E-2</v>
      </c>
      <c r="AF539" s="147">
        <f t="shared" si="863"/>
        <v>7.0000000000000007E-2</v>
      </c>
      <c r="AG539" s="147">
        <f t="shared" si="863"/>
        <v>7.0000000000000007E-2</v>
      </c>
      <c r="AH539" s="147">
        <f t="shared" si="863"/>
        <v>7.0000000000000007E-2</v>
      </c>
      <c r="AI539" s="147">
        <f t="shared" si="863"/>
        <v>7.0000000000000007E-2</v>
      </c>
      <c r="AJ539" s="147">
        <f t="shared" si="863"/>
        <v>7.0000000000000007E-2</v>
      </c>
      <c r="AK539" s="147">
        <v>0.17</v>
      </c>
      <c r="AL539" s="147">
        <f t="shared" ref="AL539:AN539" si="864">AK539</f>
        <v>0.17</v>
      </c>
      <c r="AM539" s="147">
        <f t="shared" si="864"/>
        <v>0.17</v>
      </c>
      <c r="AN539" s="147">
        <f t="shared" si="864"/>
        <v>0.17</v>
      </c>
      <c r="AO539" s="420">
        <v>0</v>
      </c>
      <c r="AP539" s="431">
        <f t="shared" si="779"/>
        <v>0</v>
      </c>
      <c r="AQ539" s="385">
        <v>0</v>
      </c>
      <c r="AR539" s="237">
        <f t="shared" si="780"/>
        <v>0</v>
      </c>
      <c r="AS539" s="96">
        <v>0</v>
      </c>
      <c r="AT539" s="431">
        <f t="shared" si="781"/>
        <v>0</v>
      </c>
      <c r="AU539" s="420">
        <v>240</v>
      </c>
      <c r="AV539" s="431">
        <f t="shared" si="782"/>
        <v>16.8</v>
      </c>
      <c r="AW539" s="385">
        <v>0</v>
      </c>
      <c r="AX539" s="431">
        <f t="shared" si="783"/>
        <v>0</v>
      </c>
      <c r="AY539" s="386">
        <v>0</v>
      </c>
      <c r="AZ539" s="431">
        <f t="shared" si="784"/>
        <v>0</v>
      </c>
      <c r="BA539" s="386">
        <v>0</v>
      </c>
      <c r="BB539" s="431">
        <f t="shared" si="785"/>
        <v>0</v>
      </c>
      <c r="BC539" s="386">
        <v>2040</v>
      </c>
      <c r="BD539" s="431">
        <f t="shared" si="797"/>
        <v>142.80000000000001</v>
      </c>
      <c r="BE539" s="385">
        <v>3000</v>
      </c>
      <c r="BF539" s="431">
        <f t="shared" si="786"/>
        <v>510.00000000000006</v>
      </c>
      <c r="BG539" s="386">
        <v>0</v>
      </c>
      <c r="BH539" s="431">
        <f t="shared" si="787"/>
        <v>0</v>
      </c>
      <c r="BI539" s="386">
        <v>8160</v>
      </c>
      <c r="BJ539" s="431">
        <f t="shared" si="788"/>
        <v>1387.2</v>
      </c>
      <c r="BK539" s="385">
        <v>20040</v>
      </c>
      <c r="BL539" s="445">
        <f t="shared" si="789"/>
        <v>3406.8</v>
      </c>
      <c r="BM539" s="77" t="s">
        <v>1505</v>
      </c>
      <c r="BN539" s="306"/>
      <c r="BO539" s="599"/>
      <c r="BP539" s="306" t="str">
        <f t="shared" si="798"/>
        <v>P10272-001</v>
      </c>
    </row>
    <row r="540" spans="1:68" ht="14.25" hidden="1" customHeight="1">
      <c r="A540" s="493" t="s">
        <v>864</v>
      </c>
      <c r="B540" s="130" t="s">
        <v>1422</v>
      </c>
      <c r="C540" s="544" t="s">
        <v>87</v>
      </c>
      <c r="D540" s="549" t="s">
        <v>161</v>
      </c>
      <c r="E540" s="550" t="s">
        <v>194</v>
      </c>
      <c r="F540" s="1070"/>
      <c r="G540" s="214">
        <v>2021</v>
      </c>
      <c r="H540" s="176" t="s">
        <v>212</v>
      </c>
      <c r="I540" s="176" t="s">
        <v>204</v>
      </c>
      <c r="J540" s="330" t="s">
        <v>196</v>
      </c>
      <c r="K540" s="176" t="s">
        <v>1181</v>
      </c>
      <c r="L540" s="176" t="s">
        <v>1466</v>
      </c>
      <c r="M540" s="327" t="s">
        <v>1467</v>
      </c>
      <c r="N540" s="55">
        <v>3.53</v>
      </c>
      <c r="O540" s="55">
        <f t="shared" si="790"/>
        <v>3.88</v>
      </c>
      <c r="P540" s="55">
        <v>3.88</v>
      </c>
      <c r="Q540" s="55">
        <f t="shared" si="791"/>
        <v>3.88</v>
      </c>
      <c r="R540" s="55">
        <f t="shared" si="791"/>
        <v>3.88</v>
      </c>
      <c r="S540" s="55">
        <f t="shared" si="791"/>
        <v>3.88</v>
      </c>
      <c r="T540" s="55">
        <f t="shared" si="791"/>
        <v>3.88</v>
      </c>
      <c r="U540" s="55">
        <f t="shared" si="792"/>
        <v>3.88</v>
      </c>
      <c r="V540" s="55">
        <f t="shared" si="792"/>
        <v>3.88</v>
      </c>
      <c r="W540" s="55">
        <f t="shared" si="792"/>
        <v>3.88</v>
      </c>
      <c r="X540" s="55">
        <v>3.88</v>
      </c>
      <c r="Y540" s="55">
        <f t="shared" ref="Y540:AA540" si="865">X540</f>
        <v>3.88</v>
      </c>
      <c r="Z540" s="55">
        <f t="shared" si="865"/>
        <v>3.88</v>
      </c>
      <c r="AA540" s="55">
        <f t="shared" si="865"/>
        <v>3.88</v>
      </c>
      <c r="AB540" s="147">
        <f t="shared" si="794"/>
        <v>0.1</v>
      </c>
      <c r="AC540" s="147">
        <v>0.1</v>
      </c>
      <c r="AD540" s="147">
        <f t="shared" ref="AD540:AJ540" si="866">AC540</f>
        <v>0.1</v>
      </c>
      <c r="AE540" s="147">
        <f t="shared" si="866"/>
        <v>0.1</v>
      </c>
      <c r="AF540" s="147">
        <f t="shared" si="866"/>
        <v>0.1</v>
      </c>
      <c r="AG540" s="147">
        <f t="shared" si="866"/>
        <v>0.1</v>
      </c>
      <c r="AH540" s="147">
        <f t="shared" si="866"/>
        <v>0.1</v>
      </c>
      <c r="AI540" s="147">
        <f t="shared" si="866"/>
        <v>0.1</v>
      </c>
      <c r="AJ540" s="147">
        <f t="shared" si="866"/>
        <v>0.1</v>
      </c>
      <c r="AK540" s="147">
        <v>0.1</v>
      </c>
      <c r="AL540" s="147">
        <f t="shared" ref="AL540:AN540" si="867">AK540</f>
        <v>0.1</v>
      </c>
      <c r="AM540" s="147">
        <f t="shared" si="867"/>
        <v>0.1</v>
      </c>
      <c r="AN540" s="147">
        <f t="shared" si="867"/>
        <v>0.1</v>
      </c>
      <c r="AO540" s="420">
        <v>0</v>
      </c>
      <c r="AP540" s="431">
        <f t="shared" si="779"/>
        <v>0</v>
      </c>
      <c r="AQ540" s="385">
        <v>120</v>
      </c>
      <c r="AR540" s="237">
        <f t="shared" si="780"/>
        <v>12</v>
      </c>
      <c r="AS540" s="96">
        <v>0</v>
      </c>
      <c r="AT540" s="431">
        <f t="shared" si="781"/>
        <v>0</v>
      </c>
      <c r="AU540" s="420">
        <v>0</v>
      </c>
      <c r="AV540" s="431">
        <f t="shared" si="782"/>
        <v>0</v>
      </c>
      <c r="AW540" s="385">
        <v>0</v>
      </c>
      <c r="AX540" s="431">
        <f t="shared" si="783"/>
        <v>0</v>
      </c>
      <c r="AY540" s="386">
        <v>0</v>
      </c>
      <c r="AZ540" s="431">
        <f t="shared" si="784"/>
        <v>0</v>
      </c>
      <c r="BA540" s="386">
        <v>240</v>
      </c>
      <c r="BB540" s="431">
        <f t="shared" si="785"/>
        <v>24</v>
      </c>
      <c r="BC540" s="386">
        <v>0</v>
      </c>
      <c r="BD540" s="431">
        <f t="shared" si="797"/>
        <v>0</v>
      </c>
      <c r="BE540" s="385">
        <v>240</v>
      </c>
      <c r="BF540" s="431">
        <f t="shared" si="786"/>
        <v>24</v>
      </c>
      <c r="BG540" s="386">
        <v>240</v>
      </c>
      <c r="BH540" s="431">
        <f t="shared" si="787"/>
        <v>24</v>
      </c>
      <c r="BI540" s="386">
        <v>0</v>
      </c>
      <c r="BJ540" s="431">
        <f t="shared" si="788"/>
        <v>0</v>
      </c>
      <c r="BK540" s="385">
        <v>360</v>
      </c>
      <c r="BL540" s="445">
        <f t="shared" si="789"/>
        <v>36</v>
      </c>
      <c r="BM540" s="77" t="s">
        <v>215</v>
      </c>
      <c r="BN540" s="306"/>
      <c r="BO540" s="599"/>
      <c r="BP540" s="306" t="str">
        <f t="shared" si="798"/>
        <v>M27538-001</v>
      </c>
    </row>
    <row r="541" spans="1:68" ht="14.25" hidden="1" customHeight="1">
      <c r="A541" s="493" t="s">
        <v>864</v>
      </c>
      <c r="B541" s="130" t="s">
        <v>1422</v>
      </c>
      <c r="C541" s="544" t="s">
        <v>87</v>
      </c>
      <c r="D541" s="549" t="s">
        <v>161</v>
      </c>
      <c r="E541" s="550" t="s">
        <v>194</v>
      </c>
      <c r="F541" s="1070"/>
      <c r="G541" s="214">
        <v>2024</v>
      </c>
      <c r="H541" s="176" t="s">
        <v>212</v>
      </c>
      <c r="I541" s="176" t="s">
        <v>204</v>
      </c>
      <c r="J541" s="330" t="s">
        <v>196</v>
      </c>
      <c r="K541" s="176" t="s">
        <v>1181</v>
      </c>
      <c r="L541" s="176" t="s">
        <v>1466</v>
      </c>
      <c r="M541" s="327" t="s">
        <v>1467</v>
      </c>
      <c r="N541" s="55">
        <v>3.53</v>
      </c>
      <c r="O541" s="55">
        <f t="shared" si="790"/>
        <v>3.88</v>
      </c>
      <c r="P541" s="55">
        <v>3.88</v>
      </c>
      <c r="Q541" s="55">
        <f t="shared" si="791"/>
        <v>3.88</v>
      </c>
      <c r="R541" s="55">
        <f t="shared" si="791"/>
        <v>3.88</v>
      </c>
      <c r="S541" s="55">
        <f t="shared" si="791"/>
        <v>3.88</v>
      </c>
      <c r="T541" s="55">
        <f t="shared" si="791"/>
        <v>3.88</v>
      </c>
      <c r="U541" s="55">
        <f t="shared" si="792"/>
        <v>3.88</v>
      </c>
      <c r="V541" s="55">
        <f t="shared" si="792"/>
        <v>3.88</v>
      </c>
      <c r="W541" s="55">
        <f t="shared" si="792"/>
        <v>3.88</v>
      </c>
      <c r="X541" s="55">
        <v>3.88</v>
      </c>
      <c r="Y541" s="55">
        <f t="shared" ref="Y541:AA541" si="868">X541</f>
        <v>3.88</v>
      </c>
      <c r="Z541" s="55">
        <f t="shared" si="868"/>
        <v>3.88</v>
      </c>
      <c r="AA541" s="55">
        <f t="shared" si="868"/>
        <v>3.88</v>
      </c>
      <c r="AB541" s="147">
        <f t="shared" si="794"/>
        <v>0.1</v>
      </c>
      <c r="AC541" s="147">
        <v>0.1</v>
      </c>
      <c r="AD541" s="147">
        <f t="shared" ref="AD541:AJ541" si="869">AC541</f>
        <v>0.1</v>
      </c>
      <c r="AE541" s="147">
        <f t="shared" si="869"/>
        <v>0.1</v>
      </c>
      <c r="AF541" s="147">
        <f t="shared" si="869"/>
        <v>0.1</v>
      </c>
      <c r="AG541" s="147">
        <f t="shared" si="869"/>
        <v>0.1</v>
      </c>
      <c r="AH541" s="147">
        <f t="shared" si="869"/>
        <v>0.1</v>
      </c>
      <c r="AI541" s="147">
        <f t="shared" si="869"/>
        <v>0.1</v>
      </c>
      <c r="AJ541" s="147">
        <f t="shared" si="869"/>
        <v>0.1</v>
      </c>
      <c r="AK541" s="147">
        <v>0.1</v>
      </c>
      <c r="AL541" s="147">
        <f t="shared" ref="AL541:AN541" si="870">AK541</f>
        <v>0.1</v>
      </c>
      <c r="AM541" s="147">
        <f t="shared" si="870"/>
        <v>0.1</v>
      </c>
      <c r="AN541" s="147">
        <f t="shared" si="870"/>
        <v>0.1</v>
      </c>
      <c r="AO541" s="420">
        <v>0</v>
      </c>
      <c r="AP541" s="431">
        <f t="shared" si="779"/>
        <v>0</v>
      </c>
      <c r="AQ541" s="385">
        <v>0</v>
      </c>
      <c r="AR541" s="237">
        <f t="shared" si="780"/>
        <v>0</v>
      </c>
      <c r="AS541" s="96">
        <v>0</v>
      </c>
      <c r="AT541" s="431">
        <f t="shared" si="781"/>
        <v>0</v>
      </c>
      <c r="AU541" s="420">
        <v>0</v>
      </c>
      <c r="AV541" s="431">
        <f t="shared" si="782"/>
        <v>0</v>
      </c>
      <c r="AW541" s="385">
        <v>0</v>
      </c>
      <c r="AX541" s="431">
        <f t="shared" si="783"/>
        <v>0</v>
      </c>
      <c r="AY541" s="386">
        <v>0</v>
      </c>
      <c r="AZ541" s="431">
        <f t="shared" si="784"/>
        <v>0</v>
      </c>
      <c r="BA541" s="386">
        <v>0</v>
      </c>
      <c r="BB541" s="431">
        <f t="shared" si="785"/>
        <v>0</v>
      </c>
      <c r="BC541" s="386">
        <v>0</v>
      </c>
      <c r="BD541" s="431">
        <f t="shared" si="797"/>
        <v>0</v>
      </c>
      <c r="BE541" s="385">
        <v>0</v>
      </c>
      <c r="BF541" s="431">
        <f t="shared" si="786"/>
        <v>0</v>
      </c>
      <c r="BG541" s="386">
        <v>240</v>
      </c>
      <c r="BH541" s="431">
        <f t="shared" si="787"/>
        <v>24</v>
      </c>
      <c r="BI541" s="386">
        <v>360</v>
      </c>
      <c r="BJ541" s="431">
        <f t="shared" si="788"/>
        <v>36</v>
      </c>
      <c r="BK541" s="385">
        <v>0</v>
      </c>
      <c r="BL541" s="445">
        <f t="shared" si="789"/>
        <v>0</v>
      </c>
      <c r="BM541" s="77" t="s">
        <v>1506</v>
      </c>
      <c r="BN541" s="306"/>
      <c r="BO541" s="599"/>
      <c r="BP541" s="306" t="str">
        <f t="shared" si="798"/>
        <v>P10275-001</v>
      </c>
    </row>
    <row r="542" spans="1:68" ht="14.25" hidden="1" customHeight="1">
      <c r="A542" s="493" t="s">
        <v>864</v>
      </c>
      <c r="B542" s="130" t="s">
        <v>1422</v>
      </c>
      <c r="C542" s="544" t="s">
        <v>87</v>
      </c>
      <c r="D542" s="549" t="s">
        <v>161</v>
      </c>
      <c r="E542" s="550" t="s">
        <v>194</v>
      </c>
      <c r="F542" s="1070"/>
      <c r="G542" s="214">
        <v>2024</v>
      </c>
      <c r="H542" s="176" t="s">
        <v>212</v>
      </c>
      <c r="I542" s="176" t="s">
        <v>204</v>
      </c>
      <c r="J542" s="330" t="s">
        <v>196</v>
      </c>
      <c r="K542" s="176" t="s">
        <v>1181</v>
      </c>
      <c r="L542" s="176" t="s">
        <v>1466</v>
      </c>
      <c r="M542" s="327" t="s">
        <v>1467</v>
      </c>
      <c r="N542" s="55">
        <v>2.0099999999999998</v>
      </c>
      <c r="O542" s="55">
        <f t="shared" si="790"/>
        <v>2.2999999999999998</v>
      </c>
      <c r="P542" s="55">
        <v>2.2999999999999998</v>
      </c>
      <c r="Q542" s="55">
        <f t="shared" si="791"/>
        <v>2.2999999999999998</v>
      </c>
      <c r="R542" s="55">
        <f t="shared" si="791"/>
        <v>2.2999999999999998</v>
      </c>
      <c r="S542" s="55">
        <f t="shared" si="791"/>
        <v>2.2999999999999998</v>
      </c>
      <c r="T542" s="55">
        <f t="shared" si="791"/>
        <v>2.2999999999999998</v>
      </c>
      <c r="U542" s="55">
        <f t="shared" si="792"/>
        <v>2.2999999999999998</v>
      </c>
      <c r="V542" s="55">
        <f t="shared" si="792"/>
        <v>2.2999999999999998</v>
      </c>
      <c r="W542" s="55">
        <f t="shared" si="792"/>
        <v>2.2999999999999998</v>
      </c>
      <c r="X542" s="55">
        <v>2.2999999999999998</v>
      </c>
      <c r="Y542" s="55">
        <f t="shared" ref="Y542:AA542" si="871">X542</f>
        <v>2.2999999999999998</v>
      </c>
      <c r="Z542" s="55">
        <f t="shared" si="871"/>
        <v>2.2999999999999998</v>
      </c>
      <c r="AA542" s="55">
        <f t="shared" si="871"/>
        <v>2.2999999999999998</v>
      </c>
      <c r="AB542" s="147">
        <f t="shared" si="794"/>
        <v>0.12</v>
      </c>
      <c r="AC542" s="147">
        <v>0.12</v>
      </c>
      <c r="AD542" s="147">
        <f t="shared" ref="AD542:AJ542" si="872">AC542</f>
        <v>0.12</v>
      </c>
      <c r="AE542" s="147">
        <f t="shared" si="872"/>
        <v>0.12</v>
      </c>
      <c r="AF542" s="147">
        <f t="shared" si="872"/>
        <v>0.12</v>
      </c>
      <c r="AG542" s="147">
        <f t="shared" si="872"/>
        <v>0.12</v>
      </c>
      <c r="AH542" s="147">
        <f t="shared" si="872"/>
        <v>0.12</v>
      </c>
      <c r="AI542" s="147">
        <f t="shared" si="872"/>
        <v>0.12</v>
      </c>
      <c r="AJ542" s="147">
        <f t="shared" si="872"/>
        <v>0.12</v>
      </c>
      <c r="AK542" s="147">
        <v>0.12</v>
      </c>
      <c r="AL542" s="147">
        <f t="shared" ref="AL542:AN542" si="873">AK542</f>
        <v>0.12</v>
      </c>
      <c r="AM542" s="147">
        <f t="shared" si="873"/>
        <v>0.12</v>
      </c>
      <c r="AN542" s="147">
        <f t="shared" si="873"/>
        <v>0.12</v>
      </c>
      <c r="AO542" s="420">
        <v>0</v>
      </c>
      <c r="AP542" s="431">
        <f t="shared" si="779"/>
        <v>0</v>
      </c>
      <c r="AQ542" s="385">
        <v>0</v>
      </c>
      <c r="AR542" s="237">
        <f t="shared" si="780"/>
        <v>0</v>
      </c>
      <c r="AS542" s="96">
        <v>0</v>
      </c>
      <c r="AT542" s="431">
        <f t="shared" si="781"/>
        <v>0</v>
      </c>
      <c r="AU542" s="420">
        <v>0</v>
      </c>
      <c r="AV542" s="431">
        <f t="shared" si="782"/>
        <v>0</v>
      </c>
      <c r="AW542" s="385">
        <v>0</v>
      </c>
      <c r="AX542" s="431">
        <f t="shared" si="783"/>
        <v>0</v>
      </c>
      <c r="AY542" s="386">
        <v>0</v>
      </c>
      <c r="AZ542" s="431">
        <f t="shared" si="784"/>
        <v>0</v>
      </c>
      <c r="BA542" s="386">
        <v>0</v>
      </c>
      <c r="BB542" s="431">
        <f t="shared" si="785"/>
        <v>0</v>
      </c>
      <c r="BC542" s="386">
        <v>0</v>
      </c>
      <c r="BD542" s="431">
        <f t="shared" si="797"/>
        <v>0</v>
      </c>
      <c r="BE542" s="385">
        <v>0</v>
      </c>
      <c r="BF542" s="431">
        <f t="shared" si="786"/>
        <v>0</v>
      </c>
      <c r="BG542" s="386">
        <v>0</v>
      </c>
      <c r="BH542" s="431">
        <f t="shared" si="787"/>
        <v>0</v>
      </c>
      <c r="BI542" s="386">
        <v>0</v>
      </c>
      <c r="BJ542" s="431">
        <f t="shared" si="788"/>
        <v>0</v>
      </c>
      <c r="BK542" s="385">
        <v>0</v>
      </c>
      <c r="BL542" s="445">
        <f t="shared" si="789"/>
        <v>0</v>
      </c>
      <c r="BM542" s="77" t="s">
        <v>1507</v>
      </c>
      <c r="BN542" s="306"/>
      <c r="BO542" s="599"/>
      <c r="BP542" s="306" t="str">
        <f t="shared" si="798"/>
        <v>P10274-001</v>
      </c>
    </row>
    <row r="543" spans="1:68" ht="14.25" hidden="1" customHeight="1">
      <c r="A543" s="493" t="s">
        <v>864</v>
      </c>
      <c r="B543" s="130" t="s">
        <v>1422</v>
      </c>
      <c r="C543" s="544" t="s">
        <v>87</v>
      </c>
      <c r="D543" s="762" t="s">
        <v>161</v>
      </c>
      <c r="E543" s="511" t="s">
        <v>194</v>
      </c>
      <c r="F543" s="1070"/>
      <c r="G543" s="214">
        <v>2024</v>
      </c>
      <c r="H543" s="176" t="s">
        <v>212</v>
      </c>
      <c r="I543" s="176" t="s">
        <v>204</v>
      </c>
      <c r="J543" s="330" t="s">
        <v>196</v>
      </c>
      <c r="K543" s="176" t="s">
        <v>1181</v>
      </c>
      <c r="L543" s="176" t="s">
        <v>167</v>
      </c>
      <c r="M543" s="327" t="s">
        <v>1512</v>
      </c>
      <c r="N543" s="55">
        <v>1.66</v>
      </c>
      <c r="O543" s="55">
        <f t="shared" si="790"/>
        <v>1.72</v>
      </c>
      <c r="P543" s="55">
        <v>1.96</v>
      </c>
      <c r="Q543" s="55">
        <f t="shared" si="791"/>
        <v>1.96</v>
      </c>
      <c r="R543" s="55">
        <f t="shared" si="791"/>
        <v>1.96</v>
      </c>
      <c r="S543" s="55">
        <f t="shared" si="791"/>
        <v>1.96</v>
      </c>
      <c r="T543" s="55">
        <f t="shared" si="791"/>
        <v>1.96</v>
      </c>
      <c r="U543" s="55">
        <f t="shared" si="792"/>
        <v>1.96</v>
      </c>
      <c r="V543" s="55">
        <f t="shared" si="792"/>
        <v>1.96</v>
      </c>
      <c r="W543" s="55">
        <f t="shared" si="792"/>
        <v>1.96</v>
      </c>
      <c r="X543" s="55">
        <v>1.72</v>
      </c>
      <c r="Y543" s="55">
        <f t="shared" ref="Y543:AA543" si="874">X543</f>
        <v>1.72</v>
      </c>
      <c r="Z543" s="55">
        <f t="shared" si="874"/>
        <v>1.72</v>
      </c>
      <c r="AA543" s="55">
        <f t="shared" si="874"/>
        <v>1.72</v>
      </c>
      <c r="AB543" s="147">
        <f t="shared" si="794"/>
        <v>0</v>
      </c>
      <c r="AC543" s="147">
        <v>0</v>
      </c>
      <c r="AD543" s="147">
        <f t="shared" ref="AD543:AJ543" si="875">AC543</f>
        <v>0</v>
      </c>
      <c r="AE543" s="147">
        <f t="shared" si="875"/>
        <v>0</v>
      </c>
      <c r="AF543" s="147">
        <f t="shared" si="875"/>
        <v>0</v>
      </c>
      <c r="AG543" s="147">
        <f t="shared" si="875"/>
        <v>0</v>
      </c>
      <c r="AH543" s="147">
        <f t="shared" si="875"/>
        <v>0</v>
      </c>
      <c r="AI543" s="147">
        <f t="shared" si="875"/>
        <v>0</v>
      </c>
      <c r="AJ543" s="147">
        <f t="shared" si="875"/>
        <v>0</v>
      </c>
      <c r="AK543" s="147">
        <v>0.17</v>
      </c>
      <c r="AL543" s="147">
        <f t="shared" ref="AL543:AN543" si="876">AK543</f>
        <v>0.17</v>
      </c>
      <c r="AM543" s="147">
        <f t="shared" si="876"/>
        <v>0.17</v>
      </c>
      <c r="AN543" s="147">
        <f t="shared" si="876"/>
        <v>0.17</v>
      </c>
      <c r="AO543" s="420">
        <v>0</v>
      </c>
      <c r="AP543" s="431">
        <v>0</v>
      </c>
      <c r="AQ543" s="385">
        <v>0</v>
      </c>
      <c r="AR543" s="237">
        <v>0</v>
      </c>
      <c r="AS543" s="705">
        <v>0</v>
      </c>
      <c r="AT543" s="431">
        <f t="shared" si="781"/>
        <v>0</v>
      </c>
      <c r="AU543" s="704">
        <v>0</v>
      </c>
      <c r="AV543" s="431">
        <f t="shared" si="782"/>
        <v>0</v>
      </c>
      <c r="AW543" s="679">
        <v>0</v>
      </c>
      <c r="AX543" s="431">
        <f t="shared" si="783"/>
        <v>0</v>
      </c>
      <c r="AY543" s="677">
        <v>0</v>
      </c>
      <c r="AZ543" s="431">
        <f t="shared" si="784"/>
        <v>0</v>
      </c>
      <c r="BA543" s="677">
        <v>2880</v>
      </c>
      <c r="BB543" s="431">
        <f t="shared" si="785"/>
        <v>0</v>
      </c>
      <c r="BC543" s="677">
        <v>0</v>
      </c>
      <c r="BD543" s="431">
        <f t="shared" si="797"/>
        <v>0</v>
      </c>
      <c r="BE543" s="679">
        <v>0</v>
      </c>
      <c r="BF543" s="431">
        <f t="shared" si="786"/>
        <v>0</v>
      </c>
      <c r="BG543" s="677">
        <v>0</v>
      </c>
      <c r="BH543" s="431">
        <f t="shared" si="787"/>
        <v>0</v>
      </c>
      <c r="BI543" s="677">
        <v>0</v>
      </c>
      <c r="BJ543" s="431">
        <f t="shared" si="788"/>
        <v>0</v>
      </c>
      <c r="BK543" s="679">
        <v>0</v>
      </c>
      <c r="BL543" s="445">
        <f t="shared" si="789"/>
        <v>0</v>
      </c>
      <c r="BM543" s="77" t="s">
        <v>1511</v>
      </c>
      <c r="BN543" s="306"/>
      <c r="BO543" s="599"/>
      <c r="BP543" s="306" t="str">
        <f t="shared" si="798"/>
        <v>M27537-001</v>
      </c>
    </row>
    <row r="544" spans="1:68" ht="14.25" hidden="1" customHeight="1">
      <c r="A544" s="493" t="s">
        <v>864</v>
      </c>
      <c r="B544" s="130" t="s">
        <v>1422</v>
      </c>
      <c r="C544" s="544" t="s">
        <v>87</v>
      </c>
      <c r="D544" s="549" t="s">
        <v>161</v>
      </c>
      <c r="E544" s="550" t="s">
        <v>194</v>
      </c>
      <c r="F544" s="1070"/>
      <c r="G544" s="214">
        <v>2021</v>
      </c>
      <c r="H544" s="176" t="s">
        <v>212</v>
      </c>
      <c r="I544" s="176" t="s">
        <v>204</v>
      </c>
      <c r="J544" s="330" t="s">
        <v>196</v>
      </c>
      <c r="K544" s="176" t="s">
        <v>1181</v>
      </c>
      <c r="L544" s="176" t="s">
        <v>167</v>
      </c>
      <c r="M544" s="327" t="s">
        <v>1468</v>
      </c>
      <c r="N544" s="55">
        <v>1.66</v>
      </c>
      <c r="O544" s="55">
        <f t="shared" si="790"/>
        <v>1.5</v>
      </c>
      <c r="P544" s="55">
        <v>1.74</v>
      </c>
      <c r="Q544" s="55">
        <f t="shared" si="791"/>
        <v>1.74</v>
      </c>
      <c r="R544" s="55">
        <f t="shared" si="791"/>
        <v>1.74</v>
      </c>
      <c r="S544" s="55">
        <f t="shared" si="791"/>
        <v>1.74</v>
      </c>
      <c r="T544" s="55">
        <f t="shared" si="791"/>
        <v>1.74</v>
      </c>
      <c r="U544" s="55">
        <f t="shared" si="792"/>
        <v>1.74</v>
      </c>
      <c r="V544" s="55">
        <f t="shared" si="792"/>
        <v>1.74</v>
      </c>
      <c r="W544" s="55">
        <f t="shared" si="792"/>
        <v>1.74</v>
      </c>
      <c r="X544" s="55">
        <v>1.5</v>
      </c>
      <c r="Y544" s="55">
        <f t="shared" ref="Y544:AA544" si="877">X544</f>
        <v>1.5</v>
      </c>
      <c r="Z544" s="55">
        <f t="shared" si="877"/>
        <v>1.5</v>
      </c>
      <c r="AA544" s="55">
        <f t="shared" si="877"/>
        <v>1.5</v>
      </c>
      <c r="AB544" s="147">
        <f t="shared" si="794"/>
        <v>0</v>
      </c>
      <c r="AC544" s="147">
        <v>0</v>
      </c>
      <c r="AD544" s="147">
        <f t="shared" ref="AD544:AJ544" si="878">AC544</f>
        <v>0</v>
      </c>
      <c r="AE544" s="147">
        <f t="shared" si="878"/>
        <v>0</v>
      </c>
      <c r="AF544" s="147">
        <f t="shared" si="878"/>
        <v>0</v>
      </c>
      <c r="AG544" s="147">
        <f t="shared" si="878"/>
        <v>0</v>
      </c>
      <c r="AH544" s="147">
        <f t="shared" si="878"/>
        <v>0</v>
      </c>
      <c r="AI544" s="147">
        <f t="shared" si="878"/>
        <v>0</v>
      </c>
      <c r="AJ544" s="147">
        <f t="shared" si="878"/>
        <v>0</v>
      </c>
      <c r="AK544" s="147">
        <v>0.17</v>
      </c>
      <c r="AL544" s="147">
        <f t="shared" ref="AL544:AN544" si="879">AK544</f>
        <v>0.17</v>
      </c>
      <c r="AM544" s="147">
        <f t="shared" si="879"/>
        <v>0.17</v>
      </c>
      <c r="AN544" s="147">
        <f t="shared" si="879"/>
        <v>0.17</v>
      </c>
      <c r="AO544" s="420">
        <v>0</v>
      </c>
      <c r="AP544" s="431">
        <f t="shared" si="779"/>
        <v>0</v>
      </c>
      <c r="AQ544" s="385">
        <v>0</v>
      </c>
      <c r="AR544" s="237">
        <f t="shared" si="780"/>
        <v>0</v>
      </c>
      <c r="AS544" s="96">
        <v>0</v>
      </c>
      <c r="AT544" s="431">
        <f t="shared" si="781"/>
        <v>0</v>
      </c>
      <c r="AU544" s="420">
        <v>0</v>
      </c>
      <c r="AV544" s="431">
        <f t="shared" si="782"/>
        <v>0</v>
      </c>
      <c r="AW544" s="385">
        <v>0</v>
      </c>
      <c r="AX544" s="431">
        <f t="shared" si="783"/>
        <v>0</v>
      </c>
      <c r="AY544" s="386">
        <v>0</v>
      </c>
      <c r="AZ544" s="431">
        <f t="shared" si="784"/>
        <v>0</v>
      </c>
      <c r="BA544" s="386">
        <v>0</v>
      </c>
      <c r="BB544" s="431">
        <f t="shared" si="785"/>
        <v>0</v>
      </c>
      <c r="BC544" s="386">
        <v>0</v>
      </c>
      <c r="BD544" s="431">
        <f t="shared" si="797"/>
        <v>0</v>
      </c>
      <c r="BE544" s="385">
        <v>0</v>
      </c>
      <c r="BF544" s="431">
        <f t="shared" si="786"/>
        <v>0</v>
      </c>
      <c r="BG544" s="386">
        <v>0</v>
      </c>
      <c r="BH544" s="431">
        <f t="shared" si="787"/>
        <v>0</v>
      </c>
      <c r="BI544" s="386">
        <v>0</v>
      </c>
      <c r="BJ544" s="431">
        <f t="shared" si="788"/>
        <v>0</v>
      </c>
      <c r="BK544" s="385">
        <v>0</v>
      </c>
      <c r="BL544" s="445">
        <f t="shared" si="789"/>
        <v>0</v>
      </c>
      <c r="BM544" s="77" t="s">
        <v>1511</v>
      </c>
      <c r="BN544" s="306"/>
      <c r="BO544" s="599"/>
      <c r="BP544" s="306" t="str">
        <f t="shared" si="798"/>
        <v>M27537-001</v>
      </c>
    </row>
    <row r="545" spans="1:68" ht="14.25" hidden="1" customHeight="1">
      <c r="A545" s="493" t="s">
        <v>864</v>
      </c>
      <c r="B545" s="130" t="s">
        <v>1422</v>
      </c>
      <c r="C545" s="544" t="s">
        <v>87</v>
      </c>
      <c r="D545" s="549" t="s">
        <v>161</v>
      </c>
      <c r="E545" s="550" t="s">
        <v>194</v>
      </c>
      <c r="F545" s="1070"/>
      <c r="G545" s="214">
        <v>2024</v>
      </c>
      <c r="H545" s="176" t="s">
        <v>212</v>
      </c>
      <c r="I545" s="176" t="s">
        <v>204</v>
      </c>
      <c r="J545" s="330" t="s">
        <v>196</v>
      </c>
      <c r="K545" s="176" t="s">
        <v>1181</v>
      </c>
      <c r="L545" s="176" t="s">
        <v>167</v>
      </c>
      <c r="M545" s="327" t="s">
        <v>1468</v>
      </c>
      <c r="N545" s="55">
        <v>1.73</v>
      </c>
      <c r="O545" s="55">
        <f t="shared" si="790"/>
        <v>1.5</v>
      </c>
      <c r="P545" s="55">
        <v>1.81</v>
      </c>
      <c r="Q545" s="55">
        <f t="shared" si="791"/>
        <v>1.81</v>
      </c>
      <c r="R545" s="55">
        <f t="shared" si="791"/>
        <v>1.81</v>
      </c>
      <c r="S545" s="55">
        <f t="shared" si="791"/>
        <v>1.81</v>
      </c>
      <c r="T545" s="55">
        <f t="shared" si="791"/>
        <v>1.81</v>
      </c>
      <c r="U545" s="55">
        <f t="shared" si="792"/>
        <v>1.81</v>
      </c>
      <c r="V545" s="55">
        <f t="shared" si="792"/>
        <v>1.81</v>
      </c>
      <c r="W545" s="55">
        <f t="shared" si="792"/>
        <v>1.81</v>
      </c>
      <c r="X545" s="55">
        <v>1.5</v>
      </c>
      <c r="Y545" s="55">
        <f t="shared" ref="Y545:AA545" si="880">X545</f>
        <v>1.5</v>
      </c>
      <c r="Z545" s="55">
        <f t="shared" si="880"/>
        <v>1.5</v>
      </c>
      <c r="AA545" s="55">
        <f t="shared" si="880"/>
        <v>1.5</v>
      </c>
      <c r="AB545" s="147">
        <f t="shared" si="794"/>
        <v>7.0000000000000007E-2</v>
      </c>
      <c r="AC545" s="147">
        <v>7.0000000000000007E-2</v>
      </c>
      <c r="AD545" s="147">
        <f t="shared" ref="AD545:AJ545" si="881">AC545</f>
        <v>7.0000000000000007E-2</v>
      </c>
      <c r="AE545" s="147">
        <f t="shared" si="881"/>
        <v>7.0000000000000007E-2</v>
      </c>
      <c r="AF545" s="147">
        <f t="shared" si="881"/>
        <v>7.0000000000000007E-2</v>
      </c>
      <c r="AG545" s="147">
        <f t="shared" si="881"/>
        <v>7.0000000000000007E-2</v>
      </c>
      <c r="AH545" s="147">
        <f t="shared" si="881"/>
        <v>7.0000000000000007E-2</v>
      </c>
      <c r="AI545" s="147">
        <f t="shared" si="881"/>
        <v>7.0000000000000007E-2</v>
      </c>
      <c r="AJ545" s="147">
        <f t="shared" si="881"/>
        <v>7.0000000000000007E-2</v>
      </c>
      <c r="AK545" s="147">
        <v>0.17</v>
      </c>
      <c r="AL545" s="147">
        <f t="shared" ref="AL545:AN545" si="882">AK545</f>
        <v>0.17</v>
      </c>
      <c r="AM545" s="147">
        <f t="shared" si="882"/>
        <v>0.17</v>
      </c>
      <c r="AN545" s="147">
        <f t="shared" si="882"/>
        <v>0.17</v>
      </c>
      <c r="AO545" s="420">
        <v>0</v>
      </c>
      <c r="AP545" s="431">
        <f t="shared" si="779"/>
        <v>0</v>
      </c>
      <c r="AQ545" s="385">
        <v>0</v>
      </c>
      <c r="AR545" s="237">
        <f t="shared" si="780"/>
        <v>0</v>
      </c>
      <c r="AS545" s="96">
        <v>0</v>
      </c>
      <c r="AT545" s="431">
        <f t="shared" si="781"/>
        <v>0</v>
      </c>
      <c r="AU545" s="420">
        <v>0</v>
      </c>
      <c r="AV545" s="431">
        <f t="shared" si="782"/>
        <v>0</v>
      </c>
      <c r="AW545" s="385">
        <v>0</v>
      </c>
      <c r="AX545" s="431">
        <f t="shared" si="783"/>
        <v>0</v>
      </c>
      <c r="AY545" s="386">
        <v>120</v>
      </c>
      <c r="AZ545" s="431">
        <f t="shared" si="784"/>
        <v>8.4</v>
      </c>
      <c r="BA545" s="386">
        <v>0</v>
      </c>
      <c r="BB545" s="431">
        <f t="shared" si="785"/>
        <v>0</v>
      </c>
      <c r="BC545" s="386">
        <v>0</v>
      </c>
      <c r="BD545" s="431">
        <f t="shared" si="797"/>
        <v>0</v>
      </c>
      <c r="BE545" s="385">
        <v>0</v>
      </c>
      <c r="BF545" s="431">
        <f t="shared" si="786"/>
        <v>0</v>
      </c>
      <c r="BG545" s="386">
        <v>0</v>
      </c>
      <c r="BH545" s="431">
        <f t="shared" si="787"/>
        <v>0</v>
      </c>
      <c r="BI545" s="386">
        <v>0</v>
      </c>
      <c r="BJ545" s="431">
        <f t="shared" si="788"/>
        <v>0</v>
      </c>
      <c r="BK545" s="385">
        <v>0</v>
      </c>
      <c r="BL545" s="445">
        <f t="shared" si="789"/>
        <v>0</v>
      </c>
      <c r="BM545" s="77" t="s">
        <v>1505</v>
      </c>
      <c r="BN545" s="306"/>
      <c r="BO545" s="599"/>
      <c r="BP545" s="306" t="str">
        <f t="shared" si="798"/>
        <v>P10272-001</v>
      </c>
    </row>
    <row r="546" spans="1:68" ht="14.25" hidden="1" customHeight="1">
      <c r="A546" s="493" t="s">
        <v>864</v>
      </c>
      <c r="B546" s="130" t="s">
        <v>1422</v>
      </c>
      <c r="C546" s="544" t="s">
        <v>87</v>
      </c>
      <c r="D546" s="549" t="s">
        <v>161</v>
      </c>
      <c r="E546" s="550" t="s">
        <v>194</v>
      </c>
      <c r="F546" s="1070"/>
      <c r="G546" s="214">
        <v>2021</v>
      </c>
      <c r="H546" s="176" t="s">
        <v>212</v>
      </c>
      <c r="I546" s="176" t="s">
        <v>204</v>
      </c>
      <c r="J546" s="330" t="s">
        <v>196</v>
      </c>
      <c r="K546" s="176" t="s">
        <v>1181</v>
      </c>
      <c r="L546" s="176" t="s">
        <v>167</v>
      </c>
      <c r="M546" s="327" t="s">
        <v>1468</v>
      </c>
      <c r="N546" s="55">
        <v>3.53</v>
      </c>
      <c r="O546" s="55">
        <f t="shared" si="790"/>
        <v>3.61</v>
      </c>
      <c r="P546" s="55">
        <v>3.61</v>
      </c>
      <c r="Q546" s="55">
        <f t="shared" si="791"/>
        <v>3.61</v>
      </c>
      <c r="R546" s="55">
        <f t="shared" si="791"/>
        <v>3.61</v>
      </c>
      <c r="S546" s="55">
        <f t="shared" si="791"/>
        <v>3.61</v>
      </c>
      <c r="T546" s="55">
        <f t="shared" si="791"/>
        <v>3.61</v>
      </c>
      <c r="U546" s="55">
        <f t="shared" si="792"/>
        <v>3.61</v>
      </c>
      <c r="V546" s="55">
        <f t="shared" si="792"/>
        <v>3.61</v>
      </c>
      <c r="W546" s="55">
        <f t="shared" si="792"/>
        <v>3.61</v>
      </c>
      <c r="X546" s="55">
        <v>3.61</v>
      </c>
      <c r="Y546" s="55">
        <f t="shared" ref="Y546:AA546" si="883">X546</f>
        <v>3.61</v>
      </c>
      <c r="Z546" s="55">
        <f t="shared" si="883"/>
        <v>3.61</v>
      </c>
      <c r="AA546" s="55">
        <f t="shared" si="883"/>
        <v>3.61</v>
      </c>
      <c r="AB546" s="147">
        <f t="shared" si="794"/>
        <v>0.1</v>
      </c>
      <c r="AC546" s="147">
        <v>0.1</v>
      </c>
      <c r="AD546" s="147">
        <f t="shared" ref="AD546:AJ546" si="884">AC546</f>
        <v>0.1</v>
      </c>
      <c r="AE546" s="147">
        <f t="shared" si="884"/>
        <v>0.1</v>
      </c>
      <c r="AF546" s="147">
        <f t="shared" si="884"/>
        <v>0.1</v>
      </c>
      <c r="AG546" s="147">
        <f t="shared" si="884"/>
        <v>0.1</v>
      </c>
      <c r="AH546" s="147">
        <f t="shared" si="884"/>
        <v>0.1</v>
      </c>
      <c r="AI546" s="147">
        <f t="shared" si="884"/>
        <v>0.1</v>
      </c>
      <c r="AJ546" s="147">
        <f t="shared" si="884"/>
        <v>0.1</v>
      </c>
      <c r="AK546" s="147">
        <v>0.1</v>
      </c>
      <c r="AL546" s="147">
        <f t="shared" ref="AL546:AN546" si="885">AK546</f>
        <v>0.1</v>
      </c>
      <c r="AM546" s="147">
        <f t="shared" si="885"/>
        <v>0.1</v>
      </c>
      <c r="AN546" s="147">
        <f t="shared" si="885"/>
        <v>0.1</v>
      </c>
      <c r="AO546" s="420">
        <v>0</v>
      </c>
      <c r="AP546" s="431">
        <f t="shared" si="779"/>
        <v>0</v>
      </c>
      <c r="AQ546" s="385">
        <v>0</v>
      </c>
      <c r="AR546" s="237">
        <f t="shared" si="780"/>
        <v>0</v>
      </c>
      <c r="AS546" s="96">
        <v>0</v>
      </c>
      <c r="AT546" s="431">
        <f t="shared" si="781"/>
        <v>0</v>
      </c>
      <c r="AU546" s="420">
        <v>0</v>
      </c>
      <c r="AV546" s="431">
        <f t="shared" si="782"/>
        <v>0</v>
      </c>
      <c r="AW546" s="385">
        <v>0</v>
      </c>
      <c r="AX546" s="431">
        <f t="shared" si="783"/>
        <v>0</v>
      </c>
      <c r="AY546" s="386">
        <v>0</v>
      </c>
      <c r="AZ546" s="431">
        <f t="shared" si="784"/>
        <v>0</v>
      </c>
      <c r="BA546" s="386">
        <v>0</v>
      </c>
      <c r="BB546" s="431">
        <f t="shared" si="785"/>
        <v>0</v>
      </c>
      <c r="BC546" s="386">
        <v>120</v>
      </c>
      <c r="BD546" s="431">
        <f t="shared" si="797"/>
        <v>12</v>
      </c>
      <c r="BE546" s="385">
        <v>0</v>
      </c>
      <c r="BF546" s="431">
        <f t="shared" si="786"/>
        <v>0</v>
      </c>
      <c r="BG546" s="386">
        <v>0</v>
      </c>
      <c r="BH546" s="431">
        <f t="shared" si="787"/>
        <v>0</v>
      </c>
      <c r="BI546" s="386">
        <v>0</v>
      </c>
      <c r="BJ546" s="431">
        <f t="shared" si="788"/>
        <v>0</v>
      </c>
      <c r="BK546" s="385">
        <v>0</v>
      </c>
      <c r="BL546" s="445">
        <f t="shared" si="789"/>
        <v>0</v>
      </c>
      <c r="BM546" s="77" t="s">
        <v>215</v>
      </c>
      <c r="BN546" s="306"/>
      <c r="BO546" s="599"/>
      <c r="BP546" s="306" t="str">
        <f t="shared" si="798"/>
        <v>M27538-001</v>
      </c>
    </row>
    <row r="547" spans="1:68" ht="14.25" hidden="1" customHeight="1">
      <c r="A547" s="493" t="s">
        <v>864</v>
      </c>
      <c r="B547" s="130" t="s">
        <v>1422</v>
      </c>
      <c r="C547" s="544" t="s">
        <v>87</v>
      </c>
      <c r="D547" s="549" t="s">
        <v>161</v>
      </c>
      <c r="E547" s="550" t="s">
        <v>194</v>
      </c>
      <c r="F547" s="1070"/>
      <c r="G547" s="214">
        <v>2024</v>
      </c>
      <c r="H547" s="176" t="s">
        <v>212</v>
      </c>
      <c r="I547" s="176" t="s">
        <v>204</v>
      </c>
      <c r="J547" s="330" t="s">
        <v>196</v>
      </c>
      <c r="K547" s="176" t="s">
        <v>1181</v>
      </c>
      <c r="L547" s="176" t="s">
        <v>167</v>
      </c>
      <c r="M547" s="327" t="s">
        <v>1468</v>
      </c>
      <c r="N547" s="55">
        <v>3.53</v>
      </c>
      <c r="O547" s="55">
        <f t="shared" si="790"/>
        <v>3.61</v>
      </c>
      <c r="P547" s="55">
        <v>3.61</v>
      </c>
      <c r="Q547" s="55">
        <f t="shared" si="791"/>
        <v>3.61</v>
      </c>
      <c r="R547" s="55">
        <f t="shared" si="791"/>
        <v>3.61</v>
      </c>
      <c r="S547" s="55">
        <f t="shared" si="791"/>
        <v>3.61</v>
      </c>
      <c r="T547" s="55">
        <f t="shared" si="791"/>
        <v>3.61</v>
      </c>
      <c r="U547" s="55">
        <f t="shared" si="792"/>
        <v>3.61</v>
      </c>
      <c r="V547" s="55">
        <f t="shared" si="792"/>
        <v>3.61</v>
      </c>
      <c r="W547" s="55">
        <f t="shared" si="792"/>
        <v>3.61</v>
      </c>
      <c r="X547" s="55">
        <v>3.61</v>
      </c>
      <c r="Y547" s="55">
        <f t="shared" ref="Y547:AA547" si="886">X547</f>
        <v>3.61</v>
      </c>
      <c r="Z547" s="55">
        <f t="shared" si="886"/>
        <v>3.61</v>
      </c>
      <c r="AA547" s="55">
        <f t="shared" si="886"/>
        <v>3.61</v>
      </c>
      <c r="AB547" s="147">
        <f t="shared" si="794"/>
        <v>0.1</v>
      </c>
      <c r="AC547" s="147">
        <v>0.1</v>
      </c>
      <c r="AD547" s="147">
        <f t="shared" ref="AD547:AJ547" si="887">AC547</f>
        <v>0.1</v>
      </c>
      <c r="AE547" s="147">
        <f t="shared" si="887"/>
        <v>0.1</v>
      </c>
      <c r="AF547" s="147">
        <f t="shared" si="887"/>
        <v>0.1</v>
      </c>
      <c r="AG547" s="147">
        <f t="shared" si="887"/>
        <v>0.1</v>
      </c>
      <c r="AH547" s="147">
        <f t="shared" si="887"/>
        <v>0.1</v>
      </c>
      <c r="AI547" s="147">
        <f t="shared" si="887"/>
        <v>0.1</v>
      </c>
      <c r="AJ547" s="147">
        <f t="shared" si="887"/>
        <v>0.1</v>
      </c>
      <c r="AK547" s="147">
        <v>0.1</v>
      </c>
      <c r="AL547" s="147">
        <f t="shared" ref="AL547:AN547" si="888">AK547</f>
        <v>0.1</v>
      </c>
      <c r="AM547" s="147">
        <f t="shared" si="888"/>
        <v>0.1</v>
      </c>
      <c r="AN547" s="147">
        <f t="shared" si="888"/>
        <v>0.1</v>
      </c>
      <c r="AO547" s="420">
        <v>0</v>
      </c>
      <c r="AP547" s="431">
        <f t="shared" si="779"/>
        <v>0</v>
      </c>
      <c r="AQ547" s="385">
        <v>0</v>
      </c>
      <c r="AR547" s="237">
        <f t="shared" si="780"/>
        <v>0</v>
      </c>
      <c r="AS547" s="96">
        <v>0</v>
      </c>
      <c r="AT547" s="431">
        <f t="shared" si="781"/>
        <v>0</v>
      </c>
      <c r="AU547" s="420">
        <v>0</v>
      </c>
      <c r="AV547" s="431">
        <f t="shared" si="782"/>
        <v>0</v>
      </c>
      <c r="AW547" s="385">
        <v>0</v>
      </c>
      <c r="AX547" s="431">
        <f t="shared" si="783"/>
        <v>0</v>
      </c>
      <c r="AY547" s="386">
        <v>120</v>
      </c>
      <c r="AZ547" s="431">
        <f t="shared" si="784"/>
        <v>12</v>
      </c>
      <c r="BA547" s="386">
        <v>0</v>
      </c>
      <c r="BB547" s="431">
        <f t="shared" si="785"/>
        <v>0</v>
      </c>
      <c r="BC547" s="386">
        <v>0</v>
      </c>
      <c r="BD547" s="431">
        <f t="shared" si="797"/>
        <v>0</v>
      </c>
      <c r="BE547" s="385">
        <v>0</v>
      </c>
      <c r="BF547" s="431">
        <f t="shared" si="786"/>
        <v>0</v>
      </c>
      <c r="BG547" s="386">
        <v>0</v>
      </c>
      <c r="BH547" s="431">
        <f t="shared" si="787"/>
        <v>0</v>
      </c>
      <c r="BI547" s="386">
        <v>0</v>
      </c>
      <c r="BJ547" s="431">
        <f t="shared" si="788"/>
        <v>0</v>
      </c>
      <c r="BK547" s="385">
        <v>0</v>
      </c>
      <c r="BL547" s="445">
        <f t="shared" si="789"/>
        <v>0</v>
      </c>
      <c r="BM547" s="77" t="s">
        <v>1506</v>
      </c>
      <c r="BN547" s="306"/>
      <c r="BO547" s="599"/>
      <c r="BP547" s="306" t="str">
        <f t="shared" si="798"/>
        <v>P10275-001</v>
      </c>
    </row>
    <row r="548" spans="1:68" ht="14.25" hidden="1" customHeight="1">
      <c r="A548" s="493" t="s">
        <v>864</v>
      </c>
      <c r="B548" s="130" t="s">
        <v>1422</v>
      </c>
      <c r="C548" s="544" t="s">
        <v>87</v>
      </c>
      <c r="D548" s="549" t="s">
        <v>161</v>
      </c>
      <c r="E548" s="550" t="s">
        <v>194</v>
      </c>
      <c r="F548" s="1070"/>
      <c r="G548" s="214">
        <v>2024</v>
      </c>
      <c r="H548" s="176" t="s">
        <v>212</v>
      </c>
      <c r="I548" s="176" t="s">
        <v>204</v>
      </c>
      <c r="J548" s="330" t="s">
        <v>196</v>
      </c>
      <c r="K548" s="176" t="s">
        <v>1181</v>
      </c>
      <c r="L548" s="176" t="s">
        <v>167</v>
      </c>
      <c r="M548" s="327" t="s">
        <v>1468</v>
      </c>
      <c r="N548" s="55">
        <v>2.0099999999999998</v>
      </c>
      <c r="O548" s="55">
        <f t="shared" si="790"/>
        <v>2.0299999999999998</v>
      </c>
      <c r="P548" s="55">
        <v>2.0299999999999998</v>
      </c>
      <c r="Q548" s="55">
        <f t="shared" si="791"/>
        <v>2.0299999999999998</v>
      </c>
      <c r="R548" s="55">
        <f t="shared" si="791"/>
        <v>2.0299999999999998</v>
      </c>
      <c r="S548" s="55">
        <f t="shared" si="791"/>
        <v>2.0299999999999998</v>
      </c>
      <c r="T548" s="55">
        <f t="shared" si="791"/>
        <v>2.0299999999999998</v>
      </c>
      <c r="U548" s="55">
        <f t="shared" si="792"/>
        <v>2.0299999999999998</v>
      </c>
      <c r="V548" s="55">
        <f t="shared" si="792"/>
        <v>2.0299999999999998</v>
      </c>
      <c r="W548" s="55">
        <f t="shared" si="792"/>
        <v>2.0299999999999998</v>
      </c>
      <c r="X548" s="55">
        <v>2.0299999999999998</v>
      </c>
      <c r="Y548" s="55">
        <f t="shared" ref="Y548:AA548" si="889">X548</f>
        <v>2.0299999999999998</v>
      </c>
      <c r="Z548" s="55">
        <f t="shared" si="889"/>
        <v>2.0299999999999998</v>
      </c>
      <c r="AA548" s="55">
        <f t="shared" si="889"/>
        <v>2.0299999999999998</v>
      </c>
      <c r="AB548" s="147">
        <f t="shared" si="794"/>
        <v>0.12</v>
      </c>
      <c r="AC548" s="147">
        <v>0.12</v>
      </c>
      <c r="AD548" s="147">
        <f t="shared" ref="AD548:AJ548" si="890">AC548</f>
        <v>0.12</v>
      </c>
      <c r="AE548" s="147">
        <f t="shared" si="890"/>
        <v>0.12</v>
      </c>
      <c r="AF548" s="147">
        <f t="shared" si="890"/>
        <v>0.12</v>
      </c>
      <c r="AG548" s="147">
        <f t="shared" si="890"/>
        <v>0.12</v>
      </c>
      <c r="AH548" s="147">
        <f t="shared" si="890"/>
        <v>0.12</v>
      </c>
      <c r="AI548" s="147">
        <f t="shared" si="890"/>
        <v>0.12</v>
      </c>
      <c r="AJ548" s="147">
        <f t="shared" si="890"/>
        <v>0.12</v>
      </c>
      <c r="AK548" s="147">
        <v>0.12</v>
      </c>
      <c r="AL548" s="147">
        <f t="shared" ref="AL548:AN548" si="891">AK548</f>
        <v>0.12</v>
      </c>
      <c r="AM548" s="147">
        <f t="shared" si="891"/>
        <v>0.12</v>
      </c>
      <c r="AN548" s="147">
        <f t="shared" si="891"/>
        <v>0.12</v>
      </c>
      <c r="AO548" s="420">
        <v>0</v>
      </c>
      <c r="AP548" s="431">
        <f t="shared" si="779"/>
        <v>0</v>
      </c>
      <c r="AQ548" s="385">
        <v>0</v>
      </c>
      <c r="AR548" s="237">
        <f t="shared" si="780"/>
        <v>0</v>
      </c>
      <c r="AS548" s="96">
        <v>0</v>
      </c>
      <c r="AT548" s="431">
        <f t="shared" si="781"/>
        <v>0</v>
      </c>
      <c r="AU548" s="420">
        <v>0</v>
      </c>
      <c r="AV548" s="431">
        <f t="shared" si="782"/>
        <v>0</v>
      </c>
      <c r="AW548" s="385">
        <v>0</v>
      </c>
      <c r="AX548" s="431">
        <f t="shared" si="783"/>
        <v>0</v>
      </c>
      <c r="AY548" s="386">
        <v>120</v>
      </c>
      <c r="AZ548" s="431">
        <f t="shared" si="784"/>
        <v>14.399999999999999</v>
      </c>
      <c r="BA548" s="386">
        <v>0</v>
      </c>
      <c r="BB548" s="431">
        <f t="shared" si="785"/>
        <v>0</v>
      </c>
      <c r="BC548" s="386">
        <v>0</v>
      </c>
      <c r="BD548" s="431">
        <f t="shared" si="797"/>
        <v>0</v>
      </c>
      <c r="BE548" s="385">
        <v>0</v>
      </c>
      <c r="BF548" s="431">
        <f t="shared" si="786"/>
        <v>0</v>
      </c>
      <c r="BG548" s="386">
        <v>120</v>
      </c>
      <c r="BH548" s="431">
        <f t="shared" si="787"/>
        <v>14.399999999999999</v>
      </c>
      <c r="BI548" s="386">
        <v>0</v>
      </c>
      <c r="BJ548" s="431">
        <f t="shared" si="788"/>
        <v>0</v>
      </c>
      <c r="BK548" s="385">
        <v>0</v>
      </c>
      <c r="BL548" s="445">
        <f t="shared" si="789"/>
        <v>0</v>
      </c>
      <c r="BM548" s="77" t="s">
        <v>1507</v>
      </c>
      <c r="BN548" s="306"/>
      <c r="BO548" s="599"/>
      <c r="BP548" s="306" t="str">
        <f t="shared" si="798"/>
        <v>P10274-001</v>
      </c>
    </row>
    <row r="549" spans="1:68" ht="14.25" hidden="1" customHeight="1">
      <c r="A549" s="493" t="s">
        <v>864</v>
      </c>
      <c r="B549" s="130" t="s">
        <v>1422</v>
      </c>
      <c r="C549" s="544" t="s">
        <v>87</v>
      </c>
      <c r="D549" s="549" t="s">
        <v>161</v>
      </c>
      <c r="E549" s="550" t="s">
        <v>194</v>
      </c>
      <c r="F549" s="1070"/>
      <c r="G549" s="214">
        <v>2021</v>
      </c>
      <c r="H549" s="176" t="s">
        <v>212</v>
      </c>
      <c r="I549" s="176" t="s">
        <v>204</v>
      </c>
      <c r="J549" s="330" t="s">
        <v>196</v>
      </c>
      <c r="K549" s="176" t="s">
        <v>1181</v>
      </c>
      <c r="L549" s="176" t="s">
        <v>167</v>
      </c>
      <c r="M549" s="327" t="s">
        <v>1469</v>
      </c>
      <c r="N549" s="55">
        <v>1.66</v>
      </c>
      <c r="O549" s="55">
        <f t="shared" si="790"/>
        <v>1.5</v>
      </c>
      <c r="P549" s="55">
        <v>1.74</v>
      </c>
      <c r="Q549" s="55">
        <f t="shared" si="791"/>
        <v>1.74</v>
      </c>
      <c r="R549" s="55">
        <f t="shared" si="791"/>
        <v>1.74</v>
      </c>
      <c r="S549" s="55">
        <f t="shared" si="791"/>
        <v>1.74</v>
      </c>
      <c r="T549" s="55">
        <f t="shared" si="791"/>
        <v>1.74</v>
      </c>
      <c r="U549" s="55">
        <f t="shared" si="792"/>
        <v>1.74</v>
      </c>
      <c r="V549" s="55">
        <f t="shared" si="792"/>
        <v>1.74</v>
      </c>
      <c r="W549" s="55">
        <f t="shared" si="792"/>
        <v>1.74</v>
      </c>
      <c r="X549" s="55">
        <v>1.5</v>
      </c>
      <c r="Y549" s="55">
        <f t="shared" ref="Y549:AA549" si="892">X549</f>
        <v>1.5</v>
      </c>
      <c r="Z549" s="55">
        <f t="shared" si="892"/>
        <v>1.5</v>
      </c>
      <c r="AA549" s="55">
        <f t="shared" si="892"/>
        <v>1.5</v>
      </c>
      <c r="AB549" s="147">
        <f t="shared" si="794"/>
        <v>0</v>
      </c>
      <c r="AC549" s="147">
        <v>0</v>
      </c>
      <c r="AD549" s="147">
        <f t="shared" ref="AD549:AJ549" si="893">AC549</f>
        <v>0</v>
      </c>
      <c r="AE549" s="147">
        <f t="shared" si="893"/>
        <v>0</v>
      </c>
      <c r="AF549" s="147">
        <f t="shared" si="893"/>
        <v>0</v>
      </c>
      <c r="AG549" s="147">
        <f t="shared" si="893"/>
        <v>0</v>
      </c>
      <c r="AH549" s="147">
        <f t="shared" si="893"/>
        <v>0</v>
      </c>
      <c r="AI549" s="147">
        <f t="shared" si="893"/>
        <v>0</v>
      </c>
      <c r="AJ549" s="147">
        <f t="shared" si="893"/>
        <v>0</v>
      </c>
      <c r="AK549" s="147">
        <v>0.17</v>
      </c>
      <c r="AL549" s="147">
        <f t="shared" ref="AL549:AN549" si="894">AK549</f>
        <v>0.17</v>
      </c>
      <c r="AM549" s="147">
        <f t="shared" si="894"/>
        <v>0.17</v>
      </c>
      <c r="AN549" s="147">
        <f t="shared" si="894"/>
        <v>0.17</v>
      </c>
      <c r="AO549" s="420">
        <v>9840</v>
      </c>
      <c r="AP549" s="431">
        <f t="shared" si="779"/>
        <v>0</v>
      </c>
      <c r="AQ549" s="385">
        <v>9840</v>
      </c>
      <c r="AR549" s="237">
        <f t="shared" si="780"/>
        <v>0</v>
      </c>
      <c r="AS549" s="96">
        <v>11280</v>
      </c>
      <c r="AT549" s="431">
        <f t="shared" si="781"/>
        <v>0</v>
      </c>
      <c r="AU549" s="420">
        <v>13560</v>
      </c>
      <c r="AV549" s="431">
        <f t="shared" si="782"/>
        <v>0</v>
      </c>
      <c r="AW549" s="385">
        <v>7560</v>
      </c>
      <c r="AX549" s="431">
        <f t="shared" si="783"/>
        <v>0</v>
      </c>
      <c r="AY549" s="386">
        <v>1680</v>
      </c>
      <c r="AZ549" s="431">
        <f t="shared" si="784"/>
        <v>0</v>
      </c>
      <c r="BA549" s="386">
        <v>240</v>
      </c>
      <c r="BB549" s="431">
        <f t="shared" si="785"/>
        <v>0</v>
      </c>
      <c r="BC549" s="386">
        <v>720</v>
      </c>
      <c r="BD549" s="431">
        <f t="shared" si="797"/>
        <v>0</v>
      </c>
      <c r="BE549" s="385">
        <v>1440</v>
      </c>
      <c r="BF549" s="431">
        <f t="shared" si="786"/>
        <v>244.8</v>
      </c>
      <c r="BG549" s="386">
        <v>0</v>
      </c>
      <c r="BH549" s="431">
        <f t="shared" si="787"/>
        <v>0</v>
      </c>
      <c r="BI549" s="386">
        <v>0</v>
      </c>
      <c r="BJ549" s="431">
        <f t="shared" si="788"/>
        <v>0</v>
      </c>
      <c r="BK549" s="385">
        <v>120</v>
      </c>
      <c r="BL549" s="445">
        <f t="shared" si="789"/>
        <v>20.400000000000002</v>
      </c>
      <c r="BM549" s="77" t="s">
        <v>1511</v>
      </c>
      <c r="BN549" s="306"/>
      <c r="BO549" s="599"/>
      <c r="BP549" s="306" t="str">
        <f t="shared" si="798"/>
        <v>M27537-001</v>
      </c>
    </row>
    <row r="550" spans="1:68" ht="14.25" hidden="1" customHeight="1">
      <c r="A550" s="493" t="s">
        <v>864</v>
      </c>
      <c r="B550" s="130" t="s">
        <v>1422</v>
      </c>
      <c r="C550" s="544" t="s">
        <v>87</v>
      </c>
      <c r="D550" s="549" t="s">
        <v>161</v>
      </c>
      <c r="E550" s="550" t="s">
        <v>194</v>
      </c>
      <c r="F550" s="1070"/>
      <c r="G550" s="214">
        <v>2024</v>
      </c>
      <c r="H550" s="176" t="s">
        <v>212</v>
      </c>
      <c r="I550" s="176" t="s">
        <v>204</v>
      </c>
      <c r="J550" s="330" t="s">
        <v>196</v>
      </c>
      <c r="K550" s="176" t="s">
        <v>1181</v>
      </c>
      <c r="L550" s="176" t="s">
        <v>167</v>
      </c>
      <c r="M550" s="327" t="s">
        <v>1469</v>
      </c>
      <c r="N550" s="55">
        <v>1.73</v>
      </c>
      <c r="O550" s="55">
        <f t="shared" si="790"/>
        <v>1.5</v>
      </c>
      <c r="P550" s="55">
        <v>1.81</v>
      </c>
      <c r="Q550" s="55">
        <f t="shared" si="791"/>
        <v>1.81</v>
      </c>
      <c r="R550" s="55">
        <f t="shared" si="791"/>
        <v>1.81</v>
      </c>
      <c r="S550" s="55">
        <f t="shared" si="791"/>
        <v>1.81</v>
      </c>
      <c r="T550" s="55">
        <f t="shared" si="791"/>
        <v>1.81</v>
      </c>
      <c r="U550" s="55">
        <f t="shared" si="792"/>
        <v>1.81</v>
      </c>
      <c r="V550" s="55">
        <f t="shared" si="792"/>
        <v>1.81</v>
      </c>
      <c r="W550" s="55">
        <f t="shared" si="792"/>
        <v>1.81</v>
      </c>
      <c r="X550" s="55">
        <v>1.5</v>
      </c>
      <c r="Y550" s="55">
        <f t="shared" ref="Y550:AA550" si="895">X550</f>
        <v>1.5</v>
      </c>
      <c r="Z550" s="55">
        <f t="shared" si="895"/>
        <v>1.5</v>
      </c>
      <c r="AA550" s="55">
        <f t="shared" si="895"/>
        <v>1.5</v>
      </c>
      <c r="AB550" s="147">
        <f t="shared" si="794"/>
        <v>7.0000000000000007E-2</v>
      </c>
      <c r="AC550" s="147">
        <v>7.0000000000000007E-2</v>
      </c>
      <c r="AD550" s="147">
        <f t="shared" ref="AD550:AJ550" si="896">AC550</f>
        <v>7.0000000000000007E-2</v>
      </c>
      <c r="AE550" s="147">
        <f t="shared" si="896"/>
        <v>7.0000000000000007E-2</v>
      </c>
      <c r="AF550" s="147">
        <f t="shared" si="896"/>
        <v>7.0000000000000007E-2</v>
      </c>
      <c r="AG550" s="147">
        <f t="shared" si="896"/>
        <v>7.0000000000000007E-2</v>
      </c>
      <c r="AH550" s="147">
        <f t="shared" si="896"/>
        <v>7.0000000000000007E-2</v>
      </c>
      <c r="AI550" s="147">
        <f t="shared" si="896"/>
        <v>7.0000000000000007E-2</v>
      </c>
      <c r="AJ550" s="147">
        <f t="shared" si="896"/>
        <v>7.0000000000000007E-2</v>
      </c>
      <c r="AK550" s="147">
        <v>0.17</v>
      </c>
      <c r="AL550" s="147">
        <f t="shared" ref="AL550:AN550" si="897">AK550</f>
        <v>0.17</v>
      </c>
      <c r="AM550" s="147">
        <f t="shared" si="897"/>
        <v>0.17</v>
      </c>
      <c r="AN550" s="147">
        <f t="shared" si="897"/>
        <v>0.17</v>
      </c>
      <c r="AO550" s="420">
        <v>0</v>
      </c>
      <c r="AP550" s="431">
        <f t="shared" si="779"/>
        <v>0</v>
      </c>
      <c r="AQ550" s="385">
        <v>0</v>
      </c>
      <c r="AR550" s="237">
        <f t="shared" si="780"/>
        <v>0</v>
      </c>
      <c r="AS550" s="96">
        <v>0</v>
      </c>
      <c r="AT550" s="431">
        <f t="shared" si="781"/>
        <v>0</v>
      </c>
      <c r="AU550" s="420">
        <v>0</v>
      </c>
      <c r="AV550" s="431">
        <f t="shared" si="782"/>
        <v>0</v>
      </c>
      <c r="AW550" s="385">
        <v>9720</v>
      </c>
      <c r="AX550" s="431">
        <f t="shared" si="783"/>
        <v>680.40000000000009</v>
      </c>
      <c r="AY550" s="386">
        <v>5760</v>
      </c>
      <c r="AZ550" s="431">
        <f t="shared" si="784"/>
        <v>403.20000000000005</v>
      </c>
      <c r="BA550" s="386">
        <v>6840</v>
      </c>
      <c r="BB550" s="431">
        <f t="shared" si="785"/>
        <v>478.80000000000007</v>
      </c>
      <c r="BC550" s="386">
        <v>21240</v>
      </c>
      <c r="BD550" s="431">
        <f t="shared" si="797"/>
        <v>1486.8000000000002</v>
      </c>
      <c r="BE550" s="385">
        <v>46320</v>
      </c>
      <c r="BF550" s="431">
        <f t="shared" si="786"/>
        <v>7874.4000000000005</v>
      </c>
      <c r="BG550" s="386">
        <v>69840</v>
      </c>
      <c r="BH550" s="431">
        <f t="shared" si="787"/>
        <v>11872.800000000001</v>
      </c>
      <c r="BI550" s="386">
        <v>68880</v>
      </c>
      <c r="BJ550" s="431">
        <f t="shared" si="788"/>
        <v>11709.6</v>
      </c>
      <c r="BK550" s="385">
        <v>35280</v>
      </c>
      <c r="BL550" s="445">
        <f t="shared" si="789"/>
        <v>5997.6</v>
      </c>
      <c r="BM550" s="77" t="s">
        <v>1505</v>
      </c>
      <c r="BN550" s="306"/>
      <c r="BO550" s="599"/>
      <c r="BP550" s="306" t="str">
        <f t="shared" si="798"/>
        <v>P10272-001</v>
      </c>
    </row>
    <row r="551" spans="1:68" ht="14.25" hidden="1" customHeight="1">
      <c r="A551" s="493" t="s">
        <v>864</v>
      </c>
      <c r="B551" s="130" t="s">
        <v>1422</v>
      </c>
      <c r="C551" s="544" t="s">
        <v>87</v>
      </c>
      <c r="D551" s="549" t="s">
        <v>161</v>
      </c>
      <c r="E551" s="550" t="s">
        <v>194</v>
      </c>
      <c r="F551" s="1070"/>
      <c r="G551" s="214">
        <v>2021</v>
      </c>
      <c r="H551" s="176" t="s">
        <v>212</v>
      </c>
      <c r="I551" s="176" t="s">
        <v>204</v>
      </c>
      <c r="J551" s="330" t="s">
        <v>196</v>
      </c>
      <c r="K551" s="176" t="s">
        <v>1181</v>
      </c>
      <c r="L551" s="176" t="s">
        <v>167</v>
      </c>
      <c r="M551" s="327" t="s">
        <v>1469</v>
      </c>
      <c r="N551" s="55">
        <v>3.53</v>
      </c>
      <c r="O551" s="55">
        <f t="shared" si="790"/>
        <v>3.61</v>
      </c>
      <c r="P551" s="55">
        <v>3.61</v>
      </c>
      <c r="Q551" s="55">
        <f t="shared" si="791"/>
        <v>3.61</v>
      </c>
      <c r="R551" s="55">
        <f t="shared" si="791"/>
        <v>3.61</v>
      </c>
      <c r="S551" s="55">
        <f t="shared" si="791"/>
        <v>3.61</v>
      </c>
      <c r="T551" s="55">
        <f t="shared" si="791"/>
        <v>3.61</v>
      </c>
      <c r="U551" s="55">
        <f t="shared" si="792"/>
        <v>3.61</v>
      </c>
      <c r="V551" s="55">
        <f t="shared" si="792"/>
        <v>3.61</v>
      </c>
      <c r="W551" s="55">
        <f t="shared" si="792"/>
        <v>3.61</v>
      </c>
      <c r="X551" s="55">
        <v>3.61</v>
      </c>
      <c r="Y551" s="55">
        <f t="shared" ref="Y551:AA551" si="898">X551</f>
        <v>3.61</v>
      </c>
      <c r="Z551" s="55">
        <f t="shared" si="898"/>
        <v>3.61</v>
      </c>
      <c r="AA551" s="55">
        <f t="shared" si="898"/>
        <v>3.61</v>
      </c>
      <c r="AB551" s="147">
        <f t="shared" si="794"/>
        <v>0.1</v>
      </c>
      <c r="AC551" s="147">
        <v>0.1</v>
      </c>
      <c r="AD551" s="147">
        <f t="shared" ref="AD551:AJ551" si="899">AC551</f>
        <v>0.1</v>
      </c>
      <c r="AE551" s="147">
        <f t="shared" si="899"/>
        <v>0.1</v>
      </c>
      <c r="AF551" s="147">
        <f t="shared" si="899"/>
        <v>0.1</v>
      </c>
      <c r="AG551" s="147">
        <f t="shared" si="899"/>
        <v>0.1</v>
      </c>
      <c r="AH551" s="147">
        <f t="shared" si="899"/>
        <v>0.1</v>
      </c>
      <c r="AI551" s="147">
        <f t="shared" si="899"/>
        <v>0.1</v>
      </c>
      <c r="AJ551" s="147">
        <f t="shared" si="899"/>
        <v>0.1</v>
      </c>
      <c r="AK551" s="147">
        <v>0.1</v>
      </c>
      <c r="AL551" s="147">
        <f t="shared" ref="AL551:AN551" si="900">AK551</f>
        <v>0.1</v>
      </c>
      <c r="AM551" s="147">
        <f t="shared" si="900"/>
        <v>0.1</v>
      </c>
      <c r="AN551" s="147">
        <f t="shared" si="900"/>
        <v>0.1</v>
      </c>
      <c r="AO551" s="420">
        <v>1320</v>
      </c>
      <c r="AP551" s="431">
        <f t="shared" si="779"/>
        <v>132</v>
      </c>
      <c r="AQ551" s="385">
        <v>1800</v>
      </c>
      <c r="AR551" s="237">
        <f t="shared" si="780"/>
        <v>180</v>
      </c>
      <c r="AS551" s="96">
        <v>840</v>
      </c>
      <c r="AT551" s="431">
        <f t="shared" si="781"/>
        <v>84</v>
      </c>
      <c r="AU551" s="420">
        <v>1680</v>
      </c>
      <c r="AV551" s="431">
        <f t="shared" si="782"/>
        <v>168</v>
      </c>
      <c r="AW551" s="385">
        <v>1800</v>
      </c>
      <c r="AX551" s="431">
        <f t="shared" si="783"/>
        <v>180</v>
      </c>
      <c r="AY551" s="386">
        <v>1200</v>
      </c>
      <c r="AZ551" s="431">
        <f t="shared" si="784"/>
        <v>120</v>
      </c>
      <c r="BA551" s="386">
        <v>3120</v>
      </c>
      <c r="BB551" s="431">
        <f t="shared" si="785"/>
        <v>312</v>
      </c>
      <c r="BC551" s="386">
        <v>2280</v>
      </c>
      <c r="BD551" s="431">
        <f t="shared" si="797"/>
        <v>228</v>
      </c>
      <c r="BE551" s="385">
        <v>360</v>
      </c>
      <c r="BF551" s="431">
        <f t="shared" si="786"/>
        <v>36</v>
      </c>
      <c r="BG551" s="386">
        <v>600</v>
      </c>
      <c r="BH551" s="431">
        <f t="shared" si="787"/>
        <v>60</v>
      </c>
      <c r="BI551" s="386">
        <v>840</v>
      </c>
      <c r="BJ551" s="431">
        <f t="shared" si="788"/>
        <v>84</v>
      </c>
      <c r="BK551" s="385">
        <v>360</v>
      </c>
      <c r="BL551" s="445">
        <f t="shared" si="789"/>
        <v>36</v>
      </c>
      <c r="BM551" s="77" t="s">
        <v>215</v>
      </c>
      <c r="BN551" s="306"/>
      <c r="BO551" s="599"/>
      <c r="BP551" s="306" t="str">
        <f t="shared" si="798"/>
        <v>M27538-001</v>
      </c>
    </row>
    <row r="552" spans="1:68" ht="14.25" hidden="1" customHeight="1">
      <c r="A552" s="493" t="s">
        <v>864</v>
      </c>
      <c r="B552" s="130" t="s">
        <v>1422</v>
      </c>
      <c r="C552" s="544" t="s">
        <v>87</v>
      </c>
      <c r="D552" s="549" t="s">
        <v>161</v>
      </c>
      <c r="E552" s="550" t="s">
        <v>194</v>
      </c>
      <c r="F552" s="1070"/>
      <c r="G552" s="214">
        <v>2024</v>
      </c>
      <c r="H552" s="176" t="s">
        <v>212</v>
      </c>
      <c r="I552" s="176" t="s">
        <v>204</v>
      </c>
      <c r="J552" s="330" t="s">
        <v>196</v>
      </c>
      <c r="K552" s="176" t="s">
        <v>1181</v>
      </c>
      <c r="L552" s="176" t="s">
        <v>167</v>
      </c>
      <c r="M552" s="327" t="s">
        <v>1469</v>
      </c>
      <c r="N552" s="55">
        <v>3.53</v>
      </c>
      <c r="O552" s="55">
        <f t="shared" si="790"/>
        <v>3.61</v>
      </c>
      <c r="P552" s="55">
        <v>3.61</v>
      </c>
      <c r="Q552" s="55">
        <f t="shared" si="791"/>
        <v>3.61</v>
      </c>
      <c r="R552" s="55">
        <f t="shared" si="791"/>
        <v>3.61</v>
      </c>
      <c r="S552" s="55">
        <f t="shared" si="791"/>
        <v>3.61</v>
      </c>
      <c r="T552" s="55">
        <f t="shared" si="791"/>
        <v>3.61</v>
      </c>
      <c r="U552" s="55">
        <f t="shared" si="792"/>
        <v>3.61</v>
      </c>
      <c r="V552" s="55">
        <f t="shared" si="792"/>
        <v>3.61</v>
      </c>
      <c r="W552" s="55">
        <f t="shared" si="792"/>
        <v>3.61</v>
      </c>
      <c r="X552" s="55">
        <v>3.61</v>
      </c>
      <c r="Y552" s="55">
        <f t="shared" ref="Y552:AA552" si="901">X552</f>
        <v>3.61</v>
      </c>
      <c r="Z552" s="55">
        <f t="shared" si="901"/>
        <v>3.61</v>
      </c>
      <c r="AA552" s="55">
        <f t="shared" si="901"/>
        <v>3.61</v>
      </c>
      <c r="AB552" s="147">
        <f t="shared" si="794"/>
        <v>0.1</v>
      </c>
      <c r="AC552" s="147">
        <v>0.1</v>
      </c>
      <c r="AD552" s="147">
        <f t="shared" ref="AD552:AJ552" si="902">AC552</f>
        <v>0.1</v>
      </c>
      <c r="AE552" s="147">
        <f t="shared" si="902"/>
        <v>0.1</v>
      </c>
      <c r="AF552" s="147">
        <f t="shared" si="902"/>
        <v>0.1</v>
      </c>
      <c r="AG552" s="147">
        <f t="shared" si="902"/>
        <v>0.1</v>
      </c>
      <c r="AH552" s="147">
        <f t="shared" si="902"/>
        <v>0.1</v>
      </c>
      <c r="AI552" s="147">
        <f t="shared" si="902"/>
        <v>0.1</v>
      </c>
      <c r="AJ552" s="147">
        <f t="shared" si="902"/>
        <v>0.1</v>
      </c>
      <c r="AK552" s="147">
        <v>0.1</v>
      </c>
      <c r="AL552" s="147">
        <f t="shared" ref="AL552:AN552" si="903">AK552</f>
        <v>0.1</v>
      </c>
      <c r="AM552" s="147">
        <f t="shared" si="903"/>
        <v>0.1</v>
      </c>
      <c r="AN552" s="147">
        <f t="shared" si="903"/>
        <v>0.1</v>
      </c>
      <c r="AO552" s="420">
        <v>0</v>
      </c>
      <c r="AP552" s="431">
        <f t="shared" si="779"/>
        <v>0</v>
      </c>
      <c r="AQ552" s="385">
        <v>0</v>
      </c>
      <c r="AR552" s="237">
        <f t="shared" si="780"/>
        <v>0</v>
      </c>
      <c r="AS552" s="96">
        <v>0</v>
      </c>
      <c r="AT552" s="431">
        <f t="shared" si="781"/>
        <v>0</v>
      </c>
      <c r="AU552" s="420">
        <v>0</v>
      </c>
      <c r="AV552" s="431">
        <f t="shared" si="782"/>
        <v>0</v>
      </c>
      <c r="AW552" s="385">
        <v>120</v>
      </c>
      <c r="AX552" s="431">
        <f t="shared" si="783"/>
        <v>12</v>
      </c>
      <c r="AY552" s="386">
        <v>480</v>
      </c>
      <c r="AZ552" s="431">
        <f t="shared" si="784"/>
        <v>48</v>
      </c>
      <c r="BA552" s="386">
        <v>1200</v>
      </c>
      <c r="BB552" s="431">
        <f t="shared" si="785"/>
        <v>120</v>
      </c>
      <c r="BC552" s="386">
        <v>1800</v>
      </c>
      <c r="BD552" s="431">
        <f t="shared" si="797"/>
        <v>180</v>
      </c>
      <c r="BE552" s="385">
        <v>720</v>
      </c>
      <c r="BF552" s="431">
        <f t="shared" si="786"/>
        <v>72</v>
      </c>
      <c r="BG552" s="386">
        <v>480</v>
      </c>
      <c r="BH552" s="431">
        <f t="shared" si="787"/>
        <v>48</v>
      </c>
      <c r="BI552" s="386">
        <v>2040</v>
      </c>
      <c r="BJ552" s="431">
        <f t="shared" si="788"/>
        <v>204</v>
      </c>
      <c r="BK552" s="385">
        <v>240</v>
      </c>
      <c r="BL552" s="445">
        <f t="shared" si="789"/>
        <v>24</v>
      </c>
      <c r="BM552" s="77" t="s">
        <v>1506</v>
      </c>
      <c r="BN552" s="306"/>
      <c r="BO552" s="599"/>
      <c r="BP552" s="306" t="str">
        <f t="shared" si="798"/>
        <v>P10275-001</v>
      </c>
    </row>
    <row r="553" spans="1:68" ht="14.25" hidden="1" customHeight="1">
      <c r="A553" s="493" t="s">
        <v>864</v>
      </c>
      <c r="B553" s="130" t="s">
        <v>1422</v>
      </c>
      <c r="C553" s="544" t="s">
        <v>87</v>
      </c>
      <c r="D553" s="549" t="s">
        <v>161</v>
      </c>
      <c r="E553" s="550" t="s">
        <v>194</v>
      </c>
      <c r="F553" s="1070"/>
      <c r="G553" s="214">
        <v>2024</v>
      </c>
      <c r="H553" s="176" t="s">
        <v>212</v>
      </c>
      <c r="I553" s="176" t="s">
        <v>204</v>
      </c>
      <c r="J553" s="330" t="s">
        <v>196</v>
      </c>
      <c r="K553" s="176" t="s">
        <v>1181</v>
      </c>
      <c r="L553" s="176" t="s">
        <v>167</v>
      </c>
      <c r="M553" s="327" t="s">
        <v>1469</v>
      </c>
      <c r="N553" s="55">
        <v>2.0099999999999998</v>
      </c>
      <c r="O553" s="55">
        <f t="shared" si="790"/>
        <v>2.0299999999999998</v>
      </c>
      <c r="P553" s="55">
        <v>2.0299999999999998</v>
      </c>
      <c r="Q553" s="55">
        <f t="shared" si="791"/>
        <v>2.0299999999999998</v>
      </c>
      <c r="R553" s="55">
        <f t="shared" si="791"/>
        <v>2.0299999999999998</v>
      </c>
      <c r="S553" s="55">
        <f t="shared" si="791"/>
        <v>2.0299999999999998</v>
      </c>
      <c r="T553" s="55">
        <f t="shared" si="791"/>
        <v>2.0299999999999998</v>
      </c>
      <c r="U553" s="55">
        <f t="shared" si="792"/>
        <v>2.0299999999999998</v>
      </c>
      <c r="V553" s="55">
        <f t="shared" si="792"/>
        <v>2.0299999999999998</v>
      </c>
      <c r="W553" s="55">
        <f t="shared" si="792"/>
        <v>2.0299999999999998</v>
      </c>
      <c r="X553" s="55">
        <v>2.0299999999999998</v>
      </c>
      <c r="Y553" s="55">
        <f t="shared" ref="Y553:AA553" si="904">X553</f>
        <v>2.0299999999999998</v>
      </c>
      <c r="Z553" s="55">
        <f t="shared" si="904"/>
        <v>2.0299999999999998</v>
      </c>
      <c r="AA553" s="55">
        <f t="shared" si="904"/>
        <v>2.0299999999999998</v>
      </c>
      <c r="AB553" s="147">
        <f t="shared" si="794"/>
        <v>0.12</v>
      </c>
      <c r="AC553" s="147">
        <v>0.12</v>
      </c>
      <c r="AD553" s="147">
        <f t="shared" ref="AD553:AJ553" si="905">AC553</f>
        <v>0.12</v>
      </c>
      <c r="AE553" s="147">
        <f t="shared" si="905"/>
        <v>0.12</v>
      </c>
      <c r="AF553" s="147">
        <f t="shared" si="905"/>
        <v>0.12</v>
      </c>
      <c r="AG553" s="147">
        <f t="shared" si="905"/>
        <v>0.12</v>
      </c>
      <c r="AH553" s="147">
        <f t="shared" si="905"/>
        <v>0.12</v>
      </c>
      <c r="AI553" s="147">
        <f t="shared" si="905"/>
        <v>0.12</v>
      </c>
      <c r="AJ553" s="147">
        <f t="shared" si="905"/>
        <v>0.12</v>
      </c>
      <c r="AK553" s="147">
        <v>0.12</v>
      </c>
      <c r="AL553" s="147">
        <f t="shared" ref="AL553:AN553" si="906">AK553</f>
        <v>0.12</v>
      </c>
      <c r="AM553" s="147">
        <f t="shared" si="906"/>
        <v>0.12</v>
      </c>
      <c r="AN553" s="147">
        <f t="shared" si="906"/>
        <v>0.12</v>
      </c>
      <c r="AO553" s="420">
        <v>0</v>
      </c>
      <c r="AP553" s="431">
        <f t="shared" si="779"/>
        <v>0</v>
      </c>
      <c r="AQ553" s="385">
        <v>0</v>
      </c>
      <c r="AR553" s="237">
        <f t="shared" si="780"/>
        <v>0</v>
      </c>
      <c r="AS553" s="96">
        <v>0</v>
      </c>
      <c r="AT553" s="431">
        <f t="shared" si="781"/>
        <v>0</v>
      </c>
      <c r="AU553" s="420">
        <v>120</v>
      </c>
      <c r="AV553" s="431">
        <f t="shared" si="782"/>
        <v>14.399999999999999</v>
      </c>
      <c r="AW553" s="385">
        <v>120</v>
      </c>
      <c r="AX553" s="431">
        <f t="shared" si="783"/>
        <v>14.399999999999999</v>
      </c>
      <c r="AY553" s="386">
        <v>0</v>
      </c>
      <c r="AZ553" s="431">
        <f t="shared" si="784"/>
        <v>0</v>
      </c>
      <c r="BA553" s="386">
        <v>6840</v>
      </c>
      <c r="BB553" s="431">
        <f t="shared" si="785"/>
        <v>820.8</v>
      </c>
      <c r="BC553" s="386">
        <v>52800</v>
      </c>
      <c r="BD553" s="431">
        <f t="shared" si="797"/>
        <v>6336</v>
      </c>
      <c r="BE553" s="385">
        <v>23400</v>
      </c>
      <c r="BF553" s="431">
        <f t="shared" si="786"/>
        <v>2808</v>
      </c>
      <c r="BG553" s="386">
        <v>36000</v>
      </c>
      <c r="BH553" s="431">
        <f t="shared" si="787"/>
        <v>4320</v>
      </c>
      <c r="BI553" s="386">
        <v>65040</v>
      </c>
      <c r="BJ553" s="431">
        <f t="shared" si="788"/>
        <v>7804.7999999999993</v>
      </c>
      <c r="BK553" s="385">
        <v>20880</v>
      </c>
      <c r="BL553" s="445">
        <f t="shared" si="789"/>
        <v>2505.6</v>
      </c>
      <c r="BM553" s="77" t="s">
        <v>1507</v>
      </c>
      <c r="BN553" s="306"/>
      <c r="BO553" s="599"/>
      <c r="BP553" s="306" t="str">
        <f t="shared" si="798"/>
        <v>P10274-001</v>
      </c>
    </row>
    <row r="554" spans="1:68" ht="14.25" hidden="1" customHeight="1">
      <c r="A554" s="493" t="s">
        <v>864</v>
      </c>
      <c r="B554" s="130" t="s">
        <v>1422</v>
      </c>
      <c r="C554" s="544" t="s">
        <v>87</v>
      </c>
      <c r="D554" s="549" t="s">
        <v>161</v>
      </c>
      <c r="E554" s="550" t="s">
        <v>194</v>
      </c>
      <c r="F554" s="1070"/>
      <c r="G554" s="214">
        <v>2021</v>
      </c>
      <c r="H554" s="176" t="s">
        <v>212</v>
      </c>
      <c r="I554" s="176" t="s">
        <v>204</v>
      </c>
      <c r="J554" s="330" t="s">
        <v>196</v>
      </c>
      <c r="K554" s="176" t="s">
        <v>1181</v>
      </c>
      <c r="L554" s="176" t="s">
        <v>167</v>
      </c>
      <c r="M554" s="327" t="s">
        <v>1469</v>
      </c>
      <c r="N554" s="55">
        <v>2.0099999999999998</v>
      </c>
      <c r="O554" s="55">
        <f t="shared" si="790"/>
        <v>1.58</v>
      </c>
      <c r="P554" s="55">
        <v>2.0099999999999998</v>
      </c>
      <c r="Q554" s="55">
        <f t="shared" si="791"/>
        <v>2.0099999999999998</v>
      </c>
      <c r="R554" s="55">
        <f t="shared" si="791"/>
        <v>2.0099999999999998</v>
      </c>
      <c r="S554" s="55">
        <f t="shared" si="791"/>
        <v>2.0099999999999998</v>
      </c>
      <c r="T554" s="55">
        <f t="shared" si="791"/>
        <v>2.0099999999999998</v>
      </c>
      <c r="U554" s="55">
        <f t="shared" si="792"/>
        <v>2.0099999999999998</v>
      </c>
      <c r="V554" s="55">
        <f t="shared" si="792"/>
        <v>2.0099999999999998</v>
      </c>
      <c r="W554" s="55">
        <f t="shared" si="792"/>
        <v>2.0099999999999998</v>
      </c>
      <c r="X554" s="55">
        <v>1.58</v>
      </c>
      <c r="Y554" s="55">
        <f t="shared" ref="Y554:AA554" si="907">X554</f>
        <v>1.58</v>
      </c>
      <c r="Z554" s="55">
        <f t="shared" si="907"/>
        <v>1.58</v>
      </c>
      <c r="AA554" s="55">
        <f t="shared" si="907"/>
        <v>1.58</v>
      </c>
      <c r="AB554" s="147">
        <f t="shared" si="794"/>
        <v>0.13</v>
      </c>
      <c r="AC554" s="147">
        <v>0.15</v>
      </c>
      <c r="AD554" s="147">
        <f t="shared" ref="AD554:AJ554" si="908">AC554</f>
        <v>0.15</v>
      </c>
      <c r="AE554" s="147">
        <f t="shared" si="908"/>
        <v>0.15</v>
      </c>
      <c r="AF554" s="147">
        <f t="shared" si="908"/>
        <v>0.15</v>
      </c>
      <c r="AG554" s="147">
        <f t="shared" si="908"/>
        <v>0.15</v>
      </c>
      <c r="AH554" s="147">
        <f t="shared" si="908"/>
        <v>0.15</v>
      </c>
      <c r="AI554" s="147">
        <f t="shared" si="908"/>
        <v>0.15</v>
      </c>
      <c r="AJ554" s="147">
        <f t="shared" si="908"/>
        <v>0.15</v>
      </c>
      <c r="AK554" s="147">
        <v>0.13</v>
      </c>
      <c r="AL554" s="147">
        <f t="shared" ref="AL554:AN554" si="909">AK554</f>
        <v>0.13</v>
      </c>
      <c r="AM554" s="147">
        <f t="shared" si="909"/>
        <v>0.13</v>
      </c>
      <c r="AN554" s="147">
        <f t="shared" si="909"/>
        <v>0.13</v>
      </c>
      <c r="AO554" s="420">
        <v>0</v>
      </c>
      <c r="AP554" s="431">
        <f t="shared" si="779"/>
        <v>0</v>
      </c>
      <c r="AQ554" s="385">
        <v>0</v>
      </c>
      <c r="AR554" s="237">
        <f t="shared" si="780"/>
        <v>0</v>
      </c>
      <c r="AS554" s="96">
        <v>0</v>
      </c>
      <c r="AT554" s="431">
        <f t="shared" si="781"/>
        <v>0</v>
      </c>
      <c r="AU554" s="420">
        <v>0</v>
      </c>
      <c r="AV554" s="431">
        <f t="shared" si="782"/>
        <v>0</v>
      </c>
      <c r="AW554" s="385">
        <v>0</v>
      </c>
      <c r="AX554" s="431">
        <f t="shared" si="783"/>
        <v>0</v>
      </c>
      <c r="AY554" s="386">
        <v>0</v>
      </c>
      <c r="AZ554" s="431">
        <f t="shared" si="784"/>
        <v>0</v>
      </c>
      <c r="BA554" s="386">
        <v>0</v>
      </c>
      <c r="BB554" s="431">
        <f t="shared" si="785"/>
        <v>0</v>
      </c>
      <c r="BC554" s="386">
        <v>0</v>
      </c>
      <c r="BD554" s="431">
        <f t="shared" si="797"/>
        <v>0</v>
      </c>
      <c r="BE554" s="385">
        <v>0</v>
      </c>
      <c r="BF554" s="431">
        <f t="shared" si="786"/>
        <v>0</v>
      </c>
      <c r="BG554" s="386">
        <v>0</v>
      </c>
      <c r="BH554" s="431">
        <f t="shared" si="787"/>
        <v>0</v>
      </c>
      <c r="BI554" s="386">
        <v>0</v>
      </c>
      <c r="BJ554" s="431">
        <f t="shared" si="788"/>
        <v>0</v>
      </c>
      <c r="BK554" s="385">
        <v>0</v>
      </c>
      <c r="BL554" s="445">
        <f t="shared" si="789"/>
        <v>0</v>
      </c>
      <c r="BM554" s="77" t="s">
        <v>1504</v>
      </c>
      <c r="BN554" s="306"/>
      <c r="BO554" s="599"/>
      <c r="BP554" s="306" t="str">
        <f t="shared" si="798"/>
        <v>N51148-xx1</v>
      </c>
    </row>
    <row r="555" spans="1:68" ht="14.25" hidden="1" customHeight="1">
      <c r="A555" s="493" t="s">
        <v>864</v>
      </c>
      <c r="B555" s="130" t="s">
        <v>1422</v>
      </c>
      <c r="C555" s="544" t="s">
        <v>87</v>
      </c>
      <c r="D555" s="549" t="s">
        <v>161</v>
      </c>
      <c r="E555" s="550" t="s">
        <v>194</v>
      </c>
      <c r="F555" s="1070"/>
      <c r="G555" s="214">
        <v>2024</v>
      </c>
      <c r="H555" s="176" t="s">
        <v>212</v>
      </c>
      <c r="I555" s="176" t="s">
        <v>204</v>
      </c>
      <c r="J555" s="330" t="s">
        <v>196</v>
      </c>
      <c r="K555" s="176" t="s">
        <v>1265</v>
      </c>
      <c r="L555" s="176" t="s">
        <v>167</v>
      </c>
      <c r="M555" s="327" t="s">
        <v>1469</v>
      </c>
      <c r="N555" s="55">
        <v>2.08</v>
      </c>
      <c r="O555" s="55">
        <f t="shared" si="790"/>
        <v>1.75</v>
      </c>
      <c r="P555" s="55">
        <v>2.16</v>
      </c>
      <c r="Q555" s="55">
        <f t="shared" si="791"/>
        <v>2.16</v>
      </c>
      <c r="R555" s="55">
        <f t="shared" si="791"/>
        <v>2.16</v>
      </c>
      <c r="S555" s="55">
        <f t="shared" si="791"/>
        <v>2.16</v>
      </c>
      <c r="T555" s="55">
        <f t="shared" si="791"/>
        <v>2.16</v>
      </c>
      <c r="U555" s="55">
        <f t="shared" si="792"/>
        <v>2.16</v>
      </c>
      <c r="V555" s="55">
        <f t="shared" si="792"/>
        <v>2.16</v>
      </c>
      <c r="W555" s="55">
        <f t="shared" si="792"/>
        <v>2.16</v>
      </c>
      <c r="X555" s="55">
        <v>1.75</v>
      </c>
      <c r="Y555" s="55">
        <f t="shared" ref="Y555:AA555" si="910">X555</f>
        <v>1.75</v>
      </c>
      <c r="Z555" s="55">
        <f t="shared" si="910"/>
        <v>1.75</v>
      </c>
      <c r="AA555" s="55">
        <f t="shared" si="910"/>
        <v>1.75</v>
      </c>
      <c r="AB555" s="147">
        <f t="shared" si="794"/>
        <v>0.15</v>
      </c>
      <c r="AC555" s="147">
        <v>0.15</v>
      </c>
      <c r="AD555" s="147">
        <f t="shared" ref="AD555:AJ555" si="911">AC555</f>
        <v>0.15</v>
      </c>
      <c r="AE555" s="147">
        <f t="shared" si="911"/>
        <v>0.15</v>
      </c>
      <c r="AF555" s="147">
        <f t="shared" si="911"/>
        <v>0.15</v>
      </c>
      <c r="AG555" s="147">
        <f t="shared" si="911"/>
        <v>0.15</v>
      </c>
      <c r="AH555" s="147">
        <f t="shared" si="911"/>
        <v>0.15</v>
      </c>
      <c r="AI555" s="147">
        <f t="shared" si="911"/>
        <v>0.15</v>
      </c>
      <c r="AJ555" s="147">
        <f t="shared" si="911"/>
        <v>0.15</v>
      </c>
      <c r="AK555" s="147">
        <v>0.15</v>
      </c>
      <c r="AL555" s="147">
        <f t="shared" ref="AL555:AN555" si="912">AK555</f>
        <v>0.15</v>
      </c>
      <c r="AM555" s="147">
        <f t="shared" si="912"/>
        <v>0.15</v>
      </c>
      <c r="AN555" s="147">
        <f t="shared" si="912"/>
        <v>0.15</v>
      </c>
      <c r="AO555" s="420">
        <v>0</v>
      </c>
      <c r="AP555" s="431">
        <f t="shared" si="779"/>
        <v>0</v>
      </c>
      <c r="AQ555" s="385">
        <v>120</v>
      </c>
      <c r="AR555" s="237">
        <f t="shared" si="780"/>
        <v>18</v>
      </c>
      <c r="AS555" s="96">
        <v>0</v>
      </c>
      <c r="AT555" s="431">
        <f t="shared" si="781"/>
        <v>0</v>
      </c>
      <c r="AU555" s="420">
        <v>0</v>
      </c>
      <c r="AV555" s="431">
        <f t="shared" si="782"/>
        <v>0</v>
      </c>
      <c r="AW555" s="385">
        <v>120</v>
      </c>
      <c r="AX555" s="431">
        <f t="shared" si="783"/>
        <v>18</v>
      </c>
      <c r="AY555" s="386">
        <v>0</v>
      </c>
      <c r="AZ555" s="431">
        <f t="shared" si="784"/>
        <v>0</v>
      </c>
      <c r="BA555" s="386">
        <v>0</v>
      </c>
      <c r="BB555" s="431">
        <f t="shared" si="785"/>
        <v>0</v>
      </c>
      <c r="BC555" s="386">
        <v>120</v>
      </c>
      <c r="BD555" s="431">
        <f t="shared" si="797"/>
        <v>18</v>
      </c>
      <c r="BE555" s="385">
        <v>0</v>
      </c>
      <c r="BF555" s="431">
        <f t="shared" si="786"/>
        <v>0</v>
      </c>
      <c r="BG555" s="386">
        <v>0</v>
      </c>
      <c r="BH555" s="431">
        <f t="shared" si="787"/>
        <v>0</v>
      </c>
      <c r="BI555" s="386">
        <v>0</v>
      </c>
      <c r="BJ555" s="431">
        <f t="shared" si="788"/>
        <v>0</v>
      </c>
      <c r="BK555" s="385">
        <v>120</v>
      </c>
      <c r="BL555" s="445">
        <f t="shared" si="789"/>
        <v>18</v>
      </c>
      <c r="BM555" s="77" t="s">
        <v>1508</v>
      </c>
      <c r="BN555" s="306"/>
      <c r="BO555" s="599"/>
      <c r="BP555" s="306" t="str">
        <f t="shared" si="798"/>
        <v>P13183-001</v>
      </c>
    </row>
    <row r="556" spans="1:68" ht="14.25" hidden="1" customHeight="1">
      <c r="A556" s="493" t="s">
        <v>864</v>
      </c>
      <c r="B556" s="130" t="s">
        <v>1422</v>
      </c>
      <c r="C556" s="544" t="s">
        <v>87</v>
      </c>
      <c r="D556" s="549" t="s">
        <v>161</v>
      </c>
      <c r="E556" s="550" t="s">
        <v>194</v>
      </c>
      <c r="F556" s="1070"/>
      <c r="G556" s="214">
        <v>2021</v>
      </c>
      <c r="H556" s="176" t="s">
        <v>212</v>
      </c>
      <c r="I556" s="176" t="s">
        <v>204</v>
      </c>
      <c r="J556" s="330" t="s">
        <v>196</v>
      </c>
      <c r="K556" s="176" t="s">
        <v>1181</v>
      </c>
      <c r="L556" s="176" t="s">
        <v>1221</v>
      </c>
      <c r="M556" s="327" t="s">
        <v>1461</v>
      </c>
      <c r="N556" s="55">
        <v>1.66</v>
      </c>
      <c r="O556" s="55">
        <f t="shared" si="790"/>
        <v>1.6</v>
      </c>
      <c r="P556" s="55">
        <v>1.91</v>
      </c>
      <c r="Q556" s="55">
        <f t="shared" si="791"/>
        <v>1.91</v>
      </c>
      <c r="R556" s="55">
        <f t="shared" si="791"/>
        <v>1.91</v>
      </c>
      <c r="S556" s="55">
        <f t="shared" si="791"/>
        <v>1.91</v>
      </c>
      <c r="T556" s="55">
        <f t="shared" si="791"/>
        <v>1.91</v>
      </c>
      <c r="U556" s="55">
        <f t="shared" si="792"/>
        <v>1.91</v>
      </c>
      <c r="V556" s="55">
        <f t="shared" si="792"/>
        <v>1.91</v>
      </c>
      <c r="W556" s="55">
        <f t="shared" si="792"/>
        <v>1.91</v>
      </c>
      <c r="X556" s="55">
        <v>1.6</v>
      </c>
      <c r="Y556" s="55">
        <f t="shared" ref="Y556:AA556" si="913">X556</f>
        <v>1.6</v>
      </c>
      <c r="Z556" s="55">
        <f t="shared" si="913"/>
        <v>1.6</v>
      </c>
      <c r="AA556" s="55">
        <f t="shared" si="913"/>
        <v>1.6</v>
      </c>
      <c r="AB556" s="147">
        <f t="shared" si="794"/>
        <v>0</v>
      </c>
      <c r="AC556" s="147">
        <v>0</v>
      </c>
      <c r="AD556" s="147">
        <f t="shared" ref="AD556:AJ556" si="914">AC556</f>
        <v>0</v>
      </c>
      <c r="AE556" s="147">
        <f t="shared" si="914"/>
        <v>0</v>
      </c>
      <c r="AF556" s="147">
        <f t="shared" si="914"/>
        <v>0</v>
      </c>
      <c r="AG556" s="147">
        <f t="shared" si="914"/>
        <v>0</v>
      </c>
      <c r="AH556" s="147">
        <f t="shared" si="914"/>
        <v>0</v>
      </c>
      <c r="AI556" s="147">
        <f t="shared" si="914"/>
        <v>0</v>
      </c>
      <c r="AJ556" s="147">
        <f t="shared" si="914"/>
        <v>0</v>
      </c>
      <c r="AK556" s="147">
        <v>0.17</v>
      </c>
      <c r="AL556" s="147">
        <f t="shared" ref="AL556:AN556" si="915">AK556</f>
        <v>0.17</v>
      </c>
      <c r="AM556" s="147">
        <f t="shared" si="915"/>
        <v>0.17</v>
      </c>
      <c r="AN556" s="147">
        <f t="shared" si="915"/>
        <v>0.17</v>
      </c>
      <c r="AO556" s="420">
        <v>56760</v>
      </c>
      <c r="AP556" s="431">
        <f t="shared" si="779"/>
        <v>0</v>
      </c>
      <c r="AQ556" s="385">
        <v>26880</v>
      </c>
      <c r="AR556" s="237">
        <f t="shared" si="780"/>
        <v>0</v>
      </c>
      <c r="AS556" s="96">
        <v>70560</v>
      </c>
      <c r="AT556" s="431">
        <f t="shared" si="781"/>
        <v>0</v>
      </c>
      <c r="AU556" s="420">
        <v>77280</v>
      </c>
      <c r="AV556" s="431">
        <f t="shared" si="782"/>
        <v>0</v>
      </c>
      <c r="AW556" s="385">
        <v>120</v>
      </c>
      <c r="AX556" s="431">
        <f t="shared" si="783"/>
        <v>0</v>
      </c>
      <c r="AY556" s="386">
        <v>0</v>
      </c>
      <c r="AZ556" s="431">
        <f t="shared" si="784"/>
        <v>0</v>
      </c>
      <c r="BA556" s="386">
        <v>0</v>
      </c>
      <c r="BB556" s="431">
        <f t="shared" si="785"/>
        <v>0</v>
      </c>
      <c r="BC556" s="386">
        <v>0</v>
      </c>
      <c r="BD556" s="431">
        <f t="shared" si="797"/>
        <v>0</v>
      </c>
      <c r="BE556" s="385">
        <v>0</v>
      </c>
      <c r="BF556" s="431">
        <f t="shared" si="786"/>
        <v>0</v>
      </c>
      <c r="BG556" s="386">
        <v>0</v>
      </c>
      <c r="BH556" s="431">
        <f t="shared" si="787"/>
        <v>0</v>
      </c>
      <c r="BI556" s="386">
        <v>0</v>
      </c>
      <c r="BJ556" s="431">
        <f t="shared" si="788"/>
        <v>0</v>
      </c>
      <c r="BK556" s="385">
        <v>0</v>
      </c>
      <c r="BL556" s="445">
        <f t="shared" si="789"/>
        <v>0</v>
      </c>
      <c r="BM556" s="77" t="s">
        <v>1511</v>
      </c>
      <c r="BN556" s="306"/>
      <c r="BO556" s="599"/>
      <c r="BP556" s="306" t="str">
        <f t="shared" si="798"/>
        <v>M27537-001</v>
      </c>
    </row>
    <row r="557" spans="1:68" ht="14.25" hidden="1" customHeight="1">
      <c r="A557" s="493" t="s">
        <v>864</v>
      </c>
      <c r="B557" s="130" t="s">
        <v>1422</v>
      </c>
      <c r="C557" s="544" t="s">
        <v>87</v>
      </c>
      <c r="D557" s="549" t="s">
        <v>161</v>
      </c>
      <c r="E557" s="550" t="s">
        <v>194</v>
      </c>
      <c r="F557" s="1070"/>
      <c r="G557" s="214">
        <v>2024</v>
      </c>
      <c r="H557" s="176" t="s">
        <v>212</v>
      </c>
      <c r="I557" s="176" t="s">
        <v>204</v>
      </c>
      <c r="J557" s="330" t="s">
        <v>196</v>
      </c>
      <c r="K557" s="176" t="s">
        <v>1181</v>
      </c>
      <c r="L557" s="176" t="s">
        <v>167</v>
      </c>
      <c r="M557" s="327" t="s">
        <v>1479</v>
      </c>
      <c r="N557" s="55">
        <v>1.73</v>
      </c>
      <c r="O557" s="55">
        <f t="shared" si="790"/>
        <v>1.5</v>
      </c>
      <c r="P557" s="55">
        <v>1.81</v>
      </c>
      <c r="Q557" s="55">
        <f t="shared" si="791"/>
        <v>1.81</v>
      </c>
      <c r="R557" s="55">
        <f t="shared" si="791"/>
        <v>1.81</v>
      </c>
      <c r="S557" s="55">
        <f t="shared" si="791"/>
        <v>1.81</v>
      </c>
      <c r="T557" s="55">
        <f t="shared" si="791"/>
        <v>1.81</v>
      </c>
      <c r="U557" s="55">
        <f t="shared" si="792"/>
        <v>1.81</v>
      </c>
      <c r="V557" s="55">
        <f t="shared" si="792"/>
        <v>1.81</v>
      </c>
      <c r="W557" s="55">
        <f t="shared" si="792"/>
        <v>1.81</v>
      </c>
      <c r="X557" s="55">
        <v>1.5</v>
      </c>
      <c r="Y557" s="55">
        <f t="shared" ref="Y557:AA557" si="916">X557</f>
        <v>1.5</v>
      </c>
      <c r="Z557" s="55">
        <f t="shared" si="916"/>
        <v>1.5</v>
      </c>
      <c r="AA557" s="55">
        <f t="shared" si="916"/>
        <v>1.5</v>
      </c>
      <c r="AB557" s="147">
        <f t="shared" si="794"/>
        <v>7.0000000000000007E-2</v>
      </c>
      <c r="AC557" s="147">
        <v>7.0000000000000007E-2</v>
      </c>
      <c r="AD557" s="147">
        <f t="shared" ref="AD557:AJ557" si="917">AC557</f>
        <v>7.0000000000000007E-2</v>
      </c>
      <c r="AE557" s="147">
        <f t="shared" si="917"/>
        <v>7.0000000000000007E-2</v>
      </c>
      <c r="AF557" s="147">
        <f t="shared" si="917"/>
        <v>7.0000000000000007E-2</v>
      </c>
      <c r="AG557" s="147">
        <f t="shared" si="917"/>
        <v>7.0000000000000007E-2</v>
      </c>
      <c r="AH557" s="147">
        <f t="shared" si="917"/>
        <v>7.0000000000000007E-2</v>
      </c>
      <c r="AI557" s="147">
        <f t="shared" si="917"/>
        <v>7.0000000000000007E-2</v>
      </c>
      <c r="AJ557" s="147">
        <f t="shared" si="917"/>
        <v>7.0000000000000007E-2</v>
      </c>
      <c r="AK557" s="147">
        <v>0.17</v>
      </c>
      <c r="AL557" s="147">
        <f t="shared" ref="AL557:AN557" si="918">AK557</f>
        <v>0.17</v>
      </c>
      <c r="AM557" s="147">
        <f t="shared" si="918"/>
        <v>0.17</v>
      </c>
      <c r="AN557" s="147">
        <f t="shared" si="918"/>
        <v>0.17</v>
      </c>
      <c r="AO557" s="420">
        <v>0</v>
      </c>
      <c r="AP557" s="431">
        <f t="shared" si="779"/>
        <v>0</v>
      </c>
      <c r="AQ557" s="385">
        <v>0</v>
      </c>
      <c r="AR557" s="237">
        <f t="shared" si="780"/>
        <v>0</v>
      </c>
      <c r="AS557" s="96">
        <v>0</v>
      </c>
      <c r="AT557" s="431">
        <f t="shared" si="781"/>
        <v>0</v>
      </c>
      <c r="AU557" s="420">
        <v>480</v>
      </c>
      <c r="AV557" s="431">
        <f t="shared" si="782"/>
        <v>33.6</v>
      </c>
      <c r="AW557" s="385">
        <v>1440</v>
      </c>
      <c r="AX557" s="431">
        <f t="shared" si="783"/>
        <v>100.80000000000001</v>
      </c>
      <c r="AY557" s="386">
        <v>1080</v>
      </c>
      <c r="AZ557" s="431">
        <f t="shared" si="784"/>
        <v>75.600000000000009</v>
      </c>
      <c r="BA557" s="386">
        <v>0</v>
      </c>
      <c r="BB557" s="431">
        <f t="shared" si="785"/>
        <v>0</v>
      </c>
      <c r="BC557" s="386">
        <v>1560</v>
      </c>
      <c r="BD557" s="431">
        <f t="shared" si="797"/>
        <v>109.20000000000002</v>
      </c>
      <c r="BE557" s="385">
        <v>4920</v>
      </c>
      <c r="BF557" s="431">
        <f t="shared" si="786"/>
        <v>836.40000000000009</v>
      </c>
      <c r="BG557" s="386">
        <v>4560</v>
      </c>
      <c r="BH557" s="431">
        <f t="shared" si="787"/>
        <v>775.2</v>
      </c>
      <c r="BI557" s="386">
        <v>16680</v>
      </c>
      <c r="BJ557" s="431">
        <f t="shared" si="788"/>
        <v>2835.6000000000004</v>
      </c>
      <c r="BK557" s="385">
        <v>9120</v>
      </c>
      <c r="BL557" s="445">
        <f t="shared" si="789"/>
        <v>1550.4</v>
      </c>
      <c r="BM557" s="77" t="s">
        <v>1505</v>
      </c>
      <c r="BN557" s="306"/>
      <c r="BO557" s="599"/>
      <c r="BP557" s="306" t="str">
        <f t="shared" si="798"/>
        <v>P10272-001</v>
      </c>
    </row>
    <row r="558" spans="1:68" ht="14.25" hidden="1" customHeight="1">
      <c r="A558" s="493" t="s">
        <v>864</v>
      </c>
      <c r="B558" s="130" t="s">
        <v>1422</v>
      </c>
      <c r="C558" s="544" t="s">
        <v>87</v>
      </c>
      <c r="D558" s="549" t="s">
        <v>161</v>
      </c>
      <c r="E558" s="550" t="s">
        <v>194</v>
      </c>
      <c r="F558" s="1070"/>
      <c r="G558" s="214">
        <v>2024</v>
      </c>
      <c r="H558" s="176" t="s">
        <v>212</v>
      </c>
      <c r="I558" s="176" t="s">
        <v>204</v>
      </c>
      <c r="J558" s="330" t="s">
        <v>196</v>
      </c>
      <c r="K558" s="176" t="s">
        <v>1181</v>
      </c>
      <c r="L558" s="176" t="s">
        <v>167</v>
      </c>
      <c r="M558" s="327" t="s">
        <v>1479</v>
      </c>
      <c r="N558" s="55">
        <v>2.0099999999999998</v>
      </c>
      <c r="O558" s="55">
        <f t="shared" si="790"/>
        <v>2.0299999999999998</v>
      </c>
      <c r="P558" s="55">
        <v>2.0299999999999998</v>
      </c>
      <c r="Q558" s="55">
        <f t="shared" si="791"/>
        <v>2.0299999999999998</v>
      </c>
      <c r="R558" s="55">
        <f t="shared" si="791"/>
        <v>2.0299999999999998</v>
      </c>
      <c r="S558" s="55">
        <f t="shared" si="791"/>
        <v>2.0299999999999998</v>
      </c>
      <c r="T558" s="55">
        <f t="shared" si="791"/>
        <v>2.0299999999999998</v>
      </c>
      <c r="U558" s="55">
        <f t="shared" si="792"/>
        <v>2.0299999999999998</v>
      </c>
      <c r="V558" s="55">
        <f t="shared" si="792"/>
        <v>2.0299999999999998</v>
      </c>
      <c r="W558" s="55">
        <f t="shared" si="792"/>
        <v>2.0299999999999998</v>
      </c>
      <c r="X558" s="55">
        <v>2.0299999999999998</v>
      </c>
      <c r="Y558" s="55">
        <f t="shared" ref="Y558:AA558" si="919">X558</f>
        <v>2.0299999999999998</v>
      </c>
      <c r="Z558" s="55">
        <f t="shared" si="919"/>
        <v>2.0299999999999998</v>
      </c>
      <c r="AA558" s="55">
        <f t="shared" si="919"/>
        <v>2.0299999999999998</v>
      </c>
      <c r="AB558" s="147">
        <f t="shared" si="794"/>
        <v>0.12</v>
      </c>
      <c r="AC558" s="147">
        <v>0.12</v>
      </c>
      <c r="AD558" s="147">
        <f t="shared" ref="AD558:AJ558" si="920">AC558</f>
        <v>0.12</v>
      </c>
      <c r="AE558" s="147">
        <f t="shared" si="920"/>
        <v>0.12</v>
      </c>
      <c r="AF558" s="147">
        <f t="shared" si="920"/>
        <v>0.12</v>
      </c>
      <c r="AG558" s="147">
        <f t="shared" si="920"/>
        <v>0.12</v>
      </c>
      <c r="AH558" s="147">
        <f t="shared" si="920"/>
        <v>0.12</v>
      </c>
      <c r="AI558" s="147">
        <f t="shared" si="920"/>
        <v>0.12</v>
      </c>
      <c r="AJ558" s="147">
        <f t="shared" si="920"/>
        <v>0.12</v>
      </c>
      <c r="AK558" s="147">
        <v>0.12</v>
      </c>
      <c r="AL558" s="147">
        <f t="shared" ref="AL558:AN558" si="921">AK558</f>
        <v>0.12</v>
      </c>
      <c r="AM558" s="147">
        <f t="shared" si="921"/>
        <v>0.12</v>
      </c>
      <c r="AN558" s="147">
        <f t="shared" si="921"/>
        <v>0.12</v>
      </c>
      <c r="AO558" s="420">
        <v>0</v>
      </c>
      <c r="AP558" s="431">
        <f t="shared" si="779"/>
        <v>0</v>
      </c>
      <c r="AQ558" s="385">
        <v>0</v>
      </c>
      <c r="AR558" s="237">
        <f t="shared" si="780"/>
        <v>0</v>
      </c>
      <c r="AS558" s="96">
        <v>0</v>
      </c>
      <c r="AT558" s="431">
        <f t="shared" si="781"/>
        <v>0</v>
      </c>
      <c r="AU558" s="420">
        <v>1800</v>
      </c>
      <c r="AV558" s="431">
        <f t="shared" si="782"/>
        <v>216</v>
      </c>
      <c r="AW558" s="385">
        <v>0</v>
      </c>
      <c r="AX558" s="431">
        <f t="shared" si="783"/>
        <v>0</v>
      </c>
      <c r="AY558" s="386">
        <v>0</v>
      </c>
      <c r="AZ558" s="431">
        <f t="shared" si="784"/>
        <v>0</v>
      </c>
      <c r="BA558" s="386">
        <v>0</v>
      </c>
      <c r="BB558" s="431">
        <f t="shared" si="785"/>
        <v>0</v>
      </c>
      <c r="BC558" s="386">
        <v>0</v>
      </c>
      <c r="BD558" s="431">
        <f t="shared" si="797"/>
        <v>0</v>
      </c>
      <c r="BE558" s="385">
        <v>0</v>
      </c>
      <c r="BF558" s="431">
        <f t="shared" si="786"/>
        <v>0</v>
      </c>
      <c r="BG558" s="386">
        <v>0</v>
      </c>
      <c r="BH558" s="431">
        <f t="shared" si="787"/>
        <v>0</v>
      </c>
      <c r="BI558" s="386">
        <v>0</v>
      </c>
      <c r="BJ558" s="431">
        <f t="shared" si="788"/>
        <v>0</v>
      </c>
      <c r="BK558" s="385">
        <v>0</v>
      </c>
      <c r="BL558" s="445">
        <f t="shared" si="789"/>
        <v>0</v>
      </c>
      <c r="BM558" s="77" t="s">
        <v>1507</v>
      </c>
      <c r="BN558" s="306"/>
      <c r="BO558" s="599"/>
      <c r="BP558" s="306" t="str">
        <f t="shared" si="798"/>
        <v>P10274-001</v>
      </c>
    </row>
    <row r="559" spans="1:68" ht="14.25" hidden="1" customHeight="1">
      <c r="A559" s="493" t="s">
        <v>864</v>
      </c>
      <c r="B559" s="130" t="s">
        <v>1422</v>
      </c>
      <c r="C559" s="544" t="s">
        <v>87</v>
      </c>
      <c r="D559" s="549" t="s">
        <v>161</v>
      </c>
      <c r="E559" s="550" t="s">
        <v>194</v>
      </c>
      <c r="F559" s="1070"/>
      <c r="G559" s="214">
        <v>2021</v>
      </c>
      <c r="H559" s="176" t="s">
        <v>212</v>
      </c>
      <c r="I559" s="176" t="s">
        <v>204</v>
      </c>
      <c r="J559" s="330" t="s">
        <v>196</v>
      </c>
      <c r="K559" s="176" t="s">
        <v>1181</v>
      </c>
      <c r="L559" s="176" t="s">
        <v>167</v>
      </c>
      <c r="M559" s="327" t="s">
        <v>1474</v>
      </c>
      <c r="N559" s="55">
        <v>1.66</v>
      </c>
      <c r="O559" s="55">
        <f t="shared" si="790"/>
        <v>1.5</v>
      </c>
      <c r="P559" s="55">
        <v>1.74</v>
      </c>
      <c r="Q559" s="55">
        <f t="shared" si="791"/>
        <v>1.74</v>
      </c>
      <c r="R559" s="55">
        <f t="shared" si="791"/>
        <v>1.74</v>
      </c>
      <c r="S559" s="55">
        <f t="shared" si="791"/>
        <v>1.74</v>
      </c>
      <c r="T559" s="55">
        <f t="shared" si="791"/>
        <v>1.74</v>
      </c>
      <c r="U559" s="55">
        <f t="shared" si="792"/>
        <v>1.74</v>
      </c>
      <c r="V559" s="55">
        <f t="shared" si="792"/>
        <v>1.74</v>
      </c>
      <c r="W559" s="55">
        <f t="shared" si="792"/>
        <v>1.74</v>
      </c>
      <c r="X559" s="55">
        <v>1.5</v>
      </c>
      <c r="Y559" s="55">
        <f t="shared" ref="Y559:AA559" si="922">X559</f>
        <v>1.5</v>
      </c>
      <c r="Z559" s="55">
        <f t="shared" si="922"/>
        <v>1.5</v>
      </c>
      <c r="AA559" s="55">
        <f t="shared" si="922"/>
        <v>1.5</v>
      </c>
      <c r="AB559" s="147">
        <f t="shared" si="794"/>
        <v>0</v>
      </c>
      <c r="AC559" s="147">
        <v>0</v>
      </c>
      <c r="AD559" s="147">
        <f t="shared" ref="AD559:AJ559" si="923">AC559</f>
        <v>0</v>
      </c>
      <c r="AE559" s="147">
        <f t="shared" si="923"/>
        <v>0</v>
      </c>
      <c r="AF559" s="147">
        <f t="shared" si="923"/>
        <v>0</v>
      </c>
      <c r="AG559" s="147">
        <f t="shared" si="923"/>
        <v>0</v>
      </c>
      <c r="AH559" s="147">
        <f t="shared" si="923"/>
        <v>0</v>
      </c>
      <c r="AI559" s="147">
        <f t="shared" si="923"/>
        <v>0</v>
      </c>
      <c r="AJ559" s="147">
        <f t="shared" si="923"/>
        <v>0</v>
      </c>
      <c r="AK559" s="147">
        <v>0.17</v>
      </c>
      <c r="AL559" s="147">
        <f t="shared" ref="AL559:AN559" si="924">AK559</f>
        <v>0.17</v>
      </c>
      <c r="AM559" s="147">
        <f t="shared" si="924"/>
        <v>0.17</v>
      </c>
      <c r="AN559" s="147">
        <f t="shared" si="924"/>
        <v>0.17</v>
      </c>
      <c r="AO559" s="420">
        <v>3240</v>
      </c>
      <c r="AP559" s="431">
        <f t="shared" si="779"/>
        <v>0</v>
      </c>
      <c r="AQ559" s="385">
        <v>3840</v>
      </c>
      <c r="AR559" s="237">
        <f t="shared" si="780"/>
        <v>0</v>
      </c>
      <c r="AS559" s="96">
        <v>1940</v>
      </c>
      <c r="AT559" s="431">
        <f t="shared" si="781"/>
        <v>0</v>
      </c>
      <c r="AU559" s="420">
        <v>5520</v>
      </c>
      <c r="AV559" s="431">
        <f t="shared" si="782"/>
        <v>0</v>
      </c>
      <c r="AW559" s="385">
        <v>4920</v>
      </c>
      <c r="AX559" s="431">
        <f t="shared" si="783"/>
        <v>0</v>
      </c>
      <c r="AY559" s="386">
        <v>2520</v>
      </c>
      <c r="AZ559" s="431">
        <f t="shared" si="784"/>
        <v>0</v>
      </c>
      <c r="BA559" s="386">
        <v>3240</v>
      </c>
      <c r="BB559" s="431">
        <f t="shared" si="785"/>
        <v>0</v>
      </c>
      <c r="BC559" s="386">
        <v>1560</v>
      </c>
      <c r="BD559" s="431">
        <f t="shared" si="797"/>
        <v>0</v>
      </c>
      <c r="BE559" s="385">
        <v>7560</v>
      </c>
      <c r="BF559" s="431">
        <f t="shared" si="786"/>
        <v>1285.2</v>
      </c>
      <c r="BG559" s="386">
        <v>5280</v>
      </c>
      <c r="BH559" s="431">
        <f t="shared" si="787"/>
        <v>897.6</v>
      </c>
      <c r="BI559" s="386">
        <v>9000</v>
      </c>
      <c r="BJ559" s="431">
        <f t="shared" si="788"/>
        <v>1530</v>
      </c>
      <c r="BK559" s="385">
        <v>5160</v>
      </c>
      <c r="BL559" s="445">
        <f t="shared" si="789"/>
        <v>877.2</v>
      </c>
      <c r="BM559" s="77" t="s">
        <v>1511</v>
      </c>
      <c r="BN559" s="306"/>
      <c r="BO559" s="599"/>
      <c r="BP559" s="306" t="str">
        <f t="shared" si="798"/>
        <v>M27537-001</v>
      </c>
    </row>
    <row r="560" spans="1:68" ht="14.25" hidden="1" customHeight="1">
      <c r="A560" s="493" t="s">
        <v>864</v>
      </c>
      <c r="B560" s="130" t="s">
        <v>1422</v>
      </c>
      <c r="C560" s="544" t="s">
        <v>87</v>
      </c>
      <c r="D560" s="549" t="s">
        <v>161</v>
      </c>
      <c r="E560" s="550" t="s">
        <v>194</v>
      </c>
      <c r="F560" s="1070"/>
      <c r="G560" s="214">
        <v>2024</v>
      </c>
      <c r="H560" s="176" t="s">
        <v>212</v>
      </c>
      <c r="I560" s="176" t="s">
        <v>204</v>
      </c>
      <c r="J560" s="330" t="s">
        <v>196</v>
      </c>
      <c r="K560" s="176" t="s">
        <v>1181</v>
      </c>
      <c r="L560" s="176" t="s">
        <v>167</v>
      </c>
      <c r="M560" s="327" t="s">
        <v>1474</v>
      </c>
      <c r="N560" s="55">
        <v>1.73</v>
      </c>
      <c r="O560" s="55">
        <f t="shared" si="790"/>
        <v>1.5</v>
      </c>
      <c r="P560" s="55">
        <v>1.81</v>
      </c>
      <c r="Q560" s="55">
        <f t="shared" si="791"/>
        <v>1.81</v>
      </c>
      <c r="R560" s="55">
        <f t="shared" si="791"/>
        <v>1.81</v>
      </c>
      <c r="S560" s="55">
        <f t="shared" si="791"/>
        <v>1.81</v>
      </c>
      <c r="T560" s="55">
        <f t="shared" si="791"/>
        <v>1.81</v>
      </c>
      <c r="U560" s="55">
        <f t="shared" si="792"/>
        <v>1.81</v>
      </c>
      <c r="V560" s="55">
        <f t="shared" si="792"/>
        <v>1.81</v>
      </c>
      <c r="W560" s="55">
        <f t="shared" si="792"/>
        <v>1.81</v>
      </c>
      <c r="X560" s="55">
        <v>1.5</v>
      </c>
      <c r="Y560" s="55">
        <f t="shared" ref="Y560:AA560" si="925">X560</f>
        <v>1.5</v>
      </c>
      <c r="Z560" s="55">
        <f t="shared" si="925"/>
        <v>1.5</v>
      </c>
      <c r="AA560" s="55">
        <f t="shared" si="925"/>
        <v>1.5</v>
      </c>
      <c r="AB560" s="147">
        <f t="shared" si="794"/>
        <v>7.0000000000000007E-2</v>
      </c>
      <c r="AC560" s="147">
        <v>7.0000000000000007E-2</v>
      </c>
      <c r="AD560" s="147">
        <f t="shared" ref="AD560:AJ560" si="926">AC560</f>
        <v>7.0000000000000007E-2</v>
      </c>
      <c r="AE560" s="147">
        <f t="shared" si="926"/>
        <v>7.0000000000000007E-2</v>
      </c>
      <c r="AF560" s="147">
        <f t="shared" si="926"/>
        <v>7.0000000000000007E-2</v>
      </c>
      <c r="AG560" s="147">
        <f t="shared" si="926"/>
        <v>7.0000000000000007E-2</v>
      </c>
      <c r="AH560" s="147">
        <f t="shared" si="926"/>
        <v>7.0000000000000007E-2</v>
      </c>
      <c r="AI560" s="147">
        <f t="shared" si="926"/>
        <v>7.0000000000000007E-2</v>
      </c>
      <c r="AJ560" s="147">
        <f t="shared" si="926"/>
        <v>7.0000000000000007E-2</v>
      </c>
      <c r="AK560" s="147">
        <v>0.17</v>
      </c>
      <c r="AL560" s="147">
        <f t="shared" ref="AL560:AN560" si="927">AK560</f>
        <v>0.17</v>
      </c>
      <c r="AM560" s="147">
        <f t="shared" si="927"/>
        <v>0.17</v>
      </c>
      <c r="AN560" s="147">
        <f t="shared" si="927"/>
        <v>0.17</v>
      </c>
      <c r="AO560" s="420">
        <v>0</v>
      </c>
      <c r="AP560" s="431">
        <f t="shared" si="779"/>
        <v>0</v>
      </c>
      <c r="AQ560" s="385">
        <v>0</v>
      </c>
      <c r="AR560" s="237">
        <f t="shared" si="780"/>
        <v>0</v>
      </c>
      <c r="AS560" s="96">
        <v>0</v>
      </c>
      <c r="AT560" s="431">
        <f t="shared" si="781"/>
        <v>0</v>
      </c>
      <c r="AU560" s="420">
        <v>260</v>
      </c>
      <c r="AV560" s="431">
        <f t="shared" si="782"/>
        <v>18.200000000000003</v>
      </c>
      <c r="AW560" s="385">
        <v>123</v>
      </c>
      <c r="AX560" s="431">
        <f t="shared" si="783"/>
        <v>8.6100000000000012</v>
      </c>
      <c r="AY560" s="386">
        <v>2640</v>
      </c>
      <c r="AZ560" s="431">
        <f t="shared" si="784"/>
        <v>184.8</v>
      </c>
      <c r="BA560" s="386">
        <v>840</v>
      </c>
      <c r="BB560" s="431">
        <f t="shared" si="785"/>
        <v>58.800000000000004</v>
      </c>
      <c r="BC560" s="386">
        <v>2160</v>
      </c>
      <c r="BD560" s="431">
        <f t="shared" si="797"/>
        <v>151.20000000000002</v>
      </c>
      <c r="BE560" s="385">
        <v>9480</v>
      </c>
      <c r="BF560" s="431">
        <f t="shared" si="786"/>
        <v>1611.6000000000001</v>
      </c>
      <c r="BG560" s="386">
        <v>9960</v>
      </c>
      <c r="BH560" s="431">
        <f t="shared" si="787"/>
        <v>1693.2</v>
      </c>
      <c r="BI560" s="386">
        <v>10080</v>
      </c>
      <c r="BJ560" s="431">
        <f t="shared" si="788"/>
        <v>1713.6000000000001</v>
      </c>
      <c r="BK560" s="385">
        <v>8280</v>
      </c>
      <c r="BL560" s="445">
        <f t="shared" si="789"/>
        <v>1407.6000000000001</v>
      </c>
      <c r="BM560" s="77" t="s">
        <v>1505</v>
      </c>
      <c r="BN560" s="306"/>
      <c r="BO560" s="599"/>
      <c r="BP560" s="306" t="str">
        <f t="shared" si="798"/>
        <v>P10272-001</v>
      </c>
    </row>
    <row r="561" spans="1:68" ht="14.25" hidden="1" customHeight="1">
      <c r="A561" s="493" t="s">
        <v>864</v>
      </c>
      <c r="B561" s="130" t="s">
        <v>1422</v>
      </c>
      <c r="C561" s="544" t="s">
        <v>87</v>
      </c>
      <c r="D561" s="549" t="s">
        <v>161</v>
      </c>
      <c r="E561" s="550" t="s">
        <v>194</v>
      </c>
      <c r="F561" s="1070"/>
      <c r="G561" s="214">
        <v>2021</v>
      </c>
      <c r="H561" s="176" t="s">
        <v>212</v>
      </c>
      <c r="I561" s="176" t="s">
        <v>204</v>
      </c>
      <c r="J561" s="330" t="s">
        <v>196</v>
      </c>
      <c r="K561" s="176" t="s">
        <v>1181</v>
      </c>
      <c r="L561" s="176" t="s">
        <v>167</v>
      </c>
      <c r="M561" s="327" t="s">
        <v>1474</v>
      </c>
      <c r="N561" s="55">
        <v>3.53</v>
      </c>
      <c r="O561" s="55">
        <f t="shared" si="790"/>
        <v>3.61</v>
      </c>
      <c r="P561" s="55">
        <v>3.61</v>
      </c>
      <c r="Q561" s="55">
        <f t="shared" si="791"/>
        <v>3.61</v>
      </c>
      <c r="R561" s="55">
        <f t="shared" si="791"/>
        <v>3.61</v>
      </c>
      <c r="S561" s="55">
        <f t="shared" si="791"/>
        <v>3.61</v>
      </c>
      <c r="T561" s="55">
        <f t="shared" si="791"/>
        <v>3.61</v>
      </c>
      <c r="U561" s="55">
        <f t="shared" si="792"/>
        <v>3.61</v>
      </c>
      <c r="V561" s="55">
        <f t="shared" si="792"/>
        <v>3.61</v>
      </c>
      <c r="W561" s="55">
        <f t="shared" si="792"/>
        <v>3.61</v>
      </c>
      <c r="X561" s="55">
        <v>3.61</v>
      </c>
      <c r="Y561" s="55">
        <f t="shared" ref="Y561:AA561" si="928">X561</f>
        <v>3.61</v>
      </c>
      <c r="Z561" s="55">
        <f t="shared" si="928"/>
        <v>3.61</v>
      </c>
      <c r="AA561" s="55">
        <f t="shared" si="928"/>
        <v>3.61</v>
      </c>
      <c r="AB561" s="147">
        <f t="shared" si="794"/>
        <v>0.1</v>
      </c>
      <c r="AC561" s="147">
        <v>0.1</v>
      </c>
      <c r="AD561" s="147">
        <f t="shared" ref="AD561:AJ561" si="929">AC561</f>
        <v>0.1</v>
      </c>
      <c r="AE561" s="147">
        <f t="shared" si="929"/>
        <v>0.1</v>
      </c>
      <c r="AF561" s="147">
        <f t="shared" si="929"/>
        <v>0.1</v>
      </c>
      <c r="AG561" s="147">
        <f t="shared" si="929"/>
        <v>0.1</v>
      </c>
      <c r="AH561" s="147">
        <f t="shared" si="929"/>
        <v>0.1</v>
      </c>
      <c r="AI561" s="147">
        <f t="shared" si="929"/>
        <v>0.1</v>
      </c>
      <c r="AJ561" s="147">
        <f t="shared" si="929"/>
        <v>0.1</v>
      </c>
      <c r="AK561" s="147">
        <v>0.1</v>
      </c>
      <c r="AL561" s="147">
        <f t="shared" ref="AL561:AN561" si="930">AK561</f>
        <v>0.1</v>
      </c>
      <c r="AM561" s="147">
        <f t="shared" si="930"/>
        <v>0.1</v>
      </c>
      <c r="AN561" s="147">
        <f t="shared" si="930"/>
        <v>0.1</v>
      </c>
      <c r="AO561" s="420">
        <v>2040</v>
      </c>
      <c r="AP561" s="431">
        <f t="shared" si="779"/>
        <v>204</v>
      </c>
      <c r="AQ561" s="385">
        <v>2160</v>
      </c>
      <c r="AR561" s="237">
        <f t="shared" si="780"/>
        <v>216</v>
      </c>
      <c r="AS561" s="96">
        <v>6040</v>
      </c>
      <c r="AT561" s="431">
        <f t="shared" si="781"/>
        <v>604</v>
      </c>
      <c r="AU561" s="420">
        <v>6120</v>
      </c>
      <c r="AV561" s="431">
        <f t="shared" si="782"/>
        <v>612</v>
      </c>
      <c r="AW561" s="385">
        <v>3000</v>
      </c>
      <c r="AX561" s="431">
        <f t="shared" si="783"/>
        <v>300</v>
      </c>
      <c r="AY561" s="386">
        <v>2520</v>
      </c>
      <c r="AZ561" s="431">
        <f t="shared" si="784"/>
        <v>252</v>
      </c>
      <c r="BA561" s="386">
        <v>7200</v>
      </c>
      <c r="BB561" s="431">
        <f t="shared" si="785"/>
        <v>720</v>
      </c>
      <c r="BC561" s="386">
        <v>10200</v>
      </c>
      <c r="BD561" s="431">
        <f t="shared" si="797"/>
        <v>1020</v>
      </c>
      <c r="BE561" s="385">
        <v>25200</v>
      </c>
      <c r="BF561" s="431">
        <f t="shared" si="786"/>
        <v>2520</v>
      </c>
      <c r="BG561" s="386">
        <v>12600</v>
      </c>
      <c r="BH561" s="431">
        <f t="shared" si="787"/>
        <v>1260</v>
      </c>
      <c r="BI561" s="386">
        <v>120</v>
      </c>
      <c r="BJ561" s="431">
        <f t="shared" si="788"/>
        <v>12</v>
      </c>
      <c r="BK561" s="385">
        <v>360</v>
      </c>
      <c r="BL561" s="445">
        <f t="shared" si="789"/>
        <v>36</v>
      </c>
      <c r="BM561" s="77" t="s">
        <v>215</v>
      </c>
      <c r="BN561" s="306"/>
      <c r="BO561" s="599"/>
      <c r="BP561" s="306" t="str">
        <f t="shared" si="798"/>
        <v>M27538-001</v>
      </c>
    </row>
    <row r="562" spans="1:68" ht="14.25" hidden="1" customHeight="1">
      <c r="A562" s="493" t="s">
        <v>864</v>
      </c>
      <c r="B562" s="130" t="s">
        <v>1422</v>
      </c>
      <c r="C562" s="544" t="s">
        <v>87</v>
      </c>
      <c r="D562" s="549" t="s">
        <v>161</v>
      </c>
      <c r="E562" s="550" t="s">
        <v>194</v>
      </c>
      <c r="F562" s="1070"/>
      <c r="G562" s="214">
        <v>2024</v>
      </c>
      <c r="H562" s="176" t="s">
        <v>212</v>
      </c>
      <c r="I562" s="176" t="s">
        <v>204</v>
      </c>
      <c r="J562" s="330" t="s">
        <v>196</v>
      </c>
      <c r="K562" s="176" t="s">
        <v>1181</v>
      </c>
      <c r="L562" s="176" t="s">
        <v>167</v>
      </c>
      <c r="M562" s="327" t="s">
        <v>1474</v>
      </c>
      <c r="N562" s="55">
        <v>3.53</v>
      </c>
      <c r="O562" s="55">
        <f t="shared" si="790"/>
        <v>3.61</v>
      </c>
      <c r="P562" s="55">
        <v>3.61</v>
      </c>
      <c r="Q562" s="55">
        <f t="shared" si="791"/>
        <v>3.61</v>
      </c>
      <c r="R562" s="55">
        <f t="shared" si="791"/>
        <v>3.61</v>
      </c>
      <c r="S562" s="55">
        <f t="shared" si="791"/>
        <v>3.61</v>
      </c>
      <c r="T562" s="55">
        <f t="shared" si="791"/>
        <v>3.61</v>
      </c>
      <c r="U562" s="55">
        <f t="shared" si="792"/>
        <v>3.61</v>
      </c>
      <c r="V562" s="55">
        <f t="shared" si="792"/>
        <v>3.61</v>
      </c>
      <c r="W562" s="55">
        <f t="shared" si="792"/>
        <v>3.61</v>
      </c>
      <c r="X562" s="55">
        <v>3.61</v>
      </c>
      <c r="Y562" s="55">
        <f t="shared" ref="Y562:AA562" si="931">X562</f>
        <v>3.61</v>
      </c>
      <c r="Z562" s="55">
        <f t="shared" si="931"/>
        <v>3.61</v>
      </c>
      <c r="AA562" s="55">
        <f t="shared" si="931"/>
        <v>3.61</v>
      </c>
      <c r="AB562" s="147">
        <f t="shared" si="794"/>
        <v>0.1</v>
      </c>
      <c r="AC562" s="147">
        <v>0.1</v>
      </c>
      <c r="AD562" s="147">
        <f t="shared" ref="AD562:AJ562" si="932">AC562</f>
        <v>0.1</v>
      </c>
      <c r="AE562" s="147">
        <f t="shared" si="932"/>
        <v>0.1</v>
      </c>
      <c r="AF562" s="147">
        <f t="shared" si="932"/>
        <v>0.1</v>
      </c>
      <c r="AG562" s="147">
        <f t="shared" si="932"/>
        <v>0.1</v>
      </c>
      <c r="AH562" s="147">
        <f t="shared" si="932"/>
        <v>0.1</v>
      </c>
      <c r="AI562" s="147">
        <f t="shared" si="932"/>
        <v>0.1</v>
      </c>
      <c r="AJ562" s="147">
        <f t="shared" si="932"/>
        <v>0.1</v>
      </c>
      <c r="AK562" s="147">
        <v>0.1</v>
      </c>
      <c r="AL562" s="147">
        <f t="shared" ref="AL562:AN562" si="933">AK562</f>
        <v>0.1</v>
      </c>
      <c r="AM562" s="147">
        <f t="shared" si="933"/>
        <v>0.1</v>
      </c>
      <c r="AN562" s="147">
        <f t="shared" si="933"/>
        <v>0.1</v>
      </c>
      <c r="AO562" s="420">
        <v>0</v>
      </c>
      <c r="AP562" s="431">
        <f t="shared" si="779"/>
        <v>0</v>
      </c>
      <c r="AQ562" s="385">
        <v>0</v>
      </c>
      <c r="AR562" s="237">
        <f t="shared" si="780"/>
        <v>0</v>
      </c>
      <c r="AS562" s="96">
        <v>0</v>
      </c>
      <c r="AT562" s="431">
        <f t="shared" si="781"/>
        <v>0</v>
      </c>
      <c r="AU562" s="420">
        <v>40</v>
      </c>
      <c r="AV562" s="431">
        <f t="shared" si="782"/>
        <v>4</v>
      </c>
      <c r="AW562" s="385">
        <v>131</v>
      </c>
      <c r="AX562" s="431">
        <f t="shared" si="783"/>
        <v>13.100000000000001</v>
      </c>
      <c r="AY562" s="386">
        <v>120</v>
      </c>
      <c r="AZ562" s="431">
        <f t="shared" si="784"/>
        <v>12</v>
      </c>
      <c r="BA562" s="386">
        <v>0</v>
      </c>
      <c r="BB562" s="431">
        <f t="shared" si="785"/>
        <v>0</v>
      </c>
      <c r="BC562" s="386">
        <v>2640</v>
      </c>
      <c r="BD562" s="431">
        <f t="shared" si="797"/>
        <v>264</v>
      </c>
      <c r="BE562" s="385">
        <v>0</v>
      </c>
      <c r="BF562" s="431">
        <f t="shared" si="786"/>
        <v>0</v>
      </c>
      <c r="BG562" s="386">
        <v>0</v>
      </c>
      <c r="BH562" s="431">
        <f t="shared" si="787"/>
        <v>0</v>
      </c>
      <c r="BI562" s="386">
        <v>120</v>
      </c>
      <c r="BJ562" s="431">
        <f t="shared" si="788"/>
        <v>12</v>
      </c>
      <c r="BK562" s="385">
        <v>480</v>
      </c>
      <c r="BL562" s="445">
        <f t="shared" si="789"/>
        <v>48</v>
      </c>
      <c r="BM562" s="77" t="s">
        <v>1506</v>
      </c>
      <c r="BN562" s="306"/>
      <c r="BO562" s="599"/>
      <c r="BP562" s="306" t="str">
        <f t="shared" si="798"/>
        <v>P10275-001</v>
      </c>
    </row>
    <row r="563" spans="1:68" ht="14.25" hidden="1" customHeight="1">
      <c r="A563" s="493" t="s">
        <v>864</v>
      </c>
      <c r="B563" s="130" t="s">
        <v>1422</v>
      </c>
      <c r="C563" s="544" t="s">
        <v>87</v>
      </c>
      <c r="D563" s="549" t="s">
        <v>161</v>
      </c>
      <c r="E563" s="550" t="s">
        <v>194</v>
      </c>
      <c r="F563" s="1070"/>
      <c r="G563" s="214">
        <v>2024</v>
      </c>
      <c r="H563" s="176" t="s">
        <v>212</v>
      </c>
      <c r="I563" s="176" t="s">
        <v>204</v>
      </c>
      <c r="J563" s="330" t="s">
        <v>196</v>
      </c>
      <c r="K563" s="176" t="s">
        <v>1181</v>
      </c>
      <c r="L563" s="176" t="s">
        <v>167</v>
      </c>
      <c r="M563" s="327" t="s">
        <v>1474</v>
      </c>
      <c r="N563" s="55">
        <v>2.0099999999999998</v>
      </c>
      <c r="O563" s="55">
        <f t="shared" si="790"/>
        <v>2.0299999999999998</v>
      </c>
      <c r="P563" s="55">
        <v>2.0299999999999998</v>
      </c>
      <c r="Q563" s="55">
        <f t="shared" si="791"/>
        <v>2.0299999999999998</v>
      </c>
      <c r="R563" s="55">
        <f t="shared" si="791"/>
        <v>2.0299999999999998</v>
      </c>
      <c r="S563" s="55">
        <f t="shared" si="791"/>
        <v>2.0299999999999998</v>
      </c>
      <c r="T563" s="55">
        <f t="shared" si="791"/>
        <v>2.0299999999999998</v>
      </c>
      <c r="U563" s="55">
        <f t="shared" si="792"/>
        <v>2.0299999999999998</v>
      </c>
      <c r="V563" s="55">
        <f t="shared" si="792"/>
        <v>2.0299999999999998</v>
      </c>
      <c r="W563" s="55">
        <f t="shared" si="792"/>
        <v>2.0299999999999998</v>
      </c>
      <c r="X563" s="55">
        <v>2.0299999999999998</v>
      </c>
      <c r="Y563" s="55">
        <f t="shared" ref="Y563:AA563" si="934">X563</f>
        <v>2.0299999999999998</v>
      </c>
      <c r="Z563" s="55">
        <f t="shared" si="934"/>
        <v>2.0299999999999998</v>
      </c>
      <c r="AA563" s="55">
        <f t="shared" si="934"/>
        <v>2.0299999999999998</v>
      </c>
      <c r="AB563" s="147">
        <f t="shared" si="794"/>
        <v>0.12</v>
      </c>
      <c r="AC563" s="147">
        <v>0.12</v>
      </c>
      <c r="AD563" s="147">
        <f t="shared" ref="AD563:AJ563" si="935">AC563</f>
        <v>0.12</v>
      </c>
      <c r="AE563" s="147">
        <f t="shared" si="935"/>
        <v>0.12</v>
      </c>
      <c r="AF563" s="147">
        <f t="shared" si="935"/>
        <v>0.12</v>
      </c>
      <c r="AG563" s="147">
        <f t="shared" si="935"/>
        <v>0.12</v>
      </c>
      <c r="AH563" s="147">
        <f t="shared" si="935"/>
        <v>0.12</v>
      </c>
      <c r="AI563" s="147">
        <f t="shared" si="935"/>
        <v>0.12</v>
      </c>
      <c r="AJ563" s="147">
        <f t="shared" si="935"/>
        <v>0.12</v>
      </c>
      <c r="AK563" s="147">
        <v>0.12</v>
      </c>
      <c r="AL563" s="147">
        <f t="shared" ref="AL563:AN563" si="936">AK563</f>
        <v>0.12</v>
      </c>
      <c r="AM563" s="147">
        <f t="shared" si="936"/>
        <v>0.12</v>
      </c>
      <c r="AN563" s="147">
        <f t="shared" si="936"/>
        <v>0.12</v>
      </c>
      <c r="AO563" s="420">
        <v>0</v>
      </c>
      <c r="AP563" s="431">
        <f t="shared" si="779"/>
        <v>0</v>
      </c>
      <c r="AQ563" s="385">
        <v>0</v>
      </c>
      <c r="AR563" s="237">
        <f t="shared" si="780"/>
        <v>0</v>
      </c>
      <c r="AS563" s="96">
        <v>0</v>
      </c>
      <c r="AT563" s="431">
        <f t="shared" si="781"/>
        <v>0</v>
      </c>
      <c r="AU563" s="420">
        <v>20</v>
      </c>
      <c r="AV563" s="431">
        <f t="shared" si="782"/>
        <v>2.4</v>
      </c>
      <c r="AW563" s="385">
        <v>120</v>
      </c>
      <c r="AX563" s="431">
        <f t="shared" si="783"/>
        <v>14.399999999999999</v>
      </c>
      <c r="AY563" s="386">
        <v>360</v>
      </c>
      <c r="AZ563" s="431">
        <f t="shared" si="784"/>
        <v>43.199999999999996</v>
      </c>
      <c r="BA563" s="386">
        <v>0</v>
      </c>
      <c r="BB563" s="431">
        <f t="shared" si="785"/>
        <v>0</v>
      </c>
      <c r="BC563" s="386">
        <v>0</v>
      </c>
      <c r="BD563" s="431">
        <f t="shared" si="797"/>
        <v>0</v>
      </c>
      <c r="BE563" s="385">
        <v>720</v>
      </c>
      <c r="BF563" s="431">
        <f t="shared" si="786"/>
        <v>86.399999999999991</v>
      </c>
      <c r="BG563" s="386">
        <v>1440</v>
      </c>
      <c r="BH563" s="431">
        <f t="shared" si="787"/>
        <v>172.79999999999998</v>
      </c>
      <c r="BI563" s="386">
        <v>3960</v>
      </c>
      <c r="BJ563" s="431">
        <f t="shared" si="788"/>
        <v>475.2</v>
      </c>
      <c r="BK563" s="385">
        <v>480</v>
      </c>
      <c r="BL563" s="445">
        <f t="shared" si="789"/>
        <v>57.599999999999994</v>
      </c>
      <c r="BM563" s="77" t="s">
        <v>1507</v>
      </c>
      <c r="BN563" s="306"/>
      <c r="BO563" s="599"/>
      <c r="BP563" s="306" t="str">
        <f t="shared" si="798"/>
        <v>P10274-001</v>
      </c>
    </row>
    <row r="564" spans="1:68" ht="14.25" hidden="1" customHeight="1">
      <c r="A564" s="493" t="s">
        <v>864</v>
      </c>
      <c r="B564" s="130" t="s">
        <v>1422</v>
      </c>
      <c r="C564" s="544" t="s">
        <v>87</v>
      </c>
      <c r="D564" s="549" t="s">
        <v>161</v>
      </c>
      <c r="E564" s="550" t="s">
        <v>194</v>
      </c>
      <c r="F564" s="1070"/>
      <c r="G564" s="700">
        <v>2021</v>
      </c>
      <c r="H564" s="369" t="s">
        <v>212</v>
      </c>
      <c r="I564" s="369" t="s">
        <v>204</v>
      </c>
      <c r="J564" s="701" t="s">
        <v>196</v>
      </c>
      <c r="K564" s="369" t="s">
        <v>1181</v>
      </c>
      <c r="L564" s="369" t="s">
        <v>167</v>
      </c>
      <c r="M564" s="767" t="s">
        <v>1478</v>
      </c>
      <c r="N564" s="702">
        <v>2.0099999999999998</v>
      </c>
      <c r="O564" s="702">
        <f t="shared" si="790"/>
        <v>1.58</v>
      </c>
      <c r="P564" s="55">
        <v>2.0099999999999998</v>
      </c>
      <c r="Q564" s="55">
        <f t="shared" si="791"/>
        <v>2.0099999999999998</v>
      </c>
      <c r="R564" s="55">
        <f t="shared" si="791"/>
        <v>2.0099999999999998</v>
      </c>
      <c r="S564" s="55">
        <f t="shared" si="791"/>
        <v>2.0099999999999998</v>
      </c>
      <c r="T564" s="55">
        <f t="shared" si="791"/>
        <v>2.0099999999999998</v>
      </c>
      <c r="U564" s="55">
        <f t="shared" si="792"/>
        <v>2.0099999999999998</v>
      </c>
      <c r="V564" s="55">
        <f t="shared" si="792"/>
        <v>2.0099999999999998</v>
      </c>
      <c r="W564" s="55">
        <f t="shared" si="792"/>
        <v>2.0099999999999998</v>
      </c>
      <c r="X564" s="55">
        <v>1.58</v>
      </c>
      <c r="Y564" s="55">
        <f t="shared" ref="Y564:AA564" si="937">X564</f>
        <v>1.58</v>
      </c>
      <c r="Z564" s="55">
        <f t="shared" si="937"/>
        <v>1.58</v>
      </c>
      <c r="AA564" s="55">
        <f t="shared" si="937"/>
        <v>1.58</v>
      </c>
      <c r="AB564" s="703">
        <f t="shared" si="794"/>
        <v>0.13</v>
      </c>
      <c r="AC564" s="147">
        <v>0.15</v>
      </c>
      <c r="AD564" s="147">
        <f t="shared" ref="AD564:AJ564" si="938">AC564</f>
        <v>0.15</v>
      </c>
      <c r="AE564" s="147">
        <f t="shared" si="938"/>
        <v>0.15</v>
      </c>
      <c r="AF564" s="147">
        <f t="shared" si="938"/>
        <v>0.15</v>
      </c>
      <c r="AG564" s="147">
        <f t="shared" si="938"/>
        <v>0.15</v>
      </c>
      <c r="AH564" s="147">
        <f t="shared" si="938"/>
        <v>0.15</v>
      </c>
      <c r="AI564" s="147">
        <f t="shared" si="938"/>
        <v>0.15</v>
      </c>
      <c r="AJ564" s="147">
        <f t="shared" si="938"/>
        <v>0.15</v>
      </c>
      <c r="AK564" s="147">
        <v>0.13</v>
      </c>
      <c r="AL564" s="147">
        <f t="shared" ref="AL564:AN564" si="939">AK564</f>
        <v>0.13</v>
      </c>
      <c r="AM564" s="147">
        <f t="shared" si="939"/>
        <v>0.13</v>
      </c>
      <c r="AN564" s="147">
        <f t="shared" si="939"/>
        <v>0.13</v>
      </c>
      <c r="AO564" s="704">
        <v>0</v>
      </c>
      <c r="AP564" s="678">
        <f t="shared" si="779"/>
        <v>0</v>
      </c>
      <c r="AQ564" s="679">
        <v>0</v>
      </c>
      <c r="AR564" s="591">
        <f t="shared" si="780"/>
        <v>0</v>
      </c>
      <c r="AS564" s="705">
        <v>0</v>
      </c>
      <c r="AT564" s="431">
        <f t="shared" si="781"/>
        <v>0</v>
      </c>
      <c r="AU564" s="704">
        <v>0</v>
      </c>
      <c r="AV564" s="431">
        <f t="shared" si="782"/>
        <v>0</v>
      </c>
      <c r="AW564" s="679">
        <v>0</v>
      </c>
      <c r="AX564" s="431">
        <f t="shared" si="783"/>
        <v>0</v>
      </c>
      <c r="AY564" s="677">
        <v>0</v>
      </c>
      <c r="AZ564" s="431">
        <f t="shared" si="784"/>
        <v>0</v>
      </c>
      <c r="BA564" s="677">
        <v>0</v>
      </c>
      <c r="BB564" s="431">
        <f t="shared" si="785"/>
        <v>0</v>
      </c>
      <c r="BC564" s="677">
        <v>120</v>
      </c>
      <c r="BD564" s="431">
        <f t="shared" si="797"/>
        <v>18</v>
      </c>
      <c r="BE564" s="679">
        <v>0</v>
      </c>
      <c r="BF564" s="431">
        <f t="shared" si="786"/>
        <v>0</v>
      </c>
      <c r="BG564" s="677">
        <v>120</v>
      </c>
      <c r="BH564" s="431">
        <f t="shared" si="787"/>
        <v>15.600000000000001</v>
      </c>
      <c r="BI564" s="677">
        <v>0</v>
      </c>
      <c r="BJ564" s="431">
        <f t="shared" si="788"/>
        <v>0</v>
      </c>
      <c r="BK564" s="679">
        <v>0</v>
      </c>
      <c r="BL564" s="445">
        <f t="shared" si="789"/>
        <v>0</v>
      </c>
      <c r="BM564" s="680" t="s">
        <v>1504</v>
      </c>
      <c r="BN564" s="306"/>
      <c r="BO564" s="599"/>
      <c r="BP564" s="306" t="str">
        <f t="shared" si="798"/>
        <v>N51148-xx1</v>
      </c>
    </row>
    <row r="565" spans="1:68" ht="14.25" hidden="1" customHeight="1">
      <c r="A565" s="493" t="s">
        <v>864</v>
      </c>
      <c r="B565" s="130" t="s">
        <v>1422</v>
      </c>
      <c r="C565" s="544" t="s">
        <v>87</v>
      </c>
      <c r="D565" s="549" t="s">
        <v>161</v>
      </c>
      <c r="E565" s="550" t="s">
        <v>194</v>
      </c>
      <c r="F565" s="1070"/>
      <c r="G565" s="214">
        <v>2021</v>
      </c>
      <c r="H565" s="176" t="s">
        <v>212</v>
      </c>
      <c r="I565" s="176" t="s">
        <v>204</v>
      </c>
      <c r="J565" s="330" t="s">
        <v>196</v>
      </c>
      <c r="K565" s="176" t="s">
        <v>1181</v>
      </c>
      <c r="L565" s="176" t="s">
        <v>167</v>
      </c>
      <c r="M565" s="327" t="s">
        <v>1474</v>
      </c>
      <c r="N565" s="55">
        <v>2.0099999999999998</v>
      </c>
      <c r="O565" s="55">
        <f t="shared" si="790"/>
        <v>1.58</v>
      </c>
      <c r="P565" s="55">
        <v>2.0099999999999998</v>
      </c>
      <c r="Q565" s="55">
        <f t="shared" si="791"/>
        <v>2.0099999999999998</v>
      </c>
      <c r="R565" s="55">
        <f t="shared" si="791"/>
        <v>2.0099999999999998</v>
      </c>
      <c r="S565" s="55">
        <f t="shared" si="791"/>
        <v>2.0099999999999998</v>
      </c>
      <c r="T565" s="55">
        <f t="shared" si="791"/>
        <v>2.0099999999999998</v>
      </c>
      <c r="U565" s="55">
        <f t="shared" si="792"/>
        <v>2.0099999999999998</v>
      </c>
      <c r="V565" s="55">
        <f t="shared" si="792"/>
        <v>2.0099999999999998</v>
      </c>
      <c r="W565" s="55">
        <f t="shared" si="792"/>
        <v>2.0099999999999998</v>
      </c>
      <c r="X565" s="55">
        <v>1.58</v>
      </c>
      <c r="Y565" s="55">
        <f t="shared" ref="Y565:AA565" si="940">X565</f>
        <v>1.58</v>
      </c>
      <c r="Z565" s="55">
        <f t="shared" si="940"/>
        <v>1.58</v>
      </c>
      <c r="AA565" s="55">
        <f t="shared" si="940"/>
        <v>1.58</v>
      </c>
      <c r="AB565" s="147">
        <f t="shared" si="794"/>
        <v>0.13</v>
      </c>
      <c r="AC565" s="147">
        <v>0.15</v>
      </c>
      <c r="AD565" s="147">
        <f t="shared" ref="AD565:AJ565" si="941">AC565</f>
        <v>0.15</v>
      </c>
      <c r="AE565" s="147">
        <f t="shared" si="941"/>
        <v>0.15</v>
      </c>
      <c r="AF565" s="147">
        <f t="shared" si="941"/>
        <v>0.15</v>
      </c>
      <c r="AG565" s="147">
        <f t="shared" si="941"/>
        <v>0.15</v>
      </c>
      <c r="AH565" s="147">
        <f t="shared" si="941"/>
        <v>0.15</v>
      </c>
      <c r="AI565" s="147">
        <f t="shared" si="941"/>
        <v>0.15</v>
      </c>
      <c r="AJ565" s="147">
        <f t="shared" si="941"/>
        <v>0.15</v>
      </c>
      <c r="AK565" s="147">
        <v>0.13</v>
      </c>
      <c r="AL565" s="147">
        <f t="shared" ref="AL565:AN565" si="942">AK565</f>
        <v>0.13</v>
      </c>
      <c r="AM565" s="147">
        <f t="shared" si="942"/>
        <v>0.13</v>
      </c>
      <c r="AN565" s="147">
        <f t="shared" si="942"/>
        <v>0.13</v>
      </c>
      <c r="AO565" s="420">
        <v>1800</v>
      </c>
      <c r="AP565" s="431">
        <f t="shared" si="779"/>
        <v>270</v>
      </c>
      <c r="AQ565" s="385">
        <v>4080</v>
      </c>
      <c r="AR565" s="237">
        <f t="shared" si="780"/>
        <v>612</v>
      </c>
      <c r="AS565" s="96">
        <v>2880</v>
      </c>
      <c r="AT565" s="431">
        <f t="shared" si="781"/>
        <v>432</v>
      </c>
      <c r="AU565" s="420">
        <v>5640</v>
      </c>
      <c r="AV565" s="431">
        <f t="shared" si="782"/>
        <v>846</v>
      </c>
      <c r="AW565" s="385">
        <v>1320</v>
      </c>
      <c r="AX565" s="431">
        <f t="shared" si="783"/>
        <v>198</v>
      </c>
      <c r="AY565" s="386">
        <v>1080</v>
      </c>
      <c r="AZ565" s="431">
        <f t="shared" si="784"/>
        <v>162</v>
      </c>
      <c r="BA565" s="386">
        <v>840</v>
      </c>
      <c r="BB565" s="431">
        <f t="shared" si="785"/>
        <v>126</v>
      </c>
      <c r="BC565" s="386">
        <v>480</v>
      </c>
      <c r="BD565" s="431">
        <f t="shared" si="797"/>
        <v>72</v>
      </c>
      <c r="BE565" s="385">
        <v>0</v>
      </c>
      <c r="BF565" s="431">
        <f t="shared" si="786"/>
        <v>0</v>
      </c>
      <c r="BG565" s="386">
        <v>0</v>
      </c>
      <c r="BH565" s="431">
        <f t="shared" si="787"/>
        <v>0</v>
      </c>
      <c r="BI565" s="386">
        <v>0</v>
      </c>
      <c r="BJ565" s="431">
        <f t="shared" si="788"/>
        <v>0</v>
      </c>
      <c r="BK565" s="385">
        <v>0</v>
      </c>
      <c r="BL565" s="445">
        <f t="shared" si="789"/>
        <v>0</v>
      </c>
      <c r="BM565" s="77" t="s">
        <v>1504</v>
      </c>
      <c r="BN565" s="306"/>
      <c r="BO565" s="599"/>
      <c r="BP565" s="306" t="str">
        <f t="shared" si="798"/>
        <v>N51148-xx1</v>
      </c>
    </row>
    <row r="566" spans="1:68" ht="14.25" hidden="1" customHeight="1">
      <c r="A566" s="493" t="s">
        <v>864</v>
      </c>
      <c r="B566" s="130" t="s">
        <v>1422</v>
      </c>
      <c r="C566" s="544" t="s">
        <v>87</v>
      </c>
      <c r="D566" s="549" t="s">
        <v>161</v>
      </c>
      <c r="E566" s="550" t="s">
        <v>194</v>
      </c>
      <c r="F566" s="1070"/>
      <c r="G566" s="214">
        <v>2024</v>
      </c>
      <c r="H566" s="176" t="s">
        <v>212</v>
      </c>
      <c r="I566" s="176" t="s">
        <v>204</v>
      </c>
      <c r="J566" s="330" t="s">
        <v>196</v>
      </c>
      <c r="K566" s="176" t="s">
        <v>1265</v>
      </c>
      <c r="L566" s="176" t="s">
        <v>167</v>
      </c>
      <c r="M566" s="327" t="s">
        <v>1474</v>
      </c>
      <c r="N566" s="55">
        <v>2.08</v>
      </c>
      <c r="O566" s="55">
        <f t="shared" si="790"/>
        <v>1.75</v>
      </c>
      <c r="P566" s="55">
        <v>2.16</v>
      </c>
      <c r="Q566" s="55">
        <f t="shared" si="791"/>
        <v>2.16</v>
      </c>
      <c r="R566" s="55">
        <f t="shared" si="791"/>
        <v>2.16</v>
      </c>
      <c r="S566" s="55">
        <f t="shared" si="791"/>
        <v>2.16</v>
      </c>
      <c r="T566" s="55">
        <f t="shared" si="791"/>
        <v>2.16</v>
      </c>
      <c r="U566" s="55">
        <f t="shared" si="792"/>
        <v>2.16</v>
      </c>
      <c r="V566" s="55">
        <f t="shared" si="792"/>
        <v>2.16</v>
      </c>
      <c r="W566" s="55">
        <f t="shared" si="792"/>
        <v>2.16</v>
      </c>
      <c r="X566" s="55">
        <v>1.75</v>
      </c>
      <c r="Y566" s="55">
        <f t="shared" ref="Y566:AA566" si="943">X566</f>
        <v>1.75</v>
      </c>
      <c r="Z566" s="55">
        <f t="shared" si="943"/>
        <v>1.75</v>
      </c>
      <c r="AA566" s="55">
        <f t="shared" si="943"/>
        <v>1.75</v>
      </c>
      <c r="AB566" s="147">
        <f t="shared" si="794"/>
        <v>0.15</v>
      </c>
      <c r="AC566" s="147">
        <v>0.15</v>
      </c>
      <c r="AD566" s="147">
        <f t="shared" ref="AD566:AJ566" si="944">AC566</f>
        <v>0.15</v>
      </c>
      <c r="AE566" s="147">
        <f t="shared" si="944"/>
        <v>0.15</v>
      </c>
      <c r="AF566" s="147">
        <f t="shared" si="944"/>
        <v>0.15</v>
      </c>
      <c r="AG566" s="147">
        <f t="shared" si="944"/>
        <v>0.15</v>
      </c>
      <c r="AH566" s="147">
        <f t="shared" si="944"/>
        <v>0.15</v>
      </c>
      <c r="AI566" s="147">
        <f t="shared" si="944"/>
        <v>0.15</v>
      </c>
      <c r="AJ566" s="147">
        <f t="shared" si="944"/>
        <v>0.15</v>
      </c>
      <c r="AK566" s="147">
        <v>0.15</v>
      </c>
      <c r="AL566" s="147">
        <f t="shared" ref="AL566:AN566" si="945">AK566</f>
        <v>0.15</v>
      </c>
      <c r="AM566" s="147">
        <f t="shared" si="945"/>
        <v>0.15</v>
      </c>
      <c r="AN566" s="147">
        <f t="shared" si="945"/>
        <v>0.15</v>
      </c>
      <c r="AO566" s="420">
        <v>0</v>
      </c>
      <c r="AP566" s="431">
        <f t="shared" si="779"/>
        <v>0</v>
      </c>
      <c r="AQ566" s="385">
        <v>0</v>
      </c>
      <c r="AR566" s="237">
        <f t="shared" si="780"/>
        <v>0</v>
      </c>
      <c r="AS566" s="96">
        <v>0</v>
      </c>
      <c r="AT566" s="431">
        <f t="shared" si="781"/>
        <v>0</v>
      </c>
      <c r="AU566" s="420">
        <v>0</v>
      </c>
      <c r="AV566" s="431">
        <f t="shared" si="782"/>
        <v>0</v>
      </c>
      <c r="AW566" s="385">
        <v>0</v>
      </c>
      <c r="AX566" s="431">
        <f t="shared" si="783"/>
        <v>0</v>
      </c>
      <c r="AY566" s="386">
        <v>0</v>
      </c>
      <c r="AZ566" s="431">
        <f t="shared" si="784"/>
        <v>0</v>
      </c>
      <c r="BA566" s="386">
        <v>0</v>
      </c>
      <c r="BB566" s="431">
        <f t="shared" si="785"/>
        <v>0</v>
      </c>
      <c r="BC566" s="386">
        <v>0</v>
      </c>
      <c r="BD566" s="431">
        <f t="shared" si="797"/>
        <v>0</v>
      </c>
      <c r="BE566" s="385">
        <v>0</v>
      </c>
      <c r="BF566" s="431">
        <f t="shared" si="786"/>
        <v>0</v>
      </c>
      <c r="BG566" s="386">
        <v>0</v>
      </c>
      <c r="BH566" s="431">
        <f t="shared" si="787"/>
        <v>0</v>
      </c>
      <c r="BI566" s="386">
        <v>0</v>
      </c>
      <c r="BJ566" s="431">
        <f t="shared" si="788"/>
        <v>0</v>
      </c>
      <c r="BK566" s="385">
        <v>0</v>
      </c>
      <c r="BL566" s="445">
        <f t="shared" si="789"/>
        <v>0</v>
      </c>
      <c r="BM566" s="77" t="s">
        <v>1508</v>
      </c>
      <c r="BN566" s="306"/>
      <c r="BO566" s="599"/>
      <c r="BP566" s="306" t="str">
        <f t="shared" si="798"/>
        <v>P13183-001</v>
      </c>
    </row>
    <row r="567" spans="1:68" ht="14.25" hidden="1" customHeight="1">
      <c r="A567" s="493" t="s">
        <v>864</v>
      </c>
      <c r="B567" s="130" t="s">
        <v>1422</v>
      </c>
      <c r="C567" s="544" t="s">
        <v>87</v>
      </c>
      <c r="D567" s="549" t="s">
        <v>161</v>
      </c>
      <c r="E567" s="550" t="s">
        <v>194</v>
      </c>
      <c r="F567" s="1070"/>
      <c r="G567" s="214">
        <v>2021</v>
      </c>
      <c r="H567" s="176" t="s">
        <v>212</v>
      </c>
      <c r="I567" s="176" t="s">
        <v>204</v>
      </c>
      <c r="J567" s="330" t="s">
        <v>196</v>
      </c>
      <c r="K567" s="176" t="s">
        <v>1181</v>
      </c>
      <c r="L567" s="176" t="s">
        <v>167</v>
      </c>
      <c r="M567" s="327" t="s">
        <v>1479</v>
      </c>
      <c r="N567" s="55">
        <v>1.66</v>
      </c>
      <c r="O567" s="55">
        <f t="shared" si="790"/>
        <v>1.5</v>
      </c>
      <c r="P567" s="55">
        <v>1.74</v>
      </c>
      <c r="Q567" s="55">
        <f t="shared" si="791"/>
        <v>1.74</v>
      </c>
      <c r="R567" s="55">
        <f t="shared" si="791"/>
        <v>1.74</v>
      </c>
      <c r="S567" s="55">
        <f t="shared" si="791"/>
        <v>1.74</v>
      </c>
      <c r="T567" s="55">
        <f t="shared" si="791"/>
        <v>1.74</v>
      </c>
      <c r="U567" s="55">
        <f t="shared" si="792"/>
        <v>1.74</v>
      </c>
      <c r="V567" s="55">
        <f t="shared" si="792"/>
        <v>1.74</v>
      </c>
      <c r="W567" s="55">
        <f t="shared" si="792"/>
        <v>1.74</v>
      </c>
      <c r="X567" s="55">
        <v>1.5</v>
      </c>
      <c r="Y567" s="55">
        <f t="shared" ref="Y567:AA567" si="946">X567</f>
        <v>1.5</v>
      </c>
      <c r="Z567" s="55">
        <f t="shared" si="946"/>
        <v>1.5</v>
      </c>
      <c r="AA567" s="55">
        <f t="shared" si="946"/>
        <v>1.5</v>
      </c>
      <c r="AB567" s="147">
        <f t="shared" si="794"/>
        <v>0</v>
      </c>
      <c r="AC567" s="147">
        <v>0</v>
      </c>
      <c r="AD567" s="147">
        <f t="shared" ref="AD567:AJ567" si="947">AC567</f>
        <v>0</v>
      </c>
      <c r="AE567" s="147">
        <f t="shared" si="947"/>
        <v>0</v>
      </c>
      <c r="AF567" s="147">
        <f t="shared" si="947"/>
        <v>0</v>
      </c>
      <c r="AG567" s="147">
        <f t="shared" si="947"/>
        <v>0</v>
      </c>
      <c r="AH567" s="147">
        <f t="shared" si="947"/>
        <v>0</v>
      </c>
      <c r="AI567" s="147">
        <f t="shared" si="947"/>
        <v>0</v>
      </c>
      <c r="AJ567" s="147">
        <f t="shared" si="947"/>
        <v>0</v>
      </c>
      <c r="AK567" s="147">
        <v>0.17</v>
      </c>
      <c r="AL567" s="147">
        <f t="shared" ref="AL567:AN567" si="948">AK567</f>
        <v>0.17</v>
      </c>
      <c r="AM567" s="147">
        <f t="shared" si="948"/>
        <v>0.17</v>
      </c>
      <c r="AN567" s="147">
        <f t="shared" si="948"/>
        <v>0.17</v>
      </c>
      <c r="AO567" s="420">
        <v>0</v>
      </c>
      <c r="AP567" s="431">
        <f t="shared" si="779"/>
        <v>0</v>
      </c>
      <c r="AQ567" s="385">
        <v>1200</v>
      </c>
      <c r="AR567" s="237">
        <f t="shared" si="780"/>
        <v>0</v>
      </c>
      <c r="AS567" s="96">
        <v>2400</v>
      </c>
      <c r="AT567" s="431">
        <f t="shared" si="781"/>
        <v>0</v>
      </c>
      <c r="AU567" s="420">
        <v>0</v>
      </c>
      <c r="AV567" s="431">
        <f t="shared" si="782"/>
        <v>0</v>
      </c>
      <c r="AW567" s="385">
        <v>0</v>
      </c>
      <c r="AX567" s="431">
        <f t="shared" si="783"/>
        <v>0</v>
      </c>
      <c r="AY567" s="386">
        <v>0</v>
      </c>
      <c r="AZ567" s="431">
        <f t="shared" si="784"/>
        <v>0</v>
      </c>
      <c r="BA567" s="386">
        <v>0</v>
      </c>
      <c r="BB567" s="431">
        <f t="shared" si="785"/>
        <v>0</v>
      </c>
      <c r="BC567" s="386">
        <v>0</v>
      </c>
      <c r="BD567" s="431">
        <f t="shared" si="797"/>
        <v>0</v>
      </c>
      <c r="BE567" s="385">
        <v>0</v>
      </c>
      <c r="BF567" s="431">
        <f t="shared" si="786"/>
        <v>0</v>
      </c>
      <c r="BG567" s="386">
        <v>0</v>
      </c>
      <c r="BH567" s="431">
        <f t="shared" si="787"/>
        <v>0</v>
      </c>
      <c r="BI567" s="386">
        <v>0</v>
      </c>
      <c r="BJ567" s="431">
        <f t="shared" si="788"/>
        <v>0</v>
      </c>
      <c r="BK567" s="385">
        <v>0</v>
      </c>
      <c r="BL567" s="445">
        <f t="shared" si="789"/>
        <v>0</v>
      </c>
      <c r="BM567" s="77" t="s">
        <v>1511</v>
      </c>
      <c r="BN567" s="306"/>
      <c r="BO567" s="599"/>
      <c r="BP567" s="306" t="str">
        <f t="shared" si="798"/>
        <v>M27537-001</v>
      </c>
    </row>
    <row r="568" spans="1:68" ht="14.25" hidden="1" customHeight="1">
      <c r="A568" s="493" t="s">
        <v>864</v>
      </c>
      <c r="B568" s="130" t="s">
        <v>1422</v>
      </c>
      <c r="C568" s="544" t="s">
        <v>87</v>
      </c>
      <c r="D568" s="549" t="s">
        <v>161</v>
      </c>
      <c r="E568" s="550" t="s">
        <v>194</v>
      </c>
      <c r="F568" s="1070"/>
      <c r="G568" s="214">
        <v>2021</v>
      </c>
      <c r="H568" s="176" t="s">
        <v>212</v>
      </c>
      <c r="I568" s="176" t="s">
        <v>204</v>
      </c>
      <c r="J568" s="330" t="s">
        <v>196</v>
      </c>
      <c r="K568" s="176" t="s">
        <v>1181</v>
      </c>
      <c r="L568" s="176" t="s">
        <v>167</v>
      </c>
      <c r="M568" s="327" t="s">
        <v>870</v>
      </c>
      <c r="N568" s="55">
        <v>1.66</v>
      </c>
      <c r="O568" s="55">
        <f t="shared" si="790"/>
        <v>1.5</v>
      </c>
      <c r="P568" s="55">
        <v>1.74</v>
      </c>
      <c r="Q568" s="55">
        <f t="shared" si="791"/>
        <v>1.74</v>
      </c>
      <c r="R568" s="55">
        <f t="shared" si="791"/>
        <v>1.74</v>
      </c>
      <c r="S568" s="55">
        <f t="shared" si="791"/>
        <v>1.74</v>
      </c>
      <c r="T568" s="55">
        <f t="shared" si="791"/>
        <v>1.74</v>
      </c>
      <c r="U568" s="55">
        <f t="shared" si="792"/>
        <v>1.74</v>
      </c>
      <c r="V568" s="55">
        <f t="shared" si="792"/>
        <v>1.74</v>
      </c>
      <c r="W568" s="55">
        <f t="shared" si="792"/>
        <v>1.74</v>
      </c>
      <c r="X568" s="55">
        <v>1.5</v>
      </c>
      <c r="Y568" s="55">
        <f t="shared" ref="Y568:AA568" si="949">X568</f>
        <v>1.5</v>
      </c>
      <c r="Z568" s="55">
        <f t="shared" si="949"/>
        <v>1.5</v>
      </c>
      <c r="AA568" s="55">
        <f t="shared" si="949"/>
        <v>1.5</v>
      </c>
      <c r="AB568" s="147">
        <f t="shared" si="794"/>
        <v>0</v>
      </c>
      <c r="AC568" s="147">
        <v>0</v>
      </c>
      <c r="AD568" s="147">
        <f t="shared" ref="AD568:AJ568" si="950">AC568</f>
        <v>0</v>
      </c>
      <c r="AE568" s="147">
        <f t="shared" si="950"/>
        <v>0</v>
      </c>
      <c r="AF568" s="147">
        <f t="shared" si="950"/>
        <v>0</v>
      </c>
      <c r="AG568" s="147">
        <f t="shared" si="950"/>
        <v>0</v>
      </c>
      <c r="AH568" s="147">
        <f t="shared" si="950"/>
        <v>0</v>
      </c>
      <c r="AI568" s="147">
        <f t="shared" si="950"/>
        <v>0</v>
      </c>
      <c r="AJ568" s="147">
        <f t="shared" si="950"/>
        <v>0</v>
      </c>
      <c r="AK568" s="147">
        <v>0.17</v>
      </c>
      <c r="AL568" s="147">
        <f t="shared" ref="AL568:AN568" si="951">AK568</f>
        <v>0.17</v>
      </c>
      <c r="AM568" s="147">
        <f t="shared" si="951"/>
        <v>0.17</v>
      </c>
      <c r="AN568" s="147">
        <f t="shared" si="951"/>
        <v>0.17</v>
      </c>
      <c r="AO568" s="420">
        <v>30360</v>
      </c>
      <c r="AP568" s="431">
        <f t="shared" si="779"/>
        <v>0</v>
      </c>
      <c r="AQ568" s="385">
        <v>5040</v>
      </c>
      <c r="AR568" s="237">
        <f t="shared" si="780"/>
        <v>0</v>
      </c>
      <c r="AS568" s="96">
        <v>7800</v>
      </c>
      <c r="AT568" s="431">
        <f t="shared" si="781"/>
        <v>0</v>
      </c>
      <c r="AU568" s="420">
        <v>19680</v>
      </c>
      <c r="AV568" s="431">
        <f t="shared" si="782"/>
        <v>0</v>
      </c>
      <c r="AW568" s="385">
        <v>27480</v>
      </c>
      <c r="AX568" s="431">
        <f t="shared" si="783"/>
        <v>0</v>
      </c>
      <c r="AY568" s="386">
        <v>12120</v>
      </c>
      <c r="AZ568" s="431">
        <f t="shared" si="784"/>
        <v>0</v>
      </c>
      <c r="BA568" s="386">
        <v>8280</v>
      </c>
      <c r="BB568" s="431">
        <f t="shared" si="785"/>
        <v>0</v>
      </c>
      <c r="BC568" s="386">
        <v>15480</v>
      </c>
      <c r="BD568" s="431">
        <f t="shared" si="797"/>
        <v>0</v>
      </c>
      <c r="BE568" s="385">
        <v>28320</v>
      </c>
      <c r="BF568" s="431">
        <f t="shared" si="786"/>
        <v>4814.4000000000005</v>
      </c>
      <c r="BG568" s="386">
        <v>17880</v>
      </c>
      <c r="BH568" s="431">
        <f t="shared" si="787"/>
        <v>3039.6000000000004</v>
      </c>
      <c r="BI568" s="386">
        <v>44280</v>
      </c>
      <c r="BJ568" s="431">
        <f t="shared" si="788"/>
        <v>7527.6</v>
      </c>
      <c r="BK568" s="385">
        <v>20520</v>
      </c>
      <c r="BL568" s="445">
        <f t="shared" si="789"/>
        <v>3488.4</v>
      </c>
      <c r="BM568" s="77" t="s">
        <v>1511</v>
      </c>
      <c r="BN568" s="306"/>
      <c r="BO568" s="599"/>
      <c r="BP568" s="306" t="str">
        <f t="shared" si="798"/>
        <v>M27537-001</v>
      </c>
    </row>
    <row r="569" spans="1:68" ht="14.25" hidden="1" customHeight="1">
      <c r="A569" s="493" t="s">
        <v>864</v>
      </c>
      <c r="B569" s="130" t="s">
        <v>1422</v>
      </c>
      <c r="C569" s="544" t="s">
        <v>87</v>
      </c>
      <c r="D569" s="549" t="s">
        <v>161</v>
      </c>
      <c r="E569" s="550" t="s">
        <v>194</v>
      </c>
      <c r="F569" s="1070"/>
      <c r="G569" s="214">
        <v>2024</v>
      </c>
      <c r="H569" s="176" t="s">
        <v>212</v>
      </c>
      <c r="I569" s="176" t="s">
        <v>204</v>
      </c>
      <c r="J569" s="330" t="s">
        <v>196</v>
      </c>
      <c r="K569" s="176" t="s">
        <v>1181</v>
      </c>
      <c r="L569" s="176" t="s">
        <v>167</v>
      </c>
      <c r="M569" s="327" t="s">
        <v>870</v>
      </c>
      <c r="N569" s="55">
        <v>1.73</v>
      </c>
      <c r="O569" s="55">
        <f t="shared" si="790"/>
        <v>1.5</v>
      </c>
      <c r="P569" s="55">
        <v>1.81</v>
      </c>
      <c r="Q569" s="55">
        <f t="shared" si="791"/>
        <v>1.81</v>
      </c>
      <c r="R569" s="55">
        <f t="shared" si="791"/>
        <v>1.81</v>
      </c>
      <c r="S569" s="55">
        <f t="shared" si="791"/>
        <v>1.81</v>
      </c>
      <c r="T569" s="55">
        <f t="shared" si="791"/>
        <v>1.81</v>
      </c>
      <c r="U569" s="55">
        <f t="shared" si="792"/>
        <v>1.81</v>
      </c>
      <c r="V569" s="55">
        <f t="shared" si="792"/>
        <v>1.81</v>
      </c>
      <c r="W569" s="55">
        <f t="shared" si="792"/>
        <v>1.81</v>
      </c>
      <c r="X569" s="55">
        <v>1.5</v>
      </c>
      <c r="Y569" s="55">
        <f t="shared" ref="Y569:AA569" si="952">X569</f>
        <v>1.5</v>
      </c>
      <c r="Z569" s="55">
        <f t="shared" si="952"/>
        <v>1.5</v>
      </c>
      <c r="AA569" s="55">
        <f t="shared" si="952"/>
        <v>1.5</v>
      </c>
      <c r="AB569" s="147">
        <f t="shared" si="794"/>
        <v>7.0000000000000007E-2</v>
      </c>
      <c r="AC569" s="147">
        <v>7.0000000000000007E-2</v>
      </c>
      <c r="AD569" s="147">
        <f t="shared" ref="AD569:AJ569" si="953">AC569</f>
        <v>7.0000000000000007E-2</v>
      </c>
      <c r="AE569" s="147">
        <f t="shared" si="953"/>
        <v>7.0000000000000007E-2</v>
      </c>
      <c r="AF569" s="147">
        <f t="shared" si="953"/>
        <v>7.0000000000000007E-2</v>
      </c>
      <c r="AG569" s="147">
        <f t="shared" si="953"/>
        <v>7.0000000000000007E-2</v>
      </c>
      <c r="AH569" s="147">
        <f t="shared" si="953"/>
        <v>7.0000000000000007E-2</v>
      </c>
      <c r="AI569" s="147">
        <f t="shared" si="953"/>
        <v>7.0000000000000007E-2</v>
      </c>
      <c r="AJ569" s="147">
        <f t="shared" si="953"/>
        <v>7.0000000000000007E-2</v>
      </c>
      <c r="AK569" s="147">
        <v>0.17</v>
      </c>
      <c r="AL569" s="147">
        <f t="shared" ref="AL569:AN569" si="954">AK569</f>
        <v>0.17</v>
      </c>
      <c r="AM569" s="147">
        <f t="shared" si="954"/>
        <v>0.17</v>
      </c>
      <c r="AN569" s="147">
        <f t="shared" si="954"/>
        <v>0.17</v>
      </c>
      <c r="AO569" s="420">
        <v>0</v>
      </c>
      <c r="AP569" s="431">
        <f t="shared" si="779"/>
        <v>0</v>
      </c>
      <c r="AQ569" s="385">
        <v>0</v>
      </c>
      <c r="AR569" s="237">
        <f t="shared" si="780"/>
        <v>0</v>
      </c>
      <c r="AS569" s="96">
        <v>0</v>
      </c>
      <c r="AT569" s="431">
        <f t="shared" si="781"/>
        <v>0</v>
      </c>
      <c r="AU569" s="420">
        <v>320</v>
      </c>
      <c r="AV569" s="431">
        <f t="shared" si="782"/>
        <v>22.400000000000002</v>
      </c>
      <c r="AW569" s="385">
        <v>0</v>
      </c>
      <c r="AX569" s="431">
        <f t="shared" si="783"/>
        <v>0</v>
      </c>
      <c r="AY569" s="386">
        <v>120</v>
      </c>
      <c r="AZ569" s="431">
        <f t="shared" si="784"/>
        <v>8.4</v>
      </c>
      <c r="BA569" s="386">
        <v>1680</v>
      </c>
      <c r="BB569" s="431">
        <f t="shared" si="785"/>
        <v>117.60000000000001</v>
      </c>
      <c r="BC569" s="386">
        <v>6720</v>
      </c>
      <c r="BD569" s="431">
        <f t="shared" si="797"/>
        <v>470.40000000000003</v>
      </c>
      <c r="BE569" s="385">
        <v>13560</v>
      </c>
      <c r="BF569" s="431">
        <f t="shared" si="786"/>
        <v>2305.2000000000003</v>
      </c>
      <c r="BG569" s="386">
        <v>6120</v>
      </c>
      <c r="BH569" s="431">
        <f t="shared" si="787"/>
        <v>1040.4000000000001</v>
      </c>
      <c r="BI569" s="386">
        <v>24600</v>
      </c>
      <c r="BJ569" s="431">
        <f t="shared" si="788"/>
        <v>4182</v>
      </c>
      <c r="BK569" s="385">
        <v>23520</v>
      </c>
      <c r="BL569" s="445">
        <f t="shared" si="789"/>
        <v>3998.4</v>
      </c>
      <c r="BM569" s="77" t="s">
        <v>1505</v>
      </c>
      <c r="BN569" s="306"/>
      <c r="BO569" s="599"/>
      <c r="BP569" s="306" t="str">
        <f t="shared" si="798"/>
        <v>P10272-001</v>
      </c>
    </row>
    <row r="570" spans="1:68" ht="14.25" hidden="1" customHeight="1">
      <c r="A570" s="493" t="s">
        <v>864</v>
      </c>
      <c r="B570" s="130" t="s">
        <v>1422</v>
      </c>
      <c r="C570" s="544" t="s">
        <v>87</v>
      </c>
      <c r="D570" s="549" t="s">
        <v>161</v>
      </c>
      <c r="E570" s="550" t="s">
        <v>194</v>
      </c>
      <c r="F570" s="1070"/>
      <c r="G570" s="214">
        <v>2021</v>
      </c>
      <c r="H570" s="176" t="s">
        <v>212</v>
      </c>
      <c r="I570" s="176" t="s">
        <v>204</v>
      </c>
      <c r="J570" s="330" t="s">
        <v>196</v>
      </c>
      <c r="K570" s="176" t="s">
        <v>1181</v>
      </c>
      <c r="L570" s="176" t="s">
        <v>167</v>
      </c>
      <c r="M570" s="327" t="s">
        <v>870</v>
      </c>
      <c r="N570" s="55">
        <v>3.53</v>
      </c>
      <c r="O570" s="55">
        <f t="shared" si="790"/>
        <v>3.61</v>
      </c>
      <c r="P570" s="55">
        <v>3.61</v>
      </c>
      <c r="Q570" s="55">
        <f t="shared" si="791"/>
        <v>3.61</v>
      </c>
      <c r="R570" s="55">
        <f t="shared" si="791"/>
        <v>3.61</v>
      </c>
      <c r="S570" s="55">
        <f t="shared" si="791"/>
        <v>3.61</v>
      </c>
      <c r="T570" s="55">
        <f t="shared" si="791"/>
        <v>3.61</v>
      </c>
      <c r="U570" s="55">
        <f t="shared" si="792"/>
        <v>3.61</v>
      </c>
      <c r="V570" s="55">
        <f t="shared" si="792"/>
        <v>3.61</v>
      </c>
      <c r="W570" s="55">
        <f t="shared" si="792"/>
        <v>3.61</v>
      </c>
      <c r="X570" s="55">
        <v>3.61</v>
      </c>
      <c r="Y570" s="55">
        <f t="shared" ref="Y570:AA570" si="955">X570</f>
        <v>3.61</v>
      </c>
      <c r="Z570" s="55">
        <f t="shared" si="955"/>
        <v>3.61</v>
      </c>
      <c r="AA570" s="55">
        <f t="shared" si="955"/>
        <v>3.61</v>
      </c>
      <c r="AB570" s="147">
        <f t="shared" si="794"/>
        <v>0.1</v>
      </c>
      <c r="AC570" s="147">
        <v>0.1</v>
      </c>
      <c r="AD570" s="147">
        <f t="shared" ref="AD570:AJ570" si="956">AC570</f>
        <v>0.1</v>
      </c>
      <c r="AE570" s="147">
        <f t="shared" si="956"/>
        <v>0.1</v>
      </c>
      <c r="AF570" s="147">
        <f t="shared" si="956"/>
        <v>0.1</v>
      </c>
      <c r="AG570" s="147">
        <f t="shared" si="956"/>
        <v>0.1</v>
      </c>
      <c r="AH570" s="147">
        <f t="shared" si="956"/>
        <v>0.1</v>
      </c>
      <c r="AI570" s="147">
        <f t="shared" si="956"/>
        <v>0.1</v>
      </c>
      <c r="AJ570" s="147">
        <f t="shared" si="956"/>
        <v>0.1</v>
      </c>
      <c r="AK570" s="147">
        <v>0.1</v>
      </c>
      <c r="AL570" s="147">
        <f t="shared" ref="AL570:AN570" si="957">AK570</f>
        <v>0.1</v>
      </c>
      <c r="AM570" s="147">
        <f t="shared" si="957"/>
        <v>0.1</v>
      </c>
      <c r="AN570" s="147">
        <f t="shared" si="957"/>
        <v>0.1</v>
      </c>
      <c r="AO570" s="420">
        <v>3840</v>
      </c>
      <c r="AP570" s="431">
        <f t="shared" si="779"/>
        <v>384</v>
      </c>
      <c r="AQ570" s="385">
        <v>1680</v>
      </c>
      <c r="AR570" s="237">
        <f t="shared" si="780"/>
        <v>168</v>
      </c>
      <c r="AS570" s="96">
        <v>3600</v>
      </c>
      <c r="AT570" s="431">
        <f t="shared" si="781"/>
        <v>360</v>
      </c>
      <c r="AU570" s="420">
        <v>8400</v>
      </c>
      <c r="AV570" s="431">
        <f t="shared" si="782"/>
        <v>840</v>
      </c>
      <c r="AW570" s="385">
        <v>3120</v>
      </c>
      <c r="AX570" s="431">
        <f t="shared" si="783"/>
        <v>312</v>
      </c>
      <c r="AY570" s="386">
        <v>1920</v>
      </c>
      <c r="AZ570" s="431">
        <f t="shared" si="784"/>
        <v>192</v>
      </c>
      <c r="BA570" s="386">
        <v>2280</v>
      </c>
      <c r="BB570" s="431">
        <f t="shared" si="785"/>
        <v>228</v>
      </c>
      <c r="BC570" s="386">
        <v>1560</v>
      </c>
      <c r="BD570" s="431">
        <f t="shared" si="797"/>
        <v>156</v>
      </c>
      <c r="BE570" s="385">
        <v>3240</v>
      </c>
      <c r="BF570" s="431">
        <f t="shared" si="786"/>
        <v>324</v>
      </c>
      <c r="BG570" s="386">
        <v>2880</v>
      </c>
      <c r="BH570" s="431">
        <f t="shared" si="787"/>
        <v>288</v>
      </c>
      <c r="BI570" s="386">
        <v>840</v>
      </c>
      <c r="BJ570" s="431">
        <f t="shared" si="788"/>
        <v>84</v>
      </c>
      <c r="BK570" s="385">
        <v>1800</v>
      </c>
      <c r="BL570" s="445">
        <f t="shared" si="789"/>
        <v>180</v>
      </c>
      <c r="BM570" s="77" t="s">
        <v>215</v>
      </c>
      <c r="BN570" s="306"/>
      <c r="BO570" s="599"/>
      <c r="BP570" s="306" t="str">
        <f t="shared" si="798"/>
        <v>M27538-001</v>
      </c>
    </row>
    <row r="571" spans="1:68" ht="14.25" hidden="1" customHeight="1">
      <c r="A571" s="493" t="s">
        <v>864</v>
      </c>
      <c r="B571" s="130" t="s">
        <v>1422</v>
      </c>
      <c r="C571" s="544" t="s">
        <v>87</v>
      </c>
      <c r="D571" s="549" t="s">
        <v>161</v>
      </c>
      <c r="E571" s="550" t="s">
        <v>194</v>
      </c>
      <c r="F571" s="1070"/>
      <c r="G571" s="214">
        <v>2024</v>
      </c>
      <c r="H571" s="176" t="s">
        <v>212</v>
      </c>
      <c r="I571" s="176" t="s">
        <v>204</v>
      </c>
      <c r="J571" s="330" t="s">
        <v>196</v>
      </c>
      <c r="K571" s="176" t="s">
        <v>1181</v>
      </c>
      <c r="L571" s="176" t="s">
        <v>167</v>
      </c>
      <c r="M571" s="327" t="s">
        <v>870</v>
      </c>
      <c r="N571" s="55">
        <v>3.53</v>
      </c>
      <c r="O571" s="55">
        <f t="shared" si="790"/>
        <v>3.61</v>
      </c>
      <c r="P571" s="55">
        <v>3.61</v>
      </c>
      <c r="Q571" s="55">
        <f t="shared" si="791"/>
        <v>3.61</v>
      </c>
      <c r="R571" s="55">
        <f t="shared" si="791"/>
        <v>3.61</v>
      </c>
      <c r="S571" s="55">
        <f t="shared" si="791"/>
        <v>3.61</v>
      </c>
      <c r="T571" s="55">
        <f t="shared" si="791"/>
        <v>3.61</v>
      </c>
      <c r="U571" s="55">
        <f t="shared" si="792"/>
        <v>3.61</v>
      </c>
      <c r="V571" s="55">
        <f t="shared" si="792"/>
        <v>3.61</v>
      </c>
      <c r="W571" s="55">
        <f t="shared" si="792"/>
        <v>3.61</v>
      </c>
      <c r="X571" s="55">
        <v>3.61</v>
      </c>
      <c r="Y571" s="55">
        <f t="shared" ref="Y571:AA571" si="958">X571</f>
        <v>3.61</v>
      </c>
      <c r="Z571" s="55">
        <f t="shared" si="958"/>
        <v>3.61</v>
      </c>
      <c r="AA571" s="55">
        <f t="shared" si="958"/>
        <v>3.61</v>
      </c>
      <c r="AB571" s="147">
        <f t="shared" si="794"/>
        <v>0.1</v>
      </c>
      <c r="AC571" s="147">
        <v>0.1</v>
      </c>
      <c r="AD571" s="147">
        <f t="shared" ref="AD571:AJ571" si="959">AC571</f>
        <v>0.1</v>
      </c>
      <c r="AE571" s="147">
        <f t="shared" si="959"/>
        <v>0.1</v>
      </c>
      <c r="AF571" s="147">
        <f t="shared" si="959"/>
        <v>0.1</v>
      </c>
      <c r="AG571" s="147">
        <f t="shared" si="959"/>
        <v>0.1</v>
      </c>
      <c r="AH571" s="147">
        <f t="shared" si="959"/>
        <v>0.1</v>
      </c>
      <c r="AI571" s="147">
        <f t="shared" si="959"/>
        <v>0.1</v>
      </c>
      <c r="AJ571" s="147">
        <f t="shared" si="959"/>
        <v>0.1</v>
      </c>
      <c r="AK571" s="147">
        <v>0.1</v>
      </c>
      <c r="AL571" s="147">
        <f t="shared" ref="AL571:AN571" si="960">AK571</f>
        <v>0.1</v>
      </c>
      <c r="AM571" s="147">
        <f t="shared" si="960"/>
        <v>0.1</v>
      </c>
      <c r="AN571" s="147">
        <f t="shared" si="960"/>
        <v>0.1</v>
      </c>
      <c r="AO571" s="420">
        <v>0</v>
      </c>
      <c r="AP571" s="431">
        <f t="shared" si="779"/>
        <v>0</v>
      </c>
      <c r="AQ571" s="385">
        <v>0</v>
      </c>
      <c r="AR571" s="237">
        <f t="shared" si="780"/>
        <v>0</v>
      </c>
      <c r="AS571" s="96">
        <v>0</v>
      </c>
      <c r="AT571" s="431">
        <f t="shared" si="781"/>
        <v>0</v>
      </c>
      <c r="AU571" s="420">
        <v>85</v>
      </c>
      <c r="AV571" s="431">
        <f t="shared" si="782"/>
        <v>8.5</v>
      </c>
      <c r="AW571" s="385">
        <v>960</v>
      </c>
      <c r="AX571" s="431">
        <f t="shared" si="783"/>
        <v>96</v>
      </c>
      <c r="AY571" s="386">
        <v>1200</v>
      </c>
      <c r="AZ571" s="431">
        <f t="shared" si="784"/>
        <v>120</v>
      </c>
      <c r="BA571" s="386">
        <v>840</v>
      </c>
      <c r="BB571" s="431">
        <f t="shared" si="785"/>
        <v>84</v>
      </c>
      <c r="BC571" s="386">
        <v>360</v>
      </c>
      <c r="BD571" s="431">
        <f t="shared" si="797"/>
        <v>36</v>
      </c>
      <c r="BE571" s="385">
        <v>720</v>
      </c>
      <c r="BF571" s="431">
        <f t="shared" si="786"/>
        <v>72</v>
      </c>
      <c r="BG571" s="386">
        <v>1320</v>
      </c>
      <c r="BH571" s="431">
        <f t="shared" si="787"/>
        <v>132</v>
      </c>
      <c r="BI571" s="386">
        <v>960</v>
      </c>
      <c r="BJ571" s="431">
        <f t="shared" si="788"/>
        <v>96</v>
      </c>
      <c r="BK571" s="385">
        <v>600</v>
      </c>
      <c r="BL571" s="445">
        <f t="shared" si="789"/>
        <v>60</v>
      </c>
      <c r="BM571" s="77" t="s">
        <v>1506</v>
      </c>
      <c r="BN571" s="306"/>
      <c r="BO571" s="599"/>
      <c r="BP571" s="306" t="str">
        <f t="shared" si="798"/>
        <v>P10275-001</v>
      </c>
    </row>
    <row r="572" spans="1:68" ht="14.25" hidden="1" customHeight="1">
      <c r="A572" s="493" t="s">
        <v>864</v>
      </c>
      <c r="B572" s="130" t="s">
        <v>1422</v>
      </c>
      <c r="C572" s="544" t="s">
        <v>87</v>
      </c>
      <c r="D572" s="549" t="s">
        <v>161</v>
      </c>
      <c r="E572" s="550" t="s">
        <v>194</v>
      </c>
      <c r="F572" s="1070"/>
      <c r="G572" s="214">
        <v>2024</v>
      </c>
      <c r="H572" s="176" t="s">
        <v>212</v>
      </c>
      <c r="I572" s="176" t="s">
        <v>204</v>
      </c>
      <c r="J572" s="330" t="s">
        <v>196</v>
      </c>
      <c r="K572" s="176" t="s">
        <v>1181</v>
      </c>
      <c r="L572" s="176" t="s">
        <v>167</v>
      </c>
      <c r="M572" s="327" t="s">
        <v>870</v>
      </c>
      <c r="N572" s="55">
        <v>2.0099999999999998</v>
      </c>
      <c r="O572" s="55">
        <f t="shared" si="790"/>
        <v>2.0299999999999998</v>
      </c>
      <c r="P572" s="55">
        <v>2.0299999999999998</v>
      </c>
      <c r="Q572" s="55">
        <f t="shared" si="791"/>
        <v>2.0299999999999998</v>
      </c>
      <c r="R572" s="55">
        <f t="shared" si="791"/>
        <v>2.0299999999999998</v>
      </c>
      <c r="S572" s="55">
        <f t="shared" si="791"/>
        <v>2.0299999999999998</v>
      </c>
      <c r="T572" s="55">
        <f t="shared" si="791"/>
        <v>2.0299999999999998</v>
      </c>
      <c r="U572" s="55">
        <f t="shared" si="792"/>
        <v>2.0299999999999998</v>
      </c>
      <c r="V572" s="55">
        <f t="shared" si="792"/>
        <v>2.0299999999999998</v>
      </c>
      <c r="W572" s="55">
        <f t="shared" si="792"/>
        <v>2.0299999999999998</v>
      </c>
      <c r="X572" s="55">
        <v>2.0299999999999998</v>
      </c>
      <c r="Y572" s="55">
        <f t="shared" ref="Y572:AA572" si="961">X572</f>
        <v>2.0299999999999998</v>
      </c>
      <c r="Z572" s="55">
        <f t="shared" si="961"/>
        <v>2.0299999999999998</v>
      </c>
      <c r="AA572" s="55">
        <f t="shared" si="961"/>
        <v>2.0299999999999998</v>
      </c>
      <c r="AB572" s="147">
        <f t="shared" si="794"/>
        <v>0.12</v>
      </c>
      <c r="AC572" s="147">
        <v>0.12</v>
      </c>
      <c r="AD572" s="147">
        <f t="shared" ref="AD572:AJ572" si="962">AC572</f>
        <v>0.12</v>
      </c>
      <c r="AE572" s="147">
        <f t="shared" si="962"/>
        <v>0.12</v>
      </c>
      <c r="AF572" s="147">
        <f t="shared" si="962"/>
        <v>0.12</v>
      </c>
      <c r="AG572" s="147">
        <f t="shared" si="962"/>
        <v>0.12</v>
      </c>
      <c r="AH572" s="147">
        <f t="shared" si="962"/>
        <v>0.12</v>
      </c>
      <c r="AI572" s="147">
        <f t="shared" si="962"/>
        <v>0.12</v>
      </c>
      <c r="AJ572" s="147">
        <f t="shared" si="962"/>
        <v>0.12</v>
      </c>
      <c r="AK572" s="147">
        <v>0.12</v>
      </c>
      <c r="AL572" s="147">
        <f t="shared" ref="AL572:AN572" si="963">AK572</f>
        <v>0.12</v>
      </c>
      <c r="AM572" s="147">
        <f t="shared" si="963"/>
        <v>0.12</v>
      </c>
      <c r="AN572" s="147">
        <f t="shared" si="963"/>
        <v>0.12</v>
      </c>
      <c r="AO572" s="420">
        <v>0</v>
      </c>
      <c r="AP572" s="431">
        <f t="shared" si="779"/>
        <v>0</v>
      </c>
      <c r="AQ572" s="385">
        <v>0</v>
      </c>
      <c r="AR572" s="237">
        <f t="shared" si="780"/>
        <v>0</v>
      </c>
      <c r="AS572" s="96">
        <v>0</v>
      </c>
      <c r="AT572" s="431">
        <f t="shared" si="781"/>
        <v>0</v>
      </c>
      <c r="AU572" s="420">
        <v>10</v>
      </c>
      <c r="AV572" s="431">
        <f t="shared" si="782"/>
        <v>1.2</v>
      </c>
      <c r="AW572" s="385">
        <v>0</v>
      </c>
      <c r="AX572" s="431">
        <f t="shared" si="783"/>
        <v>0</v>
      </c>
      <c r="AY572" s="386">
        <v>0</v>
      </c>
      <c r="AZ572" s="431">
        <f t="shared" si="784"/>
        <v>0</v>
      </c>
      <c r="BA572" s="386">
        <v>0</v>
      </c>
      <c r="BB572" s="431">
        <f t="shared" si="785"/>
        <v>0</v>
      </c>
      <c r="BC572" s="386">
        <v>0</v>
      </c>
      <c r="BD572" s="431">
        <f t="shared" si="797"/>
        <v>0</v>
      </c>
      <c r="BE572" s="385">
        <v>0</v>
      </c>
      <c r="BF572" s="431">
        <f t="shared" si="786"/>
        <v>0</v>
      </c>
      <c r="BG572" s="386">
        <v>0</v>
      </c>
      <c r="BH572" s="431">
        <f t="shared" si="787"/>
        <v>0</v>
      </c>
      <c r="BI572" s="386">
        <v>240</v>
      </c>
      <c r="BJ572" s="431">
        <f t="shared" si="788"/>
        <v>28.799999999999997</v>
      </c>
      <c r="BK572" s="385">
        <v>0</v>
      </c>
      <c r="BL572" s="445">
        <f t="shared" si="789"/>
        <v>0</v>
      </c>
      <c r="BM572" s="77" t="s">
        <v>1507</v>
      </c>
      <c r="BN572" s="306"/>
      <c r="BO572" s="599"/>
      <c r="BP572" s="306" t="str">
        <f t="shared" si="798"/>
        <v>P10274-001</v>
      </c>
    </row>
    <row r="573" spans="1:68" ht="14.25" hidden="1" customHeight="1">
      <c r="A573" s="493" t="s">
        <v>864</v>
      </c>
      <c r="B573" s="130" t="s">
        <v>1422</v>
      </c>
      <c r="C573" s="544" t="s">
        <v>87</v>
      </c>
      <c r="D573" s="549" t="s">
        <v>161</v>
      </c>
      <c r="E573" s="550" t="s">
        <v>194</v>
      </c>
      <c r="F573" s="1070"/>
      <c r="G573" s="214">
        <v>2021</v>
      </c>
      <c r="H573" s="176" t="s">
        <v>212</v>
      </c>
      <c r="I573" s="176" t="s">
        <v>204</v>
      </c>
      <c r="J573" s="330" t="s">
        <v>196</v>
      </c>
      <c r="K573" s="176" t="s">
        <v>1181</v>
      </c>
      <c r="L573" s="176" t="s">
        <v>167</v>
      </c>
      <c r="M573" s="327" t="s">
        <v>870</v>
      </c>
      <c r="N573" s="55">
        <v>2.0099999999999998</v>
      </c>
      <c r="O573" s="55">
        <f t="shared" si="790"/>
        <v>1.58</v>
      </c>
      <c r="P573" s="55">
        <v>2.0099999999999998</v>
      </c>
      <c r="Q573" s="55">
        <f t="shared" si="791"/>
        <v>2.0099999999999998</v>
      </c>
      <c r="R573" s="55">
        <f t="shared" si="791"/>
        <v>2.0099999999999998</v>
      </c>
      <c r="S573" s="55">
        <f t="shared" si="791"/>
        <v>2.0099999999999998</v>
      </c>
      <c r="T573" s="55">
        <f t="shared" si="791"/>
        <v>2.0099999999999998</v>
      </c>
      <c r="U573" s="55">
        <f t="shared" si="792"/>
        <v>2.0099999999999998</v>
      </c>
      <c r="V573" s="55">
        <f t="shared" si="792"/>
        <v>2.0099999999999998</v>
      </c>
      <c r="W573" s="55">
        <f t="shared" si="792"/>
        <v>2.0099999999999998</v>
      </c>
      <c r="X573" s="55">
        <v>1.58</v>
      </c>
      <c r="Y573" s="55">
        <f t="shared" ref="Y573:AA573" si="964">X573</f>
        <v>1.58</v>
      </c>
      <c r="Z573" s="55">
        <f t="shared" si="964"/>
        <v>1.58</v>
      </c>
      <c r="AA573" s="55">
        <f t="shared" si="964"/>
        <v>1.58</v>
      </c>
      <c r="AB573" s="147">
        <f t="shared" si="794"/>
        <v>0.13</v>
      </c>
      <c r="AC573" s="147">
        <v>0.15</v>
      </c>
      <c r="AD573" s="147">
        <f t="shared" ref="AD573:AJ573" si="965">AC573</f>
        <v>0.15</v>
      </c>
      <c r="AE573" s="147">
        <f t="shared" si="965"/>
        <v>0.15</v>
      </c>
      <c r="AF573" s="147">
        <f t="shared" si="965"/>
        <v>0.15</v>
      </c>
      <c r="AG573" s="147">
        <f t="shared" si="965"/>
        <v>0.15</v>
      </c>
      <c r="AH573" s="147">
        <f t="shared" si="965"/>
        <v>0.15</v>
      </c>
      <c r="AI573" s="147">
        <f t="shared" si="965"/>
        <v>0.15</v>
      </c>
      <c r="AJ573" s="147">
        <f t="shared" si="965"/>
        <v>0.15</v>
      </c>
      <c r="AK573" s="147">
        <v>0.13</v>
      </c>
      <c r="AL573" s="147">
        <f t="shared" ref="AL573:AN573" si="966">AK573</f>
        <v>0.13</v>
      </c>
      <c r="AM573" s="147">
        <f t="shared" si="966"/>
        <v>0.13</v>
      </c>
      <c r="AN573" s="147">
        <f t="shared" si="966"/>
        <v>0.13</v>
      </c>
      <c r="AO573" s="420">
        <v>18480</v>
      </c>
      <c r="AP573" s="431">
        <f t="shared" si="779"/>
        <v>2772</v>
      </c>
      <c r="AQ573" s="385">
        <v>28080</v>
      </c>
      <c r="AR573" s="237">
        <f t="shared" si="780"/>
        <v>4212</v>
      </c>
      <c r="AS573" s="96">
        <v>12120</v>
      </c>
      <c r="AT573" s="431">
        <f t="shared" si="781"/>
        <v>1818</v>
      </c>
      <c r="AU573" s="420">
        <v>19200</v>
      </c>
      <c r="AV573" s="431">
        <f t="shared" si="782"/>
        <v>2880</v>
      </c>
      <c r="AW573" s="385">
        <v>27720</v>
      </c>
      <c r="AX573" s="431">
        <f t="shared" si="783"/>
        <v>4158</v>
      </c>
      <c r="AY573" s="386">
        <v>17640</v>
      </c>
      <c r="AZ573" s="431">
        <f t="shared" si="784"/>
        <v>2646</v>
      </c>
      <c r="BA573" s="386">
        <v>10080</v>
      </c>
      <c r="BB573" s="431">
        <f t="shared" si="785"/>
        <v>1512</v>
      </c>
      <c r="BC573" s="386">
        <v>14760</v>
      </c>
      <c r="BD573" s="431">
        <f t="shared" si="797"/>
        <v>2214</v>
      </c>
      <c r="BE573" s="385">
        <v>14760</v>
      </c>
      <c r="BF573" s="431">
        <f t="shared" si="786"/>
        <v>1918.8</v>
      </c>
      <c r="BG573" s="386">
        <v>11040</v>
      </c>
      <c r="BH573" s="431">
        <f t="shared" si="787"/>
        <v>1435.2</v>
      </c>
      <c r="BI573" s="386">
        <v>20160</v>
      </c>
      <c r="BJ573" s="431">
        <f t="shared" si="788"/>
        <v>2620.8000000000002</v>
      </c>
      <c r="BK573" s="385">
        <v>6360</v>
      </c>
      <c r="BL573" s="445">
        <f t="shared" si="789"/>
        <v>826.80000000000007</v>
      </c>
      <c r="BM573" s="77" t="s">
        <v>1504</v>
      </c>
      <c r="BN573" s="306"/>
      <c r="BO573" s="599"/>
      <c r="BP573" s="306" t="str">
        <f t="shared" si="798"/>
        <v>N51148-xx1</v>
      </c>
    </row>
    <row r="574" spans="1:68" ht="14.25" hidden="1" customHeight="1">
      <c r="A574" s="493" t="s">
        <v>864</v>
      </c>
      <c r="B574" s="130" t="s">
        <v>1422</v>
      </c>
      <c r="C574" s="544" t="s">
        <v>87</v>
      </c>
      <c r="D574" s="549" t="s">
        <v>161</v>
      </c>
      <c r="E574" s="550" t="s">
        <v>194</v>
      </c>
      <c r="F574" s="1070"/>
      <c r="G574" s="214">
        <v>2024</v>
      </c>
      <c r="H574" s="176" t="s">
        <v>212</v>
      </c>
      <c r="I574" s="176" t="s">
        <v>204</v>
      </c>
      <c r="J574" s="330" t="s">
        <v>196</v>
      </c>
      <c r="K574" s="176" t="s">
        <v>1265</v>
      </c>
      <c r="L574" s="176" t="s">
        <v>167</v>
      </c>
      <c r="M574" s="327" t="s">
        <v>870</v>
      </c>
      <c r="N574" s="55">
        <v>2.08</v>
      </c>
      <c r="O574" s="55">
        <f t="shared" si="790"/>
        <v>1.75</v>
      </c>
      <c r="P574" s="55">
        <v>2.16</v>
      </c>
      <c r="Q574" s="55">
        <f t="shared" si="791"/>
        <v>2.16</v>
      </c>
      <c r="R574" s="55">
        <f t="shared" si="791"/>
        <v>2.16</v>
      </c>
      <c r="S574" s="55">
        <f t="shared" si="791"/>
        <v>2.16</v>
      </c>
      <c r="T574" s="55">
        <f t="shared" si="791"/>
        <v>2.16</v>
      </c>
      <c r="U574" s="55">
        <f t="shared" si="792"/>
        <v>2.16</v>
      </c>
      <c r="V574" s="55">
        <f t="shared" si="792"/>
        <v>2.16</v>
      </c>
      <c r="W574" s="55">
        <f t="shared" si="792"/>
        <v>2.16</v>
      </c>
      <c r="X574" s="55">
        <v>1.75</v>
      </c>
      <c r="Y574" s="55">
        <f t="shared" ref="Y574:AA574" si="967">X574</f>
        <v>1.75</v>
      </c>
      <c r="Z574" s="55">
        <f t="shared" si="967"/>
        <v>1.75</v>
      </c>
      <c r="AA574" s="55">
        <f t="shared" si="967"/>
        <v>1.75</v>
      </c>
      <c r="AB574" s="147">
        <f t="shared" si="794"/>
        <v>0.15</v>
      </c>
      <c r="AC574" s="147">
        <v>0.15</v>
      </c>
      <c r="AD574" s="147">
        <f t="shared" ref="AD574:AJ574" si="968">AC574</f>
        <v>0.15</v>
      </c>
      <c r="AE574" s="147">
        <f t="shared" si="968"/>
        <v>0.15</v>
      </c>
      <c r="AF574" s="147">
        <f t="shared" si="968"/>
        <v>0.15</v>
      </c>
      <c r="AG574" s="147">
        <f t="shared" si="968"/>
        <v>0.15</v>
      </c>
      <c r="AH574" s="147">
        <f t="shared" si="968"/>
        <v>0.15</v>
      </c>
      <c r="AI574" s="147">
        <f t="shared" si="968"/>
        <v>0.15</v>
      </c>
      <c r="AJ574" s="147">
        <f t="shared" si="968"/>
        <v>0.15</v>
      </c>
      <c r="AK574" s="147">
        <v>0.15</v>
      </c>
      <c r="AL574" s="147">
        <f t="shared" ref="AL574:AN574" si="969">AK574</f>
        <v>0.15</v>
      </c>
      <c r="AM574" s="147">
        <f t="shared" si="969"/>
        <v>0.15</v>
      </c>
      <c r="AN574" s="147">
        <f t="shared" si="969"/>
        <v>0.15</v>
      </c>
      <c r="AO574" s="420">
        <v>0</v>
      </c>
      <c r="AP574" s="431">
        <f t="shared" si="779"/>
        <v>0</v>
      </c>
      <c r="AQ574" s="385">
        <v>0</v>
      </c>
      <c r="AR574" s="237">
        <f t="shared" si="780"/>
        <v>0</v>
      </c>
      <c r="AS574" s="96">
        <v>0</v>
      </c>
      <c r="AT574" s="431">
        <f t="shared" si="781"/>
        <v>0</v>
      </c>
      <c r="AU574" s="420">
        <v>515</v>
      </c>
      <c r="AV574" s="431">
        <f t="shared" si="782"/>
        <v>77.25</v>
      </c>
      <c r="AW574" s="385">
        <v>6960</v>
      </c>
      <c r="AX574" s="431">
        <f t="shared" si="783"/>
        <v>1044</v>
      </c>
      <c r="AY574" s="386">
        <v>10440</v>
      </c>
      <c r="AZ574" s="431">
        <f t="shared" si="784"/>
        <v>1566</v>
      </c>
      <c r="BA574" s="386">
        <v>21960</v>
      </c>
      <c r="BB574" s="431">
        <f t="shared" si="785"/>
        <v>3294</v>
      </c>
      <c r="BC574" s="386">
        <v>26280</v>
      </c>
      <c r="BD574" s="431">
        <f t="shared" si="797"/>
        <v>3942</v>
      </c>
      <c r="BE574" s="385">
        <v>48600</v>
      </c>
      <c r="BF574" s="431">
        <f t="shared" si="786"/>
        <v>7290</v>
      </c>
      <c r="BG574" s="386">
        <v>28440</v>
      </c>
      <c r="BH574" s="431">
        <f t="shared" si="787"/>
        <v>4266</v>
      </c>
      <c r="BI574" s="386">
        <v>41640</v>
      </c>
      <c r="BJ574" s="431">
        <f t="shared" si="788"/>
        <v>6246</v>
      </c>
      <c r="BK574" s="385">
        <v>25800</v>
      </c>
      <c r="BL574" s="445">
        <f t="shared" si="789"/>
        <v>3870</v>
      </c>
      <c r="BM574" s="77" t="s">
        <v>1508</v>
      </c>
      <c r="BN574" s="306"/>
      <c r="BO574" s="599"/>
      <c r="BP574" s="306" t="str">
        <f t="shared" si="798"/>
        <v>P13183-001</v>
      </c>
    </row>
    <row r="575" spans="1:68" ht="14.25" hidden="1" customHeight="1">
      <c r="A575" s="493" t="s">
        <v>864</v>
      </c>
      <c r="B575" s="130" t="s">
        <v>1422</v>
      </c>
      <c r="C575" s="544" t="s">
        <v>87</v>
      </c>
      <c r="D575" s="549" t="s">
        <v>161</v>
      </c>
      <c r="E575" s="550" t="s">
        <v>194</v>
      </c>
      <c r="F575" s="1070"/>
      <c r="G575" s="214">
        <v>2021</v>
      </c>
      <c r="H575" s="176" t="s">
        <v>212</v>
      </c>
      <c r="I575" s="176" t="s">
        <v>204</v>
      </c>
      <c r="J575" s="330" t="s">
        <v>196</v>
      </c>
      <c r="K575" s="176" t="s">
        <v>1181</v>
      </c>
      <c r="L575" s="176" t="s">
        <v>167</v>
      </c>
      <c r="M575" s="327" t="s">
        <v>1478</v>
      </c>
      <c r="N575" s="55">
        <v>1.66</v>
      </c>
      <c r="O575" s="55">
        <f t="shared" si="790"/>
        <v>1.5</v>
      </c>
      <c r="P575" s="55">
        <v>1.74</v>
      </c>
      <c r="Q575" s="55">
        <f t="shared" si="791"/>
        <v>1.74</v>
      </c>
      <c r="R575" s="55">
        <f t="shared" si="791"/>
        <v>1.74</v>
      </c>
      <c r="S575" s="55">
        <f t="shared" si="791"/>
        <v>1.74</v>
      </c>
      <c r="T575" s="55">
        <f t="shared" si="791"/>
        <v>1.74</v>
      </c>
      <c r="U575" s="55">
        <f t="shared" si="792"/>
        <v>1.74</v>
      </c>
      <c r="V575" s="55">
        <f t="shared" si="792"/>
        <v>1.74</v>
      </c>
      <c r="W575" s="55">
        <f t="shared" si="792"/>
        <v>1.74</v>
      </c>
      <c r="X575" s="55">
        <v>1.5</v>
      </c>
      <c r="Y575" s="55">
        <f t="shared" ref="Y575:AA575" si="970">X575</f>
        <v>1.5</v>
      </c>
      <c r="Z575" s="55">
        <f t="shared" si="970"/>
        <v>1.5</v>
      </c>
      <c r="AA575" s="55">
        <f t="shared" si="970"/>
        <v>1.5</v>
      </c>
      <c r="AB575" s="147">
        <f t="shared" si="794"/>
        <v>0</v>
      </c>
      <c r="AC575" s="147">
        <v>0</v>
      </c>
      <c r="AD575" s="147">
        <f t="shared" ref="AD575:AJ575" si="971">AC575</f>
        <v>0</v>
      </c>
      <c r="AE575" s="147">
        <f t="shared" si="971"/>
        <v>0</v>
      </c>
      <c r="AF575" s="147">
        <f t="shared" si="971"/>
        <v>0</v>
      </c>
      <c r="AG575" s="147">
        <f t="shared" si="971"/>
        <v>0</v>
      </c>
      <c r="AH575" s="147">
        <f t="shared" si="971"/>
        <v>0</v>
      </c>
      <c r="AI575" s="147">
        <f t="shared" si="971"/>
        <v>0</v>
      </c>
      <c r="AJ575" s="147">
        <f t="shared" si="971"/>
        <v>0</v>
      </c>
      <c r="AK575" s="147">
        <v>0.17</v>
      </c>
      <c r="AL575" s="147">
        <f t="shared" ref="AL575:AN575" si="972">AK575</f>
        <v>0.17</v>
      </c>
      <c r="AM575" s="147">
        <f t="shared" si="972"/>
        <v>0.17</v>
      </c>
      <c r="AN575" s="147">
        <f t="shared" si="972"/>
        <v>0.17</v>
      </c>
      <c r="AO575" s="420">
        <v>0</v>
      </c>
      <c r="AP575" s="431">
        <f t="shared" si="779"/>
        <v>0</v>
      </c>
      <c r="AQ575" s="385">
        <v>0</v>
      </c>
      <c r="AR575" s="237">
        <f t="shared" si="780"/>
        <v>0</v>
      </c>
      <c r="AS575" s="96">
        <v>840</v>
      </c>
      <c r="AT575" s="431">
        <f t="shared" si="781"/>
        <v>0</v>
      </c>
      <c r="AU575" s="420">
        <v>1800</v>
      </c>
      <c r="AV575" s="431">
        <f t="shared" si="782"/>
        <v>0</v>
      </c>
      <c r="AW575" s="385">
        <v>1200</v>
      </c>
      <c r="AX575" s="431">
        <f t="shared" si="783"/>
        <v>0</v>
      </c>
      <c r="AY575" s="386">
        <v>1200</v>
      </c>
      <c r="AZ575" s="431">
        <f t="shared" si="784"/>
        <v>0</v>
      </c>
      <c r="BA575" s="386">
        <v>1080</v>
      </c>
      <c r="BB575" s="431">
        <f t="shared" si="785"/>
        <v>0</v>
      </c>
      <c r="BC575" s="386">
        <v>8640</v>
      </c>
      <c r="BD575" s="431">
        <f t="shared" si="797"/>
        <v>0</v>
      </c>
      <c r="BE575" s="385">
        <v>1680</v>
      </c>
      <c r="BF575" s="431">
        <f t="shared" si="786"/>
        <v>285.60000000000002</v>
      </c>
      <c r="BG575" s="386">
        <v>840</v>
      </c>
      <c r="BH575" s="431">
        <f t="shared" si="787"/>
        <v>142.80000000000001</v>
      </c>
      <c r="BI575" s="386">
        <v>600</v>
      </c>
      <c r="BJ575" s="431">
        <f t="shared" si="788"/>
        <v>102.00000000000001</v>
      </c>
      <c r="BK575" s="385">
        <v>7320</v>
      </c>
      <c r="BL575" s="445">
        <f t="shared" si="789"/>
        <v>1244.4000000000001</v>
      </c>
      <c r="BM575" s="77" t="s">
        <v>1511</v>
      </c>
      <c r="BN575" s="306"/>
      <c r="BO575" s="599"/>
      <c r="BP575" s="306" t="str">
        <f t="shared" si="798"/>
        <v>M27537-001</v>
      </c>
    </row>
    <row r="576" spans="1:68" ht="14.25" hidden="1" customHeight="1">
      <c r="A576" s="493" t="s">
        <v>864</v>
      </c>
      <c r="B576" s="130" t="s">
        <v>1422</v>
      </c>
      <c r="C576" s="544" t="s">
        <v>87</v>
      </c>
      <c r="D576" s="549" t="s">
        <v>161</v>
      </c>
      <c r="E576" s="550" t="s">
        <v>194</v>
      </c>
      <c r="F576" s="1070"/>
      <c r="G576" s="214">
        <v>2024</v>
      </c>
      <c r="H576" s="176" t="s">
        <v>212</v>
      </c>
      <c r="I576" s="176" t="s">
        <v>204</v>
      </c>
      <c r="J576" s="330" t="s">
        <v>196</v>
      </c>
      <c r="K576" s="176" t="s">
        <v>1181</v>
      </c>
      <c r="L576" s="176" t="s">
        <v>167</v>
      </c>
      <c r="M576" s="327" t="s">
        <v>1478</v>
      </c>
      <c r="N576" s="55">
        <v>1.73</v>
      </c>
      <c r="O576" s="55">
        <f t="shared" si="790"/>
        <v>1.5</v>
      </c>
      <c r="P576" s="55">
        <v>1.81</v>
      </c>
      <c r="Q576" s="55">
        <f t="shared" si="791"/>
        <v>1.81</v>
      </c>
      <c r="R576" s="55">
        <f t="shared" si="791"/>
        <v>1.81</v>
      </c>
      <c r="S576" s="55">
        <f t="shared" si="791"/>
        <v>1.81</v>
      </c>
      <c r="T576" s="55">
        <f t="shared" si="791"/>
        <v>1.81</v>
      </c>
      <c r="U576" s="55">
        <f t="shared" si="792"/>
        <v>1.81</v>
      </c>
      <c r="V576" s="55">
        <f t="shared" si="792"/>
        <v>1.81</v>
      </c>
      <c r="W576" s="55">
        <f t="shared" si="792"/>
        <v>1.81</v>
      </c>
      <c r="X576" s="55">
        <v>1.5</v>
      </c>
      <c r="Y576" s="55">
        <f t="shared" ref="Y576:AA576" si="973">X576</f>
        <v>1.5</v>
      </c>
      <c r="Z576" s="55">
        <f t="shared" si="973"/>
        <v>1.5</v>
      </c>
      <c r="AA576" s="55">
        <f t="shared" si="973"/>
        <v>1.5</v>
      </c>
      <c r="AB576" s="147">
        <f t="shared" si="794"/>
        <v>7.0000000000000007E-2</v>
      </c>
      <c r="AC576" s="147">
        <v>7.0000000000000007E-2</v>
      </c>
      <c r="AD576" s="147">
        <f t="shared" ref="AD576:AJ576" si="974">AC576</f>
        <v>7.0000000000000007E-2</v>
      </c>
      <c r="AE576" s="147">
        <f t="shared" si="974"/>
        <v>7.0000000000000007E-2</v>
      </c>
      <c r="AF576" s="147">
        <f t="shared" si="974"/>
        <v>7.0000000000000007E-2</v>
      </c>
      <c r="AG576" s="147">
        <f t="shared" si="974"/>
        <v>7.0000000000000007E-2</v>
      </c>
      <c r="AH576" s="147">
        <f t="shared" si="974"/>
        <v>7.0000000000000007E-2</v>
      </c>
      <c r="AI576" s="147">
        <f t="shared" si="974"/>
        <v>7.0000000000000007E-2</v>
      </c>
      <c r="AJ576" s="147">
        <f t="shared" si="974"/>
        <v>7.0000000000000007E-2</v>
      </c>
      <c r="AK576" s="147">
        <v>0.17</v>
      </c>
      <c r="AL576" s="147">
        <f t="shared" ref="AL576:AN576" si="975">AK576</f>
        <v>0.17</v>
      </c>
      <c r="AM576" s="147">
        <f t="shared" si="975"/>
        <v>0.17</v>
      </c>
      <c r="AN576" s="147">
        <f t="shared" si="975"/>
        <v>0.17</v>
      </c>
      <c r="AO576" s="420">
        <v>0</v>
      </c>
      <c r="AP576" s="431">
        <f t="shared" si="779"/>
        <v>0</v>
      </c>
      <c r="AQ576" s="385">
        <v>0</v>
      </c>
      <c r="AR576" s="237">
        <f t="shared" si="780"/>
        <v>0</v>
      </c>
      <c r="AS576" s="96">
        <v>0</v>
      </c>
      <c r="AT576" s="431">
        <f t="shared" si="781"/>
        <v>0</v>
      </c>
      <c r="AU576" s="420">
        <v>0</v>
      </c>
      <c r="AV576" s="431">
        <f t="shared" si="782"/>
        <v>0</v>
      </c>
      <c r="AW576" s="385">
        <v>0</v>
      </c>
      <c r="AX576" s="431">
        <f t="shared" si="783"/>
        <v>0</v>
      </c>
      <c r="AY576" s="386">
        <v>0</v>
      </c>
      <c r="AZ576" s="431">
        <f t="shared" si="784"/>
        <v>0</v>
      </c>
      <c r="BA576" s="386">
        <v>0</v>
      </c>
      <c r="BB576" s="431">
        <f t="shared" si="785"/>
        <v>0</v>
      </c>
      <c r="BC576" s="386">
        <v>0</v>
      </c>
      <c r="BD576" s="431">
        <f t="shared" si="797"/>
        <v>0</v>
      </c>
      <c r="BE576" s="385">
        <v>0</v>
      </c>
      <c r="BF576" s="431">
        <f t="shared" si="786"/>
        <v>0</v>
      </c>
      <c r="BG576" s="386">
        <v>2760</v>
      </c>
      <c r="BH576" s="431">
        <f t="shared" si="787"/>
        <v>469.20000000000005</v>
      </c>
      <c r="BI576" s="386">
        <v>0</v>
      </c>
      <c r="BJ576" s="431">
        <f t="shared" si="788"/>
        <v>0</v>
      </c>
      <c r="BK576" s="385">
        <v>0</v>
      </c>
      <c r="BL576" s="445">
        <f t="shared" si="789"/>
        <v>0</v>
      </c>
      <c r="BM576" s="77" t="s">
        <v>1505</v>
      </c>
      <c r="BN576" s="306"/>
      <c r="BO576" s="599"/>
      <c r="BP576" s="306" t="str">
        <f t="shared" si="798"/>
        <v>P10272-001</v>
      </c>
    </row>
    <row r="577" spans="1:68" ht="14.25" hidden="1" customHeight="1">
      <c r="A577" s="493" t="s">
        <v>864</v>
      </c>
      <c r="B577" s="130" t="s">
        <v>1422</v>
      </c>
      <c r="C577" s="544" t="s">
        <v>87</v>
      </c>
      <c r="D577" s="549" t="s">
        <v>161</v>
      </c>
      <c r="E577" s="550" t="s">
        <v>194</v>
      </c>
      <c r="F577" s="1070"/>
      <c r="G577" s="214">
        <v>2021</v>
      </c>
      <c r="H577" s="176" t="s">
        <v>212</v>
      </c>
      <c r="I577" s="176" t="s">
        <v>204</v>
      </c>
      <c r="J577" s="330" t="s">
        <v>196</v>
      </c>
      <c r="K577" s="176" t="s">
        <v>1181</v>
      </c>
      <c r="L577" s="176" t="s">
        <v>167</v>
      </c>
      <c r="M577" s="327" t="s">
        <v>1478</v>
      </c>
      <c r="N577" s="55">
        <v>3.53</v>
      </c>
      <c r="O577" s="55">
        <f t="shared" si="790"/>
        <v>3.61</v>
      </c>
      <c r="P577" s="55">
        <v>3.61</v>
      </c>
      <c r="Q577" s="55">
        <f t="shared" si="791"/>
        <v>3.61</v>
      </c>
      <c r="R577" s="55">
        <f t="shared" si="791"/>
        <v>3.61</v>
      </c>
      <c r="S577" s="55">
        <f t="shared" si="791"/>
        <v>3.61</v>
      </c>
      <c r="T577" s="55">
        <f t="shared" si="791"/>
        <v>3.61</v>
      </c>
      <c r="U577" s="55">
        <f t="shared" si="792"/>
        <v>3.61</v>
      </c>
      <c r="V577" s="55">
        <f t="shared" si="792"/>
        <v>3.61</v>
      </c>
      <c r="W577" s="55">
        <f t="shared" si="792"/>
        <v>3.61</v>
      </c>
      <c r="X577" s="55">
        <v>3.61</v>
      </c>
      <c r="Y577" s="55">
        <f t="shared" ref="Y577:AA577" si="976">X577</f>
        <v>3.61</v>
      </c>
      <c r="Z577" s="55">
        <f t="shared" si="976"/>
        <v>3.61</v>
      </c>
      <c r="AA577" s="55">
        <f t="shared" si="976"/>
        <v>3.61</v>
      </c>
      <c r="AB577" s="147">
        <f t="shared" si="794"/>
        <v>0.1</v>
      </c>
      <c r="AC577" s="147">
        <v>0.1</v>
      </c>
      <c r="AD577" s="147">
        <f t="shared" ref="AD577:AJ577" si="977">AC577</f>
        <v>0.1</v>
      </c>
      <c r="AE577" s="147">
        <f t="shared" si="977"/>
        <v>0.1</v>
      </c>
      <c r="AF577" s="147">
        <f t="shared" si="977"/>
        <v>0.1</v>
      </c>
      <c r="AG577" s="147">
        <f t="shared" si="977"/>
        <v>0.1</v>
      </c>
      <c r="AH577" s="147">
        <f t="shared" si="977"/>
        <v>0.1</v>
      </c>
      <c r="AI577" s="147">
        <f t="shared" si="977"/>
        <v>0.1</v>
      </c>
      <c r="AJ577" s="147">
        <f t="shared" si="977"/>
        <v>0.1</v>
      </c>
      <c r="AK577" s="147">
        <v>0.1</v>
      </c>
      <c r="AL577" s="147">
        <f t="shared" ref="AL577:AN577" si="978">AK577</f>
        <v>0.1</v>
      </c>
      <c r="AM577" s="147">
        <f t="shared" si="978"/>
        <v>0.1</v>
      </c>
      <c r="AN577" s="147">
        <f t="shared" si="978"/>
        <v>0.1</v>
      </c>
      <c r="AO577" s="420">
        <v>0</v>
      </c>
      <c r="AP577" s="431">
        <f t="shared" si="779"/>
        <v>0</v>
      </c>
      <c r="AQ577" s="385">
        <v>0</v>
      </c>
      <c r="AR577" s="237">
        <f t="shared" si="780"/>
        <v>0</v>
      </c>
      <c r="AS577" s="96">
        <v>120</v>
      </c>
      <c r="AT577" s="431">
        <f t="shared" si="781"/>
        <v>12</v>
      </c>
      <c r="AU577" s="420">
        <v>720</v>
      </c>
      <c r="AV577" s="431">
        <f t="shared" si="782"/>
        <v>72</v>
      </c>
      <c r="AW577" s="385">
        <v>0</v>
      </c>
      <c r="AX577" s="431">
        <f t="shared" si="783"/>
        <v>0</v>
      </c>
      <c r="AY577" s="386">
        <v>0</v>
      </c>
      <c r="AZ577" s="431">
        <f t="shared" si="784"/>
        <v>0</v>
      </c>
      <c r="BA577" s="386">
        <v>0</v>
      </c>
      <c r="BB577" s="431">
        <f t="shared" si="785"/>
        <v>0</v>
      </c>
      <c r="BC577" s="386">
        <v>0</v>
      </c>
      <c r="BD577" s="431">
        <f t="shared" si="797"/>
        <v>0</v>
      </c>
      <c r="BE577" s="385">
        <v>360</v>
      </c>
      <c r="BF577" s="431">
        <f t="shared" si="786"/>
        <v>36</v>
      </c>
      <c r="BG577" s="386">
        <v>0</v>
      </c>
      <c r="BH577" s="431">
        <f t="shared" si="787"/>
        <v>0</v>
      </c>
      <c r="BI577" s="386">
        <v>840</v>
      </c>
      <c r="BJ577" s="431">
        <f t="shared" si="788"/>
        <v>84</v>
      </c>
      <c r="BK577" s="385">
        <v>0</v>
      </c>
      <c r="BL577" s="445">
        <f t="shared" si="789"/>
        <v>0</v>
      </c>
      <c r="BM577" s="77" t="s">
        <v>215</v>
      </c>
      <c r="BN577" s="306"/>
      <c r="BO577" s="599"/>
      <c r="BP577" s="306" t="str">
        <f t="shared" si="798"/>
        <v>M27538-001</v>
      </c>
    </row>
    <row r="578" spans="1:68" ht="14.25" hidden="1" customHeight="1">
      <c r="A578" s="493" t="s">
        <v>864</v>
      </c>
      <c r="B578" s="130" t="s">
        <v>1422</v>
      </c>
      <c r="C578" s="544" t="s">
        <v>87</v>
      </c>
      <c r="D578" s="549" t="s">
        <v>161</v>
      </c>
      <c r="E578" s="550" t="s">
        <v>194</v>
      </c>
      <c r="F578" s="1070"/>
      <c r="G578" s="214">
        <v>2024</v>
      </c>
      <c r="H578" s="176" t="s">
        <v>212</v>
      </c>
      <c r="I578" s="176" t="s">
        <v>204</v>
      </c>
      <c r="J578" s="330" t="s">
        <v>196</v>
      </c>
      <c r="K578" s="176" t="s">
        <v>1181</v>
      </c>
      <c r="L578" s="176" t="s">
        <v>167</v>
      </c>
      <c r="M578" s="327" t="s">
        <v>1478</v>
      </c>
      <c r="N578" s="55">
        <v>3.53</v>
      </c>
      <c r="O578" s="55">
        <f t="shared" si="790"/>
        <v>3.61</v>
      </c>
      <c r="P578" s="55">
        <v>3.61</v>
      </c>
      <c r="Q578" s="55">
        <f t="shared" si="791"/>
        <v>3.61</v>
      </c>
      <c r="R578" s="55">
        <f t="shared" si="791"/>
        <v>3.61</v>
      </c>
      <c r="S578" s="55">
        <f t="shared" si="791"/>
        <v>3.61</v>
      </c>
      <c r="T578" s="55">
        <f t="shared" si="791"/>
        <v>3.61</v>
      </c>
      <c r="U578" s="55">
        <f t="shared" si="792"/>
        <v>3.61</v>
      </c>
      <c r="V578" s="55">
        <f t="shared" si="792"/>
        <v>3.61</v>
      </c>
      <c r="W578" s="55">
        <f t="shared" si="792"/>
        <v>3.61</v>
      </c>
      <c r="X578" s="55">
        <v>3.61</v>
      </c>
      <c r="Y578" s="55">
        <f t="shared" ref="Y578:AA578" si="979">X578</f>
        <v>3.61</v>
      </c>
      <c r="Z578" s="55">
        <f t="shared" si="979"/>
        <v>3.61</v>
      </c>
      <c r="AA578" s="55">
        <f t="shared" si="979"/>
        <v>3.61</v>
      </c>
      <c r="AB578" s="147">
        <f t="shared" si="794"/>
        <v>0.1</v>
      </c>
      <c r="AC578" s="147">
        <v>0.1</v>
      </c>
      <c r="AD578" s="147">
        <f t="shared" ref="AD578:AJ578" si="980">AC578</f>
        <v>0.1</v>
      </c>
      <c r="AE578" s="147">
        <f t="shared" si="980"/>
        <v>0.1</v>
      </c>
      <c r="AF578" s="147">
        <f t="shared" si="980"/>
        <v>0.1</v>
      </c>
      <c r="AG578" s="147">
        <f t="shared" si="980"/>
        <v>0.1</v>
      </c>
      <c r="AH578" s="147">
        <f t="shared" si="980"/>
        <v>0.1</v>
      </c>
      <c r="AI578" s="147">
        <f t="shared" si="980"/>
        <v>0.1</v>
      </c>
      <c r="AJ578" s="147">
        <f t="shared" si="980"/>
        <v>0.1</v>
      </c>
      <c r="AK578" s="147">
        <v>0.1</v>
      </c>
      <c r="AL578" s="147">
        <f t="shared" ref="AL578:AN578" si="981">AK578</f>
        <v>0.1</v>
      </c>
      <c r="AM578" s="147">
        <f t="shared" si="981"/>
        <v>0.1</v>
      </c>
      <c r="AN578" s="147">
        <f t="shared" si="981"/>
        <v>0.1</v>
      </c>
      <c r="AO578" s="420">
        <v>0</v>
      </c>
      <c r="AP578" s="431">
        <f t="shared" si="779"/>
        <v>0</v>
      </c>
      <c r="AQ578" s="385">
        <v>0</v>
      </c>
      <c r="AR578" s="237">
        <f t="shared" si="780"/>
        <v>0</v>
      </c>
      <c r="AS578" s="96">
        <v>0</v>
      </c>
      <c r="AT578" s="431">
        <f t="shared" si="781"/>
        <v>0</v>
      </c>
      <c r="AU578" s="420">
        <v>0</v>
      </c>
      <c r="AV578" s="431">
        <f t="shared" si="782"/>
        <v>0</v>
      </c>
      <c r="AW578" s="385">
        <v>0</v>
      </c>
      <c r="AX578" s="431">
        <f t="shared" si="783"/>
        <v>0</v>
      </c>
      <c r="AY578" s="386">
        <v>0</v>
      </c>
      <c r="AZ578" s="431">
        <f t="shared" si="784"/>
        <v>0</v>
      </c>
      <c r="BA578" s="386">
        <v>0</v>
      </c>
      <c r="BB578" s="431">
        <f t="shared" si="785"/>
        <v>0</v>
      </c>
      <c r="BC578" s="386">
        <v>0</v>
      </c>
      <c r="BD578" s="431">
        <f t="shared" si="797"/>
        <v>0</v>
      </c>
      <c r="BE578" s="385">
        <v>0</v>
      </c>
      <c r="BF578" s="431">
        <f t="shared" si="786"/>
        <v>0</v>
      </c>
      <c r="BG578" s="386">
        <v>0</v>
      </c>
      <c r="BH578" s="431">
        <f t="shared" si="787"/>
        <v>0</v>
      </c>
      <c r="BI578" s="386">
        <v>0</v>
      </c>
      <c r="BJ578" s="431">
        <f t="shared" si="788"/>
        <v>0</v>
      </c>
      <c r="BK578" s="385">
        <v>0</v>
      </c>
      <c r="BL578" s="445">
        <f t="shared" si="789"/>
        <v>0</v>
      </c>
      <c r="BM578" s="77" t="s">
        <v>1506</v>
      </c>
      <c r="BN578" s="306"/>
      <c r="BO578" s="599"/>
      <c r="BP578" s="306" t="str">
        <f t="shared" si="798"/>
        <v>P10275-001</v>
      </c>
    </row>
    <row r="579" spans="1:68" ht="14.25" hidden="1" customHeight="1">
      <c r="A579" s="493" t="s">
        <v>864</v>
      </c>
      <c r="B579" s="130" t="s">
        <v>1422</v>
      </c>
      <c r="C579" s="544" t="s">
        <v>87</v>
      </c>
      <c r="D579" s="549" t="s">
        <v>161</v>
      </c>
      <c r="E579" s="550" t="s">
        <v>194</v>
      </c>
      <c r="F579" s="1070"/>
      <c r="G579" s="214">
        <v>2024</v>
      </c>
      <c r="H579" s="176" t="s">
        <v>212</v>
      </c>
      <c r="I579" s="176" t="s">
        <v>204</v>
      </c>
      <c r="J579" s="330" t="s">
        <v>196</v>
      </c>
      <c r="K579" s="176" t="s">
        <v>1181</v>
      </c>
      <c r="L579" s="176" t="s">
        <v>167</v>
      </c>
      <c r="M579" s="327" t="s">
        <v>1478</v>
      </c>
      <c r="N579" s="55">
        <v>2.0099999999999998</v>
      </c>
      <c r="O579" s="55">
        <f t="shared" si="790"/>
        <v>2.0299999999999998</v>
      </c>
      <c r="P579" s="55">
        <v>2.0299999999999998</v>
      </c>
      <c r="Q579" s="55">
        <f t="shared" si="791"/>
        <v>2.0299999999999998</v>
      </c>
      <c r="R579" s="55">
        <f t="shared" si="791"/>
        <v>2.0299999999999998</v>
      </c>
      <c r="S579" s="55">
        <f t="shared" si="791"/>
        <v>2.0299999999999998</v>
      </c>
      <c r="T579" s="55">
        <f t="shared" si="791"/>
        <v>2.0299999999999998</v>
      </c>
      <c r="U579" s="55">
        <f t="shared" si="792"/>
        <v>2.0299999999999998</v>
      </c>
      <c r="V579" s="55">
        <f t="shared" si="792"/>
        <v>2.0299999999999998</v>
      </c>
      <c r="W579" s="55">
        <f t="shared" si="792"/>
        <v>2.0299999999999998</v>
      </c>
      <c r="X579" s="55">
        <v>2.0299999999999998</v>
      </c>
      <c r="Y579" s="55">
        <f t="shared" ref="Y579:AA579" si="982">X579</f>
        <v>2.0299999999999998</v>
      </c>
      <c r="Z579" s="55">
        <f t="shared" si="982"/>
        <v>2.0299999999999998</v>
      </c>
      <c r="AA579" s="55">
        <f t="shared" si="982"/>
        <v>2.0299999999999998</v>
      </c>
      <c r="AB579" s="147">
        <f t="shared" si="794"/>
        <v>0.12</v>
      </c>
      <c r="AC579" s="147">
        <v>0.12</v>
      </c>
      <c r="AD579" s="147">
        <f t="shared" ref="AD579:AJ579" si="983">AC579</f>
        <v>0.12</v>
      </c>
      <c r="AE579" s="147">
        <f t="shared" si="983"/>
        <v>0.12</v>
      </c>
      <c r="AF579" s="147">
        <f t="shared" si="983"/>
        <v>0.12</v>
      </c>
      <c r="AG579" s="147">
        <f t="shared" si="983"/>
        <v>0.12</v>
      </c>
      <c r="AH579" s="147">
        <f t="shared" si="983"/>
        <v>0.12</v>
      </c>
      <c r="AI579" s="147">
        <f t="shared" si="983"/>
        <v>0.12</v>
      </c>
      <c r="AJ579" s="147">
        <f t="shared" si="983"/>
        <v>0.12</v>
      </c>
      <c r="AK579" s="147">
        <v>0.12</v>
      </c>
      <c r="AL579" s="147">
        <f t="shared" ref="AL579:AN579" si="984">AK579</f>
        <v>0.12</v>
      </c>
      <c r="AM579" s="147">
        <f t="shared" si="984"/>
        <v>0.12</v>
      </c>
      <c r="AN579" s="147">
        <f t="shared" si="984"/>
        <v>0.12</v>
      </c>
      <c r="AO579" s="420">
        <v>0</v>
      </c>
      <c r="AP579" s="431">
        <f t="shared" si="779"/>
        <v>0</v>
      </c>
      <c r="AQ579" s="385">
        <v>0</v>
      </c>
      <c r="AR579" s="237">
        <f t="shared" si="780"/>
        <v>0</v>
      </c>
      <c r="AS579" s="96">
        <v>0</v>
      </c>
      <c r="AT579" s="431">
        <f t="shared" si="781"/>
        <v>0</v>
      </c>
      <c r="AU579" s="420">
        <v>0</v>
      </c>
      <c r="AV579" s="431">
        <f t="shared" si="782"/>
        <v>0</v>
      </c>
      <c r="AW579" s="385">
        <v>0</v>
      </c>
      <c r="AX579" s="431">
        <f t="shared" si="783"/>
        <v>0</v>
      </c>
      <c r="AY579" s="386">
        <v>0</v>
      </c>
      <c r="AZ579" s="431">
        <f t="shared" si="784"/>
        <v>0</v>
      </c>
      <c r="BA579" s="386">
        <v>0</v>
      </c>
      <c r="BB579" s="431">
        <f t="shared" si="785"/>
        <v>0</v>
      </c>
      <c r="BC579" s="386">
        <v>0</v>
      </c>
      <c r="BD579" s="431">
        <f t="shared" si="797"/>
        <v>0</v>
      </c>
      <c r="BE579" s="385">
        <v>0</v>
      </c>
      <c r="BF579" s="431">
        <f t="shared" si="786"/>
        <v>0</v>
      </c>
      <c r="BG579" s="386">
        <v>0</v>
      </c>
      <c r="BH579" s="431">
        <f t="shared" si="787"/>
        <v>0</v>
      </c>
      <c r="BI579" s="386">
        <v>0</v>
      </c>
      <c r="BJ579" s="431">
        <f t="shared" si="788"/>
        <v>0</v>
      </c>
      <c r="BK579" s="385">
        <v>0</v>
      </c>
      <c r="BL579" s="445">
        <f t="shared" si="789"/>
        <v>0</v>
      </c>
      <c r="BM579" s="77" t="s">
        <v>1507</v>
      </c>
      <c r="BN579" s="306"/>
      <c r="BO579" s="599"/>
      <c r="BP579" s="306" t="str">
        <f t="shared" si="798"/>
        <v>P10274-001</v>
      </c>
    </row>
    <row r="580" spans="1:68" ht="14.25" hidden="1" customHeight="1">
      <c r="A580" s="493" t="s">
        <v>864</v>
      </c>
      <c r="B580" s="130" t="s">
        <v>1422</v>
      </c>
      <c r="C580" s="544" t="s">
        <v>87</v>
      </c>
      <c r="D580" s="549" t="s">
        <v>161</v>
      </c>
      <c r="E580" s="550" t="s">
        <v>194</v>
      </c>
      <c r="F580" s="1070"/>
      <c r="G580" s="214">
        <v>2021</v>
      </c>
      <c r="H580" s="176" t="s">
        <v>212</v>
      </c>
      <c r="I580" s="176" t="s">
        <v>204</v>
      </c>
      <c r="J580" s="330" t="s">
        <v>196</v>
      </c>
      <c r="K580" s="176" t="s">
        <v>1181</v>
      </c>
      <c r="L580" s="176" t="s">
        <v>1182</v>
      </c>
      <c r="M580" s="327" t="s">
        <v>1513</v>
      </c>
      <c r="N580" s="55">
        <v>1.66</v>
      </c>
      <c r="O580" s="55">
        <f t="shared" si="790"/>
        <v>1.6</v>
      </c>
      <c r="P580" s="55">
        <v>1.84</v>
      </c>
      <c r="Q580" s="55">
        <f t="shared" si="791"/>
        <v>1.84</v>
      </c>
      <c r="R580" s="55">
        <f t="shared" si="791"/>
        <v>1.84</v>
      </c>
      <c r="S580" s="55">
        <f t="shared" si="791"/>
        <v>1.84</v>
      </c>
      <c r="T580" s="55">
        <f t="shared" ref="T580:W643" si="985">S580</f>
        <v>1.84</v>
      </c>
      <c r="U580" s="55">
        <f t="shared" si="792"/>
        <v>1.84</v>
      </c>
      <c r="V580" s="55">
        <f t="shared" si="792"/>
        <v>1.84</v>
      </c>
      <c r="W580" s="55">
        <f t="shared" si="792"/>
        <v>1.84</v>
      </c>
      <c r="X580" s="55">
        <v>1.6</v>
      </c>
      <c r="Y580" s="55">
        <f t="shared" ref="Y580:AA580" si="986">X580</f>
        <v>1.6</v>
      </c>
      <c r="Z580" s="55">
        <f t="shared" si="986"/>
        <v>1.6</v>
      </c>
      <c r="AA580" s="55">
        <f t="shared" si="986"/>
        <v>1.6</v>
      </c>
      <c r="AB580" s="147">
        <f t="shared" si="794"/>
        <v>0</v>
      </c>
      <c r="AC580" s="147">
        <v>0</v>
      </c>
      <c r="AD580" s="147">
        <f t="shared" ref="AD580:AJ580" si="987">AC580</f>
        <v>0</v>
      </c>
      <c r="AE580" s="147">
        <f t="shared" si="987"/>
        <v>0</v>
      </c>
      <c r="AF580" s="147">
        <f t="shared" si="987"/>
        <v>0</v>
      </c>
      <c r="AG580" s="147">
        <f t="shared" si="987"/>
        <v>0</v>
      </c>
      <c r="AH580" s="147">
        <f t="shared" si="987"/>
        <v>0</v>
      </c>
      <c r="AI580" s="147">
        <f t="shared" si="987"/>
        <v>0</v>
      </c>
      <c r="AJ580" s="147">
        <f t="shared" si="987"/>
        <v>0</v>
      </c>
      <c r="AK580" s="147">
        <v>0.17</v>
      </c>
      <c r="AL580" s="147">
        <f t="shared" ref="AL580:AN580" si="988">AK580</f>
        <v>0.17</v>
      </c>
      <c r="AM580" s="147">
        <f t="shared" si="988"/>
        <v>0.17</v>
      </c>
      <c r="AN580" s="147">
        <f t="shared" si="988"/>
        <v>0.17</v>
      </c>
      <c r="AO580" s="420">
        <v>100800</v>
      </c>
      <c r="AP580" s="431">
        <f t="shared" ref="AP580:AP643" si="989">AO580*AC580</f>
        <v>0</v>
      </c>
      <c r="AQ580" s="385">
        <v>36960</v>
      </c>
      <c r="AR580" s="237">
        <f t="shared" ref="AR580:AR643" si="990">AQ580*AD580</f>
        <v>0</v>
      </c>
      <c r="AS580" s="96">
        <v>43680</v>
      </c>
      <c r="AT580" s="431">
        <f t="shared" ref="AT580:AT643" si="991">AS580*AE580</f>
        <v>0</v>
      </c>
      <c r="AU580" s="420">
        <v>94080</v>
      </c>
      <c r="AV580" s="431">
        <f t="shared" ref="AV580:AV643" si="992">AU580*AF580</f>
        <v>0</v>
      </c>
      <c r="AW580" s="385">
        <v>87360</v>
      </c>
      <c r="AX580" s="431">
        <f t="shared" ref="AX580:AX643" si="993">AW580*AG580</f>
        <v>0</v>
      </c>
      <c r="AY580" s="386">
        <v>60480</v>
      </c>
      <c r="AZ580" s="431">
        <f t="shared" ref="AZ580:AZ643" si="994">AY580*AH580</f>
        <v>0</v>
      </c>
      <c r="BA580" s="386">
        <v>67200</v>
      </c>
      <c r="BB580" s="431">
        <f t="shared" ref="BB580:BB643" si="995">BA580*AI580</f>
        <v>0</v>
      </c>
      <c r="BC580" s="386">
        <v>80640</v>
      </c>
      <c r="BD580" s="431">
        <f t="shared" si="797"/>
        <v>0</v>
      </c>
      <c r="BE580" s="385">
        <v>50400</v>
      </c>
      <c r="BF580" s="431">
        <f t="shared" ref="BF580:BF643" si="996">BE580*AK580</f>
        <v>8568</v>
      </c>
      <c r="BG580" s="386">
        <v>50400</v>
      </c>
      <c r="BH580" s="431">
        <f t="shared" ref="BH580:BH643" si="997">BG580*AL580</f>
        <v>8568</v>
      </c>
      <c r="BI580" s="386">
        <v>40320</v>
      </c>
      <c r="BJ580" s="431">
        <f t="shared" ref="BJ580:BJ643" si="998">BI580*AM580</f>
        <v>6854.4000000000005</v>
      </c>
      <c r="BK580" s="385">
        <v>22800</v>
      </c>
      <c r="BL580" s="445">
        <f t="shared" ref="BL580:BL643" si="999">BK580*AN580</f>
        <v>3876.0000000000005</v>
      </c>
      <c r="BM580" s="77" t="s">
        <v>1511</v>
      </c>
      <c r="BN580" s="306"/>
      <c r="BO580" s="599"/>
      <c r="BP580" s="306" t="str">
        <f t="shared" si="798"/>
        <v>M27537-001</v>
      </c>
    </row>
    <row r="581" spans="1:68" ht="14.25" hidden="1" customHeight="1">
      <c r="A581" s="493" t="s">
        <v>864</v>
      </c>
      <c r="B581" s="130" t="s">
        <v>1422</v>
      </c>
      <c r="C581" s="544" t="s">
        <v>87</v>
      </c>
      <c r="D581" s="549" t="s">
        <v>161</v>
      </c>
      <c r="E581" s="550" t="s">
        <v>194</v>
      </c>
      <c r="F581" s="1070"/>
      <c r="G581" s="214">
        <v>2024</v>
      </c>
      <c r="H581" s="176" t="s">
        <v>212</v>
      </c>
      <c r="I581" s="176" t="s">
        <v>204</v>
      </c>
      <c r="J581" s="330" t="s">
        <v>196</v>
      </c>
      <c r="K581" s="176" t="s">
        <v>1181</v>
      </c>
      <c r="L581" s="176" t="s">
        <v>1182</v>
      </c>
      <c r="M581" s="327" t="s">
        <v>1513</v>
      </c>
      <c r="N581" s="55">
        <v>1.73</v>
      </c>
      <c r="O581" s="55">
        <f t="shared" ref="O581:O644" si="1000">MIN(P581:AA581)</f>
        <v>1.6</v>
      </c>
      <c r="P581" s="55">
        <v>1.91</v>
      </c>
      <c r="Q581" s="55">
        <f t="shared" ref="Q581:W644" si="1001">P581</f>
        <v>1.91</v>
      </c>
      <c r="R581" s="55">
        <f t="shared" si="1001"/>
        <v>1.91</v>
      </c>
      <c r="S581" s="55">
        <f t="shared" si="1001"/>
        <v>1.91</v>
      </c>
      <c r="T581" s="55">
        <f t="shared" si="985"/>
        <v>1.91</v>
      </c>
      <c r="U581" s="55">
        <f t="shared" si="985"/>
        <v>1.91</v>
      </c>
      <c r="V581" s="55">
        <f t="shared" si="985"/>
        <v>1.91</v>
      </c>
      <c r="W581" s="55">
        <f t="shared" si="985"/>
        <v>1.91</v>
      </c>
      <c r="X581" s="55">
        <v>1.6</v>
      </c>
      <c r="Y581" s="55">
        <f t="shared" ref="Y581:AA581" si="1002">X581</f>
        <v>1.6</v>
      </c>
      <c r="Z581" s="55">
        <f t="shared" si="1002"/>
        <v>1.6</v>
      </c>
      <c r="AA581" s="55">
        <f t="shared" si="1002"/>
        <v>1.6</v>
      </c>
      <c r="AB581" s="147">
        <f t="shared" ref="AB581:AB644" si="1003">MIN(AC581:AN581)</f>
        <v>7.0000000000000007E-2</v>
      </c>
      <c r="AC581" s="147">
        <v>7.0000000000000007E-2</v>
      </c>
      <c r="AD581" s="147">
        <f t="shared" ref="AD581:AJ581" si="1004">AC581</f>
        <v>7.0000000000000007E-2</v>
      </c>
      <c r="AE581" s="147">
        <f t="shared" si="1004"/>
        <v>7.0000000000000007E-2</v>
      </c>
      <c r="AF581" s="147">
        <f t="shared" si="1004"/>
        <v>7.0000000000000007E-2</v>
      </c>
      <c r="AG581" s="147">
        <f t="shared" si="1004"/>
        <v>7.0000000000000007E-2</v>
      </c>
      <c r="AH581" s="147">
        <f t="shared" si="1004"/>
        <v>7.0000000000000007E-2</v>
      </c>
      <c r="AI581" s="147">
        <f t="shared" si="1004"/>
        <v>7.0000000000000007E-2</v>
      </c>
      <c r="AJ581" s="147">
        <f t="shared" si="1004"/>
        <v>7.0000000000000007E-2</v>
      </c>
      <c r="AK581" s="147">
        <v>0.17</v>
      </c>
      <c r="AL581" s="147">
        <f t="shared" ref="AL581:AN581" si="1005">AK581</f>
        <v>0.17</v>
      </c>
      <c r="AM581" s="147">
        <f t="shared" si="1005"/>
        <v>0.17</v>
      </c>
      <c r="AN581" s="147">
        <f t="shared" si="1005"/>
        <v>0.17</v>
      </c>
      <c r="AO581" s="420">
        <v>0</v>
      </c>
      <c r="AP581" s="431">
        <f t="shared" si="989"/>
        <v>0</v>
      </c>
      <c r="AQ581" s="385">
        <v>0</v>
      </c>
      <c r="AR581" s="237">
        <f t="shared" si="990"/>
        <v>0</v>
      </c>
      <c r="AS581" s="96">
        <v>0</v>
      </c>
      <c r="AT581" s="431">
        <f t="shared" si="991"/>
        <v>0</v>
      </c>
      <c r="AU581" s="420">
        <v>0</v>
      </c>
      <c r="AV581" s="431">
        <f t="shared" si="992"/>
        <v>0</v>
      </c>
      <c r="AW581" s="385">
        <v>0</v>
      </c>
      <c r="AX581" s="431">
        <f t="shared" si="993"/>
        <v>0</v>
      </c>
      <c r="AY581" s="386">
        <v>0</v>
      </c>
      <c r="AZ581" s="431">
        <f t="shared" si="994"/>
        <v>0</v>
      </c>
      <c r="BA581" s="386">
        <v>0</v>
      </c>
      <c r="BB581" s="431">
        <f t="shared" si="995"/>
        <v>0</v>
      </c>
      <c r="BC581" s="386">
        <v>0</v>
      </c>
      <c r="BD581" s="431">
        <f t="shared" ref="BD581:BD644" si="1006">BC581*AJ581</f>
        <v>0</v>
      </c>
      <c r="BE581" s="385">
        <v>3360</v>
      </c>
      <c r="BF581" s="431">
        <f t="shared" si="996"/>
        <v>571.20000000000005</v>
      </c>
      <c r="BG581" s="386">
        <v>3360</v>
      </c>
      <c r="BH581" s="431">
        <f t="shared" si="997"/>
        <v>571.20000000000005</v>
      </c>
      <c r="BI581" s="386">
        <v>0</v>
      </c>
      <c r="BJ581" s="431">
        <f t="shared" si="998"/>
        <v>0</v>
      </c>
      <c r="BK581" s="385">
        <v>12000</v>
      </c>
      <c r="BL581" s="445">
        <f t="shared" si="999"/>
        <v>2040.0000000000002</v>
      </c>
      <c r="BM581" s="77" t="s">
        <v>1505</v>
      </c>
      <c r="BN581" s="306"/>
      <c r="BO581" s="599"/>
      <c r="BP581" s="306" t="str">
        <f t="shared" ref="BP581:BP644" si="1007">BM581</f>
        <v>P10272-001</v>
      </c>
    </row>
    <row r="582" spans="1:68" ht="14.25" hidden="1" customHeight="1">
      <c r="A582" s="493" t="s">
        <v>864</v>
      </c>
      <c r="B582" s="130" t="s">
        <v>1422</v>
      </c>
      <c r="C582" s="544" t="s">
        <v>87</v>
      </c>
      <c r="D582" s="549" t="s">
        <v>161</v>
      </c>
      <c r="E582" s="550" t="s">
        <v>194</v>
      </c>
      <c r="F582" s="1070"/>
      <c r="G582" s="214">
        <v>2021</v>
      </c>
      <c r="H582" s="176" t="s">
        <v>212</v>
      </c>
      <c r="I582" s="176" t="s">
        <v>204</v>
      </c>
      <c r="J582" s="330" t="s">
        <v>196</v>
      </c>
      <c r="K582" s="176" t="s">
        <v>1181</v>
      </c>
      <c r="L582" s="176" t="s">
        <v>1182</v>
      </c>
      <c r="M582" s="327" t="s">
        <v>1513</v>
      </c>
      <c r="N582" s="55">
        <v>3.53</v>
      </c>
      <c r="O582" s="55">
        <f t="shared" si="1000"/>
        <v>3.71</v>
      </c>
      <c r="P582" s="55">
        <v>3.71</v>
      </c>
      <c r="Q582" s="55">
        <f t="shared" si="1001"/>
        <v>3.71</v>
      </c>
      <c r="R582" s="55">
        <f t="shared" si="1001"/>
        <v>3.71</v>
      </c>
      <c r="S582" s="55">
        <f t="shared" si="1001"/>
        <v>3.71</v>
      </c>
      <c r="T582" s="55">
        <f t="shared" si="985"/>
        <v>3.71</v>
      </c>
      <c r="U582" s="55">
        <f t="shared" si="985"/>
        <v>3.71</v>
      </c>
      <c r="V582" s="55">
        <f t="shared" si="985"/>
        <v>3.71</v>
      </c>
      <c r="W582" s="55">
        <f t="shared" si="985"/>
        <v>3.71</v>
      </c>
      <c r="X582" s="55">
        <v>3.71</v>
      </c>
      <c r="Y582" s="55">
        <f t="shared" ref="Y582:AA582" si="1008">X582</f>
        <v>3.71</v>
      </c>
      <c r="Z582" s="55">
        <f t="shared" si="1008"/>
        <v>3.71</v>
      </c>
      <c r="AA582" s="55">
        <f t="shared" si="1008"/>
        <v>3.71</v>
      </c>
      <c r="AB582" s="147">
        <f t="shared" si="1003"/>
        <v>0.1</v>
      </c>
      <c r="AC582" s="147">
        <v>0.1</v>
      </c>
      <c r="AD582" s="147">
        <f t="shared" ref="AD582:AJ582" si="1009">AC582</f>
        <v>0.1</v>
      </c>
      <c r="AE582" s="147">
        <f t="shared" si="1009"/>
        <v>0.1</v>
      </c>
      <c r="AF582" s="147">
        <f t="shared" si="1009"/>
        <v>0.1</v>
      </c>
      <c r="AG582" s="147">
        <f t="shared" si="1009"/>
        <v>0.1</v>
      </c>
      <c r="AH582" s="147">
        <f t="shared" si="1009"/>
        <v>0.1</v>
      </c>
      <c r="AI582" s="147">
        <f t="shared" si="1009"/>
        <v>0.1</v>
      </c>
      <c r="AJ582" s="147">
        <f t="shared" si="1009"/>
        <v>0.1</v>
      </c>
      <c r="AK582" s="147">
        <v>0.1</v>
      </c>
      <c r="AL582" s="147">
        <f t="shared" ref="AL582:AN582" si="1010">AK582</f>
        <v>0.1</v>
      </c>
      <c r="AM582" s="147">
        <f t="shared" si="1010"/>
        <v>0.1</v>
      </c>
      <c r="AN582" s="147">
        <f t="shared" si="1010"/>
        <v>0.1</v>
      </c>
      <c r="AO582" s="420">
        <v>16800</v>
      </c>
      <c r="AP582" s="431">
        <f t="shared" si="989"/>
        <v>1680</v>
      </c>
      <c r="AQ582" s="385">
        <v>6720</v>
      </c>
      <c r="AR582" s="237">
        <f t="shared" si="990"/>
        <v>672</v>
      </c>
      <c r="AS582" s="96">
        <v>40320</v>
      </c>
      <c r="AT582" s="431">
        <f t="shared" si="991"/>
        <v>4032</v>
      </c>
      <c r="AU582" s="420">
        <v>16800</v>
      </c>
      <c r="AV582" s="431">
        <f t="shared" si="992"/>
        <v>1680</v>
      </c>
      <c r="AW582" s="385">
        <v>23520</v>
      </c>
      <c r="AX582" s="431">
        <f t="shared" si="993"/>
        <v>2352</v>
      </c>
      <c r="AY582" s="386">
        <v>16800</v>
      </c>
      <c r="AZ582" s="431">
        <f t="shared" si="994"/>
        <v>1680</v>
      </c>
      <c r="BA582" s="386">
        <v>23520</v>
      </c>
      <c r="BB582" s="431">
        <f t="shared" si="995"/>
        <v>2352</v>
      </c>
      <c r="BC582" s="386">
        <v>20160</v>
      </c>
      <c r="BD582" s="431">
        <f t="shared" si="1006"/>
        <v>2016</v>
      </c>
      <c r="BE582" s="385">
        <v>10080</v>
      </c>
      <c r="BF582" s="431">
        <f t="shared" si="996"/>
        <v>1008</v>
      </c>
      <c r="BG582" s="386">
        <v>16800</v>
      </c>
      <c r="BH582" s="431">
        <f t="shared" si="997"/>
        <v>1680</v>
      </c>
      <c r="BI582" s="386">
        <v>6720</v>
      </c>
      <c r="BJ582" s="431">
        <f t="shared" si="998"/>
        <v>672</v>
      </c>
      <c r="BK582" s="385">
        <v>13440</v>
      </c>
      <c r="BL582" s="445">
        <f t="shared" si="999"/>
        <v>1344</v>
      </c>
      <c r="BM582" s="77" t="s">
        <v>215</v>
      </c>
      <c r="BN582" s="306"/>
      <c r="BO582" s="599"/>
      <c r="BP582" s="306" t="str">
        <f t="shared" si="1007"/>
        <v>M27538-001</v>
      </c>
    </row>
    <row r="583" spans="1:68" ht="14.25" hidden="1" customHeight="1">
      <c r="A583" s="493" t="s">
        <v>864</v>
      </c>
      <c r="B583" s="130" t="s">
        <v>1422</v>
      </c>
      <c r="C583" s="544" t="s">
        <v>87</v>
      </c>
      <c r="D583" s="549" t="s">
        <v>161</v>
      </c>
      <c r="E583" s="550" t="s">
        <v>194</v>
      </c>
      <c r="F583" s="1070"/>
      <c r="G583" s="214">
        <v>2024</v>
      </c>
      <c r="H583" s="176" t="s">
        <v>212</v>
      </c>
      <c r="I583" s="176" t="s">
        <v>204</v>
      </c>
      <c r="J583" s="330" t="s">
        <v>196</v>
      </c>
      <c r="K583" s="176" t="s">
        <v>1181</v>
      </c>
      <c r="L583" s="176" t="s">
        <v>1182</v>
      </c>
      <c r="M583" s="327" t="s">
        <v>1513</v>
      </c>
      <c r="N583" s="55">
        <v>3.53</v>
      </c>
      <c r="O583" s="55">
        <f t="shared" si="1000"/>
        <v>3.71</v>
      </c>
      <c r="P583" s="55">
        <v>3.71</v>
      </c>
      <c r="Q583" s="55">
        <f t="shared" si="1001"/>
        <v>3.71</v>
      </c>
      <c r="R583" s="55">
        <f t="shared" si="1001"/>
        <v>3.71</v>
      </c>
      <c r="S583" s="55">
        <f t="shared" si="1001"/>
        <v>3.71</v>
      </c>
      <c r="T583" s="55">
        <f t="shared" si="985"/>
        <v>3.71</v>
      </c>
      <c r="U583" s="55">
        <f t="shared" si="985"/>
        <v>3.71</v>
      </c>
      <c r="V583" s="55">
        <f t="shared" si="985"/>
        <v>3.71</v>
      </c>
      <c r="W583" s="55">
        <f t="shared" si="985"/>
        <v>3.71</v>
      </c>
      <c r="X583" s="55">
        <v>3.71</v>
      </c>
      <c r="Y583" s="55">
        <f t="shared" ref="Y583:AA583" si="1011">X583</f>
        <v>3.71</v>
      </c>
      <c r="Z583" s="55">
        <f t="shared" si="1011"/>
        <v>3.71</v>
      </c>
      <c r="AA583" s="55">
        <f t="shared" si="1011"/>
        <v>3.71</v>
      </c>
      <c r="AB583" s="147">
        <f t="shared" si="1003"/>
        <v>0.1</v>
      </c>
      <c r="AC583" s="147">
        <v>0.1</v>
      </c>
      <c r="AD583" s="147">
        <f t="shared" ref="AD583:AJ583" si="1012">AC583</f>
        <v>0.1</v>
      </c>
      <c r="AE583" s="147">
        <f t="shared" si="1012"/>
        <v>0.1</v>
      </c>
      <c r="AF583" s="147">
        <f t="shared" si="1012"/>
        <v>0.1</v>
      </c>
      <c r="AG583" s="147">
        <f t="shared" si="1012"/>
        <v>0.1</v>
      </c>
      <c r="AH583" s="147">
        <f t="shared" si="1012"/>
        <v>0.1</v>
      </c>
      <c r="AI583" s="147">
        <f t="shared" si="1012"/>
        <v>0.1</v>
      </c>
      <c r="AJ583" s="147">
        <f t="shared" si="1012"/>
        <v>0.1</v>
      </c>
      <c r="AK583" s="147">
        <v>0.1</v>
      </c>
      <c r="AL583" s="147">
        <f t="shared" ref="AL583:AN583" si="1013">AK583</f>
        <v>0.1</v>
      </c>
      <c r="AM583" s="147">
        <f t="shared" si="1013"/>
        <v>0.1</v>
      </c>
      <c r="AN583" s="147">
        <f t="shared" si="1013"/>
        <v>0.1</v>
      </c>
      <c r="AO583" s="420">
        <v>0</v>
      </c>
      <c r="AP583" s="431">
        <f t="shared" si="989"/>
        <v>0</v>
      </c>
      <c r="AQ583" s="385">
        <v>0</v>
      </c>
      <c r="AR583" s="237">
        <f t="shared" si="990"/>
        <v>0</v>
      </c>
      <c r="AS583" s="96">
        <v>0</v>
      </c>
      <c r="AT583" s="431">
        <f t="shared" si="991"/>
        <v>0</v>
      </c>
      <c r="AU583" s="420">
        <v>0</v>
      </c>
      <c r="AV583" s="431">
        <f t="shared" si="992"/>
        <v>0</v>
      </c>
      <c r="AW583" s="385">
        <v>0</v>
      </c>
      <c r="AX583" s="431">
        <f t="shared" si="993"/>
        <v>0</v>
      </c>
      <c r="AY583" s="386">
        <v>0</v>
      </c>
      <c r="AZ583" s="431">
        <f t="shared" si="994"/>
        <v>0</v>
      </c>
      <c r="BA583" s="386">
        <v>240</v>
      </c>
      <c r="BB583" s="431">
        <f t="shared" si="995"/>
        <v>24</v>
      </c>
      <c r="BC583" s="386">
        <v>3120</v>
      </c>
      <c r="BD583" s="431">
        <f t="shared" si="1006"/>
        <v>312</v>
      </c>
      <c r="BE583" s="385">
        <v>0</v>
      </c>
      <c r="BF583" s="431">
        <f t="shared" si="996"/>
        <v>0</v>
      </c>
      <c r="BG583" s="386">
        <v>3360</v>
      </c>
      <c r="BH583" s="431">
        <f t="shared" si="997"/>
        <v>336</v>
      </c>
      <c r="BI583" s="386">
        <v>0</v>
      </c>
      <c r="BJ583" s="431">
        <f t="shared" si="998"/>
        <v>0</v>
      </c>
      <c r="BK583" s="385">
        <v>3360</v>
      </c>
      <c r="BL583" s="445">
        <f t="shared" si="999"/>
        <v>336</v>
      </c>
      <c r="BM583" s="77" t="s">
        <v>1506</v>
      </c>
      <c r="BN583" s="306"/>
      <c r="BO583" s="599"/>
      <c r="BP583" s="306" t="str">
        <f t="shared" si="1007"/>
        <v>P10275-001</v>
      </c>
    </row>
    <row r="584" spans="1:68" ht="14.25" hidden="1" customHeight="1">
      <c r="A584" s="493" t="s">
        <v>864</v>
      </c>
      <c r="B584" s="130" t="s">
        <v>1422</v>
      </c>
      <c r="C584" s="544" t="s">
        <v>87</v>
      </c>
      <c r="D584" s="549" t="s">
        <v>161</v>
      </c>
      <c r="E584" s="550" t="s">
        <v>194</v>
      </c>
      <c r="F584" s="1070"/>
      <c r="G584" s="214">
        <v>2024</v>
      </c>
      <c r="H584" s="176" t="s">
        <v>212</v>
      </c>
      <c r="I584" s="176" t="s">
        <v>204</v>
      </c>
      <c r="J584" s="330" t="s">
        <v>196</v>
      </c>
      <c r="K584" s="176" t="s">
        <v>1181</v>
      </c>
      <c r="L584" s="176" t="s">
        <v>1182</v>
      </c>
      <c r="M584" s="327" t="s">
        <v>1513</v>
      </c>
      <c r="N584" s="55">
        <v>2.0099999999999998</v>
      </c>
      <c r="O584" s="55">
        <f t="shared" si="1000"/>
        <v>2.13</v>
      </c>
      <c r="P584" s="55">
        <v>2.13</v>
      </c>
      <c r="Q584" s="55">
        <f t="shared" si="1001"/>
        <v>2.13</v>
      </c>
      <c r="R584" s="55">
        <f t="shared" si="1001"/>
        <v>2.13</v>
      </c>
      <c r="S584" s="55">
        <f t="shared" si="1001"/>
        <v>2.13</v>
      </c>
      <c r="T584" s="55">
        <f t="shared" si="985"/>
        <v>2.13</v>
      </c>
      <c r="U584" s="55">
        <f t="shared" si="985"/>
        <v>2.13</v>
      </c>
      <c r="V584" s="55">
        <f t="shared" si="985"/>
        <v>2.13</v>
      </c>
      <c r="W584" s="55">
        <f t="shared" si="985"/>
        <v>2.13</v>
      </c>
      <c r="X584" s="55">
        <v>2.13</v>
      </c>
      <c r="Y584" s="55">
        <f t="shared" ref="Y584:AA584" si="1014">X584</f>
        <v>2.13</v>
      </c>
      <c r="Z584" s="55">
        <f t="shared" si="1014"/>
        <v>2.13</v>
      </c>
      <c r="AA584" s="55">
        <f t="shared" si="1014"/>
        <v>2.13</v>
      </c>
      <c r="AB584" s="147">
        <f t="shared" si="1003"/>
        <v>0.12</v>
      </c>
      <c r="AC584" s="147">
        <v>0.12</v>
      </c>
      <c r="AD584" s="147">
        <f t="shared" ref="AD584:AJ584" si="1015">AC584</f>
        <v>0.12</v>
      </c>
      <c r="AE584" s="147">
        <f t="shared" si="1015"/>
        <v>0.12</v>
      </c>
      <c r="AF584" s="147">
        <f t="shared" si="1015"/>
        <v>0.12</v>
      </c>
      <c r="AG584" s="147">
        <f t="shared" si="1015"/>
        <v>0.12</v>
      </c>
      <c r="AH584" s="147">
        <f t="shared" si="1015"/>
        <v>0.12</v>
      </c>
      <c r="AI584" s="147">
        <f t="shared" si="1015"/>
        <v>0.12</v>
      </c>
      <c r="AJ584" s="147">
        <f t="shared" si="1015"/>
        <v>0.12</v>
      </c>
      <c r="AK584" s="147">
        <v>0.12</v>
      </c>
      <c r="AL584" s="147">
        <f t="shared" ref="AL584:AN584" si="1016">AK584</f>
        <v>0.12</v>
      </c>
      <c r="AM584" s="147">
        <f t="shared" si="1016"/>
        <v>0.12</v>
      </c>
      <c r="AN584" s="147">
        <f t="shared" si="1016"/>
        <v>0.12</v>
      </c>
      <c r="AO584" s="420">
        <v>0</v>
      </c>
      <c r="AP584" s="431">
        <f t="shared" si="989"/>
        <v>0</v>
      </c>
      <c r="AQ584" s="385">
        <v>0</v>
      </c>
      <c r="AR584" s="237">
        <f t="shared" si="990"/>
        <v>0</v>
      </c>
      <c r="AS584" s="96">
        <v>0</v>
      </c>
      <c r="AT584" s="431">
        <f t="shared" si="991"/>
        <v>0</v>
      </c>
      <c r="AU584" s="420">
        <v>0</v>
      </c>
      <c r="AV584" s="431">
        <f t="shared" si="992"/>
        <v>0</v>
      </c>
      <c r="AW584" s="385">
        <v>0</v>
      </c>
      <c r="AX584" s="431">
        <f t="shared" si="993"/>
        <v>0</v>
      </c>
      <c r="AY584" s="386">
        <v>0</v>
      </c>
      <c r="AZ584" s="431">
        <f t="shared" si="994"/>
        <v>0</v>
      </c>
      <c r="BA584" s="386">
        <v>0</v>
      </c>
      <c r="BB584" s="431">
        <f t="shared" si="995"/>
        <v>0</v>
      </c>
      <c r="BC584" s="386">
        <v>0</v>
      </c>
      <c r="BD584" s="431">
        <f t="shared" si="1006"/>
        <v>0</v>
      </c>
      <c r="BE584" s="385">
        <v>240</v>
      </c>
      <c r="BF584" s="431">
        <f t="shared" si="996"/>
        <v>28.799999999999997</v>
      </c>
      <c r="BG584" s="386">
        <v>3120</v>
      </c>
      <c r="BH584" s="431">
        <f t="shared" si="997"/>
        <v>374.4</v>
      </c>
      <c r="BI584" s="386">
        <v>6720</v>
      </c>
      <c r="BJ584" s="431">
        <f t="shared" si="998"/>
        <v>806.4</v>
      </c>
      <c r="BK584" s="385">
        <v>3360</v>
      </c>
      <c r="BL584" s="445">
        <f t="shared" si="999"/>
        <v>403.2</v>
      </c>
      <c r="BM584" s="77" t="s">
        <v>1507</v>
      </c>
      <c r="BN584" s="306"/>
      <c r="BO584" s="599"/>
      <c r="BP584" s="306" t="str">
        <f t="shared" si="1007"/>
        <v>P10274-001</v>
      </c>
    </row>
    <row r="585" spans="1:68" ht="14.25" hidden="1" customHeight="1">
      <c r="A585" s="493" t="s">
        <v>864</v>
      </c>
      <c r="B585" s="130" t="s">
        <v>1422</v>
      </c>
      <c r="C585" s="544" t="s">
        <v>87</v>
      </c>
      <c r="D585" s="549" t="s">
        <v>161</v>
      </c>
      <c r="E585" s="550" t="s">
        <v>194</v>
      </c>
      <c r="F585" s="1070"/>
      <c r="G585" s="214">
        <v>2024</v>
      </c>
      <c r="H585" s="176" t="s">
        <v>212</v>
      </c>
      <c r="I585" s="176" t="s">
        <v>174</v>
      </c>
      <c r="J585" s="330" t="s">
        <v>196</v>
      </c>
      <c r="K585" s="176" t="s">
        <v>1265</v>
      </c>
      <c r="L585" s="176" t="s">
        <v>1221</v>
      </c>
      <c r="M585" s="327" t="s">
        <v>1461</v>
      </c>
      <c r="N585" s="55">
        <v>4.330000000000001</v>
      </c>
      <c r="O585" s="55">
        <f t="shared" si="1000"/>
        <v>4.04</v>
      </c>
      <c r="P585" s="55">
        <v>4.67</v>
      </c>
      <c r="Q585" s="55">
        <f t="shared" si="1001"/>
        <v>4.67</v>
      </c>
      <c r="R585" s="55">
        <f t="shared" si="1001"/>
        <v>4.67</v>
      </c>
      <c r="S585" s="55">
        <f t="shared" si="1001"/>
        <v>4.67</v>
      </c>
      <c r="T585" s="55">
        <f t="shared" si="985"/>
        <v>4.67</v>
      </c>
      <c r="U585" s="55">
        <f t="shared" si="985"/>
        <v>4.67</v>
      </c>
      <c r="V585" s="55">
        <f t="shared" si="985"/>
        <v>4.67</v>
      </c>
      <c r="W585" s="55">
        <f t="shared" si="985"/>
        <v>4.67</v>
      </c>
      <c r="X585" s="55">
        <v>4.04</v>
      </c>
      <c r="Y585" s="55">
        <f t="shared" ref="Y585:AA585" si="1017">X585</f>
        <v>4.04</v>
      </c>
      <c r="Z585" s="55">
        <f t="shared" si="1017"/>
        <v>4.04</v>
      </c>
      <c r="AA585" s="55">
        <f t="shared" si="1017"/>
        <v>4.04</v>
      </c>
      <c r="AB585" s="147">
        <f t="shared" si="1003"/>
        <v>0.27</v>
      </c>
      <c r="AC585" s="147">
        <v>0.27</v>
      </c>
      <c r="AD585" s="147">
        <f t="shared" ref="AD585:AJ585" si="1018">AC585</f>
        <v>0.27</v>
      </c>
      <c r="AE585" s="147">
        <f t="shared" si="1018"/>
        <v>0.27</v>
      </c>
      <c r="AF585" s="147">
        <f t="shared" si="1018"/>
        <v>0.27</v>
      </c>
      <c r="AG585" s="147">
        <f t="shared" si="1018"/>
        <v>0.27</v>
      </c>
      <c r="AH585" s="147">
        <f t="shared" si="1018"/>
        <v>0.27</v>
      </c>
      <c r="AI585" s="147">
        <f t="shared" si="1018"/>
        <v>0.27</v>
      </c>
      <c r="AJ585" s="147">
        <f t="shared" si="1018"/>
        <v>0.27</v>
      </c>
      <c r="AK585" s="147">
        <v>0.34</v>
      </c>
      <c r="AL585" s="147">
        <f t="shared" ref="AL585:AN585" si="1019">AK585</f>
        <v>0.34</v>
      </c>
      <c r="AM585" s="147">
        <f t="shared" si="1019"/>
        <v>0.34</v>
      </c>
      <c r="AN585" s="147">
        <f t="shared" si="1019"/>
        <v>0.34</v>
      </c>
      <c r="AO585" s="420">
        <v>0</v>
      </c>
      <c r="AP585" s="431">
        <f t="shared" si="989"/>
        <v>0</v>
      </c>
      <c r="AQ585" s="385">
        <v>0</v>
      </c>
      <c r="AR585" s="237">
        <f t="shared" si="990"/>
        <v>0</v>
      </c>
      <c r="AS585" s="96">
        <v>0</v>
      </c>
      <c r="AT585" s="431">
        <f t="shared" si="991"/>
        <v>0</v>
      </c>
      <c r="AU585" s="420">
        <v>120</v>
      </c>
      <c r="AV585" s="431">
        <f t="shared" si="992"/>
        <v>32.400000000000006</v>
      </c>
      <c r="AW585" s="385">
        <v>720</v>
      </c>
      <c r="AX585" s="431">
        <f t="shared" si="993"/>
        <v>194.4</v>
      </c>
      <c r="AY585" s="386">
        <v>2724</v>
      </c>
      <c r="AZ585" s="431">
        <f t="shared" si="994"/>
        <v>735.48</v>
      </c>
      <c r="BA585" s="386">
        <v>4608</v>
      </c>
      <c r="BB585" s="431">
        <f t="shared" si="995"/>
        <v>1244.1600000000001</v>
      </c>
      <c r="BC585" s="386">
        <v>11016</v>
      </c>
      <c r="BD585" s="431">
        <f t="shared" si="1006"/>
        <v>2974.32</v>
      </c>
      <c r="BE585" s="385">
        <v>12324</v>
      </c>
      <c r="BF585" s="431">
        <f t="shared" si="996"/>
        <v>4190.16</v>
      </c>
      <c r="BG585" s="386">
        <v>3252</v>
      </c>
      <c r="BH585" s="431">
        <f t="shared" si="997"/>
        <v>1105.68</v>
      </c>
      <c r="BI585" s="386">
        <v>0</v>
      </c>
      <c r="BJ585" s="431">
        <f t="shared" si="998"/>
        <v>0</v>
      </c>
      <c r="BK585" s="385">
        <v>5028</v>
      </c>
      <c r="BL585" s="445">
        <f t="shared" si="999"/>
        <v>1709.5200000000002</v>
      </c>
      <c r="BM585" s="77" t="s">
        <v>1514</v>
      </c>
      <c r="BN585" s="306"/>
      <c r="BO585" s="599"/>
      <c r="BP585" s="306" t="str">
        <f t="shared" si="1007"/>
        <v>P10202-xx1</v>
      </c>
    </row>
    <row r="586" spans="1:68" ht="14.25" hidden="1" customHeight="1">
      <c r="A586" s="493" t="s">
        <v>864</v>
      </c>
      <c r="B586" s="130" t="s">
        <v>1422</v>
      </c>
      <c r="C586" s="544" t="s">
        <v>87</v>
      </c>
      <c r="D586" s="549" t="s">
        <v>161</v>
      </c>
      <c r="E586" s="550" t="s">
        <v>194</v>
      </c>
      <c r="F586" s="1070"/>
      <c r="G586" s="214">
        <v>2024</v>
      </c>
      <c r="H586" s="176" t="s">
        <v>212</v>
      </c>
      <c r="I586" s="176" t="s">
        <v>174</v>
      </c>
      <c r="J586" s="330" t="s">
        <v>196</v>
      </c>
      <c r="K586" s="176" t="s">
        <v>1181</v>
      </c>
      <c r="L586" s="176" t="s">
        <v>1221</v>
      </c>
      <c r="M586" s="327" t="s">
        <v>1461</v>
      </c>
      <c r="N586" s="55">
        <v>3.9899999999999998</v>
      </c>
      <c r="O586" s="55">
        <f t="shared" si="1000"/>
        <v>3.68</v>
      </c>
      <c r="P586" s="55">
        <v>4.33</v>
      </c>
      <c r="Q586" s="55">
        <f t="shared" si="1001"/>
        <v>4.33</v>
      </c>
      <c r="R586" s="55">
        <f t="shared" si="1001"/>
        <v>4.33</v>
      </c>
      <c r="S586" s="55">
        <f t="shared" si="1001"/>
        <v>4.33</v>
      </c>
      <c r="T586" s="55">
        <f t="shared" si="985"/>
        <v>4.33</v>
      </c>
      <c r="U586" s="55">
        <f t="shared" si="985"/>
        <v>4.33</v>
      </c>
      <c r="V586" s="55">
        <f t="shared" si="985"/>
        <v>4.33</v>
      </c>
      <c r="W586" s="55">
        <f t="shared" si="985"/>
        <v>4.33</v>
      </c>
      <c r="X586" s="55">
        <v>3.68</v>
      </c>
      <c r="Y586" s="55">
        <f t="shared" ref="Y586:AA586" si="1020">X586</f>
        <v>3.68</v>
      </c>
      <c r="Z586" s="55">
        <f t="shared" si="1020"/>
        <v>3.68</v>
      </c>
      <c r="AA586" s="55">
        <f t="shared" si="1020"/>
        <v>3.68</v>
      </c>
      <c r="AB586" s="147">
        <f t="shared" si="1003"/>
        <v>0.25</v>
      </c>
      <c r="AC586" s="147">
        <v>0.25</v>
      </c>
      <c r="AD586" s="147">
        <f t="shared" ref="AD586:AJ586" si="1021">AC586</f>
        <v>0.25</v>
      </c>
      <c r="AE586" s="147">
        <f t="shared" si="1021"/>
        <v>0.25</v>
      </c>
      <c r="AF586" s="147">
        <f t="shared" si="1021"/>
        <v>0.25</v>
      </c>
      <c r="AG586" s="147">
        <f t="shared" si="1021"/>
        <v>0.25</v>
      </c>
      <c r="AH586" s="147">
        <f t="shared" si="1021"/>
        <v>0.25</v>
      </c>
      <c r="AI586" s="147">
        <f t="shared" si="1021"/>
        <v>0.25</v>
      </c>
      <c r="AJ586" s="147">
        <f t="shared" si="1021"/>
        <v>0.25</v>
      </c>
      <c r="AK586" s="147">
        <v>0.3</v>
      </c>
      <c r="AL586" s="147">
        <f t="shared" ref="AL586:AN586" si="1022">AK586</f>
        <v>0.3</v>
      </c>
      <c r="AM586" s="147">
        <f t="shared" si="1022"/>
        <v>0.3</v>
      </c>
      <c r="AN586" s="147">
        <f t="shared" si="1022"/>
        <v>0.3</v>
      </c>
      <c r="AO586" s="420">
        <v>0</v>
      </c>
      <c r="AP586" s="431">
        <f t="shared" si="989"/>
        <v>0</v>
      </c>
      <c r="AQ586" s="385">
        <v>24</v>
      </c>
      <c r="AR586" s="237">
        <f t="shared" si="990"/>
        <v>6</v>
      </c>
      <c r="AS586" s="96">
        <v>0</v>
      </c>
      <c r="AT586" s="431">
        <f t="shared" si="991"/>
        <v>0</v>
      </c>
      <c r="AU586" s="420">
        <v>1140</v>
      </c>
      <c r="AV586" s="431">
        <f t="shared" si="992"/>
        <v>285</v>
      </c>
      <c r="AW586" s="385">
        <v>504</v>
      </c>
      <c r="AX586" s="431">
        <f t="shared" si="993"/>
        <v>126</v>
      </c>
      <c r="AY586" s="386">
        <v>6708</v>
      </c>
      <c r="AZ586" s="431">
        <f t="shared" si="994"/>
        <v>1677</v>
      </c>
      <c r="BA586" s="386">
        <v>3744</v>
      </c>
      <c r="BB586" s="431">
        <f t="shared" si="995"/>
        <v>936</v>
      </c>
      <c r="BC586" s="386">
        <v>6480</v>
      </c>
      <c r="BD586" s="431">
        <f t="shared" si="1006"/>
        <v>1620</v>
      </c>
      <c r="BE586" s="385">
        <v>5760</v>
      </c>
      <c r="BF586" s="431">
        <f t="shared" si="996"/>
        <v>1728</v>
      </c>
      <c r="BG586" s="386">
        <v>6180</v>
      </c>
      <c r="BH586" s="431">
        <f t="shared" si="997"/>
        <v>1854</v>
      </c>
      <c r="BI586" s="386">
        <v>5400</v>
      </c>
      <c r="BJ586" s="431">
        <f t="shared" si="998"/>
        <v>1620</v>
      </c>
      <c r="BK586" s="385">
        <v>8844</v>
      </c>
      <c r="BL586" s="445">
        <f t="shared" si="999"/>
        <v>2653.2</v>
      </c>
      <c r="BM586" s="77" t="s">
        <v>1515</v>
      </c>
      <c r="BN586" s="306"/>
      <c r="BO586" s="599"/>
      <c r="BP586" s="306" t="str">
        <f t="shared" si="1007"/>
        <v>P10201-xx1</v>
      </c>
    </row>
    <row r="587" spans="1:68" ht="14.25" hidden="1" customHeight="1">
      <c r="A587" s="493" t="s">
        <v>864</v>
      </c>
      <c r="B587" s="130" t="s">
        <v>1422</v>
      </c>
      <c r="C587" s="544" t="s">
        <v>87</v>
      </c>
      <c r="D587" s="549" t="s">
        <v>161</v>
      </c>
      <c r="E587" s="550" t="s">
        <v>194</v>
      </c>
      <c r="F587" s="1070"/>
      <c r="G587" s="214">
        <v>2024</v>
      </c>
      <c r="H587" s="176" t="s">
        <v>212</v>
      </c>
      <c r="I587" s="176" t="s">
        <v>174</v>
      </c>
      <c r="J587" s="330" t="s">
        <v>196</v>
      </c>
      <c r="K587" s="176" t="s">
        <v>1181</v>
      </c>
      <c r="L587" s="176" t="s">
        <v>1509</v>
      </c>
      <c r="M587" s="327" t="s">
        <v>1510</v>
      </c>
      <c r="N587" s="55">
        <v>3.81</v>
      </c>
      <c r="O587" s="55">
        <f t="shared" si="1000"/>
        <v>3.58</v>
      </c>
      <c r="P587" s="55">
        <v>3.96</v>
      </c>
      <c r="Q587" s="55">
        <f t="shared" si="1001"/>
        <v>3.96</v>
      </c>
      <c r="R587" s="55">
        <f t="shared" si="1001"/>
        <v>3.96</v>
      </c>
      <c r="S587" s="55">
        <f t="shared" si="1001"/>
        <v>3.96</v>
      </c>
      <c r="T587" s="55">
        <f t="shared" si="985"/>
        <v>3.96</v>
      </c>
      <c r="U587" s="55">
        <f t="shared" si="985"/>
        <v>3.96</v>
      </c>
      <c r="V587" s="55">
        <f t="shared" si="985"/>
        <v>3.96</v>
      </c>
      <c r="W587" s="55">
        <f t="shared" si="985"/>
        <v>3.96</v>
      </c>
      <c r="X587" s="55">
        <v>3.58</v>
      </c>
      <c r="Y587" s="55">
        <f t="shared" ref="Y587:AA587" si="1023">X587</f>
        <v>3.58</v>
      </c>
      <c r="Z587" s="55">
        <f t="shared" si="1023"/>
        <v>3.58</v>
      </c>
      <c r="AA587" s="55">
        <f t="shared" si="1023"/>
        <v>3.58</v>
      </c>
      <c r="AB587" s="147">
        <f t="shared" si="1003"/>
        <v>0.36</v>
      </c>
      <c r="AC587" s="147">
        <v>0.36</v>
      </c>
      <c r="AD587" s="147">
        <f t="shared" ref="AD587:AJ587" si="1024">AC587</f>
        <v>0.36</v>
      </c>
      <c r="AE587" s="147">
        <f t="shared" si="1024"/>
        <v>0.36</v>
      </c>
      <c r="AF587" s="147">
        <f t="shared" si="1024"/>
        <v>0.36</v>
      </c>
      <c r="AG587" s="147">
        <f t="shared" si="1024"/>
        <v>0.36</v>
      </c>
      <c r="AH587" s="147">
        <f t="shared" si="1024"/>
        <v>0.36</v>
      </c>
      <c r="AI587" s="147">
        <f t="shared" si="1024"/>
        <v>0.36</v>
      </c>
      <c r="AJ587" s="147">
        <f t="shared" si="1024"/>
        <v>0.36</v>
      </c>
      <c r="AK587" s="147">
        <v>0.68</v>
      </c>
      <c r="AL587" s="147">
        <f t="shared" ref="AL587:AN587" si="1025">AK587</f>
        <v>0.68</v>
      </c>
      <c r="AM587" s="147">
        <f t="shared" si="1025"/>
        <v>0.68</v>
      </c>
      <c r="AN587" s="147">
        <f t="shared" si="1025"/>
        <v>0.68</v>
      </c>
      <c r="AO587" s="420">
        <v>0</v>
      </c>
      <c r="AP587" s="431">
        <f t="shared" si="989"/>
        <v>0</v>
      </c>
      <c r="AQ587" s="385">
        <v>0</v>
      </c>
      <c r="AR587" s="237">
        <f t="shared" si="990"/>
        <v>0</v>
      </c>
      <c r="AS587" s="96">
        <v>0</v>
      </c>
      <c r="AT587" s="431">
        <f t="shared" si="991"/>
        <v>0</v>
      </c>
      <c r="AU587" s="420">
        <v>0</v>
      </c>
      <c r="AV587" s="431">
        <f t="shared" si="992"/>
        <v>0</v>
      </c>
      <c r="AW587" s="385">
        <v>240</v>
      </c>
      <c r="AX587" s="431">
        <f t="shared" si="993"/>
        <v>86.399999999999991</v>
      </c>
      <c r="AY587" s="386">
        <v>240</v>
      </c>
      <c r="AZ587" s="431">
        <f t="shared" si="994"/>
        <v>86.399999999999991</v>
      </c>
      <c r="BA587" s="386">
        <v>720</v>
      </c>
      <c r="BB587" s="431">
        <f t="shared" si="995"/>
        <v>259.2</v>
      </c>
      <c r="BC587" s="386">
        <v>0</v>
      </c>
      <c r="BD587" s="431">
        <f t="shared" si="1006"/>
        <v>0</v>
      </c>
      <c r="BE587" s="385">
        <v>960</v>
      </c>
      <c r="BF587" s="431">
        <f t="shared" si="996"/>
        <v>652.80000000000007</v>
      </c>
      <c r="BG587" s="386">
        <v>1680</v>
      </c>
      <c r="BH587" s="431">
        <f t="shared" si="997"/>
        <v>1142.4000000000001</v>
      </c>
      <c r="BI587" s="386">
        <v>1668</v>
      </c>
      <c r="BJ587" s="431">
        <f t="shared" si="998"/>
        <v>1134.24</v>
      </c>
      <c r="BK587" s="385">
        <v>6480</v>
      </c>
      <c r="BL587" s="445">
        <f t="shared" si="999"/>
        <v>4406.4000000000005</v>
      </c>
      <c r="BM587" s="77" t="s">
        <v>1516</v>
      </c>
      <c r="BN587" s="306"/>
      <c r="BO587" s="599"/>
      <c r="BP587" s="306" t="str">
        <f t="shared" si="1007"/>
        <v>P10197-xx1</v>
      </c>
    </row>
    <row r="588" spans="1:68" ht="14.25" hidden="1" customHeight="1">
      <c r="A588" s="493" t="s">
        <v>864</v>
      </c>
      <c r="B588" s="130" t="s">
        <v>1422</v>
      </c>
      <c r="C588" s="544" t="s">
        <v>87</v>
      </c>
      <c r="D588" s="549" t="s">
        <v>161</v>
      </c>
      <c r="E588" s="550" t="s">
        <v>194</v>
      </c>
      <c r="F588" s="1070"/>
      <c r="G588" s="214">
        <v>2024</v>
      </c>
      <c r="H588" s="176" t="s">
        <v>212</v>
      </c>
      <c r="I588" s="176" t="s">
        <v>174</v>
      </c>
      <c r="J588" s="330" t="s">
        <v>196</v>
      </c>
      <c r="K588" s="176" t="s">
        <v>1181</v>
      </c>
      <c r="L588" s="176" t="s">
        <v>1221</v>
      </c>
      <c r="M588" s="327" t="s">
        <v>1461</v>
      </c>
      <c r="N588" s="55">
        <v>3.81</v>
      </c>
      <c r="O588" s="55">
        <f t="shared" si="1000"/>
        <v>3.58</v>
      </c>
      <c r="P588" s="55">
        <v>3.96</v>
      </c>
      <c r="Q588" s="55">
        <f t="shared" si="1001"/>
        <v>3.96</v>
      </c>
      <c r="R588" s="55">
        <f t="shared" si="1001"/>
        <v>3.96</v>
      </c>
      <c r="S588" s="55">
        <f t="shared" si="1001"/>
        <v>3.96</v>
      </c>
      <c r="T588" s="55">
        <f t="shared" si="985"/>
        <v>3.96</v>
      </c>
      <c r="U588" s="55">
        <f t="shared" si="985"/>
        <v>3.96</v>
      </c>
      <c r="V588" s="55">
        <f t="shared" si="985"/>
        <v>3.96</v>
      </c>
      <c r="W588" s="55">
        <f t="shared" si="985"/>
        <v>3.96</v>
      </c>
      <c r="X588" s="55">
        <v>3.58</v>
      </c>
      <c r="Y588" s="55">
        <f t="shared" ref="Y588:AA588" si="1026">X588</f>
        <v>3.58</v>
      </c>
      <c r="Z588" s="55">
        <f t="shared" si="1026"/>
        <v>3.58</v>
      </c>
      <c r="AA588" s="55">
        <f t="shared" si="1026"/>
        <v>3.58</v>
      </c>
      <c r="AB588" s="147">
        <f t="shared" si="1003"/>
        <v>0.36</v>
      </c>
      <c r="AC588" s="147">
        <v>0.36</v>
      </c>
      <c r="AD588" s="147">
        <f t="shared" ref="AD588:AJ588" si="1027">AC588</f>
        <v>0.36</v>
      </c>
      <c r="AE588" s="147">
        <f t="shared" si="1027"/>
        <v>0.36</v>
      </c>
      <c r="AF588" s="147">
        <f t="shared" si="1027"/>
        <v>0.36</v>
      </c>
      <c r="AG588" s="147">
        <f t="shared" si="1027"/>
        <v>0.36</v>
      </c>
      <c r="AH588" s="147">
        <f t="shared" si="1027"/>
        <v>0.36</v>
      </c>
      <c r="AI588" s="147">
        <f t="shared" si="1027"/>
        <v>0.36</v>
      </c>
      <c r="AJ588" s="147">
        <f t="shared" si="1027"/>
        <v>0.36</v>
      </c>
      <c r="AK588" s="147">
        <v>0.68</v>
      </c>
      <c r="AL588" s="147">
        <f t="shared" ref="AL588:AN588" si="1028">AK588</f>
        <v>0.68</v>
      </c>
      <c r="AM588" s="147">
        <f t="shared" si="1028"/>
        <v>0.68</v>
      </c>
      <c r="AN588" s="147">
        <f t="shared" si="1028"/>
        <v>0.68</v>
      </c>
      <c r="AO588" s="420">
        <v>0</v>
      </c>
      <c r="AP588" s="431">
        <f t="shared" si="989"/>
        <v>0</v>
      </c>
      <c r="AQ588" s="385">
        <v>0</v>
      </c>
      <c r="AR588" s="237">
        <f t="shared" si="990"/>
        <v>0</v>
      </c>
      <c r="AS588" s="96">
        <v>0</v>
      </c>
      <c r="AT588" s="431">
        <f t="shared" si="991"/>
        <v>0</v>
      </c>
      <c r="AU588" s="420">
        <v>0</v>
      </c>
      <c r="AV588" s="431">
        <f t="shared" si="992"/>
        <v>0</v>
      </c>
      <c r="AW588" s="385">
        <v>0</v>
      </c>
      <c r="AX588" s="431">
        <f t="shared" si="993"/>
        <v>0</v>
      </c>
      <c r="AY588" s="386">
        <v>552</v>
      </c>
      <c r="AZ588" s="431">
        <f t="shared" si="994"/>
        <v>198.72</v>
      </c>
      <c r="BA588" s="386">
        <v>0</v>
      </c>
      <c r="BB588" s="431">
        <f t="shared" si="995"/>
        <v>0</v>
      </c>
      <c r="BC588" s="386">
        <v>0</v>
      </c>
      <c r="BD588" s="431">
        <f t="shared" si="1006"/>
        <v>0</v>
      </c>
      <c r="BE588" s="385">
        <v>624</v>
      </c>
      <c r="BF588" s="431">
        <f t="shared" si="996"/>
        <v>424.32000000000005</v>
      </c>
      <c r="BG588" s="386">
        <v>12</v>
      </c>
      <c r="BH588" s="431">
        <f t="shared" si="997"/>
        <v>8.16</v>
      </c>
      <c r="BI588" s="386">
        <v>1440</v>
      </c>
      <c r="BJ588" s="431">
        <f t="shared" si="998"/>
        <v>979.2</v>
      </c>
      <c r="BK588" s="385">
        <v>1164</v>
      </c>
      <c r="BL588" s="445">
        <f t="shared" si="999"/>
        <v>791.5200000000001</v>
      </c>
      <c r="BM588" s="77" t="s">
        <v>1516</v>
      </c>
      <c r="BN588" s="306"/>
      <c r="BO588" s="599"/>
      <c r="BP588" s="306" t="str">
        <f t="shared" si="1007"/>
        <v>P10197-xx1</v>
      </c>
    </row>
    <row r="589" spans="1:68" ht="14.25" hidden="1" customHeight="1">
      <c r="A589" s="493" t="s">
        <v>864</v>
      </c>
      <c r="B589" s="130" t="s">
        <v>1422</v>
      </c>
      <c r="C589" s="544" t="s">
        <v>87</v>
      </c>
      <c r="D589" s="549" t="s">
        <v>161</v>
      </c>
      <c r="E589" s="550" t="s">
        <v>194</v>
      </c>
      <c r="F589" s="1070"/>
      <c r="G589" s="214">
        <v>2024</v>
      </c>
      <c r="H589" s="176" t="s">
        <v>212</v>
      </c>
      <c r="I589" s="176" t="s">
        <v>174</v>
      </c>
      <c r="J589" s="330" t="s">
        <v>196</v>
      </c>
      <c r="K589" s="176" t="s">
        <v>1181</v>
      </c>
      <c r="L589" s="176" t="s">
        <v>1466</v>
      </c>
      <c r="M589" s="327" t="s">
        <v>1467</v>
      </c>
      <c r="N589" s="55">
        <v>3.81</v>
      </c>
      <c r="O589" s="55">
        <f t="shared" si="1000"/>
        <v>4.01</v>
      </c>
      <c r="P589" s="55">
        <v>4.3899999999999997</v>
      </c>
      <c r="Q589" s="55">
        <f t="shared" si="1001"/>
        <v>4.3899999999999997</v>
      </c>
      <c r="R589" s="55">
        <f t="shared" si="1001"/>
        <v>4.3899999999999997</v>
      </c>
      <c r="S589" s="55">
        <f t="shared" si="1001"/>
        <v>4.3899999999999997</v>
      </c>
      <c r="T589" s="55">
        <f t="shared" si="985"/>
        <v>4.3899999999999997</v>
      </c>
      <c r="U589" s="55">
        <f t="shared" si="985"/>
        <v>4.3899999999999997</v>
      </c>
      <c r="V589" s="55">
        <f t="shared" si="985"/>
        <v>4.3899999999999997</v>
      </c>
      <c r="W589" s="55">
        <f t="shared" si="985"/>
        <v>4.3899999999999997</v>
      </c>
      <c r="X589" s="55">
        <v>4.01</v>
      </c>
      <c r="Y589" s="55">
        <f t="shared" ref="Y589:AA589" si="1029">X589</f>
        <v>4.01</v>
      </c>
      <c r="Z589" s="55">
        <f t="shared" si="1029"/>
        <v>4.01</v>
      </c>
      <c r="AA589" s="55">
        <f t="shared" si="1029"/>
        <v>4.01</v>
      </c>
      <c r="AB589" s="147">
        <f t="shared" si="1003"/>
        <v>0.36</v>
      </c>
      <c r="AC589" s="147">
        <v>0.36</v>
      </c>
      <c r="AD589" s="147">
        <f t="shared" ref="AD589:AJ589" si="1030">AC589</f>
        <v>0.36</v>
      </c>
      <c r="AE589" s="147">
        <f t="shared" si="1030"/>
        <v>0.36</v>
      </c>
      <c r="AF589" s="147">
        <f t="shared" si="1030"/>
        <v>0.36</v>
      </c>
      <c r="AG589" s="147">
        <f t="shared" si="1030"/>
        <v>0.36</v>
      </c>
      <c r="AH589" s="147">
        <f t="shared" si="1030"/>
        <v>0.36</v>
      </c>
      <c r="AI589" s="147">
        <f t="shared" si="1030"/>
        <v>0.36</v>
      </c>
      <c r="AJ589" s="147">
        <f t="shared" si="1030"/>
        <v>0.36</v>
      </c>
      <c r="AK589" s="147">
        <v>0.68</v>
      </c>
      <c r="AL589" s="147">
        <f t="shared" ref="AL589:AN589" si="1031">AK589</f>
        <v>0.68</v>
      </c>
      <c r="AM589" s="147">
        <f t="shared" si="1031"/>
        <v>0.68</v>
      </c>
      <c r="AN589" s="147">
        <f t="shared" si="1031"/>
        <v>0.68</v>
      </c>
      <c r="AO589" s="420">
        <v>600</v>
      </c>
      <c r="AP589" s="431">
        <f t="shared" si="989"/>
        <v>216</v>
      </c>
      <c r="AQ589" s="385">
        <v>7200</v>
      </c>
      <c r="AR589" s="237">
        <f t="shared" si="990"/>
        <v>2592</v>
      </c>
      <c r="AS589" s="96">
        <v>0</v>
      </c>
      <c r="AT589" s="431">
        <f t="shared" si="991"/>
        <v>0</v>
      </c>
      <c r="AU589" s="420">
        <v>7200</v>
      </c>
      <c r="AV589" s="431">
        <f t="shared" si="992"/>
        <v>2592</v>
      </c>
      <c r="AW589" s="385">
        <v>0</v>
      </c>
      <c r="AX589" s="431">
        <f t="shared" si="993"/>
        <v>0</v>
      </c>
      <c r="AY589" s="386">
        <v>7200</v>
      </c>
      <c r="AZ589" s="431">
        <f t="shared" si="994"/>
        <v>2592</v>
      </c>
      <c r="BA589" s="386">
        <v>0</v>
      </c>
      <c r="BB589" s="431">
        <f t="shared" si="995"/>
        <v>0</v>
      </c>
      <c r="BC589" s="386">
        <v>0</v>
      </c>
      <c r="BD589" s="431">
        <f t="shared" si="1006"/>
        <v>0</v>
      </c>
      <c r="BE589" s="385">
        <v>0</v>
      </c>
      <c r="BF589" s="431">
        <f t="shared" si="996"/>
        <v>0</v>
      </c>
      <c r="BG589" s="386">
        <v>0</v>
      </c>
      <c r="BH589" s="431">
        <f t="shared" si="997"/>
        <v>0</v>
      </c>
      <c r="BI589" s="386">
        <v>0</v>
      </c>
      <c r="BJ589" s="431">
        <f t="shared" si="998"/>
        <v>0</v>
      </c>
      <c r="BK589" s="385">
        <v>0</v>
      </c>
      <c r="BL589" s="445">
        <f t="shared" si="999"/>
        <v>0</v>
      </c>
      <c r="BM589" s="77" t="s">
        <v>1516</v>
      </c>
      <c r="BN589" s="306"/>
      <c r="BO589" s="599"/>
      <c r="BP589" s="306" t="str">
        <f t="shared" si="1007"/>
        <v>P10197-xx1</v>
      </c>
    </row>
    <row r="590" spans="1:68" ht="14.25" hidden="1" customHeight="1">
      <c r="A590" s="493" t="s">
        <v>864</v>
      </c>
      <c r="B590" s="130" t="s">
        <v>1422</v>
      </c>
      <c r="C590" s="544" t="s">
        <v>87</v>
      </c>
      <c r="D590" s="549" t="s">
        <v>161</v>
      </c>
      <c r="E590" s="550" t="s">
        <v>194</v>
      </c>
      <c r="F590" s="1070"/>
      <c r="G590" s="214">
        <v>2024</v>
      </c>
      <c r="H590" s="176" t="s">
        <v>212</v>
      </c>
      <c r="I590" s="176" t="s">
        <v>174</v>
      </c>
      <c r="J590" s="330" t="s">
        <v>196</v>
      </c>
      <c r="K590" s="176" t="s">
        <v>1181</v>
      </c>
      <c r="L590" s="176" t="s">
        <v>167</v>
      </c>
      <c r="M590" s="327" t="s">
        <v>1468</v>
      </c>
      <c r="N590" s="55">
        <v>3.81</v>
      </c>
      <c r="O590" s="55">
        <f t="shared" si="1000"/>
        <v>3.96</v>
      </c>
      <c r="P590" s="55">
        <v>4.34</v>
      </c>
      <c r="Q590" s="55">
        <f t="shared" si="1001"/>
        <v>4.34</v>
      </c>
      <c r="R590" s="55">
        <f t="shared" si="1001"/>
        <v>4.34</v>
      </c>
      <c r="S590" s="55">
        <f t="shared" si="1001"/>
        <v>4.34</v>
      </c>
      <c r="T590" s="55">
        <f t="shared" si="985"/>
        <v>4.34</v>
      </c>
      <c r="U590" s="55">
        <f t="shared" si="985"/>
        <v>4.34</v>
      </c>
      <c r="V590" s="55">
        <f t="shared" si="985"/>
        <v>4.34</v>
      </c>
      <c r="W590" s="55">
        <f t="shared" si="985"/>
        <v>4.34</v>
      </c>
      <c r="X590" s="55">
        <v>3.96</v>
      </c>
      <c r="Y590" s="55">
        <f t="shared" ref="Y590:AA590" si="1032">X590</f>
        <v>3.96</v>
      </c>
      <c r="Z590" s="55">
        <f t="shared" si="1032"/>
        <v>3.96</v>
      </c>
      <c r="AA590" s="55">
        <f t="shared" si="1032"/>
        <v>3.96</v>
      </c>
      <c r="AB590" s="147">
        <f t="shared" si="1003"/>
        <v>0.36</v>
      </c>
      <c r="AC590" s="147">
        <v>0.36</v>
      </c>
      <c r="AD590" s="147">
        <f t="shared" ref="AD590:AJ590" si="1033">AC590</f>
        <v>0.36</v>
      </c>
      <c r="AE590" s="147">
        <f t="shared" si="1033"/>
        <v>0.36</v>
      </c>
      <c r="AF590" s="147">
        <f t="shared" si="1033"/>
        <v>0.36</v>
      </c>
      <c r="AG590" s="147">
        <f t="shared" si="1033"/>
        <v>0.36</v>
      </c>
      <c r="AH590" s="147">
        <f t="shared" si="1033"/>
        <v>0.36</v>
      </c>
      <c r="AI590" s="147">
        <f t="shared" si="1033"/>
        <v>0.36</v>
      </c>
      <c r="AJ590" s="147">
        <f t="shared" si="1033"/>
        <v>0.36</v>
      </c>
      <c r="AK590" s="147">
        <v>0.68</v>
      </c>
      <c r="AL590" s="147">
        <f t="shared" ref="AL590:AN590" si="1034">AK590</f>
        <v>0.68</v>
      </c>
      <c r="AM590" s="147">
        <f t="shared" si="1034"/>
        <v>0.68</v>
      </c>
      <c r="AN590" s="147">
        <f t="shared" si="1034"/>
        <v>0.68</v>
      </c>
      <c r="AO590" s="420">
        <v>0</v>
      </c>
      <c r="AP590" s="431">
        <f t="shared" si="989"/>
        <v>0</v>
      </c>
      <c r="AQ590" s="385">
        <v>0</v>
      </c>
      <c r="AR590" s="237">
        <f t="shared" si="990"/>
        <v>0</v>
      </c>
      <c r="AS590" s="96">
        <v>0</v>
      </c>
      <c r="AT590" s="431">
        <f t="shared" si="991"/>
        <v>0</v>
      </c>
      <c r="AU590" s="420">
        <v>0</v>
      </c>
      <c r="AV590" s="431">
        <f t="shared" si="992"/>
        <v>0</v>
      </c>
      <c r="AW590" s="385">
        <v>0</v>
      </c>
      <c r="AX590" s="431">
        <f t="shared" si="993"/>
        <v>0</v>
      </c>
      <c r="AY590" s="386">
        <v>13</v>
      </c>
      <c r="AZ590" s="431">
        <f t="shared" si="994"/>
        <v>4.68</v>
      </c>
      <c r="BA590" s="386">
        <v>0</v>
      </c>
      <c r="BB590" s="431">
        <f t="shared" si="995"/>
        <v>0</v>
      </c>
      <c r="BC590" s="386">
        <v>0</v>
      </c>
      <c r="BD590" s="431">
        <f t="shared" si="1006"/>
        <v>0</v>
      </c>
      <c r="BE590" s="385">
        <v>0</v>
      </c>
      <c r="BF590" s="431">
        <f t="shared" si="996"/>
        <v>0</v>
      </c>
      <c r="BG590" s="386">
        <v>0</v>
      </c>
      <c r="BH590" s="431">
        <f t="shared" si="997"/>
        <v>0</v>
      </c>
      <c r="BI590" s="386">
        <v>12</v>
      </c>
      <c r="BJ590" s="431">
        <f t="shared" si="998"/>
        <v>8.16</v>
      </c>
      <c r="BK590" s="385">
        <v>12</v>
      </c>
      <c r="BL590" s="445">
        <f t="shared" si="999"/>
        <v>8.16</v>
      </c>
      <c r="BM590" s="77" t="s">
        <v>1516</v>
      </c>
      <c r="BN590" s="306"/>
      <c r="BO590" s="599"/>
      <c r="BP590" s="306" t="str">
        <f t="shared" si="1007"/>
        <v>P10197-xx1</v>
      </c>
    </row>
    <row r="591" spans="1:68" ht="14.25" hidden="1" customHeight="1">
      <c r="A591" s="493" t="s">
        <v>864</v>
      </c>
      <c r="B591" s="130" t="s">
        <v>1422</v>
      </c>
      <c r="C591" s="544" t="s">
        <v>87</v>
      </c>
      <c r="D591" s="549" t="s">
        <v>161</v>
      </c>
      <c r="E591" s="550" t="s">
        <v>194</v>
      </c>
      <c r="F591" s="1070"/>
      <c r="G591" s="214">
        <v>2024</v>
      </c>
      <c r="H591" s="176" t="s">
        <v>212</v>
      </c>
      <c r="I591" s="176" t="s">
        <v>174</v>
      </c>
      <c r="J591" s="330" t="s">
        <v>196</v>
      </c>
      <c r="K591" s="176" t="s">
        <v>1181</v>
      </c>
      <c r="L591" s="176" t="s">
        <v>167</v>
      </c>
      <c r="M591" s="327" t="s">
        <v>1468</v>
      </c>
      <c r="N591" s="55">
        <v>4.8600000000000003</v>
      </c>
      <c r="O591" s="55">
        <f t="shared" si="1000"/>
        <v>5.01</v>
      </c>
      <c r="P591" s="55">
        <v>5.39</v>
      </c>
      <c r="Q591" s="55">
        <f t="shared" si="1001"/>
        <v>5.39</v>
      </c>
      <c r="R591" s="55">
        <f t="shared" si="1001"/>
        <v>5.39</v>
      </c>
      <c r="S591" s="55">
        <f t="shared" si="1001"/>
        <v>5.39</v>
      </c>
      <c r="T591" s="55">
        <f t="shared" si="985"/>
        <v>5.39</v>
      </c>
      <c r="U591" s="55">
        <f t="shared" si="985"/>
        <v>5.39</v>
      </c>
      <c r="V591" s="55">
        <f t="shared" si="985"/>
        <v>5.39</v>
      </c>
      <c r="W591" s="55">
        <f t="shared" si="985"/>
        <v>5.39</v>
      </c>
      <c r="X591" s="55">
        <v>5.01</v>
      </c>
      <c r="Y591" s="55">
        <f t="shared" ref="Y591:AA591" si="1035">X591</f>
        <v>5.01</v>
      </c>
      <c r="Z591" s="55">
        <f t="shared" si="1035"/>
        <v>5.01</v>
      </c>
      <c r="AA591" s="55">
        <f t="shared" si="1035"/>
        <v>5.01</v>
      </c>
      <c r="AB591" s="147">
        <f t="shared" si="1003"/>
        <v>0.38</v>
      </c>
      <c r="AC591" s="147">
        <v>0.38</v>
      </c>
      <c r="AD591" s="147">
        <f t="shared" ref="AD591:AJ591" si="1036">AC591</f>
        <v>0.38</v>
      </c>
      <c r="AE591" s="147">
        <f t="shared" si="1036"/>
        <v>0.38</v>
      </c>
      <c r="AF591" s="147">
        <f t="shared" si="1036"/>
        <v>0.38</v>
      </c>
      <c r="AG591" s="147">
        <f t="shared" si="1036"/>
        <v>0.38</v>
      </c>
      <c r="AH591" s="147">
        <f t="shared" si="1036"/>
        <v>0.38</v>
      </c>
      <c r="AI591" s="147">
        <f t="shared" si="1036"/>
        <v>0.38</v>
      </c>
      <c r="AJ591" s="147">
        <f t="shared" si="1036"/>
        <v>0.38</v>
      </c>
      <c r="AK591" s="147">
        <v>0.68</v>
      </c>
      <c r="AL591" s="147">
        <f t="shared" ref="AL591:AN591" si="1037">AK591</f>
        <v>0.68</v>
      </c>
      <c r="AM591" s="147">
        <f t="shared" si="1037"/>
        <v>0.68</v>
      </c>
      <c r="AN591" s="147">
        <f t="shared" si="1037"/>
        <v>0.68</v>
      </c>
      <c r="AO591" s="420">
        <v>0</v>
      </c>
      <c r="AP591" s="431">
        <f t="shared" si="989"/>
        <v>0</v>
      </c>
      <c r="AQ591" s="385">
        <v>0</v>
      </c>
      <c r="AR591" s="237">
        <f t="shared" si="990"/>
        <v>0</v>
      </c>
      <c r="AS591" s="96">
        <v>0</v>
      </c>
      <c r="AT591" s="431">
        <f t="shared" si="991"/>
        <v>0</v>
      </c>
      <c r="AU591" s="420">
        <v>0</v>
      </c>
      <c r="AV591" s="431">
        <f t="shared" si="992"/>
        <v>0</v>
      </c>
      <c r="AW591" s="385">
        <v>0</v>
      </c>
      <c r="AX591" s="431">
        <f t="shared" si="993"/>
        <v>0</v>
      </c>
      <c r="AY591" s="386">
        <v>0</v>
      </c>
      <c r="AZ591" s="431">
        <f t="shared" si="994"/>
        <v>0</v>
      </c>
      <c r="BA591" s="386">
        <v>0</v>
      </c>
      <c r="BB591" s="431">
        <f t="shared" si="995"/>
        <v>0</v>
      </c>
      <c r="BC591" s="386">
        <v>0</v>
      </c>
      <c r="BD591" s="431">
        <f t="shared" si="1006"/>
        <v>0</v>
      </c>
      <c r="BE591" s="385">
        <v>0</v>
      </c>
      <c r="BF591" s="431">
        <f t="shared" si="996"/>
        <v>0</v>
      </c>
      <c r="BG591" s="386">
        <v>0</v>
      </c>
      <c r="BH591" s="431">
        <f t="shared" si="997"/>
        <v>0</v>
      </c>
      <c r="BI591" s="386">
        <v>0</v>
      </c>
      <c r="BJ591" s="431">
        <f t="shared" si="998"/>
        <v>0</v>
      </c>
      <c r="BK591" s="385">
        <v>0</v>
      </c>
      <c r="BL591" s="445">
        <f t="shared" si="999"/>
        <v>0</v>
      </c>
      <c r="BM591" s="77" t="s">
        <v>1517</v>
      </c>
      <c r="BN591" s="306"/>
      <c r="BO591" s="599"/>
      <c r="BP591" s="306" t="str">
        <f t="shared" si="1007"/>
        <v>P10197-KD1</v>
      </c>
    </row>
    <row r="592" spans="1:68" ht="14.25" hidden="1" customHeight="1">
      <c r="A592" s="493" t="s">
        <v>864</v>
      </c>
      <c r="B592" s="130" t="s">
        <v>1422</v>
      </c>
      <c r="C592" s="544" t="s">
        <v>87</v>
      </c>
      <c r="D592" s="549" t="s">
        <v>161</v>
      </c>
      <c r="E592" s="550" t="s">
        <v>194</v>
      </c>
      <c r="F592" s="1070"/>
      <c r="G592" s="214">
        <v>2021</v>
      </c>
      <c r="H592" s="176" t="s">
        <v>212</v>
      </c>
      <c r="I592" s="176" t="s">
        <v>174</v>
      </c>
      <c r="J592" s="330" t="s">
        <v>196</v>
      </c>
      <c r="K592" s="176" t="s">
        <v>1181</v>
      </c>
      <c r="L592" s="176" t="s">
        <v>167</v>
      </c>
      <c r="M592" s="327" t="s">
        <v>1468</v>
      </c>
      <c r="N592" s="55">
        <v>4.03</v>
      </c>
      <c r="O592" s="55">
        <f t="shared" si="1000"/>
        <v>4.51</v>
      </c>
      <c r="P592" s="55">
        <v>4.51</v>
      </c>
      <c r="Q592" s="55">
        <f t="shared" si="1001"/>
        <v>4.51</v>
      </c>
      <c r="R592" s="55">
        <f t="shared" si="1001"/>
        <v>4.51</v>
      </c>
      <c r="S592" s="55">
        <f t="shared" si="1001"/>
        <v>4.51</v>
      </c>
      <c r="T592" s="55">
        <f t="shared" si="985"/>
        <v>4.51</v>
      </c>
      <c r="U592" s="55">
        <f t="shared" si="985"/>
        <v>4.51</v>
      </c>
      <c r="V592" s="55">
        <f t="shared" si="985"/>
        <v>4.51</v>
      </c>
      <c r="W592" s="55">
        <f t="shared" si="985"/>
        <v>4.51</v>
      </c>
      <c r="X592" s="55">
        <v>4.51</v>
      </c>
      <c r="Y592" s="55">
        <f t="shared" ref="Y592:AA592" si="1038">X592</f>
        <v>4.51</v>
      </c>
      <c r="Z592" s="55">
        <f t="shared" si="1038"/>
        <v>4.51</v>
      </c>
      <c r="AA592" s="55">
        <f t="shared" si="1038"/>
        <v>4.51</v>
      </c>
      <c r="AB592" s="147">
        <f t="shared" si="1003"/>
        <v>0.2</v>
      </c>
      <c r="AC592" s="147">
        <v>0.2</v>
      </c>
      <c r="AD592" s="147">
        <f t="shared" ref="AD592:AJ592" si="1039">AC592</f>
        <v>0.2</v>
      </c>
      <c r="AE592" s="147">
        <f t="shared" si="1039"/>
        <v>0.2</v>
      </c>
      <c r="AF592" s="147">
        <f t="shared" si="1039"/>
        <v>0.2</v>
      </c>
      <c r="AG592" s="147">
        <f t="shared" si="1039"/>
        <v>0.2</v>
      </c>
      <c r="AH592" s="147">
        <f t="shared" si="1039"/>
        <v>0.2</v>
      </c>
      <c r="AI592" s="147">
        <f t="shared" si="1039"/>
        <v>0.2</v>
      </c>
      <c r="AJ592" s="147">
        <f t="shared" si="1039"/>
        <v>0.2</v>
      </c>
      <c r="AK592" s="147">
        <v>0.2</v>
      </c>
      <c r="AL592" s="147">
        <f t="shared" ref="AL592:AN592" si="1040">AK592</f>
        <v>0.2</v>
      </c>
      <c r="AM592" s="147">
        <f t="shared" si="1040"/>
        <v>0.2</v>
      </c>
      <c r="AN592" s="147">
        <f t="shared" si="1040"/>
        <v>0.2</v>
      </c>
      <c r="AO592" s="420">
        <v>0</v>
      </c>
      <c r="AP592" s="431">
        <f t="shared" si="989"/>
        <v>0</v>
      </c>
      <c r="AQ592" s="385">
        <v>16716</v>
      </c>
      <c r="AR592" s="237">
        <f t="shared" si="990"/>
        <v>3343.2000000000003</v>
      </c>
      <c r="AS592" s="96">
        <v>13116</v>
      </c>
      <c r="AT592" s="431">
        <f t="shared" si="991"/>
        <v>2623.2000000000003</v>
      </c>
      <c r="AU592" s="420">
        <v>2796</v>
      </c>
      <c r="AV592" s="431">
        <f t="shared" si="992"/>
        <v>559.20000000000005</v>
      </c>
      <c r="AW592" s="385">
        <v>4884</v>
      </c>
      <c r="AX592" s="431">
        <f t="shared" si="993"/>
        <v>976.80000000000007</v>
      </c>
      <c r="AY592" s="386">
        <v>11652</v>
      </c>
      <c r="AZ592" s="431">
        <f t="shared" si="994"/>
        <v>2330.4</v>
      </c>
      <c r="BA592" s="386">
        <v>9144</v>
      </c>
      <c r="BB592" s="431">
        <f t="shared" si="995"/>
        <v>1828.8000000000002</v>
      </c>
      <c r="BC592" s="386">
        <v>13572</v>
      </c>
      <c r="BD592" s="431">
        <f t="shared" si="1006"/>
        <v>2714.4</v>
      </c>
      <c r="BE592" s="385">
        <v>9624</v>
      </c>
      <c r="BF592" s="431">
        <f t="shared" si="996"/>
        <v>1924.8000000000002</v>
      </c>
      <c r="BG592" s="386">
        <v>11160</v>
      </c>
      <c r="BH592" s="431">
        <f t="shared" si="997"/>
        <v>2232</v>
      </c>
      <c r="BI592" s="386">
        <v>16476</v>
      </c>
      <c r="BJ592" s="431">
        <f t="shared" si="998"/>
        <v>3295.2000000000003</v>
      </c>
      <c r="BK592" s="385">
        <v>4656</v>
      </c>
      <c r="BL592" s="445">
        <f t="shared" si="999"/>
        <v>931.2</v>
      </c>
      <c r="BM592" s="77" t="s">
        <v>211</v>
      </c>
      <c r="BN592" s="306"/>
      <c r="BO592" s="599"/>
      <c r="BP592" s="306" t="str">
        <f t="shared" si="1007"/>
        <v>M27536-AA1</v>
      </c>
    </row>
    <row r="593" spans="1:68" ht="14.25" hidden="1" customHeight="1">
      <c r="A593" s="493" t="s">
        <v>864</v>
      </c>
      <c r="B593" s="130" t="s">
        <v>1422</v>
      </c>
      <c r="C593" s="544" t="s">
        <v>87</v>
      </c>
      <c r="D593" s="549" t="s">
        <v>161</v>
      </c>
      <c r="E593" s="550" t="s">
        <v>194</v>
      </c>
      <c r="F593" s="1070"/>
      <c r="G593" s="214">
        <v>2024</v>
      </c>
      <c r="H593" s="176" t="s">
        <v>212</v>
      </c>
      <c r="I593" s="176" t="s">
        <v>174</v>
      </c>
      <c r="J593" s="330" t="s">
        <v>196</v>
      </c>
      <c r="K593" s="176" t="s">
        <v>1181</v>
      </c>
      <c r="L593" s="176" t="s">
        <v>167</v>
      </c>
      <c r="M593" s="327" t="s">
        <v>1468</v>
      </c>
      <c r="N593" s="55">
        <v>4.03</v>
      </c>
      <c r="O593" s="55">
        <f t="shared" si="1000"/>
        <v>4.5599999999999996</v>
      </c>
      <c r="P593" s="55">
        <v>4.5599999999999996</v>
      </c>
      <c r="Q593" s="55">
        <f t="shared" si="1001"/>
        <v>4.5599999999999996</v>
      </c>
      <c r="R593" s="55">
        <f t="shared" si="1001"/>
        <v>4.5599999999999996</v>
      </c>
      <c r="S593" s="55">
        <f t="shared" si="1001"/>
        <v>4.5599999999999996</v>
      </c>
      <c r="T593" s="55">
        <f t="shared" si="985"/>
        <v>4.5599999999999996</v>
      </c>
      <c r="U593" s="55">
        <f t="shared" si="985"/>
        <v>4.5599999999999996</v>
      </c>
      <c r="V593" s="55">
        <f t="shared" si="985"/>
        <v>4.5599999999999996</v>
      </c>
      <c r="W593" s="55">
        <f t="shared" si="985"/>
        <v>4.5599999999999996</v>
      </c>
      <c r="X593" s="55">
        <v>4.5599999999999996</v>
      </c>
      <c r="Y593" s="55">
        <f t="shared" ref="Y593:AA593" si="1041">X593</f>
        <v>4.5599999999999996</v>
      </c>
      <c r="Z593" s="55">
        <f t="shared" si="1041"/>
        <v>4.5599999999999996</v>
      </c>
      <c r="AA593" s="55">
        <f t="shared" si="1041"/>
        <v>4.5599999999999996</v>
      </c>
      <c r="AB593" s="147">
        <f t="shared" si="1003"/>
        <v>0.25</v>
      </c>
      <c r="AC593" s="147">
        <v>0.25</v>
      </c>
      <c r="AD593" s="147">
        <f t="shared" ref="AD593:AJ593" si="1042">AC593</f>
        <v>0.25</v>
      </c>
      <c r="AE593" s="147">
        <f t="shared" si="1042"/>
        <v>0.25</v>
      </c>
      <c r="AF593" s="147">
        <f t="shared" si="1042"/>
        <v>0.25</v>
      </c>
      <c r="AG593" s="147">
        <f t="shared" si="1042"/>
        <v>0.25</v>
      </c>
      <c r="AH593" s="147">
        <f t="shared" si="1042"/>
        <v>0.25</v>
      </c>
      <c r="AI593" s="147">
        <f t="shared" si="1042"/>
        <v>0.25</v>
      </c>
      <c r="AJ593" s="147">
        <f t="shared" si="1042"/>
        <v>0.25</v>
      </c>
      <c r="AK593" s="147">
        <v>0.25</v>
      </c>
      <c r="AL593" s="147">
        <f t="shared" ref="AL593:AN593" si="1043">AK593</f>
        <v>0.25</v>
      </c>
      <c r="AM593" s="147">
        <f t="shared" si="1043"/>
        <v>0.25</v>
      </c>
      <c r="AN593" s="147">
        <f t="shared" si="1043"/>
        <v>0.25</v>
      </c>
      <c r="AO593" s="420">
        <v>0</v>
      </c>
      <c r="AP593" s="431">
        <f t="shared" si="989"/>
        <v>0</v>
      </c>
      <c r="AQ593" s="385">
        <v>0</v>
      </c>
      <c r="AR593" s="237">
        <f t="shared" si="990"/>
        <v>0</v>
      </c>
      <c r="AS593" s="96">
        <v>0</v>
      </c>
      <c r="AT593" s="431">
        <f t="shared" si="991"/>
        <v>0</v>
      </c>
      <c r="AU593" s="420">
        <v>0</v>
      </c>
      <c r="AV593" s="431">
        <f t="shared" si="992"/>
        <v>0</v>
      </c>
      <c r="AW593" s="385">
        <v>0</v>
      </c>
      <c r="AX593" s="431">
        <f t="shared" si="993"/>
        <v>0</v>
      </c>
      <c r="AY593" s="386">
        <v>53</v>
      </c>
      <c r="AZ593" s="431">
        <f t="shared" si="994"/>
        <v>13.25</v>
      </c>
      <c r="BA593" s="386">
        <v>0</v>
      </c>
      <c r="BB593" s="431">
        <f t="shared" si="995"/>
        <v>0</v>
      </c>
      <c r="BC593" s="386">
        <v>0</v>
      </c>
      <c r="BD593" s="431">
        <f t="shared" si="1006"/>
        <v>0</v>
      </c>
      <c r="BE593" s="385">
        <v>0</v>
      </c>
      <c r="BF593" s="431">
        <f t="shared" si="996"/>
        <v>0</v>
      </c>
      <c r="BG593" s="386">
        <v>36</v>
      </c>
      <c r="BH593" s="431">
        <f t="shared" si="997"/>
        <v>9</v>
      </c>
      <c r="BI593" s="386">
        <v>48</v>
      </c>
      <c r="BJ593" s="431">
        <f t="shared" si="998"/>
        <v>12</v>
      </c>
      <c r="BK593" s="385">
        <v>0</v>
      </c>
      <c r="BL593" s="445">
        <f t="shared" si="999"/>
        <v>0</v>
      </c>
      <c r="BM593" s="77" t="s">
        <v>1518</v>
      </c>
      <c r="BN593" s="306"/>
      <c r="BO593" s="599"/>
      <c r="BP593" s="306" t="str">
        <f t="shared" si="1007"/>
        <v>P10273-AA1</v>
      </c>
    </row>
    <row r="594" spans="1:68" ht="14.25" hidden="1" customHeight="1">
      <c r="A594" s="493" t="s">
        <v>864</v>
      </c>
      <c r="B594" s="130" t="s">
        <v>1422</v>
      </c>
      <c r="C594" s="544" t="s">
        <v>87</v>
      </c>
      <c r="D594" s="549" t="s">
        <v>161</v>
      </c>
      <c r="E594" s="550" t="s">
        <v>194</v>
      </c>
      <c r="F594" s="1070"/>
      <c r="G594" s="214">
        <v>2024</v>
      </c>
      <c r="H594" s="176" t="s">
        <v>212</v>
      </c>
      <c r="I594" s="176" t="s">
        <v>174</v>
      </c>
      <c r="J594" s="330" t="s">
        <v>196</v>
      </c>
      <c r="K594" s="176" t="s">
        <v>1181</v>
      </c>
      <c r="L594" s="176" t="s">
        <v>167</v>
      </c>
      <c r="M594" s="327" t="s">
        <v>1469</v>
      </c>
      <c r="N594" s="55">
        <v>3.9899999999999998</v>
      </c>
      <c r="O594" s="55">
        <f t="shared" si="1000"/>
        <v>3.72</v>
      </c>
      <c r="P594" s="55">
        <v>4.37</v>
      </c>
      <c r="Q594" s="55">
        <f t="shared" si="1001"/>
        <v>4.37</v>
      </c>
      <c r="R594" s="55">
        <f t="shared" si="1001"/>
        <v>4.37</v>
      </c>
      <c r="S594" s="55">
        <f t="shared" si="1001"/>
        <v>4.37</v>
      </c>
      <c r="T594" s="55">
        <f t="shared" si="985"/>
        <v>4.37</v>
      </c>
      <c r="U594" s="55">
        <f t="shared" si="985"/>
        <v>4.37</v>
      </c>
      <c r="V594" s="55">
        <f t="shared" si="985"/>
        <v>4.37</v>
      </c>
      <c r="W594" s="55">
        <f t="shared" si="985"/>
        <v>4.37</v>
      </c>
      <c r="X594" s="55">
        <v>3.72</v>
      </c>
      <c r="Y594" s="55">
        <f t="shared" ref="Y594:AA594" si="1044">X594</f>
        <v>3.72</v>
      </c>
      <c r="Z594" s="55">
        <f t="shared" si="1044"/>
        <v>3.72</v>
      </c>
      <c r="AA594" s="55">
        <f t="shared" si="1044"/>
        <v>3.72</v>
      </c>
      <c r="AB594" s="147">
        <f t="shared" si="1003"/>
        <v>0.25</v>
      </c>
      <c r="AC594" s="147">
        <v>0.25</v>
      </c>
      <c r="AD594" s="147">
        <f t="shared" ref="AD594:AJ594" si="1045">AC594</f>
        <v>0.25</v>
      </c>
      <c r="AE594" s="147">
        <f t="shared" si="1045"/>
        <v>0.25</v>
      </c>
      <c r="AF594" s="147">
        <f t="shared" si="1045"/>
        <v>0.25</v>
      </c>
      <c r="AG594" s="147">
        <f t="shared" si="1045"/>
        <v>0.25</v>
      </c>
      <c r="AH594" s="147">
        <f t="shared" si="1045"/>
        <v>0.25</v>
      </c>
      <c r="AI594" s="147">
        <f t="shared" si="1045"/>
        <v>0.25</v>
      </c>
      <c r="AJ594" s="147">
        <f t="shared" si="1045"/>
        <v>0.25</v>
      </c>
      <c r="AK594" s="147">
        <v>0.3</v>
      </c>
      <c r="AL594" s="147">
        <f t="shared" ref="AL594:AN594" si="1046">AK594</f>
        <v>0.3</v>
      </c>
      <c r="AM594" s="147">
        <f t="shared" si="1046"/>
        <v>0.3</v>
      </c>
      <c r="AN594" s="147">
        <f t="shared" si="1046"/>
        <v>0.3</v>
      </c>
      <c r="AO594" s="420">
        <v>0</v>
      </c>
      <c r="AP594" s="431">
        <f t="shared" si="989"/>
        <v>0</v>
      </c>
      <c r="AQ594" s="385">
        <v>36</v>
      </c>
      <c r="AR594" s="237">
        <f t="shared" si="990"/>
        <v>9</v>
      </c>
      <c r="AS594" s="96">
        <v>720</v>
      </c>
      <c r="AT594" s="431">
        <f t="shared" si="991"/>
        <v>180</v>
      </c>
      <c r="AU594" s="420">
        <v>1152</v>
      </c>
      <c r="AV594" s="431">
        <f t="shared" si="992"/>
        <v>288</v>
      </c>
      <c r="AW594" s="385">
        <v>2868</v>
      </c>
      <c r="AX594" s="431">
        <f t="shared" si="993"/>
        <v>717</v>
      </c>
      <c r="AY594" s="386">
        <v>828</v>
      </c>
      <c r="AZ594" s="431">
        <f t="shared" si="994"/>
        <v>207</v>
      </c>
      <c r="BA594" s="386">
        <v>3972</v>
      </c>
      <c r="BB594" s="431">
        <f t="shared" si="995"/>
        <v>993</v>
      </c>
      <c r="BC594" s="386">
        <v>5346</v>
      </c>
      <c r="BD594" s="431">
        <f t="shared" si="1006"/>
        <v>1336.5</v>
      </c>
      <c r="BE594" s="385">
        <v>2868</v>
      </c>
      <c r="BF594" s="431">
        <f t="shared" si="996"/>
        <v>860.4</v>
      </c>
      <c r="BG594" s="386">
        <v>2796</v>
      </c>
      <c r="BH594" s="431">
        <f t="shared" si="997"/>
        <v>838.8</v>
      </c>
      <c r="BI594" s="386">
        <v>4272</v>
      </c>
      <c r="BJ594" s="431">
        <f t="shared" si="998"/>
        <v>1281.5999999999999</v>
      </c>
      <c r="BK594" s="385">
        <v>1248</v>
      </c>
      <c r="BL594" s="445">
        <f t="shared" si="999"/>
        <v>374.4</v>
      </c>
      <c r="BM594" s="77" t="s">
        <v>1515</v>
      </c>
      <c r="BN594" s="306"/>
      <c r="BO594" s="599"/>
      <c r="BP594" s="306" t="str">
        <f t="shared" si="1007"/>
        <v>P10201-xx1</v>
      </c>
    </row>
    <row r="595" spans="1:68" ht="14.25" hidden="1" customHeight="1">
      <c r="A595" s="493" t="s">
        <v>864</v>
      </c>
      <c r="B595" s="130" t="s">
        <v>1422</v>
      </c>
      <c r="C595" s="544" t="s">
        <v>87</v>
      </c>
      <c r="D595" s="549" t="s">
        <v>161</v>
      </c>
      <c r="E595" s="550" t="s">
        <v>194</v>
      </c>
      <c r="F595" s="1070"/>
      <c r="G595" s="214">
        <v>2024</v>
      </c>
      <c r="H595" s="176" t="s">
        <v>212</v>
      </c>
      <c r="I595" s="176" t="s">
        <v>174</v>
      </c>
      <c r="J595" s="330" t="s">
        <v>196</v>
      </c>
      <c r="K595" s="176" t="s">
        <v>1181</v>
      </c>
      <c r="L595" s="176" t="s">
        <v>167</v>
      </c>
      <c r="M595" s="327" t="s">
        <v>1469</v>
      </c>
      <c r="N595" s="55">
        <v>3.81</v>
      </c>
      <c r="O595" s="55">
        <f t="shared" si="1000"/>
        <v>3.81</v>
      </c>
      <c r="P595" s="55">
        <v>4.1900000000000004</v>
      </c>
      <c r="Q595" s="55">
        <f t="shared" si="1001"/>
        <v>4.1900000000000004</v>
      </c>
      <c r="R595" s="55">
        <f t="shared" si="1001"/>
        <v>4.1900000000000004</v>
      </c>
      <c r="S595" s="55">
        <f t="shared" si="1001"/>
        <v>4.1900000000000004</v>
      </c>
      <c r="T595" s="55">
        <f t="shared" si="985"/>
        <v>4.1900000000000004</v>
      </c>
      <c r="U595" s="55">
        <f t="shared" si="985"/>
        <v>4.1900000000000004</v>
      </c>
      <c r="V595" s="55">
        <f t="shared" si="985"/>
        <v>4.1900000000000004</v>
      </c>
      <c r="W595" s="55">
        <f t="shared" si="985"/>
        <v>4.1900000000000004</v>
      </c>
      <c r="X595" s="55">
        <v>3.81</v>
      </c>
      <c r="Y595" s="55">
        <f t="shared" ref="Y595:AA595" si="1047">X595</f>
        <v>3.81</v>
      </c>
      <c r="Z595" s="55">
        <f t="shared" si="1047"/>
        <v>3.81</v>
      </c>
      <c r="AA595" s="55">
        <f t="shared" si="1047"/>
        <v>3.81</v>
      </c>
      <c r="AB595" s="147">
        <f t="shared" si="1003"/>
        <v>0.36</v>
      </c>
      <c r="AC595" s="147">
        <v>0.36</v>
      </c>
      <c r="AD595" s="147">
        <f t="shared" ref="AD595:AJ595" si="1048">AC595</f>
        <v>0.36</v>
      </c>
      <c r="AE595" s="147">
        <f t="shared" si="1048"/>
        <v>0.36</v>
      </c>
      <c r="AF595" s="147">
        <f t="shared" si="1048"/>
        <v>0.36</v>
      </c>
      <c r="AG595" s="147">
        <f t="shared" si="1048"/>
        <v>0.36</v>
      </c>
      <c r="AH595" s="147">
        <f t="shared" si="1048"/>
        <v>0.36</v>
      </c>
      <c r="AI595" s="147">
        <f t="shared" si="1048"/>
        <v>0.36</v>
      </c>
      <c r="AJ595" s="147">
        <f t="shared" si="1048"/>
        <v>0.36</v>
      </c>
      <c r="AK595" s="147">
        <v>0.68</v>
      </c>
      <c r="AL595" s="147">
        <f t="shared" ref="AL595:AN595" si="1049">AK595</f>
        <v>0.68</v>
      </c>
      <c r="AM595" s="147">
        <f t="shared" si="1049"/>
        <v>0.68</v>
      </c>
      <c r="AN595" s="147">
        <f t="shared" si="1049"/>
        <v>0.68</v>
      </c>
      <c r="AO595" s="420">
        <v>0</v>
      </c>
      <c r="AP595" s="431">
        <f t="shared" si="989"/>
        <v>0</v>
      </c>
      <c r="AQ595" s="385">
        <v>0</v>
      </c>
      <c r="AR595" s="237">
        <f t="shared" si="990"/>
        <v>0</v>
      </c>
      <c r="AS595" s="96">
        <v>0</v>
      </c>
      <c r="AT595" s="431">
        <f t="shared" si="991"/>
        <v>0</v>
      </c>
      <c r="AU595" s="420">
        <v>120</v>
      </c>
      <c r="AV595" s="431">
        <f t="shared" si="992"/>
        <v>43.199999999999996</v>
      </c>
      <c r="AW595" s="385">
        <v>1044</v>
      </c>
      <c r="AX595" s="431">
        <f t="shared" si="993"/>
        <v>375.84</v>
      </c>
      <c r="AY595" s="386">
        <v>60</v>
      </c>
      <c r="AZ595" s="431">
        <f t="shared" si="994"/>
        <v>21.599999999999998</v>
      </c>
      <c r="BA595" s="386">
        <v>168</v>
      </c>
      <c r="BB595" s="431">
        <f t="shared" si="995"/>
        <v>60.48</v>
      </c>
      <c r="BC595" s="386">
        <v>576</v>
      </c>
      <c r="BD595" s="431">
        <f t="shared" si="1006"/>
        <v>207.35999999999999</v>
      </c>
      <c r="BE595" s="385">
        <v>2124</v>
      </c>
      <c r="BF595" s="431">
        <f t="shared" si="996"/>
        <v>1444.3200000000002</v>
      </c>
      <c r="BG595" s="386">
        <v>5844</v>
      </c>
      <c r="BH595" s="431">
        <f t="shared" si="997"/>
        <v>3973.92</v>
      </c>
      <c r="BI595" s="386">
        <v>8100</v>
      </c>
      <c r="BJ595" s="431">
        <f t="shared" si="998"/>
        <v>5508</v>
      </c>
      <c r="BK595" s="385">
        <v>4788</v>
      </c>
      <c r="BL595" s="445">
        <f t="shared" si="999"/>
        <v>3255.84</v>
      </c>
      <c r="BM595" s="77" t="s">
        <v>1516</v>
      </c>
      <c r="BN595" s="306"/>
      <c r="BO595" s="599"/>
      <c r="BP595" s="306" t="str">
        <f t="shared" si="1007"/>
        <v>P10197-xx1</v>
      </c>
    </row>
    <row r="596" spans="1:68" ht="14.25" hidden="1" customHeight="1">
      <c r="A596" s="493" t="s">
        <v>864</v>
      </c>
      <c r="B596" s="130" t="s">
        <v>1422</v>
      </c>
      <c r="C596" s="544" t="s">
        <v>87</v>
      </c>
      <c r="D596" s="549" t="s">
        <v>161</v>
      </c>
      <c r="E596" s="550" t="s">
        <v>194</v>
      </c>
      <c r="F596" s="1070"/>
      <c r="G596" s="214">
        <v>2024</v>
      </c>
      <c r="H596" s="176" t="s">
        <v>212</v>
      </c>
      <c r="I596" s="176" t="s">
        <v>174</v>
      </c>
      <c r="J596" s="330" t="s">
        <v>196</v>
      </c>
      <c r="K596" s="176" t="s">
        <v>1181</v>
      </c>
      <c r="L596" s="176" t="s">
        <v>167</v>
      </c>
      <c r="M596" s="327" t="s">
        <v>1469</v>
      </c>
      <c r="N596" s="55">
        <v>4.8600000000000003</v>
      </c>
      <c r="O596" s="55">
        <f t="shared" si="1000"/>
        <v>4.8600000000000003</v>
      </c>
      <c r="P596" s="55">
        <v>5.24</v>
      </c>
      <c r="Q596" s="55">
        <f t="shared" si="1001"/>
        <v>5.24</v>
      </c>
      <c r="R596" s="55">
        <f t="shared" si="1001"/>
        <v>5.24</v>
      </c>
      <c r="S596" s="55">
        <f t="shared" si="1001"/>
        <v>5.24</v>
      </c>
      <c r="T596" s="55">
        <f t="shared" si="985"/>
        <v>5.24</v>
      </c>
      <c r="U596" s="55">
        <f t="shared" si="985"/>
        <v>5.24</v>
      </c>
      <c r="V596" s="55">
        <f t="shared" si="985"/>
        <v>5.24</v>
      </c>
      <c r="W596" s="55">
        <f t="shared" si="985"/>
        <v>5.24</v>
      </c>
      <c r="X596" s="55">
        <v>4.8600000000000003</v>
      </c>
      <c r="Y596" s="55">
        <f t="shared" ref="Y596:AA596" si="1050">X596</f>
        <v>4.8600000000000003</v>
      </c>
      <c r="Z596" s="55">
        <f t="shared" si="1050"/>
        <v>4.8600000000000003</v>
      </c>
      <c r="AA596" s="55">
        <f t="shared" si="1050"/>
        <v>4.8600000000000003</v>
      </c>
      <c r="AB596" s="147">
        <f t="shared" si="1003"/>
        <v>0.38</v>
      </c>
      <c r="AC596" s="147">
        <v>0.38</v>
      </c>
      <c r="AD596" s="147">
        <f t="shared" ref="AD596:AJ596" si="1051">AC596</f>
        <v>0.38</v>
      </c>
      <c r="AE596" s="147">
        <f t="shared" si="1051"/>
        <v>0.38</v>
      </c>
      <c r="AF596" s="147">
        <f t="shared" si="1051"/>
        <v>0.38</v>
      </c>
      <c r="AG596" s="147">
        <f t="shared" si="1051"/>
        <v>0.38</v>
      </c>
      <c r="AH596" s="147">
        <f t="shared" si="1051"/>
        <v>0.38</v>
      </c>
      <c r="AI596" s="147">
        <f t="shared" si="1051"/>
        <v>0.38</v>
      </c>
      <c r="AJ596" s="147">
        <f t="shared" si="1051"/>
        <v>0.38</v>
      </c>
      <c r="AK596" s="147">
        <v>0.68</v>
      </c>
      <c r="AL596" s="147">
        <f t="shared" ref="AL596:AN596" si="1052">AK596</f>
        <v>0.68</v>
      </c>
      <c r="AM596" s="147">
        <f t="shared" si="1052"/>
        <v>0.68</v>
      </c>
      <c r="AN596" s="147">
        <f t="shared" si="1052"/>
        <v>0.68</v>
      </c>
      <c r="AO596" s="420">
        <v>0</v>
      </c>
      <c r="AP596" s="431">
        <f t="shared" si="989"/>
        <v>0</v>
      </c>
      <c r="AQ596" s="385">
        <v>0</v>
      </c>
      <c r="AR596" s="237">
        <f t="shared" si="990"/>
        <v>0</v>
      </c>
      <c r="AS596" s="96">
        <v>0</v>
      </c>
      <c r="AT596" s="431">
        <f t="shared" si="991"/>
        <v>0</v>
      </c>
      <c r="AU596" s="420">
        <v>0</v>
      </c>
      <c r="AV596" s="431">
        <f t="shared" si="992"/>
        <v>0</v>
      </c>
      <c r="AW596" s="385">
        <v>0</v>
      </c>
      <c r="AX596" s="431">
        <f t="shared" si="993"/>
        <v>0</v>
      </c>
      <c r="AY596" s="386">
        <v>0</v>
      </c>
      <c r="AZ596" s="431">
        <f t="shared" si="994"/>
        <v>0</v>
      </c>
      <c r="BA596" s="386">
        <v>0</v>
      </c>
      <c r="BB596" s="431">
        <f t="shared" si="995"/>
        <v>0</v>
      </c>
      <c r="BC596" s="386">
        <v>492</v>
      </c>
      <c r="BD596" s="431">
        <f t="shared" si="1006"/>
        <v>186.96</v>
      </c>
      <c r="BE596" s="385">
        <v>1080</v>
      </c>
      <c r="BF596" s="431">
        <f t="shared" si="996"/>
        <v>734.40000000000009</v>
      </c>
      <c r="BG596" s="386">
        <v>0</v>
      </c>
      <c r="BH596" s="431">
        <f t="shared" si="997"/>
        <v>0</v>
      </c>
      <c r="BI596" s="386">
        <v>1740</v>
      </c>
      <c r="BJ596" s="431">
        <f t="shared" si="998"/>
        <v>1183.2</v>
      </c>
      <c r="BK596" s="385">
        <v>204</v>
      </c>
      <c r="BL596" s="445">
        <f t="shared" si="999"/>
        <v>138.72</v>
      </c>
      <c r="BM596" s="77" t="s">
        <v>1517</v>
      </c>
      <c r="BN596" s="306"/>
      <c r="BO596" s="599"/>
      <c r="BP596" s="306" t="str">
        <f t="shared" si="1007"/>
        <v>P10197-KD1</v>
      </c>
    </row>
    <row r="597" spans="1:68" ht="14.25" hidden="1" customHeight="1">
      <c r="A597" s="493" t="s">
        <v>864</v>
      </c>
      <c r="B597" s="130" t="s">
        <v>1422</v>
      </c>
      <c r="C597" s="544" t="s">
        <v>87</v>
      </c>
      <c r="D597" s="549" t="s">
        <v>161</v>
      </c>
      <c r="E597" s="550" t="s">
        <v>194</v>
      </c>
      <c r="F597" s="1070"/>
      <c r="G597" s="214">
        <v>2021</v>
      </c>
      <c r="H597" s="176" t="s">
        <v>212</v>
      </c>
      <c r="I597" s="176" t="s">
        <v>174</v>
      </c>
      <c r="J597" s="330" t="s">
        <v>196</v>
      </c>
      <c r="K597" s="176" t="s">
        <v>1181</v>
      </c>
      <c r="L597" s="176" t="s">
        <v>167</v>
      </c>
      <c r="M597" s="327" t="s">
        <v>1469</v>
      </c>
      <c r="N597" s="55">
        <v>4.03</v>
      </c>
      <c r="O597" s="55">
        <f t="shared" si="1000"/>
        <v>4.3600000000000003</v>
      </c>
      <c r="P597" s="55">
        <v>4.3600000000000003</v>
      </c>
      <c r="Q597" s="55">
        <f t="shared" si="1001"/>
        <v>4.3600000000000003</v>
      </c>
      <c r="R597" s="55">
        <f t="shared" si="1001"/>
        <v>4.3600000000000003</v>
      </c>
      <c r="S597" s="55">
        <f t="shared" si="1001"/>
        <v>4.3600000000000003</v>
      </c>
      <c r="T597" s="55">
        <f t="shared" si="985"/>
        <v>4.3600000000000003</v>
      </c>
      <c r="U597" s="55">
        <f t="shared" si="985"/>
        <v>4.3600000000000003</v>
      </c>
      <c r="V597" s="55">
        <f t="shared" si="985"/>
        <v>4.3600000000000003</v>
      </c>
      <c r="W597" s="55">
        <f t="shared" si="985"/>
        <v>4.3600000000000003</v>
      </c>
      <c r="X597" s="55">
        <v>4.3600000000000003</v>
      </c>
      <c r="Y597" s="55">
        <f t="shared" ref="Y597:AA597" si="1053">X597</f>
        <v>4.3600000000000003</v>
      </c>
      <c r="Z597" s="55">
        <f t="shared" si="1053"/>
        <v>4.3600000000000003</v>
      </c>
      <c r="AA597" s="55">
        <f t="shared" si="1053"/>
        <v>4.3600000000000003</v>
      </c>
      <c r="AB597" s="147">
        <f t="shared" si="1003"/>
        <v>0.2</v>
      </c>
      <c r="AC597" s="147">
        <v>0.2</v>
      </c>
      <c r="AD597" s="147">
        <f t="shared" ref="AD597:AJ597" si="1054">AC597</f>
        <v>0.2</v>
      </c>
      <c r="AE597" s="147">
        <f t="shared" si="1054"/>
        <v>0.2</v>
      </c>
      <c r="AF597" s="147">
        <f t="shared" si="1054"/>
        <v>0.2</v>
      </c>
      <c r="AG597" s="147">
        <f t="shared" si="1054"/>
        <v>0.2</v>
      </c>
      <c r="AH597" s="147">
        <f t="shared" si="1054"/>
        <v>0.2</v>
      </c>
      <c r="AI597" s="147">
        <f t="shared" si="1054"/>
        <v>0.2</v>
      </c>
      <c r="AJ597" s="147">
        <f t="shared" si="1054"/>
        <v>0.2</v>
      </c>
      <c r="AK597" s="147">
        <v>0.2</v>
      </c>
      <c r="AL597" s="147">
        <f t="shared" ref="AL597:AN597" si="1055">AK597</f>
        <v>0.2</v>
      </c>
      <c r="AM597" s="147">
        <f t="shared" si="1055"/>
        <v>0.2</v>
      </c>
      <c r="AN597" s="147">
        <f t="shared" si="1055"/>
        <v>0.2</v>
      </c>
      <c r="AO597" s="420">
        <v>43692</v>
      </c>
      <c r="AP597" s="431">
        <f t="shared" si="989"/>
        <v>8738.4</v>
      </c>
      <c r="AQ597" s="385">
        <v>60540</v>
      </c>
      <c r="AR597" s="237">
        <f t="shared" si="990"/>
        <v>12108</v>
      </c>
      <c r="AS597" s="96">
        <v>23952</v>
      </c>
      <c r="AT597" s="431">
        <f t="shared" si="991"/>
        <v>4790.4000000000005</v>
      </c>
      <c r="AU597" s="420">
        <v>17484</v>
      </c>
      <c r="AV597" s="431">
        <f t="shared" si="992"/>
        <v>3496.8</v>
      </c>
      <c r="AW597" s="385">
        <v>58320</v>
      </c>
      <c r="AX597" s="431">
        <f t="shared" si="993"/>
        <v>11664</v>
      </c>
      <c r="AY597" s="386">
        <v>24552</v>
      </c>
      <c r="AZ597" s="431">
        <f t="shared" si="994"/>
        <v>4910.4000000000005</v>
      </c>
      <c r="BA597" s="386">
        <v>29376</v>
      </c>
      <c r="BB597" s="431">
        <f t="shared" si="995"/>
        <v>5875.2000000000007</v>
      </c>
      <c r="BC597" s="386">
        <v>49224</v>
      </c>
      <c r="BD597" s="431">
        <f t="shared" si="1006"/>
        <v>9844.8000000000011</v>
      </c>
      <c r="BE597" s="385">
        <v>22428</v>
      </c>
      <c r="BF597" s="431">
        <f t="shared" si="996"/>
        <v>4485.6000000000004</v>
      </c>
      <c r="BG597" s="386">
        <v>36048</v>
      </c>
      <c r="BH597" s="431">
        <f t="shared" si="997"/>
        <v>7209.6</v>
      </c>
      <c r="BI597" s="386">
        <v>60660</v>
      </c>
      <c r="BJ597" s="431">
        <f t="shared" si="998"/>
        <v>12132</v>
      </c>
      <c r="BK597" s="385">
        <v>20628</v>
      </c>
      <c r="BL597" s="445">
        <f t="shared" si="999"/>
        <v>4125.6000000000004</v>
      </c>
      <c r="BM597" s="77" t="s">
        <v>211</v>
      </c>
      <c r="BN597" s="306"/>
      <c r="BO597" s="599"/>
      <c r="BP597" s="306" t="str">
        <f t="shared" si="1007"/>
        <v>M27536-AA1</v>
      </c>
    </row>
    <row r="598" spans="1:68" ht="14.25" hidden="1" customHeight="1">
      <c r="A598" s="493" t="s">
        <v>864</v>
      </c>
      <c r="B598" s="130" t="s">
        <v>1422</v>
      </c>
      <c r="C598" s="544" t="s">
        <v>87</v>
      </c>
      <c r="D598" s="549" t="s">
        <v>161</v>
      </c>
      <c r="E598" s="550" t="s">
        <v>194</v>
      </c>
      <c r="F598" s="1070"/>
      <c r="G598" s="214">
        <v>2024</v>
      </c>
      <c r="H598" s="176" t="s">
        <v>212</v>
      </c>
      <c r="I598" s="176" t="s">
        <v>174</v>
      </c>
      <c r="J598" s="330" t="s">
        <v>196</v>
      </c>
      <c r="K598" s="176" t="s">
        <v>1181</v>
      </c>
      <c r="L598" s="176" t="s">
        <v>167</v>
      </c>
      <c r="M598" s="327" t="s">
        <v>1469</v>
      </c>
      <c r="N598" s="55">
        <v>4.03</v>
      </c>
      <c r="O598" s="55">
        <f t="shared" si="1000"/>
        <v>4.41</v>
      </c>
      <c r="P598" s="55">
        <v>4.41</v>
      </c>
      <c r="Q598" s="55">
        <f t="shared" si="1001"/>
        <v>4.41</v>
      </c>
      <c r="R598" s="55">
        <f t="shared" si="1001"/>
        <v>4.41</v>
      </c>
      <c r="S598" s="55">
        <f t="shared" si="1001"/>
        <v>4.41</v>
      </c>
      <c r="T598" s="55">
        <f t="shared" si="985"/>
        <v>4.41</v>
      </c>
      <c r="U598" s="55">
        <f t="shared" si="985"/>
        <v>4.41</v>
      </c>
      <c r="V598" s="55">
        <f t="shared" si="985"/>
        <v>4.41</v>
      </c>
      <c r="W598" s="55">
        <f t="shared" si="985"/>
        <v>4.41</v>
      </c>
      <c r="X598" s="55">
        <v>4.41</v>
      </c>
      <c r="Y598" s="55">
        <f t="shared" ref="Y598:AA598" si="1056">X598</f>
        <v>4.41</v>
      </c>
      <c r="Z598" s="55">
        <f t="shared" si="1056"/>
        <v>4.41</v>
      </c>
      <c r="AA598" s="55">
        <f t="shared" si="1056"/>
        <v>4.41</v>
      </c>
      <c r="AB598" s="147">
        <f t="shared" si="1003"/>
        <v>0.25</v>
      </c>
      <c r="AC598" s="147">
        <v>0.25</v>
      </c>
      <c r="AD598" s="147">
        <f t="shared" ref="AD598:AJ598" si="1057">AC598</f>
        <v>0.25</v>
      </c>
      <c r="AE598" s="147">
        <f t="shared" si="1057"/>
        <v>0.25</v>
      </c>
      <c r="AF598" s="147">
        <f t="shared" si="1057"/>
        <v>0.25</v>
      </c>
      <c r="AG598" s="147">
        <f t="shared" si="1057"/>
        <v>0.25</v>
      </c>
      <c r="AH598" s="147">
        <f t="shared" si="1057"/>
        <v>0.25</v>
      </c>
      <c r="AI598" s="147">
        <f t="shared" si="1057"/>
        <v>0.25</v>
      </c>
      <c r="AJ598" s="147">
        <f t="shared" si="1057"/>
        <v>0.25</v>
      </c>
      <c r="AK598" s="147">
        <v>0.25</v>
      </c>
      <c r="AL598" s="147">
        <f t="shared" ref="AL598:AN598" si="1058">AK598</f>
        <v>0.25</v>
      </c>
      <c r="AM598" s="147">
        <f t="shared" si="1058"/>
        <v>0.25</v>
      </c>
      <c r="AN598" s="147">
        <f t="shared" si="1058"/>
        <v>0.25</v>
      </c>
      <c r="AO598" s="420">
        <v>0</v>
      </c>
      <c r="AP598" s="431">
        <f t="shared" si="989"/>
        <v>0</v>
      </c>
      <c r="AQ598" s="385">
        <v>12</v>
      </c>
      <c r="AR598" s="237">
        <f t="shared" si="990"/>
        <v>3</v>
      </c>
      <c r="AS598" s="96">
        <v>0</v>
      </c>
      <c r="AT598" s="431">
        <f t="shared" si="991"/>
        <v>0</v>
      </c>
      <c r="AU598" s="420">
        <v>0</v>
      </c>
      <c r="AV598" s="431">
        <f t="shared" si="992"/>
        <v>0</v>
      </c>
      <c r="AW598" s="385">
        <v>0</v>
      </c>
      <c r="AX598" s="431">
        <f t="shared" si="993"/>
        <v>0</v>
      </c>
      <c r="AY598" s="386">
        <v>12</v>
      </c>
      <c r="AZ598" s="431">
        <f t="shared" si="994"/>
        <v>3</v>
      </c>
      <c r="BA598" s="386">
        <v>0</v>
      </c>
      <c r="BB598" s="431">
        <f t="shared" si="995"/>
        <v>0</v>
      </c>
      <c r="BC598" s="386">
        <v>12</v>
      </c>
      <c r="BD598" s="431">
        <f t="shared" si="1006"/>
        <v>3</v>
      </c>
      <c r="BE598" s="385">
        <v>0</v>
      </c>
      <c r="BF598" s="431">
        <f t="shared" si="996"/>
        <v>0</v>
      </c>
      <c r="BG598" s="386">
        <v>48</v>
      </c>
      <c r="BH598" s="431">
        <f t="shared" si="997"/>
        <v>12</v>
      </c>
      <c r="BI598" s="386">
        <v>408</v>
      </c>
      <c r="BJ598" s="431">
        <f t="shared" si="998"/>
        <v>102</v>
      </c>
      <c r="BK598" s="385">
        <v>0</v>
      </c>
      <c r="BL598" s="445">
        <f t="shared" si="999"/>
        <v>0</v>
      </c>
      <c r="BM598" s="77" t="s">
        <v>1518</v>
      </c>
      <c r="BN598" s="306"/>
      <c r="BO598" s="599"/>
      <c r="BP598" s="306" t="str">
        <f t="shared" si="1007"/>
        <v>P10273-AA1</v>
      </c>
    </row>
    <row r="599" spans="1:68" ht="14.25" hidden="1" customHeight="1">
      <c r="A599" s="493" t="s">
        <v>864</v>
      </c>
      <c r="B599" s="130" t="s">
        <v>1422</v>
      </c>
      <c r="C599" s="544" t="s">
        <v>87</v>
      </c>
      <c r="D599" s="549" t="s">
        <v>161</v>
      </c>
      <c r="E599" s="550" t="s">
        <v>194</v>
      </c>
      <c r="F599" s="1070"/>
      <c r="G599" s="214">
        <v>2024</v>
      </c>
      <c r="H599" s="176" t="s">
        <v>212</v>
      </c>
      <c r="I599" s="176" t="s">
        <v>174</v>
      </c>
      <c r="J599" s="330" t="s">
        <v>196</v>
      </c>
      <c r="K599" s="176" t="s">
        <v>1265</v>
      </c>
      <c r="L599" s="176" t="s">
        <v>167</v>
      </c>
      <c r="M599" s="327" t="s">
        <v>1469</v>
      </c>
      <c r="N599" s="55">
        <v>4.330000000000001</v>
      </c>
      <c r="O599" s="55">
        <f t="shared" si="1000"/>
        <v>4.08</v>
      </c>
      <c r="P599" s="55">
        <v>4.71</v>
      </c>
      <c r="Q599" s="55">
        <f t="shared" si="1001"/>
        <v>4.71</v>
      </c>
      <c r="R599" s="55">
        <f t="shared" si="1001"/>
        <v>4.71</v>
      </c>
      <c r="S599" s="55">
        <f t="shared" si="1001"/>
        <v>4.71</v>
      </c>
      <c r="T599" s="55">
        <f t="shared" si="985"/>
        <v>4.71</v>
      </c>
      <c r="U599" s="55">
        <f t="shared" si="985"/>
        <v>4.71</v>
      </c>
      <c r="V599" s="55">
        <f t="shared" si="985"/>
        <v>4.71</v>
      </c>
      <c r="W599" s="55">
        <f t="shared" si="985"/>
        <v>4.71</v>
      </c>
      <c r="X599" s="55">
        <v>4.08</v>
      </c>
      <c r="Y599" s="55">
        <f t="shared" ref="Y599:AA599" si="1059">X599</f>
        <v>4.08</v>
      </c>
      <c r="Z599" s="55">
        <f t="shared" si="1059"/>
        <v>4.08</v>
      </c>
      <c r="AA599" s="55">
        <f t="shared" si="1059"/>
        <v>4.08</v>
      </c>
      <c r="AB599" s="147">
        <f t="shared" si="1003"/>
        <v>0.27</v>
      </c>
      <c r="AC599" s="147">
        <v>0.27</v>
      </c>
      <c r="AD599" s="147">
        <f t="shared" ref="AD599:AJ599" si="1060">AC599</f>
        <v>0.27</v>
      </c>
      <c r="AE599" s="147">
        <f t="shared" si="1060"/>
        <v>0.27</v>
      </c>
      <c r="AF599" s="147">
        <f t="shared" si="1060"/>
        <v>0.27</v>
      </c>
      <c r="AG599" s="147">
        <f t="shared" si="1060"/>
        <v>0.27</v>
      </c>
      <c r="AH599" s="147">
        <f t="shared" si="1060"/>
        <v>0.27</v>
      </c>
      <c r="AI599" s="147">
        <f t="shared" si="1060"/>
        <v>0.27</v>
      </c>
      <c r="AJ599" s="147">
        <f t="shared" si="1060"/>
        <v>0.27</v>
      </c>
      <c r="AK599" s="147">
        <v>0.34</v>
      </c>
      <c r="AL599" s="147">
        <f t="shared" ref="AL599:AN599" si="1061">AK599</f>
        <v>0.34</v>
      </c>
      <c r="AM599" s="147">
        <f t="shared" si="1061"/>
        <v>0.34</v>
      </c>
      <c r="AN599" s="147">
        <f t="shared" si="1061"/>
        <v>0.34</v>
      </c>
      <c r="AO599" s="420">
        <v>0</v>
      </c>
      <c r="AP599" s="431">
        <f t="shared" si="989"/>
        <v>0</v>
      </c>
      <c r="AQ599" s="385">
        <v>24</v>
      </c>
      <c r="AR599" s="237">
        <f t="shared" si="990"/>
        <v>6.48</v>
      </c>
      <c r="AS599" s="96">
        <v>84</v>
      </c>
      <c r="AT599" s="431">
        <f t="shared" si="991"/>
        <v>22.68</v>
      </c>
      <c r="AU599" s="420">
        <v>36</v>
      </c>
      <c r="AV599" s="431">
        <f t="shared" si="992"/>
        <v>9.7200000000000006</v>
      </c>
      <c r="AW599" s="385">
        <v>24</v>
      </c>
      <c r="AX599" s="431">
        <f t="shared" si="993"/>
        <v>6.48</v>
      </c>
      <c r="AY599" s="386">
        <v>12</v>
      </c>
      <c r="AZ599" s="431">
        <f t="shared" si="994"/>
        <v>3.24</v>
      </c>
      <c r="BA599" s="386">
        <v>216</v>
      </c>
      <c r="BB599" s="431">
        <f t="shared" si="995"/>
        <v>58.320000000000007</v>
      </c>
      <c r="BC599" s="386">
        <v>36</v>
      </c>
      <c r="BD599" s="431">
        <f t="shared" si="1006"/>
        <v>9.7200000000000006</v>
      </c>
      <c r="BE599" s="385">
        <v>0</v>
      </c>
      <c r="BF599" s="431">
        <f t="shared" si="996"/>
        <v>0</v>
      </c>
      <c r="BG599" s="386">
        <v>24</v>
      </c>
      <c r="BH599" s="431">
        <f t="shared" si="997"/>
        <v>8.16</v>
      </c>
      <c r="BI599" s="386">
        <v>72</v>
      </c>
      <c r="BJ599" s="431">
        <f t="shared" si="998"/>
        <v>24.48</v>
      </c>
      <c r="BK599" s="385">
        <v>0</v>
      </c>
      <c r="BL599" s="445">
        <f t="shared" si="999"/>
        <v>0</v>
      </c>
      <c r="BM599" s="77" t="s">
        <v>1514</v>
      </c>
      <c r="BN599" s="306"/>
      <c r="BO599" s="599"/>
      <c r="BP599" s="306" t="str">
        <f t="shared" si="1007"/>
        <v>P10202-xx1</v>
      </c>
    </row>
    <row r="600" spans="1:68" ht="14.25" hidden="1" customHeight="1">
      <c r="A600" s="493" t="s">
        <v>864</v>
      </c>
      <c r="B600" s="130" t="s">
        <v>1422</v>
      </c>
      <c r="C600" s="544" t="s">
        <v>87</v>
      </c>
      <c r="D600" s="549" t="s">
        <v>161</v>
      </c>
      <c r="E600" s="550" t="s">
        <v>194</v>
      </c>
      <c r="F600" s="1070"/>
      <c r="G600" s="214">
        <v>2024</v>
      </c>
      <c r="H600" s="176" t="s">
        <v>212</v>
      </c>
      <c r="I600" s="176" t="s">
        <v>174</v>
      </c>
      <c r="J600" s="330" t="s">
        <v>196</v>
      </c>
      <c r="K600" s="176" t="s">
        <v>1181</v>
      </c>
      <c r="L600" s="176" t="s">
        <v>167</v>
      </c>
      <c r="M600" s="327" t="s">
        <v>1479</v>
      </c>
      <c r="N600" s="55">
        <v>3.9899999999999998</v>
      </c>
      <c r="O600" s="55">
        <f t="shared" si="1000"/>
        <v>3.64</v>
      </c>
      <c r="P600" s="55">
        <v>4.29</v>
      </c>
      <c r="Q600" s="55">
        <f t="shared" si="1001"/>
        <v>4.29</v>
      </c>
      <c r="R600" s="55">
        <f t="shared" si="1001"/>
        <v>4.29</v>
      </c>
      <c r="S600" s="55">
        <f t="shared" si="1001"/>
        <v>4.29</v>
      </c>
      <c r="T600" s="55">
        <f t="shared" si="985"/>
        <v>4.29</v>
      </c>
      <c r="U600" s="55">
        <f t="shared" si="985"/>
        <v>4.29</v>
      </c>
      <c r="V600" s="55">
        <f t="shared" si="985"/>
        <v>4.29</v>
      </c>
      <c r="W600" s="55">
        <f t="shared" si="985"/>
        <v>4.29</v>
      </c>
      <c r="X600" s="55">
        <v>3.64</v>
      </c>
      <c r="Y600" s="55">
        <f t="shared" ref="Y600:AA600" si="1062">X600</f>
        <v>3.64</v>
      </c>
      <c r="Z600" s="55">
        <f t="shared" si="1062"/>
        <v>3.64</v>
      </c>
      <c r="AA600" s="55">
        <f t="shared" si="1062"/>
        <v>3.64</v>
      </c>
      <c r="AB600" s="147">
        <f t="shared" si="1003"/>
        <v>0.25</v>
      </c>
      <c r="AC600" s="147">
        <v>0.25</v>
      </c>
      <c r="AD600" s="147">
        <f t="shared" ref="AD600:AJ600" si="1063">AC600</f>
        <v>0.25</v>
      </c>
      <c r="AE600" s="147">
        <f t="shared" si="1063"/>
        <v>0.25</v>
      </c>
      <c r="AF600" s="147">
        <f t="shared" si="1063"/>
        <v>0.25</v>
      </c>
      <c r="AG600" s="147">
        <f t="shared" si="1063"/>
        <v>0.25</v>
      </c>
      <c r="AH600" s="147">
        <f t="shared" si="1063"/>
        <v>0.25</v>
      </c>
      <c r="AI600" s="147">
        <f t="shared" si="1063"/>
        <v>0.25</v>
      </c>
      <c r="AJ600" s="147">
        <f t="shared" si="1063"/>
        <v>0.25</v>
      </c>
      <c r="AK600" s="147">
        <v>0.3</v>
      </c>
      <c r="AL600" s="147">
        <f t="shared" ref="AL600:AN600" si="1064">AK600</f>
        <v>0.3</v>
      </c>
      <c r="AM600" s="147">
        <f t="shared" si="1064"/>
        <v>0.3</v>
      </c>
      <c r="AN600" s="147">
        <f t="shared" si="1064"/>
        <v>0.3</v>
      </c>
      <c r="AO600" s="420">
        <v>0</v>
      </c>
      <c r="AP600" s="431">
        <f t="shared" si="989"/>
        <v>0</v>
      </c>
      <c r="AQ600" s="385">
        <v>1092</v>
      </c>
      <c r="AR600" s="237">
        <f t="shared" si="990"/>
        <v>273</v>
      </c>
      <c r="AS600" s="96">
        <v>3564</v>
      </c>
      <c r="AT600" s="431">
        <f t="shared" si="991"/>
        <v>891</v>
      </c>
      <c r="AU600" s="420">
        <v>5748</v>
      </c>
      <c r="AV600" s="431">
        <f t="shared" si="992"/>
        <v>1437</v>
      </c>
      <c r="AW600" s="385">
        <v>11472</v>
      </c>
      <c r="AX600" s="431">
        <f t="shared" si="993"/>
        <v>2868</v>
      </c>
      <c r="AY600" s="386">
        <v>4176</v>
      </c>
      <c r="AZ600" s="431">
        <f t="shared" si="994"/>
        <v>1044</v>
      </c>
      <c r="BA600" s="386">
        <v>9636</v>
      </c>
      <c r="BB600" s="431">
        <f t="shared" si="995"/>
        <v>2409</v>
      </c>
      <c r="BC600" s="386">
        <v>5964</v>
      </c>
      <c r="BD600" s="431">
        <f t="shared" si="1006"/>
        <v>1491</v>
      </c>
      <c r="BE600" s="385">
        <v>10464</v>
      </c>
      <c r="BF600" s="431">
        <f t="shared" si="996"/>
        <v>3139.2</v>
      </c>
      <c r="BG600" s="386">
        <v>9648</v>
      </c>
      <c r="BH600" s="431">
        <f t="shared" si="997"/>
        <v>2894.4</v>
      </c>
      <c r="BI600" s="386">
        <v>25644</v>
      </c>
      <c r="BJ600" s="431">
        <f t="shared" si="998"/>
        <v>7693.2</v>
      </c>
      <c r="BK600" s="385">
        <v>15576</v>
      </c>
      <c r="BL600" s="445">
        <f t="shared" si="999"/>
        <v>4672.8</v>
      </c>
      <c r="BM600" s="77" t="s">
        <v>1515</v>
      </c>
      <c r="BN600" s="306"/>
      <c r="BO600" s="599"/>
      <c r="BP600" s="306" t="str">
        <f t="shared" si="1007"/>
        <v>P10201-xx1</v>
      </c>
    </row>
    <row r="601" spans="1:68" ht="14.25" hidden="1" customHeight="1">
      <c r="A601" s="493" t="s">
        <v>864</v>
      </c>
      <c r="B601" s="130" t="s">
        <v>1422</v>
      </c>
      <c r="C601" s="544" t="s">
        <v>87</v>
      </c>
      <c r="D601" s="549" t="s">
        <v>161</v>
      </c>
      <c r="E601" s="550" t="s">
        <v>194</v>
      </c>
      <c r="F601" s="1070"/>
      <c r="G601" s="214">
        <v>2024</v>
      </c>
      <c r="H601" s="176" t="s">
        <v>212</v>
      </c>
      <c r="I601" s="176" t="s">
        <v>174</v>
      </c>
      <c r="J601" s="330" t="s">
        <v>196</v>
      </c>
      <c r="K601" s="176" t="s">
        <v>1181</v>
      </c>
      <c r="L601" s="176" t="s">
        <v>167</v>
      </c>
      <c r="M601" s="327" t="s">
        <v>1478</v>
      </c>
      <c r="N601" s="55">
        <v>3.9899999999999998</v>
      </c>
      <c r="O601" s="55">
        <f t="shared" si="1000"/>
        <v>3.64</v>
      </c>
      <c r="P601" s="55">
        <v>4.29</v>
      </c>
      <c r="Q601" s="55">
        <f t="shared" si="1001"/>
        <v>4.29</v>
      </c>
      <c r="R601" s="55">
        <f t="shared" si="1001"/>
        <v>4.29</v>
      </c>
      <c r="S601" s="55">
        <f t="shared" si="1001"/>
        <v>4.29</v>
      </c>
      <c r="T601" s="55">
        <f t="shared" si="985"/>
        <v>4.29</v>
      </c>
      <c r="U601" s="55">
        <f t="shared" si="985"/>
        <v>4.29</v>
      </c>
      <c r="V601" s="55">
        <f t="shared" si="985"/>
        <v>4.29</v>
      </c>
      <c r="W601" s="55">
        <f t="shared" si="985"/>
        <v>4.29</v>
      </c>
      <c r="X601" s="55">
        <v>3.64</v>
      </c>
      <c r="Y601" s="55">
        <f t="shared" ref="Y601:AA601" si="1065">X601</f>
        <v>3.64</v>
      </c>
      <c r="Z601" s="55">
        <f t="shared" si="1065"/>
        <v>3.64</v>
      </c>
      <c r="AA601" s="55">
        <f t="shared" si="1065"/>
        <v>3.64</v>
      </c>
      <c r="AB601" s="147">
        <f t="shared" si="1003"/>
        <v>0.25</v>
      </c>
      <c r="AC601" s="147">
        <v>0.25</v>
      </c>
      <c r="AD601" s="147">
        <f t="shared" ref="AD601:AJ601" si="1066">AC601</f>
        <v>0.25</v>
      </c>
      <c r="AE601" s="147">
        <f t="shared" si="1066"/>
        <v>0.25</v>
      </c>
      <c r="AF601" s="147">
        <f t="shared" si="1066"/>
        <v>0.25</v>
      </c>
      <c r="AG601" s="147">
        <f t="shared" si="1066"/>
        <v>0.25</v>
      </c>
      <c r="AH601" s="147">
        <f t="shared" si="1066"/>
        <v>0.25</v>
      </c>
      <c r="AI601" s="147">
        <f t="shared" si="1066"/>
        <v>0.25</v>
      </c>
      <c r="AJ601" s="147">
        <f t="shared" si="1066"/>
        <v>0.25</v>
      </c>
      <c r="AK601" s="147">
        <v>0.3</v>
      </c>
      <c r="AL601" s="147">
        <f t="shared" ref="AL601:AN601" si="1067">AK601</f>
        <v>0.3</v>
      </c>
      <c r="AM601" s="147">
        <f t="shared" si="1067"/>
        <v>0.3</v>
      </c>
      <c r="AN601" s="147">
        <f t="shared" si="1067"/>
        <v>0.3</v>
      </c>
      <c r="AO601" s="420">
        <v>0</v>
      </c>
      <c r="AP601" s="431">
        <f t="shared" si="989"/>
        <v>0</v>
      </c>
      <c r="AQ601" s="385">
        <v>0</v>
      </c>
      <c r="AR601" s="237">
        <f t="shared" si="990"/>
        <v>0</v>
      </c>
      <c r="AS601" s="96">
        <v>0</v>
      </c>
      <c r="AT601" s="431">
        <f t="shared" si="991"/>
        <v>0</v>
      </c>
      <c r="AU601" s="420">
        <v>0</v>
      </c>
      <c r="AV601" s="431">
        <f t="shared" si="992"/>
        <v>0</v>
      </c>
      <c r="AW601" s="385">
        <v>36</v>
      </c>
      <c r="AX601" s="431">
        <f t="shared" si="993"/>
        <v>9</v>
      </c>
      <c r="AY601" s="386">
        <v>192</v>
      </c>
      <c r="AZ601" s="431">
        <f t="shared" si="994"/>
        <v>48</v>
      </c>
      <c r="BA601" s="386">
        <v>96</v>
      </c>
      <c r="BB601" s="431">
        <f t="shared" si="995"/>
        <v>24</v>
      </c>
      <c r="BC601" s="386">
        <v>228</v>
      </c>
      <c r="BD601" s="431">
        <f t="shared" si="1006"/>
        <v>57</v>
      </c>
      <c r="BE601" s="385">
        <v>60</v>
      </c>
      <c r="BF601" s="431">
        <f t="shared" si="996"/>
        <v>18</v>
      </c>
      <c r="BG601" s="386">
        <v>7104</v>
      </c>
      <c r="BH601" s="431">
        <f t="shared" si="997"/>
        <v>2131.1999999999998</v>
      </c>
      <c r="BI601" s="386">
        <v>456</v>
      </c>
      <c r="BJ601" s="431">
        <f t="shared" si="998"/>
        <v>136.79999999999998</v>
      </c>
      <c r="BK601" s="385">
        <v>240</v>
      </c>
      <c r="BL601" s="445">
        <f t="shared" si="999"/>
        <v>72</v>
      </c>
      <c r="BM601" s="77" t="s">
        <v>1515</v>
      </c>
      <c r="BN601" s="306"/>
      <c r="BO601" s="599"/>
      <c r="BP601" s="306" t="str">
        <f t="shared" si="1007"/>
        <v>P10201-xx1</v>
      </c>
    </row>
    <row r="602" spans="1:68" ht="14.25" hidden="1" customHeight="1">
      <c r="A602" s="493" t="s">
        <v>864</v>
      </c>
      <c r="B602" s="130" t="s">
        <v>1422</v>
      </c>
      <c r="C602" s="544" t="s">
        <v>87</v>
      </c>
      <c r="D602" s="549" t="s">
        <v>161</v>
      </c>
      <c r="E602" s="550" t="s">
        <v>194</v>
      </c>
      <c r="F602" s="1070"/>
      <c r="G602" s="214">
        <v>2024</v>
      </c>
      <c r="H602" s="176" t="s">
        <v>212</v>
      </c>
      <c r="I602" s="176" t="s">
        <v>174</v>
      </c>
      <c r="J602" s="330" t="s">
        <v>196</v>
      </c>
      <c r="K602" s="176" t="s">
        <v>1181</v>
      </c>
      <c r="L602" s="176" t="s">
        <v>1182</v>
      </c>
      <c r="M602" s="327" t="s">
        <v>1480</v>
      </c>
      <c r="N602" s="55">
        <v>3.81</v>
      </c>
      <c r="O602" s="55">
        <f t="shared" si="1000"/>
        <v>3.55</v>
      </c>
      <c r="P602" s="55">
        <v>3.93</v>
      </c>
      <c r="Q602" s="55">
        <f t="shared" si="1001"/>
        <v>3.93</v>
      </c>
      <c r="R602" s="55">
        <f t="shared" si="1001"/>
        <v>3.93</v>
      </c>
      <c r="S602" s="55">
        <f t="shared" si="1001"/>
        <v>3.93</v>
      </c>
      <c r="T602" s="55">
        <f t="shared" si="985"/>
        <v>3.93</v>
      </c>
      <c r="U602" s="55">
        <f t="shared" si="985"/>
        <v>3.93</v>
      </c>
      <c r="V602" s="55">
        <f t="shared" si="985"/>
        <v>3.93</v>
      </c>
      <c r="W602" s="55">
        <f t="shared" si="985"/>
        <v>3.93</v>
      </c>
      <c r="X602" s="55">
        <v>3.55</v>
      </c>
      <c r="Y602" s="55">
        <f t="shared" ref="Y602:AA602" si="1068">X602</f>
        <v>3.55</v>
      </c>
      <c r="Z602" s="55">
        <f t="shared" si="1068"/>
        <v>3.55</v>
      </c>
      <c r="AA602" s="55">
        <f t="shared" si="1068"/>
        <v>3.55</v>
      </c>
      <c r="AB602" s="147">
        <f t="shared" si="1003"/>
        <v>0.36</v>
      </c>
      <c r="AC602" s="147">
        <v>0.36</v>
      </c>
      <c r="AD602" s="147">
        <f t="shared" ref="AD602:AJ602" si="1069">AC602</f>
        <v>0.36</v>
      </c>
      <c r="AE602" s="147">
        <f t="shared" si="1069"/>
        <v>0.36</v>
      </c>
      <c r="AF602" s="147">
        <f t="shared" si="1069"/>
        <v>0.36</v>
      </c>
      <c r="AG602" s="147">
        <f t="shared" si="1069"/>
        <v>0.36</v>
      </c>
      <c r="AH602" s="147">
        <f t="shared" si="1069"/>
        <v>0.36</v>
      </c>
      <c r="AI602" s="147">
        <f t="shared" si="1069"/>
        <v>0.36</v>
      </c>
      <c r="AJ602" s="147">
        <f t="shared" si="1069"/>
        <v>0.36</v>
      </c>
      <c r="AK602" s="147">
        <v>0.68</v>
      </c>
      <c r="AL602" s="147">
        <f t="shared" ref="AL602:AN602" si="1070">AK602</f>
        <v>0.68</v>
      </c>
      <c r="AM602" s="147">
        <f t="shared" si="1070"/>
        <v>0.68</v>
      </c>
      <c r="AN602" s="147">
        <f t="shared" si="1070"/>
        <v>0.68</v>
      </c>
      <c r="AO602" s="420">
        <v>0</v>
      </c>
      <c r="AP602" s="431">
        <f t="shared" si="989"/>
        <v>0</v>
      </c>
      <c r="AQ602" s="385">
        <v>0</v>
      </c>
      <c r="AR602" s="237">
        <f t="shared" si="990"/>
        <v>0</v>
      </c>
      <c r="AS602" s="96">
        <v>120</v>
      </c>
      <c r="AT602" s="431">
        <f t="shared" si="991"/>
        <v>43.199999999999996</v>
      </c>
      <c r="AU602" s="420">
        <v>0</v>
      </c>
      <c r="AV602" s="431">
        <f t="shared" si="992"/>
        <v>0</v>
      </c>
      <c r="AW602" s="385">
        <v>5608</v>
      </c>
      <c r="AX602" s="431">
        <f t="shared" si="993"/>
        <v>2018.8799999999999</v>
      </c>
      <c r="AY602" s="386">
        <v>0</v>
      </c>
      <c r="AZ602" s="431">
        <f t="shared" si="994"/>
        <v>0</v>
      </c>
      <c r="BA602" s="386">
        <v>0</v>
      </c>
      <c r="BB602" s="431">
        <f t="shared" si="995"/>
        <v>0</v>
      </c>
      <c r="BC602" s="386">
        <v>2004</v>
      </c>
      <c r="BD602" s="431">
        <f t="shared" si="1006"/>
        <v>721.43999999999994</v>
      </c>
      <c r="BE602" s="385">
        <v>6912</v>
      </c>
      <c r="BF602" s="431">
        <f t="shared" si="996"/>
        <v>4700.1600000000008</v>
      </c>
      <c r="BG602" s="386">
        <v>10512</v>
      </c>
      <c r="BH602" s="431">
        <f t="shared" si="997"/>
        <v>7148.1600000000008</v>
      </c>
      <c r="BI602" s="386">
        <v>18000</v>
      </c>
      <c r="BJ602" s="431">
        <f t="shared" si="998"/>
        <v>12240</v>
      </c>
      <c r="BK602" s="385">
        <v>0</v>
      </c>
      <c r="BL602" s="445">
        <f t="shared" si="999"/>
        <v>0</v>
      </c>
      <c r="BM602" s="77" t="s">
        <v>1516</v>
      </c>
      <c r="BN602" s="306"/>
      <c r="BO602" s="599"/>
      <c r="BP602" s="306" t="str">
        <f t="shared" si="1007"/>
        <v>P10197-xx1</v>
      </c>
    </row>
    <row r="603" spans="1:68" ht="14.25" hidden="1" customHeight="1">
      <c r="A603" s="493" t="s">
        <v>864</v>
      </c>
      <c r="B603" s="130" t="s">
        <v>1422</v>
      </c>
      <c r="C603" s="544" t="s">
        <v>87</v>
      </c>
      <c r="D603" s="549" t="s">
        <v>161</v>
      </c>
      <c r="E603" s="550" t="s">
        <v>194</v>
      </c>
      <c r="F603" s="1070"/>
      <c r="G603" s="214">
        <v>2024</v>
      </c>
      <c r="H603" s="176" t="s">
        <v>212</v>
      </c>
      <c r="I603" s="176" t="s">
        <v>174</v>
      </c>
      <c r="J603" s="330" t="s">
        <v>196</v>
      </c>
      <c r="K603" s="176" t="s">
        <v>1181</v>
      </c>
      <c r="L603" s="176" t="s">
        <v>167</v>
      </c>
      <c r="M603" s="327" t="s">
        <v>1479</v>
      </c>
      <c r="N603" s="55">
        <v>4.03</v>
      </c>
      <c r="O603" s="55">
        <f t="shared" si="1000"/>
        <v>4.33</v>
      </c>
      <c r="P603" s="55">
        <v>4.33</v>
      </c>
      <c r="Q603" s="55">
        <f t="shared" si="1001"/>
        <v>4.33</v>
      </c>
      <c r="R603" s="55">
        <f t="shared" si="1001"/>
        <v>4.33</v>
      </c>
      <c r="S603" s="55">
        <f t="shared" si="1001"/>
        <v>4.33</v>
      </c>
      <c r="T603" s="55">
        <f t="shared" si="985"/>
        <v>4.33</v>
      </c>
      <c r="U603" s="55">
        <f t="shared" si="985"/>
        <v>4.33</v>
      </c>
      <c r="V603" s="55">
        <f t="shared" si="985"/>
        <v>4.33</v>
      </c>
      <c r="W603" s="55">
        <f t="shared" si="985"/>
        <v>4.33</v>
      </c>
      <c r="X603" s="55">
        <v>4.33</v>
      </c>
      <c r="Y603" s="55">
        <f t="shared" ref="Y603:AA603" si="1071">X603</f>
        <v>4.33</v>
      </c>
      <c r="Z603" s="55">
        <f t="shared" si="1071"/>
        <v>4.33</v>
      </c>
      <c r="AA603" s="55">
        <f t="shared" si="1071"/>
        <v>4.33</v>
      </c>
      <c r="AB603" s="147">
        <f t="shared" si="1003"/>
        <v>0.25</v>
      </c>
      <c r="AC603" s="147">
        <v>0.25</v>
      </c>
      <c r="AD603" s="147">
        <f t="shared" ref="AD603:AJ603" si="1072">AC603</f>
        <v>0.25</v>
      </c>
      <c r="AE603" s="147">
        <f t="shared" si="1072"/>
        <v>0.25</v>
      </c>
      <c r="AF603" s="147">
        <f t="shared" si="1072"/>
        <v>0.25</v>
      </c>
      <c r="AG603" s="147">
        <f t="shared" si="1072"/>
        <v>0.25</v>
      </c>
      <c r="AH603" s="147">
        <f t="shared" si="1072"/>
        <v>0.25</v>
      </c>
      <c r="AI603" s="147">
        <f t="shared" si="1072"/>
        <v>0.25</v>
      </c>
      <c r="AJ603" s="147">
        <f t="shared" si="1072"/>
        <v>0.25</v>
      </c>
      <c r="AK603" s="147">
        <v>0.25</v>
      </c>
      <c r="AL603" s="147">
        <f t="shared" ref="AL603:AN603" si="1073">AK603</f>
        <v>0.25</v>
      </c>
      <c r="AM603" s="147">
        <f t="shared" si="1073"/>
        <v>0.25</v>
      </c>
      <c r="AN603" s="147">
        <f t="shared" si="1073"/>
        <v>0.25</v>
      </c>
      <c r="AO603" s="420">
        <v>0</v>
      </c>
      <c r="AP603" s="431">
        <f t="shared" si="989"/>
        <v>0</v>
      </c>
      <c r="AQ603" s="385">
        <v>348</v>
      </c>
      <c r="AR603" s="237">
        <f t="shared" si="990"/>
        <v>87</v>
      </c>
      <c r="AS603" s="96">
        <v>696</v>
      </c>
      <c r="AT603" s="431">
        <f t="shared" si="991"/>
        <v>174</v>
      </c>
      <c r="AU603" s="420">
        <v>1212</v>
      </c>
      <c r="AV603" s="431">
        <f t="shared" si="992"/>
        <v>303</v>
      </c>
      <c r="AW603" s="385">
        <v>0</v>
      </c>
      <c r="AX603" s="431">
        <f t="shared" si="993"/>
        <v>0</v>
      </c>
      <c r="AY603" s="386">
        <v>0</v>
      </c>
      <c r="AZ603" s="431">
        <f t="shared" si="994"/>
        <v>0</v>
      </c>
      <c r="BA603" s="386">
        <v>0</v>
      </c>
      <c r="BB603" s="431">
        <f t="shared" si="995"/>
        <v>0</v>
      </c>
      <c r="BC603" s="386">
        <v>0</v>
      </c>
      <c r="BD603" s="431">
        <f t="shared" si="1006"/>
        <v>0</v>
      </c>
      <c r="BE603" s="385">
        <v>0</v>
      </c>
      <c r="BF603" s="431">
        <f t="shared" si="996"/>
        <v>0</v>
      </c>
      <c r="BG603" s="386">
        <v>0</v>
      </c>
      <c r="BH603" s="431">
        <f t="shared" si="997"/>
        <v>0</v>
      </c>
      <c r="BI603" s="386">
        <v>0</v>
      </c>
      <c r="BJ603" s="431">
        <f t="shared" si="998"/>
        <v>0</v>
      </c>
      <c r="BK603" s="385">
        <v>0</v>
      </c>
      <c r="BL603" s="445">
        <f t="shared" si="999"/>
        <v>0</v>
      </c>
      <c r="BM603" s="77" t="s">
        <v>1518</v>
      </c>
      <c r="BN603" s="306"/>
      <c r="BO603" s="599"/>
      <c r="BP603" s="306" t="str">
        <f t="shared" si="1007"/>
        <v>P10273-AA1</v>
      </c>
    </row>
    <row r="604" spans="1:68" ht="14.25" hidden="1" customHeight="1">
      <c r="A604" s="493" t="s">
        <v>864</v>
      </c>
      <c r="B604" s="130" t="s">
        <v>1422</v>
      </c>
      <c r="C604" s="544" t="s">
        <v>87</v>
      </c>
      <c r="D604" s="549" t="s">
        <v>161</v>
      </c>
      <c r="E604" s="550" t="s">
        <v>194</v>
      </c>
      <c r="F604" s="1070"/>
      <c r="G604" s="214">
        <v>2024</v>
      </c>
      <c r="H604" s="176" t="s">
        <v>212</v>
      </c>
      <c r="I604" s="176" t="s">
        <v>174</v>
      </c>
      <c r="J604" s="330" t="s">
        <v>196</v>
      </c>
      <c r="K604" s="176" t="s">
        <v>1181</v>
      </c>
      <c r="L604" s="176" t="s">
        <v>167</v>
      </c>
      <c r="M604" s="327" t="s">
        <v>1474</v>
      </c>
      <c r="N604" s="55">
        <v>3.81</v>
      </c>
      <c r="O604" s="55">
        <f t="shared" si="1000"/>
        <v>3.73</v>
      </c>
      <c r="P604" s="55">
        <v>4.1100000000000003</v>
      </c>
      <c r="Q604" s="55">
        <f t="shared" si="1001"/>
        <v>4.1100000000000003</v>
      </c>
      <c r="R604" s="55">
        <f t="shared" si="1001"/>
        <v>4.1100000000000003</v>
      </c>
      <c r="S604" s="55">
        <f t="shared" si="1001"/>
        <v>4.1100000000000003</v>
      </c>
      <c r="T604" s="55">
        <f t="shared" si="985"/>
        <v>4.1100000000000003</v>
      </c>
      <c r="U604" s="55">
        <f t="shared" si="985"/>
        <v>4.1100000000000003</v>
      </c>
      <c r="V604" s="55">
        <f t="shared" si="985"/>
        <v>4.1100000000000003</v>
      </c>
      <c r="W604" s="55">
        <f t="shared" si="985"/>
        <v>4.1100000000000003</v>
      </c>
      <c r="X604" s="55">
        <v>3.73</v>
      </c>
      <c r="Y604" s="55">
        <f t="shared" ref="Y604:AA604" si="1074">X604</f>
        <v>3.73</v>
      </c>
      <c r="Z604" s="55">
        <f t="shared" si="1074"/>
        <v>3.73</v>
      </c>
      <c r="AA604" s="55">
        <f t="shared" si="1074"/>
        <v>3.73</v>
      </c>
      <c r="AB604" s="147">
        <f t="shared" si="1003"/>
        <v>0.36</v>
      </c>
      <c r="AC604" s="147">
        <v>0.36</v>
      </c>
      <c r="AD604" s="147">
        <f t="shared" ref="AD604:AJ604" si="1075">AC604</f>
        <v>0.36</v>
      </c>
      <c r="AE604" s="147">
        <f t="shared" si="1075"/>
        <v>0.36</v>
      </c>
      <c r="AF604" s="147">
        <f t="shared" si="1075"/>
        <v>0.36</v>
      </c>
      <c r="AG604" s="147">
        <f t="shared" si="1075"/>
        <v>0.36</v>
      </c>
      <c r="AH604" s="147">
        <f t="shared" si="1075"/>
        <v>0.36</v>
      </c>
      <c r="AI604" s="147">
        <f t="shared" si="1075"/>
        <v>0.36</v>
      </c>
      <c r="AJ604" s="147">
        <f t="shared" si="1075"/>
        <v>0.36</v>
      </c>
      <c r="AK604" s="147">
        <v>0.68</v>
      </c>
      <c r="AL604" s="147">
        <f t="shared" ref="AL604:AN604" si="1076">AK604</f>
        <v>0.68</v>
      </c>
      <c r="AM604" s="147">
        <f t="shared" si="1076"/>
        <v>0.68</v>
      </c>
      <c r="AN604" s="147">
        <f t="shared" si="1076"/>
        <v>0.68</v>
      </c>
      <c r="AO604" s="420">
        <v>0</v>
      </c>
      <c r="AP604" s="431">
        <f t="shared" si="989"/>
        <v>0</v>
      </c>
      <c r="AQ604" s="385">
        <v>0</v>
      </c>
      <c r="AR604" s="237">
        <f t="shared" si="990"/>
        <v>0</v>
      </c>
      <c r="AS604" s="96">
        <v>24</v>
      </c>
      <c r="AT604" s="431">
        <f t="shared" si="991"/>
        <v>8.64</v>
      </c>
      <c r="AU604" s="420">
        <v>0</v>
      </c>
      <c r="AV604" s="431">
        <f t="shared" si="992"/>
        <v>0</v>
      </c>
      <c r="AW604" s="385">
        <v>36</v>
      </c>
      <c r="AX604" s="431">
        <f t="shared" si="993"/>
        <v>12.959999999999999</v>
      </c>
      <c r="AY604" s="386">
        <v>36</v>
      </c>
      <c r="AZ604" s="431">
        <f t="shared" si="994"/>
        <v>12.959999999999999</v>
      </c>
      <c r="BA604" s="386">
        <v>204</v>
      </c>
      <c r="BB604" s="431">
        <f t="shared" si="995"/>
        <v>73.44</v>
      </c>
      <c r="BC604" s="386">
        <v>2460</v>
      </c>
      <c r="BD604" s="431">
        <f t="shared" si="1006"/>
        <v>885.6</v>
      </c>
      <c r="BE604" s="385">
        <v>2724</v>
      </c>
      <c r="BF604" s="431">
        <f t="shared" si="996"/>
        <v>1852.3200000000002</v>
      </c>
      <c r="BG604" s="386">
        <v>3864</v>
      </c>
      <c r="BH604" s="431">
        <f t="shared" si="997"/>
        <v>2627.52</v>
      </c>
      <c r="BI604" s="386">
        <v>4500</v>
      </c>
      <c r="BJ604" s="431">
        <f t="shared" si="998"/>
        <v>3060</v>
      </c>
      <c r="BK604" s="385">
        <v>3732</v>
      </c>
      <c r="BL604" s="445">
        <f t="shared" si="999"/>
        <v>2537.7600000000002</v>
      </c>
      <c r="BM604" s="77" t="s">
        <v>1516</v>
      </c>
      <c r="BN604" s="306"/>
      <c r="BO604" s="599"/>
      <c r="BP604" s="306" t="str">
        <f t="shared" si="1007"/>
        <v>P10197-xx1</v>
      </c>
    </row>
    <row r="605" spans="1:68" ht="14.25" hidden="1" customHeight="1">
      <c r="A605" s="493" t="s">
        <v>864</v>
      </c>
      <c r="B605" s="130" t="s">
        <v>1422</v>
      </c>
      <c r="C605" s="544" t="s">
        <v>87</v>
      </c>
      <c r="D605" s="549" t="s">
        <v>161</v>
      </c>
      <c r="E605" s="550" t="s">
        <v>194</v>
      </c>
      <c r="F605" s="1070"/>
      <c r="G605" s="214">
        <v>2024</v>
      </c>
      <c r="H605" s="176" t="s">
        <v>212</v>
      </c>
      <c r="I605" s="176" t="s">
        <v>174</v>
      </c>
      <c r="J605" s="330" t="s">
        <v>196</v>
      </c>
      <c r="K605" s="176" t="s">
        <v>1181</v>
      </c>
      <c r="L605" s="176" t="s">
        <v>167</v>
      </c>
      <c r="M605" s="327" t="s">
        <v>1474</v>
      </c>
      <c r="N605" s="55">
        <v>4.8600000000000003</v>
      </c>
      <c r="O605" s="55">
        <f t="shared" si="1000"/>
        <v>4.78</v>
      </c>
      <c r="P605" s="55">
        <v>5.16</v>
      </c>
      <c r="Q605" s="55">
        <f t="shared" si="1001"/>
        <v>5.16</v>
      </c>
      <c r="R605" s="55">
        <f t="shared" si="1001"/>
        <v>5.16</v>
      </c>
      <c r="S605" s="55">
        <f t="shared" si="1001"/>
        <v>5.16</v>
      </c>
      <c r="T605" s="55">
        <f t="shared" si="985"/>
        <v>5.16</v>
      </c>
      <c r="U605" s="55">
        <f t="shared" si="985"/>
        <v>5.16</v>
      </c>
      <c r="V605" s="55">
        <f t="shared" si="985"/>
        <v>5.16</v>
      </c>
      <c r="W605" s="55">
        <f t="shared" si="985"/>
        <v>5.16</v>
      </c>
      <c r="X605" s="55">
        <v>4.78</v>
      </c>
      <c r="Y605" s="55">
        <f t="shared" ref="Y605:AA605" si="1077">X605</f>
        <v>4.78</v>
      </c>
      <c r="Z605" s="55">
        <f t="shared" si="1077"/>
        <v>4.78</v>
      </c>
      <c r="AA605" s="55">
        <f t="shared" si="1077"/>
        <v>4.78</v>
      </c>
      <c r="AB605" s="147">
        <f t="shared" si="1003"/>
        <v>0.38</v>
      </c>
      <c r="AC605" s="147">
        <v>0.38</v>
      </c>
      <c r="AD605" s="147">
        <f t="shared" ref="AD605:AJ605" si="1078">AC605</f>
        <v>0.38</v>
      </c>
      <c r="AE605" s="147">
        <f t="shared" si="1078"/>
        <v>0.38</v>
      </c>
      <c r="AF605" s="147">
        <f t="shared" si="1078"/>
        <v>0.38</v>
      </c>
      <c r="AG605" s="147">
        <f t="shared" si="1078"/>
        <v>0.38</v>
      </c>
      <c r="AH605" s="147">
        <f t="shared" si="1078"/>
        <v>0.38</v>
      </c>
      <c r="AI605" s="147">
        <f t="shared" si="1078"/>
        <v>0.38</v>
      </c>
      <c r="AJ605" s="147">
        <f t="shared" si="1078"/>
        <v>0.38</v>
      </c>
      <c r="AK605" s="147">
        <v>0.68</v>
      </c>
      <c r="AL605" s="147">
        <f t="shared" ref="AL605:AN605" si="1079">AK605</f>
        <v>0.68</v>
      </c>
      <c r="AM605" s="147">
        <f t="shared" si="1079"/>
        <v>0.68</v>
      </c>
      <c r="AN605" s="147">
        <f t="shared" si="1079"/>
        <v>0.68</v>
      </c>
      <c r="AO605" s="420">
        <v>0</v>
      </c>
      <c r="AP605" s="431">
        <f t="shared" si="989"/>
        <v>0</v>
      </c>
      <c r="AQ605" s="385">
        <v>0</v>
      </c>
      <c r="AR605" s="237">
        <f t="shared" si="990"/>
        <v>0</v>
      </c>
      <c r="AS605" s="96">
        <v>0</v>
      </c>
      <c r="AT605" s="431">
        <f t="shared" si="991"/>
        <v>0</v>
      </c>
      <c r="AU605" s="420">
        <v>0</v>
      </c>
      <c r="AV605" s="431">
        <f t="shared" si="992"/>
        <v>0</v>
      </c>
      <c r="AW605" s="385">
        <v>0</v>
      </c>
      <c r="AX605" s="431">
        <f t="shared" si="993"/>
        <v>0</v>
      </c>
      <c r="AY605" s="386">
        <v>0</v>
      </c>
      <c r="AZ605" s="431">
        <f t="shared" si="994"/>
        <v>0</v>
      </c>
      <c r="BA605" s="386">
        <v>0</v>
      </c>
      <c r="BB605" s="431">
        <f t="shared" si="995"/>
        <v>0</v>
      </c>
      <c r="BC605" s="386">
        <v>48</v>
      </c>
      <c r="BD605" s="431">
        <f t="shared" si="1006"/>
        <v>18.240000000000002</v>
      </c>
      <c r="BE605" s="385">
        <f>72+108</f>
        <v>180</v>
      </c>
      <c r="BF605" s="431">
        <f t="shared" si="996"/>
        <v>122.4</v>
      </c>
      <c r="BG605" s="386">
        <v>0</v>
      </c>
      <c r="BH605" s="431">
        <f t="shared" si="997"/>
        <v>0</v>
      </c>
      <c r="BI605" s="386">
        <v>144</v>
      </c>
      <c r="BJ605" s="431">
        <f t="shared" si="998"/>
        <v>97.92</v>
      </c>
      <c r="BK605" s="385">
        <v>0</v>
      </c>
      <c r="BL605" s="445">
        <f t="shared" si="999"/>
        <v>0</v>
      </c>
      <c r="BM605" s="77" t="s">
        <v>1517</v>
      </c>
      <c r="BN605" s="306"/>
      <c r="BO605" s="599"/>
      <c r="BP605" s="306" t="str">
        <f t="shared" si="1007"/>
        <v>P10197-KD1</v>
      </c>
    </row>
    <row r="606" spans="1:68" ht="14.25" hidden="1" customHeight="1">
      <c r="A606" s="493" t="s">
        <v>864</v>
      </c>
      <c r="B606" s="130" t="s">
        <v>1422</v>
      </c>
      <c r="C606" s="544" t="s">
        <v>87</v>
      </c>
      <c r="D606" s="549" t="s">
        <v>161</v>
      </c>
      <c r="E606" s="550" t="s">
        <v>194</v>
      </c>
      <c r="F606" s="1070"/>
      <c r="G606" s="214">
        <v>2021</v>
      </c>
      <c r="H606" s="176" t="s">
        <v>212</v>
      </c>
      <c r="I606" s="176" t="s">
        <v>174</v>
      </c>
      <c r="J606" s="330" t="s">
        <v>196</v>
      </c>
      <c r="K606" s="176" t="s">
        <v>1181</v>
      </c>
      <c r="L606" s="176" t="s">
        <v>167</v>
      </c>
      <c r="M606" s="327" t="s">
        <v>1474</v>
      </c>
      <c r="N606" s="55">
        <v>4.03</v>
      </c>
      <c r="O606" s="55">
        <f t="shared" si="1000"/>
        <v>4.28</v>
      </c>
      <c r="P606" s="55">
        <v>4.28</v>
      </c>
      <c r="Q606" s="55">
        <f t="shared" si="1001"/>
        <v>4.28</v>
      </c>
      <c r="R606" s="55">
        <f t="shared" si="1001"/>
        <v>4.28</v>
      </c>
      <c r="S606" s="55">
        <f t="shared" si="1001"/>
        <v>4.28</v>
      </c>
      <c r="T606" s="55">
        <f t="shared" si="985"/>
        <v>4.28</v>
      </c>
      <c r="U606" s="55">
        <f t="shared" si="985"/>
        <v>4.28</v>
      </c>
      <c r="V606" s="55">
        <f t="shared" si="985"/>
        <v>4.28</v>
      </c>
      <c r="W606" s="55">
        <f t="shared" si="985"/>
        <v>4.28</v>
      </c>
      <c r="X606" s="55">
        <v>4.28</v>
      </c>
      <c r="Y606" s="55">
        <f t="shared" ref="Y606:AA606" si="1080">X606</f>
        <v>4.28</v>
      </c>
      <c r="Z606" s="55">
        <f t="shared" si="1080"/>
        <v>4.28</v>
      </c>
      <c r="AA606" s="55">
        <f t="shared" si="1080"/>
        <v>4.28</v>
      </c>
      <c r="AB606" s="147">
        <f t="shared" si="1003"/>
        <v>0.2</v>
      </c>
      <c r="AC606" s="147">
        <v>0.2</v>
      </c>
      <c r="AD606" s="147">
        <f t="shared" ref="AD606:AJ606" si="1081">AC606</f>
        <v>0.2</v>
      </c>
      <c r="AE606" s="147">
        <f t="shared" si="1081"/>
        <v>0.2</v>
      </c>
      <c r="AF606" s="147">
        <f t="shared" si="1081"/>
        <v>0.2</v>
      </c>
      <c r="AG606" s="147">
        <f t="shared" si="1081"/>
        <v>0.2</v>
      </c>
      <c r="AH606" s="147">
        <f t="shared" si="1081"/>
        <v>0.2</v>
      </c>
      <c r="AI606" s="147">
        <f t="shared" si="1081"/>
        <v>0.2</v>
      </c>
      <c r="AJ606" s="147">
        <f t="shared" si="1081"/>
        <v>0.2</v>
      </c>
      <c r="AK606" s="147">
        <v>0.2</v>
      </c>
      <c r="AL606" s="147">
        <f t="shared" ref="AL606:AN606" si="1082">AK606</f>
        <v>0.2</v>
      </c>
      <c r="AM606" s="147">
        <f t="shared" si="1082"/>
        <v>0.2</v>
      </c>
      <c r="AN606" s="147">
        <f t="shared" si="1082"/>
        <v>0.2</v>
      </c>
      <c r="AO606" s="420">
        <v>5604</v>
      </c>
      <c r="AP606" s="431">
        <f t="shared" si="989"/>
        <v>1120.8</v>
      </c>
      <c r="AQ606" s="385">
        <v>5064</v>
      </c>
      <c r="AR606" s="237">
        <f t="shared" si="990"/>
        <v>1012.8000000000001</v>
      </c>
      <c r="AS606" s="96">
        <v>2484</v>
      </c>
      <c r="AT606" s="431">
        <f t="shared" si="991"/>
        <v>496.8</v>
      </c>
      <c r="AU606" s="420">
        <v>1260</v>
      </c>
      <c r="AV606" s="431">
        <f t="shared" si="992"/>
        <v>252</v>
      </c>
      <c r="AW606" s="385">
        <v>5748</v>
      </c>
      <c r="AX606" s="431">
        <f t="shared" si="993"/>
        <v>1149.6000000000001</v>
      </c>
      <c r="AY606" s="386">
        <v>1308</v>
      </c>
      <c r="AZ606" s="431">
        <f t="shared" si="994"/>
        <v>261.60000000000002</v>
      </c>
      <c r="BA606" s="386">
        <v>3756</v>
      </c>
      <c r="BB606" s="431">
        <f t="shared" si="995"/>
        <v>751.2</v>
      </c>
      <c r="BC606" s="386">
        <v>5736</v>
      </c>
      <c r="BD606" s="431">
        <f t="shared" si="1006"/>
        <v>1147.2</v>
      </c>
      <c r="BE606" s="385">
        <v>2856</v>
      </c>
      <c r="BF606" s="431">
        <f t="shared" si="996"/>
        <v>571.20000000000005</v>
      </c>
      <c r="BG606" s="386">
        <v>3024</v>
      </c>
      <c r="BH606" s="431">
        <f t="shared" si="997"/>
        <v>604.80000000000007</v>
      </c>
      <c r="BI606" s="386">
        <v>7836</v>
      </c>
      <c r="BJ606" s="431">
        <f t="shared" si="998"/>
        <v>1567.2</v>
      </c>
      <c r="BK606" s="385">
        <v>1128</v>
      </c>
      <c r="BL606" s="445">
        <f t="shared" si="999"/>
        <v>225.60000000000002</v>
      </c>
      <c r="BM606" s="77" t="s">
        <v>211</v>
      </c>
      <c r="BN606" s="306"/>
      <c r="BO606" s="599"/>
      <c r="BP606" s="306" t="str">
        <f t="shared" si="1007"/>
        <v>M27536-AA1</v>
      </c>
    </row>
    <row r="607" spans="1:68" ht="14.25" hidden="1" customHeight="1">
      <c r="A607" s="493" t="s">
        <v>864</v>
      </c>
      <c r="B607" s="130" t="s">
        <v>1422</v>
      </c>
      <c r="C607" s="544" t="s">
        <v>87</v>
      </c>
      <c r="D607" s="549" t="s">
        <v>161</v>
      </c>
      <c r="E607" s="550" t="s">
        <v>194</v>
      </c>
      <c r="F607" s="1070"/>
      <c r="G607" s="214">
        <v>2024</v>
      </c>
      <c r="H607" s="176" t="s">
        <v>212</v>
      </c>
      <c r="I607" s="176" t="s">
        <v>174</v>
      </c>
      <c r="J607" s="330" t="s">
        <v>196</v>
      </c>
      <c r="K607" s="176" t="s">
        <v>1181</v>
      </c>
      <c r="L607" s="176" t="s">
        <v>167</v>
      </c>
      <c r="M607" s="327" t="s">
        <v>1474</v>
      </c>
      <c r="N607" s="55">
        <v>4.03</v>
      </c>
      <c r="O607" s="55">
        <f t="shared" si="1000"/>
        <v>4.33</v>
      </c>
      <c r="P607" s="55">
        <v>4.33</v>
      </c>
      <c r="Q607" s="55">
        <f t="shared" si="1001"/>
        <v>4.33</v>
      </c>
      <c r="R607" s="55">
        <f t="shared" si="1001"/>
        <v>4.33</v>
      </c>
      <c r="S607" s="55">
        <f t="shared" si="1001"/>
        <v>4.33</v>
      </c>
      <c r="T607" s="55">
        <f t="shared" si="985"/>
        <v>4.33</v>
      </c>
      <c r="U607" s="55">
        <f t="shared" si="985"/>
        <v>4.33</v>
      </c>
      <c r="V607" s="55">
        <f t="shared" si="985"/>
        <v>4.33</v>
      </c>
      <c r="W607" s="55">
        <f t="shared" si="985"/>
        <v>4.33</v>
      </c>
      <c r="X607" s="55">
        <v>4.33</v>
      </c>
      <c r="Y607" s="55">
        <f t="shared" ref="Y607:AA607" si="1083">X607</f>
        <v>4.33</v>
      </c>
      <c r="Z607" s="55">
        <f t="shared" si="1083"/>
        <v>4.33</v>
      </c>
      <c r="AA607" s="55">
        <f t="shared" si="1083"/>
        <v>4.33</v>
      </c>
      <c r="AB607" s="147">
        <f t="shared" si="1003"/>
        <v>0.25</v>
      </c>
      <c r="AC607" s="147">
        <v>0.25</v>
      </c>
      <c r="AD607" s="147">
        <f t="shared" ref="AD607:AJ607" si="1084">AC607</f>
        <v>0.25</v>
      </c>
      <c r="AE607" s="147">
        <f t="shared" si="1084"/>
        <v>0.25</v>
      </c>
      <c r="AF607" s="147">
        <f t="shared" si="1084"/>
        <v>0.25</v>
      </c>
      <c r="AG607" s="147">
        <f t="shared" si="1084"/>
        <v>0.25</v>
      </c>
      <c r="AH607" s="147">
        <f t="shared" si="1084"/>
        <v>0.25</v>
      </c>
      <c r="AI607" s="147">
        <f t="shared" si="1084"/>
        <v>0.25</v>
      </c>
      <c r="AJ607" s="147">
        <f t="shared" si="1084"/>
        <v>0.25</v>
      </c>
      <c r="AK607" s="147">
        <v>0.25</v>
      </c>
      <c r="AL607" s="147">
        <f t="shared" ref="AL607:AN607" si="1085">AK607</f>
        <v>0.25</v>
      </c>
      <c r="AM607" s="147">
        <f t="shared" si="1085"/>
        <v>0.25</v>
      </c>
      <c r="AN607" s="147">
        <f t="shared" si="1085"/>
        <v>0.25</v>
      </c>
      <c r="AO607" s="420">
        <v>0</v>
      </c>
      <c r="AP607" s="431">
        <f t="shared" si="989"/>
        <v>0</v>
      </c>
      <c r="AQ607" s="385">
        <v>0</v>
      </c>
      <c r="AR607" s="237">
        <f t="shared" si="990"/>
        <v>0</v>
      </c>
      <c r="AS607" s="96">
        <v>24</v>
      </c>
      <c r="AT607" s="431">
        <f t="shared" si="991"/>
        <v>6</v>
      </c>
      <c r="AU607" s="420">
        <v>0</v>
      </c>
      <c r="AV607" s="431">
        <f t="shared" si="992"/>
        <v>0</v>
      </c>
      <c r="AW607" s="385">
        <v>0</v>
      </c>
      <c r="AX607" s="431">
        <f t="shared" si="993"/>
        <v>0</v>
      </c>
      <c r="AY607" s="386">
        <v>0</v>
      </c>
      <c r="AZ607" s="431">
        <f t="shared" si="994"/>
        <v>0</v>
      </c>
      <c r="BA607" s="386">
        <v>0</v>
      </c>
      <c r="BB607" s="431">
        <f t="shared" si="995"/>
        <v>0</v>
      </c>
      <c r="BC607" s="386">
        <v>0</v>
      </c>
      <c r="BD607" s="431">
        <f t="shared" si="1006"/>
        <v>0</v>
      </c>
      <c r="BE607" s="385">
        <v>0</v>
      </c>
      <c r="BF607" s="431">
        <f t="shared" si="996"/>
        <v>0</v>
      </c>
      <c r="BG607" s="386">
        <v>0</v>
      </c>
      <c r="BH607" s="431">
        <f t="shared" si="997"/>
        <v>0</v>
      </c>
      <c r="BI607" s="386">
        <v>0</v>
      </c>
      <c r="BJ607" s="431">
        <f t="shared" si="998"/>
        <v>0</v>
      </c>
      <c r="BK607" s="385">
        <v>0</v>
      </c>
      <c r="BL607" s="445">
        <f t="shared" si="999"/>
        <v>0</v>
      </c>
      <c r="BM607" s="77" t="s">
        <v>1518</v>
      </c>
      <c r="BN607" s="306"/>
      <c r="BO607" s="599"/>
      <c r="BP607" s="306" t="str">
        <f t="shared" si="1007"/>
        <v>P10273-AA1</v>
      </c>
    </row>
    <row r="608" spans="1:68" ht="14.25" hidden="1" customHeight="1">
      <c r="A608" s="493" t="s">
        <v>864</v>
      </c>
      <c r="B608" s="130" t="s">
        <v>1422</v>
      </c>
      <c r="C608" s="544" t="s">
        <v>87</v>
      </c>
      <c r="D608" s="549" t="s">
        <v>161</v>
      </c>
      <c r="E608" s="550" t="s">
        <v>194</v>
      </c>
      <c r="F608" s="1070"/>
      <c r="G608" s="214">
        <v>2024</v>
      </c>
      <c r="H608" s="176" t="s">
        <v>212</v>
      </c>
      <c r="I608" s="176" t="s">
        <v>174</v>
      </c>
      <c r="J608" s="330" t="s">
        <v>196</v>
      </c>
      <c r="K608" s="176" t="s">
        <v>1181</v>
      </c>
      <c r="L608" s="176" t="s">
        <v>167</v>
      </c>
      <c r="M608" s="327" t="s">
        <v>1474</v>
      </c>
      <c r="N608" s="55">
        <v>3.9899999999999998</v>
      </c>
      <c r="O608" s="55">
        <f t="shared" si="1000"/>
        <v>3.64</v>
      </c>
      <c r="P608" s="55">
        <v>4.29</v>
      </c>
      <c r="Q608" s="55">
        <f t="shared" si="1001"/>
        <v>4.29</v>
      </c>
      <c r="R608" s="55">
        <f t="shared" si="1001"/>
        <v>4.29</v>
      </c>
      <c r="S608" s="55">
        <f t="shared" si="1001"/>
        <v>4.29</v>
      </c>
      <c r="T608" s="55">
        <f t="shared" si="985"/>
        <v>4.29</v>
      </c>
      <c r="U608" s="55">
        <f t="shared" si="985"/>
        <v>4.29</v>
      </c>
      <c r="V608" s="55">
        <f t="shared" si="985"/>
        <v>4.29</v>
      </c>
      <c r="W608" s="55">
        <f t="shared" si="985"/>
        <v>4.29</v>
      </c>
      <c r="X608" s="55">
        <v>3.64</v>
      </c>
      <c r="Y608" s="55">
        <f t="shared" ref="Y608:AA608" si="1086">X608</f>
        <v>3.64</v>
      </c>
      <c r="Z608" s="55">
        <f t="shared" si="1086"/>
        <v>3.64</v>
      </c>
      <c r="AA608" s="55">
        <f t="shared" si="1086"/>
        <v>3.64</v>
      </c>
      <c r="AB608" s="147">
        <f t="shared" si="1003"/>
        <v>0.25</v>
      </c>
      <c r="AC608" s="147">
        <v>0.25</v>
      </c>
      <c r="AD608" s="147">
        <f t="shared" ref="AD608:AJ608" si="1087">AC608</f>
        <v>0.25</v>
      </c>
      <c r="AE608" s="147">
        <f t="shared" si="1087"/>
        <v>0.25</v>
      </c>
      <c r="AF608" s="147">
        <f t="shared" si="1087"/>
        <v>0.25</v>
      </c>
      <c r="AG608" s="147">
        <f t="shared" si="1087"/>
        <v>0.25</v>
      </c>
      <c r="AH608" s="147">
        <f t="shared" si="1087"/>
        <v>0.25</v>
      </c>
      <c r="AI608" s="147">
        <f t="shared" si="1087"/>
        <v>0.25</v>
      </c>
      <c r="AJ608" s="147">
        <f t="shared" si="1087"/>
        <v>0.25</v>
      </c>
      <c r="AK608" s="147">
        <v>0.3</v>
      </c>
      <c r="AL608" s="147">
        <f t="shared" ref="AL608:AN608" si="1088">AK608</f>
        <v>0.3</v>
      </c>
      <c r="AM608" s="147">
        <f t="shared" si="1088"/>
        <v>0.3</v>
      </c>
      <c r="AN608" s="147">
        <f t="shared" si="1088"/>
        <v>0.3</v>
      </c>
      <c r="AO608" s="420">
        <v>0</v>
      </c>
      <c r="AP608" s="431">
        <f t="shared" si="989"/>
        <v>0</v>
      </c>
      <c r="AQ608" s="385">
        <v>0</v>
      </c>
      <c r="AR608" s="237">
        <f t="shared" si="990"/>
        <v>0</v>
      </c>
      <c r="AS608" s="96">
        <v>0</v>
      </c>
      <c r="AT608" s="431">
        <f t="shared" si="991"/>
        <v>0</v>
      </c>
      <c r="AU608" s="420">
        <v>60</v>
      </c>
      <c r="AV608" s="431">
        <f t="shared" si="992"/>
        <v>15</v>
      </c>
      <c r="AW608" s="385">
        <v>288</v>
      </c>
      <c r="AX608" s="431">
        <f t="shared" si="993"/>
        <v>72</v>
      </c>
      <c r="AY608" s="386">
        <v>1044</v>
      </c>
      <c r="AZ608" s="431">
        <f t="shared" si="994"/>
        <v>261</v>
      </c>
      <c r="BA608" s="386">
        <v>1380</v>
      </c>
      <c r="BB608" s="431">
        <f t="shared" si="995"/>
        <v>345</v>
      </c>
      <c r="BC608" s="386">
        <v>12348</v>
      </c>
      <c r="BD608" s="431">
        <f t="shared" si="1006"/>
        <v>3087</v>
      </c>
      <c r="BE608" s="385">
        <v>1908</v>
      </c>
      <c r="BF608" s="431">
        <f t="shared" si="996"/>
        <v>572.4</v>
      </c>
      <c r="BG608" s="386">
        <v>1524</v>
      </c>
      <c r="BH608" s="431">
        <f t="shared" si="997"/>
        <v>457.2</v>
      </c>
      <c r="BI608" s="386">
        <v>300</v>
      </c>
      <c r="BJ608" s="431">
        <f t="shared" si="998"/>
        <v>90</v>
      </c>
      <c r="BK608" s="385">
        <v>72</v>
      </c>
      <c r="BL608" s="445">
        <f t="shared" si="999"/>
        <v>21.599999999999998</v>
      </c>
      <c r="BM608" s="77" t="s">
        <v>1515</v>
      </c>
      <c r="BN608" s="306"/>
      <c r="BO608" s="599"/>
      <c r="BP608" s="306" t="str">
        <f t="shared" si="1007"/>
        <v>P10201-xx1</v>
      </c>
    </row>
    <row r="609" spans="1:68" ht="14.25" hidden="1" customHeight="1">
      <c r="A609" s="493" t="s">
        <v>864</v>
      </c>
      <c r="B609" s="130" t="s">
        <v>1422</v>
      </c>
      <c r="C609" s="544" t="s">
        <v>87</v>
      </c>
      <c r="D609" s="549" t="s">
        <v>161</v>
      </c>
      <c r="E609" s="550" t="s">
        <v>194</v>
      </c>
      <c r="F609" s="1070"/>
      <c r="G609" s="214">
        <v>2024</v>
      </c>
      <c r="H609" s="176" t="s">
        <v>212</v>
      </c>
      <c r="I609" s="176" t="s">
        <v>174</v>
      </c>
      <c r="J609" s="330" t="s">
        <v>196</v>
      </c>
      <c r="K609" s="176" t="s">
        <v>1181</v>
      </c>
      <c r="L609" s="176" t="s">
        <v>167</v>
      </c>
      <c r="M609" s="327" t="s">
        <v>1474</v>
      </c>
      <c r="N609" s="55">
        <v>5.04</v>
      </c>
      <c r="O609" s="55">
        <f t="shared" si="1000"/>
        <v>4.6900000000000004</v>
      </c>
      <c r="P609" s="55">
        <v>5.34</v>
      </c>
      <c r="Q609" s="55">
        <f t="shared" si="1001"/>
        <v>5.34</v>
      </c>
      <c r="R609" s="55">
        <f t="shared" si="1001"/>
        <v>5.34</v>
      </c>
      <c r="S609" s="55">
        <f t="shared" si="1001"/>
        <v>5.34</v>
      </c>
      <c r="T609" s="55">
        <f t="shared" si="985"/>
        <v>5.34</v>
      </c>
      <c r="U609" s="55">
        <f t="shared" si="985"/>
        <v>5.34</v>
      </c>
      <c r="V609" s="55">
        <f t="shared" si="985"/>
        <v>5.34</v>
      </c>
      <c r="W609" s="55">
        <f t="shared" si="985"/>
        <v>5.34</v>
      </c>
      <c r="X609" s="55">
        <v>4.6900000000000004</v>
      </c>
      <c r="Y609" s="55">
        <f t="shared" ref="Y609:AA609" si="1089">X609</f>
        <v>4.6900000000000004</v>
      </c>
      <c r="Z609" s="55">
        <f t="shared" si="1089"/>
        <v>4.6900000000000004</v>
      </c>
      <c r="AA609" s="55">
        <f t="shared" si="1089"/>
        <v>4.6900000000000004</v>
      </c>
      <c r="AB609" s="147">
        <f t="shared" si="1003"/>
        <v>0.25</v>
      </c>
      <c r="AC609" s="147">
        <v>0.25</v>
      </c>
      <c r="AD609" s="147">
        <f t="shared" ref="AD609:AJ609" si="1090">AC609</f>
        <v>0.25</v>
      </c>
      <c r="AE609" s="147">
        <f t="shared" si="1090"/>
        <v>0.25</v>
      </c>
      <c r="AF609" s="147">
        <f t="shared" si="1090"/>
        <v>0.25</v>
      </c>
      <c r="AG609" s="147">
        <f t="shared" si="1090"/>
        <v>0.25</v>
      </c>
      <c r="AH609" s="147">
        <f t="shared" si="1090"/>
        <v>0.25</v>
      </c>
      <c r="AI609" s="147">
        <f t="shared" si="1090"/>
        <v>0.25</v>
      </c>
      <c r="AJ609" s="147">
        <f t="shared" si="1090"/>
        <v>0.25</v>
      </c>
      <c r="AK609" s="147">
        <v>0.3</v>
      </c>
      <c r="AL609" s="147">
        <f t="shared" ref="AL609:AN609" si="1091">AK609</f>
        <v>0.3</v>
      </c>
      <c r="AM609" s="147">
        <f t="shared" si="1091"/>
        <v>0.3</v>
      </c>
      <c r="AN609" s="147">
        <f t="shared" si="1091"/>
        <v>0.3</v>
      </c>
      <c r="AO609" s="420">
        <v>0</v>
      </c>
      <c r="AP609" s="431">
        <f t="shared" si="989"/>
        <v>0</v>
      </c>
      <c r="AQ609" s="385">
        <v>0</v>
      </c>
      <c r="AR609" s="237">
        <f t="shared" si="990"/>
        <v>0</v>
      </c>
      <c r="AS609" s="96">
        <v>0</v>
      </c>
      <c r="AT609" s="431">
        <f t="shared" si="991"/>
        <v>0</v>
      </c>
      <c r="AU609" s="420">
        <v>0</v>
      </c>
      <c r="AV609" s="431">
        <f t="shared" si="992"/>
        <v>0</v>
      </c>
      <c r="AW609" s="385">
        <v>0</v>
      </c>
      <c r="AX609" s="431">
        <f t="shared" si="993"/>
        <v>0</v>
      </c>
      <c r="AY609" s="386">
        <v>0</v>
      </c>
      <c r="AZ609" s="431">
        <f t="shared" si="994"/>
        <v>0</v>
      </c>
      <c r="BA609" s="386">
        <v>0</v>
      </c>
      <c r="BB609" s="431">
        <f t="shared" si="995"/>
        <v>0</v>
      </c>
      <c r="BC609" s="386">
        <v>0</v>
      </c>
      <c r="BD609" s="431">
        <f t="shared" si="1006"/>
        <v>0</v>
      </c>
      <c r="BE609" s="385">
        <v>24</v>
      </c>
      <c r="BF609" s="431">
        <f t="shared" si="996"/>
        <v>7.1999999999999993</v>
      </c>
      <c r="BG609" s="386">
        <v>0</v>
      </c>
      <c r="BH609" s="431">
        <f t="shared" si="997"/>
        <v>0</v>
      </c>
      <c r="BI609" s="386">
        <v>0</v>
      </c>
      <c r="BJ609" s="431">
        <f t="shared" si="998"/>
        <v>0</v>
      </c>
      <c r="BK609" s="385">
        <v>0</v>
      </c>
      <c r="BL609" s="445">
        <f t="shared" si="999"/>
        <v>0</v>
      </c>
      <c r="BM609" s="77" t="s">
        <v>1519</v>
      </c>
      <c r="BN609" s="306"/>
      <c r="BO609" s="599"/>
      <c r="BP609" s="306" t="str">
        <f t="shared" si="1007"/>
        <v>P10201-KD1</v>
      </c>
    </row>
    <row r="610" spans="1:68" ht="14.25" hidden="1" customHeight="1">
      <c r="A610" s="493" t="s">
        <v>864</v>
      </c>
      <c r="B610" s="130" t="s">
        <v>1422</v>
      </c>
      <c r="C610" s="544" t="s">
        <v>87</v>
      </c>
      <c r="D610" s="549" t="s">
        <v>161</v>
      </c>
      <c r="E610" s="550" t="s">
        <v>194</v>
      </c>
      <c r="F610" s="1070"/>
      <c r="G610" s="214">
        <v>2024</v>
      </c>
      <c r="H610" s="176" t="s">
        <v>212</v>
      </c>
      <c r="I610" s="176" t="s">
        <v>174</v>
      </c>
      <c r="J610" s="330" t="s">
        <v>196</v>
      </c>
      <c r="K610" s="176" t="s">
        <v>1265</v>
      </c>
      <c r="L610" s="176" t="s">
        <v>167</v>
      </c>
      <c r="M610" s="327" t="s">
        <v>1474</v>
      </c>
      <c r="N610" s="55">
        <v>4.330000000000001</v>
      </c>
      <c r="O610" s="55">
        <f t="shared" si="1000"/>
        <v>4</v>
      </c>
      <c r="P610" s="55">
        <v>4.63</v>
      </c>
      <c r="Q610" s="55">
        <f t="shared" si="1001"/>
        <v>4.63</v>
      </c>
      <c r="R610" s="55">
        <f t="shared" si="1001"/>
        <v>4.63</v>
      </c>
      <c r="S610" s="55">
        <f t="shared" si="1001"/>
        <v>4.63</v>
      </c>
      <c r="T610" s="55">
        <f t="shared" si="985"/>
        <v>4.63</v>
      </c>
      <c r="U610" s="55">
        <f t="shared" si="985"/>
        <v>4.63</v>
      </c>
      <c r="V610" s="55">
        <f t="shared" si="985"/>
        <v>4.63</v>
      </c>
      <c r="W610" s="55">
        <f t="shared" si="985"/>
        <v>4.63</v>
      </c>
      <c r="X610" s="55">
        <v>4</v>
      </c>
      <c r="Y610" s="55">
        <f t="shared" ref="Y610:AA610" si="1092">X610</f>
        <v>4</v>
      </c>
      <c r="Z610" s="55">
        <f t="shared" si="1092"/>
        <v>4</v>
      </c>
      <c r="AA610" s="55">
        <f t="shared" si="1092"/>
        <v>4</v>
      </c>
      <c r="AB610" s="147">
        <f t="shared" si="1003"/>
        <v>0.27</v>
      </c>
      <c r="AC610" s="147">
        <v>0.27</v>
      </c>
      <c r="AD610" s="147">
        <f t="shared" ref="AD610:AJ610" si="1093">AC610</f>
        <v>0.27</v>
      </c>
      <c r="AE610" s="147">
        <f t="shared" si="1093"/>
        <v>0.27</v>
      </c>
      <c r="AF610" s="147">
        <f t="shared" si="1093"/>
        <v>0.27</v>
      </c>
      <c r="AG610" s="147">
        <f t="shared" si="1093"/>
        <v>0.27</v>
      </c>
      <c r="AH610" s="147">
        <f t="shared" si="1093"/>
        <v>0.27</v>
      </c>
      <c r="AI610" s="147">
        <f t="shared" si="1093"/>
        <v>0.27</v>
      </c>
      <c r="AJ610" s="147">
        <f t="shared" si="1093"/>
        <v>0.27</v>
      </c>
      <c r="AK610" s="147">
        <v>0.34</v>
      </c>
      <c r="AL610" s="147">
        <f t="shared" ref="AL610:AN610" si="1094">AK610</f>
        <v>0.34</v>
      </c>
      <c r="AM610" s="147">
        <f t="shared" si="1094"/>
        <v>0.34</v>
      </c>
      <c r="AN610" s="147">
        <f t="shared" si="1094"/>
        <v>0.34</v>
      </c>
      <c r="AO610" s="420">
        <v>0</v>
      </c>
      <c r="AP610" s="431">
        <f t="shared" si="989"/>
        <v>0</v>
      </c>
      <c r="AQ610" s="385">
        <v>0</v>
      </c>
      <c r="AR610" s="237">
        <f t="shared" si="990"/>
        <v>0</v>
      </c>
      <c r="AS610" s="96">
        <v>0</v>
      </c>
      <c r="AT610" s="431">
        <f t="shared" si="991"/>
        <v>0</v>
      </c>
      <c r="AU610" s="420">
        <v>0</v>
      </c>
      <c r="AV610" s="431">
        <f t="shared" si="992"/>
        <v>0</v>
      </c>
      <c r="AW610" s="385">
        <v>0</v>
      </c>
      <c r="AX610" s="431">
        <f t="shared" si="993"/>
        <v>0</v>
      </c>
      <c r="AY610" s="386">
        <v>0</v>
      </c>
      <c r="AZ610" s="431">
        <f t="shared" si="994"/>
        <v>0</v>
      </c>
      <c r="BA610" s="386">
        <v>0</v>
      </c>
      <c r="BB610" s="431">
        <f t="shared" si="995"/>
        <v>0</v>
      </c>
      <c r="BC610" s="386">
        <v>0</v>
      </c>
      <c r="BD610" s="431">
        <f t="shared" si="1006"/>
        <v>0</v>
      </c>
      <c r="BE610" s="385">
        <v>0</v>
      </c>
      <c r="BF610" s="431">
        <f t="shared" si="996"/>
        <v>0</v>
      </c>
      <c r="BG610" s="386">
        <v>0</v>
      </c>
      <c r="BH610" s="431">
        <f t="shared" si="997"/>
        <v>0</v>
      </c>
      <c r="BI610" s="386">
        <v>0</v>
      </c>
      <c r="BJ610" s="431">
        <f t="shared" si="998"/>
        <v>0</v>
      </c>
      <c r="BK610" s="385">
        <v>0</v>
      </c>
      <c r="BL610" s="445">
        <f t="shared" si="999"/>
        <v>0</v>
      </c>
      <c r="BM610" s="77" t="s">
        <v>1514</v>
      </c>
      <c r="BN610" s="306"/>
      <c r="BO610" s="599"/>
      <c r="BP610" s="306" t="str">
        <f t="shared" si="1007"/>
        <v>P10202-xx1</v>
      </c>
    </row>
    <row r="611" spans="1:68" ht="14.25" hidden="1" customHeight="1">
      <c r="A611" s="493" t="s">
        <v>864</v>
      </c>
      <c r="B611" s="130" t="s">
        <v>1422</v>
      </c>
      <c r="C611" s="544" t="s">
        <v>87</v>
      </c>
      <c r="D611" s="549" t="s">
        <v>161</v>
      </c>
      <c r="E611" s="550" t="s">
        <v>194</v>
      </c>
      <c r="F611" s="1070"/>
      <c r="G611" s="214">
        <v>2024</v>
      </c>
      <c r="H611" s="176" t="s">
        <v>212</v>
      </c>
      <c r="I611" s="176" t="s">
        <v>174</v>
      </c>
      <c r="J611" s="330" t="s">
        <v>196</v>
      </c>
      <c r="K611" s="176" t="s">
        <v>1265</v>
      </c>
      <c r="L611" s="176" t="s">
        <v>167</v>
      </c>
      <c r="M611" s="327" t="s">
        <v>1474</v>
      </c>
      <c r="N611" s="55">
        <v>5.3800000000000008</v>
      </c>
      <c r="O611" s="55">
        <f t="shared" si="1000"/>
        <v>5.05</v>
      </c>
      <c r="P611" s="55">
        <v>5.68</v>
      </c>
      <c r="Q611" s="55">
        <f t="shared" si="1001"/>
        <v>5.68</v>
      </c>
      <c r="R611" s="55">
        <f t="shared" si="1001"/>
        <v>5.68</v>
      </c>
      <c r="S611" s="55">
        <f t="shared" si="1001"/>
        <v>5.68</v>
      </c>
      <c r="T611" s="55">
        <f t="shared" si="985"/>
        <v>5.68</v>
      </c>
      <c r="U611" s="55">
        <f t="shared" si="985"/>
        <v>5.68</v>
      </c>
      <c r="V611" s="55">
        <f t="shared" si="985"/>
        <v>5.68</v>
      </c>
      <c r="W611" s="55">
        <f t="shared" si="985"/>
        <v>5.68</v>
      </c>
      <c r="X611" s="55">
        <v>5.05</v>
      </c>
      <c r="Y611" s="55">
        <f t="shared" ref="Y611:AA611" si="1095">X611</f>
        <v>5.05</v>
      </c>
      <c r="Z611" s="55">
        <f t="shared" si="1095"/>
        <v>5.05</v>
      </c>
      <c r="AA611" s="55">
        <f t="shared" si="1095"/>
        <v>5.05</v>
      </c>
      <c r="AB611" s="147">
        <f t="shared" si="1003"/>
        <v>0.27</v>
      </c>
      <c r="AC611" s="147">
        <v>0.27</v>
      </c>
      <c r="AD611" s="147">
        <f t="shared" ref="AD611:AJ611" si="1096">AC611</f>
        <v>0.27</v>
      </c>
      <c r="AE611" s="147">
        <f t="shared" si="1096"/>
        <v>0.27</v>
      </c>
      <c r="AF611" s="147">
        <f t="shared" si="1096"/>
        <v>0.27</v>
      </c>
      <c r="AG611" s="147">
        <f t="shared" si="1096"/>
        <v>0.27</v>
      </c>
      <c r="AH611" s="147">
        <f t="shared" si="1096"/>
        <v>0.27</v>
      </c>
      <c r="AI611" s="147">
        <f t="shared" si="1096"/>
        <v>0.27</v>
      </c>
      <c r="AJ611" s="147">
        <f t="shared" si="1096"/>
        <v>0.27</v>
      </c>
      <c r="AK611" s="147">
        <v>0.34</v>
      </c>
      <c r="AL611" s="147">
        <f t="shared" ref="AL611:AN611" si="1097">AK611</f>
        <v>0.34</v>
      </c>
      <c r="AM611" s="147">
        <f t="shared" si="1097"/>
        <v>0.34</v>
      </c>
      <c r="AN611" s="147">
        <f t="shared" si="1097"/>
        <v>0.34</v>
      </c>
      <c r="AO611" s="420">
        <v>0</v>
      </c>
      <c r="AP611" s="431">
        <f t="shared" si="989"/>
        <v>0</v>
      </c>
      <c r="AQ611" s="385">
        <v>0</v>
      </c>
      <c r="AR611" s="237">
        <f t="shared" si="990"/>
        <v>0</v>
      </c>
      <c r="AS611" s="96">
        <v>0</v>
      </c>
      <c r="AT611" s="431">
        <f t="shared" si="991"/>
        <v>0</v>
      </c>
      <c r="AU611" s="420">
        <v>0</v>
      </c>
      <c r="AV611" s="431">
        <f t="shared" si="992"/>
        <v>0</v>
      </c>
      <c r="AW611" s="385">
        <v>0</v>
      </c>
      <c r="AX611" s="431">
        <f t="shared" si="993"/>
        <v>0</v>
      </c>
      <c r="AY611" s="386">
        <v>0</v>
      </c>
      <c r="AZ611" s="431">
        <f t="shared" si="994"/>
        <v>0</v>
      </c>
      <c r="BA611" s="386">
        <v>0</v>
      </c>
      <c r="BB611" s="431">
        <f t="shared" si="995"/>
        <v>0</v>
      </c>
      <c r="BC611" s="386">
        <v>0</v>
      </c>
      <c r="BD611" s="431">
        <f t="shared" si="1006"/>
        <v>0</v>
      </c>
      <c r="BE611" s="385">
        <v>0</v>
      </c>
      <c r="BF611" s="431">
        <f t="shared" si="996"/>
        <v>0</v>
      </c>
      <c r="BG611" s="386">
        <v>0</v>
      </c>
      <c r="BH611" s="431">
        <f t="shared" si="997"/>
        <v>0</v>
      </c>
      <c r="BI611" s="386">
        <v>0</v>
      </c>
      <c r="BJ611" s="431">
        <f t="shared" si="998"/>
        <v>0</v>
      </c>
      <c r="BK611" s="385">
        <v>0</v>
      </c>
      <c r="BL611" s="445">
        <f t="shared" si="999"/>
        <v>0</v>
      </c>
      <c r="BM611" s="77" t="s">
        <v>1520</v>
      </c>
      <c r="BN611" s="306"/>
      <c r="BO611" s="599"/>
      <c r="BP611" s="306" t="str">
        <f t="shared" si="1007"/>
        <v>P10202-KD1</v>
      </c>
    </row>
    <row r="612" spans="1:68" ht="14.25" hidden="1" customHeight="1">
      <c r="A612" s="493" t="s">
        <v>864</v>
      </c>
      <c r="B612" s="130" t="s">
        <v>1422</v>
      </c>
      <c r="C612" s="544" t="s">
        <v>87</v>
      </c>
      <c r="D612" s="549" t="s">
        <v>161</v>
      </c>
      <c r="E612" s="550" t="s">
        <v>194</v>
      </c>
      <c r="F612" s="1070"/>
      <c r="G612" s="214">
        <v>2024</v>
      </c>
      <c r="H612" s="176" t="s">
        <v>212</v>
      </c>
      <c r="I612" s="176" t="s">
        <v>174</v>
      </c>
      <c r="J612" s="330" t="s">
        <v>196</v>
      </c>
      <c r="K612" s="176" t="s">
        <v>1181</v>
      </c>
      <c r="L612" s="176" t="s">
        <v>167</v>
      </c>
      <c r="M612" s="327" t="s">
        <v>1479</v>
      </c>
      <c r="N612" s="55">
        <v>3.81</v>
      </c>
      <c r="O612" s="55">
        <f t="shared" si="1000"/>
        <v>3.73</v>
      </c>
      <c r="P612" s="55">
        <v>4.1100000000000003</v>
      </c>
      <c r="Q612" s="55">
        <f t="shared" si="1001"/>
        <v>4.1100000000000003</v>
      </c>
      <c r="R612" s="55">
        <f t="shared" si="1001"/>
        <v>4.1100000000000003</v>
      </c>
      <c r="S612" s="55">
        <f t="shared" si="1001"/>
        <v>4.1100000000000003</v>
      </c>
      <c r="T612" s="55">
        <f t="shared" si="985"/>
        <v>4.1100000000000003</v>
      </c>
      <c r="U612" s="55">
        <f t="shared" si="985"/>
        <v>4.1100000000000003</v>
      </c>
      <c r="V612" s="55">
        <f t="shared" si="985"/>
        <v>4.1100000000000003</v>
      </c>
      <c r="W612" s="55">
        <f t="shared" si="985"/>
        <v>4.1100000000000003</v>
      </c>
      <c r="X612" s="55">
        <v>3.73</v>
      </c>
      <c r="Y612" s="55">
        <f t="shared" ref="Y612:AA612" si="1098">X612</f>
        <v>3.73</v>
      </c>
      <c r="Z612" s="55">
        <f t="shared" si="1098"/>
        <v>3.73</v>
      </c>
      <c r="AA612" s="55">
        <f t="shared" si="1098"/>
        <v>3.73</v>
      </c>
      <c r="AB612" s="147">
        <f t="shared" si="1003"/>
        <v>0.36</v>
      </c>
      <c r="AC612" s="147">
        <v>0.36</v>
      </c>
      <c r="AD612" s="147">
        <f t="shared" ref="AD612:AJ612" si="1099">AC612</f>
        <v>0.36</v>
      </c>
      <c r="AE612" s="147">
        <f t="shared" si="1099"/>
        <v>0.36</v>
      </c>
      <c r="AF612" s="147">
        <f t="shared" si="1099"/>
        <v>0.36</v>
      </c>
      <c r="AG612" s="147">
        <f t="shared" si="1099"/>
        <v>0.36</v>
      </c>
      <c r="AH612" s="147">
        <f t="shared" si="1099"/>
        <v>0.36</v>
      </c>
      <c r="AI612" s="147">
        <f t="shared" si="1099"/>
        <v>0.36</v>
      </c>
      <c r="AJ612" s="147">
        <f t="shared" si="1099"/>
        <v>0.36</v>
      </c>
      <c r="AK612" s="147">
        <v>0.68</v>
      </c>
      <c r="AL612" s="147">
        <f t="shared" ref="AL612:AN612" si="1100">AK612</f>
        <v>0.68</v>
      </c>
      <c r="AM612" s="147">
        <f t="shared" si="1100"/>
        <v>0.68</v>
      </c>
      <c r="AN612" s="147">
        <f t="shared" si="1100"/>
        <v>0.68</v>
      </c>
      <c r="AO612" s="420">
        <v>0</v>
      </c>
      <c r="AP612" s="431">
        <f t="shared" si="989"/>
        <v>0</v>
      </c>
      <c r="AQ612" s="385">
        <v>684</v>
      </c>
      <c r="AR612" s="237">
        <f t="shared" si="990"/>
        <v>246.23999999999998</v>
      </c>
      <c r="AS612" s="96">
        <v>1620</v>
      </c>
      <c r="AT612" s="431">
        <f t="shared" si="991"/>
        <v>583.19999999999993</v>
      </c>
      <c r="AU612" s="420">
        <v>3252</v>
      </c>
      <c r="AV612" s="431">
        <f t="shared" si="992"/>
        <v>1170.72</v>
      </c>
      <c r="AW612" s="385">
        <v>1536</v>
      </c>
      <c r="AX612" s="431">
        <f t="shared" si="993"/>
        <v>552.96</v>
      </c>
      <c r="AY612" s="386">
        <v>2208</v>
      </c>
      <c r="AZ612" s="431">
        <f t="shared" si="994"/>
        <v>794.88</v>
      </c>
      <c r="BA612" s="386">
        <v>912</v>
      </c>
      <c r="BB612" s="431">
        <f t="shared" si="995"/>
        <v>328.32</v>
      </c>
      <c r="BC612" s="386">
        <v>816</v>
      </c>
      <c r="BD612" s="431">
        <f t="shared" si="1006"/>
        <v>293.76</v>
      </c>
      <c r="BE612" s="385">
        <v>3660</v>
      </c>
      <c r="BF612" s="431">
        <f t="shared" si="996"/>
        <v>2488.8000000000002</v>
      </c>
      <c r="BG612" s="386">
        <v>5496</v>
      </c>
      <c r="BH612" s="431">
        <f t="shared" si="997"/>
        <v>3737.28</v>
      </c>
      <c r="BI612" s="386">
        <v>13884</v>
      </c>
      <c r="BJ612" s="431">
        <f t="shared" si="998"/>
        <v>9441.1200000000008</v>
      </c>
      <c r="BK612" s="385">
        <v>5916</v>
      </c>
      <c r="BL612" s="445">
        <f t="shared" si="999"/>
        <v>4022.88</v>
      </c>
      <c r="BM612" s="77" t="s">
        <v>1516</v>
      </c>
      <c r="BN612" s="306"/>
      <c r="BO612" s="599"/>
      <c r="BP612" s="306" t="str">
        <f t="shared" si="1007"/>
        <v>P10197-xx1</v>
      </c>
    </row>
    <row r="613" spans="1:68" ht="14.25" hidden="1" customHeight="1">
      <c r="A613" s="493" t="s">
        <v>864</v>
      </c>
      <c r="B613" s="130" t="s">
        <v>1422</v>
      </c>
      <c r="C613" s="544" t="s">
        <v>87</v>
      </c>
      <c r="D613" s="549" t="s">
        <v>161</v>
      </c>
      <c r="E613" s="550" t="s">
        <v>194</v>
      </c>
      <c r="F613" s="1070"/>
      <c r="G613" s="214">
        <v>2024</v>
      </c>
      <c r="H613" s="369" t="s">
        <v>212</v>
      </c>
      <c r="I613" s="369" t="s">
        <v>174</v>
      </c>
      <c r="J613" s="701" t="s">
        <v>196</v>
      </c>
      <c r="K613" s="369" t="s">
        <v>1181</v>
      </c>
      <c r="L613" s="369" t="s">
        <v>167</v>
      </c>
      <c r="M613" s="327" t="s">
        <v>1478</v>
      </c>
      <c r="N613" s="702">
        <v>3.81</v>
      </c>
      <c r="O613" s="702">
        <f t="shared" si="1000"/>
        <v>3.73</v>
      </c>
      <c r="P613" s="55">
        <v>4.1100000000000003</v>
      </c>
      <c r="Q613" s="55">
        <f t="shared" si="1001"/>
        <v>4.1100000000000003</v>
      </c>
      <c r="R613" s="55">
        <f t="shared" si="1001"/>
        <v>4.1100000000000003</v>
      </c>
      <c r="S613" s="55">
        <f t="shared" si="1001"/>
        <v>4.1100000000000003</v>
      </c>
      <c r="T613" s="55">
        <f t="shared" si="985"/>
        <v>4.1100000000000003</v>
      </c>
      <c r="U613" s="55">
        <f t="shared" si="985"/>
        <v>4.1100000000000003</v>
      </c>
      <c r="V613" s="55">
        <f t="shared" si="985"/>
        <v>4.1100000000000003</v>
      </c>
      <c r="W613" s="55">
        <f t="shared" si="985"/>
        <v>4.1100000000000003</v>
      </c>
      <c r="X613" s="55">
        <v>3.73</v>
      </c>
      <c r="Y613" s="55">
        <f t="shared" ref="Y613:AA613" si="1101">X613</f>
        <v>3.73</v>
      </c>
      <c r="Z613" s="55">
        <f t="shared" si="1101"/>
        <v>3.73</v>
      </c>
      <c r="AA613" s="55">
        <f t="shared" si="1101"/>
        <v>3.73</v>
      </c>
      <c r="AB613" s="703">
        <f t="shared" si="1003"/>
        <v>0.36</v>
      </c>
      <c r="AC613" s="147">
        <v>0.36</v>
      </c>
      <c r="AD613" s="147">
        <f t="shared" ref="AD613:AJ613" si="1102">AC613</f>
        <v>0.36</v>
      </c>
      <c r="AE613" s="147">
        <f t="shared" si="1102"/>
        <v>0.36</v>
      </c>
      <c r="AF613" s="147">
        <f t="shared" si="1102"/>
        <v>0.36</v>
      </c>
      <c r="AG613" s="147">
        <f t="shared" si="1102"/>
        <v>0.36</v>
      </c>
      <c r="AH613" s="147">
        <f t="shared" si="1102"/>
        <v>0.36</v>
      </c>
      <c r="AI613" s="147">
        <f t="shared" si="1102"/>
        <v>0.36</v>
      </c>
      <c r="AJ613" s="147">
        <f t="shared" si="1102"/>
        <v>0.36</v>
      </c>
      <c r="AK613" s="147">
        <v>0.68</v>
      </c>
      <c r="AL613" s="147">
        <f t="shared" ref="AL613:AN613" si="1103">AK613</f>
        <v>0.68</v>
      </c>
      <c r="AM613" s="147">
        <f t="shared" si="1103"/>
        <v>0.68</v>
      </c>
      <c r="AN613" s="147">
        <f t="shared" si="1103"/>
        <v>0.68</v>
      </c>
      <c r="AO613" s="704">
        <v>0</v>
      </c>
      <c r="AP613" s="678">
        <f t="shared" si="989"/>
        <v>0</v>
      </c>
      <c r="AQ613" s="679">
        <v>0</v>
      </c>
      <c r="AR613" s="591">
        <f t="shared" si="990"/>
        <v>0</v>
      </c>
      <c r="AS613" s="705">
        <v>0</v>
      </c>
      <c r="AT613" s="431">
        <f t="shared" si="991"/>
        <v>0</v>
      </c>
      <c r="AU613" s="704">
        <v>0</v>
      </c>
      <c r="AV613" s="431">
        <f t="shared" si="992"/>
        <v>0</v>
      </c>
      <c r="AW613" s="679">
        <v>0</v>
      </c>
      <c r="AX613" s="431">
        <f t="shared" si="993"/>
        <v>0</v>
      </c>
      <c r="AY613" s="677">
        <v>0</v>
      </c>
      <c r="AZ613" s="431">
        <f t="shared" si="994"/>
        <v>0</v>
      </c>
      <c r="BA613" s="677">
        <v>0</v>
      </c>
      <c r="BB613" s="431">
        <f t="shared" si="995"/>
        <v>0</v>
      </c>
      <c r="BC613" s="677">
        <v>468</v>
      </c>
      <c r="BD613" s="431">
        <f t="shared" si="1006"/>
        <v>168.48</v>
      </c>
      <c r="BE613" s="679">
        <v>288</v>
      </c>
      <c r="BF613" s="431">
        <f t="shared" si="996"/>
        <v>195.84</v>
      </c>
      <c r="BG613" s="677">
        <v>5568</v>
      </c>
      <c r="BH613" s="431">
        <f t="shared" si="997"/>
        <v>3786.2400000000002</v>
      </c>
      <c r="BI613" s="677">
        <v>36</v>
      </c>
      <c r="BJ613" s="431">
        <f t="shared" si="998"/>
        <v>24.48</v>
      </c>
      <c r="BK613" s="679">
        <v>504</v>
      </c>
      <c r="BL613" s="445">
        <f t="shared" si="999"/>
        <v>342.72</v>
      </c>
      <c r="BM613" s="77" t="s">
        <v>1516</v>
      </c>
      <c r="BN613" s="306"/>
      <c r="BO613" s="599"/>
      <c r="BP613" s="306" t="str">
        <f t="shared" si="1007"/>
        <v>P10197-xx1</v>
      </c>
    </row>
    <row r="614" spans="1:68" ht="14.25" hidden="1" customHeight="1">
      <c r="A614" s="493" t="s">
        <v>864</v>
      </c>
      <c r="B614" s="130" t="s">
        <v>1422</v>
      </c>
      <c r="C614" s="544" t="s">
        <v>87</v>
      </c>
      <c r="D614" s="549" t="s">
        <v>161</v>
      </c>
      <c r="E614" s="550" t="s">
        <v>194</v>
      </c>
      <c r="F614" s="1070"/>
      <c r="G614" s="214">
        <v>2024</v>
      </c>
      <c r="H614" s="176" t="s">
        <v>212</v>
      </c>
      <c r="I614" s="176" t="s">
        <v>174</v>
      </c>
      <c r="J614" s="330" t="s">
        <v>196</v>
      </c>
      <c r="K614" s="176" t="s">
        <v>1181</v>
      </c>
      <c r="L614" s="176" t="s">
        <v>167</v>
      </c>
      <c r="M614" s="327" t="s">
        <v>870</v>
      </c>
      <c r="N614" s="55">
        <v>3.81</v>
      </c>
      <c r="O614" s="55">
        <f t="shared" si="1000"/>
        <v>3.73</v>
      </c>
      <c r="P614" s="55">
        <v>4.1100000000000003</v>
      </c>
      <c r="Q614" s="55">
        <f t="shared" si="1001"/>
        <v>4.1100000000000003</v>
      </c>
      <c r="R614" s="55">
        <f t="shared" si="1001"/>
        <v>4.1100000000000003</v>
      </c>
      <c r="S614" s="55">
        <f t="shared" si="1001"/>
        <v>4.1100000000000003</v>
      </c>
      <c r="T614" s="55">
        <f t="shared" si="985"/>
        <v>4.1100000000000003</v>
      </c>
      <c r="U614" s="55">
        <f t="shared" si="985"/>
        <v>4.1100000000000003</v>
      </c>
      <c r="V614" s="55">
        <f t="shared" si="985"/>
        <v>4.1100000000000003</v>
      </c>
      <c r="W614" s="55">
        <f t="shared" si="985"/>
        <v>4.1100000000000003</v>
      </c>
      <c r="X614" s="55">
        <v>3.73</v>
      </c>
      <c r="Y614" s="55">
        <f t="shared" ref="Y614:AA614" si="1104">X614</f>
        <v>3.73</v>
      </c>
      <c r="Z614" s="55">
        <f t="shared" si="1104"/>
        <v>3.73</v>
      </c>
      <c r="AA614" s="55">
        <f t="shared" si="1104"/>
        <v>3.73</v>
      </c>
      <c r="AB614" s="147">
        <f t="shared" si="1003"/>
        <v>0.36</v>
      </c>
      <c r="AC614" s="147">
        <v>0.36</v>
      </c>
      <c r="AD614" s="147">
        <f t="shared" ref="AD614:AJ614" si="1105">AC614</f>
        <v>0.36</v>
      </c>
      <c r="AE614" s="147">
        <f t="shared" si="1105"/>
        <v>0.36</v>
      </c>
      <c r="AF614" s="147">
        <f t="shared" si="1105"/>
        <v>0.36</v>
      </c>
      <c r="AG614" s="147">
        <f t="shared" si="1105"/>
        <v>0.36</v>
      </c>
      <c r="AH614" s="147">
        <f t="shared" si="1105"/>
        <v>0.36</v>
      </c>
      <c r="AI614" s="147">
        <f t="shared" si="1105"/>
        <v>0.36</v>
      </c>
      <c r="AJ614" s="147">
        <f t="shared" si="1105"/>
        <v>0.36</v>
      </c>
      <c r="AK614" s="147">
        <v>0.68</v>
      </c>
      <c r="AL614" s="147">
        <f t="shared" ref="AL614:AN614" si="1106">AK614</f>
        <v>0.68</v>
      </c>
      <c r="AM614" s="147">
        <f t="shared" si="1106"/>
        <v>0.68</v>
      </c>
      <c r="AN614" s="147">
        <f t="shared" si="1106"/>
        <v>0.68</v>
      </c>
      <c r="AO614" s="420">
        <v>0</v>
      </c>
      <c r="AP614" s="431">
        <f t="shared" si="989"/>
        <v>0</v>
      </c>
      <c r="AQ614" s="385">
        <v>0</v>
      </c>
      <c r="AR614" s="237">
        <f t="shared" si="990"/>
        <v>0</v>
      </c>
      <c r="AS614" s="96">
        <v>470</v>
      </c>
      <c r="AT614" s="431">
        <f t="shared" si="991"/>
        <v>169.2</v>
      </c>
      <c r="AU614" s="420">
        <v>0</v>
      </c>
      <c r="AV614" s="431">
        <f t="shared" si="992"/>
        <v>0</v>
      </c>
      <c r="AW614" s="385">
        <v>48</v>
      </c>
      <c r="AX614" s="431">
        <f t="shared" si="993"/>
        <v>17.28</v>
      </c>
      <c r="AY614" s="386">
        <v>204</v>
      </c>
      <c r="AZ614" s="431">
        <f t="shared" si="994"/>
        <v>73.44</v>
      </c>
      <c r="BA614" s="386">
        <v>936</v>
      </c>
      <c r="BB614" s="431">
        <f t="shared" si="995"/>
        <v>336.96</v>
      </c>
      <c r="BC614" s="386">
        <v>1404</v>
      </c>
      <c r="BD614" s="431">
        <f t="shared" si="1006"/>
        <v>505.44</v>
      </c>
      <c r="BE614" s="385">
        <v>4344</v>
      </c>
      <c r="BF614" s="431">
        <f t="shared" si="996"/>
        <v>2953.92</v>
      </c>
      <c r="BG614" s="386">
        <v>5172</v>
      </c>
      <c r="BH614" s="431">
        <f t="shared" si="997"/>
        <v>3516.96</v>
      </c>
      <c r="BI614" s="386">
        <v>11496</v>
      </c>
      <c r="BJ614" s="431">
        <f t="shared" si="998"/>
        <v>7817.2800000000007</v>
      </c>
      <c r="BK614" s="385">
        <v>13644</v>
      </c>
      <c r="BL614" s="445">
        <f t="shared" si="999"/>
        <v>9277.92</v>
      </c>
      <c r="BM614" s="77" t="s">
        <v>1516</v>
      </c>
      <c r="BN614" s="306"/>
      <c r="BO614" s="599"/>
      <c r="BP614" s="306" t="str">
        <f t="shared" si="1007"/>
        <v>P10197-xx1</v>
      </c>
    </row>
    <row r="615" spans="1:68" ht="14.25" hidden="1" customHeight="1">
      <c r="A615" s="493" t="s">
        <v>864</v>
      </c>
      <c r="B615" s="130" t="s">
        <v>1422</v>
      </c>
      <c r="C615" s="544" t="s">
        <v>87</v>
      </c>
      <c r="D615" s="549" t="s">
        <v>161</v>
      </c>
      <c r="E615" s="550" t="s">
        <v>194</v>
      </c>
      <c r="F615" s="1070"/>
      <c r="G615" s="214">
        <v>2024</v>
      </c>
      <c r="H615" s="176" t="s">
        <v>212</v>
      </c>
      <c r="I615" s="176" t="s">
        <v>174</v>
      </c>
      <c r="J615" s="330" t="s">
        <v>196</v>
      </c>
      <c r="K615" s="176" t="s">
        <v>1181</v>
      </c>
      <c r="L615" s="176" t="s">
        <v>167</v>
      </c>
      <c r="M615" s="327" t="s">
        <v>870</v>
      </c>
      <c r="N615" s="55">
        <v>4.8600000000000003</v>
      </c>
      <c r="O615" s="55">
        <f t="shared" si="1000"/>
        <v>4.78</v>
      </c>
      <c r="P615" s="55">
        <v>5.16</v>
      </c>
      <c r="Q615" s="55">
        <f t="shared" si="1001"/>
        <v>5.16</v>
      </c>
      <c r="R615" s="55">
        <f t="shared" si="1001"/>
        <v>5.16</v>
      </c>
      <c r="S615" s="55">
        <f t="shared" si="1001"/>
        <v>5.16</v>
      </c>
      <c r="T615" s="55">
        <f t="shared" si="985"/>
        <v>5.16</v>
      </c>
      <c r="U615" s="55">
        <f t="shared" si="985"/>
        <v>5.16</v>
      </c>
      <c r="V615" s="55">
        <f t="shared" si="985"/>
        <v>5.16</v>
      </c>
      <c r="W615" s="55">
        <f t="shared" si="985"/>
        <v>5.16</v>
      </c>
      <c r="X615" s="55">
        <v>4.78</v>
      </c>
      <c r="Y615" s="55">
        <f t="shared" ref="Y615:AA615" si="1107">X615</f>
        <v>4.78</v>
      </c>
      <c r="Z615" s="55">
        <f t="shared" si="1107"/>
        <v>4.78</v>
      </c>
      <c r="AA615" s="55">
        <f t="shared" si="1107"/>
        <v>4.78</v>
      </c>
      <c r="AB615" s="147">
        <f t="shared" si="1003"/>
        <v>0.38</v>
      </c>
      <c r="AC615" s="147">
        <v>0.38</v>
      </c>
      <c r="AD615" s="147">
        <f t="shared" ref="AD615:AJ615" si="1108">AC615</f>
        <v>0.38</v>
      </c>
      <c r="AE615" s="147">
        <f t="shared" si="1108"/>
        <v>0.38</v>
      </c>
      <c r="AF615" s="147">
        <f t="shared" si="1108"/>
        <v>0.38</v>
      </c>
      <c r="AG615" s="147">
        <f t="shared" si="1108"/>
        <v>0.38</v>
      </c>
      <c r="AH615" s="147">
        <f t="shared" si="1108"/>
        <v>0.38</v>
      </c>
      <c r="AI615" s="147">
        <f t="shared" si="1108"/>
        <v>0.38</v>
      </c>
      <c r="AJ615" s="147">
        <f t="shared" si="1108"/>
        <v>0.38</v>
      </c>
      <c r="AK615" s="147">
        <v>0.68</v>
      </c>
      <c r="AL615" s="147">
        <f t="shared" ref="AL615:AN615" si="1109">AK615</f>
        <v>0.68</v>
      </c>
      <c r="AM615" s="147">
        <f t="shared" si="1109"/>
        <v>0.68</v>
      </c>
      <c r="AN615" s="147">
        <f t="shared" si="1109"/>
        <v>0.68</v>
      </c>
      <c r="AO615" s="420">
        <v>0</v>
      </c>
      <c r="AP615" s="431">
        <f t="shared" si="989"/>
        <v>0</v>
      </c>
      <c r="AQ615" s="385">
        <v>0</v>
      </c>
      <c r="AR615" s="237">
        <f t="shared" si="990"/>
        <v>0</v>
      </c>
      <c r="AS615" s="96">
        <v>0</v>
      </c>
      <c r="AT615" s="431">
        <f t="shared" si="991"/>
        <v>0</v>
      </c>
      <c r="AU615" s="420">
        <v>0</v>
      </c>
      <c r="AV615" s="431">
        <f t="shared" si="992"/>
        <v>0</v>
      </c>
      <c r="AW615" s="385">
        <v>0</v>
      </c>
      <c r="AX615" s="431">
        <f t="shared" si="993"/>
        <v>0</v>
      </c>
      <c r="AY615" s="386">
        <v>0</v>
      </c>
      <c r="AZ615" s="431">
        <f t="shared" si="994"/>
        <v>0</v>
      </c>
      <c r="BA615" s="386">
        <v>0</v>
      </c>
      <c r="BB615" s="431">
        <f t="shared" si="995"/>
        <v>0</v>
      </c>
      <c r="BC615" s="386">
        <v>0</v>
      </c>
      <c r="BD615" s="431">
        <f t="shared" si="1006"/>
        <v>0</v>
      </c>
      <c r="BE615" s="385">
        <v>12</v>
      </c>
      <c r="BF615" s="431">
        <f t="shared" si="996"/>
        <v>8.16</v>
      </c>
      <c r="BG615" s="386">
        <v>0</v>
      </c>
      <c r="BH615" s="431">
        <f t="shared" si="997"/>
        <v>0</v>
      </c>
      <c r="BI615" s="386">
        <v>84</v>
      </c>
      <c r="BJ615" s="431">
        <f t="shared" si="998"/>
        <v>57.120000000000005</v>
      </c>
      <c r="BK615" s="385">
        <v>12</v>
      </c>
      <c r="BL615" s="445">
        <f t="shared" si="999"/>
        <v>8.16</v>
      </c>
      <c r="BM615" s="77" t="s">
        <v>1517</v>
      </c>
      <c r="BN615" s="306"/>
      <c r="BO615" s="599"/>
      <c r="BP615" s="306" t="str">
        <f t="shared" si="1007"/>
        <v>P10197-KD1</v>
      </c>
    </row>
    <row r="616" spans="1:68" ht="14.25" hidden="1" customHeight="1">
      <c r="A616" s="493" t="s">
        <v>864</v>
      </c>
      <c r="B616" s="130" t="s">
        <v>1422</v>
      </c>
      <c r="C616" s="544" t="s">
        <v>87</v>
      </c>
      <c r="D616" s="549" t="s">
        <v>161</v>
      </c>
      <c r="E616" s="550" t="s">
        <v>194</v>
      </c>
      <c r="F616" s="1070"/>
      <c r="G616" s="214">
        <v>2021</v>
      </c>
      <c r="H616" s="176" t="s">
        <v>212</v>
      </c>
      <c r="I616" s="176" t="s">
        <v>174</v>
      </c>
      <c r="J616" s="330" t="s">
        <v>196</v>
      </c>
      <c r="K616" s="176" t="s">
        <v>1181</v>
      </c>
      <c r="L616" s="176" t="s">
        <v>167</v>
      </c>
      <c r="M616" s="327" t="s">
        <v>870</v>
      </c>
      <c r="N616" s="55">
        <v>4.03</v>
      </c>
      <c r="O616" s="55">
        <f t="shared" si="1000"/>
        <v>4.28</v>
      </c>
      <c r="P616" s="55">
        <v>4.28</v>
      </c>
      <c r="Q616" s="55">
        <f t="shared" si="1001"/>
        <v>4.28</v>
      </c>
      <c r="R616" s="55">
        <f t="shared" si="1001"/>
        <v>4.28</v>
      </c>
      <c r="S616" s="55">
        <f t="shared" si="1001"/>
        <v>4.28</v>
      </c>
      <c r="T616" s="55">
        <f t="shared" si="985"/>
        <v>4.28</v>
      </c>
      <c r="U616" s="55">
        <f t="shared" si="985"/>
        <v>4.28</v>
      </c>
      <c r="V616" s="55">
        <f t="shared" si="985"/>
        <v>4.28</v>
      </c>
      <c r="W616" s="55">
        <f t="shared" si="985"/>
        <v>4.28</v>
      </c>
      <c r="X616" s="55">
        <v>4.28</v>
      </c>
      <c r="Y616" s="55">
        <f t="shared" ref="Y616:AA616" si="1110">X616</f>
        <v>4.28</v>
      </c>
      <c r="Z616" s="55">
        <f t="shared" si="1110"/>
        <v>4.28</v>
      </c>
      <c r="AA616" s="55">
        <f t="shared" si="1110"/>
        <v>4.28</v>
      </c>
      <c r="AB616" s="147">
        <f t="shared" si="1003"/>
        <v>0.2</v>
      </c>
      <c r="AC616" s="147">
        <v>0.2</v>
      </c>
      <c r="AD616" s="147">
        <f t="shared" ref="AD616:AJ616" si="1111">AC616</f>
        <v>0.2</v>
      </c>
      <c r="AE616" s="147">
        <f t="shared" si="1111"/>
        <v>0.2</v>
      </c>
      <c r="AF616" s="147">
        <f t="shared" si="1111"/>
        <v>0.2</v>
      </c>
      <c r="AG616" s="147">
        <f t="shared" si="1111"/>
        <v>0.2</v>
      </c>
      <c r="AH616" s="147">
        <f t="shared" si="1111"/>
        <v>0.2</v>
      </c>
      <c r="AI616" s="147">
        <f t="shared" si="1111"/>
        <v>0.2</v>
      </c>
      <c r="AJ616" s="147">
        <f t="shared" si="1111"/>
        <v>0.2</v>
      </c>
      <c r="AK616" s="147">
        <v>0.2</v>
      </c>
      <c r="AL616" s="147">
        <f t="shared" ref="AL616:AN616" si="1112">AK616</f>
        <v>0.2</v>
      </c>
      <c r="AM616" s="147">
        <f t="shared" si="1112"/>
        <v>0.2</v>
      </c>
      <c r="AN616" s="147">
        <f t="shared" si="1112"/>
        <v>0.2</v>
      </c>
      <c r="AO616" s="420">
        <v>4548</v>
      </c>
      <c r="AP616" s="431">
        <f t="shared" si="989"/>
        <v>909.6</v>
      </c>
      <c r="AQ616" s="385">
        <v>3048</v>
      </c>
      <c r="AR616" s="237">
        <f t="shared" si="990"/>
        <v>609.6</v>
      </c>
      <c r="AS616" s="96">
        <v>4548</v>
      </c>
      <c r="AT616" s="431">
        <f t="shared" si="991"/>
        <v>909.6</v>
      </c>
      <c r="AU616" s="420">
        <v>2292</v>
      </c>
      <c r="AV616" s="431">
        <f t="shared" si="992"/>
        <v>458.40000000000003</v>
      </c>
      <c r="AW616" s="385">
        <v>3444</v>
      </c>
      <c r="AX616" s="431">
        <f t="shared" si="993"/>
        <v>688.80000000000007</v>
      </c>
      <c r="AY616" s="386">
        <v>1716</v>
      </c>
      <c r="AZ616" s="431">
        <f t="shared" si="994"/>
        <v>343.20000000000005</v>
      </c>
      <c r="BA616" s="386">
        <v>4800</v>
      </c>
      <c r="BB616" s="431">
        <f t="shared" si="995"/>
        <v>960</v>
      </c>
      <c r="BC616" s="386">
        <v>3624</v>
      </c>
      <c r="BD616" s="431">
        <f t="shared" si="1006"/>
        <v>724.80000000000007</v>
      </c>
      <c r="BE616" s="385">
        <v>2340</v>
      </c>
      <c r="BF616" s="431">
        <f t="shared" si="996"/>
        <v>468</v>
      </c>
      <c r="BG616" s="386">
        <v>3660</v>
      </c>
      <c r="BH616" s="431">
        <f t="shared" si="997"/>
        <v>732</v>
      </c>
      <c r="BI616" s="386">
        <v>1500</v>
      </c>
      <c r="BJ616" s="431">
        <f t="shared" si="998"/>
        <v>300</v>
      </c>
      <c r="BK616" s="385">
        <v>1740</v>
      </c>
      <c r="BL616" s="445">
        <f t="shared" si="999"/>
        <v>348</v>
      </c>
      <c r="BM616" s="77" t="s">
        <v>211</v>
      </c>
      <c r="BN616" s="306"/>
      <c r="BO616" s="599"/>
      <c r="BP616" s="306" t="str">
        <f t="shared" si="1007"/>
        <v>M27536-AA1</v>
      </c>
    </row>
    <row r="617" spans="1:68" ht="14.25" hidden="1" customHeight="1">
      <c r="A617" s="493" t="s">
        <v>864</v>
      </c>
      <c r="B617" s="130" t="s">
        <v>1422</v>
      </c>
      <c r="C617" s="544" t="s">
        <v>87</v>
      </c>
      <c r="D617" s="549" t="s">
        <v>161</v>
      </c>
      <c r="E617" s="550" t="s">
        <v>194</v>
      </c>
      <c r="F617" s="1070"/>
      <c r="G617" s="214">
        <v>2024</v>
      </c>
      <c r="H617" s="176" t="s">
        <v>212</v>
      </c>
      <c r="I617" s="176" t="s">
        <v>174</v>
      </c>
      <c r="J617" s="330" t="s">
        <v>196</v>
      </c>
      <c r="K617" s="176" t="s">
        <v>1181</v>
      </c>
      <c r="L617" s="176" t="s">
        <v>167</v>
      </c>
      <c r="M617" s="327" t="s">
        <v>870</v>
      </c>
      <c r="N617" s="55">
        <v>4.03</v>
      </c>
      <c r="O617" s="55">
        <f t="shared" si="1000"/>
        <v>4.33</v>
      </c>
      <c r="P617" s="55">
        <v>4.33</v>
      </c>
      <c r="Q617" s="55">
        <f t="shared" si="1001"/>
        <v>4.33</v>
      </c>
      <c r="R617" s="55">
        <f t="shared" si="1001"/>
        <v>4.33</v>
      </c>
      <c r="S617" s="55">
        <f t="shared" si="1001"/>
        <v>4.33</v>
      </c>
      <c r="T617" s="55">
        <f t="shared" si="985"/>
        <v>4.33</v>
      </c>
      <c r="U617" s="55">
        <f t="shared" si="985"/>
        <v>4.33</v>
      </c>
      <c r="V617" s="55">
        <f t="shared" si="985"/>
        <v>4.33</v>
      </c>
      <c r="W617" s="55">
        <f t="shared" si="985"/>
        <v>4.33</v>
      </c>
      <c r="X617" s="55">
        <v>4.33</v>
      </c>
      <c r="Y617" s="55">
        <f t="shared" ref="Y617:AA617" si="1113">X617</f>
        <v>4.33</v>
      </c>
      <c r="Z617" s="55">
        <f t="shared" si="1113"/>
        <v>4.33</v>
      </c>
      <c r="AA617" s="55">
        <f t="shared" si="1113"/>
        <v>4.33</v>
      </c>
      <c r="AB617" s="147">
        <f t="shared" si="1003"/>
        <v>0.25</v>
      </c>
      <c r="AC617" s="147">
        <v>0.25</v>
      </c>
      <c r="AD617" s="147">
        <f t="shared" ref="AD617:AJ617" si="1114">AC617</f>
        <v>0.25</v>
      </c>
      <c r="AE617" s="147">
        <f t="shared" si="1114"/>
        <v>0.25</v>
      </c>
      <c r="AF617" s="147">
        <f t="shared" si="1114"/>
        <v>0.25</v>
      </c>
      <c r="AG617" s="147">
        <f t="shared" si="1114"/>
        <v>0.25</v>
      </c>
      <c r="AH617" s="147">
        <f t="shared" si="1114"/>
        <v>0.25</v>
      </c>
      <c r="AI617" s="147">
        <f t="shared" si="1114"/>
        <v>0.25</v>
      </c>
      <c r="AJ617" s="147">
        <f t="shared" si="1114"/>
        <v>0.25</v>
      </c>
      <c r="AK617" s="147">
        <v>0.25</v>
      </c>
      <c r="AL617" s="147">
        <f t="shared" ref="AL617:AN617" si="1115">AK617</f>
        <v>0.25</v>
      </c>
      <c r="AM617" s="147">
        <f t="shared" si="1115"/>
        <v>0.25</v>
      </c>
      <c r="AN617" s="147">
        <f t="shared" si="1115"/>
        <v>0.25</v>
      </c>
      <c r="AO617" s="420">
        <v>0</v>
      </c>
      <c r="AP617" s="431">
        <f t="shared" si="989"/>
        <v>0</v>
      </c>
      <c r="AQ617" s="385">
        <v>0</v>
      </c>
      <c r="AR617" s="237">
        <f t="shared" si="990"/>
        <v>0</v>
      </c>
      <c r="AS617" s="96">
        <v>0</v>
      </c>
      <c r="AT617" s="431">
        <f t="shared" si="991"/>
        <v>0</v>
      </c>
      <c r="AU617" s="420">
        <v>0</v>
      </c>
      <c r="AV617" s="431">
        <f t="shared" si="992"/>
        <v>0</v>
      </c>
      <c r="AW617" s="385">
        <v>0</v>
      </c>
      <c r="AX617" s="431">
        <f t="shared" si="993"/>
        <v>0</v>
      </c>
      <c r="AY617" s="386">
        <v>0</v>
      </c>
      <c r="AZ617" s="431">
        <f t="shared" si="994"/>
        <v>0</v>
      </c>
      <c r="BA617" s="386">
        <v>0</v>
      </c>
      <c r="BB617" s="431">
        <f t="shared" si="995"/>
        <v>0</v>
      </c>
      <c r="BC617" s="386">
        <v>0</v>
      </c>
      <c r="BD617" s="431">
        <f t="shared" si="1006"/>
        <v>0</v>
      </c>
      <c r="BE617" s="385">
        <v>0</v>
      </c>
      <c r="BF617" s="431">
        <f t="shared" si="996"/>
        <v>0</v>
      </c>
      <c r="BG617" s="386">
        <v>0</v>
      </c>
      <c r="BH617" s="431">
        <f t="shared" si="997"/>
        <v>0</v>
      </c>
      <c r="BI617" s="386">
        <v>12</v>
      </c>
      <c r="BJ617" s="431">
        <f t="shared" si="998"/>
        <v>3</v>
      </c>
      <c r="BK617" s="385">
        <v>0</v>
      </c>
      <c r="BL617" s="445">
        <f t="shared" si="999"/>
        <v>0</v>
      </c>
      <c r="BM617" s="77" t="s">
        <v>1518</v>
      </c>
      <c r="BN617" s="306"/>
      <c r="BO617" s="599"/>
      <c r="BP617" s="306" t="str">
        <f t="shared" si="1007"/>
        <v>P10273-AA1</v>
      </c>
    </row>
    <row r="618" spans="1:68" ht="14.25" hidden="1" customHeight="1">
      <c r="A618" s="493" t="s">
        <v>864</v>
      </c>
      <c r="B618" s="130" t="s">
        <v>1422</v>
      </c>
      <c r="C618" s="544" t="s">
        <v>87</v>
      </c>
      <c r="D618" s="549" t="s">
        <v>161</v>
      </c>
      <c r="E618" s="550" t="s">
        <v>194</v>
      </c>
      <c r="F618" s="1070"/>
      <c r="G618" s="214">
        <v>2024</v>
      </c>
      <c r="H618" s="176" t="s">
        <v>212</v>
      </c>
      <c r="I618" s="176" t="s">
        <v>174</v>
      </c>
      <c r="J618" s="330" t="s">
        <v>196</v>
      </c>
      <c r="K618" s="176" t="s">
        <v>1181</v>
      </c>
      <c r="L618" s="176" t="s">
        <v>167</v>
      </c>
      <c r="M618" s="327" t="s">
        <v>870</v>
      </c>
      <c r="N618" s="55">
        <v>3.9899999999999998</v>
      </c>
      <c r="O618" s="55">
        <f t="shared" si="1000"/>
        <v>3.64</v>
      </c>
      <c r="P618" s="55">
        <v>4.29</v>
      </c>
      <c r="Q618" s="55">
        <f t="shared" si="1001"/>
        <v>4.29</v>
      </c>
      <c r="R618" s="55">
        <f t="shared" si="1001"/>
        <v>4.29</v>
      </c>
      <c r="S618" s="55">
        <f t="shared" si="1001"/>
        <v>4.29</v>
      </c>
      <c r="T618" s="55">
        <f t="shared" si="985"/>
        <v>4.29</v>
      </c>
      <c r="U618" s="55">
        <f t="shared" si="985"/>
        <v>4.29</v>
      </c>
      <c r="V618" s="55">
        <f t="shared" si="985"/>
        <v>4.29</v>
      </c>
      <c r="W618" s="55">
        <f t="shared" si="985"/>
        <v>4.29</v>
      </c>
      <c r="X618" s="55">
        <v>3.64</v>
      </c>
      <c r="Y618" s="55">
        <f t="shared" ref="Y618:AA618" si="1116">X618</f>
        <v>3.64</v>
      </c>
      <c r="Z618" s="55">
        <f t="shared" si="1116"/>
        <v>3.64</v>
      </c>
      <c r="AA618" s="55">
        <f t="shared" si="1116"/>
        <v>3.64</v>
      </c>
      <c r="AB618" s="147">
        <f t="shared" si="1003"/>
        <v>0.25</v>
      </c>
      <c r="AC618" s="147">
        <v>0.25</v>
      </c>
      <c r="AD618" s="147">
        <f t="shared" ref="AD618:AJ618" si="1117">AC618</f>
        <v>0.25</v>
      </c>
      <c r="AE618" s="147">
        <f t="shared" si="1117"/>
        <v>0.25</v>
      </c>
      <c r="AF618" s="147">
        <f t="shared" si="1117"/>
        <v>0.25</v>
      </c>
      <c r="AG618" s="147">
        <f t="shared" si="1117"/>
        <v>0.25</v>
      </c>
      <c r="AH618" s="147">
        <f t="shared" si="1117"/>
        <v>0.25</v>
      </c>
      <c r="AI618" s="147">
        <f t="shared" si="1117"/>
        <v>0.25</v>
      </c>
      <c r="AJ618" s="147">
        <f t="shared" si="1117"/>
        <v>0.25</v>
      </c>
      <c r="AK618" s="147">
        <v>0.3</v>
      </c>
      <c r="AL618" s="147">
        <f t="shared" ref="AL618:AN618" si="1118">AK618</f>
        <v>0.3</v>
      </c>
      <c r="AM618" s="147">
        <f t="shared" si="1118"/>
        <v>0.3</v>
      </c>
      <c r="AN618" s="147">
        <f t="shared" si="1118"/>
        <v>0.3</v>
      </c>
      <c r="AO618" s="420">
        <v>0</v>
      </c>
      <c r="AP618" s="431">
        <f t="shared" si="989"/>
        <v>0</v>
      </c>
      <c r="AQ618" s="385">
        <v>40</v>
      </c>
      <c r="AR618" s="237">
        <f t="shared" si="990"/>
        <v>10</v>
      </c>
      <c r="AS618" s="96">
        <v>60</v>
      </c>
      <c r="AT618" s="431">
        <f t="shared" si="991"/>
        <v>15</v>
      </c>
      <c r="AU618" s="420">
        <v>48</v>
      </c>
      <c r="AV618" s="431">
        <f t="shared" si="992"/>
        <v>12</v>
      </c>
      <c r="AW618" s="385">
        <v>2376</v>
      </c>
      <c r="AX618" s="431">
        <f t="shared" si="993"/>
        <v>594</v>
      </c>
      <c r="AY618" s="386">
        <v>3996</v>
      </c>
      <c r="AZ618" s="431">
        <f t="shared" si="994"/>
        <v>999</v>
      </c>
      <c r="BA618" s="386">
        <v>5040</v>
      </c>
      <c r="BB618" s="431">
        <f t="shared" si="995"/>
        <v>1260</v>
      </c>
      <c r="BC618" s="386">
        <v>8976</v>
      </c>
      <c r="BD618" s="431">
        <f t="shared" si="1006"/>
        <v>2244</v>
      </c>
      <c r="BE618" s="385">
        <v>5124</v>
      </c>
      <c r="BF618" s="431">
        <f t="shared" si="996"/>
        <v>1537.2</v>
      </c>
      <c r="BG618" s="386">
        <v>9564</v>
      </c>
      <c r="BH618" s="431">
        <f t="shared" si="997"/>
        <v>2869.2</v>
      </c>
      <c r="BI618" s="386">
        <v>15264</v>
      </c>
      <c r="BJ618" s="431">
        <f t="shared" si="998"/>
        <v>4579.2</v>
      </c>
      <c r="BK618" s="385">
        <v>8424</v>
      </c>
      <c r="BL618" s="445">
        <f t="shared" si="999"/>
        <v>2527.1999999999998</v>
      </c>
      <c r="BM618" s="77" t="s">
        <v>1515</v>
      </c>
      <c r="BN618" s="306"/>
      <c r="BO618" s="599"/>
      <c r="BP618" s="306" t="str">
        <f t="shared" si="1007"/>
        <v>P10201-xx1</v>
      </c>
    </row>
    <row r="619" spans="1:68" ht="14.25" hidden="1" customHeight="1">
      <c r="A619" s="493" t="s">
        <v>864</v>
      </c>
      <c r="B619" s="130" t="s">
        <v>1422</v>
      </c>
      <c r="C619" s="544" t="s">
        <v>87</v>
      </c>
      <c r="D619" s="549" t="s">
        <v>161</v>
      </c>
      <c r="E619" s="550" t="s">
        <v>194</v>
      </c>
      <c r="F619" s="1070"/>
      <c r="G619" s="214">
        <v>2024</v>
      </c>
      <c r="H619" s="176" t="s">
        <v>212</v>
      </c>
      <c r="I619" s="176" t="s">
        <v>174</v>
      </c>
      <c r="J619" s="330" t="s">
        <v>196</v>
      </c>
      <c r="K619" s="176" t="s">
        <v>1181</v>
      </c>
      <c r="L619" s="176" t="s">
        <v>167</v>
      </c>
      <c r="M619" s="327" t="s">
        <v>870</v>
      </c>
      <c r="N619" s="55">
        <v>5.04</v>
      </c>
      <c r="O619" s="55">
        <f t="shared" si="1000"/>
        <v>4.6900000000000004</v>
      </c>
      <c r="P619" s="55">
        <v>5.34</v>
      </c>
      <c r="Q619" s="55">
        <f t="shared" si="1001"/>
        <v>5.34</v>
      </c>
      <c r="R619" s="55">
        <f t="shared" si="1001"/>
        <v>5.34</v>
      </c>
      <c r="S619" s="55">
        <f t="shared" si="1001"/>
        <v>5.34</v>
      </c>
      <c r="T619" s="55">
        <f t="shared" si="985"/>
        <v>5.34</v>
      </c>
      <c r="U619" s="55">
        <f t="shared" si="985"/>
        <v>5.34</v>
      </c>
      <c r="V619" s="55">
        <f t="shared" si="985"/>
        <v>5.34</v>
      </c>
      <c r="W619" s="55">
        <f t="shared" si="985"/>
        <v>5.34</v>
      </c>
      <c r="X619" s="55">
        <v>4.6900000000000004</v>
      </c>
      <c r="Y619" s="55">
        <f t="shared" ref="Y619:AA619" si="1119">X619</f>
        <v>4.6900000000000004</v>
      </c>
      <c r="Z619" s="55">
        <f t="shared" si="1119"/>
        <v>4.6900000000000004</v>
      </c>
      <c r="AA619" s="55">
        <f t="shared" si="1119"/>
        <v>4.6900000000000004</v>
      </c>
      <c r="AB619" s="147">
        <f t="shared" si="1003"/>
        <v>0.25</v>
      </c>
      <c r="AC619" s="147">
        <v>0.25</v>
      </c>
      <c r="AD619" s="147">
        <f t="shared" ref="AD619:AJ619" si="1120">AC619</f>
        <v>0.25</v>
      </c>
      <c r="AE619" s="147">
        <f t="shared" si="1120"/>
        <v>0.25</v>
      </c>
      <c r="AF619" s="147">
        <f t="shared" si="1120"/>
        <v>0.25</v>
      </c>
      <c r="AG619" s="147">
        <f t="shared" si="1120"/>
        <v>0.25</v>
      </c>
      <c r="AH619" s="147">
        <f t="shared" si="1120"/>
        <v>0.25</v>
      </c>
      <c r="AI619" s="147">
        <f t="shared" si="1120"/>
        <v>0.25</v>
      </c>
      <c r="AJ619" s="147">
        <f t="shared" si="1120"/>
        <v>0.25</v>
      </c>
      <c r="AK619" s="147">
        <v>0.3</v>
      </c>
      <c r="AL619" s="147">
        <f t="shared" ref="AL619:AN619" si="1121">AK619</f>
        <v>0.3</v>
      </c>
      <c r="AM619" s="147">
        <f t="shared" si="1121"/>
        <v>0.3</v>
      </c>
      <c r="AN619" s="147">
        <f t="shared" si="1121"/>
        <v>0.3</v>
      </c>
      <c r="AO619" s="420">
        <v>0</v>
      </c>
      <c r="AP619" s="431">
        <f t="shared" si="989"/>
        <v>0</v>
      </c>
      <c r="AQ619" s="385">
        <v>0</v>
      </c>
      <c r="AR619" s="237">
        <f t="shared" si="990"/>
        <v>0</v>
      </c>
      <c r="AS619" s="96">
        <v>0</v>
      </c>
      <c r="AT619" s="431">
        <f t="shared" si="991"/>
        <v>0</v>
      </c>
      <c r="AU619" s="420">
        <v>0</v>
      </c>
      <c r="AV619" s="431">
        <f t="shared" si="992"/>
        <v>0</v>
      </c>
      <c r="AW619" s="385">
        <v>0</v>
      </c>
      <c r="AX619" s="431">
        <f t="shared" si="993"/>
        <v>0</v>
      </c>
      <c r="AY619" s="386">
        <v>0</v>
      </c>
      <c r="AZ619" s="431">
        <f t="shared" si="994"/>
        <v>0</v>
      </c>
      <c r="BA619" s="386">
        <v>0</v>
      </c>
      <c r="BB619" s="431">
        <f t="shared" si="995"/>
        <v>0</v>
      </c>
      <c r="BC619" s="386">
        <v>0</v>
      </c>
      <c r="BD619" s="431">
        <f t="shared" si="1006"/>
        <v>0</v>
      </c>
      <c r="BE619" s="385">
        <v>0</v>
      </c>
      <c r="BF619" s="431">
        <f t="shared" si="996"/>
        <v>0</v>
      </c>
      <c r="BG619" s="386">
        <v>0</v>
      </c>
      <c r="BH619" s="431">
        <f t="shared" si="997"/>
        <v>0</v>
      </c>
      <c r="BI619" s="386">
        <v>0</v>
      </c>
      <c r="BJ619" s="431">
        <f t="shared" si="998"/>
        <v>0</v>
      </c>
      <c r="BK619" s="385">
        <v>0</v>
      </c>
      <c r="BL619" s="445">
        <f t="shared" si="999"/>
        <v>0</v>
      </c>
      <c r="BM619" s="77" t="s">
        <v>1519</v>
      </c>
      <c r="BN619" s="306"/>
      <c r="BO619" s="599"/>
      <c r="BP619" s="306" t="str">
        <f t="shared" si="1007"/>
        <v>P10201-KD1</v>
      </c>
    </row>
    <row r="620" spans="1:68" ht="14.25" hidden="1" customHeight="1">
      <c r="A620" s="493" t="s">
        <v>864</v>
      </c>
      <c r="B620" s="130" t="s">
        <v>1422</v>
      </c>
      <c r="C620" s="544" t="s">
        <v>87</v>
      </c>
      <c r="D620" s="549" t="s">
        <v>161</v>
      </c>
      <c r="E620" s="550" t="s">
        <v>194</v>
      </c>
      <c r="F620" s="1070"/>
      <c r="G620" s="214">
        <v>2024</v>
      </c>
      <c r="H620" s="176" t="s">
        <v>212</v>
      </c>
      <c r="I620" s="176" t="s">
        <v>174</v>
      </c>
      <c r="J620" s="330" t="s">
        <v>196</v>
      </c>
      <c r="K620" s="176" t="s">
        <v>1265</v>
      </c>
      <c r="L620" s="176" t="s">
        <v>167</v>
      </c>
      <c r="M620" s="327" t="s">
        <v>870</v>
      </c>
      <c r="N620" s="55">
        <v>4.330000000000001</v>
      </c>
      <c r="O620" s="55">
        <f t="shared" si="1000"/>
        <v>4</v>
      </c>
      <c r="P620" s="55">
        <v>4.63</v>
      </c>
      <c r="Q620" s="55">
        <f t="shared" si="1001"/>
        <v>4.63</v>
      </c>
      <c r="R620" s="55">
        <f t="shared" si="1001"/>
        <v>4.63</v>
      </c>
      <c r="S620" s="55">
        <f t="shared" si="1001"/>
        <v>4.63</v>
      </c>
      <c r="T620" s="55">
        <f t="shared" si="985"/>
        <v>4.63</v>
      </c>
      <c r="U620" s="55">
        <f t="shared" si="985"/>
        <v>4.63</v>
      </c>
      <c r="V620" s="55">
        <f t="shared" si="985"/>
        <v>4.63</v>
      </c>
      <c r="W620" s="55">
        <f t="shared" si="985"/>
        <v>4.63</v>
      </c>
      <c r="X620" s="55">
        <v>4</v>
      </c>
      <c r="Y620" s="55">
        <f t="shared" ref="Y620:AA620" si="1122">X620</f>
        <v>4</v>
      </c>
      <c r="Z620" s="55">
        <f t="shared" si="1122"/>
        <v>4</v>
      </c>
      <c r="AA620" s="55">
        <f t="shared" si="1122"/>
        <v>4</v>
      </c>
      <c r="AB620" s="147">
        <f t="shared" si="1003"/>
        <v>0.27</v>
      </c>
      <c r="AC620" s="147">
        <v>0.27</v>
      </c>
      <c r="AD620" s="147">
        <f t="shared" ref="AD620:AJ620" si="1123">AC620</f>
        <v>0.27</v>
      </c>
      <c r="AE620" s="147">
        <f t="shared" si="1123"/>
        <v>0.27</v>
      </c>
      <c r="AF620" s="147">
        <f t="shared" si="1123"/>
        <v>0.27</v>
      </c>
      <c r="AG620" s="147">
        <f t="shared" si="1123"/>
        <v>0.27</v>
      </c>
      <c r="AH620" s="147">
        <f t="shared" si="1123"/>
        <v>0.27</v>
      </c>
      <c r="AI620" s="147">
        <f t="shared" si="1123"/>
        <v>0.27</v>
      </c>
      <c r="AJ620" s="147">
        <f t="shared" si="1123"/>
        <v>0.27</v>
      </c>
      <c r="AK620" s="147">
        <v>0.34</v>
      </c>
      <c r="AL620" s="147">
        <f t="shared" ref="AL620:AN620" si="1124">AK620</f>
        <v>0.34</v>
      </c>
      <c r="AM620" s="147">
        <f t="shared" si="1124"/>
        <v>0.34</v>
      </c>
      <c r="AN620" s="147">
        <f t="shared" si="1124"/>
        <v>0.34</v>
      </c>
      <c r="AO620" s="420">
        <v>0</v>
      </c>
      <c r="AP620" s="431">
        <f t="shared" si="989"/>
        <v>0</v>
      </c>
      <c r="AQ620" s="385">
        <v>140</v>
      </c>
      <c r="AR620" s="237">
        <f t="shared" si="990"/>
        <v>37.800000000000004</v>
      </c>
      <c r="AS620" s="96">
        <v>255</v>
      </c>
      <c r="AT620" s="431">
        <f t="shared" si="991"/>
        <v>68.850000000000009</v>
      </c>
      <c r="AU620" s="420">
        <v>0</v>
      </c>
      <c r="AV620" s="431">
        <f t="shared" si="992"/>
        <v>0</v>
      </c>
      <c r="AW620" s="385">
        <v>7128</v>
      </c>
      <c r="AX620" s="431">
        <f t="shared" si="993"/>
        <v>1924.5600000000002</v>
      </c>
      <c r="AY620" s="386">
        <v>10380</v>
      </c>
      <c r="AZ620" s="431">
        <f t="shared" si="994"/>
        <v>2802.6000000000004</v>
      </c>
      <c r="BA620" s="386">
        <v>21744</v>
      </c>
      <c r="BB620" s="431">
        <f t="shared" si="995"/>
        <v>5870.88</v>
      </c>
      <c r="BC620" s="386">
        <v>26688</v>
      </c>
      <c r="BD620" s="431">
        <f t="shared" si="1006"/>
        <v>7205.76</v>
      </c>
      <c r="BE620" s="385">
        <v>46704</v>
      </c>
      <c r="BF620" s="431">
        <f t="shared" si="996"/>
        <v>15879.36</v>
      </c>
      <c r="BG620" s="386">
        <v>26460</v>
      </c>
      <c r="BH620" s="431">
        <f t="shared" si="997"/>
        <v>8996.4000000000015</v>
      </c>
      <c r="BI620" s="386">
        <v>45348</v>
      </c>
      <c r="BJ620" s="431">
        <f t="shared" si="998"/>
        <v>15418.320000000002</v>
      </c>
      <c r="BK620" s="385">
        <v>25296</v>
      </c>
      <c r="BL620" s="445">
        <f t="shared" si="999"/>
        <v>8600.6400000000012</v>
      </c>
      <c r="BM620" s="77" t="s">
        <v>1514</v>
      </c>
      <c r="BN620" s="306"/>
      <c r="BO620" s="599"/>
      <c r="BP620" s="306" t="str">
        <f t="shared" si="1007"/>
        <v>P10202-xx1</v>
      </c>
    </row>
    <row r="621" spans="1:68" ht="14.25" hidden="1" customHeight="1">
      <c r="A621" s="493" t="s">
        <v>864</v>
      </c>
      <c r="B621" s="130" t="s">
        <v>1422</v>
      </c>
      <c r="C621" s="544" t="s">
        <v>87</v>
      </c>
      <c r="D621" s="549" t="s">
        <v>161</v>
      </c>
      <c r="E621" s="550" t="s">
        <v>194</v>
      </c>
      <c r="F621" s="1070"/>
      <c r="G621" s="214">
        <v>2024</v>
      </c>
      <c r="H621" s="176" t="s">
        <v>212</v>
      </c>
      <c r="I621" s="176" t="s">
        <v>174</v>
      </c>
      <c r="J621" s="330" t="s">
        <v>196</v>
      </c>
      <c r="K621" s="176" t="s">
        <v>1265</v>
      </c>
      <c r="L621" s="176" t="s">
        <v>167</v>
      </c>
      <c r="M621" s="327" t="s">
        <v>870</v>
      </c>
      <c r="N621" s="55">
        <v>5.3800000000000008</v>
      </c>
      <c r="O621" s="55">
        <f t="shared" si="1000"/>
        <v>5.05</v>
      </c>
      <c r="P621" s="55">
        <v>5.68</v>
      </c>
      <c r="Q621" s="55">
        <f t="shared" si="1001"/>
        <v>5.68</v>
      </c>
      <c r="R621" s="55">
        <f t="shared" si="1001"/>
        <v>5.68</v>
      </c>
      <c r="S621" s="55">
        <f t="shared" si="1001"/>
        <v>5.68</v>
      </c>
      <c r="T621" s="55">
        <f t="shared" si="985"/>
        <v>5.68</v>
      </c>
      <c r="U621" s="55">
        <f t="shared" si="985"/>
        <v>5.68</v>
      </c>
      <c r="V621" s="55">
        <f t="shared" si="985"/>
        <v>5.68</v>
      </c>
      <c r="W621" s="55">
        <f t="shared" si="985"/>
        <v>5.68</v>
      </c>
      <c r="X621" s="55">
        <v>5.05</v>
      </c>
      <c r="Y621" s="55">
        <f t="shared" ref="Y621:AA621" si="1125">X621</f>
        <v>5.05</v>
      </c>
      <c r="Z621" s="55">
        <f t="shared" si="1125"/>
        <v>5.05</v>
      </c>
      <c r="AA621" s="55">
        <f t="shared" si="1125"/>
        <v>5.05</v>
      </c>
      <c r="AB621" s="147">
        <f t="shared" si="1003"/>
        <v>0.27</v>
      </c>
      <c r="AC621" s="147">
        <v>0.27</v>
      </c>
      <c r="AD621" s="147">
        <f t="shared" ref="AD621:AJ621" si="1126">AC621</f>
        <v>0.27</v>
      </c>
      <c r="AE621" s="147">
        <f t="shared" si="1126"/>
        <v>0.27</v>
      </c>
      <c r="AF621" s="147">
        <f t="shared" si="1126"/>
        <v>0.27</v>
      </c>
      <c r="AG621" s="147">
        <f t="shared" si="1126"/>
        <v>0.27</v>
      </c>
      <c r="AH621" s="147">
        <f t="shared" si="1126"/>
        <v>0.27</v>
      </c>
      <c r="AI621" s="147">
        <f t="shared" si="1126"/>
        <v>0.27</v>
      </c>
      <c r="AJ621" s="147">
        <f t="shared" si="1126"/>
        <v>0.27</v>
      </c>
      <c r="AK621" s="147">
        <v>0.34</v>
      </c>
      <c r="AL621" s="147">
        <f t="shared" ref="AL621:AN621" si="1127">AK621</f>
        <v>0.34</v>
      </c>
      <c r="AM621" s="147">
        <f t="shared" si="1127"/>
        <v>0.34</v>
      </c>
      <c r="AN621" s="147">
        <f t="shared" si="1127"/>
        <v>0.34</v>
      </c>
      <c r="AO621" s="420">
        <v>0</v>
      </c>
      <c r="AP621" s="431">
        <f t="shared" si="989"/>
        <v>0</v>
      </c>
      <c r="AQ621" s="385">
        <v>0</v>
      </c>
      <c r="AR621" s="237">
        <f t="shared" si="990"/>
        <v>0</v>
      </c>
      <c r="AS621" s="96">
        <v>0</v>
      </c>
      <c r="AT621" s="431">
        <f t="shared" si="991"/>
        <v>0</v>
      </c>
      <c r="AU621" s="420">
        <v>0</v>
      </c>
      <c r="AV621" s="431">
        <f t="shared" si="992"/>
        <v>0</v>
      </c>
      <c r="AW621" s="385">
        <v>0</v>
      </c>
      <c r="AX621" s="431">
        <f t="shared" si="993"/>
        <v>0</v>
      </c>
      <c r="AY621" s="386">
        <v>0</v>
      </c>
      <c r="AZ621" s="431">
        <f t="shared" si="994"/>
        <v>0</v>
      </c>
      <c r="BA621" s="386">
        <v>0</v>
      </c>
      <c r="BB621" s="431">
        <f t="shared" si="995"/>
        <v>0</v>
      </c>
      <c r="BC621" s="386">
        <v>156</v>
      </c>
      <c r="BD621" s="431">
        <f t="shared" si="1006"/>
        <v>42.120000000000005</v>
      </c>
      <c r="BE621" s="385">
        <v>0</v>
      </c>
      <c r="BF621" s="431">
        <f t="shared" si="996"/>
        <v>0</v>
      </c>
      <c r="BG621" s="386">
        <v>0</v>
      </c>
      <c r="BH621" s="431">
        <f t="shared" si="997"/>
        <v>0</v>
      </c>
      <c r="BI621" s="386">
        <v>0</v>
      </c>
      <c r="BJ621" s="431">
        <f t="shared" si="998"/>
        <v>0</v>
      </c>
      <c r="BK621" s="385">
        <v>0</v>
      </c>
      <c r="BL621" s="445">
        <f t="shared" si="999"/>
        <v>0</v>
      </c>
      <c r="BM621" s="77" t="s">
        <v>1520</v>
      </c>
      <c r="BN621" s="306"/>
      <c r="BO621" s="599"/>
      <c r="BP621" s="306" t="str">
        <f t="shared" si="1007"/>
        <v>P10202-KD1</v>
      </c>
    </row>
    <row r="622" spans="1:68" ht="14.25" hidden="1" customHeight="1">
      <c r="A622" s="493" t="s">
        <v>864</v>
      </c>
      <c r="B622" s="130" t="s">
        <v>1422</v>
      </c>
      <c r="C622" s="544" t="s">
        <v>87</v>
      </c>
      <c r="D622" s="549" t="s">
        <v>161</v>
      </c>
      <c r="E622" s="550" t="s">
        <v>194</v>
      </c>
      <c r="F622" s="1070"/>
      <c r="G622" s="214">
        <v>2021</v>
      </c>
      <c r="H622" s="176" t="s">
        <v>212</v>
      </c>
      <c r="I622" s="176" t="s">
        <v>174</v>
      </c>
      <c r="J622" s="330" t="s">
        <v>196</v>
      </c>
      <c r="K622" s="176" t="s">
        <v>1181</v>
      </c>
      <c r="L622" s="176" t="s">
        <v>167</v>
      </c>
      <c r="M622" s="327" t="s">
        <v>1478</v>
      </c>
      <c r="N622" s="55">
        <v>4.03</v>
      </c>
      <c r="O622" s="55">
        <f t="shared" si="1000"/>
        <v>4.28</v>
      </c>
      <c r="P622" s="55">
        <v>4.28</v>
      </c>
      <c r="Q622" s="55">
        <f t="shared" si="1001"/>
        <v>4.28</v>
      </c>
      <c r="R622" s="55">
        <f t="shared" si="1001"/>
        <v>4.28</v>
      </c>
      <c r="S622" s="55">
        <f t="shared" si="1001"/>
        <v>4.28</v>
      </c>
      <c r="T622" s="55">
        <f t="shared" si="985"/>
        <v>4.28</v>
      </c>
      <c r="U622" s="55">
        <f t="shared" si="985"/>
        <v>4.28</v>
      </c>
      <c r="V622" s="55">
        <f t="shared" si="985"/>
        <v>4.28</v>
      </c>
      <c r="W622" s="55">
        <f t="shared" si="985"/>
        <v>4.28</v>
      </c>
      <c r="X622" s="55">
        <v>4.28</v>
      </c>
      <c r="Y622" s="55">
        <f t="shared" ref="Y622:AA622" si="1128">X622</f>
        <v>4.28</v>
      </c>
      <c r="Z622" s="55">
        <f t="shared" si="1128"/>
        <v>4.28</v>
      </c>
      <c r="AA622" s="55">
        <f t="shared" si="1128"/>
        <v>4.28</v>
      </c>
      <c r="AB622" s="147">
        <f t="shared" si="1003"/>
        <v>0.2</v>
      </c>
      <c r="AC622" s="147">
        <v>0.2</v>
      </c>
      <c r="AD622" s="147">
        <f t="shared" ref="AD622:AJ622" si="1129">AC622</f>
        <v>0.2</v>
      </c>
      <c r="AE622" s="147">
        <f t="shared" si="1129"/>
        <v>0.2</v>
      </c>
      <c r="AF622" s="147">
        <f t="shared" si="1129"/>
        <v>0.2</v>
      </c>
      <c r="AG622" s="147">
        <f t="shared" si="1129"/>
        <v>0.2</v>
      </c>
      <c r="AH622" s="147">
        <f t="shared" si="1129"/>
        <v>0.2</v>
      </c>
      <c r="AI622" s="147">
        <f t="shared" si="1129"/>
        <v>0.2</v>
      </c>
      <c r="AJ622" s="147">
        <f t="shared" si="1129"/>
        <v>0.2</v>
      </c>
      <c r="AK622" s="147">
        <v>0.2</v>
      </c>
      <c r="AL622" s="147">
        <f t="shared" ref="AL622:AN622" si="1130">AK622</f>
        <v>0.2</v>
      </c>
      <c r="AM622" s="147">
        <f t="shared" si="1130"/>
        <v>0.2</v>
      </c>
      <c r="AN622" s="147">
        <f t="shared" si="1130"/>
        <v>0.2</v>
      </c>
      <c r="AO622" s="420">
        <v>0</v>
      </c>
      <c r="AP622" s="431">
        <f t="shared" si="989"/>
        <v>0</v>
      </c>
      <c r="AQ622" s="385">
        <v>0</v>
      </c>
      <c r="AR622" s="237">
        <f t="shared" si="990"/>
        <v>0</v>
      </c>
      <c r="AS622" s="96">
        <v>0</v>
      </c>
      <c r="AT622" s="431">
        <f t="shared" si="991"/>
        <v>0</v>
      </c>
      <c r="AU622" s="420">
        <v>0</v>
      </c>
      <c r="AV622" s="431">
        <f t="shared" si="992"/>
        <v>0</v>
      </c>
      <c r="AW622" s="385">
        <v>0</v>
      </c>
      <c r="AX622" s="431">
        <f t="shared" si="993"/>
        <v>0</v>
      </c>
      <c r="AY622" s="386">
        <v>0</v>
      </c>
      <c r="AZ622" s="431">
        <f t="shared" si="994"/>
        <v>0</v>
      </c>
      <c r="BA622" s="386">
        <v>0</v>
      </c>
      <c r="BB622" s="431">
        <f t="shared" si="995"/>
        <v>0</v>
      </c>
      <c r="BC622" s="386">
        <v>0</v>
      </c>
      <c r="BD622" s="431">
        <f t="shared" si="1006"/>
        <v>0</v>
      </c>
      <c r="BE622" s="385">
        <v>0</v>
      </c>
      <c r="BF622" s="431">
        <f t="shared" si="996"/>
        <v>0</v>
      </c>
      <c r="BG622" s="386">
        <v>0</v>
      </c>
      <c r="BH622" s="431">
        <f t="shared" si="997"/>
        <v>0</v>
      </c>
      <c r="BI622" s="386">
        <v>0</v>
      </c>
      <c r="BJ622" s="431">
        <f t="shared" si="998"/>
        <v>0</v>
      </c>
      <c r="BK622" s="385">
        <v>0</v>
      </c>
      <c r="BL622" s="445">
        <f t="shared" si="999"/>
        <v>0</v>
      </c>
      <c r="BM622" s="77" t="s">
        <v>211</v>
      </c>
      <c r="BN622" s="306"/>
      <c r="BO622" s="599"/>
      <c r="BP622" s="306" t="str">
        <f t="shared" si="1007"/>
        <v>M27536-AA1</v>
      </c>
    </row>
    <row r="623" spans="1:68" ht="14.25" hidden="1" customHeight="1">
      <c r="A623" s="493" t="s">
        <v>864</v>
      </c>
      <c r="B623" s="130" t="s">
        <v>1422</v>
      </c>
      <c r="C623" s="544" t="s">
        <v>87</v>
      </c>
      <c r="D623" s="549" t="s">
        <v>161</v>
      </c>
      <c r="E623" s="550" t="s">
        <v>194</v>
      </c>
      <c r="F623" s="1070"/>
      <c r="G623" s="214">
        <v>2021</v>
      </c>
      <c r="H623" s="176" t="s">
        <v>212</v>
      </c>
      <c r="I623" s="176" t="s">
        <v>174</v>
      </c>
      <c r="J623" s="330" t="s">
        <v>196</v>
      </c>
      <c r="K623" s="176" t="s">
        <v>1181</v>
      </c>
      <c r="L623" s="176" t="s">
        <v>167</v>
      </c>
      <c r="M623" s="327" t="s">
        <v>1479</v>
      </c>
      <c r="N623" s="55">
        <v>4.03</v>
      </c>
      <c r="O623" s="55">
        <f t="shared" si="1000"/>
        <v>4.28</v>
      </c>
      <c r="P623" s="55">
        <v>4.28</v>
      </c>
      <c r="Q623" s="55">
        <f t="shared" si="1001"/>
        <v>4.28</v>
      </c>
      <c r="R623" s="55">
        <f t="shared" si="1001"/>
        <v>4.28</v>
      </c>
      <c r="S623" s="55">
        <f t="shared" si="1001"/>
        <v>4.28</v>
      </c>
      <c r="T623" s="55">
        <f t="shared" si="985"/>
        <v>4.28</v>
      </c>
      <c r="U623" s="55">
        <f t="shared" si="985"/>
        <v>4.28</v>
      </c>
      <c r="V623" s="55">
        <f t="shared" si="985"/>
        <v>4.28</v>
      </c>
      <c r="W623" s="55">
        <f t="shared" si="985"/>
        <v>4.28</v>
      </c>
      <c r="X623" s="55">
        <v>4.28</v>
      </c>
      <c r="Y623" s="55">
        <f t="shared" ref="Y623:AA623" si="1131">X623</f>
        <v>4.28</v>
      </c>
      <c r="Z623" s="55">
        <f t="shared" si="1131"/>
        <v>4.28</v>
      </c>
      <c r="AA623" s="55">
        <f t="shared" si="1131"/>
        <v>4.28</v>
      </c>
      <c r="AB623" s="147">
        <f t="shared" si="1003"/>
        <v>0.2</v>
      </c>
      <c r="AC623" s="147">
        <v>0.2</v>
      </c>
      <c r="AD623" s="147">
        <f t="shared" ref="AD623:AJ623" si="1132">AC623</f>
        <v>0.2</v>
      </c>
      <c r="AE623" s="147">
        <f t="shared" si="1132"/>
        <v>0.2</v>
      </c>
      <c r="AF623" s="147">
        <f t="shared" si="1132"/>
        <v>0.2</v>
      </c>
      <c r="AG623" s="147">
        <f t="shared" si="1132"/>
        <v>0.2</v>
      </c>
      <c r="AH623" s="147">
        <f t="shared" si="1132"/>
        <v>0.2</v>
      </c>
      <c r="AI623" s="147">
        <f t="shared" si="1132"/>
        <v>0.2</v>
      </c>
      <c r="AJ623" s="147">
        <f t="shared" si="1132"/>
        <v>0.2</v>
      </c>
      <c r="AK623" s="147">
        <v>0.2</v>
      </c>
      <c r="AL623" s="147">
        <f t="shared" ref="AL623:AN623" si="1133">AK623</f>
        <v>0.2</v>
      </c>
      <c r="AM623" s="147">
        <f t="shared" si="1133"/>
        <v>0.2</v>
      </c>
      <c r="AN623" s="147">
        <f t="shared" si="1133"/>
        <v>0.2</v>
      </c>
      <c r="AO623" s="420">
        <v>0</v>
      </c>
      <c r="AP623" s="431">
        <f t="shared" si="989"/>
        <v>0</v>
      </c>
      <c r="AQ623" s="385">
        <v>0</v>
      </c>
      <c r="AR623" s="237">
        <f t="shared" si="990"/>
        <v>0</v>
      </c>
      <c r="AS623" s="96">
        <v>0</v>
      </c>
      <c r="AT623" s="431">
        <f t="shared" si="991"/>
        <v>0</v>
      </c>
      <c r="AU623" s="420">
        <v>0</v>
      </c>
      <c r="AV623" s="431">
        <f t="shared" si="992"/>
        <v>0</v>
      </c>
      <c r="AW623" s="385">
        <v>0</v>
      </c>
      <c r="AX623" s="431">
        <f t="shared" si="993"/>
        <v>0</v>
      </c>
      <c r="AY623" s="386">
        <v>0</v>
      </c>
      <c r="AZ623" s="431">
        <f t="shared" si="994"/>
        <v>0</v>
      </c>
      <c r="BA623" s="386">
        <v>0</v>
      </c>
      <c r="BB623" s="431">
        <f t="shared" si="995"/>
        <v>0</v>
      </c>
      <c r="BC623" s="386">
        <v>0</v>
      </c>
      <c r="BD623" s="431">
        <f t="shared" si="1006"/>
        <v>0</v>
      </c>
      <c r="BE623" s="385">
        <v>0</v>
      </c>
      <c r="BF623" s="431">
        <f t="shared" si="996"/>
        <v>0</v>
      </c>
      <c r="BG623" s="386">
        <v>0</v>
      </c>
      <c r="BH623" s="431">
        <f t="shared" si="997"/>
        <v>0</v>
      </c>
      <c r="BI623" s="386">
        <v>0</v>
      </c>
      <c r="BJ623" s="431">
        <f t="shared" si="998"/>
        <v>0</v>
      </c>
      <c r="BK623" s="385">
        <v>0</v>
      </c>
      <c r="BL623" s="445">
        <f t="shared" si="999"/>
        <v>0</v>
      </c>
      <c r="BM623" s="77" t="s">
        <v>211</v>
      </c>
      <c r="BN623" s="306"/>
      <c r="BO623" s="599"/>
      <c r="BP623" s="306" t="str">
        <f t="shared" si="1007"/>
        <v>M27536-AA1</v>
      </c>
    </row>
    <row r="624" spans="1:68" ht="14.25" hidden="1" customHeight="1">
      <c r="A624" s="493" t="s">
        <v>864</v>
      </c>
      <c r="B624" s="130" t="s">
        <v>1422</v>
      </c>
      <c r="C624" s="544" t="s">
        <v>87</v>
      </c>
      <c r="D624" s="549" t="s">
        <v>161</v>
      </c>
      <c r="E624" s="550" t="s">
        <v>194</v>
      </c>
      <c r="F624" s="1070"/>
      <c r="G624" s="214">
        <v>2024</v>
      </c>
      <c r="H624" s="176" t="s">
        <v>212</v>
      </c>
      <c r="I624" s="176" t="s">
        <v>174</v>
      </c>
      <c r="J624" s="330" t="s">
        <v>196</v>
      </c>
      <c r="K624" s="176" t="s">
        <v>1181</v>
      </c>
      <c r="L624" s="176" t="s">
        <v>1182</v>
      </c>
      <c r="M624" s="327" t="s">
        <v>1513</v>
      </c>
      <c r="N624" s="55">
        <v>4.03</v>
      </c>
      <c r="O624" s="55">
        <f t="shared" si="1000"/>
        <v>4.37</v>
      </c>
      <c r="P624" s="55">
        <v>4.37</v>
      </c>
      <c r="Q624" s="55">
        <f t="shared" si="1001"/>
        <v>4.37</v>
      </c>
      <c r="R624" s="55">
        <f t="shared" si="1001"/>
        <v>4.37</v>
      </c>
      <c r="S624" s="55">
        <f t="shared" si="1001"/>
        <v>4.37</v>
      </c>
      <c r="T624" s="55">
        <f t="shared" si="985"/>
        <v>4.37</v>
      </c>
      <c r="U624" s="55">
        <f t="shared" si="985"/>
        <v>4.37</v>
      </c>
      <c r="V624" s="55">
        <f t="shared" si="985"/>
        <v>4.37</v>
      </c>
      <c r="W624" s="55">
        <f t="shared" si="985"/>
        <v>4.37</v>
      </c>
      <c r="X624" s="55">
        <v>4.37</v>
      </c>
      <c r="Y624" s="55">
        <f t="shared" ref="Y624:AA624" si="1134">X624</f>
        <v>4.37</v>
      </c>
      <c r="Z624" s="55">
        <f t="shared" si="1134"/>
        <v>4.37</v>
      </c>
      <c r="AA624" s="55">
        <f t="shared" si="1134"/>
        <v>4.37</v>
      </c>
      <c r="AB624" s="147">
        <f t="shared" si="1003"/>
        <v>0.25</v>
      </c>
      <c r="AC624" s="147">
        <v>0.25</v>
      </c>
      <c r="AD624" s="147">
        <f t="shared" ref="AD624:AJ624" si="1135">AC624</f>
        <v>0.25</v>
      </c>
      <c r="AE624" s="147">
        <f t="shared" si="1135"/>
        <v>0.25</v>
      </c>
      <c r="AF624" s="147">
        <f t="shared" si="1135"/>
        <v>0.25</v>
      </c>
      <c r="AG624" s="147">
        <f t="shared" si="1135"/>
        <v>0.25</v>
      </c>
      <c r="AH624" s="147">
        <f t="shared" si="1135"/>
        <v>0.25</v>
      </c>
      <c r="AI624" s="147">
        <f t="shared" si="1135"/>
        <v>0.25</v>
      </c>
      <c r="AJ624" s="147">
        <f t="shared" si="1135"/>
        <v>0.25</v>
      </c>
      <c r="AK624" s="147">
        <v>0.25</v>
      </c>
      <c r="AL624" s="147">
        <f t="shared" ref="AL624:AN624" si="1136">AK624</f>
        <v>0.25</v>
      </c>
      <c r="AM624" s="147">
        <f t="shared" si="1136"/>
        <v>0.25</v>
      </c>
      <c r="AN624" s="147">
        <f t="shared" si="1136"/>
        <v>0.25</v>
      </c>
      <c r="AO624" s="420">
        <v>0</v>
      </c>
      <c r="AP624" s="431">
        <f t="shared" si="989"/>
        <v>0</v>
      </c>
      <c r="AQ624" s="385">
        <v>0</v>
      </c>
      <c r="AR624" s="237">
        <f t="shared" si="990"/>
        <v>0</v>
      </c>
      <c r="AS624" s="96">
        <v>0</v>
      </c>
      <c r="AT624" s="431">
        <f t="shared" si="991"/>
        <v>0</v>
      </c>
      <c r="AU624" s="420">
        <v>0</v>
      </c>
      <c r="AV624" s="431">
        <f t="shared" si="992"/>
        <v>0</v>
      </c>
      <c r="AW624" s="385">
        <v>0</v>
      </c>
      <c r="AX624" s="431">
        <f t="shared" si="993"/>
        <v>0</v>
      </c>
      <c r="AY624" s="386">
        <v>0</v>
      </c>
      <c r="AZ624" s="431">
        <f t="shared" si="994"/>
        <v>0</v>
      </c>
      <c r="BA624" s="386">
        <v>0</v>
      </c>
      <c r="BB624" s="431">
        <f t="shared" si="995"/>
        <v>0</v>
      </c>
      <c r="BC624" s="386">
        <v>0</v>
      </c>
      <c r="BD624" s="431">
        <f t="shared" si="1006"/>
        <v>0</v>
      </c>
      <c r="BE624" s="385">
        <v>0</v>
      </c>
      <c r="BF624" s="431">
        <f t="shared" si="996"/>
        <v>0</v>
      </c>
      <c r="BG624" s="386">
        <v>0</v>
      </c>
      <c r="BH624" s="431">
        <f t="shared" si="997"/>
        <v>0</v>
      </c>
      <c r="BI624" s="386">
        <v>0</v>
      </c>
      <c r="BJ624" s="431">
        <f t="shared" si="998"/>
        <v>0</v>
      </c>
      <c r="BK624" s="385">
        <v>0</v>
      </c>
      <c r="BL624" s="445">
        <f t="shared" si="999"/>
        <v>0</v>
      </c>
      <c r="BM624" s="77" t="s">
        <v>1518</v>
      </c>
      <c r="BN624" s="306"/>
      <c r="BO624" s="599"/>
      <c r="BP624" s="306" t="str">
        <f t="shared" si="1007"/>
        <v>P10273-AA1</v>
      </c>
    </row>
    <row r="625" spans="1:68" ht="14.25" hidden="1" customHeight="1">
      <c r="A625" s="493" t="s">
        <v>864</v>
      </c>
      <c r="B625" s="130" t="s">
        <v>1422</v>
      </c>
      <c r="C625" s="544" t="s">
        <v>87</v>
      </c>
      <c r="D625" s="549" t="s">
        <v>161</v>
      </c>
      <c r="E625" s="550" t="s">
        <v>194</v>
      </c>
      <c r="F625" s="1070"/>
      <c r="G625" s="214">
        <v>2021</v>
      </c>
      <c r="H625" s="176" t="s">
        <v>212</v>
      </c>
      <c r="I625" s="176" t="s">
        <v>174</v>
      </c>
      <c r="J625" s="330" t="s">
        <v>196</v>
      </c>
      <c r="K625" s="176" t="s">
        <v>1181</v>
      </c>
      <c r="L625" s="176" t="s">
        <v>1182</v>
      </c>
      <c r="M625" s="327" t="s">
        <v>1513</v>
      </c>
      <c r="N625" s="55">
        <v>4.03</v>
      </c>
      <c r="O625" s="55">
        <f t="shared" si="1000"/>
        <v>4.32</v>
      </c>
      <c r="P625" s="55">
        <v>4.32</v>
      </c>
      <c r="Q625" s="55">
        <f t="shared" si="1001"/>
        <v>4.32</v>
      </c>
      <c r="R625" s="55">
        <f t="shared" si="1001"/>
        <v>4.32</v>
      </c>
      <c r="S625" s="55">
        <f t="shared" si="1001"/>
        <v>4.32</v>
      </c>
      <c r="T625" s="55">
        <f t="shared" si="985"/>
        <v>4.32</v>
      </c>
      <c r="U625" s="55">
        <f t="shared" si="985"/>
        <v>4.32</v>
      </c>
      <c r="V625" s="55">
        <f t="shared" si="985"/>
        <v>4.32</v>
      </c>
      <c r="W625" s="55">
        <f t="shared" si="985"/>
        <v>4.32</v>
      </c>
      <c r="X625" s="55">
        <v>4.32</v>
      </c>
      <c r="Y625" s="55">
        <f t="shared" ref="Y625:AA625" si="1137">X625</f>
        <v>4.32</v>
      </c>
      <c r="Z625" s="55">
        <f t="shared" si="1137"/>
        <v>4.32</v>
      </c>
      <c r="AA625" s="55">
        <f t="shared" si="1137"/>
        <v>4.32</v>
      </c>
      <c r="AB625" s="147">
        <f t="shared" si="1003"/>
        <v>0.2</v>
      </c>
      <c r="AC625" s="147">
        <v>0.2</v>
      </c>
      <c r="AD625" s="147">
        <f t="shared" ref="AD625:AJ625" si="1138">AC625</f>
        <v>0.2</v>
      </c>
      <c r="AE625" s="147">
        <f t="shared" si="1138"/>
        <v>0.2</v>
      </c>
      <c r="AF625" s="147">
        <f t="shared" si="1138"/>
        <v>0.2</v>
      </c>
      <c r="AG625" s="147">
        <f t="shared" si="1138"/>
        <v>0.2</v>
      </c>
      <c r="AH625" s="147">
        <f t="shared" si="1138"/>
        <v>0.2</v>
      </c>
      <c r="AI625" s="147">
        <f t="shared" si="1138"/>
        <v>0.2</v>
      </c>
      <c r="AJ625" s="147">
        <f t="shared" si="1138"/>
        <v>0.2</v>
      </c>
      <c r="AK625" s="147">
        <v>0.2</v>
      </c>
      <c r="AL625" s="147">
        <f t="shared" ref="AL625:AN625" si="1139">AK625</f>
        <v>0.2</v>
      </c>
      <c r="AM625" s="147">
        <f t="shared" si="1139"/>
        <v>0.2</v>
      </c>
      <c r="AN625" s="147">
        <f t="shared" si="1139"/>
        <v>0.2</v>
      </c>
      <c r="AO625" s="420">
        <v>0</v>
      </c>
      <c r="AP625" s="431">
        <f t="shared" si="989"/>
        <v>0</v>
      </c>
      <c r="AQ625" s="385">
        <v>0</v>
      </c>
      <c r="AR625" s="237">
        <f t="shared" si="990"/>
        <v>0</v>
      </c>
      <c r="AS625" s="96">
        <v>0</v>
      </c>
      <c r="AT625" s="431">
        <f t="shared" si="991"/>
        <v>0</v>
      </c>
      <c r="AU625" s="420">
        <v>0</v>
      </c>
      <c r="AV625" s="431">
        <f t="shared" si="992"/>
        <v>0</v>
      </c>
      <c r="AW625" s="385">
        <v>0</v>
      </c>
      <c r="AX625" s="431">
        <f t="shared" si="993"/>
        <v>0</v>
      </c>
      <c r="AY625" s="386">
        <v>0</v>
      </c>
      <c r="AZ625" s="431">
        <f t="shared" si="994"/>
        <v>0</v>
      </c>
      <c r="BA625" s="386">
        <v>0</v>
      </c>
      <c r="BB625" s="431">
        <f t="shared" si="995"/>
        <v>0</v>
      </c>
      <c r="BC625" s="386">
        <v>0</v>
      </c>
      <c r="BD625" s="431">
        <f t="shared" si="1006"/>
        <v>0</v>
      </c>
      <c r="BE625" s="385">
        <v>0</v>
      </c>
      <c r="BF625" s="431">
        <f t="shared" si="996"/>
        <v>0</v>
      </c>
      <c r="BG625" s="386">
        <v>0</v>
      </c>
      <c r="BH625" s="431">
        <f t="shared" si="997"/>
        <v>0</v>
      </c>
      <c r="BI625" s="386">
        <v>0</v>
      </c>
      <c r="BJ625" s="431">
        <f t="shared" si="998"/>
        <v>0</v>
      </c>
      <c r="BK625" s="385">
        <v>0</v>
      </c>
      <c r="BL625" s="445">
        <f t="shared" si="999"/>
        <v>0</v>
      </c>
      <c r="BM625" s="77" t="s">
        <v>211</v>
      </c>
      <c r="BN625" s="306"/>
      <c r="BO625" s="599"/>
      <c r="BP625" s="306" t="str">
        <f t="shared" si="1007"/>
        <v>M27536-AA1</v>
      </c>
    </row>
    <row r="626" spans="1:68" ht="14.25" hidden="1" customHeight="1">
      <c r="A626" s="493" t="s">
        <v>864</v>
      </c>
      <c r="B626" s="130" t="s">
        <v>1422</v>
      </c>
      <c r="C626" s="544" t="s">
        <v>87</v>
      </c>
      <c r="D626" s="549" t="s">
        <v>161</v>
      </c>
      <c r="E626" s="550" t="s">
        <v>194</v>
      </c>
      <c r="F626" s="1070"/>
      <c r="G626" s="214">
        <v>2020</v>
      </c>
      <c r="H626" s="176" t="s">
        <v>1521</v>
      </c>
      <c r="I626" s="176" t="s">
        <v>174</v>
      </c>
      <c r="J626" s="330" t="s">
        <v>196</v>
      </c>
      <c r="K626" s="176" t="s">
        <v>1181</v>
      </c>
      <c r="L626" s="176" t="s">
        <v>1221</v>
      </c>
      <c r="M626" s="327" t="s">
        <v>1459</v>
      </c>
      <c r="N626" s="55">
        <v>4.88</v>
      </c>
      <c r="O626" s="55">
        <f t="shared" si="1000"/>
        <v>4.92</v>
      </c>
      <c r="P626" s="55">
        <v>5.22</v>
      </c>
      <c r="Q626" s="55">
        <f t="shared" si="1001"/>
        <v>5.22</v>
      </c>
      <c r="R626" s="55">
        <f t="shared" si="1001"/>
        <v>5.22</v>
      </c>
      <c r="S626" s="55">
        <f t="shared" si="1001"/>
        <v>5.22</v>
      </c>
      <c r="T626" s="55">
        <f t="shared" si="985"/>
        <v>5.22</v>
      </c>
      <c r="U626" s="55">
        <f t="shared" si="985"/>
        <v>5.22</v>
      </c>
      <c r="V626" s="55">
        <f t="shared" si="985"/>
        <v>5.22</v>
      </c>
      <c r="W626" s="55">
        <f t="shared" si="985"/>
        <v>5.22</v>
      </c>
      <c r="X626" s="55">
        <v>4.92</v>
      </c>
      <c r="Y626" s="55">
        <f t="shared" ref="Y626:AA626" si="1140">X626</f>
        <v>4.92</v>
      </c>
      <c r="Z626" s="55">
        <f t="shared" si="1140"/>
        <v>4.92</v>
      </c>
      <c r="AA626" s="55">
        <f t="shared" si="1140"/>
        <v>4.92</v>
      </c>
      <c r="AB626" s="147">
        <f t="shared" si="1003"/>
        <v>0.13</v>
      </c>
      <c r="AC626" s="147">
        <v>0.13</v>
      </c>
      <c r="AD626" s="147">
        <f t="shared" ref="AD626:AJ626" si="1141">AC626</f>
        <v>0.13</v>
      </c>
      <c r="AE626" s="147">
        <f t="shared" si="1141"/>
        <v>0.13</v>
      </c>
      <c r="AF626" s="147">
        <f t="shared" si="1141"/>
        <v>0.13</v>
      </c>
      <c r="AG626" s="147">
        <f t="shared" si="1141"/>
        <v>0.13</v>
      </c>
      <c r="AH626" s="147">
        <f t="shared" si="1141"/>
        <v>0.13</v>
      </c>
      <c r="AI626" s="147">
        <f t="shared" si="1141"/>
        <v>0.13</v>
      </c>
      <c r="AJ626" s="147">
        <f t="shared" si="1141"/>
        <v>0.13</v>
      </c>
      <c r="AK626" s="147">
        <v>0.43</v>
      </c>
      <c r="AL626" s="147">
        <f t="shared" ref="AL626:AN626" si="1142">AK626</f>
        <v>0.43</v>
      </c>
      <c r="AM626" s="147">
        <f t="shared" si="1142"/>
        <v>0.43</v>
      </c>
      <c r="AN626" s="147">
        <f t="shared" si="1142"/>
        <v>0.43</v>
      </c>
      <c r="AO626" s="420">
        <v>0</v>
      </c>
      <c r="AP626" s="431">
        <f t="shared" si="989"/>
        <v>0</v>
      </c>
      <c r="AQ626" s="385">
        <v>0</v>
      </c>
      <c r="AR626" s="237">
        <f t="shared" si="990"/>
        <v>0</v>
      </c>
      <c r="AS626" s="96">
        <v>0</v>
      </c>
      <c r="AT626" s="431">
        <f t="shared" si="991"/>
        <v>0</v>
      </c>
      <c r="AU626" s="420">
        <v>0</v>
      </c>
      <c r="AV626" s="431">
        <f t="shared" si="992"/>
        <v>0</v>
      </c>
      <c r="AW626" s="385">
        <v>0</v>
      </c>
      <c r="AX626" s="431">
        <f t="shared" si="993"/>
        <v>0</v>
      </c>
      <c r="AY626" s="386">
        <v>0</v>
      </c>
      <c r="AZ626" s="431">
        <f t="shared" si="994"/>
        <v>0</v>
      </c>
      <c r="BA626" s="386">
        <v>0</v>
      </c>
      <c r="BB626" s="431">
        <f t="shared" si="995"/>
        <v>0</v>
      </c>
      <c r="BC626" s="386">
        <v>144</v>
      </c>
      <c r="BD626" s="431">
        <f t="shared" si="1006"/>
        <v>18.72</v>
      </c>
      <c r="BE626" s="385">
        <v>0</v>
      </c>
      <c r="BF626" s="431">
        <f t="shared" si="996"/>
        <v>0</v>
      </c>
      <c r="BG626" s="386">
        <v>0</v>
      </c>
      <c r="BH626" s="431">
        <f t="shared" si="997"/>
        <v>0</v>
      </c>
      <c r="BI626" s="386">
        <v>0</v>
      </c>
      <c r="BJ626" s="431">
        <f t="shared" si="998"/>
        <v>0</v>
      </c>
      <c r="BK626" s="385">
        <v>0</v>
      </c>
      <c r="BL626" s="445">
        <f t="shared" si="999"/>
        <v>0</v>
      </c>
      <c r="BM626" s="77" t="s">
        <v>207</v>
      </c>
      <c r="BN626" s="306"/>
      <c r="BO626" s="599"/>
      <c r="BP626" s="306" t="str">
        <f t="shared" si="1007"/>
        <v>L96909-xx1</v>
      </c>
    </row>
    <row r="627" spans="1:68" ht="14.25" hidden="1" customHeight="1">
      <c r="A627" s="493" t="s">
        <v>864</v>
      </c>
      <c r="B627" s="130" t="s">
        <v>1422</v>
      </c>
      <c r="C627" s="544" t="s">
        <v>87</v>
      </c>
      <c r="D627" s="549" t="s">
        <v>161</v>
      </c>
      <c r="E627" s="550" t="s">
        <v>194</v>
      </c>
      <c r="F627" s="1070"/>
      <c r="G627" s="214">
        <v>2024</v>
      </c>
      <c r="H627" s="176" t="s">
        <v>1521</v>
      </c>
      <c r="I627" s="176" t="s">
        <v>174</v>
      </c>
      <c r="J627" s="330" t="s">
        <v>196</v>
      </c>
      <c r="K627" s="176" t="s">
        <v>1181</v>
      </c>
      <c r="L627" s="176" t="s">
        <v>1221</v>
      </c>
      <c r="M627" s="327" t="s">
        <v>1459</v>
      </c>
      <c r="N627" s="55">
        <v>5.4</v>
      </c>
      <c r="O627" s="55">
        <f t="shared" si="1000"/>
        <v>5.09</v>
      </c>
      <c r="P627" s="55">
        <v>5.74</v>
      </c>
      <c r="Q627" s="55">
        <f t="shared" si="1001"/>
        <v>5.74</v>
      </c>
      <c r="R627" s="55">
        <f t="shared" si="1001"/>
        <v>5.74</v>
      </c>
      <c r="S627" s="55">
        <f t="shared" si="1001"/>
        <v>5.74</v>
      </c>
      <c r="T627" s="55">
        <f t="shared" si="985"/>
        <v>5.74</v>
      </c>
      <c r="U627" s="55">
        <f t="shared" si="985"/>
        <v>5.74</v>
      </c>
      <c r="V627" s="55">
        <f t="shared" si="985"/>
        <v>5.74</v>
      </c>
      <c r="W627" s="55">
        <f t="shared" si="985"/>
        <v>5.74</v>
      </c>
      <c r="X627" s="55">
        <v>5.09</v>
      </c>
      <c r="Y627" s="55">
        <f t="shared" ref="Y627:AA627" si="1143">X627</f>
        <v>5.09</v>
      </c>
      <c r="Z627" s="55">
        <f t="shared" si="1143"/>
        <v>5.09</v>
      </c>
      <c r="AA627" s="55">
        <f t="shared" si="1143"/>
        <v>5.09</v>
      </c>
      <c r="AB627" s="147">
        <f t="shared" si="1003"/>
        <v>0.45</v>
      </c>
      <c r="AC627" s="147">
        <v>0.51</v>
      </c>
      <c r="AD627" s="147">
        <f t="shared" ref="AD627:AJ627" si="1144">AC627</f>
        <v>0.51</v>
      </c>
      <c r="AE627" s="147">
        <f t="shared" si="1144"/>
        <v>0.51</v>
      </c>
      <c r="AF627" s="147">
        <f t="shared" si="1144"/>
        <v>0.51</v>
      </c>
      <c r="AG627" s="147">
        <f t="shared" si="1144"/>
        <v>0.51</v>
      </c>
      <c r="AH627" s="147">
        <f t="shared" si="1144"/>
        <v>0.51</v>
      </c>
      <c r="AI627" s="147">
        <f t="shared" si="1144"/>
        <v>0.51</v>
      </c>
      <c r="AJ627" s="147">
        <f t="shared" si="1144"/>
        <v>0.51</v>
      </c>
      <c r="AK627" s="147">
        <v>0.45</v>
      </c>
      <c r="AL627" s="147">
        <f t="shared" ref="AL627:AN627" si="1145">AK627</f>
        <v>0.45</v>
      </c>
      <c r="AM627" s="147">
        <f t="shared" si="1145"/>
        <v>0.45</v>
      </c>
      <c r="AN627" s="147">
        <f t="shared" si="1145"/>
        <v>0.45</v>
      </c>
      <c r="AO627" s="420">
        <v>0</v>
      </c>
      <c r="AP627" s="431">
        <f t="shared" si="989"/>
        <v>0</v>
      </c>
      <c r="AQ627" s="385">
        <v>0</v>
      </c>
      <c r="AR627" s="237">
        <f t="shared" si="990"/>
        <v>0</v>
      </c>
      <c r="AS627" s="96">
        <v>0</v>
      </c>
      <c r="AT627" s="431">
        <f t="shared" si="991"/>
        <v>0</v>
      </c>
      <c r="AU627" s="420">
        <v>0</v>
      </c>
      <c r="AV627" s="431">
        <f t="shared" si="992"/>
        <v>0</v>
      </c>
      <c r="AW627" s="385">
        <v>0</v>
      </c>
      <c r="AX627" s="431">
        <f t="shared" si="993"/>
        <v>0</v>
      </c>
      <c r="AY627" s="386">
        <v>0</v>
      </c>
      <c r="AZ627" s="431">
        <f t="shared" si="994"/>
        <v>0</v>
      </c>
      <c r="BA627" s="386">
        <v>0</v>
      </c>
      <c r="BB627" s="431">
        <f t="shared" si="995"/>
        <v>0</v>
      </c>
      <c r="BC627" s="386">
        <v>0</v>
      </c>
      <c r="BD627" s="431">
        <f t="shared" si="1006"/>
        <v>0</v>
      </c>
      <c r="BE627" s="385">
        <v>0</v>
      </c>
      <c r="BF627" s="431">
        <f t="shared" si="996"/>
        <v>0</v>
      </c>
      <c r="BG627" s="386">
        <v>0</v>
      </c>
      <c r="BH627" s="431">
        <f t="shared" si="997"/>
        <v>0</v>
      </c>
      <c r="BI627" s="386">
        <v>0</v>
      </c>
      <c r="BJ627" s="431">
        <f t="shared" si="998"/>
        <v>0</v>
      </c>
      <c r="BK627" s="385">
        <v>0</v>
      </c>
      <c r="BL627" s="445">
        <f t="shared" si="999"/>
        <v>0</v>
      </c>
      <c r="BM627" s="77" t="s">
        <v>1522</v>
      </c>
      <c r="BN627" s="306"/>
      <c r="BO627" s="599"/>
      <c r="BP627" s="306" t="str">
        <f t="shared" si="1007"/>
        <v>P10204-xx1</v>
      </c>
    </row>
    <row r="628" spans="1:68" ht="14.25" hidden="1" customHeight="1">
      <c r="A628" s="493" t="s">
        <v>864</v>
      </c>
      <c r="B628" s="130" t="s">
        <v>1422</v>
      </c>
      <c r="C628" s="544" t="s">
        <v>87</v>
      </c>
      <c r="D628" s="549" t="s">
        <v>161</v>
      </c>
      <c r="E628" s="550" t="s">
        <v>194</v>
      </c>
      <c r="F628" s="1070"/>
      <c r="G628" s="214">
        <v>2020</v>
      </c>
      <c r="H628" s="176" t="s">
        <v>1521</v>
      </c>
      <c r="I628" s="176" t="s">
        <v>174</v>
      </c>
      <c r="J628" s="330" t="s">
        <v>196</v>
      </c>
      <c r="K628" s="176" t="s">
        <v>1181</v>
      </c>
      <c r="L628" s="176" t="s">
        <v>1221</v>
      </c>
      <c r="M628" s="327" t="s">
        <v>1461</v>
      </c>
      <c r="N628" s="55">
        <v>4.88</v>
      </c>
      <c r="O628" s="55">
        <f t="shared" si="1000"/>
        <v>4.92</v>
      </c>
      <c r="P628" s="55">
        <v>5.22</v>
      </c>
      <c r="Q628" s="55">
        <f t="shared" si="1001"/>
        <v>5.22</v>
      </c>
      <c r="R628" s="55">
        <f t="shared" si="1001"/>
        <v>5.22</v>
      </c>
      <c r="S628" s="55">
        <f t="shared" si="1001"/>
        <v>5.22</v>
      </c>
      <c r="T628" s="55">
        <f t="shared" si="985"/>
        <v>5.22</v>
      </c>
      <c r="U628" s="55">
        <f t="shared" si="985"/>
        <v>5.22</v>
      </c>
      <c r="V628" s="55">
        <f t="shared" si="985"/>
        <v>5.22</v>
      </c>
      <c r="W628" s="55">
        <f t="shared" si="985"/>
        <v>5.22</v>
      </c>
      <c r="X628" s="55">
        <v>4.92</v>
      </c>
      <c r="Y628" s="55">
        <f t="shared" ref="Y628:AA628" si="1146">X628</f>
        <v>4.92</v>
      </c>
      <c r="Z628" s="55">
        <f t="shared" si="1146"/>
        <v>4.92</v>
      </c>
      <c r="AA628" s="55">
        <f t="shared" si="1146"/>
        <v>4.92</v>
      </c>
      <c r="AB628" s="147">
        <f t="shared" si="1003"/>
        <v>0.13</v>
      </c>
      <c r="AC628" s="147">
        <v>0.13</v>
      </c>
      <c r="AD628" s="147">
        <f t="shared" ref="AD628:AJ628" si="1147">AC628</f>
        <v>0.13</v>
      </c>
      <c r="AE628" s="147">
        <f t="shared" si="1147"/>
        <v>0.13</v>
      </c>
      <c r="AF628" s="147">
        <f t="shared" si="1147"/>
        <v>0.13</v>
      </c>
      <c r="AG628" s="147">
        <f t="shared" si="1147"/>
        <v>0.13</v>
      </c>
      <c r="AH628" s="147">
        <f t="shared" si="1147"/>
        <v>0.13</v>
      </c>
      <c r="AI628" s="147">
        <f t="shared" si="1147"/>
        <v>0.13</v>
      </c>
      <c r="AJ628" s="147">
        <f t="shared" si="1147"/>
        <v>0.13</v>
      </c>
      <c r="AK628" s="147">
        <v>0.43</v>
      </c>
      <c r="AL628" s="147">
        <f t="shared" ref="AL628:AN628" si="1148">AK628</f>
        <v>0.43</v>
      </c>
      <c r="AM628" s="147">
        <f t="shared" si="1148"/>
        <v>0.43</v>
      </c>
      <c r="AN628" s="147">
        <f t="shared" si="1148"/>
        <v>0.43</v>
      </c>
      <c r="AO628" s="420">
        <v>2520</v>
      </c>
      <c r="AP628" s="431">
        <f t="shared" si="989"/>
        <v>327.60000000000002</v>
      </c>
      <c r="AQ628" s="385">
        <v>0</v>
      </c>
      <c r="AR628" s="237">
        <f t="shared" si="990"/>
        <v>0</v>
      </c>
      <c r="AS628" s="96">
        <v>1440</v>
      </c>
      <c r="AT628" s="431">
        <f t="shared" si="991"/>
        <v>187.20000000000002</v>
      </c>
      <c r="AU628" s="420">
        <v>13848</v>
      </c>
      <c r="AV628" s="431">
        <f t="shared" si="992"/>
        <v>1800.24</v>
      </c>
      <c r="AW628" s="385">
        <v>62292</v>
      </c>
      <c r="AX628" s="431">
        <f t="shared" si="993"/>
        <v>8097.96</v>
      </c>
      <c r="AY628" s="386">
        <v>11520</v>
      </c>
      <c r="AZ628" s="431">
        <f t="shared" si="994"/>
        <v>1497.6000000000001</v>
      </c>
      <c r="BA628" s="386">
        <v>12612</v>
      </c>
      <c r="BB628" s="431">
        <f t="shared" si="995"/>
        <v>1639.56</v>
      </c>
      <c r="BC628" s="386">
        <v>30960</v>
      </c>
      <c r="BD628" s="431">
        <f t="shared" si="1006"/>
        <v>4024.8</v>
      </c>
      <c r="BE628" s="385">
        <v>0</v>
      </c>
      <c r="BF628" s="431">
        <f t="shared" si="996"/>
        <v>0</v>
      </c>
      <c r="BG628" s="386">
        <v>0</v>
      </c>
      <c r="BH628" s="431">
        <f t="shared" si="997"/>
        <v>0</v>
      </c>
      <c r="BI628" s="386">
        <v>47520</v>
      </c>
      <c r="BJ628" s="431">
        <f t="shared" si="998"/>
        <v>20433.599999999999</v>
      </c>
      <c r="BK628" s="385">
        <v>94240</v>
      </c>
      <c r="BL628" s="445">
        <f t="shared" si="999"/>
        <v>40523.199999999997</v>
      </c>
      <c r="BM628" s="77" t="s">
        <v>207</v>
      </c>
      <c r="BN628" s="306"/>
      <c r="BO628" s="599"/>
      <c r="BP628" s="306" t="str">
        <f t="shared" si="1007"/>
        <v>L96909-xx1</v>
      </c>
    </row>
    <row r="629" spans="1:68" ht="14.25" hidden="1" customHeight="1">
      <c r="A629" s="493" t="s">
        <v>864</v>
      </c>
      <c r="B629" s="130" t="s">
        <v>1422</v>
      </c>
      <c r="C629" s="544" t="s">
        <v>87</v>
      </c>
      <c r="D629" s="549" t="s">
        <v>161</v>
      </c>
      <c r="E629" s="550" t="s">
        <v>194</v>
      </c>
      <c r="F629" s="1070"/>
      <c r="G629" s="214">
        <v>2024</v>
      </c>
      <c r="H629" s="176" t="s">
        <v>1521</v>
      </c>
      <c r="I629" s="176" t="s">
        <v>174</v>
      </c>
      <c r="J629" s="330" t="s">
        <v>196</v>
      </c>
      <c r="K629" s="176" t="s">
        <v>1181</v>
      </c>
      <c r="L629" s="176" t="s">
        <v>1221</v>
      </c>
      <c r="M629" s="327" t="s">
        <v>1461</v>
      </c>
      <c r="N629" s="55">
        <v>5.4</v>
      </c>
      <c r="O629" s="55">
        <f t="shared" si="1000"/>
        <v>5.09</v>
      </c>
      <c r="P629" s="55">
        <v>5.74</v>
      </c>
      <c r="Q629" s="55">
        <f t="shared" si="1001"/>
        <v>5.74</v>
      </c>
      <c r="R629" s="55">
        <f t="shared" si="1001"/>
        <v>5.74</v>
      </c>
      <c r="S629" s="55">
        <f t="shared" si="1001"/>
        <v>5.74</v>
      </c>
      <c r="T629" s="55">
        <f t="shared" si="985"/>
        <v>5.74</v>
      </c>
      <c r="U629" s="55">
        <f t="shared" si="985"/>
        <v>5.74</v>
      </c>
      <c r="V629" s="55">
        <f t="shared" si="985"/>
        <v>5.74</v>
      </c>
      <c r="W629" s="55">
        <f t="shared" si="985"/>
        <v>5.74</v>
      </c>
      <c r="X629" s="55">
        <v>5.09</v>
      </c>
      <c r="Y629" s="55">
        <f t="shared" ref="Y629:AA629" si="1149">X629</f>
        <v>5.09</v>
      </c>
      <c r="Z629" s="55">
        <f t="shared" si="1149"/>
        <v>5.09</v>
      </c>
      <c r="AA629" s="55">
        <f t="shared" si="1149"/>
        <v>5.09</v>
      </c>
      <c r="AB629" s="147">
        <f t="shared" si="1003"/>
        <v>0.45</v>
      </c>
      <c r="AC629" s="147">
        <v>0.51</v>
      </c>
      <c r="AD629" s="147">
        <f t="shared" ref="AD629:AJ629" si="1150">AC629</f>
        <v>0.51</v>
      </c>
      <c r="AE629" s="147">
        <f t="shared" si="1150"/>
        <v>0.51</v>
      </c>
      <c r="AF629" s="147">
        <f t="shared" si="1150"/>
        <v>0.51</v>
      </c>
      <c r="AG629" s="147">
        <f t="shared" si="1150"/>
        <v>0.51</v>
      </c>
      <c r="AH629" s="147">
        <f t="shared" si="1150"/>
        <v>0.51</v>
      </c>
      <c r="AI629" s="147">
        <f t="shared" si="1150"/>
        <v>0.51</v>
      </c>
      <c r="AJ629" s="147">
        <f t="shared" si="1150"/>
        <v>0.51</v>
      </c>
      <c r="AK629" s="147">
        <v>0.45</v>
      </c>
      <c r="AL629" s="147">
        <f t="shared" ref="AL629:AN629" si="1151">AK629</f>
        <v>0.45</v>
      </c>
      <c r="AM629" s="147">
        <f t="shared" si="1151"/>
        <v>0.45</v>
      </c>
      <c r="AN629" s="147">
        <f t="shared" si="1151"/>
        <v>0.45</v>
      </c>
      <c r="AO629" s="420">
        <v>0</v>
      </c>
      <c r="AP629" s="431">
        <f t="shared" si="989"/>
        <v>0</v>
      </c>
      <c r="AQ629" s="385">
        <v>0</v>
      </c>
      <c r="AR629" s="237">
        <f t="shared" si="990"/>
        <v>0</v>
      </c>
      <c r="AS629" s="96">
        <v>0</v>
      </c>
      <c r="AT629" s="431">
        <f t="shared" si="991"/>
        <v>0</v>
      </c>
      <c r="AU629" s="420">
        <v>0</v>
      </c>
      <c r="AV629" s="431">
        <f t="shared" si="992"/>
        <v>0</v>
      </c>
      <c r="AW629" s="385">
        <v>0</v>
      </c>
      <c r="AX629" s="431">
        <f t="shared" si="993"/>
        <v>0</v>
      </c>
      <c r="AY629" s="386">
        <v>0</v>
      </c>
      <c r="AZ629" s="431">
        <f t="shared" si="994"/>
        <v>0</v>
      </c>
      <c r="BA629" s="386">
        <v>0</v>
      </c>
      <c r="BB629" s="431">
        <f t="shared" si="995"/>
        <v>0</v>
      </c>
      <c r="BC629" s="386">
        <v>0</v>
      </c>
      <c r="BD629" s="431">
        <f t="shared" si="1006"/>
        <v>0</v>
      </c>
      <c r="BE629" s="385">
        <v>7380</v>
      </c>
      <c r="BF629" s="431">
        <f t="shared" si="996"/>
        <v>3321</v>
      </c>
      <c r="BG629" s="386">
        <v>2880</v>
      </c>
      <c r="BH629" s="431">
        <f t="shared" si="997"/>
        <v>1296</v>
      </c>
      <c r="BI629" s="386">
        <v>14400</v>
      </c>
      <c r="BJ629" s="431">
        <f t="shared" si="998"/>
        <v>6480</v>
      </c>
      <c r="BK629" s="385">
        <v>28644</v>
      </c>
      <c r="BL629" s="445">
        <f t="shared" si="999"/>
        <v>12889.800000000001</v>
      </c>
      <c r="BM629" s="77" t="s">
        <v>1522</v>
      </c>
      <c r="BN629" s="306"/>
      <c r="BO629" s="599"/>
      <c r="BP629" s="306" t="str">
        <f t="shared" si="1007"/>
        <v>P10204-xx1</v>
      </c>
    </row>
    <row r="630" spans="1:68" ht="14.25" hidden="1" customHeight="1">
      <c r="A630" s="493" t="s">
        <v>864</v>
      </c>
      <c r="B630" s="130" t="s">
        <v>1422</v>
      </c>
      <c r="C630" s="544" t="s">
        <v>87</v>
      </c>
      <c r="D630" s="549" t="s">
        <v>161</v>
      </c>
      <c r="E630" s="550" t="s">
        <v>194</v>
      </c>
      <c r="F630" s="1070"/>
      <c r="G630" s="214">
        <v>2020</v>
      </c>
      <c r="H630" s="176" t="s">
        <v>1521</v>
      </c>
      <c r="I630" s="176" t="s">
        <v>174</v>
      </c>
      <c r="J630" s="330" t="s">
        <v>196</v>
      </c>
      <c r="K630" s="176" t="s">
        <v>1181</v>
      </c>
      <c r="L630" s="176" t="s">
        <v>1509</v>
      </c>
      <c r="M630" s="327" t="s">
        <v>1510</v>
      </c>
      <c r="N630" s="55">
        <v>4.88</v>
      </c>
      <c r="O630" s="55">
        <f t="shared" si="1000"/>
        <v>4.7300000000000004</v>
      </c>
      <c r="P630" s="55">
        <v>5.03</v>
      </c>
      <c r="Q630" s="55">
        <f t="shared" si="1001"/>
        <v>5.03</v>
      </c>
      <c r="R630" s="55">
        <f t="shared" si="1001"/>
        <v>5.03</v>
      </c>
      <c r="S630" s="55">
        <f t="shared" si="1001"/>
        <v>5.03</v>
      </c>
      <c r="T630" s="55">
        <f t="shared" si="985"/>
        <v>5.03</v>
      </c>
      <c r="U630" s="55">
        <f t="shared" si="985"/>
        <v>5.03</v>
      </c>
      <c r="V630" s="55">
        <f t="shared" si="985"/>
        <v>5.03</v>
      </c>
      <c r="W630" s="55">
        <f t="shared" si="985"/>
        <v>5.03</v>
      </c>
      <c r="X630" s="55">
        <v>4.7300000000000004</v>
      </c>
      <c r="Y630" s="55">
        <f t="shared" ref="Y630:AA630" si="1152">X630</f>
        <v>4.7300000000000004</v>
      </c>
      <c r="Z630" s="55">
        <f t="shared" si="1152"/>
        <v>4.7300000000000004</v>
      </c>
      <c r="AA630" s="55">
        <f t="shared" si="1152"/>
        <v>4.7300000000000004</v>
      </c>
      <c r="AB630" s="147">
        <f t="shared" si="1003"/>
        <v>0.13</v>
      </c>
      <c r="AC630" s="147">
        <v>0.13</v>
      </c>
      <c r="AD630" s="147">
        <f t="shared" ref="AD630:AJ630" si="1153">AC630</f>
        <v>0.13</v>
      </c>
      <c r="AE630" s="147">
        <f t="shared" si="1153"/>
        <v>0.13</v>
      </c>
      <c r="AF630" s="147">
        <f t="shared" si="1153"/>
        <v>0.13</v>
      </c>
      <c r="AG630" s="147">
        <f t="shared" si="1153"/>
        <v>0.13</v>
      </c>
      <c r="AH630" s="147">
        <f t="shared" si="1153"/>
        <v>0.13</v>
      </c>
      <c r="AI630" s="147">
        <f t="shared" si="1153"/>
        <v>0.13</v>
      </c>
      <c r="AJ630" s="147">
        <f t="shared" si="1153"/>
        <v>0.13</v>
      </c>
      <c r="AK630" s="147">
        <v>0.43</v>
      </c>
      <c r="AL630" s="147">
        <f t="shared" ref="AL630:AN630" si="1154">AK630</f>
        <v>0.43</v>
      </c>
      <c r="AM630" s="147">
        <f t="shared" si="1154"/>
        <v>0.43</v>
      </c>
      <c r="AN630" s="147">
        <f t="shared" si="1154"/>
        <v>0.43</v>
      </c>
      <c r="AO630" s="420">
        <v>8640</v>
      </c>
      <c r="AP630" s="431">
        <f t="shared" si="989"/>
        <v>1123.2</v>
      </c>
      <c r="AQ630" s="385">
        <v>15960</v>
      </c>
      <c r="AR630" s="237">
        <f t="shared" si="990"/>
        <v>2074.8000000000002</v>
      </c>
      <c r="AS630" s="96">
        <v>0</v>
      </c>
      <c r="AT630" s="431">
        <f t="shared" si="991"/>
        <v>0</v>
      </c>
      <c r="AU630" s="420">
        <v>0</v>
      </c>
      <c r="AV630" s="431">
        <f t="shared" si="992"/>
        <v>0</v>
      </c>
      <c r="AW630" s="385">
        <v>0</v>
      </c>
      <c r="AX630" s="431">
        <f t="shared" si="993"/>
        <v>0</v>
      </c>
      <c r="AY630" s="386">
        <v>0</v>
      </c>
      <c r="AZ630" s="431">
        <f t="shared" si="994"/>
        <v>0</v>
      </c>
      <c r="BA630" s="386">
        <v>0</v>
      </c>
      <c r="BB630" s="431">
        <f t="shared" si="995"/>
        <v>0</v>
      </c>
      <c r="BC630" s="386">
        <v>0</v>
      </c>
      <c r="BD630" s="431">
        <f t="shared" si="1006"/>
        <v>0</v>
      </c>
      <c r="BE630" s="385">
        <v>0</v>
      </c>
      <c r="BF630" s="431">
        <f t="shared" si="996"/>
        <v>0</v>
      </c>
      <c r="BG630" s="386">
        <v>0</v>
      </c>
      <c r="BH630" s="431">
        <f t="shared" si="997"/>
        <v>0</v>
      </c>
      <c r="BI630" s="386">
        <v>0</v>
      </c>
      <c r="BJ630" s="431">
        <f t="shared" si="998"/>
        <v>0</v>
      </c>
      <c r="BK630" s="385">
        <v>0</v>
      </c>
      <c r="BL630" s="445">
        <f t="shared" si="999"/>
        <v>0</v>
      </c>
      <c r="BM630" s="77" t="s">
        <v>207</v>
      </c>
      <c r="BN630" s="306"/>
      <c r="BO630" s="599"/>
      <c r="BP630" s="306" t="str">
        <f t="shared" si="1007"/>
        <v>L96909-xx1</v>
      </c>
    </row>
    <row r="631" spans="1:68" ht="14.25" hidden="1" customHeight="1">
      <c r="A631" s="493" t="s">
        <v>864</v>
      </c>
      <c r="B631" s="130" t="s">
        <v>1422</v>
      </c>
      <c r="C631" s="544" t="s">
        <v>87</v>
      </c>
      <c r="D631" s="549" t="s">
        <v>161</v>
      </c>
      <c r="E631" s="550" t="s">
        <v>194</v>
      </c>
      <c r="F631" s="1070"/>
      <c r="G631" s="214">
        <v>2024</v>
      </c>
      <c r="H631" s="176" t="s">
        <v>1521</v>
      </c>
      <c r="I631" s="176" t="s">
        <v>174</v>
      </c>
      <c r="J631" s="330" t="s">
        <v>196</v>
      </c>
      <c r="K631" s="176" t="s">
        <v>1181</v>
      </c>
      <c r="L631" s="176" t="s">
        <v>1509</v>
      </c>
      <c r="M631" s="327" t="s">
        <v>1510</v>
      </c>
      <c r="N631" s="55">
        <v>5.4</v>
      </c>
      <c r="O631" s="55">
        <f t="shared" si="1000"/>
        <v>4.9000000000000004</v>
      </c>
      <c r="P631" s="55">
        <v>5.55</v>
      </c>
      <c r="Q631" s="55">
        <f t="shared" si="1001"/>
        <v>5.55</v>
      </c>
      <c r="R631" s="55">
        <f t="shared" si="1001"/>
        <v>5.55</v>
      </c>
      <c r="S631" s="55">
        <f t="shared" si="1001"/>
        <v>5.55</v>
      </c>
      <c r="T631" s="55">
        <f t="shared" si="985"/>
        <v>5.55</v>
      </c>
      <c r="U631" s="55">
        <f t="shared" si="985"/>
        <v>5.55</v>
      </c>
      <c r="V631" s="55">
        <f t="shared" si="985"/>
        <v>5.55</v>
      </c>
      <c r="W631" s="55">
        <f t="shared" si="985"/>
        <v>5.55</v>
      </c>
      <c r="X631" s="55">
        <v>4.9000000000000004</v>
      </c>
      <c r="Y631" s="55">
        <f t="shared" ref="Y631:AA631" si="1155">X631</f>
        <v>4.9000000000000004</v>
      </c>
      <c r="Z631" s="55">
        <f t="shared" si="1155"/>
        <v>4.9000000000000004</v>
      </c>
      <c r="AA631" s="55">
        <f t="shared" si="1155"/>
        <v>4.9000000000000004</v>
      </c>
      <c r="AB631" s="147">
        <f t="shared" si="1003"/>
        <v>0.45</v>
      </c>
      <c r="AC631" s="147">
        <v>0.51</v>
      </c>
      <c r="AD631" s="147">
        <f t="shared" ref="AD631:AJ631" si="1156">AC631</f>
        <v>0.51</v>
      </c>
      <c r="AE631" s="147">
        <f t="shared" si="1156"/>
        <v>0.51</v>
      </c>
      <c r="AF631" s="147">
        <f t="shared" si="1156"/>
        <v>0.51</v>
      </c>
      <c r="AG631" s="147">
        <f t="shared" si="1156"/>
        <v>0.51</v>
      </c>
      <c r="AH631" s="147">
        <f t="shared" si="1156"/>
        <v>0.51</v>
      </c>
      <c r="AI631" s="147">
        <f t="shared" si="1156"/>
        <v>0.51</v>
      </c>
      <c r="AJ631" s="147">
        <f t="shared" si="1156"/>
        <v>0.51</v>
      </c>
      <c r="AK631" s="147">
        <v>0.45</v>
      </c>
      <c r="AL631" s="147">
        <f t="shared" ref="AL631:AN631" si="1157">AK631</f>
        <v>0.45</v>
      </c>
      <c r="AM631" s="147">
        <f t="shared" si="1157"/>
        <v>0.45</v>
      </c>
      <c r="AN631" s="147">
        <f t="shared" si="1157"/>
        <v>0.45</v>
      </c>
      <c r="AO631" s="420">
        <v>0</v>
      </c>
      <c r="AP631" s="431">
        <f t="shared" si="989"/>
        <v>0</v>
      </c>
      <c r="AQ631" s="385">
        <v>0</v>
      </c>
      <c r="AR631" s="237">
        <f t="shared" si="990"/>
        <v>0</v>
      </c>
      <c r="AS631" s="96">
        <v>0</v>
      </c>
      <c r="AT631" s="431">
        <f t="shared" si="991"/>
        <v>0</v>
      </c>
      <c r="AU631" s="420">
        <v>0</v>
      </c>
      <c r="AV631" s="431">
        <f t="shared" si="992"/>
        <v>0</v>
      </c>
      <c r="AW631" s="385">
        <v>0</v>
      </c>
      <c r="AX631" s="431">
        <f t="shared" si="993"/>
        <v>0</v>
      </c>
      <c r="AY631" s="386">
        <v>0</v>
      </c>
      <c r="AZ631" s="431">
        <f t="shared" si="994"/>
        <v>0</v>
      </c>
      <c r="BA631" s="386">
        <v>0</v>
      </c>
      <c r="BB631" s="431">
        <f t="shared" si="995"/>
        <v>0</v>
      </c>
      <c r="BC631" s="386">
        <v>0</v>
      </c>
      <c r="BD631" s="431">
        <f t="shared" si="1006"/>
        <v>0</v>
      </c>
      <c r="BE631" s="385">
        <v>0</v>
      </c>
      <c r="BF631" s="431">
        <f t="shared" si="996"/>
        <v>0</v>
      </c>
      <c r="BG631" s="386">
        <v>0</v>
      </c>
      <c r="BH631" s="431">
        <f t="shared" si="997"/>
        <v>0</v>
      </c>
      <c r="BI631" s="386">
        <v>0</v>
      </c>
      <c r="BJ631" s="431">
        <f t="shared" si="998"/>
        <v>0</v>
      </c>
      <c r="BK631" s="385">
        <v>0</v>
      </c>
      <c r="BL631" s="445">
        <f t="shared" si="999"/>
        <v>0</v>
      </c>
      <c r="BM631" s="77" t="s">
        <v>1522</v>
      </c>
      <c r="BN631" s="306"/>
      <c r="BO631" s="599"/>
      <c r="BP631" s="306" t="str">
        <f t="shared" si="1007"/>
        <v>P10204-xx1</v>
      </c>
    </row>
    <row r="632" spans="1:68" ht="14.25" hidden="1" customHeight="1">
      <c r="A632" s="493" t="s">
        <v>864</v>
      </c>
      <c r="B632" s="130" t="s">
        <v>1422</v>
      </c>
      <c r="C632" s="544" t="s">
        <v>87</v>
      </c>
      <c r="D632" s="549" t="s">
        <v>161</v>
      </c>
      <c r="E632" s="550" t="s">
        <v>194</v>
      </c>
      <c r="F632" s="1070"/>
      <c r="G632" s="214">
        <v>2020</v>
      </c>
      <c r="H632" s="176" t="s">
        <v>1521</v>
      </c>
      <c r="I632" s="176" t="s">
        <v>174</v>
      </c>
      <c r="J632" s="330" t="s">
        <v>196</v>
      </c>
      <c r="K632" s="176" t="s">
        <v>1181</v>
      </c>
      <c r="L632" s="176" t="s">
        <v>1202</v>
      </c>
      <c r="M632" s="327" t="s">
        <v>1463</v>
      </c>
      <c r="N632" s="55">
        <v>4.88</v>
      </c>
      <c r="O632" s="55">
        <f t="shared" si="1000"/>
        <v>4.7300000000000004</v>
      </c>
      <c r="P632" s="55">
        <v>5.03</v>
      </c>
      <c r="Q632" s="55">
        <f t="shared" si="1001"/>
        <v>5.03</v>
      </c>
      <c r="R632" s="55">
        <f t="shared" si="1001"/>
        <v>5.03</v>
      </c>
      <c r="S632" s="55">
        <f t="shared" si="1001"/>
        <v>5.03</v>
      </c>
      <c r="T632" s="55">
        <f t="shared" si="985"/>
        <v>5.03</v>
      </c>
      <c r="U632" s="55">
        <f t="shared" si="985"/>
        <v>5.03</v>
      </c>
      <c r="V632" s="55">
        <f t="shared" si="985"/>
        <v>5.03</v>
      </c>
      <c r="W632" s="55">
        <f t="shared" si="985"/>
        <v>5.03</v>
      </c>
      <c r="X632" s="55">
        <v>4.7300000000000004</v>
      </c>
      <c r="Y632" s="55">
        <f t="shared" ref="Y632:AA632" si="1158">X632</f>
        <v>4.7300000000000004</v>
      </c>
      <c r="Z632" s="55">
        <f t="shared" si="1158"/>
        <v>4.7300000000000004</v>
      </c>
      <c r="AA632" s="55">
        <f t="shared" si="1158"/>
        <v>4.7300000000000004</v>
      </c>
      <c r="AB632" s="147">
        <f t="shared" si="1003"/>
        <v>0.13</v>
      </c>
      <c r="AC632" s="147">
        <v>0.13</v>
      </c>
      <c r="AD632" s="147">
        <f t="shared" ref="AD632:AJ632" si="1159">AC632</f>
        <v>0.13</v>
      </c>
      <c r="AE632" s="147">
        <f t="shared" si="1159"/>
        <v>0.13</v>
      </c>
      <c r="AF632" s="147">
        <f t="shared" si="1159"/>
        <v>0.13</v>
      </c>
      <c r="AG632" s="147">
        <f t="shared" si="1159"/>
        <v>0.13</v>
      </c>
      <c r="AH632" s="147">
        <f t="shared" si="1159"/>
        <v>0.13</v>
      </c>
      <c r="AI632" s="147">
        <f t="shared" si="1159"/>
        <v>0.13</v>
      </c>
      <c r="AJ632" s="147">
        <f t="shared" si="1159"/>
        <v>0.13</v>
      </c>
      <c r="AK632" s="147">
        <v>0.43</v>
      </c>
      <c r="AL632" s="147">
        <f t="shared" ref="AL632:AN632" si="1160">AK632</f>
        <v>0.43</v>
      </c>
      <c r="AM632" s="147">
        <f t="shared" si="1160"/>
        <v>0.43</v>
      </c>
      <c r="AN632" s="147">
        <f t="shared" si="1160"/>
        <v>0.43</v>
      </c>
      <c r="AO632" s="420">
        <v>0</v>
      </c>
      <c r="AP632" s="431">
        <f t="shared" si="989"/>
        <v>0</v>
      </c>
      <c r="AQ632" s="385">
        <v>0</v>
      </c>
      <c r="AR632" s="237">
        <f t="shared" si="990"/>
        <v>0</v>
      </c>
      <c r="AS632" s="96">
        <v>0</v>
      </c>
      <c r="AT632" s="431">
        <f t="shared" si="991"/>
        <v>0</v>
      </c>
      <c r="AU632" s="420">
        <v>0</v>
      </c>
      <c r="AV632" s="431">
        <f t="shared" si="992"/>
        <v>0</v>
      </c>
      <c r="AW632" s="385">
        <v>0</v>
      </c>
      <c r="AX632" s="431">
        <f t="shared" si="993"/>
        <v>0</v>
      </c>
      <c r="AY632" s="386">
        <v>0</v>
      </c>
      <c r="AZ632" s="431">
        <f t="shared" si="994"/>
        <v>0</v>
      </c>
      <c r="BA632" s="386"/>
      <c r="BB632" s="431">
        <f t="shared" si="995"/>
        <v>0</v>
      </c>
      <c r="BC632" s="386">
        <v>0</v>
      </c>
      <c r="BD632" s="431">
        <f t="shared" si="1006"/>
        <v>0</v>
      </c>
      <c r="BE632" s="385">
        <v>0</v>
      </c>
      <c r="BF632" s="431">
        <f t="shared" si="996"/>
        <v>0</v>
      </c>
      <c r="BG632" s="386">
        <v>0</v>
      </c>
      <c r="BH632" s="431">
        <f t="shared" si="997"/>
        <v>0</v>
      </c>
      <c r="BI632" s="386">
        <v>0</v>
      </c>
      <c r="BJ632" s="431">
        <f t="shared" si="998"/>
        <v>0</v>
      </c>
      <c r="BK632" s="385">
        <v>0</v>
      </c>
      <c r="BL632" s="445">
        <f t="shared" si="999"/>
        <v>0</v>
      </c>
      <c r="BM632" s="77" t="s">
        <v>207</v>
      </c>
      <c r="BN632" s="306"/>
      <c r="BO632" s="599"/>
      <c r="BP632" s="306" t="str">
        <f t="shared" si="1007"/>
        <v>L96909-xx1</v>
      </c>
    </row>
    <row r="633" spans="1:68" ht="14.25" hidden="1" customHeight="1">
      <c r="A633" s="493" t="s">
        <v>864</v>
      </c>
      <c r="B633" s="130" t="s">
        <v>1422</v>
      </c>
      <c r="C633" s="544" t="s">
        <v>87</v>
      </c>
      <c r="D633" s="549" t="s">
        <v>161</v>
      </c>
      <c r="E633" s="550" t="s">
        <v>194</v>
      </c>
      <c r="F633" s="1070"/>
      <c r="G633" s="214">
        <v>2024</v>
      </c>
      <c r="H633" s="176" t="s">
        <v>1521</v>
      </c>
      <c r="I633" s="176" t="s">
        <v>174</v>
      </c>
      <c r="J633" s="330" t="s">
        <v>196</v>
      </c>
      <c r="K633" s="176" t="s">
        <v>1181</v>
      </c>
      <c r="L633" s="176" t="s">
        <v>1202</v>
      </c>
      <c r="M633" s="327" t="s">
        <v>1463</v>
      </c>
      <c r="N633" s="55">
        <v>5.4</v>
      </c>
      <c r="O633" s="55">
        <f t="shared" si="1000"/>
        <v>4.9000000000000004</v>
      </c>
      <c r="P633" s="55">
        <v>5.55</v>
      </c>
      <c r="Q633" s="55">
        <f t="shared" si="1001"/>
        <v>5.55</v>
      </c>
      <c r="R633" s="55">
        <f t="shared" si="1001"/>
        <v>5.55</v>
      </c>
      <c r="S633" s="55">
        <f t="shared" si="1001"/>
        <v>5.55</v>
      </c>
      <c r="T633" s="55">
        <f t="shared" si="985"/>
        <v>5.55</v>
      </c>
      <c r="U633" s="55">
        <f t="shared" si="985"/>
        <v>5.55</v>
      </c>
      <c r="V633" s="55">
        <f t="shared" si="985"/>
        <v>5.55</v>
      </c>
      <c r="W633" s="55">
        <f t="shared" si="985"/>
        <v>5.55</v>
      </c>
      <c r="X633" s="55">
        <v>4.9000000000000004</v>
      </c>
      <c r="Y633" s="55">
        <f t="shared" ref="Y633:AA633" si="1161">X633</f>
        <v>4.9000000000000004</v>
      </c>
      <c r="Z633" s="55">
        <f t="shared" si="1161"/>
        <v>4.9000000000000004</v>
      </c>
      <c r="AA633" s="55">
        <f t="shared" si="1161"/>
        <v>4.9000000000000004</v>
      </c>
      <c r="AB633" s="147">
        <f t="shared" si="1003"/>
        <v>0.45</v>
      </c>
      <c r="AC633" s="147">
        <v>0.51</v>
      </c>
      <c r="AD633" s="147">
        <f t="shared" ref="AD633:AJ633" si="1162">AC633</f>
        <v>0.51</v>
      </c>
      <c r="AE633" s="147">
        <f t="shared" si="1162"/>
        <v>0.51</v>
      </c>
      <c r="AF633" s="147">
        <f t="shared" si="1162"/>
        <v>0.51</v>
      </c>
      <c r="AG633" s="147">
        <f t="shared" si="1162"/>
        <v>0.51</v>
      </c>
      <c r="AH633" s="147">
        <f t="shared" si="1162"/>
        <v>0.51</v>
      </c>
      <c r="AI633" s="147">
        <f t="shared" si="1162"/>
        <v>0.51</v>
      </c>
      <c r="AJ633" s="147">
        <f t="shared" si="1162"/>
        <v>0.51</v>
      </c>
      <c r="AK633" s="147">
        <v>0.45</v>
      </c>
      <c r="AL633" s="147">
        <f t="shared" ref="AL633:AN633" si="1163">AK633</f>
        <v>0.45</v>
      </c>
      <c r="AM633" s="147">
        <f t="shared" si="1163"/>
        <v>0.45</v>
      </c>
      <c r="AN633" s="147">
        <f t="shared" si="1163"/>
        <v>0.45</v>
      </c>
      <c r="AO633" s="420">
        <v>0</v>
      </c>
      <c r="AP633" s="431">
        <f t="shared" si="989"/>
        <v>0</v>
      </c>
      <c r="AQ633" s="385">
        <v>0</v>
      </c>
      <c r="AR633" s="237">
        <f t="shared" si="990"/>
        <v>0</v>
      </c>
      <c r="AS633" s="96">
        <v>0</v>
      </c>
      <c r="AT633" s="431">
        <f t="shared" si="991"/>
        <v>0</v>
      </c>
      <c r="AU633" s="420">
        <v>0</v>
      </c>
      <c r="AV633" s="431">
        <f t="shared" si="992"/>
        <v>0</v>
      </c>
      <c r="AW633" s="385">
        <v>0</v>
      </c>
      <c r="AX633" s="431">
        <f t="shared" si="993"/>
        <v>0</v>
      </c>
      <c r="AY633" s="386">
        <v>0</v>
      </c>
      <c r="AZ633" s="431">
        <f t="shared" si="994"/>
        <v>0</v>
      </c>
      <c r="BA633" s="386"/>
      <c r="BB633" s="431">
        <f t="shared" si="995"/>
        <v>0</v>
      </c>
      <c r="BC633" s="386">
        <v>0</v>
      </c>
      <c r="BD633" s="431">
        <f t="shared" si="1006"/>
        <v>0</v>
      </c>
      <c r="BE633" s="385">
        <v>0</v>
      </c>
      <c r="BF633" s="431">
        <f t="shared" si="996"/>
        <v>0</v>
      </c>
      <c r="BG633" s="386">
        <v>0</v>
      </c>
      <c r="BH633" s="431">
        <f t="shared" si="997"/>
        <v>0</v>
      </c>
      <c r="BI633" s="386">
        <v>0</v>
      </c>
      <c r="BJ633" s="431">
        <f t="shared" si="998"/>
        <v>0</v>
      </c>
      <c r="BK633" s="385">
        <v>0</v>
      </c>
      <c r="BL633" s="445">
        <f t="shared" si="999"/>
        <v>0</v>
      </c>
      <c r="BM633" s="77" t="s">
        <v>1522</v>
      </c>
      <c r="BN633" s="306"/>
      <c r="BO633" s="599"/>
      <c r="BP633" s="306" t="str">
        <f t="shared" si="1007"/>
        <v>P10204-xx1</v>
      </c>
    </row>
    <row r="634" spans="1:68" ht="14.25" hidden="1" customHeight="1">
      <c r="A634" s="493" t="s">
        <v>864</v>
      </c>
      <c r="B634" s="130" t="s">
        <v>1422</v>
      </c>
      <c r="C634" s="544" t="s">
        <v>87</v>
      </c>
      <c r="D634" s="549" t="s">
        <v>161</v>
      </c>
      <c r="E634" s="550" t="s">
        <v>194</v>
      </c>
      <c r="F634" s="1070"/>
      <c r="G634" s="214">
        <v>2020</v>
      </c>
      <c r="H634" s="176" t="s">
        <v>1521</v>
      </c>
      <c r="I634" s="176" t="s">
        <v>174</v>
      </c>
      <c r="J634" s="330" t="s">
        <v>196</v>
      </c>
      <c r="K634" s="176" t="s">
        <v>1181</v>
      </c>
      <c r="L634" s="176" t="s">
        <v>1466</v>
      </c>
      <c r="M634" s="327" t="s">
        <v>1467</v>
      </c>
      <c r="N634" s="55">
        <v>4.88</v>
      </c>
      <c r="O634" s="55">
        <f t="shared" si="1000"/>
        <v>5.16</v>
      </c>
      <c r="P634" s="55">
        <v>5.46</v>
      </c>
      <c r="Q634" s="55">
        <f t="shared" si="1001"/>
        <v>5.46</v>
      </c>
      <c r="R634" s="55">
        <f t="shared" si="1001"/>
        <v>5.46</v>
      </c>
      <c r="S634" s="55">
        <f t="shared" si="1001"/>
        <v>5.46</v>
      </c>
      <c r="T634" s="55">
        <f t="shared" si="985"/>
        <v>5.46</v>
      </c>
      <c r="U634" s="55">
        <f t="shared" si="985"/>
        <v>5.46</v>
      </c>
      <c r="V634" s="55">
        <f t="shared" si="985"/>
        <v>5.46</v>
      </c>
      <c r="W634" s="55">
        <f t="shared" si="985"/>
        <v>5.46</v>
      </c>
      <c r="X634" s="55">
        <v>5.16</v>
      </c>
      <c r="Y634" s="55">
        <f t="shared" ref="Y634:AA634" si="1164">X634</f>
        <v>5.16</v>
      </c>
      <c r="Z634" s="55">
        <f t="shared" si="1164"/>
        <v>5.16</v>
      </c>
      <c r="AA634" s="55">
        <f t="shared" si="1164"/>
        <v>5.16</v>
      </c>
      <c r="AB634" s="147">
        <f t="shared" si="1003"/>
        <v>0.13</v>
      </c>
      <c r="AC634" s="147">
        <v>0.13</v>
      </c>
      <c r="AD634" s="147">
        <f t="shared" ref="AD634:AJ634" si="1165">AC634</f>
        <v>0.13</v>
      </c>
      <c r="AE634" s="147">
        <f t="shared" si="1165"/>
        <v>0.13</v>
      </c>
      <c r="AF634" s="147">
        <f t="shared" si="1165"/>
        <v>0.13</v>
      </c>
      <c r="AG634" s="147">
        <f t="shared" si="1165"/>
        <v>0.13</v>
      </c>
      <c r="AH634" s="147">
        <f t="shared" si="1165"/>
        <v>0.13</v>
      </c>
      <c r="AI634" s="147">
        <f t="shared" si="1165"/>
        <v>0.13</v>
      </c>
      <c r="AJ634" s="147">
        <f t="shared" si="1165"/>
        <v>0.13</v>
      </c>
      <c r="AK634" s="147">
        <v>0.43</v>
      </c>
      <c r="AL634" s="147">
        <f t="shared" ref="AL634:AN634" si="1166">AK634</f>
        <v>0.43</v>
      </c>
      <c r="AM634" s="147">
        <f t="shared" si="1166"/>
        <v>0.43</v>
      </c>
      <c r="AN634" s="147">
        <f t="shared" si="1166"/>
        <v>0.43</v>
      </c>
      <c r="AO634" s="420">
        <v>0</v>
      </c>
      <c r="AP634" s="431">
        <f t="shared" si="989"/>
        <v>0</v>
      </c>
      <c r="AQ634" s="385">
        <v>0</v>
      </c>
      <c r="AR634" s="237">
        <f t="shared" si="990"/>
        <v>0</v>
      </c>
      <c r="AS634" s="96">
        <v>7200</v>
      </c>
      <c r="AT634" s="431">
        <f t="shared" si="991"/>
        <v>936</v>
      </c>
      <c r="AU634" s="420">
        <v>0</v>
      </c>
      <c r="AV634" s="431">
        <f t="shared" si="992"/>
        <v>0</v>
      </c>
      <c r="AW634" s="385">
        <v>0</v>
      </c>
      <c r="AX634" s="431">
        <f t="shared" si="993"/>
        <v>0</v>
      </c>
      <c r="AY634" s="386">
        <v>0</v>
      </c>
      <c r="AZ634" s="431">
        <f t="shared" si="994"/>
        <v>0</v>
      </c>
      <c r="BA634" s="386">
        <v>0</v>
      </c>
      <c r="BB634" s="431">
        <f t="shared" si="995"/>
        <v>0</v>
      </c>
      <c r="BC634" s="386">
        <v>0</v>
      </c>
      <c r="BD634" s="431">
        <f t="shared" si="1006"/>
        <v>0</v>
      </c>
      <c r="BE634" s="385">
        <v>0</v>
      </c>
      <c r="BF634" s="431">
        <f t="shared" si="996"/>
        <v>0</v>
      </c>
      <c r="BG634" s="386">
        <v>7200</v>
      </c>
      <c r="BH634" s="431">
        <f t="shared" si="997"/>
        <v>3096</v>
      </c>
      <c r="BI634" s="386">
        <v>0</v>
      </c>
      <c r="BJ634" s="431">
        <f t="shared" si="998"/>
        <v>0</v>
      </c>
      <c r="BK634" s="385">
        <v>0</v>
      </c>
      <c r="BL634" s="445">
        <f t="shared" si="999"/>
        <v>0</v>
      </c>
      <c r="BM634" s="77" t="s">
        <v>207</v>
      </c>
      <c r="BN634" s="306"/>
      <c r="BO634" s="599"/>
      <c r="BP634" s="306" t="str">
        <f t="shared" si="1007"/>
        <v>L96909-xx1</v>
      </c>
    </row>
    <row r="635" spans="1:68" ht="14.25" hidden="1" customHeight="1">
      <c r="A635" s="493" t="s">
        <v>864</v>
      </c>
      <c r="B635" s="130" t="s">
        <v>1422</v>
      </c>
      <c r="C635" s="544" t="s">
        <v>87</v>
      </c>
      <c r="D635" s="549" t="s">
        <v>161</v>
      </c>
      <c r="E635" s="550" t="s">
        <v>194</v>
      </c>
      <c r="F635" s="1070"/>
      <c r="G635" s="214">
        <v>2024</v>
      </c>
      <c r="H635" s="176" t="s">
        <v>1521</v>
      </c>
      <c r="I635" s="176" t="s">
        <v>174</v>
      </c>
      <c r="J635" s="330" t="s">
        <v>196</v>
      </c>
      <c r="K635" s="176" t="s">
        <v>1181</v>
      </c>
      <c r="L635" s="176" t="s">
        <v>1466</v>
      </c>
      <c r="M635" s="327" t="s">
        <v>1467</v>
      </c>
      <c r="N635" s="55">
        <v>5.4</v>
      </c>
      <c r="O635" s="55">
        <f t="shared" si="1000"/>
        <v>5.33</v>
      </c>
      <c r="P635" s="55">
        <v>5.98</v>
      </c>
      <c r="Q635" s="55">
        <f t="shared" si="1001"/>
        <v>5.98</v>
      </c>
      <c r="R635" s="55">
        <f t="shared" si="1001"/>
        <v>5.98</v>
      </c>
      <c r="S635" s="55">
        <f t="shared" si="1001"/>
        <v>5.98</v>
      </c>
      <c r="T635" s="55">
        <f t="shared" si="985"/>
        <v>5.98</v>
      </c>
      <c r="U635" s="55">
        <f t="shared" si="985"/>
        <v>5.98</v>
      </c>
      <c r="V635" s="55">
        <f t="shared" si="985"/>
        <v>5.98</v>
      </c>
      <c r="W635" s="55">
        <f t="shared" si="985"/>
        <v>5.98</v>
      </c>
      <c r="X635" s="55">
        <v>5.33</v>
      </c>
      <c r="Y635" s="55">
        <f t="shared" ref="Y635:AA635" si="1167">X635</f>
        <v>5.33</v>
      </c>
      <c r="Z635" s="55">
        <f t="shared" si="1167"/>
        <v>5.33</v>
      </c>
      <c r="AA635" s="55">
        <f t="shared" si="1167"/>
        <v>5.33</v>
      </c>
      <c r="AB635" s="147">
        <f t="shared" si="1003"/>
        <v>0.45</v>
      </c>
      <c r="AC635" s="147">
        <v>0.51</v>
      </c>
      <c r="AD635" s="147">
        <f t="shared" ref="AD635:AJ635" si="1168">AC635</f>
        <v>0.51</v>
      </c>
      <c r="AE635" s="147">
        <f t="shared" si="1168"/>
        <v>0.51</v>
      </c>
      <c r="AF635" s="147">
        <f t="shared" si="1168"/>
        <v>0.51</v>
      </c>
      <c r="AG635" s="147">
        <f t="shared" si="1168"/>
        <v>0.51</v>
      </c>
      <c r="AH635" s="147">
        <f t="shared" si="1168"/>
        <v>0.51</v>
      </c>
      <c r="AI635" s="147">
        <f t="shared" si="1168"/>
        <v>0.51</v>
      </c>
      <c r="AJ635" s="147">
        <f t="shared" si="1168"/>
        <v>0.51</v>
      </c>
      <c r="AK635" s="147">
        <v>0.45</v>
      </c>
      <c r="AL635" s="147">
        <f t="shared" ref="AL635:AN635" si="1169">AK635</f>
        <v>0.45</v>
      </c>
      <c r="AM635" s="147">
        <f t="shared" si="1169"/>
        <v>0.45</v>
      </c>
      <c r="AN635" s="147">
        <f t="shared" si="1169"/>
        <v>0.45</v>
      </c>
      <c r="AO635" s="420">
        <v>204</v>
      </c>
      <c r="AP635" s="431">
        <f t="shared" si="989"/>
        <v>104.04</v>
      </c>
      <c r="AQ635" s="385">
        <v>1008</v>
      </c>
      <c r="AR635" s="237">
        <f t="shared" si="990"/>
        <v>514.08000000000004</v>
      </c>
      <c r="AS635" s="96">
        <v>0</v>
      </c>
      <c r="AT635" s="431">
        <f t="shared" si="991"/>
        <v>0</v>
      </c>
      <c r="AU635" s="420">
        <v>0</v>
      </c>
      <c r="AV635" s="431">
        <f t="shared" si="992"/>
        <v>0</v>
      </c>
      <c r="AW635" s="385">
        <v>0</v>
      </c>
      <c r="AX635" s="431">
        <f t="shared" si="993"/>
        <v>0</v>
      </c>
      <c r="AY635" s="386">
        <v>0</v>
      </c>
      <c r="AZ635" s="431">
        <f t="shared" si="994"/>
        <v>0</v>
      </c>
      <c r="BA635" s="386">
        <v>0</v>
      </c>
      <c r="BB635" s="431">
        <f t="shared" si="995"/>
        <v>0</v>
      </c>
      <c r="BC635" s="386">
        <v>0</v>
      </c>
      <c r="BD635" s="431">
        <f t="shared" si="1006"/>
        <v>0</v>
      </c>
      <c r="BE635" s="385">
        <v>2004</v>
      </c>
      <c r="BF635" s="431">
        <f t="shared" si="996"/>
        <v>901.80000000000007</v>
      </c>
      <c r="BG635" s="386">
        <v>0</v>
      </c>
      <c r="BH635" s="431">
        <f t="shared" si="997"/>
        <v>0</v>
      </c>
      <c r="BI635" s="386">
        <v>2004</v>
      </c>
      <c r="BJ635" s="431">
        <f t="shared" si="998"/>
        <v>901.80000000000007</v>
      </c>
      <c r="BK635" s="385">
        <v>0</v>
      </c>
      <c r="BL635" s="445">
        <f t="shared" si="999"/>
        <v>0</v>
      </c>
      <c r="BM635" s="77" t="s">
        <v>1522</v>
      </c>
      <c r="BN635" s="306"/>
      <c r="BO635" s="599"/>
      <c r="BP635" s="306" t="str">
        <f t="shared" si="1007"/>
        <v>P10204-xx1</v>
      </c>
    </row>
    <row r="636" spans="1:68" ht="14.25" hidden="1" customHeight="1">
      <c r="A636" s="493" t="s">
        <v>864</v>
      </c>
      <c r="B636" s="130" t="s">
        <v>1422</v>
      </c>
      <c r="C636" s="544" t="s">
        <v>87</v>
      </c>
      <c r="D636" s="549" t="s">
        <v>161</v>
      </c>
      <c r="E636" s="550" t="s">
        <v>194</v>
      </c>
      <c r="F636" s="1070"/>
      <c r="G636" s="214">
        <v>2020</v>
      </c>
      <c r="H636" s="176" t="s">
        <v>1521</v>
      </c>
      <c r="I636" s="176" t="s">
        <v>174</v>
      </c>
      <c r="J636" s="330" t="s">
        <v>196</v>
      </c>
      <c r="K636" s="176" t="s">
        <v>1181</v>
      </c>
      <c r="L636" s="176" t="s">
        <v>167</v>
      </c>
      <c r="M636" s="327" t="s">
        <v>1468</v>
      </c>
      <c r="N636" s="55">
        <v>4.88</v>
      </c>
      <c r="O636" s="55">
        <f t="shared" si="1000"/>
        <v>5.1100000000000003</v>
      </c>
      <c r="P636" s="55">
        <v>5.41</v>
      </c>
      <c r="Q636" s="55">
        <f t="shared" si="1001"/>
        <v>5.41</v>
      </c>
      <c r="R636" s="55">
        <f t="shared" si="1001"/>
        <v>5.41</v>
      </c>
      <c r="S636" s="55">
        <f t="shared" si="1001"/>
        <v>5.41</v>
      </c>
      <c r="T636" s="55">
        <f t="shared" si="985"/>
        <v>5.41</v>
      </c>
      <c r="U636" s="55">
        <f t="shared" si="985"/>
        <v>5.41</v>
      </c>
      <c r="V636" s="55">
        <f t="shared" si="985"/>
        <v>5.41</v>
      </c>
      <c r="W636" s="55">
        <f t="shared" si="985"/>
        <v>5.41</v>
      </c>
      <c r="X636" s="55">
        <v>5.1100000000000003</v>
      </c>
      <c r="Y636" s="55">
        <f t="shared" ref="Y636:AA636" si="1170">X636</f>
        <v>5.1100000000000003</v>
      </c>
      <c r="Z636" s="55">
        <f t="shared" si="1170"/>
        <v>5.1100000000000003</v>
      </c>
      <c r="AA636" s="55">
        <f t="shared" si="1170"/>
        <v>5.1100000000000003</v>
      </c>
      <c r="AB636" s="147">
        <f t="shared" si="1003"/>
        <v>0.13</v>
      </c>
      <c r="AC636" s="147">
        <v>0.13</v>
      </c>
      <c r="AD636" s="147">
        <f t="shared" ref="AD636:AJ636" si="1171">AC636</f>
        <v>0.13</v>
      </c>
      <c r="AE636" s="147">
        <f t="shared" si="1171"/>
        <v>0.13</v>
      </c>
      <c r="AF636" s="147">
        <f t="shared" si="1171"/>
        <v>0.13</v>
      </c>
      <c r="AG636" s="147">
        <f t="shared" si="1171"/>
        <v>0.13</v>
      </c>
      <c r="AH636" s="147">
        <f t="shared" si="1171"/>
        <v>0.13</v>
      </c>
      <c r="AI636" s="147">
        <f t="shared" si="1171"/>
        <v>0.13</v>
      </c>
      <c r="AJ636" s="147">
        <f t="shared" si="1171"/>
        <v>0.13</v>
      </c>
      <c r="AK636" s="147">
        <v>0.43</v>
      </c>
      <c r="AL636" s="147">
        <f t="shared" ref="AL636:AN636" si="1172">AK636</f>
        <v>0.43</v>
      </c>
      <c r="AM636" s="147">
        <f t="shared" si="1172"/>
        <v>0.43</v>
      </c>
      <c r="AN636" s="147">
        <f t="shared" si="1172"/>
        <v>0.43</v>
      </c>
      <c r="AO636" s="420">
        <v>0</v>
      </c>
      <c r="AP636" s="431">
        <f t="shared" si="989"/>
        <v>0</v>
      </c>
      <c r="AQ636" s="385">
        <v>0</v>
      </c>
      <c r="AR636" s="237">
        <f t="shared" si="990"/>
        <v>0</v>
      </c>
      <c r="AS636" s="96">
        <v>0</v>
      </c>
      <c r="AT636" s="431">
        <f t="shared" si="991"/>
        <v>0</v>
      </c>
      <c r="AU636" s="420">
        <v>0</v>
      </c>
      <c r="AV636" s="431">
        <f t="shared" si="992"/>
        <v>0</v>
      </c>
      <c r="AW636" s="385">
        <v>0</v>
      </c>
      <c r="AX636" s="431">
        <f t="shared" si="993"/>
        <v>0</v>
      </c>
      <c r="AY636" s="386">
        <v>0</v>
      </c>
      <c r="AZ636" s="431">
        <f t="shared" si="994"/>
        <v>0</v>
      </c>
      <c r="BA636" s="386">
        <v>0</v>
      </c>
      <c r="BB636" s="431">
        <f t="shared" si="995"/>
        <v>0</v>
      </c>
      <c r="BC636" s="386">
        <v>24</v>
      </c>
      <c r="BD636" s="431">
        <f t="shared" si="1006"/>
        <v>3.12</v>
      </c>
      <c r="BE636" s="385">
        <v>144</v>
      </c>
      <c r="BF636" s="431">
        <f t="shared" si="996"/>
        <v>61.92</v>
      </c>
      <c r="BG636" s="386">
        <v>216</v>
      </c>
      <c r="BH636" s="431">
        <f t="shared" si="997"/>
        <v>92.88</v>
      </c>
      <c r="BI636" s="386">
        <v>0</v>
      </c>
      <c r="BJ636" s="431">
        <f t="shared" si="998"/>
        <v>0</v>
      </c>
      <c r="BK636" s="385">
        <v>0</v>
      </c>
      <c r="BL636" s="445">
        <f t="shared" si="999"/>
        <v>0</v>
      </c>
      <c r="BM636" s="77" t="s">
        <v>207</v>
      </c>
      <c r="BN636" s="306"/>
      <c r="BO636" s="599"/>
      <c r="BP636" s="306" t="str">
        <f t="shared" si="1007"/>
        <v>L96909-xx1</v>
      </c>
    </row>
    <row r="637" spans="1:68" ht="14.25" hidden="1" customHeight="1">
      <c r="A637" s="493" t="s">
        <v>864</v>
      </c>
      <c r="B637" s="130" t="s">
        <v>1422</v>
      </c>
      <c r="C637" s="544" t="s">
        <v>87</v>
      </c>
      <c r="D637" s="549" t="s">
        <v>161</v>
      </c>
      <c r="E637" s="550" t="s">
        <v>194</v>
      </c>
      <c r="F637" s="1070"/>
      <c r="G637" s="214">
        <v>2024</v>
      </c>
      <c r="H637" s="176" t="s">
        <v>1521</v>
      </c>
      <c r="I637" s="176" t="s">
        <v>174</v>
      </c>
      <c r="J637" s="330" t="s">
        <v>196</v>
      </c>
      <c r="K637" s="176" t="s">
        <v>1181</v>
      </c>
      <c r="L637" s="176" t="s">
        <v>167</v>
      </c>
      <c r="M637" s="327" t="s">
        <v>1468</v>
      </c>
      <c r="N637" s="55">
        <v>5.4</v>
      </c>
      <c r="O637" s="55">
        <f t="shared" si="1000"/>
        <v>5.28</v>
      </c>
      <c r="P637" s="55">
        <v>5.93</v>
      </c>
      <c r="Q637" s="55">
        <f t="shared" si="1001"/>
        <v>5.93</v>
      </c>
      <c r="R637" s="55">
        <f t="shared" si="1001"/>
        <v>5.93</v>
      </c>
      <c r="S637" s="55">
        <f t="shared" si="1001"/>
        <v>5.93</v>
      </c>
      <c r="T637" s="55">
        <f t="shared" si="985"/>
        <v>5.93</v>
      </c>
      <c r="U637" s="55">
        <f t="shared" si="985"/>
        <v>5.93</v>
      </c>
      <c r="V637" s="55">
        <f t="shared" si="985"/>
        <v>5.93</v>
      </c>
      <c r="W637" s="55">
        <f t="shared" si="985"/>
        <v>5.93</v>
      </c>
      <c r="X637" s="55">
        <v>5.28</v>
      </c>
      <c r="Y637" s="55">
        <f t="shared" ref="Y637:AA637" si="1173">X637</f>
        <v>5.28</v>
      </c>
      <c r="Z637" s="55">
        <f t="shared" si="1173"/>
        <v>5.28</v>
      </c>
      <c r="AA637" s="55">
        <f t="shared" si="1173"/>
        <v>5.28</v>
      </c>
      <c r="AB637" s="147">
        <f t="shared" si="1003"/>
        <v>0.45</v>
      </c>
      <c r="AC637" s="147">
        <v>0.51</v>
      </c>
      <c r="AD637" s="147">
        <f t="shared" ref="AD637:AJ637" si="1174">AC637</f>
        <v>0.51</v>
      </c>
      <c r="AE637" s="147">
        <f t="shared" si="1174"/>
        <v>0.51</v>
      </c>
      <c r="AF637" s="147">
        <f t="shared" si="1174"/>
        <v>0.51</v>
      </c>
      <c r="AG637" s="147">
        <f t="shared" si="1174"/>
        <v>0.51</v>
      </c>
      <c r="AH637" s="147">
        <f t="shared" si="1174"/>
        <v>0.51</v>
      </c>
      <c r="AI637" s="147">
        <f t="shared" si="1174"/>
        <v>0.51</v>
      </c>
      <c r="AJ637" s="147">
        <f t="shared" si="1174"/>
        <v>0.51</v>
      </c>
      <c r="AK637" s="147">
        <v>0.45</v>
      </c>
      <c r="AL637" s="147">
        <f t="shared" ref="AL637:AN637" si="1175">AK637</f>
        <v>0.45</v>
      </c>
      <c r="AM637" s="147">
        <f t="shared" si="1175"/>
        <v>0.45</v>
      </c>
      <c r="AN637" s="147">
        <f t="shared" si="1175"/>
        <v>0.45</v>
      </c>
      <c r="AO637" s="420">
        <v>0</v>
      </c>
      <c r="AP637" s="431">
        <f t="shared" si="989"/>
        <v>0</v>
      </c>
      <c r="AQ637" s="385">
        <v>0</v>
      </c>
      <c r="AR637" s="237">
        <f t="shared" si="990"/>
        <v>0</v>
      </c>
      <c r="AS637" s="96">
        <v>0</v>
      </c>
      <c r="AT637" s="431">
        <f t="shared" si="991"/>
        <v>0</v>
      </c>
      <c r="AU637" s="420">
        <v>0</v>
      </c>
      <c r="AV637" s="431">
        <f t="shared" si="992"/>
        <v>0</v>
      </c>
      <c r="AW637" s="385">
        <v>0</v>
      </c>
      <c r="AX637" s="431">
        <f t="shared" si="993"/>
        <v>0</v>
      </c>
      <c r="AY637" s="386">
        <v>24</v>
      </c>
      <c r="AZ637" s="431">
        <f t="shared" si="994"/>
        <v>12.24</v>
      </c>
      <c r="BA637" s="386">
        <v>0</v>
      </c>
      <c r="BB637" s="431">
        <f t="shared" si="995"/>
        <v>0</v>
      </c>
      <c r="BC637" s="386">
        <v>0</v>
      </c>
      <c r="BD637" s="431">
        <f t="shared" si="1006"/>
        <v>0</v>
      </c>
      <c r="BE637" s="385">
        <v>0</v>
      </c>
      <c r="BF637" s="431">
        <f t="shared" si="996"/>
        <v>0</v>
      </c>
      <c r="BG637" s="386">
        <v>120</v>
      </c>
      <c r="BH637" s="431">
        <f t="shared" si="997"/>
        <v>54</v>
      </c>
      <c r="BI637" s="386">
        <v>228</v>
      </c>
      <c r="BJ637" s="431">
        <f t="shared" si="998"/>
        <v>102.60000000000001</v>
      </c>
      <c r="BK637" s="385">
        <v>168</v>
      </c>
      <c r="BL637" s="445">
        <f t="shared" si="999"/>
        <v>75.600000000000009</v>
      </c>
      <c r="BM637" s="77" t="s">
        <v>1522</v>
      </c>
      <c r="BN637" s="306"/>
      <c r="BO637" s="599"/>
      <c r="BP637" s="306" t="str">
        <f t="shared" si="1007"/>
        <v>P10204-xx1</v>
      </c>
    </row>
    <row r="638" spans="1:68" ht="14.25" hidden="1" customHeight="1">
      <c r="A638" s="493" t="s">
        <v>864</v>
      </c>
      <c r="B638" s="130" t="s">
        <v>1422</v>
      </c>
      <c r="C638" s="544" t="s">
        <v>87</v>
      </c>
      <c r="D638" s="549" t="s">
        <v>161</v>
      </c>
      <c r="E638" s="550" t="s">
        <v>194</v>
      </c>
      <c r="F638" s="1070"/>
      <c r="G638" s="214">
        <v>2020</v>
      </c>
      <c r="H638" s="176" t="s">
        <v>1521</v>
      </c>
      <c r="I638" s="176" t="s">
        <v>174</v>
      </c>
      <c r="J638" s="330" t="s">
        <v>196</v>
      </c>
      <c r="K638" s="176" t="s">
        <v>1181</v>
      </c>
      <c r="L638" s="176" t="s">
        <v>167</v>
      </c>
      <c r="M638" s="327" t="s">
        <v>1469</v>
      </c>
      <c r="N638" s="55">
        <v>4.88</v>
      </c>
      <c r="O638" s="55">
        <f t="shared" si="1000"/>
        <v>4.96</v>
      </c>
      <c r="P638" s="55">
        <v>5.26</v>
      </c>
      <c r="Q638" s="55">
        <f t="shared" si="1001"/>
        <v>5.26</v>
      </c>
      <c r="R638" s="55">
        <f t="shared" si="1001"/>
        <v>5.26</v>
      </c>
      <c r="S638" s="55">
        <f t="shared" si="1001"/>
        <v>5.26</v>
      </c>
      <c r="T638" s="55">
        <f t="shared" si="985"/>
        <v>5.26</v>
      </c>
      <c r="U638" s="55">
        <f t="shared" si="985"/>
        <v>5.26</v>
      </c>
      <c r="V638" s="55">
        <f t="shared" si="985"/>
        <v>5.26</v>
      </c>
      <c r="W638" s="55">
        <f t="shared" si="985"/>
        <v>5.26</v>
      </c>
      <c r="X638" s="55">
        <v>4.96</v>
      </c>
      <c r="Y638" s="55">
        <f t="shared" ref="Y638:AA638" si="1176">X638</f>
        <v>4.96</v>
      </c>
      <c r="Z638" s="55">
        <f t="shared" si="1176"/>
        <v>4.96</v>
      </c>
      <c r="AA638" s="55">
        <f t="shared" si="1176"/>
        <v>4.96</v>
      </c>
      <c r="AB638" s="147">
        <f t="shared" si="1003"/>
        <v>0.13</v>
      </c>
      <c r="AC638" s="147">
        <v>0.13</v>
      </c>
      <c r="AD638" s="147">
        <f t="shared" ref="AD638:AJ638" si="1177">AC638</f>
        <v>0.13</v>
      </c>
      <c r="AE638" s="147">
        <f t="shared" si="1177"/>
        <v>0.13</v>
      </c>
      <c r="AF638" s="147">
        <f t="shared" si="1177"/>
        <v>0.13</v>
      </c>
      <c r="AG638" s="147">
        <f t="shared" si="1177"/>
        <v>0.13</v>
      </c>
      <c r="AH638" s="147">
        <f t="shared" si="1177"/>
        <v>0.13</v>
      </c>
      <c r="AI638" s="147">
        <f t="shared" si="1177"/>
        <v>0.13</v>
      </c>
      <c r="AJ638" s="147">
        <f t="shared" si="1177"/>
        <v>0.13</v>
      </c>
      <c r="AK638" s="147">
        <v>0.43</v>
      </c>
      <c r="AL638" s="147">
        <f t="shared" ref="AL638:AN638" si="1178">AK638</f>
        <v>0.43</v>
      </c>
      <c r="AM638" s="147">
        <f t="shared" si="1178"/>
        <v>0.43</v>
      </c>
      <c r="AN638" s="147">
        <f t="shared" si="1178"/>
        <v>0.43</v>
      </c>
      <c r="AO638" s="420">
        <v>4164</v>
      </c>
      <c r="AP638" s="431">
        <f t="shared" si="989"/>
        <v>541.32000000000005</v>
      </c>
      <c r="AQ638" s="385">
        <v>3588</v>
      </c>
      <c r="AR638" s="237">
        <f t="shared" si="990"/>
        <v>466.44</v>
      </c>
      <c r="AS638" s="96">
        <v>576</v>
      </c>
      <c r="AT638" s="431">
        <f t="shared" si="991"/>
        <v>74.88</v>
      </c>
      <c r="AU638" s="420">
        <v>3720</v>
      </c>
      <c r="AV638" s="431">
        <f t="shared" si="992"/>
        <v>483.6</v>
      </c>
      <c r="AW638" s="385">
        <v>1836</v>
      </c>
      <c r="AX638" s="431">
        <f t="shared" si="993"/>
        <v>238.68</v>
      </c>
      <c r="AY638" s="386">
        <v>1656</v>
      </c>
      <c r="AZ638" s="431">
        <f t="shared" si="994"/>
        <v>215.28</v>
      </c>
      <c r="BA638" s="386">
        <v>3744</v>
      </c>
      <c r="BB638" s="431">
        <f t="shared" si="995"/>
        <v>486.72</v>
      </c>
      <c r="BC638" s="386">
        <v>1296</v>
      </c>
      <c r="BD638" s="431">
        <f t="shared" si="1006"/>
        <v>168.48000000000002</v>
      </c>
      <c r="BE638" s="385">
        <v>6848</v>
      </c>
      <c r="BF638" s="431">
        <f t="shared" si="996"/>
        <v>2944.64</v>
      </c>
      <c r="BG638" s="386">
        <v>7464</v>
      </c>
      <c r="BH638" s="431">
        <f t="shared" si="997"/>
        <v>3209.52</v>
      </c>
      <c r="BI638" s="386">
        <v>6744</v>
      </c>
      <c r="BJ638" s="431">
        <f t="shared" si="998"/>
        <v>2899.92</v>
      </c>
      <c r="BK638" s="385">
        <v>1980</v>
      </c>
      <c r="BL638" s="445">
        <f t="shared" si="999"/>
        <v>851.4</v>
      </c>
      <c r="BM638" s="77" t="s">
        <v>207</v>
      </c>
      <c r="BN638" s="306"/>
      <c r="BO638" s="599"/>
      <c r="BP638" s="306" t="str">
        <f t="shared" si="1007"/>
        <v>L96909-xx1</v>
      </c>
    </row>
    <row r="639" spans="1:68" ht="14.25" hidden="1" customHeight="1">
      <c r="A639" s="493" t="s">
        <v>864</v>
      </c>
      <c r="B639" s="130" t="s">
        <v>1422</v>
      </c>
      <c r="C639" s="544" t="s">
        <v>87</v>
      </c>
      <c r="D639" s="549" t="s">
        <v>161</v>
      </c>
      <c r="E639" s="550" t="s">
        <v>194</v>
      </c>
      <c r="F639" s="1070"/>
      <c r="G639" s="214">
        <v>2024</v>
      </c>
      <c r="H639" s="176" t="s">
        <v>1521</v>
      </c>
      <c r="I639" s="176" t="s">
        <v>174</v>
      </c>
      <c r="J639" s="330" t="s">
        <v>196</v>
      </c>
      <c r="K639" s="176" t="s">
        <v>1181</v>
      </c>
      <c r="L639" s="176" t="s">
        <v>167</v>
      </c>
      <c r="M639" s="327" t="s">
        <v>1469</v>
      </c>
      <c r="N639" s="55">
        <v>5.4</v>
      </c>
      <c r="O639" s="55">
        <f t="shared" si="1000"/>
        <v>5.13</v>
      </c>
      <c r="P639" s="55">
        <v>5.78</v>
      </c>
      <c r="Q639" s="55">
        <f t="shared" si="1001"/>
        <v>5.78</v>
      </c>
      <c r="R639" s="55">
        <f t="shared" si="1001"/>
        <v>5.78</v>
      </c>
      <c r="S639" s="55">
        <f t="shared" si="1001"/>
        <v>5.78</v>
      </c>
      <c r="T639" s="55">
        <f t="shared" si="985"/>
        <v>5.78</v>
      </c>
      <c r="U639" s="55">
        <f t="shared" si="985"/>
        <v>5.78</v>
      </c>
      <c r="V639" s="55">
        <f t="shared" si="985"/>
        <v>5.78</v>
      </c>
      <c r="W639" s="55">
        <f t="shared" si="985"/>
        <v>5.78</v>
      </c>
      <c r="X639" s="55">
        <v>5.13</v>
      </c>
      <c r="Y639" s="55">
        <f t="shared" ref="Y639:AA639" si="1179">X639</f>
        <v>5.13</v>
      </c>
      <c r="Z639" s="55">
        <f t="shared" si="1179"/>
        <v>5.13</v>
      </c>
      <c r="AA639" s="55">
        <f t="shared" si="1179"/>
        <v>5.13</v>
      </c>
      <c r="AB639" s="147">
        <f t="shared" si="1003"/>
        <v>0.45</v>
      </c>
      <c r="AC639" s="147">
        <v>0.51</v>
      </c>
      <c r="AD639" s="147">
        <f t="shared" ref="AD639:AJ639" si="1180">AC639</f>
        <v>0.51</v>
      </c>
      <c r="AE639" s="147">
        <f t="shared" si="1180"/>
        <v>0.51</v>
      </c>
      <c r="AF639" s="147">
        <f t="shared" si="1180"/>
        <v>0.51</v>
      </c>
      <c r="AG639" s="147">
        <f t="shared" si="1180"/>
        <v>0.51</v>
      </c>
      <c r="AH639" s="147">
        <f t="shared" si="1180"/>
        <v>0.51</v>
      </c>
      <c r="AI639" s="147">
        <f t="shared" si="1180"/>
        <v>0.51</v>
      </c>
      <c r="AJ639" s="147">
        <f t="shared" si="1180"/>
        <v>0.51</v>
      </c>
      <c r="AK639" s="147">
        <v>0.45</v>
      </c>
      <c r="AL639" s="147">
        <f t="shared" ref="AL639:AN639" si="1181">AK639</f>
        <v>0.45</v>
      </c>
      <c r="AM639" s="147">
        <f t="shared" si="1181"/>
        <v>0.45</v>
      </c>
      <c r="AN639" s="147">
        <f t="shared" si="1181"/>
        <v>0.45</v>
      </c>
      <c r="AO639" s="420">
        <v>120</v>
      </c>
      <c r="AP639" s="431">
        <f t="shared" si="989"/>
        <v>61.2</v>
      </c>
      <c r="AQ639" s="385">
        <v>156</v>
      </c>
      <c r="AR639" s="237">
        <f t="shared" si="990"/>
        <v>79.56</v>
      </c>
      <c r="AS639" s="96">
        <v>360</v>
      </c>
      <c r="AT639" s="431">
        <f t="shared" si="991"/>
        <v>183.6</v>
      </c>
      <c r="AU639" s="420">
        <v>468</v>
      </c>
      <c r="AV639" s="431">
        <f t="shared" si="992"/>
        <v>238.68</v>
      </c>
      <c r="AW639" s="385">
        <v>96</v>
      </c>
      <c r="AX639" s="431">
        <f t="shared" si="993"/>
        <v>48.96</v>
      </c>
      <c r="AY639" s="386">
        <v>156</v>
      </c>
      <c r="AZ639" s="431">
        <f t="shared" si="994"/>
        <v>79.56</v>
      </c>
      <c r="BA639" s="386">
        <v>264</v>
      </c>
      <c r="BB639" s="431">
        <f t="shared" si="995"/>
        <v>134.64000000000001</v>
      </c>
      <c r="BC639" s="386">
        <v>528</v>
      </c>
      <c r="BD639" s="431">
        <f t="shared" si="1006"/>
        <v>269.28000000000003</v>
      </c>
      <c r="BE639" s="385">
        <v>1920</v>
      </c>
      <c r="BF639" s="431">
        <f t="shared" si="996"/>
        <v>864</v>
      </c>
      <c r="BG639" s="386">
        <v>2172</v>
      </c>
      <c r="BH639" s="431">
        <f t="shared" si="997"/>
        <v>977.4</v>
      </c>
      <c r="BI639" s="386">
        <v>5256</v>
      </c>
      <c r="BJ639" s="431">
        <f t="shared" si="998"/>
        <v>2365.2000000000003</v>
      </c>
      <c r="BK639" s="385">
        <v>2472</v>
      </c>
      <c r="BL639" s="445">
        <f t="shared" si="999"/>
        <v>1112.4000000000001</v>
      </c>
      <c r="BM639" s="77" t="s">
        <v>1522</v>
      </c>
      <c r="BN639" s="306"/>
      <c r="BO639" s="599"/>
      <c r="BP639" s="306" t="str">
        <f t="shared" si="1007"/>
        <v>P10204-xx1</v>
      </c>
    </row>
    <row r="640" spans="1:68" ht="14.25" hidden="1" customHeight="1">
      <c r="A640" s="493" t="s">
        <v>864</v>
      </c>
      <c r="B640" s="130" t="s">
        <v>1422</v>
      </c>
      <c r="C640" s="544" t="s">
        <v>87</v>
      </c>
      <c r="D640" s="549" t="s">
        <v>161</v>
      </c>
      <c r="E640" s="550" t="s">
        <v>194</v>
      </c>
      <c r="F640" s="1070"/>
      <c r="G640" s="214">
        <v>2020</v>
      </c>
      <c r="H640" s="176" t="s">
        <v>1521</v>
      </c>
      <c r="I640" s="176" t="s">
        <v>174</v>
      </c>
      <c r="J640" s="330" t="s">
        <v>196</v>
      </c>
      <c r="K640" s="176" t="s">
        <v>1181</v>
      </c>
      <c r="L640" s="176" t="s">
        <v>167</v>
      </c>
      <c r="M640" s="327" t="s">
        <v>1469</v>
      </c>
      <c r="N640" s="55">
        <v>5.28</v>
      </c>
      <c r="O640" s="55">
        <f t="shared" si="1000"/>
        <v>5.36</v>
      </c>
      <c r="P640" s="55">
        <v>5.66</v>
      </c>
      <c r="Q640" s="55">
        <f t="shared" si="1001"/>
        <v>5.66</v>
      </c>
      <c r="R640" s="55">
        <f t="shared" si="1001"/>
        <v>5.66</v>
      </c>
      <c r="S640" s="55">
        <f t="shared" si="1001"/>
        <v>5.66</v>
      </c>
      <c r="T640" s="55">
        <f t="shared" si="985"/>
        <v>5.66</v>
      </c>
      <c r="U640" s="55">
        <f t="shared" si="985"/>
        <v>5.66</v>
      </c>
      <c r="V640" s="55">
        <f t="shared" si="985"/>
        <v>5.66</v>
      </c>
      <c r="W640" s="55">
        <f t="shared" si="985"/>
        <v>5.66</v>
      </c>
      <c r="X640" s="55">
        <v>5.36</v>
      </c>
      <c r="Y640" s="55">
        <f t="shared" ref="Y640:AA640" si="1182">X640</f>
        <v>5.36</v>
      </c>
      <c r="Z640" s="55">
        <f t="shared" si="1182"/>
        <v>5.36</v>
      </c>
      <c r="AA640" s="55">
        <f t="shared" si="1182"/>
        <v>5.36</v>
      </c>
      <c r="AB640" s="147">
        <f t="shared" si="1003"/>
        <v>0.13</v>
      </c>
      <c r="AC640" s="147">
        <v>0.13</v>
      </c>
      <c r="AD640" s="147">
        <f t="shared" ref="AD640:AJ640" si="1183">AC640</f>
        <v>0.13</v>
      </c>
      <c r="AE640" s="147">
        <f t="shared" si="1183"/>
        <v>0.13</v>
      </c>
      <c r="AF640" s="147">
        <f t="shared" si="1183"/>
        <v>0.13</v>
      </c>
      <c r="AG640" s="147">
        <f t="shared" si="1183"/>
        <v>0.13</v>
      </c>
      <c r="AH640" s="147">
        <f t="shared" si="1183"/>
        <v>0.13</v>
      </c>
      <c r="AI640" s="147">
        <f t="shared" si="1183"/>
        <v>0.13</v>
      </c>
      <c r="AJ640" s="147">
        <f t="shared" si="1183"/>
        <v>0.13</v>
      </c>
      <c r="AK640" s="147">
        <v>0.43</v>
      </c>
      <c r="AL640" s="147">
        <f t="shared" ref="AL640:AN640" si="1184">AK640</f>
        <v>0.43</v>
      </c>
      <c r="AM640" s="147">
        <f t="shared" si="1184"/>
        <v>0.43</v>
      </c>
      <c r="AN640" s="147">
        <f t="shared" si="1184"/>
        <v>0.43</v>
      </c>
      <c r="AO640" s="420">
        <v>0</v>
      </c>
      <c r="AP640" s="431">
        <f t="shared" si="989"/>
        <v>0</v>
      </c>
      <c r="AQ640" s="385">
        <v>0</v>
      </c>
      <c r="AR640" s="237">
        <f t="shared" si="990"/>
        <v>0</v>
      </c>
      <c r="AS640" s="96">
        <v>0</v>
      </c>
      <c r="AT640" s="431">
        <f t="shared" si="991"/>
        <v>0</v>
      </c>
      <c r="AU640" s="420">
        <v>0</v>
      </c>
      <c r="AV640" s="431">
        <f t="shared" si="992"/>
        <v>0</v>
      </c>
      <c r="AW640" s="385">
        <v>0</v>
      </c>
      <c r="AX640" s="431">
        <f t="shared" si="993"/>
        <v>0</v>
      </c>
      <c r="AY640" s="386">
        <v>0</v>
      </c>
      <c r="AZ640" s="431">
        <f t="shared" si="994"/>
        <v>0</v>
      </c>
      <c r="BA640" s="386">
        <v>0</v>
      </c>
      <c r="BB640" s="431">
        <f t="shared" si="995"/>
        <v>0</v>
      </c>
      <c r="BC640" s="386">
        <v>0</v>
      </c>
      <c r="BD640" s="431">
        <f t="shared" si="1006"/>
        <v>0</v>
      </c>
      <c r="BE640" s="385">
        <v>0</v>
      </c>
      <c r="BF640" s="431">
        <f t="shared" si="996"/>
        <v>0</v>
      </c>
      <c r="BG640" s="386">
        <v>0</v>
      </c>
      <c r="BH640" s="431">
        <f t="shared" si="997"/>
        <v>0</v>
      </c>
      <c r="BI640" s="386">
        <v>0</v>
      </c>
      <c r="BJ640" s="431">
        <f t="shared" si="998"/>
        <v>0</v>
      </c>
      <c r="BK640" s="385">
        <v>0</v>
      </c>
      <c r="BL640" s="445">
        <f t="shared" si="999"/>
        <v>0</v>
      </c>
      <c r="BM640" s="77" t="s">
        <v>1523</v>
      </c>
      <c r="BN640" s="306"/>
      <c r="BO640" s="599"/>
      <c r="BP640" s="306" t="str">
        <f t="shared" si="1007"/>
        <v>L96909-KD1</v>
      </c>
    </row>
    <row r="641" spans="1:68" ht="14.25" hidden="1" customHeight="1">
      <c r="A641" s="493" t="s">
        <v>864</v>
      </c>
      <c r="B641" s="130" t="s">
        <v>1422</v>
      </c>
      <c r="C641" s="544" t="s">
        <v>87</v>
      </c>
      <c r="D641" s="549" t="s">
        <v>161</v>
      </c>
      <c r="E641" s="550" t="s">
        <v>194</v>
      </c>
      <c r="F641" s="1070"/>
      <c r="G641" s="214">
        <v>2024</v>
      </c>
      <c r="H641" s="176" t="s">
        <v>1521</v>
      </c>
      <c r="I641" s="176" t="s">
        <v>174</v>
      </c>
      <c r="J641" s="330" t="s">
        <v>196</v>
      </c>
      <c r="K641" s="176" t="s">
        <v>1181</v>
      </c>
      <c r="L641" s="176" t="s">
        <v>167</v>
      </c>
      <c r="M641" s="327" t="s">
        <v>1469</v>
      </c>
      <c r="N641" s="55">
        <v>5.8</v>
      </c>
      <c r="O641" s="55">
        <f t="shared" si="1000"/>
        <v>5.53</v>
      </c>
      <c r="P641" s="55">
        <v>6.18</v>
      </c>
      <c r="Q641" s="55">
        <f t="shared" si="1001"/>
        <v>6.18</v>
      </c>
      <c r="R641" s="55">
        <f t="shared" si="1001"/>
        <v>6.18</v>
      </c>
      <c r="S641" s="55">
        <f t="shared" si="1001"/>
        <v>6.18</v>
      </c>
      <c r="T641" s="55">
        <f t="shared" si="985"/>
        <v>6.18</v>
      </c>
      <c r="U641" s="55">
        <f t="shared" si="985"/>
        <v>6.18</v>
      </c>
      <c r="V641" s="55">
        <f t="shared" si="985"/>
        <v>6.18</v>
      </c>
      <c r="W641" s="55">
        <f t="shared" si="985"/>
        <v>6.18</v>
      </c>
      <c r="X641" s="55">
        <v>5.53</v>
      </c>
      <c r="Y641" s="55">
        <f t="shared" ref="Y641:AA641" si="1185">X641</f>
        <v>5.53</v>
      </c>
      <c r="Z641" s="55">
        <f t="shared" si="1185"/>
        <v>5.53</v>
      </c>
      <c r="AA641" s="55">
        <f t="shared" si="1185"/>
        <v>5.53</v>
      </c>
      <c r="AB641" s="147">
        <f t="shared" si="1003"/>
        <v>0.46</v>
      </c>
      <c r="AC641" s="147">
        <v>0.51</v>
      </c>
      <c r="AD641" s="147">
        <f t="shared" ref="AD641:AJ641" si="1186">AC641</f>
        <v>0.51</v>
      </c>
      <c r="AE641" s="147">
        <f t="shared" si="1186"/>
        <v>0.51</v>
      </c>
      <c r="AF641" s="147">
        <f t="shared" si="1186"/>
        <v>0.51</v>
      </c>
      <c r="AG641" s="147">
        <f t="shared" si="1186"/>
        <v>0.51</v>
      </c>
      <c r="AH641" s="147">
        <f t="shared" si="1186"/>
        <v>0.51</v>
      </c>
      <c r="AI641" s="147">
        <f t="shared" si="1186"/>
        <v>0.51</v>
      </c>
      <c r="AJ641" s="147">
        <f t="shared" si="1186"/>
        <v>0.51</v>
      </c>
      <c r="AK641" s="147">
        <v>0.46</v>
      </c>
      <c r="AL641" s="147">
        <f t="shared" ref="AL641:AN641" si="1187">AK641</f>
        <v>0.46</v>
      </c>
      <c r="AM641" s="147">
        <f t="shared" si="1187"/>
        <v>0.46</v>
      </c>
      <c r="AN641" s="147">
        <f t="shared" si="1187"/>
        <v>0.46</v>
      </c>
      <c r="AO641" s="420">
        <v>0</v>
      </c>
      <c r="AP641" s="431">
        <f t="shared" si="989"/>
        <v>0</v>
      </c>
      <c r="AQ641" s="385">
        <v>0</v>
      </c>
      <c r="AR641" s="237">
        <f t="shared" si="990"/>
        <v>0</v>
      </c>
      <c r="AS641" s="96">
        <v>0</v>
      </c>
      <c r="AT641" s="431">
        <f t="shared" si="991"/>
        <v>0</v>
      </c>
      <c r="AU641" s="420">
        <v>0</v>
      </c>
      <c r="AV641" s="431">
        <f t="shared" si="992"/>
        <v>0</v>
      </c>
      <c r="AW641" s="385">
        <v>0</v>
      </c>
      <c r="AX641" s="431">
        <f t="shared" si="993"/>
        <v>0</v>
      </c>
      <c r="AY641" s="386">
        <v>0</v>
      </c>
      <c r="AZ641" s="431">
        <f t="shared" si="994"/>
        <v>0</v>
      </c>
      <c r="BA641" s="386">
        <v>0</v>
      </c>
      <c r="BB641" s="431">
        <f t="shared" si="995"/>
        <v>0</v>
      </c>
      <c r="BC641" s="386">
        <v>0</v>
      </c>
      <c r="BD641" s="431">
        <f t="shared" si="1006"/>
        <v>0</v>
      </c>
      <c r="BE641" s="385">
        <v>0</v>
      </c>
      <c r="BF641" s="431">
        <f t="shared" si="996"/>
        <v>0</v>
      </c>
      <c r="BG641" s="386">
        <v>0</v>
      </c>
      <c r="BH641" s="431">
        <f t="shared" si="997"/>
        <v>0</v>
      </c>
      <c r="BI641" s="386">
        <v>0</v>
      </c>
      <c r="BJ641" s="431">
        <f t="shared" si="998"/>
        <v>0</v>
      </c>
      <c r="BK641" s="385">
        <v>0</v>
      </c>
      <c r="BL641" s="445">
        <f t="shared" si="999"/>
        <v>0</v>
      </c>
      <c r="BM641" s="77" t="s">
        <v>1524</v>
      </c>
      <c r="BN641" s="306"/>
      <c r="BO641" s="599"/>
      <c r="BP641" s="306" t="str">
        <f t="shared" si="1007"/>
        <v>P10204-KD1</v>
      </c>
    </row>
    <row r="642" spans="1:68" ht="14.25" hidden="1" customHeight="1">
      <c r="A642" s="493" t="s">
        <v>864</v>
      </c>
      <c r="B642" s="130" t="s">
        <v>1422</v>
      </c>
      <c r="C642" s="544" t="s">
        <v>87</v>
      </c>
      <c r="D642" s="549" t="s">
        <v>161</v>
      </c>
      <c r="E642" s="550" t="s">
        <v>194</v>
      </c>
      <c r="F642" s="1070"/>
      <c r="G642" s="214">
        <v>2020</v>
      </c>
      <c r="H642" s="176" t="s">
        <v>1521</v>
      </c>
      <c r="I642" s="176" t="s">
        <v>174</v>
      </c>
      <c r="J642" s="330" t="s">
        <v>196</v>
      </c>
      <c r="K642" s="176" t="s">
        <v>1181</v>
      </c>
      <c r="L642" s="176" t="s">
        <v>167</v>
      </c>
      <c r="M642" s="327" t="s">
        <v>1474</v>
      </c>
      <c r="N642" s="55">
        <v>4.88</v>
      </c>
      <c r="O642" s="55">
        <f t="shared" si="1000"/>
        <v>4.88</v>
      </c>
      <c r="P642" s="55">
        <v>5.18</v>
      </c>
      <c r="Q642" s="55">
        <f t="shared" si="1001"/>
        <v>5.18</v>
      </c>
      <c r="R642" s="55">
        <f t="shared" si="1001"/>
        <v>5.18</v>
      </c>
      <c r="S642" s="55">
        <f t="shared" si="1001"/>
        <v>5.18</v>
      </c>
      <c r="T642" s="55">
        <f t="shared" si="985"/>
        <v>5.18</v>
      </c>
      <c r="U642" s="55">
        <f t="shared" si="985"/>
        <v>5.18</v>
      </c>
      <c r="V642" s="55">
        <f t="shared" si="985"/>
        <v>5.18</v>
      </c>
      <c r="W642" s="55">
        <f t="shared" si="985"/>
        <v>5.18</v>
      </c>
      <c r="X642" s="55">
        <v>4.88</v>
      </c>
      <c r="Y642" s="55">
        <f t="shared" ref="Y642:AA642" si="1188">X642</f>
        <v>4.88</v>
      </c>
      <c r="Z642" s="55">
        <f t="shared" si="1188"/>
        <v>4.88</v>
      </c>
      <c r="AA642" s="55">
        <f t="shared" si="1188"/>
        <v>4.88</v>
      </c>
      <c r="AB642" s="147">
        <f t="shared" si="1003"/>
        <v>0.13</v>
      </c>
      <c r="AC642" s="147">
        <v>0.13</v>
      </c>
      <c r="AD642" s="147">
        <f t="shared" ref="AD642:AJ642" si="1189">AC642</f>
        <v>0.13</v>
      </c>
      <c r="AE642" s="147">
        <f t="shared" si="1189"/>
        <v>0.13</v>
      </c>
      <c r="AF642" s="147">
        <f t="shared" si="1189"/>
        <v>0.13</v>
      </c>
      <c r="AG642" s="147">
        <f t="shared" si="1189"/>
        <v>0.13</v>
      </c>
      <c r="AH642" s="147">
        <f t="shared" si="1189"/>
        <v>0.13</v>
      </c>
      <c r="AI642" s="147">
        <f t="shared" si="1189"/>
        <v>0.13</v>
      </c>
      <c r="AJ642" s="147">
        <f t="shared" si="1189"/>
        <v>0.13</v>
      </c>
      <c r="AK642" s="147">
        <v>0.43</v>
      </c>
      <c r="AL642" s="147">
        <f t="shared" ref="AL642:AN642" si="1190">AK642</f>
        <v>0.43</v>
      </c>
      <c r="AM642" s="147">
        <f t="shared" si="1190"/>
        <v>0.43</v>
      </c>
      <c r="AN642" s="147">
        <f t="shared" si="1190"/>
        <v>0.43</v>
      </c>
      <c r="AO642" s="420">
        <v>1068</v>
      </c>
      <c r="AP642" s="431">
        <f t="shared" si="989"/>
        <v>138.84</v>
      </c>
      <c r="AQ642" s="385">
        <v>552</v>
      </c>
      <c r="AR642" s="237">
        <f t="shared" si="990"/>
        <v>71.760000000000005</v>
      </c>
      <c r="AS642" s="96">
        <v>420</v>
      </c>
      <c r="AT642" s="431">
        <f t="shared" si="991"/>
        <v>54.6</v>
      </c>
      <c r="AU642" s="420">
        <v>1080</v>
      </c>
      <c r="AV642" s="431">
        <f t="shared" si="992"/>
        <v>140.4</v>
      </c>
      <c r="AW642" s="385">
        <v>984</v>
      </c>
      <c r="AX642" s="431">
        <f t="shared" si="993"/>
        <v>127.92</v>
      </c>
      <c r="AY642" s="386">
        <v>1584</v>
      </c>
      <c r="AZ642" s="431">
        <f t="shared" si="994"/>
        <v>205.92000000000002</v>
      </c>
      <c r="BA642" s="386">
        <v>1464</v>
      </c>
      <c r="BB642" s="431">
        <f t="shared" si="995"/>
        <v>190.32</v>
      </c>
      <c r="BC642" s="386">
        <v>1116</v>
      </c>
      <c r="BD642" s="431">
        <f t="shared" si="1006"/>
        <v>145.08000000000001</v>
      </c>
      <c r="BE642" s="385">
        <v>3060</v>
      </c>
      <c r="BF642" s="431">
        <f t="shared" si="996"/>
        <v>1315.8</v>
      </c>
      <c r="BG642" s="386">
        <v>5052</v>
      </c>
      <c r="BH642" s="431">
        <f t="shared" si="997"/>
        <v>2172.36</v>
      </c>
      <c r="BI642" s="386">
        <v>2688</v>
      </c>
      <c r="BJ642" s="431">
        <f t="shared" si="998"/>
        <v>1155.8399999999999</v>
      </c>
      <c r="BK642" s="385">
        <v>3216</v>
      </c>
      <c r="BL642" s="445">
        <f t="shared" si="999"/>
        <v>1382.8799999999999</v>
      </c>
      <c r="BM642" s="77" t="s">
        <v>207</v>
      </c>
      <c r="BN642" s="306"/>
      <c r="BO642" s="599"/>
      <c r="BP642" s="306" t="str">
        <f t="shared" si="1007"/>
        <v>L96909-xx1</v>
      </c>
    </row>
    <row r="643" spans="1:68" ht="14.25" hidden="1" customHeight="1">
      <c r="A643" s="493" t="s">
        <v>864</v>
      </c>
      <c r="B643" s="130" t="s">
        <v>1422</v>
      </c>
      <c r="C643" s="544" t="s">
        <v>87</v>
      </c>
      <c r="D643" s="549" t="s">
        <v>161</v>
      </c>
      <c r="E643" s="550" t="s">
        <v>194</v>
      </c>
      <c r="F643" s="1070"/>
      <c r="G643" s="214">
        <v>2024</v>
      </c>
      <c r="H643" s="176" t="s">
        <v>1521</v>
      </c>
      <c r="I643" s="176" t="s">
        <v>174</v>
      </c>
      <c r="J643" s="330" t="s">
        <v>196</v>
      </c>
      <c r="K643" s="176" t="s">
        <v>1181</v>
      </c>
      <c r="L643" s="176" t="s">
        <v>167</v>
      </c>
      <c r="M643" s="327" t="s">
        <v>1474</v>
      </c>
      <c r="N643" s="55">
        <v>5.4</v>
      </c>
      <c r="O643" s="55">
        <f t="shared" si="1000"/>
        <v>5.05</v>
      </c>
      <c r="P643" s="55">
        <v>5.7</v>
      </c>
      <c r="Q643" s="55">
        <f t="shared" si="1001"/>
        <v>5.7</v>
      </c>
      <c r="R643" s="55">
        <f t="shared" si="1001"/>
        <v>5.7</v>
      </c>
      <c r="S643" s="55">
        <f t="shared" si="1001"/>
        <v>5.7</v>
      </c>
      <c r="T643" s="55">
        <f t="shared" si="985"/>
        <v>5.7</v>
      </c>
      <c r="U643" s="55">
        <f t="shared" si="985"/>
        <v>5.7</v>
      </c>
      <c r="V643" s="55">
        <f t="shared" si="985"/>
        <v>5.7</v>
      </c>
      <c r="W643" s="55">
        <f t="shared" si="985"/>
        <v>5.7</v>
      </c>
      <c r="X643" s="55">
        <v>5.05</v>
      </c>
      <c r="Y643" s="55">
        <f t="shared" ref="Y643:AA643" si="1191">X643</f>
        <v>5.05</v>
      </c>
      <c r="Z643" s="55">
        <f t="shared" si="1191"/>
        <v>5.05</v>
      </c>
      <c r="AA643" s="55">
        <f t="shared" si="1191"/>
        <v>5.05</v>
      </c>
      <c r="AB643" s="147">
        <f t="shared" si="1003"/>
        <v>0.45</v>
      </c>
      <c r="AC643" s="147">
        <v>0.51</v>
      </c>
      <c r="AD643" s="147">
        <f t="shared" ref="AD643:AJ643" si="1192">AC643</f>
        <v>0.51</v>
      </c>
      <c r="AE643" s="147">
        <f t="shared" si="1192"/>
        <v>0.51</v>
      </c>
      <c r="AF643" s="147">
        <f t="shared" si="1192"/>
        <v>0.51</v>
      </c>
      <c r="AG643" s="147">
        <f t="shared" si="1192"/>
        <v>0.51</v>
      </c>
      <c r="AH643" s="147">
        <f t="shared" si="1192"/>
        <v>0.51</v>
      </c>
      <c r="AI643" s="147">
        <f t="shared" si="1192"/>
        <v>0.51</v>
      </c>
      <c r="AJ643" s="147">
        <f t="shared" si="1192"/>
        <v>0.51</v>
      </c>
      <c r="AK643" s="147">
        <v>0.45</v>
      </c>
      <c r="AL643" s="147">
        <f t="shared" ref="AL643:AN643" si="1193">AK643</f>
        <v>0.45</v>
      </c>
      <c r="AM643" s="147">
        <f t="shared" si="1193"/>
        <v>0.45</v>
      </c>
      <c r="AN643" s="147">
        <f t="shared" si="1193"/>
        <v>0.45</v>
      </c>
      <c r="AO643" s="420">
        <v>0</v>
      </c>
      <c r="AP643" s="431">
        <f t="shared" si="989"/>
        <v>0</v>
      </c>
      <c r="AQ643" s="385">
        <v>0</v>
      </c>
      <c r="AR643" s="237">
        <f t="shared" si="990"/>
        <v>0</v>
      </c>
      <c r="AS643" s="96">
        <v>12</v>
      </c>
      <c r="AT643" s="431">
        <f t="shared" si="991"/>
        <v>6.12</v>
      </c>
      <c r="AU643" s="420">
        <v>0</v>
      </c>
      <c r="AV643" s="431">
        <f t="shared" si="992"/>
        <v>0</v>
      </c>
      <c r="AW643" s="385">
        <v>175</v>
      </c>
      <c r="AX643" s="431">
        <f t="shared" si="993"/>
        <v>89.25</v>
      </c>
      <c r="AY643" s="386">
        <v>445</v>
      </c>
      <c r="AZ643" s="431">
        <f t="shared" si="994"/>
        <v>226.95000000000002</v>
      </c>
      <c r="BA643" s="386">
        <v>408</v>
      </c>
      <c r="BB643" s="431">
        <f t="shared" si="995"/>
        <v>208.08</v>
      </c>
      <c r="BC643" s="386">
        <v>1792</v>
      </c>
      <c r="BD643" s="431">
        <f t="shared" si="1006"/>
        <v>913.92000000000007</v>
      </c>
      <c r="BE643" s="385">
        <v>1752</v>
      </c>
      <c r="BF643" s="431">
        <f t="shared" si="996"/>
        <v>788.4</v>
      </c>
      <c r="BG643" s="386">
        <v>1956</v>
      </c>
      <c r="BH643" s="431">
        <f t="shared" si="997"/>
        <v>880.2</v>
      </c>
      <c r="BI643" s="386">
        <v>1476</v>
      </c>
      <c r="BJ643" s="431">
        <f t="shared" si="998"/>
        <v>664.2</v>
      </c>
      <c r="BK643" s="385">
        <v>1608</v>
      </c>
      <c r="BL643" s="445">
        <f t="shared" si="999"/>
        <v>723.6</v>
      </c>
      <c r="BM643" s="77" t="s">
        <v>1522</v>
      </c>
      <c r="BN643" s="306"/>
      <c r="BO643" s="599"/>
      <c r="BP643" s="306" t="str">
        <f t="shared" si="1007"/>
        <v>P10204-xx1</v>
      </c>
    </row>
    <row r="644" spans="1:68" ht="14.25" hidden="1" customHeight="1">
      <c r="A644" s="493" t="s">
        <v>864</v>
      </c>
      <c r="B644" s="130" t="s">
        <v>1422</v>
      </c>
      <c r="C644" s="544" t="s">
        <v>87</v>
      </c>
      <c r="D644" s="549" t="s">
        <v>161</v>
      </c>
      <c r="E644" s="550" t="s">
        <v>194</v>
      </c>
      <c r="F644" s="1070"/>
      <c r="G644" s="214">
        <v>2020</v>
      </c>
      <c r="H644" s="176" t="s">
        <v>1521</v>
      </c>
      <c r="I644" s="176" t="s">
        <v>174</v>
      </c>
      <c r="J644" s="330" t="s">
        <v>196</v>
      </c>
      <c r="K644" s="176" t="s">
        <v>1181</v>
      </c>
      <c r="L644" s="176" t="s">
        <v>167</v>
      </c>
      <c r="M644" s="327" t="s">
        <v>1474</v>
      </c>
      <c r="N644" s="55">
        <v>5.28</v>
      </c>
      <c r="O644" s="55">
        <f t="shared" si="1000"/>
        <v>5.28</v>
      </c>
      <c r="P644" s="55">
        <v>5.58</v>
      </c>
      <c r="Q644" s="55">
        <f t="shared" si="1001"/>
        <v>5.58</v>
      </c>
      <c r="R644" s="55">
        <f t="shared" si="1001"/>
        <v>5.58</v>
      </c>
      <c r="S644" s="55">
        <f t="shared" si="1001"/>
        <v>5.58</v>
      </c>
      <c r="T644" s="55">
        <f t="shared" si="1001"/>
        <v>5.58</v>
      </c>
      <c r="U644" s="55">
        <f t="shared" si="1001"/>
        <v>5.58</v>
      </c>
      <c r="V644" s="55">
        <f t="shared" si="1001"/>
        <v>5.58</v>
      </c>
      <c r="W644" s="55">
        <f t="shared" si="1001"/>
        <v>5.58</v>
      </c>
      <c r="X644" s="55">
        <v>5.28</v>
      </c>
      <c r="Y644" s="55">
        <f t="shared" ref="Y644:AA644" si="1194">X644</f>
        <v>5.28</v>
      </c>
      <c r="Z644" s="55">
        <f t="shared" si="1194"/>
        <v>5.28</v>
      </c>
      <c r="AA644" s="55">
        <f t="shared" si="1194"/>
        <v>5.28</v>
      </c>
      <c r="AB644" s="147">
        <f t="shared" si="1003"/>
        <v>0.13</v>
      </c>
      <c r="AC644" s="147">
        <v>0.13</v>
      </c>
      <c r="AD644" s="147">
        <f t="shared" ref="AD644:AJ644" si="1195">AC644</f>
        <v>0.13</v>
      </c>
      <c r="AE644" s="147">
        <f t="shared" si="1195"/>
        <v>0.13</v>
      </c>
      <c r="AF644" s="147">
        <f t="shared" si="1195"/>
        <v>0.13</v>
      </c>
      <c r="AG644" s="147">
        <f t="shared" si="1195"/>
        <v>0.13</v>
      </c>
      <c r="AH644" s="147">
        <f t="shared" si="1195"/>
        <v>0.13</v>
      </c>
      <c r="AI644" s="147">
        <f t="shared" si="1195"/>
        <v>0.13</v>
      </c>
      <c r="AJ644" s="147">
        <f t="shared" si="1195"/>
        <v>0.13</v>
      </c>
      <c r="AK644" s="147">
        <v>0.43</v>
      </c>
      <c r="AL644" s="147">
        <f t="shared" ref="AL644:AN644" si="1196">AK644</f>
        <v>0.43</v>
      </c>
      <c r="AM644" s="147">
        <f t="shared" si="1196"/>
        <v>0.43</v>
      </c>
      <c r="AN644" s="147">
        <f t="shared" si="1196"/>
        <v>0.43</v>
      </c>
      <c r="AO644" s="420">
        <v>0</v>
      </c>
      <c r="AP644" s="431">
        <f t="shared" ref="AP644:AP707" si="1197">AO644*AC644</f>
        <v>0</v>
      </c>
      <c r="AQ644" s="385">
        <v>0</v>
      </c>
      <c r="AR644" s="237">
        <f t="shared" ref="AR644:AR707" si="1198">AQ644*AD644</f>
        <v>0</v>
      </c>
      <c r="AS644" s="96">
        <v>0</v>
      </c>
      <c r="AT644" s="431">
        <f t="shared" ref="AT644:AT707" si="1199">AS644*AE644</f>
        <v>0</v>
      </c>
      <c r="AU644" s="420">
        <v>0</v>
      </c>
      <c r="AV644" s="431">
        <f t="shared" ref="AV644:AV707" si="1200">AU644*AF644</f>
        <v>0</v>
      </c>
      <c r="AW644" s="385">
        <v>0</v>
      </c>
      <c r="AX644" s="431">
        <f t="shared" ref="AX644:AX707" si="1201">AW644*AG644</f>
        <v>0</v>
      </c>
      <c r="AY644" s="386">
        <v>0</v>
      </c>
      <c r="AZ644" s="431">
        <f t="shared" ref="AZ644:AZ707" si="1202">AY644*AH644</f>
        <v>0</v>
      </c>
      <c r="BA644" s="386">
        <v>0</v>
      </c>
      <c r="BB644" s="431">
        <f t="shared" ref="BB644:BB707" si="1203">BA644*AI644</f>
        <v>0</v>
      </c>
      <c r="BC644" s="386">
        <v>0</v>
      </c>
      <c r="BD644" s="431">
        <f t="shared" si="1006"/>
        <v>0</v>
      </c>
      <c r="BE644" s="385">
        <v>0</v>
      </c>
      <c r="BF644" s="431">
        <f t="shared" ref="BF644:BF707" si="1204">BE644*AK644</f>
        <v>0</v>
      </c>
      <c r="BG644" s="386">
        <v>0</v>
      </c>
      <c r="BH644" s="431">
        <f t="shared" ref="BH644:BH707" si="1205">BG644*AL644</f>
        <v>0</v>
      </c>
      <c r="BI644" s="386">
        <v>0</v>
      </c>
      <c r="BJ644" s="431">
        <f t="shared" ref="BJ644:BJ707" si="1206">BI644*AM644</f>
        <v>0</v>
      </c>
      <c r="BK644" s="385">
        <v>0</v>
      </c>
      <c r="BL644" s="445">
        <f t="shared" ref="BL644:BL707" si="1207">BK644*AN644</f>
        <v>0</v>
      </c>
      <c r="BM644" s="77" t="s">
        <v>1523</v>
      </c>
      <c r="BN644" s="306"/>
      <c r="BO644" s="599"/>
      <c r="BP644" s="306" t="str">
        <f t="shared" si="1007"/>
        <v>L96909-KD1</v>
      </c>
    </row>
    <row r="645" spans="1:68" ht="14.25" hidden="1" customHeight="1">
      <c r="A645" s="493" t="s">
        <v>864</v>
      </c>
      <c r="B645" s="130" t="s">
        <v>1422</v>
      </c>
      <c r="C645" s="544" t="s">
        <v>87</v>
      </c>
      <c r="D645" s="549" t="s">
        <v>161</v>
      </c>
      <c r="E645" s="550" t="s">
        <v>194</v>
      </c>
      <c r="F645" s="1070"/>
      <c r="G645" s="214">
        <v>2024</v>
      </c>
      <c r="H645" s="176" t="s">
        <v>1521</v>
      </c>
      <c r="I645" s="176" t="s">
        <v>174</v>
      </c>
      <c r="J645" s="330" t="s">
        <v>196</v>
      </c>
      <c r="K645" s="176" t="s">
        <v>1181</v>
      </c>
      <c r="L645" s="176" t="s">
        <v>167</v>
      </c>
      <c r="M645" s="327" t="s">
        <v>1474</v>
      </c>
      <c r="N645" s="55">
        <v>5.8</v>
      </c>
      <c r="O645" s="55">
        <f t="shared" ref="O645:O708" si="1208">MIN(P645:AA645)</f>
        <v>5.45</v>
      </c>
      <c r="P645" s="55">
        <v>6.1</v>
      </c>
      <c r="Q645" s="55">
        <f t="shared" ref="Q645:T708" si="1209">P645</f>
        <v>6.1</v>
      </c>
      <c r="R645" s="55">
        <f t="shared" si="1209"/>
        <v>6.1</v>
      </c>
      <c r="S645" s="55">
        <f t="shared" si="1209"/>
        <v>6.1</v>
      </c>
      <c r="T645" s="55">
        <f t="shared" si="1209"/>
        <v>6.1</v>
      </c>
      <c r="U645" s="55">
        <f t="shared" ref="U645:W708" si="1210">T645</f>
        <v>6.1</v>
      </c>
      <c r="V645" s="55">
        <f t="shared" si="1210"/>
        <v>6.1</v>
      </c>
      <c r="W645" s="55">
        <f t="shared" si="1210"/>
        <v>6.1</v>
      </c>
      <c r="X645" s="55">
        <v>5.45</v>
      </c>
      <c r="Y645" s="55">
        <f t="shared" ref="Y645:AA645" si="1211">X645</f>
        <v>5.45</v>
      </c>
      <c r="Z645" s="55">
        <f t="shared" si="1211"/>
        <v>5.45</v>
      </c>
      <c r="AA645" s="55">
        <f t="shared" si="1211"/>
        <v>5.45</v>
      </c>
      <c r="AB645" s="147">
        <f t="shared" ref="AB645:AB708" si="1212">MIN(AC645:AN645)</f>
        <v>0.46</v>
      </c>
      <c r="AC645" s="147">
        <v>0.51</v>
      </c>
      <c r="AD645" s="147">
        <f t="shared" ref="AD645:AJ645" si="1213">AC645</f>
        <v>0.51</v>
      </c>
      <c r="AE645" s="147">
        <f t="shared" si="1213"/>
        <v>0.51</v>
      </c>
      <c r="AF645" s="147">
        <f t="shared" si="1213"/>
        <v>0.51</v>
      </c>
      <c r="AG645" s="147">
        <f t="shared" si="1213"/>
        <v>0.51</v>
      </c>
      <c r="AH645" s="147">
        <f t="shared" si="1213"/>
        <v>0.51</v>
      </c>
      <c r="AI645" s="147">
        <f t="shared" si="1213"/>
        <v>0.51</v>
      </c>
      <c r="AJ645" s="147">
        <f t="shared" si="1213"/>
        <v>0.51</v>
      </c>
      <c r="AK645" s="147">
        <v>0.46</v>
      </c>
      <c r="AL645" s="147">
        <f t="shared" ref="AL645:AN645" si="1214">AK645</f>
        <v>0.46</v>
      </c>
      <c r="AM645" s="147">
        <f t="shared" si="1214"/>
        <v>0.46</v>
      </c>
      <c r="AN645" s="147">
        <f t="shared" si="1214"/>
        <v>0.46</v>
      </c>
      <c r="AO645" s="420">
        <v>0</v>
      </c>
      <c r="AP645" s="431">
        <f t="shared" si="1197"/>
        <v>0</v>
      </c>
      <c r="AQ645" s="385">
        <v>0</v>
      </c>
      <c r="AR645" s="237">
        <f t="shared" si="1198"/>
        <v>0</v>
      </c>
      <c r="AS645" s="96">
        <v>0</v>
      </c>
      <c r="AT645" s="431">
        <f t="shared" si="1199"/>
        <v>0</v>
      </c>
      <c r="AU645" s="420">
        <v>0</v>
      </c>
      <c r="AV645" s="431">
        <f t="shared" si="1200"/>
        <v>0</v>
      </c>
      <c r="AW645" s="385">
        <v>0</v>
      </c>
      <c r="AX645" s="431">
        <f t="shared" si="1201"/>
        <v>0</v>
      </c>
      <c r="AY645" s="386">
        <v>0</v>
      </c>
      <c r="AZ645" s="431">
        <f t="shared" si="1202"/>
        <v>0</v>
      </c>
      <c r="BA645" s="386">
        <v>0</v>
      </c>
      <c r="BB645" s="431">
        <f t="shared" si="1203"/>
        <v>0</v>
      </c>
      <c r="BC645" s="386">
        <v>12</v>
      </c>
      <c r="BD645" s="431">
        <f t="shared" ref="BD645:BD708" si="1215">BC645*AJ645</f>
        <v>6.12</v>
      </c>
      <c r="BE645" s="385">
        <v>0</v>
      </c>
      <c r="BF645" s="431">
        <f t="shared" si="1204"/>
        <v>0</v>
      </c>
      <c r="BG645" s="386">
        <v>0</v>
      </c>
      <c r="BH645" s="431">
        <f t="shared" si="1205"/>
        <v>0</v>
      </c>
      <c r="BI645" s="386">
        <v>0</v>
      </c>
      <c r="BJ645" s="431">
        <f t="shared" si="1206"/>
        <v>0</v>
      </c>
      <c r="BK645" s="385">
        <v>0</v>
      </c>
      <c r="BL645" s="445">
        <f t="shared" si="1207"/>
        <v>0</v>
      </c>
      <c r="BM645" s="77" t="s">
        <v>1524</v>
      </c>
      <c r="BN645" s="306"/>
      <c r="BO645" s="599"/>
      <c r="BP645" s="306" t="str">
        <f t="shared" ref="BP645:BP708" si="1216">BM645</f>
        <v>P10204-KD1</v>
      </c>
    </row>
    <row r="646" spans="1:68" ht="14.25" hidden="1" customHeight="1">
      <c r="A646" s="493" t="s">
        <v>864</v>
      </c>
      <c r="B646" s="130" t="s">
        <v>1422</v>
      </c>
      <c r="C646" s="544" t="s">
        <v>87</v>
      </c>
      <c r="D646" s="549" t="s">
        <v>161</v>
      </c>
      <c r="E646" s="550" t="s">
        <v>194</v>
      </c>
      <c r="F646" s="1070"/>
      <c r="G646" s="214">
        <v>2020</v>
      </c>
      <c r="H646" s="176" t="s">
        <v>1521</v>
      </c>
      <c r="I646" s="176" t="s">
        <v>174</v>
      </c>
      <c r="J646" s="330" t="s">
        <v>196</v>
      </c>
      <c r="K646" s="176" t="s">
        <v>1181</v>
      </c>
      <c r="L646" s="176" t="s">
        <v>167</v>
      </c>
      <c r="M646" s="327" t="s">
        <v>870</v>
      </c>
      <c r="N646" s="55">
        <v>4.88</v>
      </c>
      <c r="O646" s="55">
        <f t="shared" si="1208"/>
        <v>4.88</v>
      </c>
      <c r="P646" s="55">
        <v>5.18</v>
      </c>
      <c r="Q646" s="55">
        <f t="shared" si="1209"/>
        <v>5.18</v>
      </c>
      <c r="R646" s="55">
        <f t="shared" si="1209"/>
        <v>5.18</v>
      </c>
      <c r="S646" s="55">
        <f t="shared" si="1209"/>
        <v>5.18</v>
      </c>
      <c r="T646" s="55">
        <f t="shared" si="1209"/>
        <v>5.18</v>
      </c>
      <c r="U646" s="55">
        <f t="shared" si="1210"/>
        <v>5.18</v>
      </c>
      <c r="V646" s="55">
        <f t="shared" si="1210"/>
        <v>5.18</v>
      </c>
      <c r="W646" s="55">
        <f t="shared" si="1210"/>
        <v>5.18</v>
      </c>
      <c r="X646" s="55">
        <v>4.88</v>
      </c>
      <c r="Y646" s="55">
        <f t="shared" ref="Y646:AA646" si="1217">X646</f>
        <v>4.88</v>
      </c>
      <c r="Z646" s="55">
        <f t="shared" si="1217"/>
        <v>4.88</v>
      </c>
      <c r="AA646" s="55">
        <f t="shared" si="1217"/>
        <v>4.88</v>
      </c>
      <c r="AB646" s="147">
        <f t="shared" si="1212"/>
        <v>0.13</v>
      </c>
      <c r="AC646" s="147">
        <v>0.13</v>
      </c>
      <c r="AD646" s="147">
        <f t="shared" ref="AD646:AJ646" si="1218">AC646</f>
        <v>0.13</v>
      </c>
      <c r="AE646" s="147">
        <f t="shared" si="1218"/>
        <v>0.13</v>
      </c>
      <c r="AF646" s="147">
        <f t="shared" si="1218"/>
        <v>0.13</v>
      </c>
      <c r="AG646" s="147">
        <f t="shared" si="1218"/>
        <v>0.13</v>
      </c>
      <c r="AH646" s="147">
        <f t="shared" si="1218"/>
        <v>0.13</v>
      </c>
      <c r="AI646" s="147">
        <f t="shared" si="1218"/>
        <v>0.13</v>
      </c>
      <c r="AJ646" s="147">
        <f t="shared" si="1218"/>
        <v>0.13</v>
      </c>
      <c r="AK646" s="147">
        <v>0.43</v>
      </c>
      <c r="AL646" s="147">
        <f t="shared" ref="AL646:AN646" si="1219">AK646</f>
        <v>0.43</v>
      </c>
      <c r="AM646" s="147">
        <f t="shared" si="1219"/>
        <v>0.43</v>
      </c>
      <c r="AN646" s="147">
        <f t="shared" si="1219"/>
        <v>0.43</v>
      </c>
      <c r="AO646" s="420">
        <v>9528</v>
      </c>
      <c r="AP646" s="431">
        <f t="shared" si="1197"/>
        <v>1238.6400000000001</v>
      </c>
      <c r="AQ646" s="385">
        <v>3492</v>
      </c>
      <c r="AR646" s="237">
        <f t="shared" si="1198"/>
        <v>453.96000000000004</v>
      </c>
      <c r="AS646" s="96">
        <v>5544</v>
      </c>
      <c r="AT646" s="431">
        <f t="shared" si="1199"/>
        <v>720.72</v>
      </c>
      <c r="AU646" s="420">
        <v>9780</v>
      </c>
      <c r="AV646" s="431">
        <f t="shared" si="1200"/>
        <v>1271.4000000000001</v>
      </c>
      <c r="AW646" s="385">
        <v>6300</v>
      </c>
      <c r="AX646" s="431">
        <f t="shared" si="1201"/>
        <v>819</v>
      </c>
      <c r="AY646" s="386">
        <v>7752</v>
      </c>
      <c r="AZ646" s="431">
        <f t="shared" si="1202"/>
        <v>1007.76</v>
      </c>
      <c r="BA646" s="386">
        <v>4848</v>
      </c>
      <c r="BB646" s="431">
        <f t="shared" si="1203"/>
        <v>630.24</v>
      </c>
      <c r="BC646" s="386">
        <v>5928</v>
      </c>
      <c r="BD646" s="431">
        <f t="shared" si="1215"/>
        <v>770.64</v>
      </c>
      <c r="BE646" s="385">
        <v>6492</v>
      </c>
      <c r="BF646" s="431">
        <f t="shared" si="1204"/>
        <v>2791.56</v>
      </c>
      <c r="BG646" s="386">
        <v>19392</v>
      </c>
      <c r="BH646" s="431">
        <f t="shared" si="1205"/>
        <v>8338.56</v>
      </c>
      <c r="BI646" s="386">
        <v>11912</v>
      </c>
      <c r="BJ646" s="431">
        <f t="shared" si="1206"/>
        <v>5122.16</v>
      </c>
      <c r="BK646" s="385">
        <v>11844</v>
      </c>
      <c r="BL646" s="445">
        <f t="shared" si="1207"/>
        <v>5092.92</v>
      </c>
      <c r="BM646" s="77" t="s">
        <v>207</v>
      </c>
      <c r="BN646" s="306"/>
      <c r="BO646" s="599"/>
      <c r="BP646" s="306" t="str">
        <f t="shared" si="1216"/>
        <v>L96909-xx1</v>
      </c>
    </row>
    <row r="647" spans="1:68" ht="14.25" hidden="1" customHeight="1">
      <c r="A647" s="493" t="s">
        <v>864</v>
      </c>
      <c r="B647" s="130" t="s">
        <v>1422</v>
      </c>
      <c r="C647" s="544" t="s">
        <v>87</v>
      </c>
      <c r="D647" s="549" t="s">
        <v>161</v>
      </c>
      <c r="E647" s="550" t="s">
        <v>194</v>
      </c>
      <c r="F647" s="1070"/>
      <c r="G647" s="214">
        <v>2024</v>
      </c>
      <c r="H647" s="176" t="s">
        <v>1521</v>
      </c>
      <c r="I647" s="176" t="s">
        <v>174</v>
      </c>
      <c r="J647" s="330" t="s">
        <v>196</v>
      </c>
      <c r="K647" s="176" t="s">
        <v>1181</v>
      </c>
      <c r="L647" s="176" t="s">
        <v>167</v>
      </c>
      <c r="M647" s="327" t="s">
        <v>870</v>
      </c>
      <c r="N647" s="55">
        <v>5.4</v>
      </c>
      <c r="O647" s="55">
        <f t="shared" si="1208"/>
        <v>5.05</v>
      </c>
      <c r="P647" s="55">
        <v>5.7</v>
      </c>
      <c r="Q647" s="55">
        <f t="shared" si="1209"/>
        <v>5.7</v>
      </c>
      <c r="R647" s="55">
        <f t="shared" si="1209"/>
        <v>5.7</v>
      </c>
      <c r="S647" s="55">
        <f t="shared" si="1209"/>
        <v>5.7</v>
      </c>
      <c r="T647" s="55">
        <f t="shared" si="1209"/>
        <v>5.7</v>
      </c>
      <c r="U647" s="55">
        <f t="shared" si="1210"/>
        <v>5.7</v>
      </c>
      <c r="V647" s="55">
        <f t="shared" si="1210"/>
        <v>5.7</v>
      </c>
      <c r="W647" s="55">
        <f t="shared" si="1210"/>
        <v>5.7</v>
      </c>
      <c r="X647" s="55">
        <v>5.05</v>
      </c>
      <c r="Y647" s="55">
        <f t="shared" ref="Y647:AA647" si="1220">X647</f>
        <v>5.05</v>
      </c>
      <c r="Z647" s="55">
        <f t="shared" si="1220"/>
        <v>5.05</v>
      </c>
      <c r="AA647" s="55">
        <f t="shared" si="1220"/>
        <v>5.05</v>
      </c>
      <c r="AB647" s="147">
        <f t="shared" si="1212"/>
        <v>0.45</v>
      </c>
      <c r="AC647" s="147">
        <v>0.51</v>
      </c>
      <c r="AD647" s="147">
        <f t="shared" ref="AD647:AJ647" si="1221">AC647</f>
        <v>0.51</v>
      </c>
      <c r="AE647" s="147">
        <f t="shared" si="1221"/>
        <v>0.51</v>
      </c>
      <c r="AF647" s="147">
        <f t="shared" si="1221"/>
        <v>0.51</v>
      </c>
      <c r="AG647" s="147">
        <f t="shared" si="1221"/>
        <v>0.51</v>
      </c>
      <c r="AH647" s="147">
        <f t="shared" si="1221"/>
        <v>0.51</v>
      </c>
      <c r="AI647" s="147">
        <f t="shared" si="1221"/>
        <v>0.51</v>
      </c>
      <c r="AJ647" s="147">
        <f t="shared" si="1221"/>
        <v>0.51</v>
      </c>
      <c r="AK647" s="147">
        <v>0.45</v>
      </c>
      <c r="AL647" s="147">
        <f t="shared" ref="AL647:AN647" si="1222">AK647</f>
        <v>0.45</v>
      </c>
      <c r="AM647" s="147">
        <f t="shared" si="1222"/>
        <v>0.45</v>
      </c>
      <c r="AN647" s="147">
        <f t="shared" si="1222"/>
        <v>0.45</v>
      </c>
      <c r="AO647" s="420">
        <v>0</v>
      </c>
      <c r="AP647" s="431">
        <f t="shared" si="1197"/>
        <v>0</v>
      </c>
      <c r="AQ647" s="385">
        <v>0</v>
      </c>
      <c r="AR647" s="237">
        <f t="shared" si="1198"/>
        <v>0</v>
      </c>
      <c r="AS647" s="96">
        <v>207</v>
      </c>
      <c r="AT647" s="431">
        <f t="shared" si="1199"/>
        <v>105.57000000000001</v>
      </c>
      <c r="AU647" s="420">
        <v>0</v>
      </c>
      <c r="AV647" s="431">
        <f t="shared" si="1200"/>
        <v>0</v>
      </c>
      <c r="AW647" s="385">
        <v>0</v>
      </c>
      <c r="AX647" s="431">
        <f t="shared" si="1201"/>
        <v>0</v>
      </c>
      <c r="AY647" s="386">
        <v>624</v>
      </c>
      <c r="AZ647" s="431">
        <f t="shared" si="1202"/>
        <v>318.24</v>
      </c>
      <c r="BA647" s="386">
        <v>132</v>
      </c>
      <c r="BB647" s="431">
        <f t="shared" si="1203"/>
        <v>67.320000000000007</v>
      </c>
      <c r="BC647" s="386">
        <v>768</v>
      </c>
      <c r="BD647" s="431">
        <f t="shared" si="1215"/>
        <v>391.68</v>
      </c>
      <c r="BE647" s="385">
        <v>1308</v>
      </c>
      <c r="BF647" s="431">
        <f t="shared" si="1204"/>
        <v>588.6</v>
      </c>
      <c r="BG647" s="386">
        <v>2268</v>
      </c>
      <c r="BH647" s="431">
        <f t="shared" si="1205"/>
        <v>1020.6</v>
      </c>
      <c r="BI647" s="386">
        <v>2316</v>
      </c>
      <c r="BJ647" s="431">
        <f t="shared" si="1206"/>
        <v>1042.2</v>
      </c>
      <c r="BK647" s="385">
        <v>4224</v>
      </c>
      <c r="BL647" s="445">
        <f t="shared" si="1207"/>
        <v>1900.8</v>
      </c>
      <c r="BM647" s="77" t="s">
        <v>1522</v>
      </c>
      <c r="BN647" s="306"/>
      <c r="BO647" s="599"/>
      <c r="BP647" s="306" t="str">
        <f t="shared" si="1216"/>
        <v>P10204-xx1</v>
      </c>
    </row>
    <row r="648" spans="1:68" ht="14.25" hidden="1" customHeight="1">
      <c r="A648" s="493" t="s">
        <v>864</v>
      </c>
      <c r="B648" s="130" t="s">
        <v>1422</v>
      </c>
      <c r="C648" s="544" t="s">
        <v>87</v>
      </c>
      <c r="D648" s="549" t="s">
        <v>161</v>
      </c>
      <c r="E648" s="550" t="s">
        <v>194</v>
      </c>
      <c r="F648" s="1070"/>
      <c r="G648" s="214">
        <v>2020</v>
      </c>
      <c r="H648" s="176" t="s">
        <v>1521</v>
      </c>
      <c r="I648" s="176" t="s">
        <v>174</v>
      </c>
      <c r="J648" s="330" t="s">
        <v>196</v>
      </c>
      <c r="K648" s="176" t="s">
        <v>1181</v>
      </c>
      <c r="L648" s="176" t="s">
        <v>167</v>
      </c>
      <c r="M648" s="327" t="s">
        <v>870</v>
      </c>
      <c r="N648" s="55">
        <v>5.28</v>
      </c>
      <c r="O648" s="55">
        <f t="shared" si="1208"/>
        <v>5.28</v>
      </c>
      <c r="P648" s="55">
        <v>5.58</v>
      </c>
      <c r="Q648" s="55">
        <f t="shared" si="1209"/>
        <v>5.58</v>
      </c>
      <c r="R648" s="55">
        <f t="shared" si="1209"/>
        <v>5.58</v>
      </c>
      <c r="S648" s="55">
        <f t="shared" si="1209"/>
        <v>5.58</v>
      </c>
      <c r="T648" s="55">
        <f t="shared" si="1209"/>
        <v>5.58</v>
      </c>
      <c r="U648" s="55">
        <f t="shared" si="1210"/>
        <v>5.58</v>
      </c>
      <c r="V648" s="55">
        <f t="shared" si="1210"/>
        <v>5.58</v>
      </c>
      <c r="W648" s="55">
        <f t="shared" si="1210"/>
        <v>5.58</v>
      </c>
      <c r="X648" s="55">
        <v>5.28</v>
      </c>
      <c r="Y648" s="55">
        <f t="shared" ref="Y648:AA648" si="1223">X648</f>
        <v>5.28</v>
      </c>
      <c r="Z648" s="55">
        <f t="shared" si="1223"/>
        <v>5.28</v>
      </c>
      <c r="AA648" s="55">
        <f t="shared" si="1223"/>
        <v>5.28</v>
      </c>
      <c r="AB648" s="147">
        <f t="shared" si="1212"/>
        <v>0.13</v>
      </c>
      <c r="AC648" s="147">
        <v>0.13</v>
      </c>
      <c r="AD648" s="147">
        <f t="shared" ref="AD648:AJ648" si="1224">AC648</f>
        <v>0.13</v>
      </c>
      <c r="AE648" s="147">
        <f t="shared" si="1224"/>
        <v>0.13</v>
      </c>
      <c r="AF648" s="147">
        <f t="shared" si="1224"/>
        <v>0.13</v>
      </c>
      <c r="AG648" s="147">
        <f t="shared" si="1224"/>
        <v>0.13</v>
      </c>
      <c r="AH648" s="147">
        <f t="shared" si="1224"/>
        <v>0.13</v>
      </c>
      <c r="AI648" s="147">
        <f t="shared" si="1224"/>
        <v>0.13</v>
      </c>
      <c r="AJ648" s="147">
        <f t="shared" si="1224"/>
        <v>0.13</v>
      </c>
      <c r="AK648" s="147">
        <v>0.43</v>
      </c>
      <c r="AL648" s="147">
        <f t="shared" ref="AL648:AN648" si="1225">AK648</f>
        <v>0.43</v>
      </c>
      <c r="AM648" s="147">
        <f t="shared" si="1225"/>
        <v>0.43</v>
      </c>
      <c r="AN648" s="147">
        <f t="shared" si="1225"/>
        <v>0.43</v>
      </c>
      <c r="AO648" s="420">
        <v>0</v>
      </c>
      <c r="AP648" s="431">
        <f t="shared" si="1197"/>
        <v>0</v>
      </c>
      <c r="AQ648" s="385">
        <v>0</v>
      </c>
      <c r="AR648" s="237">
        <f t="shared" si="1198"/>
        <v>0</v>
      </c>
      <c r="AS648" s="96">
        <v>0</v>
      </c>
      <c r="AT648" s="431">
        <f t="shared" si="1199"/>
        <v>0</v>
      </c>
      <c r="AU648" s="420">
        <v>0</v>
      </c>
      <c r="AV648" s="431">
        <f t="shared" si="1200"/>
        <v>0</v>
      </c>
      <c r="AW648" s="385">
        <v>0</v>
      </c>
      <c r="AX648" s="431">
        <f t="shared" si="1201"/>
        <v>0</v>
      </c>
      <c r="AY648" s="386">
        <v>0</v>
      </c>
      <c r="AZ648" s="431">
        <f t="shared" si="1202"/>
        <v>0</v>
      </c>
      <c r="BA648" s="386">
        <v>0</v>
      </c>
      <c r="BB648" s="431">
        <f t="shared" si="1203"/>
        <v>0</v>
      </c>
      <c r="BC648" s="386">
        <v>0</v>
      </c>
      <c r="BD648" s="431">
        <f t="shared" si="1215"/>
        <v>0</v>
      </c>
      <c r="BE648" s="385">
        <v>0</v>
      </c>
      <c r="BF648" s="431">
        <f t="shared" si="1204"/>
        <v>0</v>
      </c>
      <c r="BG648" s="386">
        <v>0</v>
      </c>
      <c r="BH648" s="431">
        <f t="shared" si="1205"/>
        <v>0</v>
      </c>
      <c r="BI648" s="386">
        <v>0</v>
      </c>
      <c r="BJ648" s="431">
        <f t="shared" si="1206"/>
        <v>0</v>
      </c>
      <c r="BK648" s="385">
        <v>0</v>
      </c>
      <c r="BL648" s="445">
        <f t="shared" si="1207"/>
        <v>0</v>
      </c>
      <c r="BM648" s="77" t="s">
        <v>1523</v>
      </c>
      <c r="BN648" s="306"/>
      <c r="BO648" s="599"/>
      <c r="BP648" s="306" t="str">
        <f t="shared" si="1216"/>
        <v>L96909-KD1</v>
      </c>
    </row>
    <row r="649" spans="1:68" ht="14.25" hidden="1" customHeight="1">
      <c r="A649" s="493" t="s">
        <v>864</v>
      </c>
      <c r="B649" s="130" t="s">
        <v>1422</v>
      </c>
      <c r="C649" s="544" t="s">
        <v>87</v>
      </c>
      <c r="D649" s="549" t="s">
        <v>161</v>
      </c>
      <c r="E649" s="550" t="s">
        <v>194</v>
      </c>
      <c r="F649" s="1070"/>
      <c r="G649" s="214">
        <v>2024</v>
      </c>
      <c r="H649" s="176" t="s">
        <v>1521</v>
      </c>
      <c r="I649" s="176" t="s">
        <v>174</v>
      </c>
      <c r="J649" s="330" t="s">
        <v>196</v>
      </c>
      <c r="K649" s="176" t="s">
        <v>1181</v>
      </c>
      <c r="L649" s="176" t="s">
        <v>167</v>
      </c>
      <c r="M649" s="327" t="s">
        <v>870</v>
      </c>
      <c r="N649" s="55">
        <v>5.8</v>
      </c>
      <c r="O649" s="55">
        <f t="shared" si="1208"/>
        <v>5.45</v>
      </c>
      <c r="P649" s="55">
        <v>6.1</v>
      </c>
      <c r="Q649" s="55">
        <f t="shared" si="1209"/>
        <v>6.1</v>
      </c>
      <c r="R649" s="55">
        <f t="shared" si="1209"/>
        <v>6.1</v>
      </c>
      <c r="S649" s="55">
        <f t="shared" si="1209"/>
        <v>6.1</v>
      </c>
      <c r="T649" s="55">
        <f t="shared" si="1209"/>
        <v>6.1</v>
      </c>
      <c r="U649" s="55">
        <f t="shared" si="1210"/>
        <v>6.1</v>
      </c>
      <c r="V649" s="55">
        <f t="shared" si="1210"/>
        <v>6.1</v>
      </c>
      <c r="W649" s="55">
        <f t="shared" si="1210"/>
        <v>6.1</v>
      </c>
      <c r="X649" s="55">
        <v>5.45</v>
      </c>
      <c r="Y649" s="55">
        <f t="shared" ref="Y649:AA649" si="1226">X649</f>
        <v>5.45</v>
      </c>
      <c r="Z649" s="55">
        <f t="shared" si="1226"/>
        <v>5.45</v>
      </c>
      <c r="AA649" s="55">
        <f t="shared" si="1226"/>
        <v>5.45</v>
      </c>
      <c r="AB649" s="147">
        <f t="shared" si="1212"/>
        <v>0.46</v>
      </c>
      <c r="AC649" s="147">
        <v>0.51</v>
      </c>
      <c r="AD649" s="147">
        <f t="shared" ref="AD649:AJ649" si="1227">AC649</f>
        <v>0.51</v>
      </c>
      <c r="AE649" s="147">
        <f t="shared" si="1227"/>
        <v>0.51</v>
      </c>
      <c r="AF649" s="147">
        <f t="shared" si="1227"/>
        <v>0.51</v>
      </c>
      <c r="AG649" s="147">
        <f t="shared" si="1227"/>
        <v>0.51</v>
      </c>
      <c r="AH649" s="147">
        <f t="shared" si="1227"/>
        <v>0.51</v>
      </c>
      <c r="AI649" s="147">
        <f t="shared" si="1227"/>
        <v>0.51</v>
      </c>
      <c r="AJ649" s="147">
        <f t="shared" si="1227"/>
        <v>0.51</v>
      </c>
      <c r="AK649" s="147">
        <v>0.46</v>
      </c>
      <c r="AL649" s="147">
        <f t="shared" ref="AL649:AN649" si="1228">AK649</f>
        <v>0.46</v>
      </c>
      <c r="AM649" s="147">
        <f t="shared" si="1228"/>
        <v>0.46</v>
      </c>
      <c r="AN649" s="147">
        <f t="shared" si="1228"/>
        <v>0.46</v>
      </c>
      <c r="AO649" s="420">
        <v>0</v>
      </c>
      <c r="AP649" s="431">
        <f t="shared" si="1197"/>
        <v>0</v>
      </c>
      <c r="AQ649" s="385">
        <v>0</v>
      </c>
      <c r="AR649" s="237">
        <f t="shared" si="1198"/>
        <v>0</v>
      </c>
      <c r="AS649" s="96">
        <v>0</v>
      </c>
      <c r="AT649" s="431">
        <f t="shared" si="1199"/>
        <v>0</v>
      </c>
      <c r="AU649" s="420">
        <v>0</v>
      </c>
      <c r="AV649" s="431">
        <f t="shared" si="1200"/>
        <v>0</v>
      </c>
      <c r="AW649" s="385">
        <v>0</v>
      </c>
      <c r="AX649" s="431">
        <f t="shared" si="1201"/>
        <v>0</v>
      </c>
      <c r="AY649" s="386">
        <v>0</v>
      </c>
      <c r="AZ649" s="431">
        <f t="shared" si="1202"/>
        <v>0</v>
      </c>
      <c r="BA649" s="386">
        <v>0</v>
      </c>
      <c r="BB649" s="431">
        <f t="shared" si="1203"/>
        <v>0</v>
      </c>
      <c r="BC649" s="386">
        <v>12</v>
      </c>
      <c r="BD649" s="431">
        <f t="shared" si="1215"/>
        <v>6.12</v>
      </c>
      <c r="BE649" s="385">
        <v>0</v>
      </c>
      <c r="BF649" s="431">
        <f t="shared" si="1204"/>
        <v>0</v>
      </c>
      <c r="BG649" s="386">
        <v>0</v>
      </c>
      <c r="BH649" s="431">
        <f t="shared" si="1205"/>
        <v>0</v>
      </c>
      <c r="BI649" s="386">
        <v>0</v>
      </c>
      <c r="BJ649" s="431">
        <f t="shared" si="1206"/>
        <v>0</v>
      </c>
      <c r="BK649" s="385">
        <v>0</v>
      </c>
      <c r="BL649" s="445">
        <f t="shared" si="1207"/>
        <v>0</v>
      </c>
      <c r="BM649" s="77" t="s">
        <v>1524</v>
      </c>
      <c r="BN649" s="306"/>
      <c r="BO649" s="599"/>
      <c r="BP649" s="306" t="str">
        <f t="shared" si="1216"/>
        <v>P10204-KD1</v>
      </c>
    </row>
    <row r="650" spans="1:68" ht="14.25" hidden="1" customHeight="1">
      <c r="A650" s="493" t="s">
        <v>864</v>
      </c>
      <c r="B650" s="130" t="s">
        <v>1422</v>
      </c>
      <c r="C650" s="544" t="s">
        <v>87</v>
      </c>
      <c r="D650" s="549" t="s">
        <v>161</v>
      </c>
      <c r="E650" s="550" t="s">
        <v>194</v>
      </c>
      <c r="F650" s="1070"/>
      <c r="G650" s="214">
        <v>2020</v>
      </c>
      <c r="H650" s="176" t="s">
        <v>1521</v>
      </c>
      <c r="I650" s="176" t="s">
        <v>174</v>
      </c>
      <c r="J650" s="330" t="s">
        <v>196</v>
      </c>
      <c r="K650" s="176" t="s">
        <v>1181</v>
      </c>
      <c r="L650" s="176" t="s">
        <v>167</v>
      </c>
      <c r="M650" s="327" t="s">
        <v>1478</v>
      </c>
      <c r="N650" s="55">
        <v>4.88</v>
      </c>
      <c r="O650" s="55">
        <f t="shared" si="1208"/>
        <v>4.88</v>
      </c>
      <c r="P650" s="55">
        <v>5.18</v>
      </c>
      <c r="Q650" s="55">
        <f t="shared" si="1209"/>
        <v>5.18</v>
      </c>
      <c r="R650" s="55">
        <f t="shared" si="1209"/>
        <v>5.18</v>
      </c>
      <c r="S650" s="55">
        <f t="shared" si="1209"/>
        <v>5.18</v>
      </c>
      <c r="T650" s="55">
        <f t="shared" si="1209"/>
        <v>5.18</v>
      </c>
      <c r="U650" s="55">
        <f t="shared" si="1210"/>
        <v>5.18</v>
      </c>
      <c r="V650" s="55">
        <f t="shared" si="1210"/>
        <v>5.18</v>
      </c>
      <c r="W650" s="55">
        <f t="shared" si="1210"/>
        <v>5.18</v>
      </c>
      <c r="X650" s="55">
        <v>4.88</v>
      </c>
      <c r="Y650" s="55">
        <f t="shared" ref="Y650:AA650" si="1229">X650</f>
        <v>4.88</v>
      </c>
      <c r="Z650" s="55">
        <f t="shared" si="1229"/>
        <v>4.88</v>
      </c>
      <c r="AA650" s="55">
        <f t="shared" si="1229"/>
        <v>4.88</v>
      </c>
      <c r="AB650" s="147">
        <f t="shared" si="1212"/>
        <v>0.13</v>
      </c>
      <c r="AC650" s="147">
        <v>0.13</v>
      </c>
      <c r="AD650" s="147">
        <f t="shared" ref="AD650:AJ650" si="1230">AC650</f>
        <v>0.13</v>
      </c>
      <c r="AE650" s="147">
        <f t="shared" si="1230"/>
        <v>0.13</v>
      </c>
      <c r="AF650" s="147">
        <f t="shared" si="1230"/>
        <v>0.13</v>
      </c>
      <c r="AG650" s="147">
        <f t="shared" si="1230"/>
        <v>0.13</v>
      </c>
      <c r="AH650" s="147">
        <f t="shared" si="1230"/>
        <v>0.13</v>
      </c>
      <c r="AI650" s="147">
        <f t="shared" si="1230"/>
        <v>0.13</v>
      </c>
      <c r="AJ650" s="147">
        <f t="shared" si="1230"/>
        <v>0.13</v>
      </c>
      <c r="AK650" s="147">
        <v>0.43</v>
      </c>
      <c r="AL650" s="147">
        <f t="shared" ref="AL650:AN650" si="1231">AK650</f>
        <v>0.43</v>
      </c>
      <c r="AM650" s="147">
        <f t="shared" si="1231"/>
        <v>0.43</v>
      </c>
      <c r="AN650" s="147">
        <f t="shared" si="1231"/>
        <v>0.43</v>
      </c>
      <c r="AO650" s="420">
        <v>7440</v>
      </c>
      <c r="AP650" s="431">
        <f t="shared" si="1197"/>
        <v>967.2</v>
      </c>
      <c r="AQ650" s="385">
        <v>0</v>
      </c>
      <c r="AR650" s="237">
        <f t="shared" si="1198"/>
        <v>0</v>
      </c>
      <c r="AS650" s="96">
        <v>6672</v>
      </c>
      <c r="AT650" s="431">
        <f t="shared" si="1199"/>
        <v>867.36</v>
      </c>
      <c r="AU650" s="420">
        <v>5208</v>
      </c>
      <c r="AV650" s="431">
        <f t="shared" si="1200"/>
        <v>677.04000000000008</v>
      </c>
      <c r="AW650" s="385">
        <v>5052</v>
      </c>
      <c r="AX650" s="431">
        <f t="shared" si="1201"/>
        <v>656.76</v>
      </c>
      <c r="AY650" s="386">
        <v>4440</v>
      </c>
      <c r="AZ650" s="431">
        <f t="shared" si="1202"/>
        <v>577.20000000000005</v>
      </c>
      <c r="BA650" s="386">
        <v>3552</v>
      </c>
      <c r="BB650" s="431">
        <f t="shared" si="1203"/>
        <v>461.76</v>
      </c>
      <c r="BC650" s="386">
        <v>3384</v>
      </c>
      <c r="BD650" s="431">
        <f t="shared" si="1215"/>
        <v>439.92</v>
      </c>
      <c r="BE650" s="385">
        <v>2892</v>
      </c>
      <c r="BF650" s="431">
        <f t="shared" si="1204"/>
        <v>1243.56</v>
      </c>
      <c r="BG650" s="386">
        <v>2844</v>
      </c>
      <c r="BH650" s="431">
        <f t="shared" si="1205"/>
        <v>1222.92</v>
      </c>
      <c r="BI650" s="386">
        <v>4020</v>
      </c>
      <c r="BJ650" s="431">
        <f t="shared" si="1206"/>
        <v>1728.6</v>
      </c>
      <c r="BK650" s="385">
        <v>4524</v>
      </c>
      <c r="BL650" s="445">
        <f t="shared" si="1207"/>
        <v>1945.32</v>
      </c>
      <c r="BM650" s="77" t="s">
        <v>207</v>
      </c>
      <c r="BN650" s="306"/>
      <c r="BO650" s="599"/>
      <c r="BP650" s="306" t="str">
        <f t="shared" si="1216"/>
        <v>L96909-xx1</v>
      </c>
    </row>
    <row r="651" spans="1:68" ht="14.25" hidden="1" customHeight="1">
      <c r="A651" s="493" t="s">
        <v>864</v>
      </c>
      <c r="B651" s="130" t="s">
        <v>1422</v>
      </c>
      <c r="C651" s="544" t="s">
        <v>87</v>
      </c>
      <c r="D651" s="549" t="s">
        <v>161</v>
      </c>
      <c r="E651" s="550" t="s">
        <v>194</v>
      </c>
      <c r="F651" s="1070"/>
      <c r="G651" s="214">
        <v>2024</v>
      </c>
      <c r="H651" s="176" t="s">
        <v>1521</v>
      </c>
      <c r="I651" s="176" t="s">
        <v>174</v>
      </c>
      <c r="J651" s="330" t="s">
        <v>196</v>
      </c>
      <c r="K651" s="176" t="s">
        <v>1181</v>
      </c>
      <c r="L651" s="176" t="s">
        <v>167</v>
      </c>
      <c r="M651" s="327" t="s">
        <v>1478</v>
      </c>
      <c r="N651" s="55">
        <v>5.4</v>
      </c>
      <c r="O651" s="55">
        <f t="shared" si="1208"/>
        <v>5.05</v>
      </c>
      <c r="P651" s="55">
        <v>5.7</v>
      </c>
      <c r="Q651" s="55">
        <f t="shared" si="1209"/>
        <v>5.7</v>
      </c>
      <c r="R651" s="55">
        <f t="shared" si="1209"/>
        <v>5.7</v>
      </c>
      <c r="S651" s="55">
        <f t="shared" si="1209"/>
        <v>5.7</v>
      </c>
      <c r="T651" s="55">
        <f t="shared" si="1209"/>
        <v>5.7</v>
      </c>
      <c r="U651" s="55">
        <f t="shared" si="1210"/>
        <v>5.7</v>
      </c>
      <c r="V651" s="55">
        <f t="shared" si="1210"/>
        <v>5.7</v>
      </c>
      <c r="W651" s="55">
        <f t="shared" si="1210"/>
        <v>5.7</v>
      </c>
      <c r="X651" s="55">
        <v>5.05</v>
      </c>
      <c r="Y651" s="55">
        <f t="shared" ref="Y651:AA651" si="1232">X651</f>
        <v>5.05</v>
      </c>
      <c r="Z651" s="55">
        <f t="shared" si="1232"/>
        <v>5.05</v>
      </c>
      <c r="AA651" s="55">
        <f t="shared" si="1232"/>
        <v>5.05</v>
      </c>
      <c r="AB651" s="147">
        <f t="shared" si="1212"/>
        <v>0.45</v>
      </c>
      <c r="AC651" s="147">
        <v>0.51</v>
      </c>
      <c r="AD651" s="147">
        <f t="shared" ref="AD651:AJ651" si="1233">AC651</f>
        <v>0.51</v>
      </c>
      <c r="AE651" s="147">
        <f t="shared" si="1233"/>
        <v>0.51</v>
      </c>
      <c r="AF651" s="147">
        <f t="shared" si="1233"/>
        <v>0.51</v>
      </c>
      <c r="AG651" s="147">
        <f t="shared" si="1233"/>
        <v>0.51</v>
      </c>
      <c r="AH651" s="147">
        <f t="shared" si="1233"/>
        <v>0.51</v>
      </c>
      <c r="AI651" s="147">
        <f t="shared" si="1233"/>
        <v>0.51</v>
      </c>
      <c r="AJ651" s="147">
        <f t="shared" si="1233"/>
        <v>0.51</v>
      </c>
      <c r="AK651" s="147">
        <v>0.45</v>
      </c>
      <c r="AL651" s="147">
        <f t="shared" ref="AL651:AN651" si="1234">AK651</f>
        <v>0.45</v>
      </c>
      <c r="AM651" s="147">
        <f t="shared" si="1234"/>
        <v>0.45</v>
      </c>
      <c r="AN651" s="147">
        <f t="shared" si="1234"/>
        <v>0.45</v>
      </c>
      <c r="AO651" s="420">
        <v>0</v>
      </c>
      <c r="AP651" s="431">
        <f t="shared" si="1197"/>
        <v>0</v>
      </c>
      <c r="AQ651" s="385">
        <v>0</v>
      </c>
      <c r="AR651" s="237">
        <f t="shared" si="1198"/>
        <v>0</v>
      </c>
      <c r="AS651" s="96">
        <v>0</v>
      </c>
      <c r="AT651" s="431">
        <f t="shared" si="1199"/>
        <v>0</v>
      </c>
      <c r="AU651" s="420">
        <v>12</v>
      </c>
      <c r="AV651" s="431">
        <f t="shared" si="1200"/>
        <v>6.12</v>
      </c>
      <c r="AW651" s="385">
        <v>24</v>
      </c>
      <c r="AX651" s="431">
        <f t="shared" si="1201"/>
        <v>12.24</v>
      </c>
      <c r="AY651" s="386">
        <v>36</v>
      </c>
      <c r="AZ651" s="431">
        <f t="shared" si="1202"/>
        <v>18.36</v>
      </c>
      <c r="BA651" s="386">
        <v>132</v>
      </c>
      <c r="BB651" s="431">
        <f t="shared" si="1203"/>
        <v>67.320000000000007</v>
      </c>
      <c r="BC651" s="386">
        <v>312</v>
      </c>
      <c r="BD651" s="431">
        <f t="shared" si="1215"/>
        <v>159.12</v>
      </c>
      <c r="BE651" s="385">
        <v>588</v>
      </c>
      <c r="BF651" s="431">
        <f t="shared" si="1204"/>
        <v>264.60000000000002</v>
      </c>
      <c r="BG651" s="386">
        <v>240</v>
      </c>
      <c r="BH651" s="431">
        <f t="shared" si="1205"/>
        <v>108</v>
      </c>
      <c r="BI651" s="386">
        <v>252</v>
      </c>
      <c r="BJ651" s="431">
        <f t="shared" si="1206"/>
        <v>113.4</v>
      </c>
      <c r="BK651" s="385">
        <v>408</v>
      </c>
      <c r="BL651" s="445">
        <f t="shared" si="1207"/>
        <v>183.6</v>
      </c>
      <c r="BM651" s="77" t="s">
        <v>1522</v>
      </c>
      <c r="BN651" s="306"/>
      <c r="BO651" s="599"/>
      <c r="BP651" s="306" t="str">
        <f t="shared" si="1216"/>
        <v>P10204-xx1</v>
      </c>
    </row>
    <row r="652" spans="1:68" ht="14.25" hidden="1" customHeight="1">
      <c r="A652" s="493" t="s">
        <v>864</v>
      </c>
      <c r="B652" s="130" t="s">
        <v>1422</v>
      </c>
      <c r="C652" s="544" t="s">
        <v>87</v>
      </c>
      <c r="D652" s="549" t="s">
        <v>161</v>
      </c>
      <c r="E652" s="550" t="s">
        <v>194</v>
      </c>
      <c r="F652" s="1070"/>
      <c r="G652" s="214">
        <v>2020</v>
      </c>
      <c r="H652" s="176" t="s">
        <v>1521</v>
      </c>
      <c r="I652" s="176" t="s">
        <v>174</v>
      </c>
      <c r="J652" s="330" t="s">
        <v>196</v>
      </c>
      <c r="K652" s="176" t="s">
        <v>1181</v>
      </c>
      <c r="L652" s="176" t="s">
        <v>167</v>
      </c>
      <c r="M652" s="327" t="s">
        <v>1478</v>
      </c>
      <c r="N652" s="55">
        <v>5.28</v>
      </c>
      <c r="O652" s="55">
        <f t="shared" si="1208"/>
        <v>5.28</v>
      </c>
      <c r="P652" s="55">
        <v>5.58</v>
      </c>
      <c r="Q652" s="55">
        <f t="shared" si="1209"/>
        <v>5.58</v>
      </c>
      <c r="R652" s="55">
        <f t="shared" si="1209"/>
        <v>5.58</v>
      </c>
      <c r="S652" s="55">
        <f t="shared" si="1209"/>
        <v>5.58</v>
      </c>
      <c r="T652" s="55">
        <f t="shared" si="1209"/>
        <v>5.58</v>
      </c>
      <c r="U652" s="55">
        <f t="shared" si="1210"/>
        <v>5.58</v>
      </c>
      <c r="V652" s="55">
        <f t="shared" si="1210"/>
        <v>5.58</v>
      </c>
      <c r="W652" s="55">
        <f t="shared" si="1210"/>
        <v>5.58</v>
      </c>
      <c r="X652" s="55">
        <v>5.28</v>
      </c>
      <c r="Y652" s="55">
        <f t="shared" ref="Y652:AA652" si="1235">X652</f>
        <v>5.28</v>
      </c>
      <c r="Z652" s="55">
        <f t="shared" si="1235"/>
        <v>5.28</v>
      </c>
      <c r="AA652" s="55">
        <f t="shared" si="1235"/>
        <v>5.28</v>
      </c>
      <c r="AB652" s="147">
        <f t="shared" si="1212"/>
        <v>0.13</v>
      </c>
      <c r="AC652" s="147">
        <v>0.13</v>
      </c>
      <c r="AD652" s="147">
        <f t="shared" ref="AD652:AJ652" si="1236">AC652</f>
        <v>0.13</v>
      </c>
      <c r="AE652" s="147">
        <f t="shared" si="1236"/>
        <v>0.13</v>
      </c>
      <c r="AF652" s="147">
        <f t="shared" si="1236"/>
        <v>0.13</v>
      </c>
      <c r="AG652" s="147">
        <f t="shared" si="1236"/>
        <v>0.13</v>
      </c>
      <c r="AH652" s="147">
        <f t="shared" si="1236"/>
        <v>0.13</v>
      </c>
      <c r="AI652" s="147">
        <f t="shared" si="1236"/>
        <v>0.13</v>
      </c>
      <c r="AJ652" s="147">
        <f t="shared" si="1236"/>
        <v>0.13</v>
      </c>
      <c r="AK652" s="147">
        <v>0.43</v>
      </c>
      <c r="AL652" s="147">
        <f t="shared" ref="AL652:AN652" si="1237">AK652</f>
        <v>0.43</v>
      </c>
      <c r="AM652" s="147">
        <f t="shared" si="1237"/>
        <v>0.43</v>
      </c>
      <c r="AN652" s="147">
        <f t="shared" si="1237"/>
        <v>0.43</v>
      </c>
      <c r="AO652" s="420">
        <v>0</v>
      </c>
      <c r="AP652" s="431">
        <f t="shared" si="1197"/>
        <v>0</v>
      </c>
      <c r="AQ652" s="385">
        <v>0</v>
      </c>
      <c r="AR652" s="237">
        <f t="shared" si="1198"/>
        <v>0</v>
      </c>
      <c r="AS652" s="96">
        <v>0</v>
      </c>
      <c r="AT652" s="431">
        <f t="shared" si="1199"/>
        <v>0</v>
      </c>
      <c r="AU652" s="420">
        <v>0</v>
      </c>
      <c r="AV652" s="431">
        <f t="shared" si="1200"/>
        <v>0</v>
      </c>
      <c r="AW652" s="385">
        <v>0</v>
      </c>
      <c r="AX652" s="431">
        <f t="shared" si="1201"/>
        <v>0</v>
      </c>
      <c r="AY652" s="386">
        <v>36</v>
      </c>
      <c r="AZ652" s="431">
        <f t="shared" si="1202"/>
        <v>4.68</v>
      </c>
      <c r="BA652" s="386">
        <v>0</v>
      </c>
      <c r="BB652" s="431">
        <f t="shared" si="1203"/>
        <v>0</v>
      </c>
      <c r="BC652" s="386">
        <v>0</v>
      </c>
      <c r="BD652" s="431">
        <f t="shared" si="1215"/>
        <v>0</v>
      </c>
      <c r="BE652" s="385">
        <v>0</v>
      </c>
      <c r="BF652" s="431">
        <f t="shared" si="1204"/>
        <v>0</v>
      </c>
      <c r="BG652" s="386">
        <v>0</v>
      </c>
      <c r="BH652" s="431">
        <f t="shared" si="1205"/>
        <v>0</v>
      </c>
      <c r="BI652" s="386">
        <v>0</v>
      </c>
      <c r="BJ652" s="431">
        <f t="shared" si="1206"/>
        <v>0</v>
      </c>
      <c r="BK652" s="385">
        <v>0</v>
      </c>
      <c r="BL652" s="445">
        <f t="shared" si="1207"/>
        <v>0</v>
      </c>
      <c r="BM652" s="77" t="s">
        <v>1523</v>
      </c>
      <c r="BN652" s="306"/>
      <c r="BO652" s="599"/>
      <c r="BP652" s="306" t="str">
        <f t="shared" si="1216"/>
        <v>L96909-KD1</v>
      </c>
    </row>
    <row r="653" spans="1:68" ht="14.25" hidden="1" customHeight="1">
      <c r="A653" s="493" t="s">
        <v>864</v>
      </c>
      <c r="B653" s="130" t="s">
        <v>1422</v>
      </c>
      <c r="C653" s="544" t="s">
        <v>87</v>
      </c>
      <c r="D653" s="549" t="s">
        <v>161</v>
      </c>
      <c r="E653" s="550" t="s">
        <v>194</v>
      </c>
      <c r="F653" s="1070"/>
      <c r="G653" s="214">
        <v>2024</v>
      </c>
      <c r="H653" s="176" t="s">
        <v>1521</v>
      </c>
      <c r="I653" s="176" t="s">
        <v>174</v>
      </c>
      <c r="J653" s="330" t="s">
        <v>196</v>
      </c>
      <c r="K653" s="176" t="s">
        <v>1181</v>
      </c>
      <c r="L653" s="176" t="s">
        <v>167</v>
      </c>
      <c r="M653" s="327" t="s">
        <v>1478</v>
      </c>
      <c r="N653" s="55">
        <v>5.8</v>
      </c>
      <c r="O653" s="55">
        <f t="shared" si="1208"/>
        <v>5.45</v>
      </c>
      <c r="P653" s="55">
        <v>6.1</v>
      </c>
      <c r="Q653" s="55">
        <f t="shared" si="1209"/>
        <v>6.1</v>
      </c>
      <c r="R653" s="55">
        <f t="shared" si="1209"/>
        <v>6.1</v>
      </c>
      <c r="S653" s="55">
        <f t="shared" si="1209"/>
        <v>6.1</v>
      </c>
      <c r="T653" s="55">
        <f t="shared" si="1209"/>
        <v>6.1</v>
      </c>
      <c r="U653" s="55">
        <f t="shared" si="1210"/>
        <v>6.1</v>
      </c>
      <c r="V653" s="55">
        <f t="shared" si="1210"/>
        <v>6.1</v>
      </c>
      <c r="W653" s="55">
        <f t="shared" si="1210"/>
        <v>6.1</v>
      </c>
      <c r="X653" s="55">
        <v>5.45</v>
      </c>
      <c r="Y653" s="55">
        <f t="shared" ref="Y653:AA653" si="1238">X653</f>
        <v>5.45</v>
      </c>
      <c r="Z653" s="55">
        <f t="shared" si="1238"/>
        <v>5.45</v>
      </c>
      <c r="AA653" s="55">
        <f t="shared" si="1238"/>
        <v>5.45</v>
      </c>
      <c r="AB653" s="147">
        <f t="shared" si="1212"/>
        <v>0.46</v>
      </c>
      <c r="AC653" s="147">
        <v>0.51</v>
      </c>
      <c r="AD653" s="147">
        <f t="shared" ref="AD653:AJ653" si="1239">AC653</f>
        <v>0.51</v>
      </c>
      <c r="AE653" s="147">
        <f t="shared" si="1239"/>
        <v>0.51</v>
      </c>
      <c r="AF653" s="147">
        <f t="shared" si="1239"/>
        <v>0.51</v>
      </c>
      <c r="AG653" s="147">
        <f t="shared" si="1239"/>
        <v>0.51</v>
      </c>
      <c r="AH653" s="147">
        <f t="shared" si="1239"/>
        <v>0.51</v>
      </c>
      <c r="AI653" s="147">
        <f t="shared" si="1239"/>
        <v>0.51</v>
      </c>
      <c r="AJ653" s="147">
        <f t="shared" si="1239"/>
        <v>0.51</v>
      </c>
      <c r="AK653" s="147">
        <v>0.46</v>
      </c>
      <c r="AL653" s="147">
        <f t="shared" ref="AL653:AN653" si="1240">AK653</f>
        <v>0.46</v>
      </c>
      <c r="AM653" s="147">
        <f t="shared" si="1240"/>
        <v>0.46</v>
      </c>
      <c r="AN653" s="147">
        <f t="shared" si="1240"/>
        <v>0.46</v>
      </c>
      <c r="AO653" s="420">
        <v>0</v>
      </c>
      <c r="AP653" s="431">
        <f t="shared" si="1197"/>
        <v>0</v>
      </c>
      <c r="AQ653" s="385">
        <v>0</v>
      </c>
      <c r="AR653" s="237">
        <f t="shared" si="1198"/>
        <v>0</v>
      </c>
      <c r="AS653" s="96">
        <v>0</v>
      </c>
      <c r="AT653" s="431">
        <f t="shared" si="1199"/>
        <v>0</v>
      </c>
      <c r="AU653" s="420">
        <v>0</v>
      </c>
      <c r="AV653" s="431">
        <f t="shared" si="1200"/>
        <v>0</v>
      </c>
      <c r="AW653" s="385">
        <v>0</v>
      </c>
      <c r="AX653" s="431">
        <f t="shared" si="1201"/>
        <v>0</v>
      </c>
      <c r="AY653" s="386">
        <v>12</v>
      </c>
      <c r="AZ653" s="431">
        <f t="shared" si="1202"/>
        <v>6.12</v>
      </c>
      <c r="BA653" s="386">
        <v>0</v>
      </c>
      <c r="BB653" s="431">
        <f t="shared" si="1203"/>
        <v>0</v>
      </c>
      <c r="BC653" s="386">
        <v>0</v>
      </c>
      <c r="BD653" s="431">
        <f t="shared" si="1215"/>
        <v>0</v>
      </c>
      <c r="BE653" s="385">
        <v>0</v>
      </c>
      <c r="BF653" s="431">
        <f t="shared" si="1204"/>
        <v>0</v>
      </c>
      <c r="BG653" s="386">
        <v>0</v>
      </c>
      <c r="BH653" s="431">
        <f t="shared" si="1205"/>
        <v>0</v>
      </c>
      <c r="BI653" s="386">
        <v>0</v>
      </c>
      <c r="BJ653" s="431">
        <f t="shared" si="1206"/>
        <v>0</v>
      </c>
      <c r="BK653" s="385">
        <v>0</v>
      </c>
      <c r="BL653" s="445">
        <f t="shared" si="1207"/>
        <v>0</v>
      </c>
      <c r="BM653" s="77" t="s">
        <v>1524</v>
      </c>
      <c r="BN653" s="306"/>
      <c r="BO653" s="599"/>
      <c r="BP653" s="306" t="str">
        <f t="shared" si="1216"/>
        <v>P10204-KD1</v>
      </c>
    </row>
    <row r="654" spans="1:68" ht="14.25" hidden="1" customHeight="1">
      <c r="A654" s="493" t="s">
        <v>864</v>
      </c>
      <c r="B654" s="130" t="s">
        <v>1422</v>
      </c>
      <c r="C654" s="544" t="s">
        <v>87</v>
      </c>
      <c r="D654" s="549" t="s">
        <v>161</v>
      </c>
      <c r="E654" s="550" t="s">
        <v>194</v>
      </c>
      <c r="F654" s="1070"/>
      <c r="G654" s="214">
        <v>2020</v>
      </c>
      <c r="H654" s="176" t="s">
        <v>1521</v>
      </c>
      <c r="I654" s="176" t="s">
        <v>174</v>
      </c>
      <c r="J654" s="330" t="s">
        <v>196</v>
      </c>
      <c r="K654" s="176" t="s">
        <v>1181</v>
      </c>
      <c r="L654" s="176" t="s">
        <v>167</v>
      </c>
      <c r="M654" s="327" t="s">
        <v>1479</v>
      </c>
      <c r="N654" s="55">
        <v>4.88</v>
      </c>
      <c r="O654" s="55">
        <f t="shared" si="1208"/>
        <v>4.88</v>
      </c>
      <c r="P654" s="55">
        <v>5.18</v>
      </c>
      <c r="Q654" s="55">
        <f t="shared" si="1209"/>
        <v>5.18</v>
      </c>
      <c r="R654" s="55">
        <f t="shared" si="1209"/>
        <v>5.18</v>
      </c>
      <c r="S654" s="55">
        <f t="shared" si="1209"/>
        <v>5.18</v>
      </c>
      <c r="T654" s="55">
        <f t="shared" si="1209"/>
        <v>5.18</v>
      </c>
      <c r="U654" s="55">
        <f t="shared" si="1210"/>
        <v>5.18</v>
      </c>
      <c r="V654" s="55">
        <f t="shared" si="1210"/>
        <v>5.18</v>
      </c>
      <c r="W654" s="55">
        <f t="shared" si="1210"/>
        <v>5.18</v>
      </c>
      <c r="X654" s="55">
        <v>4.88</v>
      </c>
      <c r="Y654" s="55">
        <f t="shared" ref="Y654:AA654" si="1241">X654</f>
        <v>4.88</v>
      </c>
      <c r="Z654" s="55">
        <f t="shared" si="1241"/>
        <v>4.88</v>
      </c>
      <c r="AA654" s="55">
        <f t="shared" si="1241"/>
        <v>4.88</v>
      </c>
      <c r="AB654" s="147">
        <f t="shared" si="1212"/>
        <v>0.13</v>
      </c>
      <c r="AC654" s="147">
        <v>0.13</v>
      </c>
      <c r="AD654" s="147">
        <f t="shared" ref="AD654:AJ654" si="1242">AC654</f>
        <v>0.13</v>
      </c>
      <c r="AE654" s="147">
        <f t="shared" si="1242"/>
        <v>0.13</v>
      </c>
      <c r="AF654" s="147">
        <f t="shared" si="1242"/>
        <v>0.13</v>
      </c>
      <c r="AG654" s="147">
        <f t="shared" si="1242"/>
        <v>0.13</v>
      </c>
      <c r="AH654" s="147">
        <f t="shared" si="1242"/>
        <v>0.13</v>
      </c>
      <c r="AI654" s="147">
        <f t="shared" si="1242"/>
        <v>0.13</v>
      </c>
      <c r="AJ654" s="147">
        <f t="shared" si="1242"/>
        <v>0.13</v>
      </c>
      <c r="AK654" s="147">
        <v>0.43</v>
      </c>
      <c r="AL654" s="147">
        <f t="shared" ref="AL654:AN654" si="1243">AK654</f>
        <v>0.43</v>
      </c>
      <c r="AM654" s="147">
        <f t="shared" si="1243"/>
        <v>0.43</v>
      </c>
      <c r="AN654" s="147">
        <f t="shared" si="1243"/>
        <v>0.43</v>
      </c>
      <c r="AO654" s="420">
        <v>0</v>
      </c>
      <c r="AP654" s="431">
        <f t="shared" si="1197"/>
        <v>0</v>
      </c>
      <c r="AQ654" s="385">
        <v>0</v>
      </c>
      <c r="AR654" s="237">
        <f t="shared" si="1198"/>
        <v>0</v>
      </c>
      <c r="AS654" s="96">
        <v>0</v>
      </c>
      <c r="AT654" s="431">
        <f t="shared" si="1199"/>
        <v>0</v>
      </c>
      <c r="AU654" s="420">
        <v>0</v>
      </c>
      <c r="AV654" s="431">
        <f t="shared" si="1200"/>
        <v>0</v>
      </c>
      <c r="AW654" s="385">
        <v>0</v>
      </c>
      <c r="AX654" s="431">
        <f t="shared" si="1201"/>
        <v>0</v>
      </c>
      <c r="AY654" s="386">
        <v>0</v>
      </c>
      <c r="AZ654" s="431">
        <f t="shared" si="1202"/>
        <v>0</v>
      </c>
      <c r="BA654" s="386">
        <v>0</v>
      </c>
      <c r="BB654" s="431">
        <f t="shared" si="1203"/>
        <v>0</v>
      </c>
      <c r="BC654" s="386">
        <v>0</v>
      </c>
      <c r="BD654" s="431">
        <f t="shared" si="1215"/>
        <v>0</v>
      </c>
      <c r="BE654" s="385">
        <v>0</v>
      </c>
      <c r="BF654" s="431">
        <f t="shared" si="1204"/>
        <v>0</v>
      </c>
      <c r="BG654" s="386">
        <v>0</v>
      </c>
      <c r="BH654" s="431">
        <f t="shared" si="1205"/>
        <v>0</v>
      </c>
      <c r="BI654" s="386">
        <v>0</v>
      </c>
      <c r="BJ654" s="431">
        <f t="shared" si="1206"/>
        <v>0</v>
      </c>
      <c r="BK654" s="385">
        <v>0</v>
      </c>
      <c r="BL654" s="445">
        <f t="shared" si="1207"/>
        <v>0</v>
      </c>
      <c r="BM654" s="77" t="s">
        <v>207</v>
      </c>
      <c r="BN654" s="306"/>
      <c r="BO654" s="599"/>
      <c r="BP654" s="306" t="str">
        <f t="shared" si="1216"/>
        <v>L96909-xx1</v>
      </c>
    </row>
    <row r="655" spans="1:68" ht="14.25" hidden="1" customHeight="1">
      <c r="A655" s="493" t="s">
        <v>864</v>
      </c>
      <c r="B655" s="130" t="s">
        <v>1422</v>
      </c>
      <c r="C655" s="544" t="s">
        <v>87</v>
      </c>
      <c r="D655" s="549" t="s">
        <v>161</v>
      </c>
      <c r="E655" s="550" t="s">
        <v>194</v>
      </c>
      <c r="F655" s="1070"/>
      <c r="G655" s="214">
        <v>2024</v>
      </c>
      <c r="H655" s="176" t="s">
        <v>1521</v>
      </c>
      <c r="I655" s="176" t="s">
        <v>174</v>
      </c>
      <c r="J655" s="330" t="s">
        <v>196</v>
      </c>
      <c r="K655" s="176" t="s">
        <v>1181</v>
      </c>
      <c r="L655" s="176" t="s">
        <v>167</v>
      </c>
      <c r="M655" s="327" t="s">
        <v>1479</v>
      </c>
      <c r="N655" s="55">
        <v>5.4</v>
      </c>
      <c r="O655" s="55">
        <f t="shared" si="1208"/>
        <v>5.05</v>
      </c>
      <c r="P655" s="55">
        <v>5.7</v>
      </c>
      <c r="Q655" s="55">
        <f t="shared" si="1209"/>
        <v>5.7</v>
      </c>
      <c r="R655" s="55">
        <f t="shared" si="1209"/>
        <v>5.7</v>
      </c>
      <c r="S655" s="55">
        <f t="shared" si="1209"/>
        <v>5.7</v>
      </c>
      <c r="T655" s="55">
        <f t="shared" si="1209"/>
        <v>5.7</v>
      </c>
      <c r="U655" s="55">
        <f t="shared" si="1210"/>
        <v>5.7</v>
      </c>
      <c r="V655" s="55">
        <f t="shared" si="1210"/>
        <v>5.7</v>
      </c>
      <c r="W655" s="55">
        <f t="shared" si="1210"/>
        <v>5.7</v>
      </c>
      <c r="X655" s="55">
        <v>5.05</v>
      </c>
      <c r="Y655" s="55">
        <f t="shared" ref="Y655:AA655" si="1244">X655</f>
        <v>5.05</v>
      </c>
      <c r="Z655" s="55">
        <f t="shared" si="1244"/>
        <v>5.05</v>
      </c>
      <c r="AA655" s="55">
        <f t="shared" si="1244"/>
        <v>5.05</v>
      </c>
      <c r="AB655" s="147">
        <f t="shared" si="1212"/>
        <v>0.45</v>
      </c>
      <c r="AC655" s="147">
        <v>0.51</v>
      </c>
      <c r="AD655" s="147">
        <f t="shared" ref="AD655:AJ655" si="1245">AC655</f>
        <v>0.51</v>
      </c>
      <c r="AE655" s="147">
        <f t="shared" si="1245"/>
        <v>0.51</v>
      </c>
      <c r="AF655" s="147">
        <f t="shared" si="1245"/>
        <v>0.51</v>
      </c>
      <c r="AG655" s="147">
        <f t="shared" si="1245"/>
        <v>0.51</v>
      </c>
      <c r="AH655" s="147">
        <f t="shared" si="1245"/>
        <v>0.51</v>
      </c>
      <c r="AI655" s="147">
        <f t="shared" si="1245"/>
        <v>0.51</v>
      </c>
      <c r="AJ655" s="147">
        <f t="shared" si="1245"/>
        <v>0.51</v>
      </c>
      <c r="AK655" s="147">
        <v>0.45</v>
      </c>
      <c r="AL655" s="147">
        <f t="shared" ref="AL655:AN655" si="1246">AK655</f>
        <v>0.45</v>
      </c>
      <c r="AM655" s="147">
        <f t="shared" si="1246"/>
        <v>0.45</v>
      </c>
      <c r="AN655" s="147">
        <f t="shared" si="1246"/>
        <v>0.45</v>
      </c>
      <c r="AO655" s="420">
        <v>0</v>
      </c>
      <c r="AP655" s="431">
        <f t="shared" si="1197"/>
        <v>0</v>
      </c>
      <c r="AQ655" s="385">
        <v>0</v>
      </c>
      <c r="AR655" s="237">
        <f t="shared" si="1198"/>
        <v>0</v>
      </c>
      <c r="AS655" s="96">
        <v>0</v>
      </c>
      <c r="AT655" s="431">
        <f t="shared" si="1199"/>
        <v>0</v>
      </c>
      <c r="AU655" s="420">
        <v>0</v>
      </c>
      <c r="AV655" s="431">
        <f t="shared" si="1200"/>
        <v>0</v>
      </c>
      <c r="AW655" s="385">
        <v>0</v>
      </c>
      <c r="AX655" s="431">
        <f t="shared" si="1201"/>
        <v>0</v>
      </c>
      <c r="AY655" s="386">
        <v>0</v>
      </c>
      <c r="AZ655" s="431">
        <f t="shared" si="1202"/>
        <v>0</v>
      </c>
      <c r="BA655" s="386">
        <v>0</v>
      </c>
      <c r="BB655" s="431">
        <f t="shared" si="1203"/>
        <v>0</v>
      </c>
      <c r="BC655" s="386">
        <v>0</v>
      </c>
      <c r="BD655" s="431">
        <f t="shared" si="1215"/>
        <v>0</v>
      </c>
      <c r="BE655" s="385">
        <v>0</v>
      </c>
      <c r="BF655" s="431">
        <f t="shared" si="1204"/>
        <v>0</v>
      </c>
      <c r="BG655" s="386">
        <v>0</v>
      </c>
      <c r="BH655" s="431">
        <f t="shared" si="1205"/>
        <v>0</v>
      </c>
      <c r="BI655" s="386">
        <v>0</v>
      </c>
      <c r="BJ655" s="431">
        <f t="shared" si="1206"/>
        <v>0</v>
      </c>
      <c r="BK655" s="385">
        <v>0</v>
      </c>
      <c r="BL655" s="445">
        <f t="shared" si="1207"/>
        <v>0</v>
      </c>
      <c r="BM655" s="77" t="s">
        <v>1522</v>
      </c>
      <c r="BN655" s="306"/>
      <c r="BO655" s="599"/>
      <c r="BP655" s="306" t="str">
        <f t="shared" si="1216"/>
        <v>P10204-xx1</v>
      </c>
    </row>
    <row r="656" spans="1:68" ht="14.25" hidden="1" customHeight="1">
      <c r="A656" s="493" t="s">
        <v>864</v>
      </c>
      <c r="B656" s="130" t="s">
        <v>1422</v>
      </c>
      <c r="C656" s="544" t="s">
        <v>87</v>
      </c>
      <c r="D656" s="549" t="s">
        <v>161</v>
      </c>
      <c r="E656" s="550" t="s">
        <v>194</v>
      </c>
      <c r="F656" s="1070"/>
      <c r="G656" s="214">
        <v>2020</v>
      </c>
      <c r="H656" s="176" t="s">
        <v>1521</v>
      </c>
      <c r="I656" s="176" t="s">
        <v>174</v>
      </c>
      <c r="J656" s="330" t="s">
        <v>196</v>
      </c>
      <c r="K656" s="176" t="s">
        <v>1181</v>
      </c>
      <c r="L656" s="176" t="s">
        <v>167</v>
      </c>
      <c r="M656" s="327" t="s">
        <v>1479</v>
      </c>
      <c r="N656" s="55">
        <v>5.28</v>
      </c>
      <c r="O656" s="55">
        <f t="shared" si="1208"/>
        <v>5.28</v>
      </c>
      <c r="P656" s="55">
        <v>5.58</v>
      </c>
      <c r="Q656" s="55">
        <f t="shared" si="1209"/>
        <v>5.58</v>
      </c>
      <c r="R656" s="55">
        <f t="shared" si="1209"/>
        <v>5.58</v>
      </c>
      <c r="S656" s="55">
        <f t="shared" si="1209"/>
        <v>5.58</v>
      </c>
      <c r="T656" s="55">
        <f t="shared" si="1209"/>
        <v>5.58</v>
      </c>
      <c r="U656" s="55">
        <f t="shared" si="1210"/>
        <v>5.58</v>
      </c>
      <c r="V656" s="55">
        <f t="shared" si="1210"/>
        <v>5.58</v>
      </c>
      <c r="W656" s="55">
        <f t="shared" si="1210"/>
        <v>5.58</v>
      </c>
      <c r="X656" s="55">
        <v>5.28</v>
      </c>
      <c r="Y656" s="55">
        <f t="shared" ref="Y656:AA656" si="1247">X656</f>
        <v>5.28</v>
      </c>
      <c r="Z656" s="55">
        <f t="shared" si="1247"/>
        <v>5.28</v>
      </c>
      <c r="AA656" s="55">
        <f t="shared" si="1247"/>
        <v>5.28</v>
      </c>
      <c r="AB656" s="147">
        <f t="shared" si="1212"/>
        <v>0.13</v>
      </c>
      <c r="AC656" s="147">
        <v>0.13</v>
      </c>
      <c r="AD656" s="147">
        <f t="shared" ref="AD656:AJ656" si="1248">AC656</f>
        <v>0.13</v>
      </c>
      <c r="AE656" s="147">
        <f t="shared" si="1248"/>
        <v>0.13</v>
      </c>
      <c r="AF656" s="147">
        <f t="shared" si="1248"/>
        <v>0.13</v>
      </c>
      <c r="AG656" s="147">
        <f t="shared" si="1248"/>
        <v>0.13</v>
      </c>
      <c r="AH656" s="147">
        <f t="shared" si="1248"/>
        <v>0.13</v>
      </c>
      <c r="AI656" s="147">
        <f t="shared" si="1248"/>
        <v>0.13</v>
      </c>
      <c r="AJ656" s="147">
        <f t="shared" si="1248"/>
        <v>0.13</v>
      </c>
      <c r="AK656" s="147">
        <v>0.43</v>
      </c>
      <c r="AL656" s="147">
        <f t="shared" ref="AL656:AN656" si="1249">AK656</f>
        <v>0.43</v>
      </c>
      <c r="AM656" s="147">
        <f t="shared" si="1249"/>
        <v>0.43</v>
      </c>
      <c r="AN656" s="147">
        <f t="shared" si="1249"/>
        <v>0.43</v>
      </c>
      <c r="AO656" s="420">
        <v>0</v>
      </c>
      <c r="AP656" s="431">
        <f t="shared" si="1197"/>
        <v>0</v>
      </c>
      <c r="AQ656" s="385">
        <v>0</v>
      </c>
      <c r="AR656" s="237">
        <f t="shared" si="1198"/>
        <v>0</v>
      </c>
      <c r="AS656" s="96">
        <v>0</v>
      </c>
      <c r="AT656" s="431">
        <f t="shared" si="1199"/>
        <v>0</v>
      </c>
      <c r="AU656" s="420">
        <v>0</v>
      </c>
      <c r="AV656" s="431">
        <f t="shared" si="1200"/>
        <v>0</v>
      </c>
      <c r="AW656" s="385">
        <v>0</v>
      </c>
      <c r="AX656" s="431">
        <f t="shared" si="1201"/>
        <v>0</v>
      </c>
      <c r="AY656" s="386">
        <v>0</v>
      </c>
      <c r="AZ656" s="431">
        <f t="shared" si="1202"/>
        <v>0</v>
      </c>
      <c r="BA656" s="386">
        <v>0</v>
      </c>
      <c r="BB656" s="431">
        <f t="shared" si="1203"/>
        <v>0</v>
      </c>
      <c r="BC656" s="386">
        <v>0</v>
      </c>
      <c r="BD656" s="431">
        <f t="shared" si="1215"/>
        <v>0</v>
      </c>
      <c r="BE656" s="385">
        <v>0</v>
      </c>
      <c r="BF656" s="431">
        <f t="shared" si="1204"/>
        <v>0</v>
      </c>
      <c r="BG656" s="386">
        <v>0</v>
      </c>
      <c r="BH656" s="431">
        <f t="shared" si="1205"/>
        <v>0</v>
      </c>
      <c r="BI656" s="386">
        <v>0</v>
      </c>
      <c r="BJ656" s="431">
        <f t="shared" si="1206"/>
        <v>0</v>
      </c>
      <c r="BK656" s="385">
        <v>0</v>
      </c>
      <c r="BL656" s="445">
        <f t="shared" si="1207"/>
        <v>0</v>
      </c>
      <c r="BM656" s="77" t="s">
        <v>1523</v>
      </c>
      <c r="BN656" s="306"/>
      <c r="BO656" s="599"/>
      <c r="BP656" s="306" t="str">
        <f t="shared" si="1216"/>
        <v>L96909-KD1</v>
      </c>
    </row>
    <row r="657" spans="1:68" ht="14.25" hidden="1" customHeight="1">
      <c r="A657" s="493" t="s">
        <v>864</v>
      </c>
      <c r="B657" s="130" t="s">
        <v>1422</v>
      </c>
      <c r="C657" s="544" t="s">
        <v>87</v>
      </c>
      <c r="D657" s="549" t="s">
        <v>161</v>
      </c>
      <c r="E657" s="550" t="s">
        <v>194</v>
      </c>
      <c r="F657" s="1070"/>
      <c r="G657" s="214">
        <v>2024</v>
      </c>
      <c r="H657" s="176" t="s">
        <v>1521</v>
      </c>
      <c r="I657" s="176" t="s">
        <v>174</v>
      </c>
      <c r="J657" s="330" t="s">
        <v>196</v>
      </c>
      <c r="K657" s="176" t="s">
        <v>1181</v>
      </c>
      <c r="L657" s="176" t="s">
        <v>167</v>
      </c>
      <c r="M657" s="327" t="s">
        <v>1479</v>
      </c>
      <c r="N657" s="55">
        <v>5.8</v>
      </c>
      <c r="O657" s="55">
        <f t="shared" si="1208"/>
        <v>5.45</v>
      </c>
      <c r="P657" s="55">
        <v>6.1</v>
      </c>
      <c r="Q657" s="55">
        <f t="shared" si="1209"/>
        <v>6.1</v>
      </c>
      <c r="R657" s="55">
        <f t="shared" si="1209"/>
        <v>6.1</v>
      </c>
      <c r="S657" s="55">
        <f t="shared" si="1209"/>
        <v>6.1</v>
      </c>
      <c r="T657" s="55">
        <f t="shared" si="1209"/>
        <v>6.1</v>
      </c>
      <c r="U657" s="55">
        <f t="shared" si="1210"/>
        <v>6.1</v>
      </c>
      <c r="V657" s="55">
        <f t="shared" si="1210"/>
        <v>6.1</v>
      </c>
      <c r="W657" s="55">
        <f t="shared" si="1210"/>
        <v>6.1</v>
      </c>
      <c r="X657" s="55">
        <v>5.45</v>
      </c>
      <c r="Y657" s="55">
        <f t="shared" ref="Y657:AA657" si="1250">X657</f>
        <v>5.45</v>
      </c>
      <c r="Z657" s="55">
        <f t="shared" si="1250"/>
        <v>5.45</v>
      </c>
      <c r="AA657" s="55">
        <f t="shared" si="1250"/>
        <v>5.45</v>
      </c>
      <c r="AB657" s="147">
        <f t="shared" si="1212"/>
        <v>0.46</v>
      </c>
      <c r="AC657" s="147">
        <v>0.51</v>
      </c>
      <c r="AD657" s="147">
        <f t="shared" ref="AD657:AJ657" si="1251">AC657</f>
        <v>0.51</v>
      </c>
      <c r="AE657" s="147">
        <f t="shared" si="1251"/>
        <v>0.51</v>
      </c>
      <c r="AF657" s="147">
        <f t="shared" si="1251"/>
        <v>0.51</v>
      </c>
      <c r="AG657" s="147">
        <f t="shared" si="1251"/>
        <v>0.51</v>
      </c>
      <c r="AH657" s="147">
        <f t="shared" si="1251"/>
        <v>0.51</v>
      </c>
      <c r="AI657" s="147">
        <f t="shared" si="1251"/>
        <v>0.51</v>
      </c>
      <c r="AJ657" s="147">
        <f t="shared" si="1251"/>
        <v>0.51</v>
      </c>
      <c r="AK657" s="147">
        <v>0.46</v>
      </c>
      <c r="AL657" s="147">
        <f t="shared" ref="AL657:AN657" si="1252">AK657</f>
        <v>0.46</v>
      </c>
      <c r="AM657" s="147">
        <f t="shared" si="1252"/>
        <v>0.46</v>
      </c>
      <c r="AN657" s="147">
        <f t="shared" si="1252"/>
        <v>0.46</v>
      </c>
      <c r="AO657" s="420">
        <v>0</v>
      </c>
      <c r="AP657" s="431">
        <f t="shared" si="1197"/>
        <v>0</v>
      </c>
      <c r="AQ657" s="385">
        <v>0</v>
      </c>
      <c r="AR657" s="237">
        <f t="shared" si="1198"/>
        <v>0</v>
      </c>
      <c r="AS657" s="96">
        <v>0</v>
      </c>
      <c r="AT657" s="431">
        <f t="shared" si="1199"/>
        <v>0</v>
      </c>
      <c r="AU657" s="420">
        <v>0</v>
      </c>
      <c r="AV657" s="431">
        <f t="shared" si="1200"/>
        <v>0</v>
      </c>
      <c r="AW657" s="385">
        <v>0</v>
      </c>
      <c r="AX657" s="431">
        <f t="shared" si="1201"/>
        <v>0</v>
      </c>
      <c r="AY657" s="386">
        <v>0</v>
      </c>
      <c r="AZ657" s="431">
        <f t="shared" si="1202"/>
        <v>0</v>
      </c>
      <c r="BA657" s="386">
        <v>0</v>
      </c>
      <c r="BB657" s="431">
        <f t="shared" si="1203"/>
        <v>0</v>
      </c>
      <c r="BC657" s="386">
        <v>0</v>
      </c>
      <c r="BD657" s="431">
        <f t="shared" si="1215"/>
        <v>0</v>
      </c>
      <c r="BE657" s="385">
        <v>0</v>
      </c>
      <c r="BF657" s="431">
        <f t="shared" si="1204"/>
        <v>0</v>
      </c>
      <c r="BG657" s="386">
        <v>0</v>
      </c>
      <c r="BH657" s="431">
        <f t="shared" si="1205"/>
        <v>0</v>
      </c>
      <c r="BI657" s="386">
        <v>0</v>
      </c>
      <c r="BJ657" s="431">
        <f t="shared" si="1206"/>
        <v>0</v>
      </c>
      <c r="BK657" s="385">
        <v>0</v>
      </c>
      <c r="BL657" s="445">
        <f t="shared" si="1207"/>
        <v>0</v>
      </c>
      <c r="BM657" s="77" t="s">
        <v>1524</v>
      </c>
      <c r="BN657" s="306"/>
      <c r="BO657" s="599"/>
      <c r="BP657" s="306" t="str">
        <f t="shared" si="1216"/>
        <v>P10204-KD1</v>
      </c>
    </row>
    <row r="658" spans="1:68" ht="14.25" hidden="1" customHeight="1">
      <c r="A658" s="493" t="s">
        <v>864</v>
      </c>
      <c r="B658" s="130" t="s">
        <v>1422</v>
      </c>
      <c r="C658" s="544" t="s">
        <v>87</v>
      </c>
      <c r="D658" s="549" t="s">
        <v>161</v>
      </c>
      <c r="E658" s="550" t="s">
        <v>194</v>
      </c>
      <c r="F658" s="1070"/>
      <c r="G658" s="214">
        <v>2020</v>
      </c>
      <c r="H658" s="176" t="s">
        <v>1521</v>
      </c>
      <c r="I658" s="176" t="s">
        <v>174</v>
      </c>
      <c r="J658" s="330" t="s">
        <v>196</v>
      </c>
      <c r="K658" s="176" t="s">
        <v>1181</v>
      </c>
      <c r="L658" s="176" t="s">
        <v>1182</v>
      </c>
      <c r="M658" s="327" t="s">
        <v>1480</v>
      </c>
      <c r="N658" s="55">
        <v>4.88</v>
      </c>
      <c r="O658" s="55">
        <f t="shared" si="1208"/>
        <v>4.7</v>
      </c>
      <c r="P658" s="55">
        <v>5</v>
      </c>
      <c r="Q658" s="55">
        <f t="shared" si="1209"/>
        <v>5</v>
      </c>
      <c r="R658" s="55">
        <f t="shared" si="1209"/>
        <v>5</v>
      </c>
      <c r="S658" s="55">
        <f t="shared" si="1209"/>
        <v>5</v>
      </c>
      <c r="T658" s="55">
        <f t="shared" si="1209"/>
        <v>5</v>
      </c>
      <c r="U658" s="55">
        <f t="shared" si="1210"/>
        <v>5</v>
      </c>
      <c r="V658" s="55">
        <f t="shared" si="1210"/>
        <v>5</v>
      </c>
      <c r="W658" s="55">
        <f t="shared" si="1210"/>
        <v>5</v>
      </c>
      <c r="X658" s="55">
        <v>4.7</v>
      </c>
      <c r="Y658" s="55">
        <f t="shared" ref="Y658:AA658" si="1253">X658</f>
        <v>4.7</v>
      </c>
      <c r="Z658" s="55">
        <f t="shared" si="1253"/>
        <v>4.7</v>
      </c>
      <c r="AA658" s="55">
        <f t="shared" si="1253"/>
        <v>4.7</v>
      </c>
      <c r="AB658" s="147">
        <f t="shared" si="1212"/>
        <v>0.13</v>
      </c>
      <c r="AC658" s="147">
        <v>0.13</v>
      </c>
      <c r="AD658" s="147">
        <f t="shared" ref="AD658:AJ658" si="1254">AC658</f>
        <v>0.13</v>
      </c>
      <c r="AE658" s="147">
        <f t="shared" si="1254"/>
        <v>0.13</v>
      </c>
      <c r="AF658" s="147">
        <f t="shared" si="1254"/>
        <v>0.13</v>
      </c>
      <c r="AG658" s="147">
        <f t="shared" si="1254"/>
        <v>0.13</v>
      </c>
      <c r="AH658" s="147">
        <f t="shared" si="1254"/>
        <v>0.13</v>
      </c>
      <c r="AI658" s="147">
        <f t="shared" si="1254"/>
        <v>0.13</v>
      </c>
      <c r="AJ658" s="147">
        <f t="shared" si="1254"/>
        <v>0.13</v>
      </c>
      <c r="AK658" s="147">
        <v>0.43</v>
      </c>
      <c r="AL658" s="147">
        <f t="shared" ref="AL658:AN658" si="1255">AK658</f>
        <v>0.43</v>
      </c>
      <c r="AM658" s="147">
        <f t="shared" si="1255"/>
        <v>0.43</v>
      </c>
      <c r="AN658" s="147">
        <f t="shared" si="1255"/>
        <v>0.43</v>
      </c>
      <c r="AO658" s="420">
        <v>0</v>
      </c>
      <c r="AP658" s="431">
        <f t="shared" si="1197"/>
        <v>0</v>
      </c>
      <c r="AQ658" s="385">
        <v>2040</v>
      </c>
      <c r="AR658" s="237">
        <f t="shared" si="1198"/>
        <v>265.2</v>
      </c>
      <c r="AS658" s="96">
        <v>3648</v>
      </c>
      <c r="AT658" s="431">
        <f t="shared" si="1199"/>
        <v>474.24</v>
      </c>
      <c r="AU658" s="420">
        <v>3192</v>
      </c>
      <c r="AV658" s="431">
        <f t="shared" si="1200"/>
        <v>414.96000000000004</v>
      </c>
      <c r="AW658" s="385">
        <v>3300</v>
      </c>
      <c r="AX658" s="431">
        <f t="shared" si="1201"/>
        <v>429</v>
      </c>
      <c r="AY658" s="386">
        <v>4992</v>
      </c>
      <c r="AZ658" s="431">
        <f t="shared" si="1202"/>
        <v>648.96</v>
      </c>
      <c r="BA658" s="386">
        <v>0</v>
      </c>
      <c r="BB658" s="431">
        <f t="shared" si="1203"/>
        <v>0</v>
      </c>
      <c r="BC658" s="386">
        <v>0</v>
      </c>
      <c r="BD658" s="431">
        <f t="shared" si="1215"/>
        <v>0</v>
      </c>
      <c r="BE658" s="385">
        <v>20028</v>
      </c>
      <c r="BF658" s="431">
        <f t="shared" si="1204"/>
        <v>8612.0399999999991</v>
      </c>
      <c r="BG658" s="386">
        <v>18216</v>
      </c>
      <c r="BH658" s="431">
        <f t="shared" si="1205"/>
        <v>7832.88</v>
      </c>
      <c r="BI658" s="386">
        <v>12996</v>
      </c>
      <c r="BJ658" s="431">
        <f t="shared" si="1206"/>
        <v>5588.28</v>
      </c>
      <c r="BK658" s="385">
        <v>0</v>
      </c>
      <c r="BL658" s="445">
        <f t="shared" si="1207"/>
        <v>0</v>
      </c>
      <c r="BM658" s="77" t="s">
        <v>207</v>
      </c>
      <c r="BN658" s="306"/>
      <c r="BO658" s="599"/>
      <c r="BP658" s="306" t="str">
        <f t="shared" si="1216"/>
        <v>L96909-xx1</v>
      </c>
    </row>
    <row r="659" spans="1:68" ht="14.25" hidden="1" customHeight="1">
      <c r="A659" s="493" t="s">
        <v>864</v>
      </c>
      <c r="B659" s="130" t="s">
        <v>1422</v>
      </c>
      <c r="C659" s="544" t="s">
        <v>87</v>
      </c>
      <c r="D659" s="549" t="s">
        <v>161</v>
      </c>
      <c r="E659" s="550" t="s">
        <v>194</v>
      </c>
      <c r="F659" s="1070"/>
      <c r="G659" s="214">
        <v>2024</v>
      </c>
      <c r="H659" s="176" t="s">
        <v>1521</v>
      </c>
      <c r="I659" s="176" t="s">
        <v>174</v>
      </c>
      <c r="J659" s="330" t="s">
        <v>196</v>
      </c>
      <c r="K659" s="176" t="s">
        <v>1181</v>
      </c>
      <c r="L659" s="176" t="s">
        <v>1182</v>
      </c>
      <c r="M659" s="327" t="s">
        <v>1480</v>
      </c>
      <c r="N659" s="55">
        <v>5.4</v>
      </c>
      <c r="O659" s="55">
        <f t="shared" si="1208"/>
        <v>4.87</v>
      </c>
      <c r="P659" s="55">
        <v>5.52</v>
      </c>
      <c r="Q659" s="55">
        <f t="shared" si="1209"/>
        <v>5.52</v>
      </c>
      <c r="R659" s="55">
        <f t="shared" si="1209"/>
        <v>5.52</v>
      </c>
      <c r="S659" s="55">
        <f t="shared" si="1209"/>
        <v>5.52</v>
      </c>
      <c r="T659" s="55">
        <f t="shared" si="1209"/>
        <v>5.52</v>
      </c>
      <c r="U659" s="55">
        <f t="shared" si="1210"/>
        <v>5.52</v>
      </c>
      <c r="V659" s="55">
        <f t="shared" si="1210"/>
        <v>5.52</v>
      </c>
      <c r="W659" s="55">
        <f t="shared" si="1210"/>
        <v>5.52</v>
      </c>
      <c r="X659" s="55">
        <v>4.87</v>
      </c>
      <c r="Y659" s="55">
        <f t="shared" ref="Y659:AA659" si="1256">X659</f>
        <v>4.87</v>
      </c>
      <c r="Z659" s="55">
        <f t="shared" si="1256"/>
        <v>4.87</v>
      </c>
      <c r="AA659" s="55">
        <f t="shared" si="1256"/>
        <v>4.87</v>
      </c>
      <c r="AB659" s="147">
        <f t="shared" si="1212"/>
        <v>0.45</v>
      </c>
      <c r="AC659" s="147">
        <v>0.51</v>
      </c>
      <c r="AD659" s="147">
        <f t="shared" ref="AD659:AJ659" si="1257">AC659</f>
        <v>0.51</v>
      </c>
      <c r="AE659" s="147">
        <f t="shared" si="1257"/>
        <v>0.51</v>
      </c>
      <c r="AF659" s="147">
        <f t="shared" si="1257"/>
        <v>0.51</v>
      </c>
      <c r="AG659" s="147">
        <f t="shared" si="1257"/>
        <v>0.51</v>
      </c>
      <c r="AH659" s="147">
        <f t="shared" si="1257"/>
        <v>0.51</v>
      </c>
      <c r="AI659" s="147">
        <f t="shared" si="1257"/>
        <v>0.51</v>
      </c>
      <c r="AJ659" s="147">
        <f t="shared" si="1257"/>
        <v>0.51</v>
      </c>
      <c r="AK659" s="147">
        <v>0.45</v>
      </c>
      <c r="AL659" s="147">
        <f t="shared" ref="AL659:AN659" si="1258">AK659</f>
        <v>0.45</v>
      </c>
      <c r="AM659" s="147">
        <f t="shared" si="1258"/>
        <v>0.45</v>
      </c>
      <c r="AN659" s="147">
        <f t="shared" si="1258"/>
        <v>0.45</v>
      </c>
      <c r="AO659" s="420">
        <v>0</v>
      </c>
      <c r="AP659" s="431">
        <f t="shared" si="1197"/>
        <v>0</v>
      </c>
      <c r="AQ659" s="385">
        <v>0</v>
      </c>
      <c r="AR659" s="237">
        <f t="shared" si="1198"/>
        <v>0</v>
      </c>
      <c r="AS659" s="96">
        <v>0</v>
      </c>
      <c r="AT659" s="431">
        <f t="shared" si="1199"/>
        <v>0</v>
      </c>
      <c r="AU659" s="420">
        <v>0</v>
      </c>
      <c r="AV659" s="431">
        <f t="shared" si="1200"/>
        <v>0</v>
      </c>
      <c r="AW659" s="385">
        <v>0</v>
      </c>
      <c r="AX659" s="431">
        <f t="shared" si="1201"/>
        <v>0</v>
      </c>
      <c r="AY659" s="386">
        <v>4992</v>
      </c>
      <c r="AZ659" s="431">
        <f t="shared" si="1202"/>
        <v>2545.92</v>
      </c>
      <c r="BA659" s="386">
        <v>504</v>
      </c>
      <c r="BB659" s="431">
        <f t="shared" si="1203"/>
        <v>257.04000000000002</v>
      </c>
      <c r="BC659" s="386">
        <v>1008</v>
      </c>
      <c r="BD659" s="431">
        <f t="shared" si="1215"/>
        <v>514.08000000000004</v>
      </c>
      <c r="BE659" s="385">
        <v>6504</v>
      </c>
      <c r="BF659" s="431">
        <f t="shared" si="1204"/>
        <v>2926.8</v>
      </c>
      <c r="BG659" s="386">
        <v>3012</v>
      </c>
      <c r="BH659" s="431">
        <f t="shared" si="1205"/>
        <v>1355.4</v>
      </c>
      <c r="BI659" s="386">
        <v>1008</v>
      </c>
      <c r="BJ659" s="431">
        <f t="shared" si="1206"/>
        <v>453.6</v>
      </c>
      <c r="BK659" s="385">
        <v>0</v>
      </c>
      <c r="BL659" s="445">
        <f t="shared" si="1207"/>
        <v>0</v>
      </c>
      <c r="BM659" s="77" t="s">
        <v>1522</v>
      </c>
      <c r="BN659" s="306"/>
      <c r="BO659" s="599"/>
      <c r="BP659" s="306" t="str">
        <f t="shared" si="1216"/>
        <v>P10204-xx1</v>
      </c>
    </row>
    <row r="660" spans="1:68" ht="14.25" hidden="1" customHeight="1">
      <c r="A660" s="493" t="s">
        <v>864</v>
      </c>
      <c r="B660" s="130" t="s">
        <v>1422</v>
      </c>
      <c r="C660" s="544" t="s">
        <v>87</v>
      </c>
      <c r="D660" s="549" t="s">
        <v>161</v>
      </c>
      <c r="E660" s="550" t="s">
        <v>194</v>
      </c>
      <c r="F660" s="1070"/>
      <c r="G660" s="214">
        <v>2020</v>
      </c>
      <c r="H660" s="176" t="s">
        <v>1521</v>
      </c>
      <c r="I660" s="176" t="s">
        <v>204</v>
      </c>
      <c r="J660" s="330" t="s">
        <v>196</v>
      </c>
      <c r="K660" s="176" t="s">
        <v>1181</v>
      </c>
      <c r="L660" s="176" t="s">
        <v>1221</v>
      </c>
      <c r="M660" s="327" t="s">
        <v>1459</v>
      </c>
      <c r="N660" s="55">
        <v>2.09</v>
      </c>
      <c r="O660" s="55">
        <f t="shared" si="1208"/>
        <v>2.21</v>
      </c>
      <c r="P660" s="55">
        <v>2.85</v>
      </c>
      <c r="Q660" s="55">
        <f t="shared" si="1209"/>
        <v>2.85</v>
      </c>
      <c r="R660" s="55">
        <f t="shared" si="1209"/>
        <v>2.85</v>
      </c>
      <c r="S660" s="55">
        <f t="shared" si="1209"/>
        <v>2.85</v>
      </c>
      <c r="T660" s="55">
        <f t="shared" si="1209"/>
        <v>2.85</v>
      </c>
      <c r="U660" s="55">
        <f t="shared" si="1210"/>
        <v>2.85</v>
      </c>
      <c r="V660" s="55">
        <f t="shared" si="1210"/>
        <v>2.85</v>
      </c>
      <c r="W660" s="55">
        <f t="shared" si="1210"/>
        <v>2.85</v>
      </c>
      <c r="X660" s="55">
        <v>2.21</v>
      </c>
      <c r="Y660" s="55">
        <f t="shared" ref="Y660:AA660" si="1259">X660</f>
        <v>2.21</v>
      </c>
      <c r="Z660" s="55">
        <f t="shared" si="1259"/>
        <v>2.21</v>
      </c>
      <c r="AA660" s="55">
        <f t="shared" si="1259"/>
        <v>2.21</v>
      </c>
      <c r="AB660" s="147">
        <f t="shared" si="1212"/>
        <v>0.14000000000000001</v>
      </c>
      <c r="AC660" s="147">
        <v>0.14000000000000001</v>
      </c>
      <c r="AD660" s="147">
        <f t="shared" ref="AD660:AJ660" si="1260">AC660</f>
        <v>0.14000000000000001</v>
      </c>
      <c r="AE660" s="147">
        <f t="shared" si="1260"/>
        <v>0.14000000000000001</v>
      </c>
      <c r="AF660" s="147">
        <f t="shared" si="1260"/>
        <v>0.14000000000000001</v>
      </c>
      <c r="AG660" s="147">
        <f t="shared" si="1260"/>
        <v>0.14000000000000001</v>
      </c>
      <c r="AH660" s="147">
        <f t="shared" si="1260"/>
        <v>0.14000000000000001</v>
      </c>
      <c r="AI660" s="147">
        <f t="shared" si="1260"/>
        <v>0.14000000000000001</v>
      </c>
      <c r="AJ660" s="147">
        <f t="shared" si="1260"/>
        <v>0.14000000000000001</v>
      </c>
      <c r="AK660" s="147">
        <v>0.28000000000000003</v>
      </c>
      <c r="AL660" s="147">
        <f t="shared" ref="AL660:AN660" si="1261">AK660</f>
        <v>0.28000000000000003</v>
      </c>
      <c r="AM660" s="147">
        <f t="shared" si="1261"/>
        <v>0.28000000000000003</v>
      </c>
      <c r="AN660" s="147">
        <f t="shared" si="1261"/>
        <v>0.28000000000000003</v>
      </c>
      <c r="AO660" s="420">
        <v>0</v>
      </c>
      <c r="AP660" s="431">
        <f t="shared" si="1197"/>
        <v>0</v>
      </c>
      <c r="AQ660" s="385">
        <v>0</v>
      </c>
      <c r="AR660" s="237">
        <f t="shared" si="1198"/>
        <v>0</v>
      </c>
      <c r="AS660" s="96">
        <v>0</v>
      </c>
      <c r="AT660" s="431">
        <f t="shared" si="1199"/>
        <v>0</v>
      </c>
      <c r="AU660" s="420">
        <v>0</v>
      </c>
      <c r="AV660" s="431">
        <f t="shared" si="1200"/>
        <v>0</v>
      </c>
      <c r="AW660" s="385">
        <v>0</v>
      </c>
      <c r="AX660" s="431">
        <f t="shared" si="1201"/>
        <v>0</v>
      </c>
      <c r="AY660" s="386">
        <v>0</v>
      </c>
      <c r="AZ660" s="431">
        <f t="shared" si="1202"/>
        <v>0</v>
      </c>
      <c r="BA660" s="386"/>
      <c r="BB660" s="431">
        <f t="shared" si="1203"/>
        <v>0</v>
      </c>
      <c r="BC660" s="386">
        <v>0</v>
      </c>
      <c r="BD660" s="431">
        <f t="shared" si="1215"/>
        <v>0</v>
      </c>
      <c r="BE660" s="385">
        <v>0</v>
      </c>
      <c r="BF660" s="431">
        <f t="shared" si="1204"/>
        <v>0</v>
      </c>
      <c r="BG660" s="386">
        <v>0</v>
      </c>
      <c r="BH660" s="431">
        <f t="shared" si="1205"/>
        <v>0</v>
      </c>
      <c r="BI660" s="386">
        <v>0</v>
      </c>
      <c r="BJ660" s="431">
        <f t="shared" si="1206"/>
        <v>0</v>
      </c>
      <c r="BK660" s="385">
        <v>0</v>
      </c>
      <c r="BL660" s="445">
        <f t="shared" si="1207"/>
        <v>0</v>
      </c>
      <c r="BM660" s="77" t="s">
        <v>1525</v>
      </c>
      <c r="BN660" s="306"/>
      <c r="BO660" s="599"/>
      <c r="BP660" s="306" t="str">
        <f t="shared" si="1216"/>
        <v>L96910-xx1</v>
      </c>
    </row>
    <row r="661" spans="1:68" ht="14.25" hidden="1" customHeight="1">
      <c r="A661" s="493" t="s">
        <v>864</v>
      </c>
      <c r="B661" s="130" t="s">
        <v>1422</v>
      </c>
      <c r="C661" s="544" t="s">
        <v>87</v>
      </c>
      <c r="D661" s="549" t="s">
        <v>161</v>
      </c>
      <c r="E661" s="550" t="s">
        <v>194</v>
      </c>
      <c r="F661" s="1070"/>
      <c r="G661" s="214">
        <v>2024</v>
      </c>
      <c r="H661" s="176" t="s">
        <v>1521</v>
      </c>
      <c r="I661" s="176" t="s">
        <v>204</v>
      </c>
      <c r="J661" s="330" t="s">
        <v>196</v>
      </c>
      <c r="K661" s="176" t="s">
        <v>1181</v>
      </c>
      <c r="L661" s="176" t="s">
        <v>1221</v>
      </c>
      <c r="M661" s="327" t="s">
        <v>1459</v>
      </c>
      <c r="N661" s="55">
        <v>2.19</v>
      </c>
      <c r="O661" s="55">
        <f t="shared" si="1208"/>
        <v>2.23</v>
      </c>
      <c r="P661" s="55">
        <v>2.95</v>
      </c>
      <c r="Q661" s="55">
        <f t="shared" si="1209"/>
        <v>2.95</v>
      </c>
      <c r="R661" s="55">
        <f t="shared" si="1209"/>
        <v>2.95</v>
      </c>
      <c r="S661" s="55">
        <f t="shared" si="1209"/>
        <v>2.95</v>
      </c>
      <c r="T661" s="55">
        <f t="shared" si="1209"/>
        <v>2.95</v>
      </c>
      <c r="U661" s="55">
        <f t="shared" si="1210"/>
        <v>2.95</v>
      </c>
      <c r="V661" s="55">
        <f t="shared" si="1210"/>
        <v>2.95</v>
      </c>
      <c r="W661" s="55">
        <f t="shared" si="1210"/>
        <v>2.95</v>
      </c>
      <c r="X661" s="55">
        <v>2.23</v>
      </c>
      <c r="Y661" s="55">
        <f t="shared" ref="Y661:AA661" si="1262">X661</f>
        <v>2.23</v>
      </c>
      <c r="Z661" s="55">
        <f t="shared" si="1262"/>
        <v>2.23</v>
      </c>
      <c r="AA661" s="55">
        <f t="shared" si="1262"/>
        <v>2.23</v>
      </c>
      <c r="AB661" s="147">
        <f t="shared" si="1212"/>
        <v>0.2</v>
      </c>
      <c r="AC661" s="147">
        <v>0.2</v>
      </c>
      <c r="AD661" s="147">
        <f t="shared" ref="AD661:AJ661" si="1263">AC661</f>
        <v>0.2</v>
      </c>
      <c r="AE661" s="147">
        <f t="shared" si="1263"/>
        <v>0.2</v>
      </c>
      <c r="AF661" s="147">
        <f t="shared" si="1263"/>
        <v>0.2</v>
      </c>
      <c r="AG661" s="147">
        <f t="shared" si="1263"/>
        <v>0.2</v>
      </c>
      <c r="AH661" s="147">
        <f t="shared" si="1263"/>
        <v>0.2</v>
      </c>
      <c r="AI661" s="147">
        <f t="shared" si="1263"/>
        <v>0.2</v>
      </c>
      <c r="AJ661" s="147">
        <f t="shared" si="1263"/>
        <v>0.2</v>
      </c>
      <c r="AK661" s="147">
        <v>0.26</v>
      </c>
      <c r="AL661" s="147">
        <f t="shared" ref="AL661:AN661" si="1264">AK661</f>
        <v>0.26</v>
      </c>
      <c r="AM661" s="147">
        <f t="shared" si="1264"/>
        <v>0.26</v>
      </c>
      <c r="AN661" s="147">
        <f t="shared" si="1264"/>
        <v>0.26</v>
      </c>
      <c r="AO661" s="420">
        <v>0</v>
      </c>
      <c r="AP661" s="431">
        <f t="shared" si="1197"/>
        <v>0</v>
      </c>
      <c r="AQ661" s="385">
        <v>0</v>
      </c>
      <c r="AR661" s="237">
        <f t="shared" si="1198"/>
        <v>0</v>
      </c>
      <c r="AS661" s="96">
        <v>0</v>
      </c>
      <c r="AT661" s="431">
        <f t="shared" si="1199"/>
        <v>0</v>
      </c>
      <c r="AU661" s="420">
        <v>0</v>
      </c>
      <c r="AV661" s="431">
        <f t="shared" si="1200"/>
        <v>0</v>
      </c>
      <c r="AW661" s="385">
        <v>0</v>
      </c>
      <c r="AX661" s="431">
        <f t="shared" si="1201"/>
        <v>0</v>
      </c>
      <c r="AY661" s="386">
        <v>0</v>
      </c>
      <c r="AZ661" s="431">
        <f t="shared" si="1202"/>
        <v>0</v>
      </c>
      <c r="BA661" s="386"/>
      <c r="BB661" s="431">
        <f t="shared" si="1203"/>
        <v>0</v>
      </c>
      <c r="BC661" s="386">
        <v>0</v>
      </c>
      <c r="BD661" s="431">
        <f t="shared" si="1215"/>
        <v>0</v>
      </c>
      <c r="BE661" s="385">
        <v>0</v>
      </c>
      <c r="BF661" s="431">
        <f t="shared" si="1204"/>
        <v>0</v>
      </c>
      <c r="BG661" s="386">
        <v>0</v>
      </c>
      <c r="BH661" s="431">
        <f t="shared" si="1205"/>
        <v>0</v>
      </c>
      <c r="BI661" s="386">
        <v>0</v>
      </c>
      <c r="BJ661" s="431">
        <f t="shared" si="1206"/>
        <v>0</v>
      </c>
      <c r="BK661" s="385">
        <v>0</v>
      </c>
      <c r="BL661" s="445">
        <f t="shared" si="1207"/>
        <v>0</v>
      </c>
      <c r="BM661" s="77" t="s">
        <v>1526</v>
      </c>
      <c r="BN661" s="306"/>
      <c r="BO661" s="599"/>
      <c r="BP661" s="306" t="str">
        <f t="shared" si="1216"/>
        <v>P10276-xx1</v>
      </c>
    </row>
    <row r="662" spans="1:68" ht="14.25" hidden="1" customHeight="1">
      <c r="A662" s="493" t="s">
        <v>864</v>
      </c>
      <c r="B662" s="130" t="s">
        <v>1422</v>
      </c>
      <c r="C662" s="544" t="s">
        <v>87</v>
      </c>
      <c r="D662" s="549" t="s">
        <v>161</v>
      </c>
      <c r="E662" s="550" t="s">
        <v>194</v>
      </c>
      <c r="F662" s="1070"/>
      <c r="G662" s="214">
        <v>2020</v>
      </c>
      <c r="H662" s="176" t="s">
        <v>1521</v>
      </c>
      <c r="I662" s="176" t="s">
        <v>204</v>
      </c>
      <c r="J662" s="330" t="s">
        <v>196</v>
      </c>
      <c r="K662" s="176" t="s">
        <v>1181</v>
      </c>
      <c r="L662" s="176" t="s">
        <v>1221</v>
      </c>
      <c r="M662" s="327" t="s">
        <v>1461</v>
      </c>
      <c r="N662" s="55">
        <v>2.09</v>
      </c>
      <c r="O662" s="55">
        <f t="shared" si="1208"/>
        <v>2.21</v>
      </c>
      <c r="P662" s="55">
        <v>2.27</v>
      </c>
      <c r="Q662" s="55">
        <f t="shared" si="1209"/>
        <v>2.27</v>
      </c>
      <c r="R662" s="55">
        <f t="shared" si="1209"/>
        <v>2.27</v>
      </c>
      <c r="S662" s="55">
        <f t="shared" si="1209"/>
        <v>2.27</v>
      </c>
      <c r="T662" s="55">
        <f t="shared" si="1209"/>
        <v>2.27</v>
      </c>
      <c r="U662" s="55">
        <f t="shared" si="1210"/>
        <v>2.27</v>
      </c>
      <c r="V662" s="55">
        <f t="shared" si="1210"/>
        <v>2.27</v>
      </c>
      <c r="W662" s="55">
        <f t="shared" si="1210"/>
        <v>2.27</v>
      </c>
      <c r="X662" s="55">
        <v>2.21</v>
      </c>
      <c r="Y662" s="55">
        <f t="shared" ref="Y662:AA662" si="1265">X662</f>
        <v>2.21</v>
      </c>
      <c r="Z662" s="55">
        <f t="shared" si="1265"/>
        <v>2.21</v>
      </c>
      <c r="AA662" s="55">
        <f t="shared" si="1265"/>
        <v>2.21</v>
      </c>
      <c r="AB662" s="147">
        <f t="shared" si="1212"/>
        <v>0.14000000000000001</v>
      </c>
      <c r="AC662" s="147">
        <v>0.14000000000000001</v>
      </c>
      <c r="AD662" s="147">
        <f t="shared" ref="AD662:AJ662" si="1266">AC662</f>
        <v>0.14000000000000001</v>
      </c>
      <c r="AE662" s="147">
        <f t="shared" si="1266"/>
        <v>0.14000000000000001</v>
      </c>
      <c r="AF662" s="147">
        <f t="shared" si="1266"/>
        <v>0.14000000000000001</v>
      </c>
      <c r="AG662" s="147">
        <f t="shared" si="1266"/>
        <v>0.14000000000000001</v>
      </c>
      <c r="AH662" s="147">
        <f t="shared" si="1266"/>
        <v>0.14000000000000001</v>
      </c>
      <c r="AI662" s="147">
        <f t="shared" si="1266"/>
        <v>0.14000000000000001</v>
      </c>
      <c r="AJ662" s="147">
        <f t="shared" si="1266"/>
        <v>0.14000000000000001</v>
      </c>
      <c r="AK662" s="147">
        <v>0.28000000000000003</v>
      </c>
      <c r="AL662" s="147">
        <f t="shared" ref="AL662:AN662" si="1267">AK662</f>
        <v>0.28000000000000003</v>
      </c>
      <c r="AM662" s="147">
        <f t="shared" si="1267"/>
        <v>0.28000000000000003</v>
      </c>
      <c r="AN662" s="147">
        <f t="shared" si="1267"/>
        <v>0.28000000000000003</v>
      </c>
      <c r="AO662" s="420">
        <v>0</v>
      </c>
      <c r="AP662" s="431">
        <f t="shared" si="1197"/>
        <v>0</v>
      </c>
      <c r="AQ662" s="385">
        <v>0</v>
      </c>
      <c r="AR662" s="237">
        <f t="shared" si="1198"/>
        <v>0</v>
      </c>
      <c r="AS662" s="96">
        <v>0</v>
      </c>
      <c r="AT662" s="431">
        <f t="shared" si="1199"/>
        <v>0</v>
      </c>
      <c r="AU662" s="420">
        <v>6720</v>
      </c>
      <c r="AV662" s="431">
        <f t="shared" si="1200"/>
        <v>940.80000000000007</v>
      </c>
      <c r="AW662" s="385">
        <v>6720</v>
      </c>
      <c r="AX662" s="431">
        <f t="shared" si="1201"/>
        <v>940.80000000000007</v>
      </c>
      <c r="AY662" s="386">
        <v>0</v>
      </c>
      <c r="AZ662" s="431">
        <f t="shared" si="1202"/>
        <v>0</v>
      </c>
      <c r="BA662" s="386"/>
      <c r="BB662" s="431">
        <f t="shared" si="1203"/>
        <v>0</v>
      </c>
      <c r="BC662" s="386">
        <v>0</v>
      </c>
      <c r="BD662" s="431">
        <f t="shared" si="1215"/>
        <v>0</v>
      </c>
      <c r="BE662" s="385">
        <v>16800</v>
      </c>
      <c r="BF662" s="431">
        <f t="shared" si="1204"/>
        <v>4704</v>
      </c>
      <c r="BG662" s="386">
        <v>0</v>
      </c>
      <c r="BH662" s="431">
        <f t="shared" si="1205"/>
        <v>0</v>
      </c>
      <c r="BI662" s="386">
        <v>10080</v>
      </c>
      <c r="BJ662" s="431">
        <f t="shared" si="1206"/>
        <v>2822.4</v>
      </c>
      <c r="BK662" s="385">
        <v>13440</v>
      </c>
      <c r="BL662" s="445">
        <f t="shared" si="1207"/>
        <v>3763.2000000000003</v>
      </c>
      <c r="BM662" s="77" t="s">
        <v>1525</v>
      </c>
      <c r="BN662" s="306"/>
      <c r="BO662" s="599"/>
      <c r="BP662" s="306" t="str">
        <f t="shared" si="1216"/>
        <v>L96910-xx1</v>
      </c>
    </row>
    <row r="663" spans="1:68" ht="14.25" hidden="1" customHeight="1">
      <c r="A663" s="493" t="s">
        <v>864</v>
      </c>
      <c r="B663" s="130" t="s">
        <v>1422</v>
      </c>
      <c r="C663" s="544" t="s">
        <v>87</v>
      </c>
      <c r="D663" s="549" t="s">
        <v>161</v>
      </c>
      <c r="E663" s="550" t="s">
        <v>194</v>
      </c>
      <c r="F663" s="1070"/>
      <c r="G663" s="214">
        <v>2024</v>
      </c>
      <c r="H663" s="176" t="s">
        <v>1521</v>
      </c>
      <c r="I663" s="176" t="s">
        <v>204</v>
      </c>
      <c r="J663" s="330" t="s">
        <v>196</v>
      </c>
      <c r="K663" s="176" t="s">
        <v>1181</v>
      </c>
      <c r="L663" s="176" t="s">
        <v>1221</v>
      </c>
      <c r="M663" s="327" t="s">
        <v>1461</v>
      </c>
      <c r="N663" s="55">
        <v>2.19</v>
      </c>
      <c r="O663" s="55">
        <f t="shared" si="1208"/>
        <v>2.23</v>
      </c>
      <c r="P663" s="55">
        <v>2.37</v>
      </c>
      <c r="Q663" s="55">
        <f t="shared" si="1209"/>
        <v>2.37</v>
      </c>
      <c r="R663" s="55">
        <f t="shared" si="1209"/>
        <v>2.37</v>
      </c>
      <c r="S663" s="55">
        <f t="shared" si="1209"/>
        <v>2.37</v>
      </c>
      <c r="T663" s="55">
        <f t="shared" si="1209"/>
        <v>2.37</v>
      </c>
      <c r="U663" s="55">
        <f t="shared" si="1210"/>
        <v>2.37</v>
      </c>
      <c r="V663" s="55">
        <f t="shared" si="1210"/>
        <v>2.37</v>
      </c>
      <c r="W663" s="55">
        <f t="shared" si="1210"/>
        <v>2.37</v>
      </c>
      <c r="X663" s="55">
        <v>2.23</v>
      </c>
      <c r="Y663" s="55">
        <f t="shared" ref="Y663:AA663" si="1268">X663</f>
        <v>2.23</v>
      </c>
      <c r="Z663" s="55">
        <f t="shared" si="1268"/>
        <v>2.23</v>
      </c>
      <c r="AA663" s="55">
        <f t="shared" si="1268"/>
        <v>2.23</v>
      </c>
      <c r="AB663" s="147">
        <f t="shared" si="1212"/>
        <v>0.2</v>
      </c>
      <c r="AC663" s="147">
        <v>0.2</v>
      </c>
      <c r="AD663" s="147">
        <f t="shared" ref="AD663:AJ663" si="1269">AC663</f>
        <v>0.2</v>
      </c>
      <c r="AE663" s="147">
        <f t="shared" si="1269"/>
        <v>0.2</v>
      </c>
      <c r="AF663" s="147">
        <f t="shared" si="1269"/>
        <v>0.2</v>
      </c>
      <c r="AG663" s="147">
        <f t="shared" si="1269"/>
        <v>0.2</v>
      </c>
      <c r="AH663" s="147">
        <f t="shared" si="1269"/>
        <v>0.2</v>
      </c>
      <c r="AI663" s="147">
        <f t="shared" si="1269"/>
        <v>0.2</v>
      </c>
      <c r="AJ663" s="147">
        <f t="shared" si="1269"/>
        <v>0.2</v>
      </c>
      <c r="AK663" s="147">
        <v>0.26</v>
      </c>
      <c r="AL663" s="147">
        <f t="shared" ref="AL663:AN663" si="1270">AK663</f>
        <v>0.26</v>
      </c>
      <c r="AM663" s="147">
        <f t="shared" si="1270"/>
        <v>0.26</v>
      </c>
      <c r="AN663" s="147">
        <f t="shared" si="1270"/>
        <v>0.26</v>
      </c>
      <c r="AO663" s="420">
        <v>0</v>
      </c>
      <c r="AP663" s="431">
        <f t="shared" si="1197"/>
        <v>0</v>
      </c>
      <c r="AQ663" s="385">
        <v>0</v>
      </c>
      <c r="AR663" s="237">
        <f t="shared" si="1198"/>
        <v>0</v>
      </c>
      <c r="AS663" s="96">
        <v>0</v>
      </c>
      <c r="AT663" s="431">
        <f t="shared" si="1199"/>
        <v>0</v>
      </c>
      <c r="AU663" s="420">
        <v>0</v>
      </c>
      <c r="AV663" s="431">
        <f t="shared" si="1200"/>
        <v>0</v>
      </c>
      <c r="AW663" s="385">
        <v>360</v>
      </c>
      <c r="AX663" s="431">
        <f t="shared" si="1201"/>
        <v>72</v>
      </c>
      <c r="AY663" s="386">
        <v>3720</v>
      </c>
      <c r="AZ663" s="431">
        <f t="shared" si="1202"/>
        <v>744</v>
      </c>
      <c r="BA663" s="386"/>
      <c r="BB663" s="431">
        <f t="shared" si="1203"/>
        <v>0</v>
      </c>
      <c r="BC663" s="386">
        <v>3360</v>
      </c>
      <c r="BD663" s="431">
        <f t="shared" si="1215"/>
        <v>672</v>
      </c>
      <c r="BE663" s="385">
        <v>10080</v>
      </c>
      <c r="BF663" s="431">
        <f t="shared" si="1204"/>
        <v>2620.8000000000002</v>
      </c>
      <c r="BG663" s="386">
        <v>0</v>
      </c>
      <c r="BH663" s="431">
        <f t="shared" si="1205"/>
        <v>0</v>
      </c>
      <c r="BI663" s="386">
        <v>0</v>
      </c>
      <c r="BJ663" s="431">
        <f t="shared" si="1206"/>
        <v>0</v>
      </c>
      <c r="BK663" s="385">
        <v>10080</v>
      </c>
      <c r="BL663" s="445">
        <f t="shared" si="1207"/>
        <v>2620.8000000000002</v>
      </c>
      <c r="BM663" s="77" t="s">
        <v>1526</v>
      </c>
      <c r="BN663" s="306"/>
      <c r="BO663" s="599"/>
      <c r="BP663" s="306" t="str">
        <f t="shared" si="1216"/>
        <v>P10276-xx1</v>
      </c>
    </row>
    <row r="664" spans="1:68" ht="14.25" hidden="1" customHeight="1">
      <c r="A664" s="493" t="s">
        <v>864</v>
      </c>
      <c r="B664" s="130" t="s">
        <v>1422</v>
      </c>
      <c r="C664" s="544" t="s">
        <v>87</v>
      </c>
      <c r="D664" s="549" t="s">
        <v>161</v>
      </c>
      <c r="E664" s="550" t="s">
        <v>194</v>
      </c>
      <c r="F664" s="1070"/>
      <c r="G664" s="214">
        <v>2020</v>
      </c>
      <c r="H664" s="176" t="s">
        <v>1521</v>
      </c>
      <c r="I664" s="176" t="s">
        <v>204</v>
      </c>
      <c r="J664" s="330" t="s">
        <v>196</v>
      </c>
      <c r="K664" s="176" t="s">
        <v>1181</v>
      </c>
      <c r="L664" s="176" t="s">
        <v>1509</v>
      </c>
      <c r="M664" s="327" t="s">
        <v>1510</v>
      </c>
      <c r="N664" s="55">
        <v>2.09</v>
      </c>
      <c r="O664" s="55">
        <f t="shared" si="1208"/>
        <v>2.11</v>
      </c>
      <c r="P664" s="55">
        <v>2.17</v>
      </c>
      <c r="Q664" s="55">
        <f t="shared" si="1209"/>
        <v>2.17</v>
      </c>
      <c r="R664" s="55">
        <f t="shared" si="1209"/>
        <v>2.17</v>
      </c>
      <c r="S664" s="55">
        <f t="shared" si="1209"/>
        <v>2.17</v>
      </c>
      <c r="T664" s="55">
        <f t="shared" si="1209"/>
        <v>2.17</v>
      </c>
      <c r="U664" s="55">
        <f t="shared" si="1210"/>
        <v>2.17</v>
      </c>
      <c r="V664" s="55">
        <f t="shared" si="1210"/>
        <v>2.17</v>
      </c>
      <c r="W664" s="55">
        <f t="shared" si="1210"/>
        <v>2.17</v>
      </c>
      <c r="X664" s="55">
        <v>2.11</v>
      </c>
      <c r="Y664" s="55">
        <f t="shared" ref="Y664:AA664" si="1271">X664</f>
        <v>2.11</v>
      </c>
      <c r="Z664" s="55">
        <f t="shared" si="1271"/>
        <v>2.11</v>
      </c>
      <c r="AA664" s="55">
        <f t="shared" si="1271"/>
        <v>2.11</v>
      </c>
      <c r="AB664" s="147">
        <f t="shared" si="1212"/>
        <v>0.14000000000000001</v>
      </c>
      <c r="AC664" s="147">
        <v>0.14000000000000001</v>
      </c>
      <c r="AD664" s="147">
        <f t="shared" ref="AD664:AJ664" si="1272">AC664</f>
        <v>0.14000000000000001</v>
      </c>
      <c r="AE664" s="147">
        <f t="shared" si="1272"/>
        <v>0.14000000000000001</v>
      </c>
      <c r="AF664" s="147">
        <f t="shared" si="1272"/>
        <v>0.14000000000000001</v>
      </c>
      <c r="AG664" s="147">
        <f t="shared" si="1272"/>
        <v>0.14000000000000001</v>
      </c>
      <c r="AH664" s="147">
        <f t="shared" si="1272"/>
        <v>0.14000000000000001</v>
      </c>
      <c r="AI664" s="147">
        <f t="shared" si="1272"/>
        <v>0.14000000000000001</v>
      </c>
      <c r="AJ664" s="147">
        <f t="shared" si="1272"/>
        <v>0.14000000000000001</v>
      </c>
      <c r="AK664" s="147">
        <v>0.28000000000000003</v>
      </c>
      <c r="AL664" s="147">
        <f t="shared" ref="AL664:AN664" si="1273">AK664</f>
        <v>0.28000000000000003</v>
      </c>
      <c r="AM664" s="147">
        <f t="shared" si="1273"/>
        <v>0.28000000000000003</v>
      </c>
      <c r="AN664" s="147">
        <f t="shared" si="1273"/>
        <v>0.28000000000000003</v>
      </c>
      <c r="AO664" s="420">
        <v>6720</v>
      </c>
      <c r="AP664" s="431">
        <f t="shared" si="1197"/>
        <v>940.80000000000007</v>
      </c>
      <c r="AQ664" s="385">
        <v>11640</v>
      </c>
      <c r="AR664" s="237">
        <f t="shared" si="1198"/>
        <v>1629.6000000000001</v>
      </c>
      <c r="AS664" s="96">
        <v>0</v>
      </c>
      <c r="AT664" s="431">
        <f t="shared" si="1199"/>
        <v>0</v>
      </c>
      <c r="AU664" s="420">
        <v>0</v>
      </c>
      <c r="AV664" s="431">
        <f t="shared" si="1200"/>
        <v>0</v>
      </c>
      <c r="AW664" s="385">
        <v>0</v>
      </c>
      <c r="AX664" s="431">
        <f t="shared" si="1201"/>
        <v>0</v>
      </c>
      <c r="AY664" s="386">
        <v>0</v>
      </c>
      <c r="AZ664" s="431">
        <f t="shared" si="1202"/>
        <v>0</v>
      </c>
      <c r="BA664" s="386"/>
      <c r="BB664" s="431">
        <f t="shared" si="1203"/>
        <v>0</v>
      </c>
      <c r="BC664" s="386">
        <v>0</v>
      </c>
      <c r="BD664" s="431">
        <f t="shared" si="1215"/>
        <v>0</v>
      </c>
      <c r="BE664" s="385">
        <v>0</v>
      </c>
      <c r="BF664" s="431">
        <f t="shared" si="1204"/>
        <v>0</v>
      </c>
      <c r="BG664" s="386">
        <v>0</v>
      </c>
      <c r="BH664" s="431">
        <f t="shared" si="1205"/>
        <v>0</v>
      </c>
      <c r="BI664" s="386">
        <v>4320</v>
      </c>
      <c r="BJ664" s="431">
        <f t="shared" si="1206"/>
        <v>1209.6000000000001</v>
      </c>
      <c r="BK664" s="385">
        <v>0</v>
      </c>
      <c r="BL664" s="445">
        <f t="shared" si="1207"/>
        <v>0</v>
      </c>
      <c r="BM664" s="77" t="s">
        <v>1525</v>
      </c>
      <c r="BN664" s="306"/>
      <c r="BO664" s="599"/>
      <c r="BP664" s="306" t="str">
        <f t="shared" si="1216"/>
        <v>L96910-xx1</v>
      </c>
    </row>
    <row r="665" spans="1:68" ht="14.25" hidden="1" customHeight="1">
      <c r="A665" s="493" t="s">
        <v>864</v>
      </c>
      <c r="B665" s="130" t="s">
        <v>1422</v>
      </c>
      <c r="C665" s="544" t="s">
        <v>87</v>
      </c>
      <c r="D665" s="549" t="s">
        <v>161</v>
      </c>
      <c r="E665" s="550" t="s">
        <v>194</v>
      </c>
      <c r="F665" s="1070"/>
      <c r="G665" s="214">
        <v>2020</v>
      </c>
      <c r="H665" s="176" t="s">
        <v>1521</v>
      </c>
      <c r="I665" s="176" t="s">
        <v>204</v>
      </c>
      <c r="J665" s="330" t="s">
        <v>196</v>
      </c>
      <c r="K665" s="176" t="s">
        <v>1181</v>
      </c>
      <c r="L665" s="176" t="s">
        <v>1202</v>
      </c>
      <c r="M665" s="327" t="s">
        <v>1463</v>
      </c>
      <c r="N665" s="55">
        <v>2.09</v>
      </c>
      <c r="O665" s="55">
        <f t="shared" si="1208"/>
        <v>2.11</v>
      </c>
      <c r="P665" s="55">
        <v>2.17</v>
      </c>
      <c r="Q665" s="55">
        <f t="shared" si="1209"/>
        <v>2.17</v>
      </c>
      <c r="R665" s="55">
        <f t="shared" si="1209"/>
        <v>2.17</v>
      </c>
      <c r="S665" s="55">
        <f t="shared" si="1209"/>
        <v>2.17</v>
      </c>
      <c r="T665" s="55">
        <f t="shared" si="1209"/>
        <v>2.17</v>
      </c>
      <c r="U665" s="55">
        <f t="shared" si="1210"/>
        <v>2.17</v>
      </c>
      <c r="V665" s="55">
        <f t="shared" si="1210"/>
        <v>2.17</v>
      </c>
      <c r="W665" s="55">
        <f t="shared" si="1210"/>
        <v>2.17</v>
      </c>
      <c r="X665" s="55">
        <v>2.11</v>
      </c>
      <c r="Y665" s="55">
        <f t="shared" ref="Y665:AA665" si="1274">X665</f>
        <v>2.11</v>
      </c>
      <c r="Z665" s="55">
        <f t="shared" si="1274"/>
        <v>2.11</v>
      </c>
      <c r="AA665" s="55">
        <f t="shared" si="1274"/>
        <v>2.11</v>
      </c>
      <c r="AB665" s="147">
        <f t="shared" si="1212"/>
        <v>0.14000000000000001</v>
      </c>
      <c r="AC665" s="147">
        <v>0.14000000000000001</v>
      </c>
      <c r="AD665" s="147">
        <f t="shared" ref="AD665:AJ665" si="1275">AC665</f>
        <v>0.14000000000000001</v>
      </c>
      <c r="AE665" s="147">
        <f t="shared" si="1275"/>
        <v>0.14000000000000001</v>
      </c>
      <c r="AF665" s="147">
        <f t="shared" si="1275"/>
        <v>0.14000000000000001</v>
      </c>
      <c r="AG665" s="147">
        <f t="shared" si="1275"/>
        <v>0.14000000000000001</v>
      </c>
      <c r="AH665" s="147">
        <f t="shared" si="1275"/>
        <v>0.14000000000000001</v>
      </c>
      <c r="AI665" s="147">
        <f t="shared" si="1275"/>
        <v>0.14000000000000001</v>
      </c>
      <c r="AJ665" s="147">
        <f t="shared" si="1275"/>
        <v>0.14000000000000001</v>
      </c>
      <c r="AK665" s="147">
        <v>0.28000000000000003</v>
      </c>
      <c r="AL665" s="147">
        <f t="shared" ref="AL665:AN665" si="1276">AK665</f>
        <v>0.28000000000000003</v>
      </c>
      <c r="AM665" s="147">
        <f t="shared" si="1276"/>
        <v>0.28000000000000003</v>
      </c>
      <c r="AN665" s="147">
        <f t="shared" si="1276"/>
        <v>0.28000000000000003</v>
      </c>
      <c r="AO665" s="420">
        <v>97440</v>
      </c>
      <c r="AP665" s="431">
        <f t="shared" si="1197"/>
        <v>13641.600000000002</v>
      </c>
      <c r="AQ665" s="385">
        <v>16800</v>
      </c>
      <c r="AR665" s="237">
        <f t="shared" si="1198"/>
        <v>2352</v>
      </c>
      <c r="AS665" s="96">
        <v>63840</v>
      </c>
      <c r="AT665" s="431">
        <f t="shared" si="1199"/>
        <v>8937.6</v>
      </c>
      <c r="AU665" s="420">
        <v>57120</v>
      </c>
      <c r="AV665" s="431">
        <f t="shared" si="1200"/>
        <v>7996.8000000000011</v>
      </c>
      <c r="AW665" s="385">
        <v>47040</v>
      </c>
      <c r="AX665" s="431">
        <f t="shared" si="1201"/>
        <v>6585.6</v>
      </c>
      <c r="AY665" s="386">
        <v>53760</v>
      </c>
      <c r="AZ665" s="431">
        <f t="shared" si="1202"/>
        <v>7526.4000000000005</v>
      </c>
      <c r="BA665" s="386"/>
      <c r="BB665" s="431">
        <f t="shared" si="1203"/>
        <v>0</v>
      </c>
      <c r="BC665" s="386">
        <v>0</v>
      </c>
      <c r="BD665" s="431">
        <f t="shared" si="1215"/>
        <v>0</v>
      </c>
      <c r="BE665" s="385">
        <v>0</v>
      </c>
      <c r="BF665" s="431">
        <f t="shared" si="1204"/>
        <v>0</v>
      </c>
      <c r="BG665" s="386">
        <v>0</v>
      </c>
      <c r="BH665" s="431">
        <f t="shared" si="1205"/>
        <v>0</v>
      </c>
      <c r="BI665" s="386">
        <v>0</v>
      </c>
      <c r="BJ665" s="431">
        <f t="shared" si="1206"/>
        <v>0</v>
      </c>
      <c r="BK665" s="385">
        <v>0</v>
      </c>
      <c r="BL665" s="445">
        <f t="shared" si="1207"/>
        <v>0</v>
      </c>
      <c r="BM665" s="77" t="s">
        <v>1525</v>
      </c>
      <c r="BN665" s="306"/>
      <c r="BO665" s="599"/>
      <c r="BP665" s="306" t="str">
        <f t="shared" si="1216"/>
        <v>L96910-xx1</v>
      </c>
    </row>
    <row r="666" spans="1:68" ht="14.25" hidden="1" customHeight="1">
      <c r="A666" s="493" t="s">
        <v>864</v>
      </c>
      <c r="B666" s="130" t="s">
        <v>1422</v>
      </c>
      <c r="C666" s="544" t="s">
        <v>87</v>
      </c>
      <c r="D666" s="549" t="s">
        <v>161</v>
      </c>
      <c r="E666" s="550" t="s">
        <v>194</v>
      </c>
      <c r="F666" s="1070"/>
      <c r="G666" s="214">
        <v>2024</v>
      </c>
      <c r="H666" s="176" t="s">
        <v>1521</v>
      </c>
      <c r="I666" s="176" t="s">
        <v>204</v>
      </c>
      <c r="J666" s="330" t="s">
        <v>196</v>
      </c>
      <c r="K666" s="176" t="s">
        <v>1181</v>
      </c>
      <c r="L666" s="176" t="s">
        <v>1202</v>
      </c>
      <c r="M666" s="327" t="s">
        <v>1463</v>
      </c>
      <c r="N666" s="55">
        <v>2.19</v>
      </c>
      <c r="O666" s="55">
        <f t="shared" si="1208"/>
        <v>2.13</v>
      </c>
      <c r="P666" s="55">
        <v>2.27</v>
      </c>
      <c r="Q666" s="55">
        <f t="shared" si="1209"/>
        <v>2.27</v>
      </c>
      <c r="R666" s="55">
        <f t="shared" si="1209"/>
        <v>2.27</v>
      </c>
      <c r="S666" s="55">
        <f t="shared" si="1209"/>
        <v>2.27</v>
      </c>
      <c r="T666" s="55">
        <f t="shared" si="1209"/>
        <v>2.27</v>
      </c>
      <c r="U666" s="55">
        <f t="shared" si="1210"/>
        <v>2.27</v>
      </c>
      <c r="V666" s="55">
        <f t="shared" si="1210"/>
        <v>2.27</v>
      </c>
      <c r="W666" s="55">
        <f t="shared" si="1210"/>
        <v>2.27</v>
      </c>
      <c r="X666" s="55">
        <v>2.13</v>
      </c>
      <c r="Y666" s="55">
        <f t="shared" ref="Y666:AA666" si="1277">X666</f>
        <v>2.13</v>
      </c>
      <c r="Z666" s="55">
        <f t="shared" si="1277"/>
        <v>2.13</v>
      </c>
      <c r="AA666" s="55">
        <f t="shared" si="1277"/>
        <v>2.13</v>
      </c>
      <c r="AB666" s="147">
        <f t="shared" si="1212"/>
        <v>0.2</v>
      </c>
      <c r="AC666" s="147">
        <v>0.2</v>
      </c>
      <c r="AD666" s="147">
        <f t="shared" ref="AD666:AJ666" si="1278">AC666</f>
        <v>0.2</v>
      </c>
      <c r="AE666" s="147">
        <f t="shared" si="1278"/>
        <v>0.2</v>
      </c>
      <c r="AF666" s="147">
        <f t="shared" si="1278"/>
        <v>0.2</v>
      </c>
      <c r="AG666" s="147">
        <f t="shared" si="1278"/>
        <v>0.2</v>
      </c>
      <c r="AH666" s="147">
        <f t="shared" si="1278"/>
        <v>0.2</v>
      </c>
      <c r="AI666" s="147">
        <f t="shared" si="1278"/>
        <v>0.2</v>
      </c>
      <c r="AJ666" s="147">
        <f t="shared" si="1278"/>
        <v>0.2</v>
      </c>
      <c r="AK666" s="147">
        <v>0.26</v>
      </c>
      <c r="AL666" s="147">
        <f t="shared" ref="AL666:AN666" si="1279">AK666</f>
        <v>0.26</v>
      </c>
      <c r="AM666" s="147">
        <f t="shared" si="1279"/>
        <v>0.26</v>
      </c>
      <c r="AN666" s="147">
        <f t="shared" si="1279"/>
        <v>0.26</v>
      </c>
      <c r="AO666" s="420">
        <v>0</v>
      </c>
      <c r="AP666" s="431">
        <f t="shared" si="1197"/>
        <v>0</v>
      </c>
      <c r="AQ666" s="385">
        <v>0</v>
      </c>
      <c r="AR666" s="237">
        <f t="shared" si="1198"/>
        <v>0</v>
      </c>
      <c r="AS666" s="96">
        <v>0</v>
      </c>
      <c r="AT666" s="431">
        <f t="shared" si="1199"/>
        <v>0</v>
      </c>
      <c r="AU666" s="420">
        <v>0</v>
      </c>
      <c r="AV666" s="431">
        <f t="shared" si="1200"/>
        <v>0</v>
      </c>
      <c r="AW666" s="385">
        <v>1440</v>
      </c>
      <c r="AX666" s="431">
        <f t="shared" si="1201"/>
        <v>288</v>
      </c>
      <c r="AY666" s="386">
        <v>60480</v>
      </c>
      <c r="AZ666" s="431">
        <f t="shared" si="1202"/>
        <v>12096</v>
      </c>
      <c r="BA666" s="386">
        <v>47040</v>
      </c>
      <c r="BB666" s="431">
        <f t="shared" si="1203"/>
        <v>9408</v>
      </c>
      <c r="BC666" s="386">
        <v>20160</v>
      </c>
      <c r="BD666" s="431">
        <f t="shared" si="1215"/>
        <v>4032</v>
      </c>
      <c r="BE666" s="385">
        <v>134400</v>
      </c>
      <c r="BF666" s="431">
        <f t="shared" si="1204"/>
        <v>34944</v>
      </c>
      <c r="BG666" s="386">
        <v>134400</v>
      </c>
      <c r="BH666" s="431">
        <f t="shared" si="1205"/>
        <v>34944</v>
      </c>
      <c r="BI666" s="386">
        <v>0</v>
      </c>
      <c r="BJ666" s="431">
        <f t="shared" si="1206"/>
        <v>0</v>
      </c>
      <c r="BK666" s="385">
        <v>30240</v>
      </c>
      <c r="BL666" s="445">
        <f t="shared" si="1207"/>
        <v>7862.4000000000005</v>
      </c>
      <c r="BM666" s="77" t="s">
        <v>1526</v>
      </c>
      <c r="BN666" s="306"/>
      <c r="BO666" s="599"/>
      <c r="BP666" s="306" t="str">
        <f t="shared" si="1216"/>
        <v>P10276-xx1</v>
      </c>
    </row>
    <row r="667" spans="1:68" ht="14.25" hidden="1" customHeight="1">
      <c r="A667" s="493" t="s">
        <v>864</v>
      </c>
      <c r="B667" s="130" t="s">
        <v>1422</v>
      </c>
      <c r="C667" s="544" t="s">
        <v>87</v>
      </c>
      <c r="D667" s="549" t="s">
        <v>161</v>
      </c>
      <c r="E667" s="550" t="s">
        <v>194</v>
      </c>
      <c r="F667" s="1070"/>
      <c r="G667" s="214">
        <v>2020</v>
      </c>
      <c r="H667" s="176" t="s">
        <v>1521</v>
      </c>
      <c r="I667" s="176" t="s">
        <v>204</v>
      </c>
      <c r="J667" s="330" t="s">
        <v>196</v>
      </c>
      <c r="K667" s="176" t="s">
        <v>1181</v>
      </c>
      <c r="L667" s="176" t="s">
        <v>1466</v>
      </c>
      <c r="M667" s="327" t="s">
        <v>1467</v>
      </c>
      <c r="N667" s="55">
        <v>2.09</v>
      </c>
      <c r="O667" s="55">
        <f t="shared" si="1208"/>
        <v>2.38</v>
      </c>
      <c r="P667" s="55">
        <v>2.44</v>
      </c>
      <c r="Q667" s="55">
        <f t="shared" si="1209"/>
        <v>2.44</v>
      </c>
      <c r="R667" s="55">
        <f t="shared" si="1209"/>
        <v>2.44</v>
      </c>
      <c r="S667" s="55">
        <f t="shared" si="1209"/>
        <v>2.44</v>
      </c>
      <c r="T667" s="55">
        <f t="shared" si="1209"/>
        <v>2.44</v>
      </c>
      <c r="U667" s="55">
        <f t="shared" si="1210"/>
        <v>2.44</v>
      </c>
      <c r="V667" s="55">
        <f t="shared" si="1210"/>
        <v>2.44</v>
      </c>
      <c r="W667" s="55">
        <f t="shared" si="1210"/>
        <v>2.44</v>
      </c>
      <c r="X667" s="55">
        <v>2.38</v>
      </c>
      <c r="Y667" s="55">
        <f t="shared" ref="Y667:AA667" si="1280">X667</f>
        <v>2.38</v>
      </c>
      <c r="Z667" s="55">
        <f t="shared" si="1280"/>
        <v>2.38</v>
      </c>
      <c r="AA667" s="55">
        <f t="shared" si="1280"/>
        <v>2.38</v>
      </c>
      <c r="AB667" s="147">
        <f t="shared" si="1212"/>
        <v>0.14000000000000001</v>
      </c>
      <c r="AC667" s="147">
        <v>0.14000000000000001</v>
      </c>
      <c r="AD667" s="147">
        <f t="shared" ref="AD667:AJ667" si="1281">AC667</f>
        <v>0.14000000000000001</v>
      </c>
      <c r="AE667" s="147">
        <f t="shared" si="1281"/>
        <v>0.14000000000000001</v>
      </c>
      <c r="AF667" s="147">
        <f t="shared" si="1281"/>
        <v>0.14000000000000001</v>
      </c>
      <c r="AG667" s="147">
        <f t="shared" si="1281"/>
        <v>0.14000000000000001</v>
      </c>
      <c r="AH667" s="147">
        <f t="shared" si="1281"/>
        <v>0.14000000000000001</v>
      </c>
      <c r="AI667" s="147">
        <f t="shared" si="1281"/>
        <v>0.14000000000000001</v>
      </c>
      <c r="AJ667" s="147">
        <f t="shared" si="1281"/>
        <v>0.14000000000000001</v>
      </c>
      <c r="AK667" s="147">
        <v>0.28000000000000003</v>
      </c>
      <c r="AL667" s="147">
        <f t="shared" ref="AL667:AN667" si="1282">AK667</f>
        <v>0.28000000000000003</v>
      </c>
      <c r="AM667" s="147">
        <f t="shared" si="1282"/>
        <v>0.28000000000000003</v>
      </c>
      <c r="AN667" s="147">
        <f t="shared" si="1282"/>
        <v>0.28000000000000003</v>
      </c>
      <c r="AO667" s="420">
        <v>0</v>
      </c>
      <c r="AP667" s="431">
        <f t="shared" si="1197"/>
        <v>0</v>
      </c>
      <c r="AQ667" s="385">
        <v>7080</v>
      </c>
      <c r="AR667" s="237">
        <f t="shared" si="1198"/>
        <v>991.2</v>
      </c>
      <c r="AS667" s="96">
        <v>7080</v>
      </c>
      <c r="AT667" s="431">
        <f t="shared" si="1199"/>
        <v>991.2</v>
      </c>
      <c r="AU667" s="420">
        <v>0</v>
      </c>
      <c r="AV667" s="431">
        <f t="shared" si="1200"/>
        <v>0</v>
      </c>
      <c r="AW667" s="385">
        <v>6000</v>
      </c>
      <c r="AX667" s="431">
        <f t="shared" si="1201"/>
        <v>840.00000000000011</v>
      </c>
      <c r="AY667" s="386">
        <v>0</v>
      </c>
      <c r="AZ667" s="431">
        <f t="shared" si="1202"/>
        <v>0</v>
      </c>
      <c r="BA667" s="386">
        <v>6000</v>
      </c>
      <c r="BB667" s="431">
        <f t="shared" si="1203"/>
        <v>840.00000000000011</v>
      </c>
      <c r="BC667" s="386">
        <v>6000</v>
      </c>
      <c r="BD667" s="431">
        <f t="shared" si="1215"/>
        <v>840.00000000000011</v>
      </c>
      <c r="BE667" s="385">
        <v>0</v>
      </c>
      <c r="BF667" s="431">
        <f t="shared" si="1204"/>
        <v>0</v>
      </c>
      <c r="BG667" s="386">
        <v>6120</v>
      </c>
      <c r="BH667" s="431">
        <f t="shared" si="1205"/>
        <v>1713.6000000000001</v>
      </c>
      <c r="BI667" s="386">
        <v>0</v>
      </c>
      <c r="BJ667" s="431">
        <f t="shared" si="1206"/>
        <v>0</v>
      </c>
      <c r="BK667" s="385">
        <v>8160</v>
      </c>
      <c r="BL667" s="445">
        <f t="shared" si="1207"/>
        <v>2284.8000000000002</v>
      </c>
      <c r="BM667" s="77" t="s">
        <v>1525</v>
      </c>
      <c r="BN667" s="306"/>
      <c r="BO667" s="599"/>
      <c r="BP667" s="306" t="str">
        <f t="shared" si="1216"/>
        <v>L96910-xx1</v>
      </c>
    </row>
    <row r="668" spans="1:68" ht="14.25" hidden="1" customHeight="1">
      <c r="A668" s="493" t="s">
        <v>864</v>
      </c>
      <c r="B668" s="130" t="s">
        <v>1422</v>
      </c>
      <c r="C668" s="544" t="s">
        <v>87</v>
      </c>
      <c r="D668" s="549" t="s">
        <v>161</v>
      </c>
      <c r="E668" s="550" t="s">
        <v>194</v>
      </c>
      <c r="F668" s="1070"/>
      <c r="G668" s="214">
        <v>2024</v>
      </c>
      <c r="H668" s="176" t="s">
        <v>1521</v>
      </c>
      <c r="I668" s="176" t="s">
        <v>204</v>
      </c>
      <c r="J668" s="330" t="s">
        <v>196</v>
      </c>
      <c r="K668" s="176" t="s">
        <v>1181</v>
      </c>
      <c r="L668" s="176" t="s">
        <v>1466</v>
      </c>
      <c r="M668" s="327" t="s">
        <v>1467</v>
      </c>
      <c r="N668" s="55">
        <v>2.19</v>
      </c>
      <c r="O668" s="55">
        <f t="shared" si="1208"/>
        <v>2.4</v>
      </c>
      <c r="P668" s="55">
        <v>2.54</v>
      </c>
      <c r="Q668" s="55">
        <f t="shared" si="1209"/>
        <v>2.54</v>
      </c>
      <c r="R668" s="55">
        <f t="shared" si="1209"/>
        <v>2.54</v>
      </c>
      <c r="S668" s="55">
        <f t="shared" si="1209"/>
        <v>2.54</v>
      </c>
      <c r="T668" s="55">
        <f t="shared" si="1209"/>
        <v>2.54</v>
      </c>
      <c r="U668" s="55">
        <f t="shared" si="1210"/>
        <v>2.54</v>
      </c>
      <c r="V668" s="55">
        <f t="shared" si="1210"/>
        <v>2.54</v>
      </c>
      <c r="W668" s="55">
        <f t="shared" si="1210"/>
        <v>2.54</v>
      </c>
      <c r="X668" s="55">
        <v>2.4</v>
      </c>
      <c r="Y668" s="55">
        <f t="shared" ref="Y668:AA668" si="1283">X668</f>
        <v>2.4</v>
      </c>
      <c r="Z668" s="55">
        <f t="shared" si="1283"/>
        <v>2.4</v>
      </c>
      <c r="AA668" s="55">
        <f t="shared" si="1283"/>
        <v>2.4</v>
      </c>
      <c r="AB668" s="147">
        <f t="shared" si="1212"/>
        <v>0.2</v>
      </c>
      <c r="AC668" s="147">
        <v>0.2</v>
      </c>
      <c r="AD668" s="147">
        <f t="shared" ref="AD668:AJ668" si="1284">AC668</f>
        <v>0.2</v>
      </c>
      <c r="AE668" s="147">
        <f t="shared" si="1284"/>
        <v>0.2</v>
      </c>
      <c r="AF668" s="147">
        <f t="shared" si="1284"/>
        <v>0.2</v>
      </c>
      <c r="AG668" s="147">
        <f t="shared" si="1284"/>
        <v>0.2</v>
      </c>
      <c r="AH668" s="147">
        <f t="shared" si="1284"/>
        <v>0.2</v>
      </c>
      <c r="AI668" s="147">
        <f t="shared" si="1284"/>
        <v>0.2</v>
      </c>
      <c r="AJ668" s="147">
        <f t="shared" si="1284"/>
        <v>0.2</v>
      </c>
      <c r="AK668" s="147">
        <v>0.26</v>
      </c>
      <c r="AL668" s="147">
        <f t="shared" ref="AL668:AN668" si="1285">AK668</f>
        <v>0.26</v>
      </c>
      <c r="AM668" s="147">
        <f t="shared" si="1285"/>
        <v>0.26</v>
      </c>
      <c r="AN668" s="147">
        <f t="shared" si="1285"/>
        <v>0.26</v>
      </c>
      <c r="AO668" s="420">
        <v>0</v>
      </c>
      <c r="AP668" s="431">
        <f t="shared" si="1197"/>
        <v>0</v>
      </c>
      <c r="AQ668" s="385">
        <v>0</v>
      </c>
      <c r="AR668" s="237">
        <f t="shared" si="1198"/>
        <v>0</v>
      </c>
      <c r="AS668" s="96">
        <v>0</v>
      </c>
      <c r="AT668" s="431">
        <f t="shared" si="1199"/>
        <v>0</v>
      </c>
      <c r="AU668" s="420">
        <v>240</v>
      </c>
      <c r="AV668" s="431">
        <f t="shared" si="1200"/>
        <v>48</v>
      </c>
      <c r="AW668" s="385">
        <v>0</v>
      </c>
      <c r="AX668" s="431">
        <f t="shared" si="1201"/>
        <v>0</v>
      </c>
      <c r="AY668" s="386">
        <v>0</v>
      </c>
      <c r="AZ668" s="431">
        <f t="shared" si="1202"/>
        <v>0</v>
      </c>
      <c r="BA668" s="386"/>
      <c r="BB668" s="431">
        <f t="shared" si="1203"/>
        <v>0</v>
      </c>
      <c r="BC668" s="386">
        <v>4080</v>
      </c>
      <c r="BD668" s="431">
        <f t="shared" si="1215"/>
        <v>816</v>
      </c>
      <c r="BE668" s="385">
        <v>3000</v>
      </c>
      <c r="BF668" s="431">
        <f t="shared" si="1204"/>
        <v>780</v>
      </c>
      <c r="BG668" s="386">
        <v>0</v>
      </c>
      <c r="BH668" s="431">
        <f t="shared" si="1205"/>
        <v>0</v>
      </c>
      <c r="BI668" s="386">
        <v>4080</v>
      </c>
      <c r="BJ668" s="431">
        <f t="shared" si="1206"/>
        <v>1060.8</v>
      </c>
      <c r="BK668" s="385">
        <v>0</v>
      </c>
      <c r="BL668" s="445">
        <f t="shared" si="1207"/>
        <v>0</v>
      </c>
      <c r="BM668" s="77" t="s">
        <v>1526</v>
      </c>
      <c r="BN668" s="306"/>
      <c r="BO668" s="599"/>
      <c r="BP668" s="306" t="str">
        <f t="shared" si="1216"/>
        <v>P10276-xx1</v>
      </c>
    </row>
    <row r="669" spans="1:68" ht="14.25" hidden="1" customHeight="1">
      <c r="A669" s="493" t="s">
        <v>864</v>
      </c>
      <c r="B669" s="130" t="s">
        <v>1422</v>
      </c>
      <c r="C669" s="544" t="s">
        <v>87</v>
      </c>
      <c r="D669" s="549" t="s">
        <v>161</v>
      </c>
      <c r="E669" s="550" t="s">
        <v>194</v>
      </c>
      <c r="F669" s="1070"/>
      <c r="G669" s="214">
        <v>2020</v>
      </c>
      <c r="H669" s="176" t="s">
        <v>1521</v>
      </c>
      <c r="I669" s="176" t="s">
        <v>204</v>
      </c>
      <c r="J669" s="330" t="s">
        <v>196</v>
      </c>
      <c r="K669" s="176" t="s">
        <v>1181</v>
      </c>
      <c r="L669" s="176" t="s">
        <v>167</v>
      </c>
      <c r="M669" s="327" t="s">
        <v>1468</v>
      </c>
      <c r="N669" s="55">
        <v>2.09</v>
      </c>
      <c r="O669" s="55">
        <f t="shared" si="1208"/>
        <v>2.11</v>
      </c>
      <c r="P669" s="55">
        <v>2.17</v>
      </c>
      <c r="Q669" s="55">
        <f t="shared" si="1209"/>
        <v>2.17</v>
      </c>
      <c r="R669" s="55">
        <f t="shared" si="1209"/>
        <v>2.17</v>
      </c>
      <c r="S669" s="55">
        <f t="shared" si="1209"/>
        <v>2.17</v>
      </c>
      <c r="T669" s="55">
        <f t="shared" si="1209"/>
        <v>2.17</v>
      </c>
      <c r="U669" s="55">
        <f t="shared" si="1210"/>
        <v>2.17</v>
      </c>
      <c r="V669" s="55">
        <f t="shared" si="1210"/>
        <v>2.17</v>
      </c>
      <c r="W669" s="55">
        <f t="shared" si="1210"/>
        <v>2.17</v>
      </c>
      <c r="X669" s="55">
        <v>2.11</v>
      </c>
      <c r="Y669" s="55">
        <f t="shared" ref="Y669:AA669" si="1286">X669</f>
        <v>2.11</v>
      </c>
      <c r="Z669" s="55">
        <f t="shared" si="1286"/>
        <v>2.11</v>
      </c>
      <c r="AA669" s="55">
        <f t="shared" si="1286"/>
        <v>2.11</v>
      </c>
      <c r="AB669" s="147">
        <f t="shared" si="1212"/>
        <v>0.14000000000000001</v>
      </c>
      <c r="AC669" s="147">
        <v>0.14000000000000001</v>
      </c>
      <c r="AD669" s="147">
        <f t="shared" ref="AD669:AJ669" si="1287">AC669</f>
        <v>0.14000000000000001</v>
      </c>
      <c r="AE669" s="147">
        <f t="shared" si="1287"/>
        <v>0.14000000000000001</v>
      </c>
      <c r="AF669" s="147">
        <f t="shared" si="1287"/>
        <v>0.14000000000000001</v>
      </c>
      <c r="AG669" s="147">
        <f t="shared" si="1287"/>
        <v>0.14000000000000001</v>
      </c>
      <c r="AH669" s="147">
        <f t="shared" si="1287"/>
        <v>0.14000000000000001</v>
      </c>
      <c r="AI669" s="147">
        <f t="shared" si="1287"/>
        <v>0.14000000000000001</v>
      </c>
      <c r="AJ669" s="147">
        <f t="shared" si="1287"/>
        <v>0.14000000000000001</v>
      </c>
      <c r="AK669" s="147">
        <v>0.28000000000000003</v>
      </c>
      <c r="AL669" s="147">
        <f t="shared" ref="AL669:AN669" si="1288">AK669</f>
        <v>0.28000000000000003</v>
      </c>
      <c r="AM669" s="147">
        <f t="shared" si="1288"/>
        <v>0.28000000000000003</v>
      </c>
      <c r="AN669" s="147">
        <f t="shared" si="1288"/>
        <v>0.28000000000000003</v>
      </c>
      <c r="AO669" s="420">
        <v>0</v>
      </c>
      <c r="AP669" s="431">
        <f t="shared" si="1197"/>
        <v>0</v>
      </c>
      <c r="AQ669" s="385">
        <v>0</v>
      </c>
      <c r="AR669" s="237">
        <f t="shared" si="1198"/>
        <v>0</v>
      </c>
      <c r="AS669" s="96">
        <v>0</v>
      </c>
      <c r="AT669" s="431">
        <f t="shared" si="1199"/>
        <v>0</v>
      </c>
      <c r="AU669" s="420">
        <v>0</v>
      </c>
      <c r="AV669" s="431">
        <f t="shared" si="1200"/>
        <v>0</v>
      </c>
      <c r="AW669" s="385">
        <v>0</v>
      </c>
      <c r="AX669" s="431">
        <f t="shared" si="1201"/>
        <v>0</v>
      </c>
      <c r="AY669" s="386">
        <v>0</v>
      </c>
      <c r="AZ669" s="431">
        <f t="shared" si="1202"/>
        <v>0</v>
      </c>
      <c r="BA669" s="386"/>
      <c r="BB669" s="431">
        <f t="shared" si="1203"/>
        <v>0</v>
      </c>
      <c r="BC669" s="386">
        <v>0</v>
      </c>
      <c r="BD669" s="431">
        <f t="shared" si="1215"/>
        <v>0</v>
      </c>
      <c r="BE669" s="385">
        <v>0</v>
      </c>
      <c r="BF669" s="431">
        <f t="shared" si="1204"/>
        <v>0</v>
      </c>
      <c r="BG669" s="386">
        <v>120</v>
      </c>
      <c r="BH669" s="431">
        <f t="shared" si="1205"/>
        <v>33.6</v>
      </c>
      <c r="BI669" s="386">
        <v>0</v>
      </c>
      <c r="BJ669" s="431">
        <f t="shared" si="1206"/>
        <v>0</v>
      </c>
      <c r="BK669" s="385">
        <v>0</v>
      </c>
      <c r="BL669" s="445">
        <f t="shared" si="1207"/>
        <v>0</v>
      </c>
      <c r="BM669" s="77" t="s">
        <v>1525</v>
      </c>
      <c r="BN669" s="306"/>
      <c r="BO669" s="599"/>
      <c r="BP669" s="306" t="str">
        <f t="shared" si="1216"/>
        <v>L96910-xx1</v>
      </c>
    </row>
    <row r="670" spans="1:68" ht="14.25" hidden="1" customHeight="1">
      <c r="A670" s="493" t="s">
        <v>864</v>
      </c>
      <c r="B670" s="130" t="s">
        <v>1422</v>
      </c>
      <c r="C670" s="544" t="s">
        <v>87</v>
      </c>
      <c r="D670" s="549" t="s">
        <v>161</v>
      </c>
      <c r="E670" s="550" t="s">
        <v>194</v>
      </c>
      <c r="F670" s="1070"/>
      <c r="G670" s="214">
        <v>2024</v>
      </c>
      <c r="H670" s="176" t="s">
        <v>1521</v>
      </c>
      <c r="I670" s="176" t="s">
        <v>204</v>
      </c>
      <c r="J670" s="330" t="s">
        <v>196</v>
      </c>
      <c r="K670" s="176" t="s">
        <v>1181</v>
      </c>
      <c r="L670" s="176" t="s">
        <v>167</v>
      </c>
      <c r="M670" s="327" t="s">
        <v>1468</v>
      </c>
      <c r="N670" s="55">
        <v>2.19</v>
      </c>
      <c r="O670" s="55">
        <f t="shared" si="1208"/>
        <v>2.13</v>
      </c>
      <c r="P670" s="55">
        <v>2.27</v>
      </c>
      <c r="Q670" s="55">
        <f t="shared" si="1209"/>
        <v>2.27</v>
      </c>
      <c r="R670" s="55">
        <f t="shared" si="1209"/>
        <v>2.27</v>
      </c>
      <c r="S670" s="55">
        <f t="shared" si="1209"/>
        <v>2.27</v>
      </c>
      <c r="T670" s="55">
        <f t="shared" si="1209"/>
        <v>2.27</v>
      </c>
      <c r="U670" s="55">
        <f t="shared" si="1210"/>
        <v>2.27</v>
      </c>
      <c r="V670" s="55">
        <f t="shared" si="1210"/>
        <v>2.27</v>
      </c>
      <c r="W670" s="55">
        <f t="shared" si="1210"/>
        <v>2.27</v>
      </c>
      <c r="X670" s="55">
        <v>2.13</v>
      </c>
      <c r="Y670" s="55">
        <f t="shared" ref="Y670:AA670" si="1289">X670</f>
        <v>2.13</v>
      </c>
      <c r="Z670" s="55">
        <f t="shared" si="1289"/>
        <v>2.13</v>
      </c>
      <c r="AA670" s="55">
        <f t="shared" si="1289"/>
        <v>2.13</v>
      </c>
      <c r="AB670" s="147">
        <f t="shared" si="1212"/>
        <v>0.2</v>
      </c>
      <c r="AC670" s="147">
        <v>0.2</v>
      </c>
      <c r="AD670" s="147">
        <f t="shared" ref="AD670:AJ670" si="1290">AC670</f>
        <v>0.2</v>
      </c>
      <c r="AE670" s="147">
        <f t="shared" si="1290"/>
        <v>0.2</v>
      </c>
      <c r="AF670" s="147">
        <f t="shared" si="1290"/>
        <v>0.2</v>
      </c>
      <c r="AG670" s="147">
        <f t="shared" si="1290"/>
        <v>0.2</v>
      </c>
      <c r="AH670" s="147">
        <f t="shared" si="1290"/>
        <v>0.2</v>
      </c>
      <c r="AI670" s="147">
        <f t="shared" si="1290"/>
        <v>0.2</v>
      </c>
      <c r="AJ670" s="147">
        <f t="shared" si="1290"/>
        <v>0.2</v>
      </c>
      <c r="AK670" s="147">
        <v>0.26</v>
      </c>
      <c r="AL670" s="147">
        <f t="shared" ref="AL670:AN670" si="1291">AK670</f>
        <v>0.26</v>
      </c>
      <c r="AM670" s="147">
        <f t="shared" si="1291"/>
        <v>0.26</v>
      </c>
      <c r="AN670" s="147">
        <f t="shared" si="1291"/>
        <v>0.26</v>
      </c>
      <c r="AO670" s="420">
        <v>0</v>
      </c>
      <c r="AP670" s="431">
        <f t="shared" si="1197"/>
        <v>0</v>
      </c>
      <c r="AQ670" s="385">
        <v>0</v>
      </c>
      <c r="AR670" s="237">
        <f t="shared" si="1198"/>
        <v>0</v>
      </c>
      <c r="AS670" s="96">
        <v>0</v>
      </c>
      <c r="AT670" s="431">
        <f t="shared" si="1199"/>
        <v>0</v>
      </c>
      <c r="AU670" s="420">
        <v>0</v>
      </c>
      <c r="AV670" s="431">
        <f t="shared" si="1200"/>
        <v>0</v>
      </c>
      <c r="AW670" s="385">
        <v>0</v>
      </c>
      <c r="AX670" s="431">
        <f t="shared" si="1201"/>
        <v>0</v>
      </c>
      <c r="AY670" s="386">
        <v>120</v>
      </c>
      <c r="AZ670" s="431">
        <f t="shared" si="1202"/>
        <v>24</v>
      </c>
      <c r="BA670" s="386"/>
      <c r="BB670" s="431">
        <f t="shared" si="1203"/>
        <v>0</v>
      </c>
      <c r="BC670" s="386">
        <v>0</v>
      </c>
      <c r="BD670" s="431">
        <f t="shared" si="1215"/>
        <v>0</v>
      </c>
      <c r="BE670" s="385">
        <v>0</v>
      </c>
      <c r="BF670" s="431">
        <f t="shared" si="1204"/>
        <v>0</v>
      </c>
      <c r="BG670" s="386">
        <v>0</v>
      </c>
      <c r="BH670" s="431">
        <f t="shared" si="1205"/>
        <v>0</v>
      </c>
      <c r="BI670" s="386">
        <v>120</v>
      </c>
      <c r="BJ670" s="431">
        <f t="shared" si="1206"/>
        <v>31.200000000000003</v>
      </c>
      <c r="BK670" s="385">
        <v>240</v>
      </c>
      <c r="BL670" s="445">
        <f t="shared" si="1207"/>
        <v>62.400000000000006</v>
      </c>
      <c r="BM670" s="77" t="s">
        <v>1526</v>
      </c>
      <c r="BN670" s="306"/>
      <c r="BO670" s="599"/>
      <c r="BP670" s="306" t="str">
        <f t="shared" si="1216"/>
        <v>P10276-xx1</v>
      </c>
    </row>
    <row r="671" spans="1:68" ht="14.25" hidden="1" customHeight="1">
      <c r="A671" s="493" t="s">
        <v>864</v>
      </c>
      <c r="B671" s="130" t="s">
        <v>1422</v>
      </c>
      <c r="C671" s="544" t="s">
        <v>87</v>
      </c>
      <c r="D671" s="549" t="s">
        <v>161</v>
      </c>
      <c r="E671" s="550" t="s">
        <v>194</v>
      </c>
      <c r="F671" s="1070"/>
      <c r="G671" s="214">
        <v>2020</v>
      </c>
      <c r="H671" s="176" t="s">
        <v>1521</v>
      </c>
      <c r="I671" s="176" t="s">
        <v>204</v>
      </c>
      <c r="J671" s="330" t="s">
        <v>196</v>
      </c>
      <c r="K671" s="176" t="s">
        <v>1181</v>
      </c>
      <c r="L671" s="176" t="s">
        <v>167</v>
      </c>
      <c r="M671" s="327" t="s">
        <v>1469</v>
      </c>
      <c r="N671" s="55">
        <v>2.09</v>
      </c>
      <c r="O671" s="55">
        <f t="shared" si="1208"/>
        <v>2.11</v>
      </c>
      <c r="P671" s="55">
        <v>2.17</v>
      </c>
      <c r="Q671" s="55">
        <f t="shared" si="1209"/>
        <v>2.17</v>
      </c>
      <c r="R671" s="55">
        <f t="shared" si="1209"/>
        <v>2.17</v>
      </c>
      <c r="S671" s="55">
        <f t="shared" si="1209"/>
        <v>2.17</v>
      </c>
      <c r="T671" s="55">
        <f t="shared" si="1209"/>
        <v>2.17</v>
      </c>
      <c r="U671" s="55">
        <f t="shared" si="1210"/>
        <v>2.17</v>
      </c>
      <c r="V671" s="55">
        <f t="shared" si="1210"/>
        <v>2.17</v>
      </c>
      <c r="W671" s="55">
        <f t="shared" si="1210"/>
        <v>2.17</v>
      </c>
      <c r="X671" s="55">
        <v>2.11</v>
      </c>
      <c r="Y671" s="55">
        <f t="shared" ref="Y671:AA671" si="1292">X671</f>
        <v>2.11</v>
      </c>
      <c r="Z671" s="55">
        <f t="shared" si="1292"/>
        <v>2.11</v>
      </c>
      <c r="AA671" s="55">
        <f t="shared" si="1292"/>
        <v>2.11</v>
      </c>
      <c r="AB671" s="147">
        <f t="shared" si="1212"/>
        <v>0.14000000000000001</v>
      </c>
      <c r="AC671" s="147">
        <v>0.14000000000000001</v>
      </c>
      <c r="AD671" s="147">
        <f t="shared" ref="AD671:AJ671" si="1293">AC671</f>
        <v>0.14000000000000001</v>
      </c>
      <c r="AE671" s="147">
        <f t="shared" si="1293"/>
        <v>0.14000000000000001</v>
      </c>
      <c r="AF671" s="147">
        <f t="shared" si="1293"/>
        <v>0.14000000000000001</v>
      </c>
      <c r="AG671" s="147">
        <f t="shared" si="1293"/>
        <v>0.14000000000000001</v>
      </c>
      <c r="AH671" s="147">
        <f t="shared" si="1293"/>
        <v>0.14000000000000001</v>
      </c>
      <c r="AI671" s="147">
        <f t="shared" si="1293"/>
        <v>0.14000000000000001</v>
      </c>
      <c r="AJ671" s="147">
        <f t="shared" si="1293"/>
        <v>0.14000000000000001</v>
      </c>
      <c r="AK671" s="147">
        <v>0.28000000000000003</v>
      </c>
      <c r="AL671" s="147">
        <f t="shared" ref="AL671:AN671" si="1294">AK671</f>
        <v>0.28000000000000003</v>
      </c>
      <c r="AM671" s="147">
        <f t="shared" si="1294"/>
        <v>0.28000000000000003</v>
      </c>
      <c r="AN671" s="147">
        <f t="shared" si="1294"/>
        <v>0.28000000000000003</v>
      </c>
      <c r="AO671" s="420">
        <v>6600</v>
      </c>
      <c r="AP671" s="431">
        <f t="shared" si="1197"/>
        <v>924.00000000000011</v>
      </c>
      <c r="AQ671" s="385">
        <v>4800</v>
      </c>
      <c r="AR671" s="237">
        <f t="shared" si="1198"/>
        <v>672.00000000000011</v>
      </c>
      <c r="AS671" s="96">
        <v>7800</v>
      </c>
      <c r="AT671" s="431">
        <f t="shared" si="1199"/>
        <v>1092</v>
      </c>
      <c r="AU671" s="420">
        <v>7320</v>
      </c>
      <c r="AV671" s="431">
        <f t="shared" si="1200"/>
        <v>1024.8000000000002</v>
      </c>
      <c r="AW671" s="385">
        <v>5280</v>
      </c>
      <c r="AX671" s="431">
        <f t="shared" si="1201"/>
        <v>739.2</v>
      </c>
      <c r="AY671" s="386">
        <v>4560</v>
      </c>
      <c r="AZ671" s="431">
        <f t="shared" si="1202"/>
        <v>638.40000000000009</v>
      </c>
      <c r="BA671" s="386">
        <v>2160</v>
      </c>
      <c r="BB671" s="431">
        <f t="shared" si="1203"/>
        <v>302.40000000000003</v>
      </c>
      <c r="BC671" s="386">
        <v>3480</v>
      </c>
      <c r="BD671" s="431">
        <f t="shared" si="1215"/>
        <v>487.20000000000005</v>
      </c>
      <c r="BE671" s="385">
        <v>2280</v>
      </c>
      <c r="BF671" s="431">
        <f t="shared" si="1204"/>
        <v>638.40000000000009</v>
      </c>
      <c r="BG671" s="386">
        <v>1440</v>
      </c>
      <c r="BH671" s="431">
        <f t="shared" si="1205"/>
        <v>403.20000000000005</v>
      </c>
      <c r="BI671" s="386">
        <v>2520</v>
      </c>
      <c r="BJ671" s="431">
        <f t="shared" si="1206"/>
        <v>705.6</v>
      </c>
      <c r="BK671" s="385">
        <v>1080</v>
      </c>
      <c r="BL671" s="445">
        <f t="shared" si="1207"/>
        <v>302.40000000000003</v>
      </c>
      <c r="BM671" s="77" t="s">
        <v>1525</v>
      </c>
      <c r="BN671" s="306"/>
      <c r="BO671" s="599"/>
      <c r="BP671" s="306" t="str">
        <f t="shared" si="1216"/>
        <v>L96910-xx1</v>
      </c>
    </row>
    <row r="672" spans="1:68" ht="14.25" hidden="1" customHeight="1">
      <c r="A672" s="493" t="s">
        <v>864</v>
      </c>
      <c r="B672" s="130" t="s">
        <v>1422</v>
      </c>
      <c r="C672" s="544" t="s">
        <v>87</v>
      </c>
      <c r="D672" s="549" t="s">
        <v>161</v>
      </c>
      <c r="E672" s="550" t="s">
        <v>194</v>
      </c>
      <c r="F672" s="1070"/>
      <c r="G672" s="214">
        <v>2024</v>
      </c>
      <c r="H672" s="176" t="s">
        <v>1521</v>
      </c>
      <c r="I672" s="176" t="s">
        <v>204</v>
      </c>
      <c r="J672" s="330" t="s">
        <v>196</v>
      </c>
      <c r="K672" s="176" t="s">
        <v>1181</v>
      </c>
      <c r="L672" s="176" t="s">
        <v>167</v>
      </c>
      <c r="M672" s="327" t="s">
        <v>1469</v>
      </c>
      <c r="N672" s="55">
        <v>2.19</v>
      </c>
      <c r="O672" s="55">
        <f t="shared" si="1208"/>
        <v>2.13</v>
      </c>
      <c r="P672" s="55">
        <v>2.27</v>
      </c>
      <c r="Q672" s="55">
        <f t="shared" si="1209"/>
        <v>2.27</v>
      </c>
      <c r="R672" s="55">
        <f t="shared" si="1209"/>
        <v>2.27</v>
      </c>
      <c r="S672" s="55">
        <f t="shared" si="1209"/>
        <v>2.27</v>
      </c>
      <c r="T672" s="55">
        <f t="shared" si="1209"/>
        <v>2.27</v>
      </c>
      <c r="U672" s="55">
        <f t="shared" si="1210"/>
        <v>2.27</v>
      </c>
      <c r="V672" s="55">
        <f t="shared" si="1210"/>
        <v>2.27</v>
      </c>
      <c r="W672" s="55">
        <f t="shared" si="1210"/>
        <v>2.27</v>
      </c>
      <c r="X672" s="55">
        <v>2.13</v>
      </c>
      <c r="Y672" s="55">
        <f t="shared" ref="Y672:AA672" si="1295">X672</f>
        <v>2.13</v>
      </c>
      <c r="Z672" s="55">
        <f t="shared" si="1295"/>
        <v>2.13</v>
      </c>
      <c r="AA672" s="55">
        <f t="shared" si="1295"/>
        <v>2.13</v>
      </c>
      <c r="AB672" s="147">
        <f t="shared" si="1212"/>
        <v>0.2</v>
      </c>
      <c r="AC672" s="147">
        <v>0.2</v>
      </c>
      <c r="AD672" s="147">
        <f t="shared" ref="AD672:AJ672" si="1296">AC672</f>
        <v>0.2</v>
      </c>
      <c r="AE672" s="147">
        <f t="shared" si="1296"/>
        <v>0.2</v>
      </c>
      <c r="AF672" s="147">
        <f t="shared" si="1296"/>
        <v>0.2</v>
      </c>
      <c r="AG672" s="147">
        <f t="shared" si="1296"/>
        <v>0.2</v>
      </c>
      <c r="AH672" s="147">
        <f t="shared" si="1296"/>
        <v>0.2</v>
      </c>
      <c r="AI672" s="147">
        <f t="shared" si="1296"/>
        <v>0.2</v>
      </c>
      <c r="AJ672" s="147">
        <f t="shared" si="1296"/>
        <v>0.2</v>
      </c>
      <c r="AK672" s="147">
        <v>0.26</v>
      </c>
      <c r="AL672" s="147">
        <f t="shared" ref="AL672:AN672" si="1297">AK672</f>
        <v>0.26</v>
      </c>
      <c r="AM672" s="147">
        <f t="shared" si="1297"/>
        <v>0.26</v>
      </c>
      <c r="AN672" s="147">
        <f t="shared" si="1297"/>
        <v>0.26</v>
      </c>
      <c r="AO672" s="420">
        <v>0</v>
      </c>
      <c r="AP672" s="431">
        <f t="shared" si="1197"/>
        <v>0</v>
      </c>
      <c r="AQ672" s="385">
        <v>0</v>
      </c>
      <c r="AR672" s="237">
        <f t="shared" si="1198"/>
        <v>0</v>
      </c>
      <c r="AS672" s="96">
        <v>0</v>
      </c>
      <c r="AT672" s="431">
        <f t="shared" si="1199"/>
        <v>0</v>
      </c>
      <c r="AU672" s="420">
        <v>0</v>
      </c>
      <c r="AV672" s="431">
        <f t="shared" si="1200"/>
        <v>0</v>
      </c>
      <c r="AW672" s="385">
        <v>480</v>
      </c>
      <c r="AX672" s="431">
        <f t="shared" si="1201"/>
        <v>96</v>
      </c>
      <c r="AY672" s="386">
        <v>1560</v>
      </c>
      <c r="AZ672" s="431">
        <f t="shared" si="1202"/>
        <v>312</v>
      </c>
      <c r="BA672" s="386">
        <v>4800</v>
      </c>
      <c r="BB672" s="431">
        <f t="shared" si="1203"/>
        <v>960</v>
      </c>
      <c r="BC672" s="386">
        <v>5160</v>
      </c>
      <c r="BD672" s="431">
        <f t="shared" si="1215"/>
        <v>1032</v>
      </c>
      <c r="BE672" s="385">
        <v>7560</v>
      </c>
      <c r="BF672" s="431">
        <f t="shared" si="1204"/>
        <v>1965.6000000000001</v>
      </c>
      <c r="BG672" s="386">
        <v>3360</v>
      </c>
      <c r="BH672" s="431">
        <f t="shared" si="1205"/>
        <v>873.6</v>
      </c>
      <c r="BI672" s="386">
        <v>6240</v>
      </c>
      <c r="BJ672" s="431">
        <f t="shared" si="1206"/>
        <v>1622.4</v>
      </c>
      <c r="BK672" s="385">
        <v>7080</v>
      </c>
      <c r="BL672" s="445">
        <f t="shared" si="1207"/>
        <v>1840.8</v>
      </c>
      <c r="BM672" s="77" t="s">
        <v>1526</v>
      </c>
      <c r="BN672" s="306"/>
      <c r="BO672" s="599"/>
      <c r="BP672" s="306" t="str">
        <f t="shared" si="1216"/>
        <v>P10276-xx1</v>
      </c>
    </row>
    <row r="673" spans="1:68" ht="14.25" hidden="1" customHeight="1">
      <c r="A673" s="493" t="s">
        <v>864</v>
      </c>
      <c r="B673" s="130" t="s">
        <v>1422</v>
      </c>
      <c r="C673" s="544" t="s">
        <v>87</v>
      </c>
      <c r="D673" s="549" t="s">
        <v>161</v>
      </c>
      <c r="E673" s="550" t="s">
        <v>194</v>
      </c>
      <c r="F673" s="1070"/>
      <c r="G673" s="214">
        <v>2020</v>
      </c>
      <c r="H673" s="176" t="s">
        <v>1521</v>
      </c>
      <c r="I673" s="176" t="s">
        <v>204</v>
      </c>
      <c r="J673" s="330" t="s">
        <v>196</v>
      </c>
      <c r="K673" s="176" t="s">
        <v>1181</v>
      </c>
      <c r="L673" s="176" t="s">
        <v>167</v>
      </c>
      <c r="M673" s="327" t="s">
        <v>1474</v>
      </c>
      <c r="N673" s="55">
        <v>2.09</v>
      </c>
      <c r="O673" s="55">
        <f t="shared" si="1208"/>
        <v>2.11</v>
      </c>
      <c r="P673" s="55">
        <v>2.17</v>
      </c>
      <c r="Q673" s="55">
        <f t="shared" si="1209"/>
        <v>2.17</v>
      </c>
      <c r="R673" s="55">
        <f t="shared" si="1209"/>
        <v>2.17</v>
      </c>
      <c r="S673" s="55">
        <f t="shared" si="1209"/>
        <v>2.17</v>
      </c>
      <c r="T673" s="55">
        <f t="shared" si="1209"/>
        <v>2.17</v>
      </c>
      <c r="U673" s="55">
        <f t="shared" si="1210"/>
        <v>2.17</v>
      </c>
      <c r="V673" s="55">
        <f t="shared" si="1210"/>
        <v>2.17</v>
      </c>
      <c r="W673" s="55">
        <f t="shared" si="1210"/>
        <v>2.17</v>
      </c>
      <c r="X673" s="55">
        <v>2.11</v>
      </c>
      <c r="Y673" s="55">
        <f t="shared" ref="Y673:AA673" si="1298">X673</f>
        <v>2.11</v>
      </c>
      <c r="Z673" s="55">
        <f t="shared" si="1298"/>
        <v>2.11</v>
      </c>
      <c r="AA673" s="55">
        <f t="shared" si="1298"/>
        <v>2.11</v>
      </c>
      <c r="AB673" s="147">
        <f t="shared" si="1212"/>
        <v>0.14000000000000001</v>
      </c>
      <c r="AC673" s="147">
        <v>0.14000000000000001</v>
      </c>
      <c r="AD673" s="147">
        <f t="shared" ref="AD673:AJ673" si="1299">AC673</f>
        <v>0.14000000000000001</v>
      </c>
      <c r="AE673" s="147">
        <f t="shared" si="1299"/>
        <v>0.14000000000000001</v>
      </c>
      <c r="AF673" s="147">
        <f t="shared" si="1299"/>
        <v>0.14000000000000001</v>
      </c>
      <c r="AG673" s="147">
        <f t="shared" si="1299"/>
        <v>0.14000000000000001</v>
      </c>
      <c r="AH673" s="147">
        <f t="shared" si="1299"/>
        <v>0.14000000000000001</v>
      </c>
      <c r="AI673" s="147">
        <f t="shared" si="1299"/>
        <v>0.14000000000000001</v>
      </c>
      <c r="AJ673" s="147">
        <f t="shared" si="1299"/>
        <v>0.14000000000000001</v>
      </c>
      <c r="AK673" s="147">
        <v>0.28000000000000003</v>
      </c>
      <c r="AL673" s="147">
        <f t="shared" ref="AL673:AN673" si="1300">AK673</f>
        <v>0.28000000000000003</v>
      </c>
      <c r="AM673" s="147">
        <f t="shared" si="1300"/>
        <v>0.28000000000000003</v>
      </c>
      <c r="AN673" s="147">
        <f t="shared" si="1300"/>
        <v>0.28000000000000003</v>
      </c>
      <c r="AO673" s="420">
        <v>2760</v>
      </c>
      <c r="AP673" s="431">
        <f t="shared" si="1197"/>
        <v>386.40000000000003</v>
      </c>
      <c r="AQ673" s="385">
        <v>2640</v>
      </c>
      <c r="AR673" s="237">
        <f t="shared" si="1198"/>
        <v>369.6</v>
      </c>
      <c r="AS673" s="96">
        <v>740</v>
      </c>
      <c r="AT673" s="431">
        <f t="shared" si="1199"/>
        <v>103.60000000000001</v>
      </c>
      <c r="AU673" s="420">
        <v>4320</v>
      </c>
      <c r="AV673" s="431">
        <f t="shared" si="1200"/>
        <v>604.80000000000007</v>
      </c>
      <c r="AW673" s="385">
        <v>3000</v>
      </c>
      <c r="AX673" s="431">
        <f t="shared" si="1201"/>
        <v>420.00000000000006</v>
      </c>
      <c r="AY673" s="386">
        <v>4440</v>
      </c>
      <c r="AZ673" s="431">
        <f t="shared" si="1202"/>
        <v>621.6</v>
      </c>
      <c r="BA673" s="386">
        <v>2640</v>
      </c>
      <c r="BB673" s="431">
        <f t="shared" si="1203"/>
        <v>369.6</v>
      </c>
      <c r="BC673" s="386">
        <v>2040</v>
      </c>
      <c r="BD673" s="431">
        <f t="shared" si="1215"/>
        <v>285.60000000000002</v>
      </c>
      <c r="BE673" s="385">
        <v>4800</v>
      </c>
      <c r="BF673" s="431">
        <f t="shared" si="1204"/>
        <v>1344.0000000000002</v>
      </c>
      <c r="BG673" s="386">
        <v>5040</v>
      </c>
      <c r="BH673" s="431">
        <f t="shared" si="1205"/>
        <v>1411.2</v>
      </c>
      <c r="BI673" s="386">
        <v>4080</v>
      </c>
      <c r="BJ673" s="431">
        <f t="shared" si="1206"/>
        <v>1142.4000000000001</v>
      </c>
      <c r="BK673" s="385">
        <v>5280</v>
      </c>
      <c r="BL673" s="445">
        <f t="shared" si="1207"/>
        <v>1478.4</v>
      </c>
      <c r="BM673" s="77" t="s">
        <v>1525</v>
      </c>
      <c r="BN673" s="306"/>
      <c r="BO673" s="599"/>
      <c r="BP673" s="306" t="str">
        <f t="shared" si="1216"/>
        <v>L96910-xx1</v>
      </c>
    </row>
    <row r="674" spans="1:68" ht="14.25" hidden="1" customHeight="1">
      <c r="A674" s="493" t="s">
        <v>864</v>
      </c>
      <c r="B674" s="130" t="s">
        <v>1422</v>
      </c>
      <c r="C674" s="544" t="s">
        <v>87</v>
      </c>
      <c r="D674" s="549" t="s">
        <v>161</v>
      </c>
      <c r="E674" s="550" t="s">
        <v>194</v>
      </c>
      <c r="F674" s="1070"/>
      <c r="G674" s="214">
        <v>2024</v>
      </c>
      <c r="H674" s="176" t="s">
        <v>1521</v>
      </c>
      <c r="I674" s="176" t="s">
        <v>204</v>
      </c>
      <c r="J674" s="330" t="s">
        <v>196</v>
      </c>
      <c r="K674" s="176" t="s">
        <v>1181</v>
      </c>
      <c r="L674" s="176" t="s">
        <v>167</v>
      </c>
      <c r="M674" s="327" t="s">
        <v>1474</v>
      </c>
      <c r="N674" s="55">
        <v>2.19</v>
      </c>
      <c r="O674" s="55">
        <f t="shared" si="1208"/>
        <v>2.13</v>
      </c>
      <c r="P674" s="55">
        <v>2.27</v>
      </c>
      <c r="Q674" s="55">
        <f t="shared" si="1209"/>
        <v>2.27</v>
      </c>
      <c r="R674" s="55">
        <f t="shared" si="1209"/>
        <v>2.27</v>
      </c>
      <c r="S674" s="55">
        <f t="shared" si="1209"/>
        <v>2.27</v>
      </c>
      <c r="T674" s="55">
        <f t="shared" si="1209"/>
        <v>2.27</v>
      </c>
      <c r="U674" s="55">
        <f t="shared" si="1210"/>
        <v>2.27</v>
      </c>
      <c r="V674" s="55">
        <f t="shared" si="1210"/>
        <v>2.27</v>
      </c>
      <c r="W674" s="55">
        <f t="shared" si="1210"/>
        <v>2.27</v>
      </c>
      <c r="X674" s="55">
        <v>2.13</v>
      </c>
      <c r="Y674" s="55">
        <f t="shared" ref="Y674:AA674" si="1301">X674</f>
        <v>2.13</v>
      </c>
      <c r="Z674" s="55">
        <f t="shared" si="1301"/>
        <v>2.13</v>
      </c>
      <c r="AA674" s="55">
        <f t="shared" si="1301"/>
        <v>2.13</v>
      </c>
      <c r="AB674" s="147">
        <f t="shared" si="1212"/>
        <v>0.2</v>
      </c>
      <c r="AC674" s="147">
        <v>0.2</v>
      </c>
      <c r="AD674" s="147">
        <f t="shared" ref="AD674:AJ674" si="1302">AC674</f>
        <v>0.2</v>
      </c>
      <c r="AE674" s="147">
        <f t="shared" si="1302"/>
        <v>0.2</v>
      </c>
      <c r="AF674" s="147">
        <f t="shared" si="1302"/>
        <v>0.2</v>
      </c>
      <c r="AG674" s="147">
        <f t="shared" si="1302"/>
        <v>0.2</v>
      </c>
      <c r="AH674" s="147">
        <f t="shared" si="1302"/>
        <v>0.2</v>
      </c>
      <c r="AI674" s="147">
        <f t="shared" si="1302"/>
        <v>0.2</v>
      </c>
      <c r="AJ674" s="147">
        <f t="shared" si="1302"/>
        <v>0.2</v>
      </c>
      <c r="AK674" s="147">
        <v>0.26</v>
      </c>
      <c r="AL674" s="147">
        <f t="shared" ref="AL674:AN674" si="1303">AK674</f>
        <v>0.26</v>
      </c>
      <c r="AM674" s="147">
        <f t="shared" si="1303"/>
        <v>0.26</v>
      </c>
      <c r="AN674" s="147">
        <f t="shared" si="1303"/>
        <v>0.26</v>
      </c>
      <c r="AO674" s="420">
        <v>0</v>
      </c>
      <c r="AP674" s="431">
        <f t="shared" si="1197"/>
        <v>0</v>
      </c>
      <c r="AQ674" s="385">
        <v>0</v>
      </c>
      <c r="AR674" s="237">
        <f t="shared" si="1198"/>
        <v>0</v>
      </c>
      <c r="AS674" s="96">
        <v>20</v>
      </c>
      <c r="AT674" s="431">
        <f t="shared" si="1199"/>
        <v>4</v>
      </c>
      <c r="AU674" s="420">
        <v>0</v>
      </c>
      <c r="AV674" s="431">
        <f t="shared" si="1200"/>
        <v>0</v>
      </c>
      <c r="AW674" s="385">
        <v>255</v>
      </c>
      <c r="AX674" s="431">
        <f t="shared" si="1201"/>
        <v>51</v>
      </c>
      <c r="AY674" s="386">
        <v>742</v>
      </c>
      <c r="AZ674" s="431">
        <f t="shared" si="1202"/>
        <v>148.4</v>
      </c>
      <c r="BA674" s="386">
        <v>480</v>
      </c>
      <c r="BB674" s="431">
        <f t="shared" si="1203"/>
        <v>96</v>
      </c>
      <c r="BC674" s="386">
        <v>2040</v>
      </c>
      <c r="BD674" s="431">
        <f t="shared" si="1215"/>
        <v>408</v>
      </c>
      <c r="BE674" s="385">
        <v>2160</v>
      </c>
      <c r="BF674" s="431">
        <f t="shared" si="1204"/>
        <v>561.6</v>
      </c>
      <c r="BG674" s="386">
        <v>2760</v>
      </c>
      <c r="BH674" s="431">
        <f t="shared" si="1205"/>
        <v>717.6</v>
      </c>
      <c r="BI674" s="386">
        <v>3120</v>
      </c>
      <c r="BJ674" s="431">
        <f t="shared" si="1206"/>
        <v>811.2</v>
      </c>
      <c r="BK674" s="385">
        <v>1680</v>
      </c>
      <c r="BL674" s="445">
        <f t="shared" si="1207"/>
        <v>436.8</v>
      </c>
      <c r="BM674" s="77" t="s">
        <v>1526</v>
      </c>
      <c r="BN674" s="306"/>
      <c r="BO674" s="599"/>
      <c r="BP674" s="306" t="str">
        <f t="shared" si="1216"/>
        <v>P10276-xx1</v>
      </c>
    </row>
    <row r="675" spans="1:68" ht="14.25" hidden="1" customHeight="1">
      <c r="A675" s="493" t="s">
        <v>864</v>
      </c>
      <c r="B675" s="130" t="s">
        <v>1422</v>
      </c>
      <c r="C675" s="544" t="s">
        <v>87</v>
      </c>
      <c r="D675" s="549" t="s">
        <v>161</v>
      </c>
      <c r="E675" s="550" t="s">
        <v>194</v>
      </c>
      <c r="F675" s="1070"/>
      <c r="G675" s="214">
        <v>2020</v>
      </c>
      <c r="H675" s="176" t="s">
        <v>1521</v>
      </c>
      <c r="I675" s="176" t="s">
        <v>204</v>
      </c>
      <c r="J675" s="330" t="s">
        <v>196</v>
      </c>
      <c r="K675" s="176" t="s">
        <v>1181</v>
      </c>
      <c r="L675" s="176" t="s">
        <v>167</v>
      </c>
      <c r="M675" s="327" t="s">
        <v>870</v>
      </c>
      <c r="N675" s="55">
        <v>2.09</v>
      </c>
      <c r="O675" s="55">
        <f t="shared" si="1208"/>
        <v>2.11</v>
      </c>
      <c r="P675" s="55">
        <v>2.17</v>
      </c>
      <c r="Q675" s="55">
        <f t="shared" si="1209"/>
        <v>2.17</v>
      </c>
      <c r="R675" s="55">
        <f t="shared" si="1209"/>
        <v>2.17</v>
      </c>
      <c r="S675" s="55">
        <f t="shared" si="1209"/>
        <v>2.17</v>
      </c>
      <c r="T675" s="55">
        <f t="shared" si="1209"/>
        <v>2.17</v>
      </c>
      <c r="U675" s="55">
        <f t="shared" si="1210"/>
        <v>2.17</v>
      </c>
      <c r="V675" s="55">
        <f t="shared" si="1210"/>
        <v>2.17</v>
      </c>
      <c r="W675" s="55">
        <f t="shared" si="1210"/>
        <v>2.17</v>
      </c>
      <c r="X675" s="55">
        <v>2.11</v>
      </c>
      <c r="Y675" s="55">
        <f t="shared" ref="Y675:AA675" si="1304">X675</f>
        <v>2.11</v>
      </c>
      <c r="Z675" s="55">
        <f t="shared" si="1304"/>
        <v>2.11</v>
      </c>
      <c r="AA675" s="55">
        <f t="shared" si="1304"/>
        <v>2.11</v>
      </c>
      <c r="AB675" s="147">
        <f t="shared" si="1212"/>
        <v>0.14000000000000001</v>
      </c>
      <c r="AC675" s="147">
        <v>0.14000000000000001</v>
      </c>
      <c r="AD675" s="147">
        <f t="shared" ref="AD675:AJ675" si="1305">AC675</f>
        <v>0.14000000000000001</v>
      </c>
      <c r="AE675" s="147">
        <f t="shared" si="1305"/>
        <v>0.14000000000000001</v>
      </c>
      <c r="AF675" s="147">
        <f t="shared" si="1305"/>
        <v>0.14000000000000001</v>
      </c>
      <c r="AG675" s="147">
        <f t="shared" si="1305"/>
        <v>0.14000000000000001</v>
      </c>
      <c r="AH675" s="147">
        <f t="shared" si="1305"/>
        <v>0.14000000000000001</v>
      </c>
      <c r="AI675" s="147">
        <f t="shared" si="1305"/>
        <v>0.14000000000000001</v>
      </c>
      <c r="AJ675" s="147">
        <f t="shared" si="1305"/>
        <v>0.14000000000000001</v>
      </c>
      <c r="AK675" s="147">
        <v>0.28000000000000003</v>
      </c>
      <c r="AL675" s="147">
        <f t="shared" ref="AL675:AN675" si="1306">AK675</f>
        <v>0.28000000000000003</v>
      </c>
      <c r="AM675" s="147">
        <f t="shared" si="1306"/>
        <v>0.28000000000000003</v>
      </c>
      <c r="AN675" s="147">
        <f t="shared" si="1306"/>
        <v>0.28000000000000003</v>
      </c>
      <c r="AO675" s="420">
        <v>8280</v>
      </c>
      <c r="AP675" s="431">
        <f t="shared" si="1197"/>
        <v>1159.2</v>
      </c>
      <c r="AQ675" s="385">
        <v>9600</v>
      </c>
      <c r="AR675" s="237">
        <f t="shared" si="1198"/>
        <v>1344.0000000000002</v>
      </c>
      <c r="AS675" s="96">
        <v>14400</v>
      </c>
      <c r="AT675" s="431">
        <f t="shared" si="1199"/>
        <v>2016.0000000000002</v>
      </c>
      <c r="AU675" s="420">
        <v>9000</v>
      </c>
      <c r="AV675" s="431">
        <f t="shared" si="1200"/>
        <v>1260.0000000000002</v>
      </c>
      <c r="AW675" s="385">
        <v>13800</v>
      </c>
      <c r="AX675" s="431">
        <f t="shared" si="1201"/>
        <v>1932.0000000000002</v>
      </c>
      <c r="AY675" s="386">
        <v>13560</v>
      </c>
      <c r="AZ675" s="431">
        <f t="shared" si="1202"/>
        <v>1898.4</v>
      </c>
      <c r="BA675" s="386">
        <v>10320</v>
      </c>
      <c r="BB675" s="431">
        <f t="shared" si="1203"/>
        <v>1444.8000000000002</v>
      </c>
      <c r="BC675" s="386">
        <v>13800</v>
      </c>
      <c r="BD675" s="431">
        <f t="shared" si="1215"/>
        <v>1932.0000000000002</v>
      </c>
      <c r="BE675" s="385">
        <v>16320</v>
      </c>
      <c r="BF675" s="431">
        <f t="shared" si="1204"/>
        <v>4569.6000000000004</v>
      </c>
      <c r="BG675" s="386">
        <v>12840</v>
      </c>
      <c r="BH675" s="431">
        <f t="shared" si="1205"/>
        <v>3595.2000000000003</v>
      </c>
      <c r="BI675" s="386">
        <v>11707</v>
      </c>
      <c r="BJ675" s="431">
        <f t="shared" si="1206"/>
        <v>3277.9600000000005</v>
      </c>
      <c r="BK675" s="385">
        <v>6840</v>
      </c>
      <c r="BL675" s="445">
        <f t="shared" si="1207"/>
        <v>1915.2000000000003</v>
      </c>
      <c r="BM675" s="77" t="s">
        <v>1525</v>
      </c>
      <c r="BN675" s="306"/>
      <c r="BO675" s="599"/>
      <c r="BP675" s="306" t="str">
        <f t="shared" si="1216"/>
        <v>L96910-xx1</v>
      </c>
    </row>
    <row r="676" spans="1:68" ht="14.25" hidden="1" customHeight="1">
      <c r="A676" s="493" t="s">
        <v>864</v>
      </c>
      <c r="B676" s="130" t="s">
        <v>1422</v>
      </c>
      <c r="C676" s="544" t="s">
        <v>87</v>
      </c>
      <c r="D676" s="549" t="s">
        <v>161</v>
      </c>
      <c r="E676" s="550" t="s">
        <v>194</v>
      </c>
      <c r="F676" s="1070"/>
      <c r="G676" s="214">
        <v>2024</v>
      </c>
      <c r="H676" s="176" t="s">
        <v>1521</v>
      </c>
      <c r="I676" s="176" t="s">
        <v>204</v>
      </c>
      <c r="J676" s="330" t="s">
        <v>196</v>
      </c>
      <c r="K676" s="176" t="s">
        <v>1181</v>
      </c>
      <c r="L676" s="176" t="s">
        <v>167</v>
      </c>
      <c r="M676" s="327" t="s">
        <v>870</v>
      </c>
      <c r="N676" s="55">
        <v>2.19</v>
      </c>
      <c r="O676" s="55">
        <f t="shared" si="1208"/>
        <v>2.13</v>
      </c>
      <c r="P676" s="55">
        <v>2.27</v>
      </c>
      <c r="Q676" s="55">
        <f t="shared" si="1209"/>
        <v>2.27</v>
      </c>
      <c r="R676" s="55">
        <f t="shared" si="1209"/>
        <v>2.27</v>
      </c>
      <c r="S676" s="55">
        <f t="shared" si="1209"/>
        <v>2.27</v>
      </c>
      <c r="T676" s="55">
        <f t="shared" si="1209"/>
        <v>2.27</v>
      </c>
      <c r="U676" s="55">
        <f t="shared" si="1210"/>
        <v>2.27</v>
      </c>
      <c r="V676" s="55">
        <f t="shared" si="1210"/>
        <v>2.27</v>
      </c>
      <c r="W676" s="55">
        <f t="shared" si="1210"/>
        <v>2.27</v>
      </c>
      <c r="X676" s="55">
        <v>2.13</v>
      </c>
      <c r="Y676" s="55">
        <f t="shared" ref="Y676:AA676" si="1307">X676</f>
        <v>2.13</v>
      </c>
      <c r="Z676" s="55">
        <f t="shared" si="1307"/>
        <v>2.13</v>
      </c>
      <c r="AA676" s="55">
        <f t="shared" si="1307"/>
        <v>2.13</v>
      </c>
      <c r="AB676" s="147">
        <f t="shared" si="1212"/>
        <v>0.2</v>
      </c>
      <c r="AC676" s="147">
        <v>0.2</v>
      </c>
      <c r="AD676" s="147">
        <f t="shared" ref="AD676:AJ676" si="1308">AC676</f>
        <v>0.2</v>
      </c>
      <c r="AE676" s="147">
        <f t="shared" si="1308"/>
        <v>0.2</v>
      </c>
      <c r="AF676" s="147">
        <f t="shared" si="1308"/>
        <v>0.2</v>
      </c>
      <c r="AG676" s="147">
        <f t="shared" si="1308"/>
        <v>0.2</v>
      </c>
      <c r="AH676" s="147">
        <f t="shared" si="1308"/>
        <v>0.2</v>
      </c>
      <c r="AI676" s="147">
        <f t="shared" si="1308"/>
        <v>0.2</v>
      </c>
      <c r="AJ676" s="147">
        <f t="shared" si="1308"/>
        <v>0.2</v>
      </c>
      <c r="AK676" s="147">
        <v>0.26</v>
      </c>
      <c r="AL676" s="147">
        <f t="shared" ref="AL676:AN676" si="1309">AK676</f>
        <v>0.26</v>
      </c>
      <c r="AM676" s="147">
        <f t="shared" si="1309"/>
        <v>0.26</v>
      </c>
      <c r="AN676" s="147">
        <f t="shared" si="1309"/>
        <v>0.26</v>
      </c>
      <c r="AO676" s="420">
        <v>0</v>
      </c>
      <c r="AP676" s="431">
        <f t="shared" si="1197"/>
        <v>0</v>
      </c>
      <c r="AQ676" s="385">
        <v>0</v>
      </c>
      <c r="AR676" s="237">
        <f t="shared" si="1198"/>
        <v>0</v>
      </c>
      <c r="AS676" s="96">
        <v>115</v>
      </c>
      <c r="AT676" s="431">
        <f t="shared" si="1199"/>
        <v>23</v>
      </c>
      <c r="AU676" s="420">
        <v>140</v>
      </c>
      <c r="AV676" s="431">
        <f t="shared" si="1200"/>
        <v>28</v>
      </c>
      <c r="AW676" s="385">
        <v>0</v>
      </c>
      <c r="AX676" s="431">
        <f t="shared" si="1201"/>
        <v>0</v>
      </c>
      <c r="AY676" s="386">
        <v>960</v>
      </c>
      <c r="AZ676" s="431">
        <f t="shared" si="1202"/>
        <v>192</v>
      </c>
      <c r="BA676" s="386">
        <v>120</v>
      </c>
      <c r="BB676" s="431">
        <f t="shared" si="1203"/>
        <v>24</v>
      </c>
      <c r="BC676" s="386">
        <v>1920</v>
      </c>
      <c r="BD676" s="431">
        <f t="shared" si="1215"/>
        <v>384</v>
      </c>
      <c r="BE676" s="385">
        <v>4080</v>
      </c>
      <c r="BF676" s="431">
        <f t="shared" si="1204"/>
        <v>1060.8</v>
      </c>
      <c r="BG676" s="386">
        <v>5640</v>
      </c>
      <c r="BH676" s="431">
        <f t="shared" si="1205"/>
        <v>1466.4</v>
      </c>
      <c r="BI676" s="386">
        <v>5520</v>
      </c>
      <c r="BJ676" s="431">
        <f t="shared" si="1206"/>
        <v>1435.2</v>
      </c>
      <c r="BK676" s="385">
        <v>7200</v>
      </c>
      <c r="BL676" s="445">
        <f t="shared" si="1207"/>
        <v>1872</v>
      </c>
      <c r="BM676" s="77" t="s">
        <v>1526</v>
      </c>
      <c r="BN676" s="306"/>
      <c r="BO676" s="599"/>
      <c r="BP676" s="306" t="str">
        <f t="shared" si="1216"/>
        <v>P10276-xx1</v>
      </c>
    </row>
    <row r="677" spans="1:68" ht="14.25" hidden="1" customHeight="1">
      <c r="A677" s="493" t="s">
        <v>864</v>
      </c>
      <c r="B677" s="130" t="s">
        <v>1422</v>
      </c>
      <c r="C677" s="544" t="s">
        <v>87</v>
      </c>
      <c r="D677" s="549" t="s">
        <v>161</v>
      </c>
      <c r="E677" s="550" t="s">
        <v>194</v>
      </c>
      <c r="F677" s="1070"/>
      <c r="G677" s="214">
        <v>2020</v>
      </c>
      <c r="H677" s="176" t="s">
        <v>1521</v>
      </c>
      <c r="I677" s="176" t="s">
        <v>204</v>
      </c>
      <c r="J677" s="330" t="s">
        <v>196</v>
      </c>
      <c r="K677" s="176" t="s">
        <v>1181</v>
      </c>
      <c r="L677" s="176" t="s">
        <v>167</v>
      </c>
      <c r="M677" s="327" t="s">
        <v>1478</v>
      </c>
      <c r="N677" s="55">
        <v>2.09</v>
      </c>
      <c r="O677" s="55">
        <f t="shared" si="1208"/>
        <v>2.11</v>
      </c>
      <c r="P677" s="55">
        <v>2.17</v>
      </c>
      <c r="Q677" s="55">
        <f t="shared" si="1209"/>
        <v>2.17</v>
      </c>
      <c r="R677" s="55">
        <f t="shared" si="1209"/>
        <v>2.17</v>
      </c>
      <c r="S677" s="55">
        <f t="shared" si="1209"/>
        <v>2.17</v>
      </c>
      <c r="T677" s="55">
        <f t="shared" si="1209"/>
        <v>2.17</v>
      </c>
      <c r="U677" s="55">
        <f t="shared" si="1210"/>
        <v>2.17</v>
      </c>
      <c r="V677" s="55">
        <f t="shared" si="1210"/>
        <v>2.17</v>
      </c>
      <c r="W677" s="55">
        <f t="shared" si="1210"/>
        <v>2.17</v>
      </c>
      <c r="X677" s="55">
        <v>2.11</v>
      </c>
      <c r="Y677" s="55">
        <f t="shared" ref="Y677:AA677" si="1310">X677</f>
        <v>2.11</v>
      </c>
      <c r="Z677" s="55">
        <f t="shared" si="1310"/>
        <v>2.11</v>
      </c>
      <c r="AA677" s="55">
        <f t="shared" si="1310"/>
        <v>2.11</v>
      </c>
      <c r="AB677" s="147">
        <f t="shared" si="1212"/>
        <v>0.14000000000000001</v>
      </c>
      <c r="AC677" s="147">
        <v>0.14000000000000001</v>
      </c>
      <c r="AD677" s="147">
        <f t="shared" ref="AD677:AJ677" si="1311">AC677</f>
        <v>0.14000000000000001</v>
      </c>
      <c r="AE677" s="147">
        <f t="shared" si="1311"/>
        <v>0.14000000000000001</v>
      </c>
      <c r="AF677" s="147">
        <f t="shared" si="1311"/>
        <v>0.14000000000000001</v>
      </c>
      <c r="AG677" s="147">
        <f t="shared" si="1311"/>
        <v>0.14000000000000001</v>
      </c>
      <c r="AH677" s="147">
        <f t="shared" si="1311"/>
        <v>0.14000000000000001</v>
      </c>
      <c r="AI677" s="147">
        <f t="shared" si="1311"/>
        <v>0.14000000000000001</v>
      </c>
      <c r="AJ677" s="147">
        <f t="shared" si="1311"/>
        <v>0.14000000000000001</v>
      </c>
      <c r="AK677" s="147">
        <v>0.28000000000000003</v>
      </c>
      <c r="AL677" s="147">
        <f t="shared" ref="AL677:AN677" si="1312">AK677</f>
        <v>0.28000000000000003</v>
      </c>
      <c r="AM677" s="147">
        <f t="shared" si="1312"/>
        <v>0.28000000000000003</v>
      </c>
      <c r="AN677" s="147">
        <f t="shared" si="1312"/>
        <v>0.28000000000000003</v>
      </c>
      <c r="AO677" s="420">
        <v>6360</v>
      </c>
      <c r="AP677" s="431">
        <f t="shared" si="1197"/>
        <v>890.40000000000009</v>
      </c>
      <c r="AQ677" s="385">
        <v>0</v>
      </c>
      <c r="AR677" s="237">
        <f t="shared" si="1198"/>
        <v>0</v>
      </c>
      <c r="AS677" s="96">
        <v>7560</v>
      </c>
      <c r="AT677" s="431">
        <f t="shared" si="1199"/>
        <v>1058.4000000000001</v>
      </c>
      <c r="AU677" s="420">
        <v>7200</v>
      </c>
      <c r="AV677" s="431">
        <f t="shared" si="1200"/>
        <v>1008.0000000000001</v>
      </c>
      <c r="AW677" s="385">
        <v>6120</v>
      </c>
      <c r="AX677" s="431">
        <f t="shared" si="1201"/>
        <v>856.80000000000007</v>
      </c>
      <c r="AY677" s="386">
        <v>4080</v>
      </c>
      <c r="AZ677" s="431">
        <f t="shared" si="1202"/>
        <v>571.20000000000005</v>
      </c>
      <c r="BA677" s="386">
        <v>3600</v>
      </c>
      <c r="BB677" s="431">
        <f t="shared" si="1203"/>
        <v>504.00000000000006</v>
      </c>
      <c r="BC677" s="386">
        <v>3240</v>
      </c>
      <c r="BD677" s="431">
        <f t="shared" si="1215"/>
        <v>453.6</v>
      </c>
      <c r="BE677" s="385">
        <v>3960</v>
      </c>
      <c r="BF677" s="431">
        <f t="shared" si="1204"/>
        <v>1108.8000000000002</v>
      </c>
      <c r="BG677" s="386">
        <v>2880</v>
      </c>
      <c r="BH677" s="431">
        <f t="shared" si="1205"/>
        <v>806.40000000000009</v>
      </c>
      <c r="BI677" s="386">
        <v>3720</v>
      </c>
      <c r="BJ677" s="431">
        <f t="shared" si="1206"/>
        <v>1041.6000000000001</v>
      </c>
      <c r="BK677" s="385">
        <v>6600</v>
      </c>
      <c r="BL677" s="445">
        <f t="shared" si="1207"/>
        <v>1848.0000000000002</v>
      </c>
      <c r="BM677" s="77" t="s">
        <v>1525</v>
      </c>
      <c r="BN677" s="306"/>
      <c r="BO677" s="599"/>
      <c r="BP677" s="306" t="str">
        <f t="shared" si="1216"/>
        <v>L96910-xx1</v>
      </c>
    </row>
    <row r="678" spans="1:68" ht="14.25" hidden="1" customHeight="1">
      <c r="A678" s="493" t="s">
        <v>864</v>
      </c>
      <c r="B678" s="130" t="s">
        <v>1422</v>
      </c>
      <c r="C678" s="544" t="s">
        <v>87</v>
      </c>
      <c r="D678" s="549" t="s">
        <v>161</v>
      </c>
      <c r="E678" s="550" t="s">
        <v>194</v>
      </c>
      <c r="F678" s="1070"/>
      <c r="G678" s="214">
        <v>2024</v>
      </c>
      <c r="H678" s="176" t="s">
        <v>1521</v>
      </c>
      <c r="I678" s="176" t="s">
        <v>204</v>
      </c>
      <c r="J678" s="330" t="s">
        <v>196</v>
      </c>
      <c r="K678" s="176" t="s">
        <v>1181</v>
      </c>
      <c r="L678" s="176" t="s">
        <v>167</v>
      </c>
      <c r="M678" s="327" t="s">
        <v>1478</v>
      </c>
      <c r="N678" s="55">
        <v>2.19</v>
      </c>
      <c r="O678" s="55">
        <f t="shared" si="1208"/>
        <v>2.13</v>
      </c>
      <c r="P678" s="55">
        <v>2.27</v>
      </c>
      <c r="Q678" s="55">
        <f t="shared" si="1209"/>
        <v>2.27</v>
      </c>
      <c r="R678" s="55">
        <f t="shared" si="1209"/>
        <v>2.27</v>
      </c>
      <c r="S678" s="55">
        <f t="shared" si="1209"/>
        <v>2.27</v>
      </c>
      <c r="T678" s="55">
        <f t="shared" si="1209"/>
        <v>2.27</v>
      </c>
      <c r="U678" s="55">
        <f t="shared" si="1210"/>
        <v>2.27</v>
      </c>
      <c r="V678" s="55">
        <f t="shared" si="1210"/>
        <v>2.27</v>
      </c>
      <c r="W678" s="55">
        <f t="shared" si="1210"/>
        <v>2.27</v>
      </c>
      <c r="X678" s="55">
        <v>2.13</v>
      </c>
      <c r="Y678" s="55">
        <f t="shared" ref="Y678:AA678" si="1313">X678</f>
        <v>2.13</v>
      </c>
      <c r="Z678" s="55">
        <f t="shared" si="1313"/>
        <v>2.13</v>
      </c>
      <c r="AA678" s="55">
        <f t="shared" si="1313"/>
        <v>2.13</v>
      </c>
      <c r="AB678" s="147">
        <f t="shared" si="1212"/>
        <v>0.2</v>
      </c>
      <c r="AC678" s="147">
        <v>0.2</v>
      </c>
      <c r="AD678" s="147">
        <f t="shared" ref="AD678:AJ678" si="1314">AC678</f>
        <v>0.2</v>
      </c>
      <c r="AE678" s="147">
        <f t="shared" si="1314"/>
        <v>0.2</v>
      </c>
      <c r="AF678" s="147">
        <f t="shared" si="1314"/>
        <v>0.2</v>
      </c>
      <c r="AG678" s="147">
        <f t="shared" si="1314"/>
        <v>0.2</v>
      </c>
      <c r="AH678" s="147">
        <f t="shared" si="1314"/>
        <v>0.2</v>
      </c>
      <c r="AI678" s="147">
        <f t="shared" si="1314"/>
        <v>0.2</v>
      </c>
      <c r="AJ678" s="147">
        <f t="shared" si="1314"/>
        <v>0.2</v>
      </c>
      <c r="AK678" s="147">
        <v>0.26</v>
      </c>
      <c r="AL678" s="147">
        <f t="shared" ref="AL678:AN678" si="1315">AK678</f>
        <v>0.26</v>
      </c>
      <c r="AM678" s="147">
        <f t="shared" si="1315"/>
        <v>0.26</v>
      </c>
      <c r="AN678" s="147">
        <f t="shared" si="1315"/>
        <v>0.26</v>
      </c>
      <c r="AO678" s="420">
        <v>0</v>
      </c>
      <c r="AP678" s="431">
        <f t="shared" si="1197"/>
        <v>0</v>
      </c>
      <c r="AQ678" s="385">
        <v>0</v>
      </c>
      <c r="AR678" s="237">
        <f t="shared" si="1198"/>
        <v>0</v>
      </c>
      <c r="AS678" s="96">
        <v>0</v>
      </c>
      <c r="AT678" s="431">
        <f t="shared" si="1199"/>
        <v>0</v>
      </c>
      <c r="AU678" s="420">
        <v>0</v>
      </c>
      <c r="AV678" s="431">
        <f t="shared" si="1200"/>
        <v>0</v>
      </c>
      <c r="AW678" s="385">
        <v>0</v>
      </c>
      <c r="AX678" s="431">
        <f t="shared" si="1201"/>
        <v>0</v>
      </c>
      <c r="AY678" s="386">
        <v>0</v>
      </c>
      <c r="AZ678" s="431">
        <f t="shared" si="1202"/>
        <v>0</v>
      </c>
      <c r="BA678" s="386"/>
      <c r="BB678" s="431">
        <f t="shared" si="1203"/>
        <v>0</v>
      </c>
      <c r="BC678" s="386">
        <v>0</v>
      </c>
      <c r="BD678" s="431">
        <f t="shared" si="1215"/>
        <v>0</v>
      </c>
      <c r="BE678" s="385">
        <v>0</v>
      </c>
      <c r="BF678" s="431">
        <f t="shared" si="1204"/>
        <v>0</v>
      </c>
      <c r="BG678" s="386">
        <v>120</v>
      </c>
      <c r="BH678" s="431">
        <f t="shared" si="1205"/>
        <v>31.200000000000003</v>
      </c>
      <c r="BI678" s="386">
        <v>0</v>
      </c>
      <c r="BJ678" s="431">
        <f t="shared" si="1206"/>
        <v>0</v>
      </c>
      <c r="BK678" s="385">
        <v>0</v>
      </c>
      <c r="BL678" s="445">
        <f t="shared" si="1207"/>
        <v>0</v>
      </c>
      <c r="BM678" s="77" t="s">
        <v>1526</v>
      </c>
      <c r="BN678" s="306"/>
      <c r="BO678" s="599"/>
      <c r="BP678" s="306" t="str">
        <f t="shared" si="1216"/>
        <v>P10276-xx1</v>
      </c>
    </row>
    <row r="679" spans="1:68" ht="14.25" hidden="1" customHeight="1">
      <c r="A679" s="493" t="s">
        <v>864</v>
      </c>
      <c r="B679" s="130" t="s">
        <v>1422</v>
      </c>
      <c r="C679" s="544" t="s">
        <v>87</v>
      </c>
      <c r="D679" s="549" t="s">
        <v>161</v>
      </c>
      <c r="E679" s="550" t="s">
        <v>194</v>
      </c>
      <c r="F679" s="1070"/>
      <c r="G679" s="214">
        <v>2020</v>
      </c>
      <c r="H679" s="176" t="s">
        <v>1521</v>
      </c>
      <c r="I679" s="176" t="s">
        <v>204</v>
      </c>
      <c r="J679" s="330" t="s">
        <v>196</v>
      </c>
      <c r="K679" s="176" t="s">
        <v>1181</v>
      </c>
      <c r="L679" s="176" t="s">
        <v>167</v>
      </c>
      <c r="M679" s="327" t="s">
        <v>1479</v>
      </c>
      <c r="N679" s="55">
        <v>2.09</v>
      </c>
      <c r="O679" s="55">
        <f t="shared" si="1208"/>
        <v>2.11</v>
      </c>
      <c r="P679" s="55">
        <v>2.17</v>
      </c>
      <c r="Q679" s="55">
        <f t="shared" si="1209"/>
        <v>2.17</v>
      </c>
      <c r="R679" s="55">
        <f t="shared" si="1209"/>
        <v>2.17</v>
      </c>
      <c r="S679" s="55">
        <f t="shared" si="1209"/>
        <v>2.17</v>
      </c>
      <c r="T679" s="55">
        <f t="shared" si="1209"/>
        <v>2.17</v>
      </c>
      <c r="U679" s="55">
        <f t="shared" si="1210"/>
        <v>2.17</v>
      </c>
      <c r="V679" s="55">
        <f t="shared" si="1210"/>
        <v>2.17</v>
      </c>
      <c r="W679" s="55">
        <f t="shared" si="1210"/>
        <v>2.17</v>
      </c>
      <c r="X679" s="55">
        <v>2.11</v>
      </c>
      <c r="Y679" s="55">
        <f t="shared" ref="Y679:AA679" si="1316">X679</f>
        <v>2.11</v>
      </c>
      <c r="Z679" s="55">
        <f t="shared" si="1316"/>
        <v>2.11</v>
      </c>
      <c r="AA679" s="55">
        <f t="shared" si="1316"/>
        <v>2.11</v>
      </c>
      <c r="AB679" s="147">
        <f t="shared" si="1212"/>
        <v>0.14000000000000001</v>
      </c>
      <c r="AC679" s="147">
        <v>0.14000000000000001</v>
      </c>
      <c r="AD679" s="147">
        <f t="shared" ref="AD679:AJ679" si="1317">AC679</f>
        <v>0.14000000000000001</v>
      </c>
      <c r="AE679" s="147">
        <f t="shared" si="1317"/>
        <v>0.14000000000000001</v>
      </c>
      <c r="AF679" s="147">
        <f t="shared" si="1317"/>
        <v>0.14000000000000001</v>
      </c>
      <c r="AG679" s="147">
        <f t="shared" si="1317"/>
        <v>0.14000000000000001</v>
      </c>
      <c r="AH679" s="147">
        <f t="shared" si="1317"/>
        <v>0.14000000000000001</v>
      </c>
      <c r="AI679" s="147">
        <f t="shared" si="1317"/>
        <v>0.14000000000000001</v>
      </c>
      <c r="AJ679" s="147">
        <f t="shared" si="1317"/>
        <v>0.14000000000000001</v>
      </c>
      <c r="AK679" s="147">
        <v>0.28000000000000003</v>
      </c>
      <c r="AL679" s="147">
        <f t="shared" ref="AL679:AN679" si="1318">AK679</f>
        <v>0.28000000000000003</v>
      </c>
      <c r="AM679" s="147">
        <f t="shared" si="1318"/>
        <v>0.28000000000000003</v>
      </c>
      <c r="AN679" s="147">
        <f t="shared" si="1318"/>
        <v>0.28000000000000003</v>
      </c>
      <c r="AO679" s="420">
        <v>0</v>
      </c>
      <c r="AP679" s="431">
        <f t="shared" si="1197"/>
        <v>0</v>
      </c>
      <c r="AQ679" s="385">
        <v>120</v>
      </c>
      <c r="AR679" s="237">
        <f t="shared" si="1198"/>
        <v>16.8</v>
      </c>
      <c r="AS679" s="96">
        <v>240</v>
      </c>
      <c r="AT679" s="431">
        <f t="shared" si="1199"/>
        <v>33.6</v>
      </c>
      <c r="AU679" s="420">
        <v>0</v>
      </c>
      <c r="AV679" s="431">
        <f t="shared" si="1200"/>
        <v>0</v>
      </c>
      <c r="AW679" s="385">
        <v>0</v>
      </c>
      <c r="AX679" s="431">
        <f t="shared" si="1201"/>
        <v>0</v>
      </c>
      <c r="AY679" s="386">
        <v>0</v>
      </c>
      <c r="AZ679" s="431">
        <f t="shared" si="1202"/>
        <v>0</v>
      </c>
      <c r="BA679" s="386"/>
      <c r="BB679" s="431">
        <f t="shared" si="1203"/>
        <v>0</v>
      </c>
      <c r="BC679" s="386">
        <v>0</v>
      </c>
      <c r="BD679" s="431">
        <f t="shared" si="1215"/>
        <v>0</v>
      </c>
      <c r="BE679" s="385">
        <v>0</v>
      </c>
      <c r="BF679" s="431">
        <f t="shared" si="1204"/>
        <v>0</v>
      </c>
      <c r="BG679" s="386">
        <v>0</v>
      </c>
      <c r="BH679" s="431">
        <f t="shared" si="1205"/>
        <v>0</v>
      </c>
      <c r="BI679" s="386">
        <v>0</v>
      </c>
      <c r="BJ679" s="431">
        <f t="shared" si="1206"/>
        <v>0</v>
      </c>
      <c r="BK679" s="385">
        <v>0</v>
      </c>
      <c r="BL679" s="445">
        <f t="shared" si="1207"/>
        <v>0</v>
      </c>
      <c r="BM679" s="77" t="s">
        <v>1525</v>
      </c>
      <c r="BN679" s="306"/>
      <c r="BO679" s="599"/>
      <c r="BP679" s="306" t="str">
        <f t="shared" si="1216"/>
        <v>L96910-xx1</v>
      </c>
    </row>
    <row r="680" spans="1:68" ht="14.25" hidden="1" customHeight="1">
      <c r="A680" s="493" t="s">
        <v>864</v>
      </c>
      <c r="B680" s="130" t="s">
        <v>1422</v>
      </c>
      <c r="C680" s="544" t="s">
        <v>87</v>
      </c>
      <c r="D680" s="549" t="s">
        <v>161</v>
      </c>
      <c r="E680" s="550" t="s">
        <v>194</v>
      </c>
      <c r="F680" s="1070"/>
      <c r="G680" s="214">
        <v>2024</v>
      </c>
      <c r="H680" s="176" t="s">
        <v>1521</v>
      </c>
      <c r="I680" s="176" t="s">
        <v>204</v>
      </c>
      <c r="J680" s="330" t="s">
        <v>196</v>
      </c>
      <c r="K680" s="176" t="s">
        <v>1181</v>
      </c>
      <c r="L680" s="176" t="s">
        <v>167</v>
      </c>
      <c r="M680" s="327" t="s">
        <v>1479</v>
      </c>
      <c r="N680" s="55">
        <v>2.19</v>
      </c>
      <c r="O680" s="55">
        <f t="shared" si="1208"/>
        <v>2.13</v>
      </c>
      <c r="P680" s="55">
        <v>2.27</v>
      </c>
      <c r="Q680" s="55">
        <f t="shared" si="1209"/>
        <v>2.27</v>
      </c>
      <c r="R680" s="55">
        <f t="shared" si="1209"/>
        <v>2.27</v>
      </c>
      <c r="S680" s="55">
        <f t="shared" si="1209"/>
        <v>2.27</v>
      </c>
      <c r="T680" s="55">
        <f t="shared" si="1209"/>
        <v>2.27</v>
      </c>
      <c r="U680" s="55">
        <f t="shared" si="1210"/>
        <v>2.27</v>
      </c>
      <c r="V680" s="55">
        <f t="shared" si="1210"/>
        <v>2.27</v>
      </c>
      <c r="W680" s="55">
        <f t="shared" si="1210"/>
        <v>2.27</v>
      </c>
      <c r="X680" s="55">
        <v>2.13</v>
      </c>
      <c r="Y680" s="55">
        <f t="shared" ref="Y680:AA680" si="1319">X680</f>
        <v>2.13</v>
      </c>
      <c r="Z680" s="55">
        <f t="shared" si="1319"/>
        <v>2.13</v>
      </c>
      <c r="AA680" s="55">
        <f t="shared" si="1319"/>
        <v>2.13</v>
      </c>
      <c r="AB680" s="147">
        <f t="shared" si="1212"/>
        <v>0.2</v>
      </c>
      <c r="AC680" s="147">
        <v>0.2</v>
      </c>
      <c r="AD680" s="147">
        <f t="shared" ref="AD680:AJ680" si="1320">AC680</f>
        <v>0.2</v>
      </c>
      <c r="AE680" s="147">
        <f t="shared" si="1320"/>
        <v>0.2</v>
      </c>
      <c r="AF680" s="147">
        <f t="shared" si="1320"/>
        <v>0.2</v>
      </c>
      <c r="AG680" s="147">
        <f t="shared" si="1320"/>
        <v>0.2</v>
      </c>
      <c r="AH680" s="147">
        <f t="shared" si="1320"/>
        <v>0.2</v>
      </c>
      <c r="AI680" s="147">
        <f t="shared" si="1320"/>
        <v>0.2</v>
      </c>
      <c r="AJ680" s="147">
        <f t="shared" si="1320"/>
        <v>0.2</v>
      </c>
      <c r="AK680" s="147">
        <v>0.26</v>
      </c>
      <c r="AL680" s="147">
        <f t="shared" ref="AL680:AN680" si="1321">AK680</f>
        <v>0.26</v>
      </c>
      <c r="AM680" s="147">
        <f t="shared" si="1321"/>
        <v>0.26</v>
      </c>
      <c r="AN680" s="147">
        <f t="shared" si="1321"/>
        <v>0.26</v>
      </c>
      <c r="AO680" s="420">
        <v>0</v>
      </c>
      <c r="AP680" s="431">
        <f t="shared" si="1197"/>
        <v>0</v>
      </c>
      <c r="AQ680" s="385">
        <v>0</v>
      </c>
      <c r="AR680" s="237">
        <f t="shared" si="1198"/>
        <v>0</v>
      </c>
      <c r="AS680" s="96">
        <v>0</v>
      </c>
      <c r="AT680" s="431">
        <f t="shared" si="1199"/>
        <v>0</v>
      </c>
      <c r="AU680" s="420">
        <v>1320</v>
      </c>
      <c r="AV680" s="431">
        <f t="shared" si="1200"/>
        <v>264</v>
      </c>
      <c r="AW680" s="385">
        <v>0</v>
      </c>
      <c r="AX680" s="431">
        <f t="shared" si="1201"/>
        <v>0</v>
      </c>
      <c r="AY680" s="386">
        <v>0</v>
      </c>
      <c r="AZ680" s="431">
        <f t="shared" si="1202"/>
        <v>0</v>
      </c>
      <c r="BA680" s="386">
        <v>240</v>
      </c>
      <c r="BB680" s="431">
        <f t="shared" si="1203"/>
        <v>48</v>
      </c>
      <c r="BC680" s="386">
        <v>240</v>
      </c>
      <c r="BD680" s="431">
        <f t="shared" si="1215"/>
        <v>48</v>
      </c>
      <c r="BE680" s="385">
        <v>720</v>
      </c>
      <c r="BF680" s="431">
        <f t="shared" si="1204"/>
        <v>187.20000000000002</v>
      </c>
      <c r="BG680" s="386">
        <v>120</v>
      </c>
      <c r="BH680" s="431">
        <f t="shared" si="1205"/>
        <v>31.200000000000003</v>
      </c>
      <c r="BI680" s="386">
        <v>1200</v>
      </c>
      <c r="BJ680" s="431">
        <f t="shared" si="1206"/>
        <v>312</v>
      </c>
      <c r="BK680" s="385">
        <v>480</v>
      </c>
      <c r="BL680" s="445">
        <f t="shared" si="1207"/>
        <v>124.80000000000001</v>
      </c>
      <c r="BM680" s="77" t="s">
        <v>1526</v>
      </c>
      <c r="BN680" s="306"/>
      <c r="BO680" s="599"/>
      <c r="BP680" s="306" t="str">
        <f t="shared" si="1216"/>
        <v>P10276-xx1</v>
      </c>
    </row>
    <row r="681" spans="1:68" ht="14.25" hidden="1" customHeight="1">
      <c r="A681" s="493" t="s">
        <v>864</v>
      </c>
      <c r="B681" s="130" t="s">
        <v>1422</v>
      </c>
      <c r="C681" s="544" t="s">
        <v>87</v>
      </c>
      <c r="D681" s="549" t="s">
        <v>161</v>
      </c>
      <c r="E681" s="550" t="s">
        <v>194</v>
      </c>
      <c r="F681" s="1070"/>
      <c r="G681" s="214">
        <v>2020</v>
      </c>
      <c r="H681" s="176" t="s">
        <v>1521</v>
      </c>
      <c r="I681" s="176" t="s">
        <v>204</v>
      </c>
      <c r="J681" s="330" t="s">
        <v>196</v>
      </c>
      <c r="K681" s="176" t="s">
        <v>1181</v>
      </c>
      <c r="L681" s="176" t="s">
        <v>1182</v>
      </c>
      <c r="M681" s="327" t="s">
        <v>1513</v>
      </c>
      <c r="N681" s="55">
        <v>2.09</v>
      </c>
      <c r="O681" s="55">
        <f t="shared" si="1208"/>
        <v>2.21</v>
      </c>
      <c r="P681" s="55">
        <v>2.27</v>
      </c>
      <c r="Q681" s="55">
        <f t="shared" si="1209"/>
        <v>2.27</v>
      </c>
      <c r="R681" s="55">
        <f t="shared" si="1209"/>
        <v>2.27</v>
      </c>
      <c r="S681" s="55">
        <f t="shared" si="1209"/>
        <v>2.27</v>
      </c>
      <c r="T681" s="55">
        <f t="shared" si="1209"/>
        <v>2.27</v>
      </c>
      <c r="U681" s="55">
        <f t="shared" si="1210"/>
        <v>2.27</v>
      </c>
      <c r="V681" s="55">
        <f t="shared" si="1210"/>
        <v>2.27</v>
      </c>
      <c r="W681" s="55">
        <f t="shared" si="1210"/>
        <v>2.27</v>
      </c>
      <c r="X681" s="55">
        <v>2.21</v>
      </c>
      <c r="Y681" s="55">
        <f t="shared" ref="Y681:AA681" si="1322">X681</f>
        <v>2.21</v>
      </c>
      <c r="Z681" s="55">
        <f t="shared" si="1322"/>
        <v>2.21</v>
      </c>
      <c r="AA681" s="55">
        <f t="shared" si="1322"/>
        <v>2.21</v>
      </c>
      <c r="AB681" s="147">
        <f t="shared" si="1212"/>
        <v>0.14000000000000001</v>
      </c>
      <c r="AC681" s="147">
        <v>0.14000000000000001</v>
      </c>
      <c r="AD681" s="147">
        <f t="shared" ref="AD681:AJ681" si="1323">AC681</f>
        <v>0.14000000000000001</v>
      </c>
      <c r="AE681" s="147">
        <f t="shared" si="1323"/>
        <v>0.14000000000000001</v>
      </c>
      <c r="AF681" s="147">
        <f t="shared" si="1323"/>
        <v>0.14000000000000001</v>
      </c>
      <c r="AG681" s="147">
        <f t="shared" si="1323"/>
        <v>0.14000000000000001</v>
      </c>
      <c r="AH681" s="147">
        <f t="shared" si="1323"/>
        <v>0.14000000000000001</v>
      </c>
      <c r="AI681" s="147">
        <f t="shared" si="1323"/>
        <v>0.14000000000000001</v>
      </c>
      <c r="AJ681" s="147">
        <f t="shared" si="1323"/>
        <v>0.14000000000000001</v>
      </c>
      <c r="AK681" s="147">
        <v>0.28000000000000003</v>
      </c>
      <c r="AL681" s="147">
        <f t="shared" ref="AL681:AN681" si="1324">AK681</f>
        <v>0.28000000000000003</v>
      </c>
      <c r="AM681" s="147">
        <f t="shared" si="1324"/>
        <v>0.28000000000000003</v>
      </c>
      <c r="AN681" s="147">
        <f t="shared" si="1324"/>
        <v>0.28000000000000003</v>
      </c>
      <c r="AO681" s="420">
        <v>10080</v>
      </c>
      <c r="AP681" s="431">
        <f t="shared" si="1197"/>
        <v>1411.2</v>
      </c>
      <c r="AQ681" s="385">
        <v>6720</v>
      </c>
      <c r="AR681" s="237">
        <f t="shared" si="1198"/>
        <v>940.80000000000007</v>
      </c>
      <c r="AS681" s="96">
        <v>3360</v>
      </c>
      <c r="AT681" s="431">
        <f t="shared" si="1199"/>
        <v>470.40000000000003</v>
      </c>
      <c r="AU681" s="420">
        <v>10080</v>
      </c>
      <c r="AV681" s="431">
        <f t="shared" si="1200"/>
        <v>1411.2</v>
      </c>
      <c r="AW681" s="385">
        <v>10080</v>
      </c>
      <c r="AX681" s="431">
        <f t="shared" si="1201"/>
        <v>1411.2</v>
      </c>
      <c r="AY681" s="386">
        <v>6720</v>
      </c>
      <c r="AZ681" s="431">
        <f t="shared" si="1202"/>
        <v>940.80000000000007</v>
      </c>
      <c r="BA681" s="386">
        <v>6720</v>
      </c>
      <c r="BB681" s="431">
        <f t="shared" si="1203"/>
        <v>940.80000000000007</v>
      </c>
      <c r="BC681" s="386">
        <v>6720</v>
      </c>
      <c r="BD681" s="431">
        <f t="shared" si="1215"/>
        <v>940.80000000000007</v>
      </c>
      <c r="BE681" s="385">
        <v>10080</v>
      </c>
      <c r="BF681" s="431">
        <f t="shared" si="1204"/>
        <v>2822.4</v>
      </c>
      <c r="BG681" s="386">
        <v>3360</v>
      </c>
      <c r="BH681" s="431">
        <f t="shared" si="1205"/>
        <v>940.80000000000007</v>
      </c>
      <c r="BI681" s="386">
        <v>3360</v>
      </c>
      <c r="BJ681" s="431">
        <f t="shared" si="1206"/>
        <v>940.80000000000007</v>
      </c>
      <c r="BK681" s="385">
        <v>3360</v>
      </c>
      <c r="BL681" s="445">
        <f t="shared" si="1207"/>
        <v>940.80000000000007</v>
      </c>
      <c r="BM681" s="77" t="s">
        <v>1525</v>
      </c>
      <c r="BN681" s="306"/>
      <c r="BO681" s="599"/>
      <c r="BP681" s="306" t="str">
        <f t="shared" si="1216"/>
        <v>L96910-xx1</v>
      </c>
    </row>
    <row r="682" spans="1:68" ht="14.25" hidden="1" customHeight="1">
      <c r="A682" s="493" t="s">
        <v>864</v>
      </c>
      <c r="B682" s="130" t="s">
        <v>1422</v>
      </c>
      <c r="C682" s="544" t="s">
        <v>87</v>
      </c>
      <c r="D682" s="549" t="s">
        <v>161</v>
      </c>
      <c r="E682" s="550" t="s">
        <v>194</v>
      </c>
      <c r="F682" s="1070"/>
      <c r="G682" s="214">
        <v>2024</v>
      </c>
      <c r="H682" s="176" t="s">
        <v>1521</v>
      </c>
      <c r="I682" s="176" t="s">
        <v>204</v>
      </c>
      <c r="J682" s="330" t="s">
        <v>196</v>
      </c>
      <c r="K682" s="176" t="s">
        <v>1181</v>
      </c>
      <c r="L682" s="176" t="s">
        <v>1182</v>
      </c>
      <c r="M682" s="327" t="s">
        <v>1513</v>
      </c>
      <c r="N682" s="55">
        <v>2.19</v>
      </c>
      <c r="O682" s="55">
        <f t="shared" si="1208"/>
        <v>2.23</v>
      </c>
      <c r="P682" s="55">
        <v>2.37</v>
      </c>
      <c r="Q682" s="55">
        <f t="shared" si="1209"/>
        <v>2.37</v>
      </c>
      <c r="R682" s="55">
        <f t="shared" si="1209"/>
        <v>2.37</v>
      </c>
      <c r="S682" s="55">
        <f t="shared" si="1209"/>
        <v>2.37</v>
      </c>
      <c r="T682" s="55">
        <f t="shared" si="1209"/>
        <v>2.37</v>
      </c>
      <c r="U682" s="55">
        <f t="shared" si="1210"/>
        <v>2.37</v>
      </c>
      <c r="V682" s="55">
        <f t="shared" si="1210"/>
        <v>2.37</v>
      </c>
      <c r="W682" s="55">
        <f t="shared" si="1210"/>
        <v>2.37</v>
      </c>
      <c r="X682" s="55">
        <v>2.23</v>
      </c>
      <c r="Y682" s="55">
        <f t="shared" ref="Y682:AA682" si="1325">X682</f>
        <v>2.23</v>
      </c>
      <c r="Z682" s="55">
        <f t="shared" si="1325"/>
        <v>2.23</v>
      </c>
      <c r="AA682" s="55">
        <f t="shared" si="1325"/>
        <v>2.23</v>
      </c>
      <c r="AB682" s="147">
        <f t="shared" si="1212"/>
        <v>0.2</v>
      </c>
      <c r="AC682" s="147">
        <v>0.2</v>
      </c>
      <c r="AD682" s="147">
        <f t="shared" ref="AD682:AJ682" si="1326">AC682</f>
        <v>0.2</v>
      </c>
      <c r="AE682" s="147">
        <f t="shared" si="1326"/>
        <v>0.2</v>
      </c>
      <c r="AF682" s="147">
        <f t="shared" si="1326"/>
        <v>0.2</v>
      </c>
      <c r="AG682" s="147">
        <f t="shared" si="1326"/>
        <v>0.2</v>
      </c>
      <c r="AH682" s="147">
        <f t="shared" si="1326"/>
        <v>0.2</v>
      </c>
      <c r="AI682" s="147">
        <f t="shared" si="1326"/>
        <v>0.2</v>
      </c>
      <c r="AJ682" s="147">
        <f t="shared" si="1326"/>
        <v>0.2</v>
      </c>
      <c r="AK682" s="147">
        <v>0.26</v>
      </c>
      <c r="AL682" s="147">
        <f t="shared" ref="AL682:AN682" si="1327">AK682</f>
        <v>0.26</v>
      </c>
      <c r="AM682" s="147">
        <f t="shared" si="1327"/>
        <v>0.26</v>
      </c>
      <c r="AN682" s="147">
        <f t="shared" si="1327"/>
        <v>0.26</v>
      </c>
      <c r="AO682" s="420">
        <v>0</v>
      </c>
      <c r="AP682" s="431">
        <f t="shared" si="1197"/>
        <v>0</v>
      </c>
      <c r="AQ682" s="385">
        <v>0</v>
      </c>
      <c r="AR682" s="237">
        <f t="shared" si="1198"/>
        <v>0</v>
      </c>
      <c r="AS682" s="96">
        <v>0</v>
      </c>
      <c r="AT682" s="431">
        <f t="shared" si="1199"/>
        <v>0</v>
      </c>
      <c r="AU682" s="420">
        <v>0</v>
      </c>
      <c r="AV682" s="431">
        <f t="shared" si="1200"/>
        <v>0</v>
      </c>
      <c r="AW682" s="385">
        <v>0</v>
      </c>
      <c r="AX682" s="431">
        <f t="shared" si="1201"/>
        <v>0</v>
      </c>
      <c r="AY682" s="386">
        <v>0</v>
      </c>
      <c r="AZ682" s="431">
        <f t="shared" si="1202"/>
        <v>0</v>
      </c>
      <c r="BA682" s="386"/>
      <c r="BB682" s="431">
        <f t="shared" si="1203"/>
        <v>0</v>
      </c>
      <c r="BC682" s="386">
        <v>3360</v>
      </c>
      <c r="BD682" s="431">
        <f t="shared" si="1215"/>
        <v>672</v>
      </c>
      <c r="BE682" s="385">
        <v>3360</v>
      </c>
      <c r="BF682" s="431">
        <f t="shared" si="1204"/>
        <v>873.6</v>
      </c>
      <c r="BG682" s="386">
        <v>1920</v>
      </c>
      <c r="BH682" s="431">
        <f t="shared" si="1205"/>
        <v>499.20000000000005</v>
      </c>
      <c r="BI682" s="386">
        <v>5760</v>
      </c>
      <c r="BJ682" s="431">
        <f t="shared" si="1206"/>
        <v>1497.6000000000001</v>
      </c>
      <c r="BK682" s="385">
        <v>3840</v>
      </c>
      <c r="BL682" s="445">
        <f t="shared" si="1207"/>
        <v>998.40000000000009</v>
      </c>
      <c r="BM682" s="77" t="s">
        <v>1526</v>
      </c>
      <c r="BN682" s="306"/>
      <c r="BO682" s="599"/>
      <c r="BP682" s="306" t="str">
        <f t="shared" si="1216"/>
        <v>P10276-xx1</v>
      </c>
    </row>
    <row r="683" spans="1:68" ht="14.25" hidden="1" customHeight="1">
      <c r="A683" s="493" t="s">
        <v>864</v>
      </c>
      <c r="B683" s="130" t="s">
        <v>1422</v>
      </c>
      <c r="C683" s="544" t="s">
        <v>87</v>
      </c>
      <c r="D683" s="549" t="s">
        <v>161</v>
      </c>
      <c r="E683" s="550" t="s">
        <v>194</v>
      </c>
      <c r="F683" s="1070"/>
      <c r="G683" s="214">
        <v>2012</v>
      </c>
      <c r="H683" s="176" t="s">
        <v>1527</v>
      </c>
      <c r="I683" s="176" t="s">
        <v>204</v>
      </c>
      <c r="J683" s="330" t="s">
        <v>196</v>
      </c>
      <c r="K683" s="176" t="s">
        <v>1181</v>
      </c>
      <c r="L683" s="176" t="s">
        <v>1221</v>
      </c>
      <c r="M683" s="327" t="s">
        <v>1459</v>
      </c>
      <c r="N683" s="55">
        <v>2.3199999999999998</v>
      </c>
      <c r="O683" s="55">
        <f t="shared" si="1208"/>
        <v>2.75</v>
      </c>
      <c r="P683" s="55">
        <v>2.75</v>
      </c>
      <c r="Q683" s="55">
        <f t="shared" si="1209"/>
        <v>2.75</v>
      </c>
      <c r="R683" s="55">
        <f t="shared" si="1209"/>
        <v>2.75</v>
      </c>
      <c r="S683" s="55">
        <f t="shared" si="1209"/>
        <v>2.75</v>
      </c>
      <c r="T683" s="55">
        <f t="shared" si="1209"/>
        <v>2.75</v>
      </c>
      <c r="U683" s="55">
        <f t="shared" si="1210"/>
        <v>2.75</v>
      </c>
      <c r="V683" s="55">
        <f t="shared" si="1210"/>
        <v>2.75</v>
      </c>
      <c r="W683" s="55">
        <f t="shared" si="1210"/>
        <v>2.75</v>
      </c>
      <c r="X683" s="55">
        <v>2.75</v>
      </c>
      <c r="Y683" s="55">
        <f t="shared" ref="Y683:AA683" si="1328">X683</f>
        <v>2.75</v>
      </c>
      <c r="Z683" s="55">
        <f t="shared" si="1328"/>
        <v>2.75</v>
      </c>
      <c r="AA683" s="55">
        <f t="shared" si="1328"/>
        <v>2.75</v>
      </c>
      <c r="AB683" s="147">
        <f t="shared" si="1212"/>
        <v>0.13</v>
      </c>
      <c r="AC683" s="147">
        <v>0.13</v>
      </c>
      <c r="AD683" s="147">
        <f t="shared" ref="AD683:AJ683" si="1329">AC683</f>
        <v>0.13</v>
      </c>
      <c r="AE683" s="147">
        <f t="shared" si="1329"/>
        <v>0.13</v>
      </c>
      <c r="AF683" s="147">
        <f t="shared" si="1329"/>
        <v>0.13</v>
      </c>
      <c r="AG683" s="147">
        <f t="shared" si="1329"/>
        <v>0.13</v>
      </c>
      <c r="AH683" s="147">
        <f t="shared" si="1329"/>
        <v>0.13</v>
      </c>
      <c r="AI683" s="147">
        <f t="shared" si="1329"/>
        <v>0.13</v>
      </c>
      <c r="AJ683" s="147">
        <f t="shared" si="1329"/>
        <v>0.13</v>
      </c>
      <c r="AK683" s="147">
        <v>0.13</v>
      </c>
      <c r="AL683" s="147">
        <f t="shared" ref="AL683:AN683" si="1330">AK683</f>
        <v>0.13</v>
      </c>
      <c r="AM683" s="147">
        <f t="shared" si="1330"/>
        <v>0.13</v>
      </c>
      <c r="AN683" s="147">
        <f t="shared" si="1330"/>
        <v>0.13</v>
      </c>
      <c r="AO683" s="420">
        <v>0</v>
      </c>
      <c r="AP683" s="431">
        <f t="shared" si="1197"/>
        <v>0</v>
      </c>
      <c r="AQ683" s="385">
        <v>0</v>
      </c>
      <c r="AR683" s="237">
        <f t="shared" si="1198"/>
        <v>0</v>
      </c>
      <c r="AS683" s="96">
        <v>0</v>
      </c>
      <c r="AT683" s="431">
        <f t="shared" si="1199"/>
        <v>0</v>
      </c>
      <c r="AU683" s="420">
        <v>0</v>
      </c>
      <c r="AV683" s="431">
        <f t="shared" si="1200"/>
        <v>0</v>
      </c>
      <c r="AW683" s="385">
        <v>0</v>
      </c>
      <c r="AX683" s="431">
        <f t="shared" si="1201"/>
        <v>0</v>
      </c>
      <c r="AY683" s="386">
        <v>0</v>
      </c>
      <c r="AZ683" s="431">
        <f t="shared" si="1202"/>
        <v>0</v>
      </c>
      <c r="BA683" s="386">
        <v>0</v>
      </c>
      <c r="BB683" s="431">
        <f t="shared" si="1203"/>
        <v>0</v>
      </c>
      <c r="BC683" s="386">
        <v>0</v>
      </c>
      <c r="BD683" s="431">
        <f t="shared" si="1215"/>
        <v>0</v>
      </c>
      <c r="BE683" s="385">
        <v>0</v>
      </c>
      <c r="BF683" s="431">
        <f t="shared" si="1204"/>
        <v>0</v>
      </c>
      <c r="BG683" s="386">
        <v>0</v>
      </c>
      <c r="BH683" s="431">
        <f t="shared" si="1205"/>
        <v>0</v>
      </c>
      <c r="BI683" s="386">
        <v>0</v>
      </c>
      <c r="BJ683" s="431">
        <f t="shared" si="1206"/>
        <v>0</v>
      </c>
      <c r="BK683" s="385">
        <v>0</v>
      </c>
      <c r="BL683" s="445">
        <f t="shared" si="1207"/>
        <v>0</v>
      </c>
      <c r="BM683" s="77" t="s">
        <v>205</v>
      </c>
      <c r="BN683" s="306"/>
      <c r="BO683" s="599"/>
      <c r="BP683" s="306" t="str">
        <f t="shared" si="1216"/>
        <v>827577-001</v>
      </c>
    </row>
    <row r="684" spans="1:68" ht="14.25" hidden="1" customHeight="1">
      <c r="A684" s="493" t="s">
        <v>864</v>
      </c>
      <c r="B684" s="130" t="s">
        <v>1422</v>
      </c>
      <c r="C684" s="544" t="s">
        <v>87</v>
      </c>
      <c r="D684" s="549" t="s">
        <v>161</v>
      </c>
      <c r="E684" s="550" t="s">
        <v>194</v>
      </c>
      <c r="F684" s="1070"/>
      <c r="G684" s="214">
        <v>2012</v>
      </c>
      <c r="H684" s="176" t="s">
        <v>1527</v>
      </c>
      <c r="I684" s="176" t="s">
        <v>204</v>
      </c>
      <c r="J684" s="330" t="s">
        <v>196</v>
      </c>
      <c r="K684" s="176" t="s">
        <v>1181</v>
      </c>
      <c r="L684" s="176" t="s">
        <v>1221</v>
      </c>
      <c r="M684" s="327" t="s">
        <v>1461</v>
      </c>
      <c r="N684" s="55">
        <v>2.3199999999999998</v>
      </c>
      <c r="O684" s="55">
        <f t="shared" si="1208"/>
        <v>2.5</v>
      </c>
      <c r="P684" s="55">
        <v>2.5</v>
      </c>
      <c r="Q684" s="55">
        <f t="shared" si="1209"/>
        <v>2.5</v>
      </c>
      <c r="R684" s="55">
        <f t="shared" si="1209"/>
        <v>2.5</v>
      </c>
      <c r="S684" s="55">
        <f t="shared" si="1209"/>
        <v>2.5</v>
      </c>
      <c r="T684" s="55">
        <f t="shared" si="1209"/>
        <v>2.5</v>
      </c>
      <c r="U684" s="55">
        <f t="shared" si="1210"/>
        <v>2.5</v>
      </c>
      <c r="V684" s="55">
        <f t="shared" si="1210"/>
        <v>2.5</v>
      </c>
      <c r="W684" s="55">
        <f t="shared" si="1210"/>
        <v>2.5</v>
      </c>
      <c r="X684" s="55">
        <v>2.5</v>
      </c>
      <c r="Y684" s="55">
        <f t="shared" ref="Y684:AA684" si="1331">X684</f>
        <v>2.5</v>
      </c>
      <c r="Z684" s="55">
        <f t="shared" si="1331"/>
        <v>2.5</v>
      </c>
      <c r="AA684" s="55">
        <f t="shared" si="1331"/>
        <v>2.5</v>
      </c>
      <c r="AB684" s="147">
        <f t="shared" si="1212"/>
        <v>0.13</v>
      </c>
      <c r="AC684" s="147">
        <v>0.13</v>
      </c>
      <c r="AD684" s="147">
        <f t="shared" ref="AD684:AJ684" si="1332">AC684</f>
        <v>0.13</v>
      </c>
      <c r="AE684" s="147">
        <f t="shared" si="1332"/>
        <v>0.13</v>
      </c>
      <c r="AF684" s="147">
        <f t="shared" si="1332"/>
        <v>0.13</v>
      </c>
      <c r="AG684" s="147">
        <f t="shared" si="1332"/>
        <v>0.13</v>
      </c>
      <c r="AH684" s="147">
        <f t="shared" si="1332"/>
        <v>0.13</v>
      </c>
      <c r="AI684" s="147">
        <f t="shared" si="1332"/>
        <v>0.13</v>
      </c>
      <c r="AJ684" s="147">
        <f t="shared" si="1332"/>
        <v>0.13</v>
      </c>
      <c r="AK684" s="147">
        <v>0.13</v>
      </c>
      <c r="AL684" s="147">
        <f t="shared" ref="AL684:AN684" si="1333">AK684</f>
        <v>0.13</v>
      </c>
      <c r="AM684" s="147">
        <f t="shared" si="1333"/>
        <v>0.13</v>
      </c>
      <c r="AN684" s="147">
        <f t="shared" si="1333"/>
        <v>0.13</v>
      </c>
      <c r="AO684" s="420">
        <v>0</v>
      </c>
      <c r="AP684" s="431">
        <f t="shared" si="1197"/>
        <v>0</v>
      </c>
      <c r="AQ684" s="385">
        <v>0</v>
      </c>
      <c r="AR684" s="237">
        <f t="shared" si="1198"/>
        <v>0</v>
      </c>
      <c r="AS684" s="96">
        <v>0</v>
      </c>
      <c r="AT684" s="431">
        <f t="shared" si="1199"/>
        <v>0</v>
      </c>
      <c r="AU684" s="420">
        <v>0</v>
      </c>
      <c r="AV684" s="431">
        <f t="shared" si="1200"/>
        <v>0</v>
      </c>
      <c r="AW684" s="385">
        <v>0</v>
      </c>
      <c r="AX684" s="431">
        <f t="shared" si="1201"/>
        <v>0</v>
      </c>
      <c r="AY684" s="386">
        <v>0</v>
      </c>
      <c r="AZ684" s="431">
        <f t="shared" si="1202"/>
        <v>0</v>
      </c>
      <c r="BA684" s="386">
        <v>0</v>
      </c>
      <c r="BB684" s="431">
        <f t="shared" si="1203"/>
        <v>0</v>
      </c>
      <c r="BC684" s="386">
        <v>0</v>
      </c>
      <c r="BD684" s="431">
        <f t="shared" si="1215"/>
        <v>0</v>
      </c>
      <c r="BE684" s="385">
        <v>0</v>
      </c>
      <c r="BF684" s="431">
        <f t="shared" si="1204"/>
        <v>0</v>
      </c>
      <c r="BG684" s="386">
        <v>0</v>
      </c>
      <c r="BH684" s="431">
        <f t="shared" si="1205"/>
        <v>0</v>
      </c>
      <c r="BI684" s="386">
        <v>0</v>
      </c>
      <c r="BJ684" s="431">
        <f t="shared" si="1206"/>
        <v>0</v>
      </c>
      <c r="BK684" s="385">
        <v>0</v>
      </c>
      <c r="BL684" s="445">
        <f t="shared" si="1207"/>
        <v>0</v>
      </c>
      <c r="BM684" s="77" t="s">
        <v>205</v>
      </c>
      <c r="BN684" s="306"/>
      <c r="BO684" s="599"/>
      <c r="BP684" s="306" t="str">
        <f t="shared" si="1216"/>
        <v>827577-001</v>
      </c>
    </row>
    <row r="685" spans="1:68" ht="14.25" hidden="1" customHeight="1">
      <c r="A685" s="493" t="s">
        <v>864</v>
      </c>
      <c r="B685" s="130" t="s">
        <v>1422</v>
      </c>
      <c r="C685" s="544" t="s">
        <v>87</v>
      </c>
      <c r="D685" s="549" t="s">
        <v>161</v>
      </c>
      <c r="E685" s="550" t="s">
        <v>194</v>
      </c>
      <c r="F685" s="1070"/>
      <c r="G685" s="214">
        <v>2012</v>
      </c>
      <c r="H685" s="176" t="s">
        <v>1527</v>
      </c>
      <c r="I685" s="176" t="s">
        <v>204</v>
      </c>
      <c r="J685" s="330" t="s">
        <v>196</v>
      </c>
      <c r="K685" s="176" t="s">
        <v>1181</v>
      </c>
      <c r="L685" s="176" t="s">
        <v>167</v>
      </c>
      <c r="M685" s="327" t="s">
        <v>1469</v>
      </c>
      <c r="N685" s="55">
        <v>2.3199999999999998</v>
      </c>
      <c r="O685" s="55">
        <f t="shared" si="1208"/>
        <v>2.4</v>
      </c>
      <c r="P685" s="55">
        <v>2.4</v>
      </c>
      <c r="Q685" s="55">
        <f t="shared" si="1209"/>
        <v>2.4</v>
      </c>
      <c r="R685" s="55">
        <f t="shared" si="1209"/>
        <v>2.4</v>
      </c>
      <c r="S685" s="55">
        <f t="shared" si="1209"/>
        <v>2.4</v>
      </c>
      <c r="T685" s="55">
        <f t="shared" si="1209"/>
        <v>2.4</v>
      </c>
      <c r="U685" s="55">
        <f t="shared" si="1210"/>
        <v>2.4</v>
      </c>
      <c r="V685" s="55">
        <f t="shared" si="1210"/>
        <v>2.4</v>
      </c>
      <c r="W685" s="55">
        <f t="shared" si="1210"/>
        <v>2.4</v>
      </c>
      <c r="X685" s="55">
        <v>2.4</v>
      </c>
      <c r="Y685" s="55">
        <f t="shared" ref="Y685:AA685" si="1334">X685</f>
        <v>2.4</v>
      </c>
      <c r="Z685" s="55">
        <f t="shared" si="1334"/>
        <v>2.4</v>
      </c>
      <c r="AA685" s="55">
        <f t="shared" si="1334"/>
        <v>2.4</v>
      </c>
      <c r="AB685" s="147">
        <f t="shared" si="1212"/>
        <v>0.13</v>
      </c>
      <c r="AC685" s="147">
        <v>0.13</v>
      </c>
      <c r="AD685" s="147">
        <f t="shared" ref="AD685:AJ685" si="1335">AC685</f>
        <v>0.13</v>
      </c>
      <c r="AE685" s="147">
        <f t="shared" si="1335"/>
        <v>0.13</v>
      </c>
      <c r="AF685" s="147">
        <f t="shared" si="1335"/>
        <v>0.13</v>
      </c>
      <c r="AG685" s="147">
        <f t="shared" si="1335"/>
        <v>0.13</v>
      </c>
      <c r="AH685" s="147">
        <f t="shared" si="1335"/>
        <v>0.13</v>
      </c>
      <c r="AI685" s="147">
        <f t="shared" si="1335"/>
        <v>0.13</v>
      </c>
      <c r="AJ685" s="147">
        <f t="shared" si="1335"/>
        <v>0.13</v>
      </c>
      <c r="AK685" s="147">
        <v>0.13</v>
      </c>
      <c r="AL685" s="147">
        <f t="shared" ref="AL685:AN685" si="1336">AK685</f>
        <v>0.13</v>
      </c>
      <c r="AM685" s="147">
        <f t="shared" si="1336"/>
        <v>0.13</v>
      </c>
      <c r="AN685" s="147">
        <f t="shared" si="1336"/>
        <v>0.13</v>
      </c>
      <c r="AO685" s="420">
        <v>0</v>
      </c>
      <c r="AP685" s="431">
        <f t="shared" si="1197"/>
        <v>0</v>
      </c>
      <c r="AQ685" s="385">
        <v>0</v>
      </c>
      <c r="AR685" s="237">
        <f t="shared" si="1198"/>
        <v>0</v>
      </c>
      <c r="AS685" s="96">
        <v>0</v>
      </c>
      <c r="AT685" s="431">
        <f t="shared" si="1199"/>
        <v>0</v>
      </c>
      <c r="AU685" s="420">
        <v>0</v>
      </c>
      <c r="AV685" s="431">
        <f t="shared" si="1200"/>
        <v>0</v>
      </c>
      <c r="AW685" s="385">
        <v>0</v>
      </c>
      <c r="AX685" s="431">
        <f t="shared" si="1201"/>
        <v>0</v>
      </c>
      <c r="AY685" s="386">
        <v>0</v>
      </c>
      <c r="AZ685" s="431">
        <f t="shared" si="1202"/>
        <v>0</v>
      </c>
      <c r="BA685" s="386">
        <v>0</v>
      </c>
      <c r="BB685" s="431">
        <f t="shared" si="1203"/>
        <v>0</v>
      </c>
      <c r="BC685" s="386">
        <v>0</v>
      </c>
      <c r="BD685" s="431">
        <f t="shared" si="1215"/>
        <v>0</v>
      </c>
      <c r="BE685" s="385">
        <v>0</v>
      </c>
      <c r="BF685" s="431">
        <f t="shared" si="1204"/>
        <v>0</v>
      </c>
      <c r="BG685" s="386">
        <v>0</v>
      </c>
      <c r="BH685" s="431">
        <f t="shared" si="1205"/>
        <v>0</v>
      </c>
      <c r="BI685" s="386">
        <v>0</v>
      </c>
      <c r="BJ685" s="431">
        <f t="shared" si="1206"/>
        <v>0</v>
      </c>
      <c r="BK685" s="385">
        <v>0</v>
      </c>
      <c r="BL685" s="445">
        <f t="shared" si="1207"/>
        <v>0</v>
      </c>
      <c r="BM685" s="77" t="s">
        <v>205</v>
      </c>
      <c r="BN685" s="306"/>
      <c r="BO685" s="599"/>
      <c r="BP685" s="306" t="str">
        <f t="shared" si="1216"/>
        <v>827577-001</v>
      </c>
    </row>
    <row r="686" spans="1:68" ht="14.25" hidden="1" customHeight="1">
      <c r="A686" s="493" t="s">
        <v>864</v>
      </c>
      <c r="B686" s="130" t="s">
        <v>1422</v>
      </c>
      <c r="C686" s="544" t="s">
        <v>87</v>
      </c>
      <c r="D686" s="549" t="s">
        <v>161</v>
      </c>
      <c r="E686" s="550" t="s">
        <v>194</v>
      </c>
      <c r="F686" s="1070"/>
      <c r="G686" s="214">
        <v>2012</v>
      </c>
      <c r="H686" s="176" t="s">
        <v>1527</v>
      </c>
      <c r="I686" s="176" t="s">
        <v>204</v>
      </c>
      <c r="J686" s="330" t="s">
        <v>196</v>
      </c>
      <c r="K686" s="176" t="s">
        <v>1181</v>
      </c>
      <c r="L686" s="176" t="s">
        <v>167</v>
      </c>
      <c r="M686" s="327" t="s">
        <v>1474</v>
      </c>
      <c r="N686" s="55">
        <v>2.3199999999999998</v>
      </c>
      <c r="O686" s="55">
        <f t="shared" si="1208"/>
        <v>2.4700000000000002</v>
      </c>
      <c r="P686" s="55">
        <v>2.4700000000000002</v>
      </c>
      <c r="Q686" s="55">
        <f t="shared" si="1209"/>
        <v>2.4700000000000002</v>
      </c>
      <c r="R686" s="55">
        <f t="shared" si="1209"/>
        <v>2.4700000000000002</v>
      </c>
      <c r="S686" s="55">
        <f t="shared" si="1209"/>
        <v>2.4700000000000002</v>
      </c>
      <c r="T686" s="55">
        <f t="shared" si="1209"/>
        <v>2.4700000000000002</v>
      </c>
      <c r="U686" s="55">
        <f t="shared" si="1210"/>
        <v>2.4700000000000002</v>
      </c>
      <c r="V686" s="55">
        <f t="shared" si="1210"/>
        <v>2.4700000000000002</v>
      </c>
      <c r="W686" s="55">
        <f t="shared" si="1210"/>
        <v>2.4700000000000002</v>
      </c>
      <c r="X686" s="55">
        <v>2.4700000000000002</v>
      </c>
      <c r="Y686" s="55">
        <f t="shared" ref="Y686:AA686" si="1337">X686</f>
        <v>2.4700000000000002</v>
      </c>
      <c r="Z686" s="55">
        <f t="shared" si="1337"/>
        <v>2.4700000000000002</v>
      </c>
      <c r="AA686" s="55">
        <f t="shared" si="1337"/>
        <v>2.4700000000000002</v>
      </c>
      <c r="AB686" s="147">
        <f t="shared" si="1212"/>
        <v>0.13</v>
      </c>
      <c r="AC686" s="147">
        <v>0.13</v>
      </c>
      <c r="AD686" s="147">
        <f t="shared" ref="AD686:AJ686" si="1338">AC686</f>
        <v>0.13</v>
      </c>
      <c r="AE686" s="147">
        <f t="shared" si="1338"/>
        <v>0.13</v>
      </c>
      <c r="AF686" s="147">
        <f t="shared" si="1338"/>
        <v>0.13</v>
      </c>
      <c r="AG686" s="147">
        <f t="shared" si="1338"/>
        <v>0.13</v>
      </c>
      <c r="AH686" s="147">
        <f t="shared" si="1338"/>
        <v>0.13</v>
      </c>
      <c r="AI686" s="147">
        <f t="shared" si="1338"/>
        <v>0.13</v>
      </c>
      <c r="AJ686" s="147">
        <f t="shared" si="1338"/>
        <v>0.13</v>
      </c>
      <c r="AK686" s="147">
        <v>0.13</v>
      </c>
      <c r="AL686" s="147">
        <f t="shared" ref="AL686:AN686" si="1339">AK686</f>
        <v>0.13</v>
      </c>
      <c r="AM686" s="147">
        <f t="shared" si="1339"/>
        <v>0.13</v>
      </c>
      <c r="AN686" s="147">
        <f t="shared" si="1339"/>
        <v>0.13</v>
      </c>
      <c r="AO686" s="420">
        <v>0</v>
      </c>
      <c r="AP686" s="431">
        <f t="shared" si="1197"/>
        <v>0</v>
      </c>
      <c r="AQ686" s="385">
        <v>0</v>
      </c>
      <c r="AR686" s="237">
        <f t="shared" si="1198"/>
        <v>0</v>
      </c>
      <c r="AS686" s="96">
        <v>0</v>
      </c>
      <c r="AT686" s="431">
        <f t="shared" si="1199"/>
        <v>0</v>
      </c>
      <c r="AU686" s="420">
        <v>0</v>
      </c>
      <c r="AV686" s="431">
        <f t="shared" si="1200"/>
        <v>0</v>
      </c>
      <c r="AW686" s="385">
        <v>0</v>
      </c>
      <c r="AX686" s="431">
        <f t="shared" si="1201"/>
        <v>0</v>
      </c>
      <c r="AY686" s="386">
        <v>0</v>
      </c>
      <c r="AZ686" s="431">
        <f t="shared" si="1202"/>
        <v>0</v>
      </c>
      <c r="BA686" s="386">
        <v>0</v>
      </c>
      <c r="BB686" s="431">
        <f t="shared" si="1203"/>
        <v>0</v>
      </c>
      <c r="BC686" s="386">
        <v>0</v>
      </c>
      <c r="BD686" s="431">
        <f t="shared" si="1215"/>
        <v>0</v>
      </c>
      <c r="BE686" s="385">
        <v>0</v>
      </c>
      <c r="BF686" s="431">
        <f t="shared" si="1204"/>
        <v>0</v>
      </c>
      <c r="BG686" s="386">
        <v>0</v>
      </c>
      <c r="BH686" s="431">
        <f t="shared" si="1205"/>
        <v>0</v>
      </c>
      <c r="BI686" s="386">
        <v>0</v>
      </c>
      <c r="BJ686" s="431">
        <f t="shared" si="1206"/>
        <v>0</v>
      </c>
      <c r="BK686" s="385">
        <v>0</v>
      </c>
      <c r="BL686" s="445">
        <f t="shared" si="1207"/>
        <v>0</v>
      </c>
      <c r="BM686" s="77" t="s">
        <v>205</v>
      </c>
      <c r="BN686" s="306"/>
      <c r="BO686" s="599"/>
      <c r="BP686" s="306" t="str">
        <f t="shared" si="1216"/>
        <v>827577-001</v>
      </c>
    </row>
    <row r="687" spans="1:68" ht="14.25" hidden="1" customHeight="1">
      <c r="A687" s="493" t="s">
        <v>864</v>
      </c>
      <c r="B687" s="130" t="s">
        <v>1422</v>
      </c>
      <c r="C687" s="544" t="s">
        <v>87</v>
      </c>
      <c r="D687" s="549" t="s">
        <v>161</v>
      </c>
      <c r="E687" s="550" t="s">
        <v>194</v>
      </c>
      <c r="F687" s="1070"/>
      <c r="G687" s="214">
        <v>2012</v>
      </c>
      <c r="H687" s="176" t="s">
        <v>1527</v>
      </c>
      <c r="I687" s="176" t="s">
        <v>204</v>
      </c>
      <c r="J687" s="330" t="s">
        <v>196</v>
      </c>
      <c r="K687" s="176" t="s">
        <v>1181</v>
      </c>
      <c r="L687" s="176" t="s">
        <v>167</v>
      </c>
      <c r="M687" s="327" t="s">
        <v>870</v>
      </c>
      <c r="N687" s="55">
        <v>2.3199999999999998</v>
      </c>
      <c r="O687" s="55">
        <f t="shared" si="1208"/>
        <v>2.4700000000000002</v>
      </c>
      <c r="P687" s="55">
        <v>2.4700000000000002</v>
      </c>
      <c r="Q687" s="55">
        <f t="shared" si="1209"/>
        <v>2.4700000000000002</v>
      </c>
      <c r="R687" s="55">
        <f t="shared" si="1209"/>
        <v>2.4700000000000002</v>
      </c>
      <c r="S687" s="55">
        <f t="shared" si="1209"/>
        <v>2.4700000000000002</v>
      </c>
      <c r="T687" s="55">
        <f t="shared" si="1209"/>
        <v>2.4700000000000002</v>
      </c>
      <c r="U687" s="55">
        <f t="shared" si="1210"/>
        <v>2.4700000000000002</v>
      </c>
      <c r="V687" s="55">
        <f t="shared" si="1210"/>
        <v>2.4700000000000002</v>
      </c>
      <c r="W687" s="55">
        <f t="shared" si="1210"/>
        <v>2.4700000000000002</v>
      </c>
      <c r="X687" s="55">
        <v>2.4700000000000002</v>
      </c>
      <c r="Y687" s="55">
        <f t="shared" ref="Y687:AA687" si="1340">X687</f>
        <v>2.4700000000000002</v>
      </c>
      <c r="Z687" s="55">
        <f t="shared" si="1340"/>
        <v>2.4700000000000002</v>
      </c>
      <c r="AA687" s="55">
        <f t="shared" si="1340"/>
        <v>2.4700000000000002</v>
      </c>
      <c r="AB687" s="147">
        <f t="shared" si="1212"/>
        <v>0.13</v>
      </c>
      <c r="AC687" s="147">
        <v>0.13</v>
      </c>
      <c r="AD687" s="147">
        <f t="shared" ref="AD687:AJ687" si="1341">AC687</f>
        <v>0.13</v>
      </c>
      <c r="AE687" s="147">
        <f t="shared" si="1341"/>
        <v>0.13</v>
      </c>
      <c r="AF687" s="147">
        <f t="shared" si="1341"/>
        <v>0.13</v>
      </c>
      <c r="AG687" s="147">
        <f t="shared" si="1341"/>
        <v>0.13</v>
      </c>
      <c r="AH687" s="147">
        <f t="shared" si="1341"/>
        <v>0.13</v>
      </c>
      <c r="AI687" s="147">
        <f t="shared" si="1341"/>
        <v>0.13</v>
      </c>
      <c r="AJ687" s="147">
        <f t="shared" si="1341"/>
        <v>0.13</v>
      </c>
      <c r="AK687" s="147">
        <v>0.13</v>
      </c>
      <c r="AL687" s="147">
        <f t="shared" ref="AL687:AN687" si="1342">AK687</f>
        <v>0.13</v>
      </c>
      <c r="AM687" s="147">
        <f t="shared" si="1342"/>
        <v>0.13</v>
      </c>
      <c r="AN687" s="147">
        <f t="shared" si="1342"/>
        <v>0.13</v>
      </c>
      <c r="AO687" s="420">
        <v>100</v>
      </c>
      <c r="AP687" s="431">
        <f t="shared" si="1197"/>
        <v>13</v>
      </c>
      <c r="AQ687" s="385">
        <v>1800</v>
      </c>
      <c r="AR687" s="237">
        <f t="shared" si="1198"/>
        <v>234</v>
      </c>
      <c r="AS687" s="96">
        <v>100</v>
      </c>
      <c r="AT687" s="431">
        <f t="shared" si="1199"/>
        <v>13</v>
      </c>
      <c r="AU687" s="420">
        <v>300</v>
      </c>
      <c r="AV687" s="431">
        <f t="shared" si="1200"/>
        <v>39</v>
      </c>
      <c r="AW687" s="385">
        <v>3100</v>
      </c>
      <c r="AX687" s="431">
        <f t="shared" si="1201"/>
        <v>403</v>
      </c>
      <c r="AY687" s="386">
        <v>0</v>
      </c>
      <c r="AZ687" s="431">
        <f t="shared" si="1202"/>
        <v>0</v>
      </c>
      <c r="BA687" s="386">
        <v>100</v>
      </c>
      <c r="BB687" s="431">
        <f t="shared" si="1203"/>
        <v>13</v>
      </c>
      <c r="BC687" s="386">
        <v>1500</v>
      </c>
      <c r="BD687" s="431">
        <f t="shared" si="1215"/>
        <v>195</v>
      </c>
      <c r="BE687" s="385">
        <v>900</v>
      </c>
      <c r="BF687" s="431">
        <f t="shared" si="1204"/>
        <v>117</v>
      </c>
      <c r="BG687" s="386">
        <v>0</v>
      </c>
      <c r="BH687" s="431">
        <f t="shared" si="1205"/>
        <v>0</v>
      </c>
      <c r="BI687" s="386">
        <v>1100</v>
      </c>
      <c r="BJ687" s="431">
        <f t="shared" si="1206"/>
        <v>143</v>
      </c>
      <c r="BK687" s="385">
        <v>100</v>
      </c>
      <c r="BL687" s="445">
        <f t="shared" si="1207"/>
        <v>13</v>
      </c>
      <c r="BM687" s="77" t="s">
        <v>205</v>
      </c>
      <c r="BN687" s="306"/>
      <c r="BO687" s="599"/>
      <c r="BP687" s="306" t="str">
        <f t="shared" si="1216"/>
        <v>827577-001</v>
      </c>
    </row>
    <row r="688" spans="1:68" ht="14.25" hidden="1" customHeight="1">
      <c r="A688" s="493" t="s">
        <v>864</v>
      </c>
      <c r="B688" s="130" t="s">
        <v>1422</v>
      </c>
      <c r="C688" s="544" t="s">
        <v>87</v>
      </c>
      <c r="D688" s="549" t="s">
        <v>161</v>
      </c>
      <c r="E688" s="550" t="s">
        <v>194</v>
      </c>
      <c r="F688" s="1070"/>
      <c r="G688" s="214">
        <v>2012</v>
      </c>
      <c r="H688" s="176" t="s">
        <v>1527</v>
      </c>
      <c r="I688" s="176" t="s">
        <v>204</v>
      </c>
      <c r="J688" s="330" t="s">
        <v>196</v>
      </c>
      <c r="K688" s="176" t="s">
        <v>1181</v>
      </c>
      <c r="L688" s="176" t="s">
        <v>167</v>
      </c>
      <c r="M688" s="327" t="s">
        <v>1478</v>
      </c>
      <c r="N688" s="55">
        <v>2.3199999999999998</v>
      </c>
      <c r="O688" s="55">
        <f t="shared" si="1208"/>
        <v>2.4700000000000002</v>
      </c>
      <c r="P688" s="55">
        <v>2.4700000000000002</v>
      </c>
      <c r="Q688" s="55">
        <f t="shared" si="1209"/>
        <v>2.4700000000000002</v>
      </c>
      <c r="R688" s="55">
        <f t="shared" si="1209"/>
        <v>2.4700000000000002</v>
      </c>
      <c r="S688" s="55">
        <f t="shared" si="1209"/>
        <v>2.4700000000000002</v>
      </c>
      <c r="T688" s="55">
        <f t="shared" si="1209"/>
        <v>2.4700000000000002</v>
      </c>
      <c r="U688" s="55">
        <f t="shared" si="1210"/>
        <v>2.4700000000000002</v>
      </c>
      <c r="V688" s="55">
        <f t="shared" si="1210"/>
        <v>2.4700000000000002</v>
      </c>
      <c r="W688" s="55">
        <f t="shared" si="1210"/>
        <v>2.4700000000000002</v>
      </c>
      <c r="X688" s="55">
        <v>2.4700000000000002</v>
      </c>
      <c r="Y688" s="55">
        <f t="shared" ref="Y688:AA688" si="1343">X688</f>
        <v>2.4700000000000002</v>
      </c>
      <c r="Z688" s="55">
        <f t="shared" si="1343"/>
        <v>2.4700000000000002</v>
      </c>
      <c r="AA688" s="55">
        <f t="shared" si="1343"/>
        <v>2.4700000000000002</v>
      </c>
      <c r="AB688" s="147">
        <f t="shared" si="1212"/>
        <v>0.13</v>
      </c>
      <c r="AC688" s="147">
        <v>0.13</v>
      </c>
      <c r="AD688" s="147">
        <f t="shared" ref="AD688:AJ688" si="1344">AC688</f>
        <v>0.13</v>
      </c>
      <c r="AE688" s="147">
        <f t="shared" si="1344"/>
        <v>0.13</v>
      </c>
      <c r="AF688" s="147">
        <f t="shared" si="1344"/>
        <v>0.13</v>
      </c>
      <c r="AG688" s="147">
        <f t="shared" si="1344"/>
        <v>0.13</v>
      </c>
      <c r="AH688" s="147">
        <f t="shared" si="1344"/>
        <v>0.13</v>
      </c>
      <c r="AI688" s="147">
        <f t="shared" si="1344"/>
        <v>0.13</v>
      </c>
      <c r="AJ688" s="147">
        <f t="shared" si="1344"/>
        <v>0.13</v>
      </c>
      <c r="AK688" s="147">
        <v>0.13</v>
      </c>
      <c r="AL688" s="147">
        <f t="shared" ref="AL688:AN688" si="1345">AK688</f>
        <v>0.13</v>
      </c>
      <c r="AM688" s="147">
        <f t="shared" si="1345"/>
        <v>0.13</v>
      </c>
      <c r="AN688" s="147">
        <f t="shared" si="1345"/>
        <v>0.13</v>
      </c>
      <c r="AO688" s="420">
        <v>1800</v>
      </c>
      <c r="AP688" s="431">
        <f t="shared" si="1197"/>
        <v>234</v>
      </c>
      <c r="AQ688" s="385">
        <v>0</v>
      </c>
      <c r="AR688" s="237">
        <f t="shared" si="1198"/>
        <v>0</v>
      </c>
      <c r="AS688" s="96">
        <v>400</v>
      </c>
      <c r="AT688" s="431">
        <f t="shared" si="1199"/>
        <v>52</v>
      </c>
      <c r="AU688" s="420">
        <v>1700</v>
      </c>
      <c r="AV688" s="431">
        <f t="shared" si="1200"/>
        <v>221</v>
      </c>
      <c r="AW688" s="385">
        <v>1700</v>
      </c>
      <c r="AX688" s="431">
        <f t="shared" si="1201"/>
        <v>221</v>
      </c>
      <c r="AY688" s="386">
        <v>1100</v>
      </c>
      <c r="AZ688" s="431">
        <f t="shared" si="1202"/>
        <v>143</v>
      </c>
      <c r="BA688" s="386">
        <v>600</v>
      </c>
      <c r="BB688" s="431">
        <f t="shared" si="1203"/>
        <v>78</v>
      </c>
      <c r="BC688" s="386">
        <v>900</v>
      </c>
      <c r="BD688" s="431">
        <f t="shared" si="1215"/>
        <v>117</v>
      </c>
      <c r="BE688" s="385">
        <v>500</v>
      </c>
      <c r="BF688" s="431">
        <f t="shared" si="1204"/>
        <v>65</v>
      </c>
      <c r="BG688" s="386">
        <v>700</v>
      </c>
      <c r="BH688" s="431">
        <f t="shared" si="1205"/>
        <v>91</v>
      </c>
      <c r="BI688" s="386">
        <v>700</v>
      </c>
      <c r="BJ688" s="431">
        <f t="shared" si="1206"/>
        <v>91</v>
      </c>
      <c r="BK688" s="385">
        <v>800</v>
      </c>
      <c r="BL688" s="445">
        <f t="shared" si="1207"/>
        <v>104</v>
      </c>
      <c r="BM688" s="77" t="s">
        <v>205</v>
      </c>
      <c r="BN688" s="306"/>
      <c r="BO688" s="599"/>
      <c r="BP688" s="306" t="str">
        <f t="shared" si="1216"/>
        <v>827577-001</v>
      </c>
    </row>
    <row r="689" spans="1:68" ht="14.25" hidden="1" customHeight="1">
      <c r="A689" s="493" t="s">
        <v>864</v>
      </c>
      <c r="B689" s="130" t="s">
        <v>1422</v>
      </c>
      <c r="C689" s="544" t="s">
        <v>87</v>
      </c>
      <c r="D689" s="549" t="s">
        <v>161</v>
      </c>
      <c r="E689" s="550" t="s">
        <v>194</v>
      </c>
      <c r="F689" s="1070"/>
      <c r="G689" s="214">
        <v>2012</v>
      </c>
      <c r="H689" s="176" t="s">
        <v>1527</v>
      </c>
      <c r="I689" s="176" t="s">
        <v>204</v>
      </c>
      <c r="J689" s="330" t="s">
        <v>196</v>
      </c>
      <c r="K689" s="176" t="s">
        <v>1181</v>
      </c>
      <c r="L689" s="176" t="s">
        <v>167</v>
      </c>
      <c r="M689" s="327" t="s">
        <v>1479</v>
      </c>
      <c r="N689" s="55">
        <v>2.3199999999999998</v>
      </c>
      <c r="O689" s="55">
        <f t="shared" si="1208"/>
        <v>2.4700000000000002</v>
      </c>
      <c r="P689" s="55">
        <v>2.4700000000000002</v>
      </c>
      <c r="Q689" s="55">
        <f t="shared" si="1209"/>
        <v>2.4700000000000002</v>
      </c>
      <c r="R689" s="55">
        <f t="shared" si="1209"/>
        <v>2.4700000000000002</v>
      </c>
      <c r="S689" s="55">
        <f t="shared" si="1209"/>
        <v>2.4700000000000002</v>
      </c>
      <c r="T689" s="55">
        <f t="shared" si="1209"/>
        <v>2.4700000000000002</v>
      </c>
      <c r="U689" s="55">
        <f t="shared" si="1210"/>
        <v>2.4700000000000002</v>
      </c>
      <c r="V689" s="55">
        <f t="shared" si="1210"/>
        <v>2.4700000000000002</v>
      </c>
      <c r="W689" s="55">
        <f t="shared" si="1210"/>
        <v>2.4700000000000002</v>
      </c>
      <c r="X689" s="55">
        <v>2.4700000000000002</v>
      </c>
      <c r="Y689" s="55">
        <f t="shared" ref="Y689:AA689" si="1346">X689</f>
        <v>2.4700000000000002</v>
      </c>
      <c r="Z689" s="55">
        <f t="shared" si="1346"/>
        <v>2.4700000000000002</v>
      </c>
      <c r="AA689" s="55">
        <f t="shared" si="1346"/>
        <v>2.4700000000000002</v>
      </c>
      <c r="AB689" s="147">
        <f t="shared" si="1212"/>
        <v>0.13</v>
      </c>
      <c r="AC689" s="147">
        <v>0.13</v>
      </c>
      <c r="AD689" s="147">
        <f t="shared" ref="AD689:AJ689" si="1347">AC689</f>
        <v>0.13</v>
      </c>
      <c r="AE689" s="147">
        <f t="shared" si="1347"/>
        <v>0.13</v>
      </c>
      <c r="AF689" s="147">
        <f t="shared" si="1347"/>
        <v>0.13</v>
      </c>
      <c r="AG689" s="147">
        <f t="shared" si="1347"/>
        <v>0.13</v>
      </c>
      <c r="AH689" s="147">
        <f t="shared" si="1347"/>
        <v>0.13</v>
      </c>
      <c r="AI689" s="147">
        <f t="shared" si="1347"/>
        <v>0.13</v>
      </c>
      <c r="AJ689" s="147">
        <f t="shared" si="1347"/>
        <v>0.13</v>
      </c>
      <c r="AK689" s="147">
        <v>0.13</v>
      </c>
      <c r="AL689" s="147">
        <f t="shared" ref="AL689:AN689" si="1348">AK689</f>
        <v>0.13</v>
      </c>
      <c r="AM689" s="147">
        <f t="shared" si="1348"/>
        <v>0.13</v>
      </c>
      <c r="AN689" s="147">
        <f t="shared" si="1348"/>
        <v>0.13</v>
      </c>
      <c r="AO689" s="420">
        <v>0</v>
      </c>
      <c r="AP689" s="431">
        <f t="shared" si="1197"/>
        <v>0</v>
      </c>
      <c r="AQ689" s="385">
        <v>0</v>
      </c>
      <c r="AR689" s="237">
        <f t="shared" si="1198"/>
        <v>0</v>
      </c>
      <c r="AS689" s="96">
        <v>0</v>
      </c>
      <c r="AT689" s="431">
        <f t="shared" si="1199"/>
        <v>0</v>
      </c>
      <c r="AU689" s="420">
        <v>0</v>
      </c>
      <c r="AV689" s="431">
        <f t="shared" si="1200"/>
        <v>0</v>
      </c>
      <c r="AW689" s="385">
        <v>0</v>
      </c>
      <c r="AX689" s="431">
        <f t="shared" si="1201"/>
        <v>0</v>
      </c>
      <c r="AY689" s="386">
        <v>0</v>
      </c>
      <c r="AZ689" s="431">
        <f t="shared" si="1202"/>
        <v>0</v>
      </c>
      <c r="BA689" s="386">
        <v>0</v>
      </c>
      <c r="BB689" s="431">
        <f t="shared" si="1203"/>
        <v>0</v>
      </c>
      <c r="BC689" s="386">
        <v>0</v>
      </c>
      <c r="BD689" s="431">
        <f t="shared" si="1215"/>
        <v>0</v>
      </c>
      <c r="BE689" s="385">
        <v>0</v>
      </c>
      <c r="BF689" s="431">
        <f t="shared" si="1204"/>
        <v>0</v>
      </c>
      <c r="BG689" s="386">
        <v>0</v>
      </c>
      <c r="BH689" s="431">
        <f t="shared" si="1205"/>
        <v>0</v>
      </c>
      <c r="BI689" s="386">
        <v>0</v>
      </c>
      <c r="BJ689" s="431">
        <f t="shared" si="1206"/>
        <v>0</v>
      </c>
      <c r="BK689" s="385">
        <v>0</v>
      </c>
      <c r="BL689" s="445">
        <f t="shared" si="1207"/>
        <v>0</v>
      </c>
      <c r="BM689" s="77" t="s">
        <v>205</v>
      </c>
      <c r="BN689" s="306"/>
      <c r="BO689" s="599"/>
      <c r="BP689" s="306" t="str">
        <f t="shared" si="1216"/>
        <v>827577-001</v>
      </c>
    </row>
    <row r="690" spans="1:68" ht="14.25" hidden="1" customHeight="1">
      <c r="A690" s="493" t="s">
        <v>864</v>
      </c>
      <c r="B690" s="130" t="s">
        <v>1422</v>
      </c>
      <c r="C690" s="544" t="s">
        <v>87</v>
      </c>
      <c r="D690" s="549" t="s">
        <v>161</v>
      </c>
      <c r="E690" s="550" t="s">
        <v>194</v>
      </c>
      <c r="F690" s="1070"/>
      <c r="G690" s="214">
        <v>2012</v>
      </c>
      <c r="H690" s="176" t="s">
        <v>1527</v>
      </c>
      <c r="I690" s="176" t="s">
        <v>204</v>
      </c>
      <c r="J690" s="330" t="s">
        <v>196</v>
      </c>
      <c r="K690" s="176" t="s">
        <v>1181</v>
      </c>
      <c r="L690" s="176" t="s">
        <v>1466</v>
      </c>
      <c r="M690" s="327" t="s">
        <v>1467</v>
      </c>
      <c r="N690" s="55">
        <v>2.3199999999999998</v>
      </c>
      <c r="O690" s="55">
        <f t="shared" si="1208"/>
        <v>2.67</v>
      </c>
      <c r="P690" s="55">
        <v>2.67</v>
      </c>
      <c r="Q690" s="55">
        <f t="shared" si="1209"/>
        <v>2.67</v>
      </c>
      <c r="R690" s="55">
        <f t="shared" si="1209"/>
        <v>2.67</v>
      </c>
      <c r="S690" s="55">
        <f t="shared" si="1209"/>
        <v>2.67</v>
      </c>
      <c r="T690" s="55">
        <f t="shared" si="1209"/>
        <v>2.67</v>
      </c>
      <c r="U690" s="55">
        <f t="shared" si="1210"/>
        <v>2.67</v>
      </c>
      <c r="V690" s="55">
        <f t="shared" si="1210"/>
        <v>2.67</v>
      </c>
      <c r="W690" s="55">
        <f t="shared" si="1210"/>
        <v>2.67</v>
      </c>
      <c r="X690" s="55">
        <v>2.67</v>
      </c>
      <c r="Y690" s="55">
        <f t="shared" ref="Y690:AA690" si="1349">X690</f>
        <v>2.67</v>
      </c>
      <c r="Z690" s="55">
        <f t="shared" si="1349"/>
        <v>2.67</v>
      </c>
      <c r="AA690" s="55">
        <f t="shared" si="1349"/>
        <v>2.67</v>
      </c>
      <c r="AB690" s="147">
        <f t="shared" si="1212"/>
        <v>0.13</v>
      </c>
      <c r="AC690" s="147">
        <v>0.13</v>
      </c>
      <c r="AD690" s="147">
        <f t="shared" ref="AD690:AJ690" si="1350">AC690</f>
        <v>0.13</v>
      </c>
      <c r="AE690" s="147">
        <f t="shared" si="1350"/>
        <v>0.13</v>
      </c>
      <c r="AF690" s="147">
        <f t="shared" si="1350"/>
        <v>0.13</v>
      </c>
      <c r="AG690" s="147">
        <f t="shared" si="1350"/>
        <v>0.13</v>
      </c>
      <c r="AH690" s="147">
        <f t="shared" si="1350"/>
        <v>0.13</v>
      </c>
      <c r="AI690" s="147">
        <f t="shared" si="1350"/>
        <v>0.13</v>
      </c>
      <c r="AJ690" s="147">
        <f t="shared" si="1350"/>
        <v>0.13</v>
      </c>
      <c r="AK690" s="147">
        <v>0.13</v>
      </c>
      <c r="AL690" s="147">
        <f t="shared" ref="AL690:AN690" si="1351">AK690</f>
        <v>0.13</v>
      </c>
      <c r="AM690" s="147">
        <f t="shared" si="1351"/>
        <v>0.13</v>
      </c>
      <c r="AN690" s="147">
        <f t="shared" si="1351"/>
        <v>0.13</v>
      </c>
      <c r="AO690" s="420">
        <v>0</v>
      </c>
      <c r="AP690" s="431">
        <f t="shared" si="1197"/>
        <v>0</v>
      </c>
      <c r="AQ690" s="385">
        <v>0</v>
      </c>
      <c r="AR690" s="237">
        <f t="shared" si="1198"/>
        <v>0</v>
      </c>
      <c r="AS690" s="96">
        <v>0</v>
      </c>
      <c r="AT690" s="431">
        <f t="shared" si="1199"/>
        <v>0</v>
      </c>
      <c r="AU690" s="420">
        <v>0</v>
      </c>
      <c r="AV690" s="431">
        <f t="shared" si="1200"/>
        <v>0</v>
      </c>
      <c r="AW690" s="385">
        <v>0</v>
      </c>
      <c r="AX690" s="431">
        <f t="shared" si="1201"/>
        <v>0</v>
      </c>
      <c r="AY690" s="386">
        <v>0</v>
      </c>
      <c r="AZ690" s="431">
        <f t="shared" si="1202"/>
        <v>0</v>
      </c>
      <c r="BA690" s="386">
        <v>0</v>
      </c>
      <c r="BB690" s="431">
        <f t="shared" si="1203"/>
        <v>0</v>
      </c>
      <c r="BC690" s="386">
        <v>0</v>
      </c>
      <c r="BD690" s="431">
        <f t="shared" si="1215"/>
        <v>0</v>
      </c>
      <c r="BE690" s="385">
        <v>0</v>
      </c>
      <c r="BF690" s="431">
        <f t="shared" si="1204"/>
        <v>0</v>
      </c>
      <c r="BG690" s="386">
        <v>0</v>
      </c>
      <c r="BH690" s="431">
        <f t="shared" si="1205"/>
        <v>0</v>
      </c>
      <c r="BI690" s="386">
        <v>0</v>
      </c>
      <c r="BJ690" s="431">
        <f t="shared" si="1206"/>
        <v>0</v>
      </c>
      <c r="BK690" s="385">
        <v>0</v>
      </c>
      <c r="BL690" s="445">
        <f t="shared" si="1207"/>
        <v>0</v>
      </c>
      <c r="BM690" s="77" t="s">
        <v>205</v>
      </c>
      <c r="BN690" s="306"/>
      <c r="BO690" s="599"/>
      <c r="BP690" s="306" t="str">
        <f t="shared" si="1216"/>
        <v>827577-001</v>
      </c>
    </row>
    <row r="691" spans="1:68" ht="14.25" hidden="1" customHeight="1">
      <c r="A691" s="493" t="s">
        <v>864</v>
      </c>
      <c r="B691" s="130" t="s">
        <v>1422</v>
      </c>
      <c r="C691" s="544" t="s">
        <v>87</v>
      </c>
      <c r="D691" s="549" t="s">
        <v>161</v>
      </c>
      <c r="E691" s="550" t="s">
        <v>194</v>
      </c>
      <c r="F691" s="1070"/>
      <c r="G691" s="214">
        <v>2012</v>
      </c>
      <c r="H691" s="176" t="s">
        <v>1527</v>
      </c>
      <c r="I691" s="176" t="s">
        <v>204</v>
      </c>
      <c r="J691" s="330" t="s">
        <v>196</v>
      </c>
      <c r="K691" s="176" t="s">
        <v>1181</v>
      </c>
      <c r="L691" s="176" t="s">
        <v>1188</v>
      </c>
      <c r="M691" s="327" t="s">
        <v>1528</v>
      </c>
      <c r="N691" s="55">
        <v>2.3199999999999998</v>
      </c>
      <c r="O691" s="55">
        <f t="shared" si="1208"/>
        <v>2.62</v>
      </c>
      <c r="P691" s="55">
        <v>2.62</v>
      </c>
      <c r="Q691" s="55">
        <f t="shared" si="1209"/>
        <v>2.62</v>
      </c>
      <c r="R691" s="55">
        <f t="shared" si="1209"/>
        <v>2.62</v>
      </c>
      <c r="S691" s="55">
        <f t="shared" si="1209"/>
        <v>2.62</v>
      </c>
      <c r="T691" s="55">
        <f t="shared" si="1209"/>
        <v>2.62</v>
      </c>
      <c r="U691" s="55">
        <f t="shared" si="1210"/>
        <v>2.62</v>
      </c>
      <c r="V691" s="55">
        <f t="shared" si="1210"/>
        <v>2.62</v>
      </c>
      <c r="W691" s="55">
        <f t="shared" si="1210"/>
        <v>2.62</v>
      </c>
      <c r="X691" s="55">
        <v>2.62</v>
      </c>
      <c r="Y691" s="55">
        <f t="shared" ref="Y691:AA691" si="1352">X691</f>
        <v>2.62</v>
      </c>
      <c r="Z691" s="55">
        <f t="shared" si="1352"/>
        <v>2.62</v>
      </c>
      <c r="AA691" s="55">
        <f t="shared" si="1352"/>
        <v>2.62</v>
      </c>
      <c r="AB691" s="147">
        <f t="shared" si="1212"/>
        <v>0.13</v>
      </c>
      <c r="AC691" s="147">
        <v>0.13</v>
      </c>
      <c r="AD691" s="147">
        <f t="shared" ref="AD691:AJ691" si="1353">AC691</f>
        <v>0.13</v>
      </c>
      <c r="AE691" s="147">
        <f t="shared" si="1353"/>
        <v>0.13</v>
      </c>
      <c r="AF691" s="147">
        <f t="shared" si="1353"/>
        <v>0.13</v>
      </c>
      <c r="AG691" s="147">
        <f t="shared" si="1353"/>
        <v>0.13</v>
      </c>
      <c r="AH691" s="147">
        <f t="shared" si="1353"/>
        <v>0.13</v>
      </c>
      <c r="AI691" s="147">
        <f t="shared" si="1353"/>
        <v>0.13</v>
      </c>
      <c r="AJ691" s="147">
        <f t="shared" si="1353"/>
        <v>0.13</v>
      </c>
      <c r="AK691" s="147">
        <v>0.13</v>
      </c>
      <c r="AL691" s="147">
        <f t="shared" ref="AL691:AN691" si="1354">AK691</f>
        <v>0.13</v>
      </c>
      <c r="AM691" s="147">
        <f t="shared" si="1354"/>
        <v>0.13</v>
      </c>
      <c r="AN691" s="147">
        <f t="shared" si="1354"/>
        <v>0.13</v>
      </c>
      <c r="AO691" s="420">
        <v>0</v>
      </c>
      <c r="AP691" s="431">
        <f t="shared" si="1197"/>
        <v>0</v>
      </c>
      <c r="AQ691" s="385">
        <v>0</v>
      </c>
      <c r="AR691" s="237">
        <f t="shared" si="1198"/>
        <v>0</v>
      </c>
      <c r="AS691" s="96">
        <v>0</v>
      </c>
      <c r="AT691" s="431">
        <f t="shared" si="1199"/>
        <v>0</v>
      </c>
      <c r="AU691" s="420">
        <v>0</v>
      </c>
      <c r="AV691" s="431">
        <f t="shared" si="1200"/>
        <v>0</v>
      </c>
      <c r="AW691" s="385">
        <v>0</v>
      </c>
      <c r="AX691" s="431">
        <f t="shared" si="1201"/>
        <v>0</v>
      </c>
      <c r="AY691" s="386">
        <v>0</v>
      </c>
      <c r="AZ691" s="431">
        <f t="shared" si="1202"/>
        <v>0</v>
      </c>
      <c r="BA691" s="386">
        <v>0</v>
      </c>
      <c r="BB691" s="431">
        <f t="shared" si="1203"/>
        <v>0</v>
      </c>
      <c r="BC691" s="386">
        <v>0</v>
      </c>
      <c r="BD691" s="431">
        <f t="shared" si="1215"/>
        <v>0</v>
      </c>
      <c r="BE691" s="385">
        <v>0</v>
      </c>
      <c r="BF691" s="431">
        <f t="shared" si="1204"/>
        <v>0</v>
      </c>
      <c r="BG691" s="386">
        <v>0</v>
      </c>
      <c r="BH691" s="431">
        <f t="shared" si="1205"/>
        <v>0</v>
      </c>
      <c r="BI691" s="386">
        <v>0</v>
      </c>
      <c r="BJ691" s="431">
        <f t="shared" si="1206"/>
        <v>0</v>
      </c>
      <c r="BK691" s="385">
        <v>0</v>
      </c>
      <c r="BL691" s="445">
        <f t="shared" si="1207"/>
        <v>0</v>
      </c>
      <c r="BM691" s="77" t="s">
        <v>205</v>
      </c>
      <c r="BN691" s="306"/>
      <c r="BO691" s="599"/>
      <c r="BP691" s="306" t="str">
        <f t="shared" si="1216"/>
        <v>827577-001</v>
      </c>
    </row>
    <row r="692" spans="1:68" ht="14.25" hidden="1" customHeight="1">
      <c r="A692" s="493" t="s">
        <v>864</v>
      </c>
      <c r="B692" s="130" t="s">
        <v>1422</v>
      </c>
      <c r="C692" s="544" t="s">
        <v>87</v>
      </c>
      <c r="D692" s="549" t="s">
        <v>161</v>
      </c>
      <c r="E692" s="550" t="s">
        <v>194</v>
      </c>
      <c r="F692" s="1070"/>
      <c r="G692" s="214">
        <v>2017</v>
      </c>
      <c r="H692" s="176" t="s">
        <v>1529</v>
      </c>
      <c r="I692" s="176" t="s">
        <v>204</v>
      </c>
      <c r="J692" s="330" t="s">
        <v>196</v>
      </c>
      <c r="K692" s="176" t="s">
        <v>1181</v>
      </c>
      <c r="L692" s="8" t="s">
        <v>1221</v>
      </c>
      <c r="M692" s="711" t="s">
        <v>1530</v>
      </c>
      <c r="N692" s="116">
        <v>1.75</v>
      </c>
      <c r="O692" s="55">
        <f t="shared" si="1208"/>
        <v>3.78</v>
      </c>
      <c r="P692" s="55">
        <v>3.78</v>
      </c>
      <c r="Q692" s="55">
        <f t="shared" si="1209"/>
        <v>3.78</v>
      </c>
      <c r="R692" s="55">
        <f t="shared" si="1209"/>
        <v>3.78</v>
      </c>
      <c r="S692" s="55">
        <f t="shared" si="1209"/>
        <v>3.78</v>
      </c>
      <c r="T692" s="55">
        <f t="shared" si="1209"/>
        <v>3.78</v>
      </c>
      <c r="U692" s="55">
        <f t="shared" si="1210"/>
        <v>3.78</v>
      </c>
      <c r="V692" s="55">
        <f t="shared" si="1210"/>
        <v>3.78</v>
      </c>
      <c r="W692" s="55">
        <f t="shared" si="1210"/>
        <v>3.78</v>
      </c>
      <c r="X692" s="55">
        <v>3.78</v>
      </c>
      <c r="Y692" s="55">
        <f t="shared" ref="Y692:AA692" si="1355">X692</f>
        <v>3.78</v>
      </c>
      <c r="Z692" s="55">
        <f t="shared" si="1355"/>
        <v>3.78</v>
      </c>
      <c r="AA692" s="55">
        <f t="shared" si="1355"/>
        <v>3.78</v>
      </c>
      <c r="AB692" s="147">
        <f t="shared" si="1212"/>
        <v>0</v>
      </c>
      <c r="AC692" s="147">
        <v>0</v>
      </c>
      <c r="AD692" s="147">
        <f t="shared" ref="AD692:AJ692" si="1356">AC692</f>
        <v>0</v>
      </c>
      <c r="AE692" s="147">
        <f t="shared" si="1356"/>
        <v>0</v>
      </c>
      <c r="AF692" s="147">
        <f t="shared" si="1356"/>
        <v>0</v>
      </c>
      <c r="AG692" s="147">
        <f t="shared" si="1356"/>
        <v>0</v>
      </c>
      <c r="AH692" s="147">
        <f t="shared" si="1356"/>
        <v>0</v>
      </c>
      <c r="AI692" s="147">
        <f t="shared" si="1356"/>
        <v>0</v>
      </c>
      <c r="AJ692" s="147">
        <f t="shared" si="1356"/>
        <v>0</v>
      </c>
      <c r="AK692" s="147">
        <v>0</v>
      </c>
      <c r="AL692" s="147">
        <f t="shared" ref="AL692:AN692" si="1357">AK692</f>
        <v>0</v>
      </c>
      <c r="AM692" s="147">
        <f t="shared" si="1357"/>
        <v>0</v>
      </c>
      <c r="AN692" s="147">
        <f t="shared" si="1357"/>
        <v>0</v>
      </c>
      <c r="AO692" s="420">
        <v>0</v>
      </c>
      <c r="AP692" s="431">
        <f t="shared" si="1197"/>
        <v>0</v>
      </c>
      <c r="AQ692" s="385">
        <v>0</v>
      </c>
      <c r="AR692" s="237">
        <f t="shared" si="1198"/>
        <v>0</v>
      </c>
      <c r="AS692" s="96">
        <v>0</v>
      </c>
      <c r="AT692" s="431">
        <f t="shared" si="1199"/>
        <v>0</v>
      </c>
      <c r="AU692" s="420">
        <v>0</v>
      </c>
      <c r="AV692" s="431">
        <f t="shared" si="1200"/>
        <v>0</v>
      </c>
      <c r="AW692" s="385">
        <v>0</v>
      </c>
      <c r="AX692" s="431">
        <f t="shared" si="1201"/>
        <v>0</v>
      </c>
      <c r="AY692" s="386">
        <v>0</v>
      </c>
      <c r="AZ692" s="431">
        <f t="shared" si="1202"/>
        <v>0</v>
      </c>
      <c r="BA692" s="386">
        <v>0</v>
      </c>
      <c r="BB692" s="431">
        <f t="shared" si="1203"/>
        <v>0</v>
      </c>
      <c r="BC692" s="386">
        <v>0</v>
      </c>
      <c r="BD692" s="431">
        <f t="shared" si="1215"/>
        <v>0</v>
      </c>
      <c r="BE692" s="385">
        <v>0</v>
      </c>
      <c r="BF692" s="431">
        <f t="shared" si="1204"/>
        <v>0</v>
      </c>
      <c r="BG692" s="386">
        <v>0</v>
      </c>
      <c r="BH692" s="431">
        <f t="shared" si="1205"/>
        <v>0</v>
      </c>
      <c r="BI692" s="386">
        <v>0</v>
      </c>
      <c r="BJ692" s="431">
        <f t="shared" si="1206"/>
        <v>0</v>
      </c>
      <c r="BK692" s="385">
        <v>0</v>
      </c>
      <c r="BL692" s="445">
        <f t="shared" si="1207"/>
        <v>0</v>
      </c>
      <c r="BM692" s="77" t="s">
        <v>514</v>
      </c>
      <c r="BN692" s="306"/>
      <c r="BO692" s="599"/>
      <c r="BP692" s="306" t="str">
        <f t="shared" si="1216"/>
        <v>672652-002</v>
      </c>
    </row>
    <row r="693" spans="1:68" ht="14.25" hidden="1" customHeight="1">
      <c r="A693" s="493" t="s">
        <v>864</v>
      </c>
      <c r="B693" s="130" t="s">
        <v>1422</v>
      </c>
      <c r="C693" s="544" t="s">
        <v>87</v>
      </c>
      <c r="D693" s="549" t="s">
        <v>161</v>
      </c>
      <c r="E693" s="550" t="s">
        <v>194</v>
      </c>
      <c r="F693" s="1070"/>
      <c r="G693" s="214">
        <v>2017</v>
      </c>
      <c r="H693" s="176" t="s">
        <v>1529</v>
      </c>
      <c r="I693" s="176" t="s">
        <v>204</v>
      </c>
      <c r="J693" s="330" t="s">
        <v>196</v>
      </c>
      <c r="K693" s="176" t="s">
        <v>1181</v>
      </c>
      <c r="L693" s="176" t="s">
        <v>1221</v>
      </c>
      <c r="M693" s="327" t="s">
        <v>1459</v>
      </c>
      <c r="N693" s="55">
        <v>1.75</v>
      </c>
      <c r="O693" s="55">
        <f t="shared" si="1208"/>
        <v>4.16</v>
      </c>
      <c r="P693" s="55">
        <v>4.16</v>
      </c>
      <c r="Q693" s="55">
        <f t="shared" si="1209"/>
        <v>4.16</v>
      </c>
      <c r="R693" s="55">
        <f t="shared" si="1209"/>
        <v>4.16</v>
      </c>
      <c r="S693" s="55">
        <f t="shared" si="1209"/>
        <v>4.16</v>
      </c>
      <c r="T693" s="55">
        <f t="shared" si="1209"/>
        <v>4.16</v>
      </c>
      <c r="U693" s="55">
        <f t="shared" si="1210"/>
        <v>4.16</v>
      </c>
      <c r="V693" s="55">
        <f t="shared" si="1210"/>
        <v>4.16</v>
      </c>
      <c r="W693" s="55">
        <f t="shared" si="1210"/>
        <v>4.16</v>
      </c>
      <c r="X693" s="55">
        <v>4.16</v>
      </c>
      <c r="Y693" s="55">
        <f t="shared" ref="Y693:AA693" si="1358">X693</f>
        <v>4.16</v>
      </c>
      <c r="Z693" s="55">
        <f t="shared" si="1358"/>
        <v>4.16</v>
      </c>
      <c r="AA693" s="55">
        <f t="shared" si="1358"/>
        <v>4.16</v>
      </c>
      <c r="AB693" s="147">
        <f t="shared" si="1212"/>
        <v>0</v>
      </c>
      <c r="AC693" s="147">
        <v>0</v>
      </c>
      <c r="AD693" s="147">
        <f t="shared" ref="AD693:AJ693" si="1359">AC693</f>
        <v>0</v>
      </c>
      <c r="AE693" s="147">
        <f t="shared" si="1359"/>
        <v>0</v>
      </c>
      <c r="AF693" s="147">
        <f t="shared" si="1359"/>
        <v>0</v>
      </c>
      <c r="AG693" s="147">
        <f t="shared" si="1359"/>
        <v>0</v>
      </c>
      <c r="AH693" s="147">
        <f t="shared" si="1359"/>
        <v>0</v>
      </c>
      <c r="AI693" s="147">
        <f t="shared" si="1359"/>
        <v>0</v>
      </c>
      <c r="AJ693" s="147">
        <f t="shared" si="1359"/>
        <v>0</v>
      </c>
      <c r="AK693" s="147">
        <v>0</v>
      </c>
      <c r="AL693" s="147">
        <f t="shared" ref="AL693:AN693" si="1360">AK693</f>
        <v>0</v>
      </c>
      <c r="AM693" s="147">
        <f t="shared" si="1360"/>
        <v>0</v>
      </c>
      <c r="AN693" s="147">
        <f t="shared" si="1360"/>
        <v>0</v>
      </c>
      <c r="AO693" s="420">
        <v>300</v>
      </c>
      <c r="AP693" s="431">
        <f t="shared" si="1197"/>
        <v>0</v>
      </c>
      <c r="AQ693" s="385">
        <v>300</v>
      </c>
      <c r="AR693" s="237">
        <f t="shared" si="1198"/>
        <v>0</v>
      </c>
      <c r="AS693" s="96">
        <v>0</v>
      </c>
      <c r="AT693" s="431">
        <f t="shared" si="1199"/>
        <v>0</v>
      </c>
      <c r="AU693" s="420">
        <v>0</v>
      </c>
      <c r="AV693" s="431">
        <f t="shared" si="1200"/>
        <v>0</v>
      </c>
      <c r="AW693" s="385">
        <v>0</v>
      </c>
      <c r="AX693" s="431">
        <f t="shared" si="1201"/>
        <v>0</v>
      </c>
      <c r="AY693" s="386">
        <v>0</v>
      </c>
      <c r="AZ693" s="431">
        <f t="shared" si="1202"/>
        <v>0</v>
      </c>
      <c r="BA693" s="386">
        <v>0</v>
      </c>
      <c r="BB693" s="431">
        <f t="shared" si="1203"/>
        <v>0</v>
      </c>
      <c r="BC693" s="386">
        <v>200</v>
      </c>
      <c r="BD693" s="431">
        <f t="shared" si="1215"/>
        <v>0</v>
      </c>
      <c r="BE693" s="385">
        <v>100</v>
      </c>
      <c r="BF693" s="431">
        <f t="shared" si="1204"/>
        <v>0</v>
      </c>
      <c r="BG693" s="386">
        <v>0</v>
      </c>
      <c r="BH693" s="431">
        <f t="shared" si="1205"/>
        <v>0</v>
      </c>
      <c r="BI693" s="386">
        <v>0</v>
      </c>
      <c r="BJ693" s="431">
        <f t="shared" si="1206"/>
        <v>0</v>
      </c>
      <c r="BK693" s="385">
        <v>0</v>
      </c>
      <c r="BL693" s="445">
        <f t="shared" si="1207"/>
        <v>0</v>
      </c>
      <c r="BM693" s="77" t="s">
        <v>514</v>
      </c>
      <c r="BN693" s="306"/>
      <c r="BO693" s="599"/>
      <c r="BP693" s="306" t="str">
        <f t="shared" si="1216"/>
        <v>672652-002</v>
      </c>
    </row>
    <row r="694" spans="1:68" ht="14.25" hidden="1" customHeight="1">
      <c r="A694" s="493" t="s">
        <v>864</v>
      </c>
      <c r="B694" s="130" t="s">
        <v>1422</v>
      </c>
      <c r="C694" s="544" t="s">
        <v>87</v>
      </c>
      <c r="D694" s="549" t="s">
        <v>161</v>
      </c>
      <c r="E694" s="550" t="s">
        <v>194</v>
      </c>
      <c r="F694" s="1070"/>
      <c r="G694" s="214">
        <v>2017</v>
      </c>
      <c r="H694" s="176" t="s">
        <v>1529</v>
      </c>
      <c r="I694" s="176" t="s">
        <v>204</v>
      </c>
      <c r="J694" s="330" t="s">
        <v>196</v>
      </c>
      <c r="K694" s="176" t="s">
        <v>1181</v>
      </c>
      <c r="L694" s="176" t="s">
        <v>1221</v>
      </c>
      <c r="M694" s="327" t="s">
        <v>1461</v>
      </c>
      <c r="N694" s="55">
        <v>1.75</v>
      </c>
      <c r="O694" s="55">
        <f t="shared" si="1208"/>
        <v>3.78</v>
      </c>
      <c r="P694" s="55">
        <v>3.78</v>
      </c>
      <c r="Q694" s="55">
        <f t="shared" si="1209"/>
        <v>3.78</v>
      </c>
      <c r="R694" s="55">
        <f t="shared" si="1209"/>
        <v>3.78</v>
      </c>
      <c r="S694" s="55">
        <f t="shared" si="1209"/>
        <v>3.78</v>
      </c>
      <c r="T694" s="55">
        <f t="shared" si="1209"/>
        <v>3.78</v>
      </c>
      <c r="U694" s="55">
        <f t="shared" si="1210"/>
        <v>3.78</v>
      </c>
      <c r="V694" s="55">
        <f t="shared" si="1210"/>
        <v>3.78</v>
      </c>
      <c r="W694" s="55">
        <f t="shared" si="1210"/>
        <v>3.78</v>
      </c>
      <c r="X694" s="55">
        <v>3.78</v>
      </c>
      <c r="Y694" s="55">
        <f t="shared" ref="Y694:AA694" si="1361">X694</f>
        <v>3.78</v>
      </c>
      <c r="Z694" s="55">
        <f t="shared" si="1361"/>
        <v>3.78</v>
      </c>
      <c r="AA694" s="55">
        <f t="shared" si="1361"/>
        <v>3.78</v>
      </c>
      <c r="AB694" s="147">
        <f t="shared" si="1212"/>
        <v>0</v>
      </c>
      <c r="AC694" s="147">
        <v>0</v>
      </c>
      <c r="AD694" s="147">
        <f t="shared" ref="AD694:AJ694" si="1362">AC694</f>
        <v>0</v>
      </c>
      <c r="AE694" s="147">
        <f t="shared" si="1362"/>
        <v>0</v>
      </c>
      <c r="AF694" s="147">
        <f t="shared" si="1362"/>
        <v>0</v>
      </c>
      <c r="AG694" s="147">
        <f t="shared" si="1362"/>
        <v>0</v>
      </c>
      <c r="AH694" s="147">
        <f t="shared" si="1362"/>
        <v>0</v>
      </c>
      <c r="AI694" s="147">
        <f t="shared" si="1362"/>
        <v>0</v>
      </c>
      <c r="AJ694" s="147">
        <f t="shared" si="1362"/>
        <v>0</v>
      </c>
      <c r="AK694" s="147">
        <v>0</v>
      </c>
      <c r="AL694" s="147">
        <f t="shared" ref="AL694:AN694" si="1363">AK694</f>
        <v>0</v>
      </c>
      <c r="AM694" s="147">
        <f t="shared" si="1363"/>
        <v>0</v>
      </c>
      <c r="AN694" s="147">
        <f t="shared" si="1363"/>
        <v>0</v>
      </c>
      <c r="AO694" s="420">
        <v>100</v>
      </c>
      <c r="AP694" s="431">
        <f t="shared" si="1197"/>
        <v>0</v>
      </c>
      <c r="AQ694" s="385">
        <v>0</v>
      </c>
      <c r="AR694" s="237">
        <f t="shared" si="1198"/>
        <v>0</v>
      </c>
      <c r="AS694" s="96">
        <v>0</v>
      </c>
      <c r="AT694" s="431">
        <f t="shared" si="1199"/>
        <v>0</v>
      </c>
      <c r="AU694" s="420">
        <v>100</v>
      </c>
      <c r="AV694" s="431">
        <f t="shared" si="1200"/>
        <v>0</v>
      </c>
      <c r="AW694" s="385">
        <v>0</v>
      </c>
      <c r="AX694" s="431">
        <f t="shared" si="1201"/>
        <v>0</v>
      </c>
      <c r="AY694" s="386">
        <v>0</v>
      </c>
      <c r="AZ694" s="431">
        <f t="shared" si="1202"/>
        <v>0</v>
      </c>
      <c r="BA694" s="386">
        <v>100</v>
      </c>
      <c r="BB694" s="431">
        <f t="shared" si="1203"/>
        <v>0</v>
      </c>
      <c r="BC694" s="386">
        <v>0</v>
      </c>
      <c r="BD694" s="431">
        <f t="shared" si="1215"/>
        <v>0</v>
      </c>
      <c r="BE694" s="385">
        <v>0</v>
      </c>
      <c r="BF694" s="431">
        <f t="shared" si="1204"/>
        <v>0</v>
      </c>
      <c r="BG694" s="386">
        <v>200</v>
      </c>
      <c r="BH694" s="431">
        <f t="shared" si="1205"/>
        <v>0</v>
      </c>
      <c r="BI694" s="386">
        <v>200</v>
      </c>
      <c r="BJ694" s="431">
        <f t="shared" si="1206"/>
        <v>0</v>
      </c>
      <c r="BK694" s="385">
        <v>200</v>
      </c>
      <c r="BL694" s="445">
        <f t="shared" si="1207"/>
        <v>0</v>
      </c>
      <c r="BM694" s="77" t="s">
        <v>514</v>
      </c>
      <c r="BN694" s="306"/>
      <c r="BO694" s="599"/>
      <c r="BP694" s="306" t="str">
        <f t="shared" si="1216"/>
        <v>672652-002</v>
      </c>
    </row>
    <row r="695" spans="1:68" ht="14.25" hidden="1" customHeight="1">
      <c r="A695" s="493" t="s">
        <v>864</v>
      </c>
      <c r="B695" s="130" t="s">
        <v>1422</v>
      </c>
      <c r="C695" s="544" t="s">
        <v>87</v>
      </c>
      <c r="D695" s="549" t="s">
        <v>161</v>
      </c>
      <c r="E695" s="550" t="s">
        <v>194</v>
      </c>
      <c r="F695" s="1070"/>
      <c r="G695" s="214">
        <v>2017</v>
      </c>
      <c r="H695" s="176" t="s">
        <v>1529</v>
      </c>
      <c r="I695" s="176" t="s">
        <v>204</v>
      </c>
      <c r="J695" s="330" t="s">
        <v>196</v>
      </c>
      <c r="K695" s="176" t="s">
        <v>1181</v>
      </c>
      <c r="L695" s="176" t="s">
        <v>1531</v>
      </c>
      <c r="M695" s="327" t="s">
        <v>1532</v>
      </c>
      <c r="N695" s="55">
        <v>1.75</v>
      </c>
      <c r="O695" s="55">
        <f t="shared" si="1208"/>
        <v>2.37</v>
      </c>
      <c r="P695" s="55">
        <v>2.37</v>
      </c>
      <c r="Q695" s="55">
        <f t="shared" si="1209"/>
        <v>2.37</v>
      </c>
      <c r="R695" s="55">
        <f t="shared" si="1209"/>
        <v>2.37</v>
      </c>
      <c r="S695" s="55">
        <f t="shared" si="1209"/>
        <v>2.37</v>
      </c>
      <c r="T695" s="55">
        <f t="shared" si="1209"/>
        <v>2.37</v>
      </c>
      <c r="U695" s="55">
        <f t="shared" si="1210"/>
        <v>2.37</v>
      </c>
      <c r="V695" s="55">
        <f t="shared" si="1210"/>
        <v>2.37</v>
      </c>
      <c r="W695" s="55">
        <f t="shared" si="1210"/>
        <v>2.37</v>
      </c>
      <c r="X695" s="55">
        <v>2.37</v>
      </c>
      <c r="Y695" s="55">
        <f t="shared" ref="Y695:AA695" si="1364">X695</f>
        <v>2.37</v>
      </c>
      <c r="Z695" s="55">
        <f t="shared" si="1364"/>
        <v>2.37</v>
      </c>
      <c r="AA695" s="55">
        <f t="shared" si="1364"/>
        <v>2.37</v>
      </c>
      <c r="AB695" s="147">
        <f t="shared" si="1212"/>
        <v>0</v>
      </c>
      <c r="AC695" s="147">
        <v>0</v>
      </c>
      <c r="AD695" s="147">
        <f t="shared" ref="AD695:AJ695" si="1365">AC695</f>
        <v>0</v>
      </c>
      <c r="AE695" s="147">
        <f t="shared" si="1365"/>
        <v>0</v>
      </c>
      <c r="AF695" s="147">
        <f t="shared" si="1365"/>
        <v>0</v>
      </c>
      <c r="AG695" s="147">
        <f t="shared" si="1365"/>
        <v>0</v>
      </c>
      <c r="AH695" s="147">
        <f t="shared" si="1365"/>
        <v>0</v>
      </c>
      <c r="AI695" s="147">
        <f t="shared" si="1365"/>
        <v>0</v>
      </c>
      <c r="AJ695" s="147">
        <f t="shared" si="1365"/>
        <v>0</v>
      </c>
      <c r="AK695" s="147">
        <v>0</v>
      </c>
      <c r="AL695" s="147">
        <f t="shared" ref="AL695:AN695" si="1366">AK695</f>
        <v>0</v>
      </c>
      <c r="AM695" s="147">
        <f t="shared" si="1366"/>
        <v>0</v>
      </c>
      <c r="AN695" s="147">
        <f t="shared" si="1366"/>
        <v>0</v>
      </c>
      <c r="AO695" s="420">
        <v>0</v>
      </c>
      <c r="AP695" s="431">
        <f t="shared" si="1197"/>
        <v>0</v>
      </c>
      <c r="AQ695" s="385">
        <v>0</v>
      </c>
      <c r="AR695" s="237">
        <f t="shared" si="1198"/>
        <v>0</v>
      </c>
      <c r="AS695" s="96">
        <v>0</v>
      </c>
      <c r="AT695" s="431">
        <f t="shared" si="1199"/>
        <v>0</v>
      </c>
      <c r="AU695" s="420">
        <v>0</v>
      </c>
      <c r="AV695" s="431">
        <f t="shared" si="1200"/>
        <v>0</v>
      </c>
      <c r="AW695" s="385">
        <v>0</v>
      </c>
      <c r="AX695" s="431">
        <f t="shared" si="1201"/>
        <v>0</v>
      </c>
      <c r="AY695" s="386">
        <v>0</v>
      </c>
      <c r="AZ695" s="431">
        <f t="shared" si="1202"/>
        <v>0</v>
      </c>
      <c r="BA695" s="386"/>
      <c r="BB695" s="431">
        <f t="shared" si="1203"/>
        <v>0</v>
      </c>
      <c r="BC695" s="386">
        <v>0</v>
      </c>
      <c r="BD695" s="431">
        <f t="shared" si="1215"/>
        <v>0</v>
      </c>
      <c r="BE695" s="385">
        <v>0</v>
      </c>
      <c r="BF695" s="431">
        <f t="shared" si="1204"/>
        <v>0</v>
      </c>
      <c r="BG695" s="386">
        <v>0</v>
      </c>
      <c r="BH695" s="431">
        <f t="shared" si="1205"/>
        <v>0</v>
      </c>
      <c r="BI695" s="386">
        <v>0</v>
      </c>
      <c r="BJ695" s="431">
        <f t="shared" si="1206"/>
        <v>0</v>
      </c>
      <c r="BK695" s="385">
        <v>0</v>
      </c>
      <c r="BL695" s="445">
        <f t="shared" si="1207"/>
        <v>0</v>
      </c>
      <c r="BM695" s="77" t="s">
        <v>514</v>
      </c>
      <c r="BN695" s="306"/>
      <c r="BO695" s="599"/>
      <c r="BP695" s="306" t="str">
        <f t="shared" si="1216"/>
        <v>672652-002</v>
      </c>
    </row>
    <row r="696" spans="1:68" ht="14.25" hidden="1" customHeight="1">
      <c r="A696" s="493" t="s">
        <v>864</v>
      </c>
      <c r="B696" s="130" t="s">
        <v>1422</v>
      </c>
      <c r="C696" s="544" t="s">
        <v>87</v>
      </c>
      <c r="D696" s="549" t="s">
        <v>161</v>
      </c>
      <c r="E696" s="550" t="s">
        <v>194</v>
      </c>
      <c r="F696" s="1070"/>
      <c r="G696" s="214">
        <v>2017</v>
      </c>
      <c r="H696" s="176" t="s">
        <v>1529</v>
      </c>
      <c r="I696" s="176" t="s">
        <v>204</v>
      </c>
      <c r="J696" s="330" t="s">
        <v>196</v>
      </c>
      <c r="K696" s="176" t="s">
        <v>1181</v>
      </c>
      <c r="L696" s="8" t="s">
        <v>167</v>
      </c>
      <c r="M696" s="711" t="s">
        <v>1468</v>
      </c>
      <c r="N696" s="116">
        <v>1.75</v>
      </c>
      <c r="O696" s="55">
        <f t="shared" si="1208"/>
        <v>2.37</v>
      </c>
      <c r="P696" s="55">
        <v>2.37</v>
      </c>
      <c r="Q696" s="55">
        <f t="shared" si="1209"/>
        <v>2.37</v>
      </c>
      <c r="R696" s="55">
        <f t="shared" si="1209"/>
        <v>2.37</v>
      </c>
      <c r="S696" s="55">
        <f t="shared" si="1209"/>
        <v>2.37</v>
      </c>
      <c r="T696" s="55">
        <f t="shared" si="1209"/>
        <v>2.37</v>
      </c>
      <c r="U696" s="55">
        <f t="shared" si="1210"/>
        <v>2.37</v>
      </c>
      <c r="V696" s="55">
        <f t="shared" si="1210"/>
        <v>2.37</v>
      </c>
      <c r="W696" s="55">
        <f t="shared" si="1210"/>
        <v>2.37</v>
      </c>
      <c r="X696" s="55">
        <v>2.37</v>
      </c>
      <c r="Y696" s="55">
        <f t="shared" ref="Y696:AA696" si="1367">X696</f>
        <v>2.37</v>
      </c>
      <c r="Z696" s="55">
        <f t="shared" si="1367"/>
        <v>2.37</v>
      </c>
      <c r="AA696" s="55">
        <f t="shared" si="1367"/>
        <v>2.37</v>
      </c>
      <c r="AB696" s="147">
        <f t="shared" si="1212"/>
        <v>0</v>
      </c>
      <c r="AC696" s="147">
        <v>0</v>
      </c>
      <c r="AD696" s="147">
        <f t="shared" ref="AD696:AJ696" si="1368">AC696</f>
        <v>0</v>
      </c>
      <c r="AE696" s="147">
        <f t="shared" si="1368"/>
        <v>0</v>
      </c>
      <c r="AF696" s="147">
        <f t="shared" si="1368"/>
        <v>0</v>
      </c>
      <c r="AG696" s="147">
        <f t="shared" si="1368"/>
        <v>0</v>
      </c>
      <c r="AH696" s="147">
        <f t="shared" si="1368"/>
        <v>0</v>
      </c>
      <c r="AI696" s="147">
        <f t="shared" si="1368"/>
        <v>0</v>
      </c>
      <c r="AJ696" s="147">
        <f t="shared" si="1368"/>
        <v>0</v>
      </c>
      <c r="AK696" s="147">
        <v>0</v>
      </c>
      <c r="AL696" s="147">
        <f t="shared" ref="AL696:AN696" si="1369">AK696</f>
        <v>0</v>
      </c>
      <c r="AM696" s="147">
        <f t="shared" si="1369"/>
        <v>0</v>
      </c>
      <c r="AN696" s="147">
        <f t="shared" si="1369"/>
        <v>0</v>
      </c>
      <c r="AO696" s="420">
        <v>0</v>
      </c>
      <c r="AP696" s="431">
        <f t="shared" si="1197"/>
        <v>0</v>
      </c>
      <c r="AQ696" s="385">
        <v>0</v>
      </c>
      <c r="AR696" s="237">
        <f t="shared" si="1198"/>
        <v>0</v>
      </c>
      <c r="AS696" s="96">
        <v>0</v>
      </c>
      <c r="AT696" s="431">
        <f t="shared" si="1199"/>
        <v>0</v>
      </c>
      <c r="AU696" s="420">
        <v>0</v>
      </c>
      <c r="AV696" s="431">
        <f t="shared" si="1200"/>
        <v>0</v>
      </c>
      <c r="AW696" s="385">
        <v>0</v>
      </c>
      <c r="AX696" s="431">
        <f t="shared" si="1201"/>
        <v>0</v>
      </c>
      <c r="AY696" s="386">
        <v>0</v>
      </c>
      <c r="AZ696" s="431">
        <f t="shared" si="1202"/>
        <v>0</v>
      </c>
      <c r="BA696" s="386">
        <v>0</v>
      </c>
      <c r="BB696" s="431">
        <f t="shared" si="1203"/>
        <v>0</v>
      </c>
      <c r="BC696" s="386">
        <v>0</v>
      </c>
      <c r="BD696" s="431">
        <f t="shared" si="1215"/>
        <v>0</v>
      </c>
      <c r="BE696" s="385">
        <v>0</v>
      </c>
      <c r="BF696" s="431">
        <f t="shared" si="1204"/>
        <v>0</v>
      </c>
      <c r="BG696" s="386">
        <v>0</v>
      </c>
      <c r="BH696" s="431">
        <f t="shared" si="1205"/>
        <v>0</v>
      </c>
      <c r="BI696" s="386">
        <v>0</v>
      </c>
      <c r="BJ696" s="431">
        <f t="shared" si="1206"/>
        <v>0</v>
      </c>
      <c r="BK696" s="385">
        <v>0</v>
      </c>
      <c r="BL696" s="445">
        <f t="shared" si="1207"/>
        <v>0</v>
      </c>
      <c r="BM696" s="77" t="s">
        <v>514</v>
      </c>
      <c r="BN696" s="306"/>
      <c r="BO696" s="599"/>
      <c r="BP696" s="306" t="str">
        <f t="shared" si="1216"/>
        <v>672652-002</v>
      </c>
    </row>
    <row r="697" spans="1:68" ht="14.25" hidden="1" customHeight="1">
      <c r="A697" s="493" t="s">
        <v>864</v>
      </c>
      <c r="B697" s="130" t="s">
        <v>1422</v>
      </c>
      <c r="C697" s="544" t="s">
        <v>87</v>
      </c>
      <c r="D697" s="549" t="s">
        <v>161</v>
      </c>
      <c r="E697" s="550" t="s">
        <v>194</v>
      </c>
      <c r="F697" s="1070"/>
      <c r="G697" s="214">
        <v>2017</v>
      </c>
      <c r="H697" s="176" t="s">
        <v>1529</v>
      </c>
      <c r="I697" s="176" t="s">
        <v>204</v>
      </c>
      <c r="J697" s="330" t="s">
        <v>196</v>
      </c>
      <c r="K697" s="176" t="s">
        <v>1181</v>
      </c>
      <c r="L697" s="8" t="s">
        <v>167</v>
      </c>
      <c r="M697" s="711" t="s">
        <v>1468</v>
      </c>
      <c r="N697" s="116">
        <v>1.75</v>
      </c>
      <c r="O697" s="55">
        <f t="shared" si="1208"/>
        <v>2.37</v>
      </c>
      <c r="P697" s="55">
        <v>2.37</v>
      </c>
      <c r="Q697" s="55">
        <f t="shared" si="1209"/>
        <v>2.37</v>
      </c>
      <c r="R697" s="55">
        <f t="shared" si="1209"/>
        <v>2.37</v>
      </c>
      <c r="S697" s="55">
        <f t="shared" si="1209"/>
        <v>2.37</v>
      </c>
      <c r="T697" s="55">
        <f t="shared" si="1209"/>
        <v>2.37</v>
      </c>
      <c r="U697" s="55">
        <f t="shared" si="1210"/>
        <v>2.37</v>
      </c>
      <c r="V697" s="55">
        <f t="shared" si="1210"/>
        <v>2.37</v>
      </c>
      <c r="W697" s="55">
        <f t="shared" si="1210"/>
        <v>2.37</v>
      </c>
      <c r="X697" s="55">
        <v>2.37</v>
      </c>
      <c r="Y697" s="55">
        <f t="shared" ref="Y697:AA697" si="1370">X697</f>
        <v>2.37</v>
      </c>
      <c r="Z697" s="55">
        <f t="shared" si="1370"/>
        <v>2.37</v>
      </c>
      <c r="AA697" s="55">
        <f t="shared" si="1370"/>
        <v>2.37</v>
      </c>
      <c r="AB697" s="147">
        <f t="shared" si="1212"/>
        <v>0</v>
      </c>
      <c r="AC697" s="147">
        <v>0</v>
      </c>
      <c r="AD697" s="147">
        <f t="shared" ref="AD697:AJ697" si="1371">AC697</f>
        <v>0</v>
      </c>
      <c r="AE697" s="147">
        <f t="shared" si="1371"/>
        <v>0</v>
      </c>
      <c r="AF697" s="147">
        <f t="shared" si="1371"/>
        <v>0</v>
      </c>
      <c r="AG697" s="147">
        <f t="shared" si="1371"/>
        <v>0</v>
      </c>
      <c r="AH697" s="147">
        <f t="shared" si="1371"/>
        <v>0</v>
      </c>
      <c r="AI697" s="147">
        <f t="shared" si="1371"/>
        <v>0</v>
      </c>
      <c r="AJ697" s="147">
        <f t="shared" si="1371"/>
        <v>0</v>
      </c>
      <c r="AK697" s="147">
        <v>0</v>
      </c>
      <c r="AL697" s="147">
        <f t="shared" ref="AL697:AN697" si="1372">AK697</f>
        <v>0</v>
      </c>
      <c r="AM697" s="147">
        <f t="shared" si="1372"/>
        <v>0</v>
      </c>
      <c r="AN697" s="147">
        <f t="shared" si="1372"/>
        <v>0</v>
      </c>
      <c r="AO697" s="420">
        <v>0</v>
      </c>
      <c r="AP697" s="431">
        <f t="shared" si="1197"/>
        <v>0</v>
      </c>
      <c r="AQ697" s="385">
        <v>0</v>
      </c>
      <c r="AR697" s="237">
        <f t="shared" si="1198"/>
        <v>0</v>
      </c>
      <c r="AS697" s="96">
        <v>0</v>
      </c>
      <c r="AT697" s="431">
        <f t="shared" si="1199"/>
        <v>0</v>
      </c>
      <c r="AU697" s="420">
        <v>0</v>
      </c>
      <c r="AV697" s="431">
        <f t="shared" si="1200"/>
        <v>0</v>
      </c>
      <c r="AW697" s="385">
        <v>0</v>
      </c>
      <c r="AX697" s="431">
        <f t="shared" si="1201"/>
        <v>0</v>
      </c>
      <c r="AY697" s="386">
        <v>0</v>
      </c>
      <c r="AZ697" s="431">
        <f t="shared" si="1202"/>
        <v>0</v>
      </c>
      <c r="BA697" s="386">
        <v>0</v>
      </c>
      <c r="BB697" s="431">
        <f t="shared" si="1203"/>
        <v>0</v>
      </c>
      <c r="BC697" s="386">
        <v>0</v>
      </c>
      <c r="BD697" s="431">
        <f t="shared" si="1215"/>
        <v>0</v>
      </c>
      <c r="BE697" s="385">
        <v>0</v>
      </c>
      <c r="BF697" s="431">
        <f t="shared" si="1204"/>
        <v>0</v>
      </c>
      <c r="BG697" s="386">
        <v>0</v>
      </c>
      <c r="BH697" s="431">
        <f t="shared" si="1205"/>
        <v>0</v>
      </c>
      <c r="BI697" s="386">
        <v>0</v>
      </c>
      <c r="BJ697" s="431">
        <f t="shared" si="1206"/>
        <v>0</v>
      </c>
      <c r="BK697" s="385">
        <v>0</v>
      </c>
      <c r="BL697" s="445">
        <f t="shared" si="1207"/>
        <v>0</v>
      </c>
      <c r="BM697" s="77" t="s">
        <v>514</v>
      </c>
      <c r="BN697" s="306"/>
      <c r="BO697" s="599"/>
      <c r="BP697" s="306" t="str">
        <f t="shared" si="1216"/>
        <v>672652-002</v>
      </c>
    </row>
    <row r="698" spans="1:68" ht="14.25" hidden="1" customHeight="1">
      <c r="A698" s="493" t="s">
        <v>864</v>
      </c>
      <c r="B698" s="130" t="s">
        <v>1422</v>
      </c>
      <c r="C698" s="544" t="s">
        <v>87</v>
      </c>
      <c r="D698" s="549" t="s">
        <v>161</v>
      </c>
      <c r="E698" s="550" t="s">
        <v>194</v>
      </c>
      <c r="F698" s="1070"/>
      <c r="G698" s="214">
        <v>2017</v>
      </c>
      <c r="H698" s="176" t="s">
        <v>1529</v>
      </c>
      <c r="I698" s="176" t="s">
        <v>204</v>
      </c>
      <c r="J698" s="330" t="s">
        <v>196</v>
      </c>
      <c r="K698" s="176" t="s">
        <v>1181</v>
      </c>
      <c r="L698" s="176" t="s">
        <v>1466</v>
      </c>
      <c r="M698" s="327" t="s">
        <v>1467</v>
      </c>
      <c r="N698" s="55">
        <v>1.75</v>
      </c>
      <c r="O698" s="55">
        <f t="shared" si="1208"/>
        <v>2.85</v>
      </c>
      <c r="P698" s="55">
        <v>2.85</v>
      </c>
      <c r="Q698" s="55">
        <f t="shared" si="1209"/>
        <v>2.85</v>
      </c>
      <c r="R698" s="55">
        <f t="shared" si="1209"/>
        <v>2.85</v>
      </c>
      <c r="S698" s="55">
        <f t="shared" si="1209"/>
        <v>2.85</v>
      </c>
      <c r="T698" s="55">
        <f t="shared" si="1209"/>
        <v>2.85</v>
      </c>
      <c r="U698" s="55">
        <f t="shared" si="1210"/>
        <v>2.85</v>
      </c>
      <c r="V698" s="55">
        <f t="shared" si="1210"/>
        <v>2.85</v>
      </c>
      <c r="W698" s="55">
        <f t="shared" si="1210"/>
        <v>2.85</v>
      </c>
      <c r="X698" s="55">
        <v>2.85</v>
      </c>
      <c r="Y698" s="55">
        <f t="shared" ref="Y698:AA698" si="1373">X698</f>
        <v>2.85</v>
      </c>
      <c r="Z698" s="55">
        <f t="shared" si="1373"/>
        <v>2.85</v>
      </c>
      <c r="AA698" s="55">
        <f t="shared" si="1373"/>
        <v>2.85</v>
      </c>
      <c r="AB698" s="147">
        <f t="shared" si="1212"/>
        <v>0</v>
      </c>
      <c r="AC698" s="147">
        <v>0</v>
      </c>
      <c r="AD698" s="147">
        <f t="shared" ref="AD698:AJ698" si="1374">AC698</f>
        <v>0</v>
      </c>
      <c r="AE698" s="147">
        <f t="shared" si="1374"/>
        <v>0</v>
      </c>
      <c r="AF698" s="147">
        <f t="shared" si="1374"/>
        <v>0</v>
      </c>
      <c r="AG698" s="147">
        <f t="shared" si="1374"/>
        <v>0</v>
      </c>
      <c r="AH698" s="147">
        <f t="shared" si="1374"/>
        <v>0</v>
      </c>
      <c r="AI698" s="147">
        <f t="shared" si="1374"/>
        <v>0</v>
      </c>
      <c r="AJ698" s="147">
        <f t="shared" si="1374"/>
        <v>0</v>
      </c>
      <c r="AK698" s="147">
        <v>0</v>
      </c>
      <c r="AL698" s="147">
        <f t="shared" ref="AL698:AN698" si="1375">AK698</f>
        <v>0</v>
      </c>
      <c r="AM698" s="147">
        <f t="shared" si="1375"/>
        <v>0</v>
      </c>
      <c r="AN698" s="147">
        <f t="shared" si="1375"/>
        <v>0</v>
      </c>
      <c r="AO698" s="420">
        <v>0</v>
      </c>
      <c r="AP698" s="431">
        <f t="shared" si="1197"/>
        <v>0</v>
      </c>
      <c r="AQ698" s="385">
        <v>0</v>
      </c>
      <c r="AR698" s="237">
        <f t="shared" si="1198"/>
        <v>0</v>
      </c>
      <c r="AS698" s="96">
        <v>0</v>
      </c>
      <c r="AT698" s="431">
        <f t="shared" si="1199"/>
        <v>0</v>
      </c>
      <c r="AU698" s="420">
        <v>0</v>
      </c>
      <c r="AV698" s="431">
        <f t="shared" si="1200"/>
        <v>0</v>
      </c>
      <c r="AW698" s="385">
        <v>0</v>
      </c>
      <c r="AX698" s="431">
        <f t="shared" si="1201"/>
        <v>0</v>
      </c>
      <c r="AY698" s="386">
        <v>0</v>
      </c>
      <c r="AZ698" s="431">
        <f t="shared" si="1202"/>
        <v>0</v>
      </c>
      <c r="BA698" s="386">
        <v>0</v>
      </c>
      <c r="BB698" s="431">
        <f t="shared" si="1203"/>
        <v>0</v>
      </c>
      <c r="BC698" s="386">
        <v>0</v>
      </c>
      <c r="BD698" s="431">
        <f t="shared" si="1215"/>
        <v>0</v>
      </c>
      <c r="BE698" s="385">
        <v>0</v>
      </c>
      <c r="BF698" s="431">
        <f t="shared" si="1204"/>
        <v>0</v>
      </c>
      <c r="BG698" s="386">
        <v>0</v>
      </c>
      <c r="BH698" s="431">
        <f t="shared" si="1205"/>
        <v>0</v>
      </c>
      <c r="BI698" s="386">
        <v>0</v>
      </c>
      <c r="BJ698" s="431">
        <f t="shared" si="1206"/>
        <v>0</v>
      </c>
      <c r="BK698" s="385">
        <v>0</v>
      </c>
      <c r="BL698" s="445">
        <f t="shared" si="1207"/>
        <v>0</v>
      </c>
      <c r="BM698" s="77" t="s">
        <v>514</v>
      </c>
      <c r="BN698" s="306"/>
      <c r="BO698" s="599"/>
      <c r="BP698" s="306" t="str">
        <f t="shared" si="1216"/>
        <v>672652-002</v>
      </c>
    </row>
    <row r="699" spans="1:68" ht="14.25" hidden="1" customHeight="1">
      <c r="A699" s="493" t="s">
        <v>864</v>
      </c>
      <c r="B699" s="130" t="s">
        <v>1422</v>
      </c>
      <c r="C699" s="544" t="s">
        <v>87</v>
      </c>
      <c r="D699" s="549" t="s">
        <v>161</v>
      </c>
      <c r="E699" s="550" t="s">
        <v>194</v>
      </c>
      <c r="F699" s="1070"/>
      <c r="G699" s="214">
        <v>2017</v>
      </c>
      <c r="H699" s="176" t="s">
        <v>1529</v>
      </c>
      <c r="I699" s="176" t="s">
        <v>204</v>
      </c>
      <c r="J699" s="330" t="s">
        <v>196</v>
      </c>
      <c r="K699" s="176" t="s">
        <v>1181</v>
      </c>
      <c r="L699" s="176" t="s">
        <v>167</v>
      </c>
      <c r="M699" s="327" t="s">
        <v>1478</v>
      </c>
      <c r="N699" s="55">
        <v>1.75</v>
      </c>
      <c r="O699" s="55">
        <f t="shared" si="1208"/>
        <v>2.37</v>
      </c>
      <c r="P699" s="55">
        <v>2.37</v>
      </c>
      <c r="Q699" s="55">
        <f t="shared" si="1209"/>
        <v>2.37</v>
      </c>
      <c r="R699" s="55">
        <f t="shared" si="1209"/>
        <v>2.37</v>
      </c>
      <c r="S699" s="55">
        <f t="shared" si="1209"/>
        <v>2.37</v>
      </c>
      <c r="T699" s="55">
        <f t="shared" si="1209"/>
        <v>2.37</v>
      </c>
      <c r="U699" s="55">
        <f t="shared" si="1210"/>
        <v>2.37</v>
      </c>
      <c r="V699" s="55">
        <f t="shared" si="1210"/>
        <v>2.37</v>
      </c>
      <c r="W699" s="55">
        <f t="shared" si="1210"/>
        <v>2.37</v>
      </c>
      <c r="X699" s="55">
        <v>2.37</v>
      </c>
      <c r="Y699" s="55">
        <f t="shared" ref="Y699:AA699" si="1376">X699</f>
        <v>2.37</v>
      </c>
      <c r="Z699" s="55">
        <f t="shared" si="1376"/>
        <v>2.37</v>
      </c>
      <c r="AA699" s="55">
        <f t="shared" si="1376"/>
        <v>2.37</v>
      </c>
      <c r="AB699" s="147">
        <f t="shared" si="1212"/>
        <v>0</v>
      </c>
      <c r="AC699" s="147">
        <v>0</v>
      </c>
      <c r="AD699" s="147">
        <f t="shared" ref="AD699:AJ699" si="1377">AC699</f>
        <v>0</v>
      </c>
      <c r="AE699" s="147">
        <f t="shared" si="1377"/>
        <v>0</v>
      </c>
      <c r="AF699" s="147">
        <f t="shared" si="1377"/>
        <v>0</v>
      </c>
      <c r="AG699" s="147">
        <f t="shared" si="1377"/>
        <v>0</v>
      </c>
      <c r="AH699" s="147">
        <f t="shared" si="1377"/>
        <v>0</v>
      </c>
      <c r="AI699" s="147">
        <f t="shared" si="1377"/>
        <v>0</v>
      </c>
      <c r="AJ699" s="147">
        <f t="shared" si="1377"/>
        <v>0</v>
      </c>
      <c r="AK699" s="147">
        <v>0</v>
      </c>
      <c r="AL699" s="147">
        <f t="shared" ref="AL699:AN699" si="1378">AK699</f>
        <v>0</v>
      </c>
      <c r="AM699" s="147">
        <f t="shared" si="1378"/>
        <v>0</v>
      </c>
      <c r="AN699" s="147">
        <f t="shared" si="1378"/>
        <v>0</v>
      </c>
      <c r="AO699" s="420">
        <v>0</v>
      </c>
      <c r="AP699" s="431">
        <f t="shared" si="1197"/>
        <v>0</v>
      </c>
      <c r="AQ699" s="385">
        <v>0</v>
      </c>
      <c r="AR699" s="237">
        <f t="shared" si="1198"/>
        <v>0</v>
      </c>
      <c r="AS699" s="96">
        <v>0</v>
      </c>
      <c r="AT699" s="431">
        <f t="shared" si="1199"/>
        <v>0</v>
      </c>
      <c r="AU699" s="420">
        <v>0</v>
      </c>
      <c r="AV699" s="431">
        <f t="shared" si="1200"/>
        <v>0</v>
      </c>
      <c r="AW699" s="385">
        <v>0</v>
      </c>
      <c r="AX699" s="431">
        <f t="shared" si="1201"/>
        <v>0</v>
      </c>
      <c r="AY699" s="386">
        <v>0</v>
      </c>
      <c r="AZ699" s="431">
        <f t="shared" si="1202"/>
        <v>0</v>
      </c>
      <c r="BA699" s="386">
        <v>0</v>
      </c>
      <c r="BB699" s="431">
        <f t="shared" si="1203"/>
        <v>0</v>
      </c>
      <c r="BC699" s="386">
        <v>0</v>
      </c>
      <c r="BD699" s="431">
        <f t="shared" si="1215"/>
        <v>0</v>
      </c>
      <c r="BE699" s="385">
        <v>0</v>
      </c>
      <c r="BF699" s="431">
        <f t="shared" si="1204"/>
        <v>0</v>
      </c>
      <c r="BG699" s="386">
        <v>0</v>
      </c>
      <c r="BH699" s="431">
        <f t="shared" si="1205"/>
        <v>0</v>
      </c>
      <c r="BI699" s="386">
        <v>0</v>
      </c>
      <c r="BJ699" s="431">
        <f t="shared" si="1206"/>
        <v>0</v>
      </c>
      <c r="BK699" s="385">
        <v>0</v>
      </c>
      <c r="BL699" s="445">
        <f t="shared" si="1207"/>
        <v>0</v>
      </c>
      <c r="BM699" s="77" t="s">
        <v>514</v>
      </c>
      <c r="BN699" s="306"/>
      <c r="BO699" s="599"/>
      <c r="BP699" s="306" t="str">
        <f t="shared" si="1216"/>
        <v>672652-002</v>
      </c>
    </row>
    <row r="700" spans="1:68" ht="14.25" hidden="1" customHeight="1">
      <c r="A700" s="493" t="s">
        <v>864</v>
      </c>
      <c r="B700" s="130" t="s">
        <v>1422</v>
      </c>
      <c r="C700" s="544" t="s">
        <v>87</v>
      </c>
      <c r="D700" s="549" t="s">
        <v>161</v>
      </c>
      <c r="E700" s="550" t="s">
        <v>194</v>
      </c>
      <c r="F700" s="1070"/>
      <c r="G700" s="214">
        <v>2017</v>
      </c>
      <c r="H700" s="176" t="s">
        <v>1529</v>
      </c>
      <c r="I700" s="176" t="s">
        <v>204</v>
      </c>
      <c r="J700" s="330" t="s">
        <v>196</v>
      </c>
      <c r="K700" s="176" t="s">
        <v>1181</v>
      </c>
      <c r="L700" s="176" t="s">
        <v>167</v>
      </c>
      <c r="M700" s="327" t="s">
        <v>1468</v>
      </c>
      <c r="N700" s="55">
        <v>1.75</v>
      </c>
      <c r="O700" s="55">
        <f t="shared" si="1208"/>
        <v>2.37</v>
      </c>
      <c r="P700" s="55">
        <v>2.37</v>
      </c>
      <c r="Q700" s="55">
        <f t="shared" si="1209"/>
        <v>2.37</v>
      </c>
      <c r="R700" s="55">
        <f t="shared" si="1209"/>
        <v>2.37</v>
      </c>
      <c r="S700" s="55">
        <f t="shared" si="1209"/>
        <v>2.37</v>
      </c>
      <c r="T700" s="55">
        <f t="shared" si="1209"/>
        <v>2.37</v>
      </c>
      <c r="U700" s="55">
        <f t="shared" si="1210"/>
        <v>2.37</v>
      </c>
      <c r="V700" s="55">
        <f t="shared" si="1210"/>
        <v>2.37</v>
      </c>
      <c r="W700" s="55">
        <f t="shared" si="1210"/>
        <v>2.37</v>
      </c>
      <c r="X700" s="55">
        <v>2.37</v>
      </c>
      <c r="Y700" s="55">
        <f t="shared" ref="Y700:AA700" si="1379">X700</f>
        <v>2.37</v>
      </c>
      <c r="Z700" s="55">
        <f t="shared" si="1379"/>
        <v>2.37</v>
      </c>
      <c r="AA700" s="55">
        <f t="shared" si="1379"/>
        <v>2.37</v>
      </c>
      <c r="AB700" s="147">
        <f t="shared" si="1212"/>
        <v>0</v>
      </c>
      <c r="AC700" s="147">
        <v>0</v>
      </c>
      <c r="AD700" s="147">
        <f t="shared" ref="AD700:AJ700" si="1380">AC700</f>
        <v>0</v>
      </c>
      <c r="AE700" s="147">
        <f t="shared" si="1380"/>
        <v>0</v>
      </c>
      <c r="AF700" s="147">
        <f t="shared" si="1380"/>
        <v>0</v>
      </c>
      <c r="AG700" s="147">
        <f t="shared" si="1380"/>
        <v>0</v>
      </c>
      <c r="AH700" s="147">
        <f t="shared" si="1380"/>
        <v>0</v>
      </c>
      <c r="AI700" s="147">
        <f t="shared" si="1380"/>
        <v>0</v>
      </c>
      <c r="AJ700" s="147">
        <f t="shared" si="1380"/>
        <v>0</v>
      </c>
      <c r="AK700" s="147">
        <v>0</v>
      </c>
      <c r="AL700" s="147">
        <f t="shared" ref="AL700:AN700" si="1381">AK700</f>
        <v>0</v>
      </c>
      <c r="AM700" s="147">
        <f t="shared" si="1381"/>
        <v>0</v>
      </c>
      <c r="AN700" s="147">
        <f t="shared" si="1381"/>
        <v>0</v>
      </c>
      <c r="AO700" s="420">
        <v>0</v>
      </c>
      <c r="AP700" s="431">
        <f t="shared" si="1197"/>
        <v>0</v>
      </c>
      <c r="AQ700" s="385">
        <v>0</v>
      </c>
      <c r="AR700" s="237">
        <f t="shared" si="1198"/>
        <v>0</v>
      </c>
      <c r="AS700" s="96">
        <v>0</v>
      </c>
      <c r="AT700" s="431">
        <f t="shared" si="1199"/>
        <v>0</v>
      </c>
      <c r="AU700" s="420">
        <v>0</v>
      </c>
      <c r="AV700" s="431">
        <f t="shared" si="1200"/>
        <v>0</v>
      </c>
      <c r="AW700" s="385">
        <v>0</v>
      </c>
      <c r="AX700" s="431">
        <f t="shared" si="1201"/>
        <v>0</v>
      </c>
      <c r="AY700" s="386">
        <v>0</v>
      </c>
      <c r="AZ700" s="431">
        <f t="shared" si="1202"/>
        <v>0</v>
      </c>
      <c r="BA700" s="386">
        <v>0</v>
      </c>
      <c r="BB700" s="431">
        <f t="shared" si="1203"/>
        <v>0</v>
      </c>
      <c r="BC700" s="386">
        <v>0</v>
      </c>
      <c r="BD700" s="431">
        <f t="shared" si="1215"/>
        <v>0</v>
      </c>
      <c r="BE700" s="385">
        <v>0</v>
      </c>
      <c r="BF700" s="431">
        <f t="shared" si="1204"/>
        <v>0</v>
      </c>
      <c r="BG700" s="386">
        <v>0</v>
      </c>
      <c r="BH700" s="431">
        <f t="shared" si="1205"/>
        <v>0</v>
      </c>
      <c r="BI700" s="386">
        <v>0</v>
      </c>
      <c r="BJ700" s="431">
        <f t="shared" si="1206"/>
        <v>0</v>
      </c>
      <c r="BK700" s="385">
        <v>0</v>
      </c>
      <c r="BL700" s="445">
        <f t="shared" si="1207"/>
        <v>0</v>
      </c>
      <c r="BM700" s="77" t="s">
        <v>514</v>
      </c>
      <c r="BN700" s="306"/>
      <c r="BO700" s="599"/>
      <c r="BP700" s="306" t="str">
        <f t="shared" si="1216"/>
        <v>672652-002</v>
      </c>
    </row>
    <row r="701" spans="1:68" ht="14.25" hidden="1" customHeight="1">
      <c r="A701" s="493" t="s">
        <v>864</v>
      </c>
      <c r="B701" s="130" t="s">
        <v>1422</v>
      </c>
      <c r="C701" s="544" t="s">
        <v>87</v>
      </c>
      <c r="D701" s="549" t="s">
        <v>161</v>
      </c>
      <c r="E701" s="550" t="s">
        <v>194</v>
      </c>
      <c r="F701" s="1070"/>
      <c r="G701" s="214">
        <v>2017</v>
      </c>
      <c r="H701" s="176" t="s">
        <v>1529</v>
      </c>
      <c r="I701" s="176" t="s">
        <v>204</v>
      </c>
      <c r="J701" s="330" t="s">
        <v>196</v>
      </c>
      <c r="K701" s="176" t="s">
        <v>1181</v>
      </c>
      <c r="L701" s="176" t="s">
        <v>167</v>
      </c>
      <c r="M701" s="327" t="s">
        <v>1469</v>
      </c>
      <c r="N701" s="55">
        <v>1.75</v>
      </c>
      <c r="O701" s="55">
        <f t="shared" si="1208"/>
        <v>2.35</v>
      </c>
      <c r="P701" s="55">
        <v>2.35</v>
      </c>
      <c r="Q701" s="55">
        <f t="shared" si="1209"/>
        <v>2.35</v>
      </c>
      <c r="R701" s="55">
        <f t="shared" si="1209"/>
        <v>2.35</v>
      </c>
      <c r="S701" s="55">
        <f t="shared" si="1209"/>
        <v>2.35</v>
      </c>
      <c r="T701" s="55">
        <f t="shared" si="1209"/>
        <v>2.35</v>
      </c>
      <c r="U701" s="55">
        <f t="shared" si="1210"/>
        <v>2.35</v>
      </c>
      <c r="V701" s="55">
        <f t="shared" si="1210"/>
        <v>2.35</v>
      </c>
      <c r="W701" s="55">
        <f t="shared" si="1210"/>
        <v>2.35</v>
      </c>
      <c r="X701" s="55">
        <v>2.35</v>
      </c>
      <c r="Y701" s="55">
        <f t="shared" ref="Y701:AA701" si="1382">X701</f>
        <v>2.35</v>
      </c>
      <c r="Z701" s="55">
        <f t="shared" si="1382"/>
        <v>2.35</v>
      </c>
      <c r="AA701" s="55">
        <f t="shared" si="1382"/>
        <v>2.35</v>
      </c>
      <c r="AB701" s="147">
        <f t="shared" si="1212"/>
        <v>0</v>
      </c>
      <c r="AC701" s="147">
        <v>0</v>
      </c>
      <c r="AD701" s="147">
        <f t="shared" ref="AD701:AJ701" si="1383">AC701</f>
        <v>0</v>
      </c>
      <c r="AE701" s="147">
        <f t="shared" si="1383"/>
        <v>0</v>
      </c>
      <c r="AF701" s="147">
        <f t="shared" si="1383"/>
        <v>0</v>
      </c>
      <c r="AG701" s="147">
        <f t="shared" si="1383"/>
        <v>0</v>
      </c>
      <c r="AH701" s="147">
        <f t="shared" si="1383"/>
        <v>0</v>
      </c>
      <c r="AI701" s="147">
        <f t="shared" si="1383"/>
        <v>0</v>
      </c>
      <c r="AJ701" s="147">
        <f t="shared" si="1383"/>
        <v>0</v>
      </c>
      <c r="AK701" s="147">
        <v>0</v>
      </c>
      <c r="AL701" s="147">
        <f t="shared" ref="AL701:AN701" si="1384">AK701</f>
        <v>0</v>
      </c>
      <c r="AM701" s="147">
        <f t="shared" si="1384"/>
        <v>0</v>
      </c>
      <c r="AN701" s="147">
        <f t="shared" si="1384"/>
        <v>0</v>
      </c>
      <c r="AO701" s="420">
        <v>100</v>
      </c>
      <c r="AP701" s="431">
        <f t="shared" si="1197"/>
        <v>0</v>
      </c>
      <c r="AQ701" s="385">
        <v>400</v>
      </c>
      <c r="AR701" s="237">
        <f t="shared" si="1198"/>
        <v>0</v>
      </c>
      <c r="AS701" s="96">
        <v>0</v>
      </c>
      <c r="AT701" s="431">
        <f t="shared" si="1199"/>
        <v>0</v>
      </c>
      <c r="AU701" s="420">
        <v>100</v>
      </c>
      <c r="AV701" s="431">
        <f t="shared" si="1200"/>
        <v>0</v>
      </c>
      <c r="AW701" s="385">
        <v>0</v>
      </c>
      <c r="AX701" s="431">
        <f t="shared" si="1201"/>
        <v>0</v>
      </c>
      <c r="AY701" s="386">
        <v>0</v>
      </c>
      <c r="AZ701" s="431">
        <f t="shared" si="1202"/>
        <v>0</v>
      </c>
      <c r="BA701" s="386">
        <v>100</v>
      </c>
      <c r="BB701" s="431">
        <f t="shared" si="1203"/>
        <v>0</v>
      </c>
      <c r="BC701" s="386">
        <v>0</v>
      </c>
      <c r="BD701" s="431">
        <f t="shared" si="1215"/>
        <v>0</v>
      </c>
      <c r="BE701" s="385">
        <v>0</v>
      </c>
      <c r="BF701" s="431">
        <f t="shared" si="1204"/>
        <v>0</v>
      </c>
      <c r="BG701" s="386">
        <v>0</v>
      </c>
      <c r="BH701" s="431">
        <f t="shared" si="1205"/>
        <v>0</v>
      </c>
      <c r="BI701" s="386">
        <v>100</v>
      </c>
      <c r="BJ701" s="431">
        <f t="shared" si="1206"/>
        <v>0</v>
      </c>
      <c r="BK701" s="385">
        <v>0</v>
      </c>
      <c r="BL701" s="445">
        <f t="shared" si="1207"/>
        <v>0</v>
      </c>
      <c r="BM701" s="77" t="s">
        <v>514</v>
      </c>
      <c r="BN701" s="306"/>
      <c r="BO701" s="599"/>
      <c r="BP701" s="306" t="str">
        <f t="shared" si="1216"/>
        <v>672652-002</v>
      </c>
    </row>
    <row r="702" spans="1:68" ht="14.25" hidden="1" customHeight="1">
      <c r="A702" s="493" t="s">
        <v>864</v>
      </c>
      <c r="B702" s="130" t="s">
        <v>1422</v>
      </c>
      <c r="C702" s="544" t="s">
        <v>87</v>
      </c>
      <c r="D702" s="549" t="s">
        <v>161</v>
      </c>
      <c r="E702" s="550" t="s">
        <v>194</v>
      </c>
      <c r="F702" s="1070"/>
      <c r="G702" s="214">
        <v>2017</v>
      </c>
      <c r="H702" s="176" t="s">
        <v>1529</v>
      </c>
      <c r="I702" s="176" t="s">
        <v>204</v>
      </c>
      <c r="J702" s="330" t="s">
        <v>196</v>
      </c>
      <c r="K702" s="176" t="s">
        <v>1181</v>
      </c>
      <c r="L702" s="176" t="s">
        <v>167</v>
      </c>
      <c r="M702" s="327" t="s">
        <v>1474</v>
      </c>
      <c r="N702" s="55">
        <v>1.75</v>
      </c>
      <c r="O702" s="55">
        <f t="shared" si="1208"/>
        <v>2.42</v>
      </c>
      <c r="P702" s="55">
        <v>2.42</v>
      </c>
      <c r="Q702" s="55">
        <f t="shared" si="1209"/>
        <v>2.42</v>
      </c>
      <c r="R702" s="55">
        <f t="shared" si="1209"/>
        <v>2.42</v>
      </c>
      <c r="S702" s="55">
        <f t="shared" si="1209"/>
        <v>2.42</v>
      </c>
      <c r="T702" s="55">
        <f t="shared" si="1209"/>
        <v>2.42</v>
      </c>
      <c r="U702" s="55">
        <f t="shared" si="1210"/>
        <v>2.42</v>
      </c>
      <c r="V702" s="55">
        <f t="shared" si="1210"/>
        <v>2.42</v>
      </c>
      <c r="W702" s="55">
        <f t="shared" si="1210"/>
        <v>2.42</v>
      </c>
      <c r="X702" s="55">
        <v>2.42</v>
      </c>
      <c r="Y702" s="55">
        <f t="shared" ref="Y702:AA702" si="1385">X702</f>
        <v>2.42</v>
      </c>
      <c r="Z702" s="55">
        <f t="shared" si="1385"/>
        <v>2.42</v>
      </c>
      <c r="AA702" s="55">
        <f t="shared" si="1385"/>
        <v>2.42</v>
      </c>
      <c r="AB702" s="147">
        <f t="shared" si="1212"/>
        <v>0</v>
      </c>
      <c r="AC702" s="147">
        <v>0</v>
      </c>
      <c r="AD702" s="147">
        <f t="shared" ref="AD702:AJ702" si="1386">AC702</f>
        <v>0</v>
      </c>
      <c r="AE702" s="147">
        <f t="shared" si="1386"/>
        <v>0</v>
      </c>
      <c r="AF702" s="147">
        <f t="shared" si="1386"/>
        <v>0</v>
      </c>
      <c r="AG702" s="147">
        <f t="shared" si="1386"/>
        <v>0</v>
      </c>
      <c r="AH702" s="147">
        <f t="shared" si="1386"/>
        <v>0</v>
      </c>
      <c r="AI702" s="147">
        <f t="shared" si="1386"/>
        <v>0</v>
      </c>
      <c r="AJ702" s="147">
        <f t="shared" si="1386"/>
        <v>0</v>
      </c>
      <c r="AK702" s="147">
        <v>0</v>
      </c>
      <c r="AL702" s="147">
        <f t="shared" ref="AL702:AN702" si="1387">AK702</f>
        <v>0</v>
      </c>
      <c r="AM702" s="147">
        <f t="shared" si="1387"/>
        <v>0</v>
      </c>
      <c r="AN702" s="147">
        <f t="shared" si="1387"/>
        <v>0</v>
      </c>
      <c r="AO702" s="420">
        <v>0</v>
      </c>
      <c r="AP702" s="431">
        <f t="shared" si="1197"/>
        <v>0</v>
      </c>
      <c r="AQ702" s="385">
        <v>0</v>
      </c>
      <c r="AR702" s="237">
        <f t="shared" si="1198"/>
        <v>0</v>
      </c>
      <c r="AS702" s="96">
        <v>0</v>
      </c>
      <c r="AT702" s="431">
        <f t="shared" si="1199"/>
        <v>0</v>
      </c>
      <c r="AU702" s="420">
        <v>0</v>
      </c>
      <c r="AV702" s="431">
        <f t="shared" si="1200"/>
        <v>0</v>
      </c>
      <c r="AW702" s="385">
        <v>0</v>
      </c>
      <c r="AX702" s="431">
        <f t="shared" si="1201"/>
        <v>0</v>
      </c>
      <c r="AY702" s="386">
        <v>0</v>
      </c>
      <c r="AZ702" s="431">
        <f t="shared" si="1202"/>
        <v>0</v>
      </c>
      <c r="BA702" s="386">
        <v>0</v>
      </c>
      <c r="BB702" s="431">
        <f t="shared" si="1203"/>
        <v>0</v>
      </c>
      <c r="BC702" s="386">
        <v>0</v>
      </c>
      <c r="BD702" s="431">
        <f t="shared" si="1215"/>
        <v>0</v>
      </c>
      <c r="BE702" s="385">
        <v>0</v>
      </c>
      <c r="BF702" s="431">
        <f t="shared" si="1204"/>
        <v>0</v>
      </c>
      <c r="BG702" s="386">
        <v>0</v>
      </c>
      <c r="BH702" s="431">
        <f t="shared" si="1205"/>
        <v>0</v>
      </c>
      <c r="BI702" s="386">
        <v>0</v>
      </c>
      <c r="BJ702" s="431">
        <f t="shared" si="1206"/>
        <v>0</v>
      </c>
      <c r="BK702" s="385">
        <v>0</v>
      </c>
      <c r="BL702" s="445">
        <f t="shared" si="1207"/>
        <v>0</v>
      </c>
      <c r="BM702" s="77" t="s">
        <v>514</v>
      </c>
      <c r="BN702" s="306"/>
      <c r="BO702" s="599"/>
      <c r="BP702" s="306" t="str">
        <f t="shared" si="1216"/>
        <v>672652-002</v>
      </c>
    </row>
    <row r="703" spans="1:68" ht="14.25" hidden="1" customHeight="1">
      <c r="A703" s="493" t="s">
        <v>864</v>
      </c>
      <c r="B703" s="130" t="s">
        <v>1422</v>
      </c>
      <c r="C703" s="544" t="s">
        <v>87</v>
      </c>
      <c r="D703" s="549" t="s">
        <v>161</v>
      </c>
      <c r="E703" s="550" t="s">
        <v>194</v>
      </c>
      <c r="F703" s="1070"/>
      <c r="G703" s="214">
        <v>2017</v>
      </c>
      <c r="H703" s="176" t="s">
        <v>1529</v>
      </c>
      <c r="I703" s="176" t="s">
        <v>204</v>
      </c>
      <c r="J703" s="330" t="s">
        <v>196</v>
      </c>
      <c r="K703" s="176" t="s">
        <v>1181</v>
      </c>
      <c r="L703" s="176" t="s">
        <v>167</v>
      </c>
      <c r="M703" s="327" t="s">
        <v>870</v>
      </c>
      <c r="N703" s="55">
        <v>1.75</v>
      </c>
      <c r="O703" s="55">
        <f t="shared" si="1208"/>
        <v>2.42</v>
      </c>
      <c r="P703" s="55">
        <v>2.42</v>
      </c>
      <c r="Q703" s="55">
        <f t="shared" si="1209"/>
        <v>2.42</v>
      </c>
      <c r="R703" s="55">
        <f t="shared" si="1209"/>
        <v>2.42</v>
      </c>
      <c r="S703" s="55">
        <f t="shared" si="1209"/>
        <v>2.42</v>
      </c>
      <c r="T703" s="55">
        <f t="shared" si="1209"/>
        <v>2.42</v>
      </c>
      <c r="U703" s="55">
        <f t="shared" si="1210"/>
        <v>2.42</v>
      </c>
      <c r="V703" s="55">
        <f t="shared" si="1210"/>
        <v>2.42</v>
      </c>
      <c r="W703" s="55">
        <f t="shared" si="1210"/>
        <v>2.42</v>
      </c>
      <c r="X703" s="55">
        <v>2.42</v>
      </c>
      <c r="Y703" s="55">
        <f t="shared" ref="Y703:AA703" si="1388">X703</f>
        <v>2.42</v>
      </c>
      <c r="Z703" s="55">
        <f t="shared" si="1388"/>
        <v>2.42</v>
      </c>
      <c r="AA703" s="55">
        <f t="shared" si="1388"/>
        <v>2.42</v>
      </c>
      <c r="AB703" s="147">
        <f t="shared" si="1212"/>
        <v>0</v>
      </c>
      <c r="AC703" s="147">
        <v>0</v>
      </c>
      <c r="AD703" s="147">
        <f t="shared" ref="AD703:AJ703" si="1389">AC703</f>
        <v>0</v>
      </c>
      <c r="AE703" s="147">
        <f t="shared" si="1389"/>
        <v>0</v>
      </c>
      <c r="AF703" s="147">
        <f t="shared" si="1389"/>
        <v>0</v>
      </c>
      <c r="AG703" s="147">
        <f t="shared" si="1389"/>
        <v>0</v>
      </c>
      <c r="AH703" s="147">
        <f t="shared" si="1389"/>
        <v>0</v>
      </c>
      <c r="AI703" s="147">
        <f t="shared" si="1389"/>
        <v>0</v>
      </c>
      <c r="AJ703" s="147">
        <f t="shared" si="1389"/>
        <v>0</v>
      </c>
      <c r="AK703" s="147">
        <v>0</v>
      </c>
      <c r="AL703" s="147">
        <f t="shared" ref="AL703:AN703" si="1390">AK703</f>
        <v>0</v>
      </c>
      <c r="AM703" s="147">
        <f t="shared" si="1390"/>
        <v>0</v>
      </c>
      <c r="AN703" s="147">
        <f t="shared" si="1390"/>
        <v>0</v>
      </c>
      <c r="AO703" s="420">
        <v>0</v>
      </c>
      <c r="AP703" s="431">
        <f t="shared" si="1197"/>
        <v>0</v>
      </c>
      <c r="AQ703" s="385">
        <v>0</v>
      </c>
      <c r="AR703" s="237">
        <f t="shared" si="1198"/>
        <v>0</v>
      </c>
      <c r="AS703" s="96">
        <v>0</v>
      </c>
      <c r="AT703" s="431">
        <f t="shared" si="1199"/>
        <v>0</v>
      </c>
      <c r="AU703" s="420">
        <v>0</v>
      </c>
      <c r="AV703" s="431">
        <f t="shared" si="1200"/>
        <v>0</v>
      </c>
      <c r="AW703" s="385">
        <v>0</v>
      </c>
      <c r="AX703" s="431">
        <f t="shared" si="1201"/>
        <v>0</v>
      </c>
      <c r="AY703" s="386">
        <v>0</v>
      </c>
      <c r="AZ703" s="431">
        <f t="shared" si="1202"/>
        <v>0</v>
      </c>
      <c r="BA703" s="386">
        <v>0</v>
      </c>
      <c r="BB703" s="431">
        <f t="shared" si="1203"/>
        <v>0</v>
      </c>
      <c r="BC703" s="386">
        <v>0</v>
      </c>
      <c r="BD703" s="431">
        <f t="shared" si="1215"/>
        <v>0</v>
      </c>
      <c r="BE703" s="385">
        <v>0</v>
      </c>
      <c r="BF703" s="431">
        <f t="shared" si="1204"/>
        <v>0</v>
      </c>
      <c r="BG703" s="386">
        <v>0</v>
      </c>
      <c r="BH703" s="431">
        <f t="shared" si="1205"/>
        <v>0</v>
      </c>
      <c r="BI703" s="386">
        <v>0</v>
      </c>
      <c r="BJ703" s="431">
        <f t="shared" si="1206"/>
        <v>0</v>
      </c>
      <c r="BK703" s="385">
        <v>0</v>
      </c>
      <c r="BL703" s="445">
        <f t="shared" si="1207"/>
        <v>0</v>
      </c>
      <c r="BM703" s="77" t="s">
        <v>514</v>
      </c>
      <c r="BN703" s="306"/>
      <c r="BO703" s="599"/>
      <c r="BP703" s="306" t="str">
        <f t="shared" si="1216"/>
        <v>672652-002</v>
      </c>
    </row>
    <row r="704" spans="1:68" ht="14.25" hidden="1" customHeight="1">
      <c r="A704" s="493" t="s">
        <v>864</v>
      </c>
      <c r="B704" s="130" t="s">
        <v>1422</v>
      </c>
      <c r="C704" s="544" t="s">
        <v>87</v>
      </c>
      <c r="D704" s="549" t="s">
        <v>161</v>
      </c>
      <c r="E704" s="550" t="s">
        <v>194</v>
      </c>
      <c r="F704" s="1070"/>
      <c r="G704" s="700">
        <v>2017</v>
      </c>
      <c r="H704" s="369" t="s">
        <v>1529</v>
      </c>
      <c r="I704" s="369" t="s">
        <v>204</v>
      </c>
      <c r="J704" s="701" t="s">
        <v>196</v>
      </c>
      <c r="K704" s="369" t="s">
        <v>1181</v>
      </c>
      <c r="L704" s="369" t="s">
        <v>167</v>
      </c>
      <c r="M704" s="327" t="s">
        <v>1513</v>
      </c>
      <c r="N704" s="702">
        <v>1.75</v>
      </c>
      <c r="O704" s="702">
        <f t="shared" si="1208"/>
        <v>3.78</v>
      </c>
      <c r="P704" s="55">
        <v>3.78</v>
      </c>
      <c r="Q704" s="55">
        <f t="shared" si="1209"/>
        <v>3.78</v>
      </c>
      <c r="R704" s="55">
        <f t="shared" si="1209"/>
        <v>3.78</v>
      </c>
      <c r="S704" s="55">
        <f t="shared" si="1209"/>
        <v>3.78</v>
      </c>
      <c r="T704" s="55">
        <f t="shared" si="1209"/>
        <v>3.78</v>
      </c>
      <c r="U704" s="55">
        <f t="shared" si="1210"/>
        <v>3.78</v>
      </c>
      <c r="V704" s="55">
        <f t="shared" si="1210"/>
        <v>3.78</v>
      </c>
      <c r="W704" s="55">
        <f t="shared" si="1210"/>
        <v>3.78</v>
      </c>
      <c r="X704" s="55">
        <v>3.78</v>
      </c>
      <c r="Y704" s="55">
        <f t="shared" ref="Y704:AA704" si="1391">X704</f>
        <v>3.78</v>
      </c>
      <c r="Z704" s="55">
        <f t="shared" si="1391"/>
        <v>3.78</v>
      </c>
      <c r="AA704" s="55">
        <f t="shared" si="1391"/>
        <v>3.78</v>
      </c>
      <c r="AB704" s="703">
        <f t="shared" si="1212"/>
        <v>0</v>
      </c>
      <c r="AC704" s="147">
        <v>0</v>
      </c>
      <c r="AD704" s="147">
        <f t="shared" ref="AD704:AJ704" si="1392">AC704</f>
        <v>0</v>
      </c>
      <c r="AE704" s="147">
        <f t="shared" si="1392"/>
        <v>0</v>
      </c>
      <c r="AF704" s="147">
        <f t="shared" si="1392"/>
        <v>0</v>
      </c>
      <c r="AG704" s="147">
        <f t="shared" si="1392"/>
        <v>0</v>
      </c>
      <c r="AH704" s="147">
        <f t="shared" si="1392"/>
        <v>0</v>
      </c>
      <c r="AI704" s="147">
        <f t="shared" si="1392"/>
        <v>0</v>
      </c>
      <c r="AJ704" s="147">
        <f t="shared" si="1392"/>
        <v>0</v>
      </c>
      <c r="AK704" s="147">
        <v>0</v>
      </c>
      <c r="AL704" s="147">
        <f t="shared" ref="AL704:AN704" si="1393">AK704</f>
        <v>0</v>
      </c>
      <c r="AM704" s="147">
        <f t="shared" si="1393"/>
        <v>0</v>
      </c>
      <c r="AN704" s="147">
        <f t="shared" si="1393"/>
        <v>0</v>
      </c>
      <c r="AO704" s="704">
        <v>0</v>
      </c>
      <c r="AP704" s="678">
        <f t="shared" si="1197"/>
        <v>0</v>
      </c>
      <c r="AQ704" s="679">
        <v>0</v>
      </c>
      <c r="AR704" s="591">
        <f t="shared" si="1198"/>
        <v>0</v>
      </c>
      <c r="AS704" s="705">
        <v>0</v>
      </c>
      <c r="AT704" s="431">
        <f t="shared" si="1199"/>
        <v>0</v>
      </c>
      <c r="AU704" s="704">
        <v>0</v>
      </c>
      <c r="AV704" s="431">
        <f t="shared" si="1200"/>
        <v>0</v>
      </c>
      <c r="AW704" s="679">
        <v>0</v>
      </c>
      <c r="AX704" s="431">
        <f t="shared" si="1201"/>
        <v>0</v>
      </c>
      <c r="AY704" s="677">
        <v>0</v>
      </c>
      <c r="AZ704" s="431">
        <f t="shared" si="1202"/>
        <v>0</v>
      </c>
      <c r="BA704" s="677">
        <v>0</v>
      </c>
      <c r="BB704" s="431">
        <f t="shared" si="1203"/>
        <v>0</v>
      </c>
      <c r="BC704" s="677">
        <v>2000</v>
      </c>
      <c r="BD704" s="431">
        <f t="shared" si="1215"/>
        <v>0</v>
      </c>
      <c r="BE704" s="679">
        <v>0</v>
      </c>
      <c r="BF704" s="431">
        <f t="shared" si="1204"/>
        <v>0</v>
      </c>
      <c r="BG704" s="677">
        <v>0</v>
      </c>
      <c r="BH704" s="431">
        <f t="shared" si="1205"/>
        <v>0</v>
      </c>
      <c r="BI704" s="677">
        <v>400</v>
      </c>
      <c r="BJ704" s="431">
        <f t="shared" si="1206"/>
        <v>0</v>
      </c>
      <c r="BK704" s="679">
        <v>1600</v>
      </c>
      <c r="BL704" s="445">
        <f t="shared" si="1207"/>
        <v>0</v>
      </c>
      <c r="BM704" s="680" t="s">
        <v>514</v>
      </c>
      <c r="BN704" s="763"/>
      <c r="BO704" s="764"/>
      <c r="BP704" s="763" t="str">
        <f t="shared" si="1216"/>
        <v>672652-002</v>
      </c>
    </row>
    <row r="705" spans="1:68" ht="14.25" hidden="1" customHeight="1">
      <c r="A705" s="493" t="s">
        <v>864</v>
      </c>
      <c r="B705" s="130" t="s">
        <v>1422</v>
      </c>
      <c r="C705" s="544" t="s">
        <v>87</v>
      </c>
      <c r="D705" s="549" t="s">
        <v>161</v>
      </c>
      <c r="E705" s="550" t="s">
        <v>194</v>
      </c>
      <c r="F705" s="1070"/>
      <c r="G705" s="214">
        <v>2017</v>
      </c>
      <c r="H705" s="176" t="s">
        <v>1529</v>
      </c>
      <c r="I705" s="176" t="s">
        <v>204</v>
      </c>
      <c r="J705" s="330" t="s">
        <v>196</v>
      </c>
      <c r="K705" s="176" t="s">
        <v>1181</v>
      </c>
      <c r="L705" s="176" t="s">
        <v>167</v>
      </c>
      <c r="M705" s="327" t="s">
        <v>1478</v>
      </c>
      <c r="N705" s="55">
        <v>1.75</v>
      </c>
      <c r="O705" s="55">
        <f t="shared" si="1208"/>
        <v>2.37</v>
      </c>
      <c r="P705" s="55">
        <v>2.37</v>
      </c>
      <c r="Q705" s="55">
        <f t="shared" si="1209"/>
        <v>2.37</v>
      </c>
      <c r="R705" s="55">
        <f t="shared" si="1209"/>
        <v>2.37</v>
      </c>
      <c r="S705" s="55">
        <f t="shared" si="1209"/>
        <v>2.37</v>
      </c>
      <c r="T705" s="55">
        <f t="shared" si="1209"/>
        <v>2.37</v>
      </c>
      <c r="U705" s="55">
        <f t="shared" si="1210"/>
        <v>2.37</v>
      </c>
      <c r="V705" s="55">
        <f t="shared" si="1210"/>
        <v>2.37</v>
      </c>
      <c r="W705" s="55">
        <f t="shared" si="1210"/>
        <v>2.37</v>
      </c>
      <c r="X705" s="55">
        <v>2.37</v>
      </c>
      <c r="Y705" s="55">
        <f t="shared" ref="Y705:AA705" si="1394">X705</f>
        <v>2.37</v>
      </c>
      <c r="Z705" s="55">
        <f t="shared" si="1394"/>
        <v>2.37</v>
      </c>
      <c r="AA705" s="55">
        <f t="shared" si="1394"/>
        <v>2.37</v>
      </c>
      <c r="AB705" s="147">
        <f t="shared" si="1212"/>
        <v>0</v>
      </c>
      <c r="AC705" s="147">
        <v>0</v>
      </c>
      <c r="AD705" s="147">
        <f t="shared" ref="AD705:AJ705" si="1395">AC705</f>
        <v>0</v>
      </c>
      <c r="AE705" s="147">
        <f t="shared" si="1395"/>
        <v>0</v>
      </c>
      <c r="AF705" s="147">
        <f t="shared" si="1395"/>
        <v>0</v>
      </c>
      <c r="AG705" s="147">
        <f t="shared" si="1395"/>
        <v>0</v>
      </c>
      <c r="AH705" s="147">
        <f t="shared" si="1395"/>
        <v>0</v>
      </c>
      <c r="AI705" s="147">
        <f t="shared" si="1395"/>
        <v>0</v>
      </c>
      <c r="AJ705" s="147">
        <f t="shared" si="1395"/>
        <v>0</v>
      </c>
      <c r="AK705" s="147">
        <v>0</v>
      </c>
      <c r="AL705" s="147">
        <f t="shared" ref="AL705:AN705" si="1396">AK705</f>
        <v>0</v>
      </c>
      <c r="AM705" s="147">
        <f t="shared" si="1396"/>
        <v>0</v>
      </c>
      <c r="AN705" s="147">
        <f t="shared" si="1396"/>
        <v>0</v>
      </c>
      <c r="AO705" s="420">
        <v>0</v>
      </c>
      <c r="AP705" s="431">
        <f t="shared" si="1197"/>
        <v>0</v>
      </c>
      <c r="AQ705" s="385">
        <v>0</v>
      </c>
      <c r="AR705" s="237">
        <f t="shared" si="1198"/>
        <v>0</v>
      </c>
      <c r="AS705" s="96">
        <v>0</v>
      </c>
      <c r="AT705" s="431">
        <f t="shared" si="1199"/>
        <v>0</v>
      </c>
      <c r="AU705" s="420">
        <v>0</v>
      </c>
      <c r="AV705" s="431">
        <f t="shared" si="1200"/>
        <v>0</v>
      </c>
      <c r="AW705" s="385">
        <v>0</v>
      </c>
      <c r="AX705" s="431">
        <f t="shared" si="1201"/>
        <v>0</v>
      </c>
      <c r="AY705" s="386">
        <v>0</v>
      </c>
      <c r="AZ705" s="431">
        <f t="shared" si="1202"/>
        <v>0</v>
      </c>
      <c r="BA705" s="386">
        <v>0</v>
      </c>
      <c r="BB705" s="431">
        <f t="shared" si="1203"/>
        <v>0</v>
      </c>
      <c r="BC705" s="386">
        <v>0</v>
      </c>
      <c r="BD705" s="431">
        <f t="shared" si="1215"/>
        <v>0</v>
      </c>
      <c r="BE705" s="385">
        <v>0</v>
      </c>
      <c r="BF705" s="431">
        <f t="shared" si="1204"/>
        <v>0</v>
      </c>
      <c r="BG705" s="386">
        <v>0</v>
      </c>
      <c r="BH705" s="431">
        <f t="shared" si="1205"/>
        <v>0</v>
      </c>
      <c r="BI705" s="386">
        <v>0</v>
      </c>
      <c r="BJ705" s="431">
        <f t="shared" si="1206"/>
        <v>0</v>
      </c>
      <c r="BK705" s="385">
        <v>0</v>
      </c>
      <c r="BL705" s="445">
        <f t="shared" si="1207"/>
        <v>0</v>
      </c>
      <c r="BM705" s="77" t="s">
        <v>514</v>
      </c>
      <c r="BN705" s="306"/>
      <c r="BO705" s="599"/>
      <c r="BP705" s="306" t="str">
        <f t="shared" si="1216"/>
        <v>672652-002</v>
      </c>
    </row>
    <row r="706" spans="1:68" ht="14.25" hidden="1" customHeight="1">
      <c r="A706" s="493" t="s">
        <v>864</v>
      </c>
      <c r="B706" s="130" t="s">
        <v>1422</v>
      </c>
      <c r="C706" s="544" t="s">
        <v>87</v>
      </c>
      <c r="D706" s="549" t="s">
        <v>161</v>
      </c>
      <c r="E706" s="550" t="s">
        <v>194</v>
      </c>
      <c r="F706" s="1070"/>
      <c r="G706" s="214">
        <v>2017</v>
      </c>
      <c r="H706" s="176" t="s">
        <v>1529</v>
      </c>
      <c r="I706" s="176" t="s">
        <v>204</v>
      </c>
      <c r="J706" s="330" t="s">
        <v>196</v>
      </c>
      <c r="K706" s="176" t="s">
        <v>1181</v>
      </c>
      <c r="L706" s="176" t="s">
        <v>1188</v>
      </c>
      <c r="M706" s="327" t="s">
        <v>1528</v>
      </c>
      <c r="N706" s="55">
        <v>1.75</v>
      </c>
      <c r="O706" s="55">
        <f t="shared" si="1208"/>
        <v>2.42</v>
      </c>
      <c r="P706" s="55">
        <v>2.42</v>
      </c>
      <c r="Q706" s="55">
        <f t="shared" si="1209"/>
        <v>2.42</v>
      </c>
      <c r="R706" s="55">
        <f t="shared" si="1209"/>
        <v>2.42</v>
      </c>
      <c r="S706" s="55">
        <f t="shared" si="1209"/>
        <v>2.42</v>
      </c>
      <c r="T706" s="55">
        <f t="shared" si="1209"/>
        <v>2.42</v>
      </c>
      <c r="U706" s="55">
        <f t="shared" si="1210"/>
        <v>2.42</v>
      </c>
      <c r="V706" s="55">
        <f t="shared" si="1210"/>
        <v>2.42</v>
      </c>
      <c r="W706" s="55">
        <f t="shared" si="1210"/>
        <v>2.42</v>
      </c>
      <c r="X706" s="55">
        <v>2.42</v>
      </c>
      <c r="Y706" s="55">
        <f t="shared" ref="Y706:AA706" si="1397">X706</f>
        <v>2.42</v>
      </c>
      <c r="Z706" s="55">
        <f t="shared" si="1397"/>
        <v>2.42</v>
      </c>
      <c r="AA706" s="55">
        <f t="shared" si="1397"/>
        <v>2.42</v>
      </c>
      <c r="AB706" s="147">
        <f t="shared" si="1212"/>
        <v>0</v>
      </c>
      <c r="AC706" s="147">
        <v>0</v>
      </c>
      <c r="AD706" s="147">
        <f t="shared" ref="AD706:AJ706" si="1398">AC706</f>
        <v>0</v>
      </c>
      <c r="AE706" s="147">
        <f t="shared" si="1398"/>
        <v>0</v>
      </c>
      <c r="AF706" s="147">
        <f t="shared" si="1398"/>
        <v>0</v>
      </c>
      <c r="AG706" s="147">
        <f t="shared" si="1398"/>
        <v>0</v>
      </c>
      <c r="AH706" s="147">
        <f t="shared" si="1398"/>
        <v>0</v>
      </c>
      <c r="AI706" s="147">
        <f t="shared" si="1398"/>
        <v>0</v>
      </c>
      <c r="AJ706" s="147">
        <f t="shared" si="1398"/>
        <v>0</v>
      </c>
      <c r="AK706" s="147">
        <v>0</v>
      </c>
      <c r="AL706" s="147">
        <f t="shared" ref="AL706:AN706" si="1399">AK706</f>
        <v>0</v>
      </c>
      <c r="AM706" s="147">
        <f t="shared" si="1399"/>
        <v>0</v>
      </c>
      <c r="AN706" s="147">
        <f t="shared" si="1399"/>
        <v>0</v>
      </c>
      <c r="AO706" s="420">
        <v>0</v>
      </c>
      <c r="AP706" s="431">
        <f t="shared" si="1197"/>
        <v>0</v>
      </c>
      <c r="AQ706" s="385">
        <v>0</v>
      </c>
      <c r="AR706" s="237">
        <f t="shared" si="1198"/>
        <v>0</v>
      </c>
      <c r="AS706" s="96">
        <v>0</v>
      </c>
      <c r="AT706" s="431">
        <f t="shared" si="1199"/>
        <v>0</v>
      </c>
      <c r="AU706" s="420">
        <v>0</v>
      </c>
      <c r="AV706" s="431">
        <f t="shared" si="1200"/>
        <v>0</v>
      </c>
      <c r="AW706" s="385">
        <v>0</v>
      </c>
      <c r="AX706" s="431">
        <f t="shared" si="1201"/>
        <v>0</v>
      </c>
      <c r="AY706" s="386">
        <v>0</v>
      </c>
      <c r="AZ706" s="431">
        <f t="shared" si="1202"/>
        <v>0</v>
      </c>
      <c r="BA706" s="386">
        <v>1000</v>
      </c>
      <c r="BB706" s="431">
        <f t="shared" si="1203"/>
        <v>0</v>
      </c>
      <c r="BC706" s="386">
        <v>1000</v>
      </c>
      <c r="BD706" s="431">
        <f t="shared" si="1215"/>
        <v>0</v>
      </c>
      <c r="BE706" s="385">
        <v>0</v>
      </c>
      <c r="BF706" s="431">
        <f t="shared" si="1204"/>
        <v>0</v>
      </c>
      <c r="BG706" s="386">
        <v>1000</v>
      </c>
      <c r="BH706" s="431">
        <f t="shared" si="1205"/>
        <v>0</v>
      </c>
      <c r="BI706" s="386">
        <v>0</v>
      </c>
      <c r="BJ706" s="431">
        <f t="shared" si="1206"/>
        <v>0</v>
      </c>
      <c r="BK706" s="385">
        <v>1000</v>
      </c>
      <c r="BL706" s="445">
        <f t="shared" si="1207"/>
        <v>0</v>
      </c>
      <c r="BM706" s="77" t="s">
        <v>514</v>
      </c>
      <c r="BN706" s="306"/>
      <c r="BO706" s="599"/>
      <c r="BP706" s="306" t="str">
        <f t="shared" si="1216"/>
        <v>672652-002</v>
      </c>
    </row>
    <row r="707" spans="1:68" ht="14.25" hidden="1" customHeight="1">
      <c r="A707" s="493" t="s">
        <v>864</v>
      </c>
      <c r="B707" s="130" t="s">
        <v>1422</v>
      </c>
      <c r="C707" s="544" t="s">
        <v>87</v>
      </c>
      <c r="D707" s="549" t="s">
        <v>161</v>
      </c>
      <c r="E707" s="550" t="s">
        <v>194</v>
      </c>
      <c r="F707" s="1070"/>
      <c r="G707" s="214">
        <v>2017</v>
      </c>
      <c r="H707" s="176" t="s">
        <v>1529</v>
      </c>
      <c r="I707" s="176" t="s">
        <v>204</v>
      </c>
      <c r="J707" s="330" t="s">
        <v>196</v>
      </c>
      <c r="K707" s="176" t="s">
        <v>1181</v>
      </c>
      <c r="L707" s="8" t="s">
        <v>1221</v>
      </c>
      <c r="M707" s="711" t="s">
        <v>1530</v>
      </c>
      <c r="N707" s="116">
        <v>1.86</v>
      </c>
      <c r="O707" s="55">
        <f t="shared" si="1208"/>
        <v>2.04</v>
      </c>
      <c r="P707" s="55">
        <v>2.04</v>
      </c>
      <c r="Q707" s="55">
        <f t="shared" si="1209"/>
        <v>2.04</v>
      </c>
      <c r="R707" s="55">
        <f t="shared" si="1209"/>
        <v>2.04</v>
      </c>
      <c r="S707" s="55">
        <f t="shared" si="1209"/>
        <v>2.04</v>
      </c>
      <c r="T707" s="55">
        <f t="shared" si="1209"/>
        <v>2.04</v>
      </c>
      <c r="U707" s="55">
        <f t="shared" si="1210"/>
        <v>2.04</v>
      </c>
      <c r="V707" s="55">
        <f t="shared" si="1210"/>
        <v>2.04</v>
      </c>
      <c r="W707" s="55">
        <f t="shared" si="1210"/>
        <v>2.04</v>
      </c>
      <c r="X707" s="55">
        <v>2.04</v>
      </c>
      <c r="Y707" s="55">
        <f t="shared" ref="Y707:AA707" si="1400">X707</f>
        <v>2.04</v>
      </c>
      <c r="Z707" s="55">
        <f t="shared" si="1400"/>
        <v>2.04</v>
      </c>
      <c r="AA707" s="55">
        <f t="shared" si="1400"/>
        <v>2.04</v>
      </c>
      <c r="AB707" s="147">
        <f t="shared" si="1212"/>
        <v>0.01</v>
      </c>
      <c r="AC707" s="147">
        <v>0.01</v>
      </c>
      <c r="AD707" s="147">
        <f t="shared" ref="AD707:AJ707" si="1401">AC707</f>
        <v>0.01</v>
      </c>
      <c r="AE707" s="147">
        <f t="shared" si="1401"/>
        <v>0.01</v>
      </c>
      <c r="AF707" s="147">
        <f t="shared" si="1401"/>
        <v>0.01</v>
      </c>
      <c r="AG707" s="147">
        <f t="shared" si="1401"/>
        <v>0.01</v>
      </c>
      <c r="AH707" s="147">
        <f t="shared" si="1401"/>
        <v>0.01</v>
      </c>
      <c r="AI707" s="147">
        <f t="shared" si="1401"/>
        <v>0.01</v>
      </c>
      <c r="AJ707" s="147">
        <f t="shared" si="1401"/>
        <v>0.01</v>
      </c>
      <c r="AK707" s="147">
        <v>0.01</v>
      </c>
      <c r="AL707" s="147">
        <f t="shared" ref="AL707:AN707" si="1402">AK707</f>
        <v>0.01</v>
      </c>
      <c r="AM707" s="147">
        <f t="shared" si="1402"/>
        <v>0.01</v>
      </c>
      <c r="AN707" s="147">
        <f t="shared" si="1402"/>
        <v>0.01</v>
      </c>
      <c r="AO707" s="420">
        <v>0</v>
      </c>
      <c r="AP707" s="431">
        <f t="shared" si="1197"/>
        <v>0</v>
      </c>
      <c r="AQ707" s="385">
        <v>0</v>
      </c>
      <c r="AR707" s="237">
        <f t="shared" si="1198"/>
        <v>0</v>
      </c>
      <c r="AS707" s="96">
        <v>0</v>
      </c>
      <c r="AT707" s="431">
        <f t="shared" si="1199"/>
        <v>0</v>
      </c>
      <c r="AU707" s="420">
        <v>0</v>
      </c>
      <c r="AV707" s="431">
        <f t="shared" si="1200"/>
        <v>0</v>
      </c>
      <c r="AW707" s="385">
        <v>0</v>
      </c>
      <c r="AX707" s="431">
        <f t="shared" si="1201"/>
        <v>0</v>
      </c>
      <c r="AY707" s="386">
        <v>0</v>
      </c>
      <c r="AZ707" s="431">
        <f t="shared" si="1202"/>
        <v>0</v>
      </c>
      <c r="BA707" s="386">
        <v>0</v>
      </c>
      <c r="BB707" s="431">
        <f t="shared" si="1203"/>
        <v>0</v>
      </c>
      <c r="BC707" s="386">
        <v>0</v>
      </c>
      <c r="BD707" s="431">
        <f t="shared" si="1215"/>
        <v>0</v>
      </c>
      <c r="BE707" s="385">
        <v>0</v>
      </c>
      <c r="BF707" s="431">
        <f t="shared" si="1204"/>
        <v>0</v>
      </c>
      <c r="BG707" s="386">
        <v>0</v>
      </c>
      <c r="BH707" s="431">
        <f t="shared" si="1205"/>
        <v>0</v>
      </c>
      <c r="BI707" s="386">
        <v>0</v>
      </c>
      <c r="BJ707" s="431">
        <f t="shared" si="1206"/>
        <v>0</v>
      </c>
      <c r="BK707" s="385">
        <v>0</v>
      </c>
      <c r="BL707" s="445">
        <f t="shared" si="1207"/>
        <v>0</v>
      </c>
      <c r="BM707" s="77" t="s">
        <v>512</v>
      </c>
      <c r="BN707" s="306"/>
      <c r="BO707" s="599"/>
      <c r="BP707" s="306" t="str">
        <f t="shared" si="1216"/>
        <v>672652-001</v>
      </c>
    </row>
    <row r="708" spans="1:68" ht="14.25" hidden="1" customHeight="1">
      <c r="A708" s="493" t="s">
        <v>864</v>
      </c>
      <c r="B708" s="130" t="s">
        <v>1422</v>
      </c>
      <c r="C708" s="544" t="s">
        <v>87</v>
      </c>
      <c r="D708" s="549" t="s">
        <v>161</v>
      </c>
      <c r="E708" s="550" t="s">
        <v>194</v>
      </c>
      <c r="F708" s="1070"/>
      <c r="G708" s="214">
        <v>2017</v>
      </c>
      <c r="H708" s="176" t="s">
        <v>1529</v>
      </c>
      <c r="I708" s="176" t="s">
        <v>204</v>
      </c>
      <c r="J708" s="330" t="s">
        <v>196</v>
      </c>
      <c r="K708" s="176" t="s">
        <v>1181</v>
      </c>
      <c r="L708" s="176" t="s">
        <v>1221</v>
      </c>
      <c r="M708" s="327" t="s">
        <v>1459</v>
      </c>
      <c r="N708" s="55">
        <v>1.86</v>
      </c>
      <c r="O708" s="55">
        <f t="shared" si="1208"/>
        <v>2.31</v>
      </c>
      <c r="P708" s="55">
        <v>2.31</v>
      </c>
      <c r="Q708" s="55">
        <f t="shared" si="1209"/>
        <v>2.31</v>
      </c>
      <c r="R708" s="55">
        <f t="shared" si="1209"/>
        <v>2.31</v>
      </c>
      <c r="S708" s="55">
        <f t="shared" si="1209"/>
        <v>2.31</v>
      </c>
      <c r="T708" s="55">
        <f t="shared" ref="T708:W771" si="1403">S708</f>
        <v>2.31</v>
      </c>
      <c r="U708" s="55">
        <f t="shared" si="1210"/>
        <v>2.31</v>
      </c>
      <c r="V708" s="55">
        <f t="shared" si="1210"/>
        <v>2.31</v>
      </c>
      <c r="W708" s="55">
        <f t="shared" si="1210"/>
        <v>2.31</v>
      </c>
      <c r="X708" s="55">
        <v>2.31</v>
      </c>
      <c r="Y708" s="55">
        <f t="shared" ref="Y708:AA708" si="1404">X708</f>
        <v>2.31</v>
      </c>
      <c r="Z708" s="55">
        <f t="shared" si="1404"/>
        <v>2.31</v>
      </c>
      <c r="AA708" s="55">
        <f t="shared" si="1404"/>
        <v>2.31</v>
      </c>
      <c r="AB708" s="147">
        <f t="shared" si="1212"/>
        <v>0.01</v>
      </c>
      <c r="AC708" s="147">
        <v>0.01</v>
      </c>
      <c r="AD708" s="147">
        <f t="shared" ref="AD708:AJ708" si="1405">AC708</f>
        <v>0.01</v>
      </c>
      <c r="AE708" s="147">
        <f t="shared" si="1405"/>
        <v>0.01</v>
      </c>
      <c r="AF708" s="147">
        <f t="shared" si="1405"/>
        <v>0.01</v>
      </c>
      <c r="AG708" s="147">
        <f t="shared" si="1405"/>
        <v>0.01</v>
      </c>
      <c r="AH708" s="147">
        <f t="shared" si="1405"/>
        <v>0.01</v>
      </c>
      <c r="AI708" s="147">
        <f t="shared" si="1405"/>
        <v>0.01</v>
      </c>
      <c r="AJ708" s="147">
        <f t="shared" si="1405"/>
        <v>0.01</v>
      </c>
      <c r="AK708" s="147">
        <v>0.01</v>
      </c>
      <c r="AL708" s="147">
        <f t="shared" ref="AL708:AN708" si="1406">AK708</f>
        <v>0.01</v>
      </c>
      <c r="AM708" s="147">
        <f t="shared" si="1406"/>
        <v>0.01</v>
      </c>
      <c r="AN708" s="147">
        <f t="shared" si="1406"/>
        <v>0.01</v>
      </c>
      <c r="AO708" s="420">
        <v>0</v>
      </c>
      <c r="AP708" s="431">
        <f t="shared" ref="AP708:AP771" si="1407">AO708*AC708</f>
        <v>0</v>
      </c>
      <c r="AQ708" s="385">
        <v>0</v>
      </c>
      <c r="AR708" s="237">
        <f t="shared" ref="AR708:AR771" si="1408">AQ708*AD708</f>
        <v>0</v>
      </c>
      <c r="AS708" s="96">
        <v>0</v>
      </c>
      <c r="AT708" s="431">
        <f t="shared" ref="AT708:AT771" si="1409">AS708*AE708</f>
        <v>0</v>
      </c>
      <c r="AU708" s="420">
        <v>0</v>
      </c>
      <c r="AV708" s="431">
        <f t="shared" ref="AV708:AV771" si="1410">AU708*AF708</f>
        <v>0</v>
      </c>
      <c r="AW708" s="385">
        <v>0</v>
      </c>
      <c r="AX708" s="431">
        <f t="shared" ref="AX708:AX771" si="1411">AW708*AG708</f>
        <v>0</v>
      </c>
      <c r="AY708" s="386">
        <v>0</v>
      </c>
      <c r="AZ708" s="431">
        <f t="shared" ref="AZ708:AZ771" si="1412">AY708*AH708</f>
        <v>0</v>
      </c>
      <c r="BA708" s="386">
        <v>0</v>
      </c>
      <c r="BB708" s="431">
        <f t="shared" ref="BB708:BB771" si="1413">BA708*AI708</f>
        <v>0</v>
      </c>
      <c r="BC708" s="386">
        <v>0</v>
      </c>
      <c r="BD708" s="431">
        <f t="shared" si="1215"/>
        <v>0</v>
      </c>
      <c r="BE708" s="385">
        <v>0</v>
      </c>
      <c r="BF708" s="431">
        <f t="shared" ref="BF708:BF771" si="1414">BE708*AK708</f>
        <v>0</v>
      </c>
      <c r="BG708" s="386">
        <v>0</v>
      </c>
      <c r="BH708" s="431">
        <f t="shared" ref="BH708:BH771" si="1415">BG708*AL708</f>
        <v>0</v>
      </c>
      <c r="BI708" s="386">
        <v>0</v>
      </c>
      <c r="BJ708" s="431">
        <f t="shared" ref="BJ708:BJ771" si="1416">BI708*AM708</f>
        <v>0</v>
      </c>
      <c r="BK708" s="385">
        <v>0</v>
      </c>
      <c r="BL708" s="445">
        <f t="shared" ref="BL708:BL771" si="1417">BK708*AN708</f>
        <v>0</v>
      </c>
      <c r="BM708" s="77" t="s">
        <v>512</v>
      </c>
      <c r="BN708" s="306"/>
      <c r="BO708" s="599"/>
      <c r="BP708" s="306" t="str">
        <f t="shared" si="1216"/>
        <v>672652-001</v>
      </c>
    </row>
    <row r="709" spans="1:68" ht="14.25" hidden="1" customHeight="1">
      <c r="A709" s="493" t="s">
        <v>864</v>
      </c>
      <c r="B709" s="130" t="s">
        <v>1422</v>
      </c>
      <c r="C709" s="544" t="s">
        <v>87</v>
      </c>
      <c r="D709" s="549" t="s">
        <v>161</v>
      </c>
      <c r="E709" s="550" t="s">
        <v>194</v>
      </c>
      <c r="F709" s="1070"/>
      <c r="G709" s="214">
        <v>2017</v>
      </c>
      <c r="H709" s="176" t="s">
        <v>1529</v>
      </c>
      <c r="I709" s="176" t="s">
        <v>204</v>
      </c>
      <c r="J709" s="330" t="s">
        <v>196</v>
      </c>
      <c r="K709" s="176" t="s">
        <v>1181</v>
      </c>
      <c r="L709" s="176" t="s">
        <v>1221</v>
      </c>
      <c r="M709" s="327" t="s">
        <v>1461</v>
      </c>
      <c r="N709" s="55">
        <v>1.86</v>
      </c>
      <c r="O709" s="55">
        <f t="shared" ref="O709:O772" si="1418">MIN(P709:AA709)</f>
        <v>1.85</v>
      </c>
      <c r="P709" s="55">
        <v>1.85</v>
      </c>
      <c r="Q709" s="55">
        <f t="shared" ref="Q709:W772" si="1419">P709</f>
        <v>1.85</v>
      </c>
      <c r="R709" s="55">
        <f t="shared" si="1419"/>
        <v>1.85</v>
      </c>
      <c r="S709" s="55">
        <f t="shared" si="1419"/>
        <v>1.85</v>
      </c>
      <c r="T709" s="55">
        <f t="shared" si="1403"/>
        <v>1.85</v>
      </c>
      <c r="U709" s="55">
        <f t="shared" si="1403"/>
        <v>1.85</v>
      </c>
      <c r="V709" s="55">
        <f t="shared" si="1403"/>
        <v>1.85</v>
      </c>
      <c r="W709" s="55">
        <f t="shared" si="1403"/>
        <v>1.85</v>
      </c>
      <c r="X709" s="55">
        <v>1.85</v>
      </c>
      <c r="Y709" s="55">
        <f t="shared" ref="Y709:AA709" si="1420">X709</f>
        <v>1.85</v>
      </c>
      <c r="Z709" s="55">
        <f t="shared" si="1420"/>
        <v>1.85</v>
      </c>
      <c r="AA709" s="55">
        <f t="shared" si="1420"/>
        <v>1.85</v>
      </c>
      <c r="AB709" s="147">
        <f t="shared" ref="AB709:AB772" si="1421">MIN(AC709:AN709)</f>
        <v>0.01</v>
      </c>
      <c r="AC709" s="147">
        <v>0.01</v>
      </c>
      <c r="AD709" s="147">
        <f t="shared" ref="AD709:AJ709" si="1422">AC709</f>
        <v>0.01</v>
      </c>
      <c r="AE709" s="147">
        <f t="shared" si="1422"/>
        <v>0.01</v>
      </c>
      <c r="AF709" s="147">
        <f t="shared" si="1422"/>
        <v>0.01</v>
      </c>
      <c r="AG709" s="147">
        <f t="shared" si="1422"/>
        <v>0.01</v>
      </c>
      <c r="AH709" s="147">
        <f t="shared" si="1422"/>
        <v>0.01</v>
      </c>
      <c r="AI709" s="147">
        <f t="shared" si="1422"/>
        <v>0.01</v>
      </c>
      <c r="AJ709" s="147">
        <f t="shared" si="1422"/>
        <v>0.01</v>
      </c>
      <c r="AK709" s="147">
        <v>0.01</v>
      </c>
      <c r="AL709" s="147">
        <f t="shared" ref="AL709:AN709" si="1423">AK709</f>
        <v>0.01</v>
      </c>
      <c r="AM709" s="147">
        <f t="shared" si="1423"/>
        <v>0.01</v>
      </c>
      <c r="AN709" s="147">
        <f t="shared" si="1423"/>
        <v>0.01</v>
      </c>
      <c r="AO709" s="420">
        <v>4200</v>
      </c>
      <c r="AP709" s="431">
        <f t="shared" si="1407"/>
        <v>42</v>
      </c>
      <c r="AQ709" s="385">
        <v>0</v>
      </c>
      <c r="AR709" s="237">
        <f t="shared" si="1408"/>
        <v>0</v>
      </c>
      <c r="AS709" s="629">
        <v>2181</v>
      </c>
      <c r="AT709" s="431">
        <f t="shared" si="1409"/>
        <v>21.81</v>
      </c>
      <c r="AU709" s="420">
        <v>0</v>
      </c>
      <c r="AV709" s="431">
        <f t="shared" si="1410"/>
        <v>0</v>
      </c>
      <c r="AW709" s="385">
        <v>0</v>
      </c>
      <c r="AX709" s="431">
        <f t="shared" si="1411"/>
        <v>0</v>
      </c>
      <c r="AY709" s="386">
        <v>0</v>
      </c>
      <c r="AZ709" s="431">
        <f t="shared" si="1412"/>
        <v>0</v>
      </c>
      <c r="BA709" s="386">
        <v>0</v>
      </c>
      <c r="BB709" s="431">
        <f t="shared" si="1413"/>
        <v>0</v>
      </c>
      <c r="BC709" s="386">
        <v>0</v>
      </c>
      <c r="BD709" s="431">
        <f t="shared" ref="BD709:BD772" si="1424">BC709*AJ709</f>
        <v>0</v>
      </c>
      <c r="BE709" s="385">
        <v>0</v>
      </c>
      <c r="BF709" s="431">
        <f t="shared" si="1414"/>
        <v>0</v>
      </c>
      <c r="BG709" s="386">
        <v>0</v>
      </c>
      <c r="BH709" s="431">
        <f t="shared" si="1415"/>
        <v>0</v>
      </c>
      <c r="BI709" s="386">
        <v>0</v>
      </c>
      <c r="BJ709" s="431">
        <f t="shared" si="1416"/>
        <v>0</v>
      </c>
      <c r="BK709" s="385">
        <v>1900</v>
      </c>
      <c r="BL709" s="445">
        <f t="shared" si="1417"/>
        <v>19</v>
      </c>
      <c r="BM709" s="77" t="s">
        <v>512</v>
      </c>
      <c r="BN709" s="306"/>
      <c r="BO709" s="599"/>
      <c r="BP709" s="306" t="str">
        <f t="shared" ref="BP709:BP772" si="1425">BM709</f>
        <v>672652-001</v>
      </c>
    </row>
    <row r="710" spans="1:68" ht="14.25" hidden="1" customHeight="1">
      <c r="A710" s="493" t="s">
        <v>864</v>
      </c>
      <c r="B710" s="130" t="s">
        <v>1422</v>
      </c>
      <c r="C710" s="544" t="s">
        <v>87</v>
      </c>
      <c r="D710" s="549" t="s">
        <v>161</v>
      </c>
      <c r="E710" s="550" t="s">
        <v>194</v>
      </c>
      <c r="F710" s="1070"/>
      <c r="G710" s="214">
        <v>2017</v>
      </c>
      <c r="H710" s="176" t="s">
        <v>1529</v>
      </c>
      <c r="I710" s="176" t="s">
        <v>204</v>
      </c>
      <c r="J710" s="330" t="s">
        <v>196</v>
      </c>
      <c r="K710" s="176" t="s">
        <v>1181</v>
      </c>
      <c r="L710" s="176" t="s">
        <v>1509</v>
      </c>
      <c r="M710" s="327" t="s">
        <v>1533</v>
      </c>
      <c r="N710" s="55">
        <v>1.86</v>
      </c>
      <c r="O710" s="55">
        <f t="shared" si="1418"/>
        <v>2.0699999999999998</v>
      </c>
      <c r="P710" s="55">
        <v>2.0699999999999998</v>
      </c>
      <c r="Q710" s="55">
        <f t="shared" si="1419"/>
        <v>2.0699999999999998</v>
      </c>
      <c r="R710" s="55">
        <f t="shared" si="1419"/>
        <v>2.0699999999999998</v>
      </c>
      <c r="S710" s="55">
        <f t="shared" si="1419"/>
        <v>2.0699999999999998</v>
      </c>
      <c r="T710" s="55">
        <f t="shared" si="1403"/>
        <v>2.0699999999999998</v>
      </c>
      <c r="U710" s="55">
        <f t="shared" si="1403"/>
        <v>2.0699999999999998</v>
      </c>
      <c r="V710" s="55">
        <f t="shared" si="1403"/>
        <v>2.0699999999999998</v>
      </c>
      <c r="W710" s="55">
        <f t="shared" si="1403"/>
        <v>2.0699999999999998</v>
      </c>
      <c r="X710" s="55">
        <v>2.0699999999999998</v>
      </c>
      <c r="Y710" s="55">
        <f t="shared" ref="Y710:AA710" si="1426">X710</f>
        <v>2.0699999999999998</v>
      </c>
      <c r="Z710" s="55">
        <f t="shared" si="1426"/>
        <v>2.0699999999999998</v>
      </c>
      <c r="AA710" s="55">
        <f t="shared" si="1426"/>
        <v>2.0699999999999998</v>
      </c>
      <c r="AB710" s="147">
        <f t="shared" si="1421"/>
        <v>0.01</v>
      </c>
      <c r="AC710" s="147">
        <v>0.01</v>
      </c>
      <c r="AD710" s="147">
        <f t="shared" ref="AD710:AJ710" si="1427">AC710</f>
        <v>0.01</v>
      </c>
      <c r="AE710" s="147">
        <f t="shared" si="1427"/>
        <v>0.01</v>
      </c>
      <c r="AF710" s="147">
        <f t="shared" si="1427"/>
        <v>0.01</v>
      </c>
      <c r="AG710" s="147">
        <f t="shared" si="1427"/>
        <v>0.01</v>
      </c>
      <c r="AH710" s="147">
        <f t="shared" si="1427"/>
        <v>0.01</v>
      </c>
      <c r="AI710" s="147">
        <f t="shared" si="1427"/>
        <v>0.01</v>
      </c>
      <c r="AJ710" s="147">
        <f t="shared" si="1427"/>
        <v>0.01</v>
      </c>
      <c r="AK710" s="147">
        <v>0.01</v>
      </c>
      <c r="AL710" s="147">
        <f t="shared" ref="AL710:AN710" si="1428">AK710</f>
        <v>0.01</v>
      </c>
      <c r="AM710" s="147">
        <f t="shared" si="1428"/>
        <v>0.01</v>
      </c>
      <c r="AN710" s="147">
        <f t="shared" si="1428"/>
        <v>0.01</v>
      </c>
      <c r="AO710" s="420">
        <v>0</v>
      </c>
      <c r="AP710" s="431">
        <f t="shared" si="1407"/>
        <v>0</v>
      </c>
      <c r="AQ710" s="385">
        <v>0</v>
      </c>
      <c r="AR710" s="237">
        <f t="shared" si="1408"/>
        <v>0</v>
      </c>
      <c r="AS710" s="96">
        <v>0</v>
      </c>
      <c r="AT710" s="431">
        <f t="shared" si="1409"/>
        <v>0</v>
      </c>
      <c r="AU710" s="420">
        <v>0</v>
      </c>
      <c r="AV710" s="431">
        <f t="shared" si="1410"/>
        <v>0</v>
      </c>
      <c r="AW710" s="385">
        <v>0</v>
      </c>
      <c r="AX710" s="431">
        <f t="shared" si="1411"/>
        <v>0</v>
      </c>
      <c r="AY710" s="386">
        <v>0</v>
      </c>
      <c r="AZ710" s="431">
        <f t="shared" si="1412"/>
        <v>0</v>
      </c>
      <c r="BA710" s="386">
        <v>0</v>
      </c>
      <c r="BB710" s="431">
        <f t="shared" si="1413"/>
        <v>0</v>
      </c>
      <c r="BC710" s="386">
        <v>0</v>
      </c>
      <c r="BD710" s="431">
        <f t="shared" si="1424"/>
        <v>0</v>
      </c>
      <c r="BE710" s="385">
        <v>0</v>
      </c>
      <c r="BF710" s="431">
        <f t="shared" si="1414"/>
        <v>0</v>
      </c>
      <c r="BG710" s="386">
        <v>0</v>
      </c>
      <c r="BH710" s="431">
        <f t="shared" si="1415"/>
        <v>0</v>
      </c>
      <c r="BI710" s="386">
        <v>0</v>
      </c>
      <c r="BJ710" s="431">
        <f t="shared" si="1416"/>
        <v>0</v>
      </c>
      <c r="BK710" s="385">
        <v>0</v>
      </c>
      <c r="BL710" s="445">
        <f t="shared" si="1417"/>
        <v>0</v>
      </c>
      <c r="BM710" s="77" t="s">
        <v>512</v>
      </c>
      <c r="BN710" s="306"/>
      <c r="BO710" s="599"/>
      <c r="BP710" s="306" t="str">
        <f t="shared" si="1425"/>
        <v>672652-001</v>
      </c>
    </row>
    <row r="711" spans="1:68" ht="14.25" hidden="1" customHeight="1">
      <c r="A711" s="493" t="s">
        <v>864</v>
      </c>
      <c r="B711" s="130" t="s">
        <v>1422</v>
      </c>
      <c r="C711" s="544" t="s">
        <v>87</v>
      </c>
      <c r="D711" s="549" t="s">
        <v>161</v>
      </c>
      <c r="E711" s="550" t="s">
        <v>194</v>
      </c>
      <c r="F711" s="1070"/>
      <c r="G711" s="214">
        <v>2017</v>
      </c>
      <c r="H711" s="176" t="s">
        <v>1529</v>
      </c>
      <c r="I711" s="176" t="s">
        <v>204</v>
      </c>
      <c r="J711" s="330" t="s">
        <v>196</v>
      </c>
      <c r="K711" s="176" t="s">
        <v>1181</v>
      </c>
      <c r="L711" s="176" t="s">
        <v>1509</v>
      </c>
      <c r="M711" s="327" t="s">
        <v>1510</v>
      </c>
      <c r="N711" s="55">
        <v>1.86</v>
      </c>
      <c r="O711" s="55">
        <f t="shared" si="1418"/>
        <v>1.81</v>
      </c>
      <c r="P711" s="55">
        <v>1.81</v>
      </c>
      <c r="Q711" s="55">
        <f t="shared" si="1419"/>
        <v>1.81</v>
      </c>
      <c r="R711" s="55">
        <f t="shared" si="1419"/>
        <v>1.81</v>
      </c>
      <c r="S711" s="55">
        <f t="shared" si="1419"/>
        <v>1.81</v>
      </c>
      <c r="T711" s="55">
        <f t="shared" si="1403"/>
        <v>1.81</v>
      </c>
      <c r="U711" s="55">
        <f t="shared" si="1403"/>
        <v>1.81</v>
      </c>
      <c r="V711" s="55">
        <f t="shared" si="1403"/>
        <v>1.81</v>
      </c>
      <c r="W711" s="55">
        <f t="shared" si="1403"/>
        <v>1.81</v>
      </c>
      <c r="X711" s="55">
        <v>1.81</v>
      </c>
      <c r="Y711" s="55">
        <f t="shared" ref="Y711:AA711" si="1429">X711</f>
        <v>1.81</v>
      </c>
      <c r="Z711" s="55">
        <f t="shared" si="1429"/>
        <v>1.81</v>
      </c>
      <c r="AA711" s="55">
        <f t="shared" si="1429"/>
        <v>1.81</v>
      </c>
      <c r="AB711" s="147">
        <f t="shared" si="1421"/>
        <v>0.01</v>
      </c>
      <c r="AC711" s="147">
        <v>0.01</v>
      </c>
      <c r="AD711" s="147">
        <f t="shared" ref="AD711:AJ711" si="1430">AC711</f>
        <v>0.01</v>
      </c>
      <c r="AE711" s="147">
        <f t="shared" si="1430"/>
        <v>0.01</v>
      </c>
      <c r="AF711" s="147">
        <f t="shared" si="1430"/>
        <v>0.01</v>
      </c>
      <c r="AG711" s="147">
        <f t="shared" si="1430"/>
        <v>0.01</v>
      </c>
      <c r="AH711" s="147">
        <f t="shared" si="1430"/>
        <v>0.01</v>
      </c>
      <c r="AI711" s="147">
        <f t="shared" si="1430"/>
        <v>0.01</v>
      </c>
      <c r="AJ711" s="147">
        <f t="shared" si="1430"/>
        <v>0.01</v>
      </c>
      <c r="AK711" s="147">
        <v>0.01</v>
      </c>
      <c r="AL711" s="147">
        <f t="shared" ref="AL711:AN711" si="1431">AK711</f>
        <v>0.01</v>
      </c>
      <c r="AM711" s="147">
        <f t="shared" si="1431"/>
        <v>0.01</v>
      </c>
      <c r="AN711" s="147">
        <f t="shared" si="1431"/>
        <v>0.01</v>
      </c>
      <c r="AO711" s="420">
        <v>0</v>
      </c>
      <c r="AP711" s="431">
        <f t="shared" si="1407"/>
        <v>0</v>
      </c>
      <c r="AQ711" s="385">
        <v>0</v>
      </c>
      <c r="AR711" s="237">
        <f t="shared" si="1408"/>
        <v>0</v>
      </c>
      <c r="AS711" s="96">
        <v>0</v>
      </c>
      <c r="AT711" s="431">
        <f t="shared" si="1409"/>
        <v>0</v>
      </c>
      <c r="AU711" s="420">
        <v>0</v>
      </c>
      <c r="AV711" s="431">
        <f t="shared" si="1410"/>
        <v>0</v>
      </c>
      <c r="AW711" s="385">
        <v>0</v>
      </c>
      <c r="AX711" s="431">
        <f t="shared" si="1411"/>
        <v>0</v>
      </c>
      <c r="AY711" s="386">
        <v>0</v>
      </c>
      <c r="AZ711" s="431">
        <f t="shared" si="1412"/>
        <v>0</v>
      </c>
      <c r="BA711" s="386">
        <v>0</v>
      </c>
      <c r="BB711" s="431">
        <f t="shared" si="1413"/>
        <v>0</v>
      </c>
      <c r="BC711" s="386">
        <v>0</v>
      </c>
      <c r="BD711" s="431">
        <f t="shared" si="1424"/>
        <v>0</v>
      </c>
      <c r="BE711" s="385">
        <v>0</v>
      </c>
      <c r="BF711" s="431">
        <f t="shared" si="1414"/>
        <v>0</v>
      </c>
      <c r="BG711" s="386">
        <v>0</v>
      </c>
      <c r="BH711" s="431">
        <f t="shared" si="1415"/>
        <v>0</v>
      </c>
      <c r="BI711" s="386">
        <v>0</v>
      </c>
      <c r="BJ711" s="431">
        <f t="shared" si="1416"/>
        <v>0</v>
      </c>
      <c r="BK711" s="385">
        <v>0</v>
      </c>
      <c r="BL711" s="445">
        <f t="shared" si="1417"/>
        <v>0</v>
      </c>
      <c r="BM711" s="77" t="s">
        <v>512</v>
      </c>
      <c r="BN711" s="306"/>
      <c r="BO711" s="599"/>
      <c r="BP711" s="306" t="str">
        <f t="shared" si="1425"/>
        <v>672652-001</v>
      </c>
    </row>
    <row r="712" spans="1:68" ht="14.25" hidden="1" customHeight="1">
      <c r="A712" s="493" t="s">
        <v>864</v>
      </c>
      <c r="B712" s="130" t="s">
        <v>1422</v>
      </c>
      <c r="C712" s="544" t="s">
        <v>87</v>
      </c>
      <c r="D712" s="549" t="s">
        <v>161</v>
      </c>
      <c r="E712" s="550" t="s">
        <v>194</v>
      </c>
      <c r="F712" s="1070"/>
      <c r="G712" s="214">
        <v>2017</v>
      </c>
      <c r="H712" s="176" t="s">
        <v>1529</v>
      </c>
      <c r="I712" s="176" t="s">
        <v>204</v>
      </c>
      <c r="J712" s="330" t="s">
        <v>196</v>
      </c>
      <c r="K712" s="176" t="s">
        <v>1181</v>
      </c>
      <c r="L712" s="176" t="s">
        <v>1509</v>
      </c>
      <c r="M712" s="327" t="s">
        <v>1510</v>
      </c>
      <c r="N712" s="55">
        <v>1.86</v>
      </c>
      <c r="O712" s="55">
        <f t="shared" si="1418"/>
        <v>1.81</v>
      </c>
      <c r="P712" s="55">
        <v>1.81</v>
      </c>
      <c r="Q712" s="55">
        <f t="shared" si="1419"/>
        <v>1.81</v>
      </c>
      <c r="R712" s="55">
        <f t="shared" si="1419"/>
        <v>1.81</v>
      </c>
      <c r="S712" s="55">
        <f t="shared" si="1419"/>
        <v>1.81</v>
      </c>
      <c r="T712" s="55">
        <f t="shared" si="1403"/>
        <v>1.81</v>
      </c>
      <c r="U712" s="55">
        <f t="shared" si="1403"/>
        <v>1.81</v>
      </c>
      <c r="V712" s="55">
        <f t="shared" si="1403"/>
        <v>1.81</v>
      </c>
      <c r="W712" s="55">
        <f t="shared" si="1403"/>
        <v>1.81</v>
      </c>
      <c r="X712" s="55">
        <v>1.81</v>
      </c>
      <c r="Y712" s="55">
        <f t="shared" ref="Y712:AA712" si="1432">X712</f>
        <v>1.81</v>
      </c>
      <c r="Z712" s="55">
        <f t="shared" si="1432"/>
        <v>1.81</v>
      </c>
      <c r="AA712" s="55">
        <f t="shared" si="1432"/>
        <v>1.81</v>
      </c>
      <c r="AB712" s="147">
        <f t="shared" si="1421"/>
        <v>0.01</v>
      </c>
      <c r="AC712" s="147">
        <v>0.01</v>
      </c>
      <c r="AD712" s="147">
        <f t="shared" ref="AD712:AJ712" si="1433">AC712</f>
        <v>0.01</v>
      </c>
      <c r="AE712" s="147">
        <f t="shared" si="1433"/>
        <v>0.01</v>
      </c>
      <c r="AF712" s="147">
        <f t="shared" si="1433"/>
        <v>0.01</v>
      </c>
      <c r="AG712" s="147">
        <f t="shared" si="1433"/>
        <v>0.01</v>
      </c>
      <c r="AH712" s="147">
        <f t="shared" si="1433"/>
        <v>0.01</v>
      </c>
      <c r="AI712" s="147">
        <f t="shared" si="1433"/>
        <v>0.01</v>
      </c>
      <c r="AJ712" s="147">
        <f t="shared" si="1433"/>
        <v>0.01</v>
      </c>
      <c r="AK712" s="147">
        <v>0.01</v>
      </c>
      <c r="AL712" s="147">
        <f t="shared" ref="AL712:AN712" si="1434">AK712</f>
        <v>0.01</v>
      </c>
      <c r="AM712" s="147">
        <f t="shared" si="1434"/>
        <v>0.01</v>
      </c>
      <c r="AN712" s="147">
        <f t="shared" si="1434"/>
        <v>0.01</v>
      </c>
      <c r="AO712" s="420">
        <v>0</v>
      </c>
      <c r="AP712" s="431">
        <f t="shared" si="1407"/>
        <v>0</v>
      </c>
      <c r="AQ712" s="385">
        <v>0</v>
      </c>
      <c r="AR712" s="237">
        <f t="shared" si="1408"/>
        <v>0</v>
      </c>
      <c r="AS712" s="96">
        <v>0</v>
      </c>
      <c r="AT712" s="431">
        <f t="shared" si="1409"/>
        <v>0</v>
      </c>
      <c r="AU712" s="420">
        <v>0</v>
      </c>
      <c r="AV712" s="431">
        <f t="shared" si="1410"/>
        <v>0</v>
      </c>
      <c r="AW712" s="385">
        <v>0</v>
      </c>
      <c r="AX712" s="431">
        <f t="shared" si="1411"/>
        <v>0</v>
      </c>
      <c r="AY712" s="386">
        <v>0</v>
      </c>
      <c r="AZ712" s="431">
        <f t="shared" si="1412"/>
        <v>0</v>
      </c>
      <c r="BA712" s="386">
        <v>0</v>
      </c>
      <c r="BB712" s="431">
        <f t="shared" si="1413"/>
        <v>0</v>
      </c>
      <c r="BC712" s="386">
        <v>0</v>
      </c>
      <c r="BD712" s="431">
        <f t="shared" si="1424"/>
        <v>0</v>
      </c>
      <c r="BE712" s="385">
        <v>0</v>
      </c>
      <c r="BF712" s="431">
        <f t="shared" si="1414"/>
        <v>0</v>
      </c>
      <c r="BG712" s="386">
        <v>0</v>
      </c>
      <c r="BH712" s="431">
        <f t="shared" si="1415"/>
        <v>0</v>
      </c>
      <c r="BI712" s="386">
        <v>0</v>
      </c>
      <c r="BJ712" s="431">
        <f t="shared" si="1416"/>
        <v>0</v>
      </c>
      <c r="BK712" s="385">
        <v>0</v>
      </c>
      <c r="BL712" s="445">
        <f t="shared" si="1417"/>
        <v>0</v>
      </c>
      <c r="BM712" s="77" t="s">
        <v>512</v>
      </c>
      <c r="BN712" s="306"/>
      <c r="BO712" s="599"/>
      <c r="BP712" s="306" t="str">
        <f t="shared" si="1425"/>
        <v>672652-001</v>
      </c>
    </row>
    <row r="713" spans="1:68" ht="14.25" hidden="1" customHeight="1">
      <c r="A713" s="493" t="s">
        <v>864</v>
      </c>
      <c r="B713" s="130" t="s">
        <v>1422</v>
      </c>
      <c r="C713" s="544" t="s">
        <v>87</v>
      </c>
      <c r="D713" s="549" t="s">
        <v>161</v>
      </c>
      <c r="E713" s="550" t="s">
        <v>194</v>
      </c>
      <c r="F713" s="1070"/>
      <c r="G713" s="214">
        <v>2017</v>
      </c>
      <c r="H713" s="176" t="s">
        <v>1529</v>
      </c>
      <c r="I713" s="176" t="s">
        <v>204</v>
      </c>
      <c r="J713" s="330" t="s">
        <v>196</v>
      </c>
      <c r="K713" s="176" t="s">
        <v>1181</v>
      </c>
      <c r="L713" s="176" t="s">
        <v>1534</v>
      </c>
      <c r="M713" s="327" t="s">
        <v>1535</v>
      </c>
      <c r="N713" s="55">
        <v>1.86</v>
      </c>
      <c r="O713" s="55">
        <f t="shared" si="1418"/>
        <v>1.67</v>
      </c>
      <c r="P713" s="55">
        <v>1.67</v>
      </c>
      <c r="Q713" s="55">
        <f t="shared" si="1419"/>
        <v>1.67</v>
      </c>
      <c r="R713" s="55">
        <f t="shared" si="1419"/>
        <v>1.67</v>
      </c>
      <c r="S713" s="55">
        <f t="shared" si="1419"/>
        <v>1.67</v>
      </c>
      <c r="T713" s="55">
        <f t="shared" si="1403"/>
        <v>1.67</v>
      </c>
      <c r="U713" s="55">
        <f t="shared" si="1403"/>
        <v>1.67</v>
      </c>
      <c r="V713" s="55">
        <f t="shared" si="1403"/>
        <v>1.67</v>
      </c>
      <c r="W713" s="55">
        <f t="shared" si="1403"/>
        <v>1.67</v>
      </c>
      <c r="X713" s="55">
        <v>1.67</v>
      </c>
      <c r="Y713" s="55">
        <f t="shared" ref="Y713:AA713" si="1435">X713</f>
        <v>1.67</v>
      </c>
      <c r="Z713" s="55">
        <f t="shared" si="1435"/>
        <v>1.67</v>
      </c>
      <c r="AA713" s="55">
        <f t="shared" si="1435"/>
        <v>1.67</v>
      </c>
      <c r="AB713" s="147">
        <f t="shared" si="1421"/>
        <v>0.01</v>
      </c>
      <c r="AC713" s="147">
        <v>0.01</v>
      </c>
      <c r="AD713" s="147">
        <f t="shared" ref="AD713:AJ713" si="1436">AC713</f>
        <v>0.01</v>
      </c>
      <c r="AE713" s="147">
        <f t="shared" si="1436"/>
        <v>0.01</v>
      </c>
      <c r="AF713" s="147">
        <f t="shared" si="1436"/>
        <v>0.01</v>
      </c>
      <c r="AG713" s="147">
        <f t="shared" si="1436"/>
        <v>0.01</v>
      </c>
      <c r="AH713" s="147">
        <f t="shared" si="1436"/>
        <v>0.01</v>
      </c>
      <c r="AI713" s="147">
        <f t="shared" si="1436"/>
        <v>0.01</v>
      </c>
      <c r="AJ713" s="147">
        <f t="shared" si="1436"/>
        <v>0.01</v>
      </c>
      <c r="AK713" s="147">
        <v>0.01</v>
      </c>
      <c r="AL713" s="147">
        <f t="shared" ref="AL713:AN713" si="1437">AK713</f>
        <v>0.01</v>
      </c>
      <c r="AM713" s="147">
        <f t="shared" si="1437"/>
        <v>0.01</v>
      </c>
      <c r="AN713" s="147">
        <f t="shared" si="1437"/>
        <v>0.01</v>
      </c>
      <c r="AO713" s="420">
        <v>0</v>
      </c>
      <c r="AP713" s="431">
        <f t="shared" si="1407"/>
        <v>0</v>
      </c>
      <c r="AQ713" s="385">
        <v>0</v>
      </c>
      <c r="AR713" s="237">
        <f t="shared" si="1408"/>
        <v>0</v>
      </c>
      <c r="AS713" s="96">
        <v>0</v>
      </c>
      <c r="AT713" s="431">
        <f t="shared" si="1409"/>
        <v>0</v>
      </c>
      <c r="AU713" s="420">
        <v>0</v>
      </c>
      <c r="AV713" s="431">
        <f t="shared" si="1410"/>
        <v>0</v>
      </c>
      <c r="AW713" s="385">
        <v>0</v>
      </c>
      <c r="AX713" s="431">
        <f t="shared" si="1411"/>
        <v>0</v>
      </c>
      <c r="AY713" s="386">
        <v>0</v>
      </c>
      <c r="AZ713" s="431">
        <f t="shared" si="1412"/>
        <v>0</v>
      </c>
      <c r="BA713" s="386">
        <v>0</v>
      </c>
      <c r="BB713" s="431">
        <f t="shared" si="1413"/>
        <v>0</v>
      </c>
      <c r="BC713" s="386">
        <v>0</v>
      </c>
      <c r="BD713" s="431">
        <f t="shared" si="1424"/>
        <v>0</v>
      </c>
      <c r="BE713" s="385">
        <v>0</v>
      </c>
      <c r="BF713" s="431">
        <f t="shared" si="1414"/>
        <v>0</v>
      </c>
      <c r="BG713" s="386">
        <v>0</v>
      </c>
      <c r="BH713" s="431">
        <f t="shared" si="1415"/>
        <v>0</v>
      </c>
      <c r="BI713" s="386">
        <v>0</v>
      </c>
      <c r="BJ713" s="431">
        <f t="shared" si="1416"/>
        <v>0</v>
      </c>
      <c r="BK713" s="385">
        <v>0</v>
      </c>
      <c r="BL713" s="445">
        <f t="shared" si="1417"/>
        <v>0</v>
      </c>
      <c r="BM713" s="77" t="s">
        <v>512</v>
      </c>
      <c r="BN713" s="306"/>
      <c r="BO713" s="599"/>
      <c r="BP713" s="306" t="str">
        <f t="shared" si="1425"/>
        <v>672652-001</v>
      </c>
    </row>
    <row r="714" spans="1:68" ht="14.25" hidden="1" customHeight="1">
      <c r="A714" s="493" t="s">
        <v>864</v>
      </c>
      <c r="B714" s="130" t="s">
        <v>1422</v>
      </c>
      <c r="C714" s="544" t="s">
        <v>87</v>
      </c>
      <c r="D714" s="549" t="s">
        <v>161</v>
      </c>
      <c r="E714" s="550" t="s">
        <v>194</v>
      </c>
      <c r="F714" s="1070"/>
      <c r="G714" s="214">
        <v>2017</v>
      </c>
      <c r="H714" s="176" t="s">
        <v>1529</v>
      </c>
      <c r="I714" s="176" t="s">
        <v>204</v>
      </c>
      <c r="J714" s="330" t="s">
        <v>196</v>
      </c>
      <c r="K714" s="176" t="s">
        <v>1181</v>
      </c>
      <c r="L714" s="176" t="s">
        <v>1202</v>
      </c>
      <c r="M714" s="327" t="s">
        <v>1463</v>
      </c>
      <c r="N714" s="55">
        <v>1.86</v>
      </c>
      <c r="O714" s="55">
        <f t="shared" si="1418"/>
        <v>1.67</v>
      </c>
      <c r="P714" s="55">
        <v>1.67</v>
      </c>
      <c r="Q714" s="55">
        <f t="shared" si="1419"/>
        <v>1.67</v>
      </c>
      <c r="R714" s="55">
        <f t="shared" si="1419"/>
        <v>1.67</v>
      </c>
      <c r="S714" s="55">
        <f t="shared" si="1419"/>
        <v>1.67</v>
      </c>
      <c r="T714" s="55">
        <f t="shared" si="1403"/>
        <v>1.67</v>
      </c>
      <c r="U714" s="55">
        <f t="shared" si="1403"/>
        <v>1.67</v>
      </c>
      <c r="V714" s="55">
        <f t="shared" si="1403"/>
        <v>1.67</v>
      </c>
      <c r="W714" s="55">
        <f t="shared" si="1403"/>
        <v>1.67</v>
      </c>
      <c r="X714" s="55">
        <v>1.67</v>
      </c>
      <c r="Y714" s="55">
        <f t="shared" ref="Y714:AA714" si="1438">X714</f>
        <v>1.67</v>
      </c>
      <c r="Z714" s="55">
        <f t="shared" si="1438"/>
        <v>1.67</v>
      </c>
      <c r="AA714" s="55">
        <f t="shared" si="1438"/>
        <v>1.67</v>
      </c>
      <c r="AB714" s="147">
        <f t="shared" si="1421"/>
        <v>0.01</v>
      </c>
      <c r="AC714" s="147">
        <v>0.01</v>
      </c>
      <c r="AD714" s="147">
        <f t="shared" ref="AD714:AJ714" si="1439">AC714</f>
        <v>0.01</v>
      </c>
      <c r="AE714" s="147">
        <f t="shared" si="1439"/>
        <v>0.01</v>
      </c>
      <c r="AF714" s="147">
        <f t="shared" si="1439"/>
        <v>0.01</v>
      </c>
      <c r="AG714" s="147">
        <f t="shared" si="1439"/>
        <v>0.01</v>
      </c>
      <c r="AH714" s="147">
        <f t="shared" si="1439"/>
        <v>0.01</v>
      </c>
      <c r="AI714" s="147">
        <f t="shared" si="1439"/>
        <v>0.01</v>
      </c>
      <c r="AJ714" s="147">
        <f t="shared" si="1439"/>
        <v>0.01</v>
      </c>
      <c r="AK714" s="147">
        <v>0.01</v>
      </c>
      <c r="AL714" s="147">
        <f t="shared" ref="AL714:AN714" si="1440">AK714</f>
        <v>0.01</v>
      </c>
      <c r="AM714" s="147">
        <f t="shared" si="1440"/>
        <v>0.01</v>
      </c>
      <c r="AN714" s="147">
        <f t="shared" si="1440"/>
        <v>0.01</v>
      </c>
      <c r="AO714" s="420">
        <v>0</v>
      </c>
      <c r="AP714" s="431">
        <f t="shared" si="1407"/>
        <v>0</v>
      </c>
      <c r="AQ714" s="385">
        <v>0</v>
      </c>
      <c r="AR714" s="237">
        <f t="shared" si="1408"/>
        <v>0</v>
      </c>
      <c r="AS714" s="96">
        <v>0</v>
      </c>
      <c r="AT714" s="431">
        <f t="shared" si="1409"/>
        <v>0</v>
      </c>
      <c r="AU714" s="420">
        <v>0</v>
      </c>
      <c r="AV714" s="431">
        <f t="shared" si="1410"/>
        <v>0</v>
      </c>
      <c r="AW714" s="385">
        <v>0</v>
      </c>
      <c r="AX714" s="431">
        <f t="shared" si="1411"/>
        <v>0</v>
      </c>
      <c r="AY714" s="386">
        <v>0</v>
      </c>
      <c r="AZ714" s="431">
        <f t="shared" si="1412"/>
        <v>0</v>
      </c>
      <c r="BA714" s="386"/>
      <c r="BB714" s="431">
        <f t="shared" si="1413"/>
        <v>0</v>
      </c>
      <c r="BC714" s="386">
        <v>0</v>
      </c>
      <c r="BD714" s="431">
        <f t="shared" si="1424"/>
        <v>0</v>
      </c>
      <c r="BE714" s="385">
        <v>0</v>
      </c>
      <c r="BF714" s="431">
        <f t="shared" si="1414"/>
        <v>0</v>
      </c>
      <c r="BG714" s="386">
        <v>0</v>
      </c>
      <c r="BH714" s="431">
        <f t="shared" si="1415"/>
        <v>0</v>
      </c>
      <c r="BI714" s="386">
        <v>0</v>
      </c>
      <c r="BJ714" s="431">
        <f t="shared" si="1416"/>
        <v>0</v>
      </c>
      <c r="BK714" s="385">
        <v>0</v>
      </c>
      <c r="BL714" s="445">
        <f t="shared" si="1417"/>
        <v>0</v>
      </c>
      <c r="BM714" s="77" t="s">
        <v>512</v>
      </c>
      <c r="BN714" s="306"/>
      <c r="BO714" s="599"/>
      <c r="BP714" s="306" t="str">
        <f t="shared" si="1425"/>
        <v>672652-001</v>
      </c>
    </row>
    <row r="715" spans="1:68" ht="14.25" hidden="1" customHeight="1">
      <c r="A715" s="493" t="s">
        <v>864</v>
      </c>
      <c r="B715" s="130" t="s">
        <v>1422</v>
      </c>
      <c r="C715" s="544" t="s">
        <v>87</v>
      </c>
      <c r="D715" s="549" t="s">
        <v>161</v>
      </c>
      <c r="E715" s="550" t="s">
        <v>194</v>
      </c>
      <c r="F715" s="1070"/>
      <c r="G715" s="214">
        <v>2017</v>
      </c>
      <c r="H715" s="176" t="s">
        <v>1529</v>
      </c>
      <c r="I715" s="176" t="s">
        <v>204</v>
      </c>
      <c r="J715" s="330" t="s">
        <v>196</v>
      </c>
      <c r="K715" s="176" t="s">
        <v>1181</v>
      </c>
      <c r="L715" s="176" t="s">
        <v>1466</v>
      </c>
      <c r="M715" s="327" t="s">
        <v>1467</v>
      </c>
      <c r="N715" s="55">
        <v>1.86</v>
      </c>
      <c r="O715" s="55">
        <f t="shared" si="1418"/>
        <v>2.02</v>
      </c>
      <c r="P715" s="55">
        <v>2.02</v>
      </c>
      <c r="Q715" s="55">
        <f t="shared" si="1419"/>
        <v>2.02</v>
      </c>
      <c r="R715" s="55">
        <f t="shared" si="1419"/>
        <v>2.02</v>
      </c>
      <c r="S715" s="55">
        <f t="shared" si="1419"/>
        <v>2.02</v>
      </c>
      <c r="T715" s="55">
        <f t="shared" si="1403"/>
        <v>2.02</v>
      </c>
      <c r="U715" s="55">
        <f t="shared" si="1403"/>
        <v>2.02</v>
      </c>
      <c r="V715" s="55">
        <f t="shared" si="1403"/>
        <v>2.02</v>
      </c>
      <c r="W715" s="55">
        <f t="shared" si="1403"/>
        <v>2.02</v>
      </c>
      <c r="X715" s="55">
        <v>2.02</v>
      </c>
      <c r="Y715" s="55">
        <f t="shared" ref="Y715:AA715" si="1441">X715</f>
        <v>2.02</v>
      </c>
      <c r="Z715" s="55">
        <f t="shared" si="1441"/>
        <v>2.02</v>
      </c>
      <c r="AA715" s="55">
        <f t="shared" si="1441"/>
        <v>2.02</v>
      </c>
      <c r="AB715" s="147">
        <f t="shared" si="1421"/>
        <v>0.01</v>
      </c>
      <c r="AC715" s="147">
        <v>0.01</v>
      </c>
      <c r="AD715" s="147">
        <f t="shared" ref="AD715:AJ715" si="1442">AC715</f>
        <v>0.01</v>
      </c>
      <c r="AE715" s="147">
        <f t="shared" si="1442"/>
        <v>0.01</v>
      </c>
      <c r="AF715" s="147">
        <f t="shared" si="1442"/>
        <v>0.01</v>
      </c>
      <c r="AG715" s="147">
        <f t="shared" si="1442"/>
        <v>0.01</v>
      </c>
      <c r="AH715" s="147">
        <f t="shared" si="1442"/>
        <v>0.01</v>
      </c>
      <c r="AI715" s="147">
        <f t="shared" si="1442"/>
        <v>0.01</v>
      </c>
      <c r="AJ715" s="147">
        <f t="shared" si="1442"/>
        <v>0.01</v>
      </c>
      <c r="AK715" s="147">
        <v>0.01</v>
      </c>
      <c r="AL715" s="147">
        <f t="shared" ref="AL715:AN715" si="1443">AK715</f>
        <v>0.01</v>
      </c>
      <c r="AM715" s="147">
        <f t="shared" si="1443"/>
        <v>0.01</v>
      </c>
      <c r="AN715" s="147">
        <f t="shared" si="1443"/>
        <v>0.01</v>
      </c>
      <c r="AO715" s="420">
        <v>0</v>
      </c>
      <c r="AP715" s="431">
        <f t="shared" si="1407"/>
        <v>0</v>
      </c>
      <c r="AQ715" s="385">
        <v>0</v>
      </c>
      <c r="AR715" s="237">
        <f t="shared" si="1408"/>
        <v>0</v>
      </c>
      <c r="AS715" s="96">
        <v>0</v>
      </c>
      <c r="AT715" s="431">
        <f t="shared" si="1409"/>
        <v>0</v>
      </c>
      <c r="AU715" s="420">
        <v>0</v>
      </c>
      <c r="AV715" s="431">
        <f t="shared" si="1410"/>
        <v>0</v>
      </c>
      <c r="AW715" s="385">
        <v>0</v>
      </c>
      <c r="AX715" s="431">
        <f t="shared" si="1411"/>
        <v>0</v>
      </c>
      <c r="AY715" s="386">
        <v>0</v>
      </c>
      <c r="AZ715" s="431">
        <f t="shared" si="1412"/>
        <v>0</v>
      </c>
      <c r="BA715" s="386">
        <v>0</v>
      </c>
      <c r="BB715" s="431">
        <f t="shared" si="1413"/>
        <v>0</v>
      </c>
      <c r="BC715" s="386">
        <v>0</v>
      </c>
      <c r="BD715" s="431">
        <f t="shared" si="1424"/>
        <v>0</v>
      </c>
      <c r="BE715" s="385">
        <v>0</v>
      </c>
      <c r="BF715" s="431">
        <f t="shared" si="1414"/>
        <v>0</v>
      </c>
      <c r="BG715" s="386">
        <v>0</v>
      </c>
      <c r="BH715" s="431">
        <f t="shared" si="1415"/>
        <v>0</v>
      </c>
      <c r="BI715" s="386">
        <v>0</v>
      </c>
      <c r="BJ715" s="431">
        <f t="shared" si="1416"/>
        <v>0</v>
      </c>
      <c r="BK715" s="385">
        <v>0</v>
      </c>
      <c r="BL715" s="445">
        <f t="shared" si="1417"/>
        <v>0</v>
      </c>
      <c r="BM715" s="77" t="s">
        <v>512</v>
      </c>
      <c r="BN715" s="306"/>
      <c r="BO715" s="599"/>
      <c r="BP715" s="306" t="str">
        <f t="shared" si="1425"/>
        <v>672652-001</v>
      </c>
    </row>
    <row r="716" spans="1:68" ht="14.25" hidden="1" customHeight="1">
      <c r="A716" s="493" t="s">
        <v>864</v>
      </c>
      <c r="B716" s="130" t="s">
        <v>1422</v>
      </c>
      <c r="C716" s="544" t="s">
        <v>87</v>
      </c>
      <c r="D716" s="549" t="s">
        <v>161</v>
      </c>
      <c r="E716" s="550" t="s">
        <v>194</v>
      </c>
      <c r="F716" s="1070"/>
      <c r="G716" s="214">
        <v>2017</v>
      </c>
      <c r="H716" s="176" t="s">
        <v>1529</v>
      </c>
      <c r="I716" s="176" t="s">
        <v>204</v>
      </c>
      <c r="J716" s="330" t="s">
        <v>196</v>
      </c>
      <c r="K716" s="176" t="s">
        <v>1181</v>
      </c>
      <c r="L716" s="176" t="s">
        <v>1531</v>
      </c>
      <c r="M716" s="327" t="s">
        <v>1532</v>
      </c>
      <c r="N716" s="55">
        <v>1.86</v>
      </c>
      <c r="O716" s="55">
        <f t="shared" si="1418"/>
        <v>1.67</v>
      </c>
      <c r="P716" s="55">
        <v>1.67</v>
      </c>
      <c r="Q716" s="55">
        <f t="shared" si="1419"/>
        <v>1.67</v>
      </c>
      <c r="R716" s="55">
        <f t="shared" si="1419"/>
        <v>1.67</v>
      </c>
      <c r="S716" s="55">
        <f t="shared" si="1419"/>
        <v>1.67</v>
      </c>
      <c r="T716" s="55">
        <f t="shared" si="1403"/>
        <v>1.67</v>
      </c>
      <c r="U716" s="55">
        <f t="shared" si="1403"/>
        <v>1.67</v>
      </c>
      <c r="V716" s="55">
        <f t="shared" si="1403"/>
        <v>1.67</v>
      </c>
      <c r="W716" s="55">
        <f t="shared" si="1403"/>
        <v>1.67</v>
      </c>
      <c r="X716" s="55">
        <v>1.67</v>
      </c>
      <c r="Y716" s="55">
        <f t="shared" ref="Y716:AA716" si="1444">X716</f>
        <v>1.67</v>
      </c>
      <c r="Z716" s="55">
        <f t="shared" si="1444"/>
        <v>1.67</v>
      </c>
      <c r="AA716" s="55">
        <f t="shared" si="1444"/>
        <v>1.67</v>
      </c>
      <c r="AB716" s="147">
        <f t="shared" si="1421"/>
        <v>0.01</v>
      </c>
      <c r="AC716" s="147">
        <v>0.01</v>
      </c>
      <c r="AD716" s="147">
        <f t="shared" ref="AD716:AJ716" si="1445">AC716</f>
        <v>0.01</v>
      </c>
      <c r="AE716" s="147">
        <f t="shared" si="1445"/>
        <v>0.01</v>
      </c>
      <c r="AF716" s="147">
        <f t="shared" si="1445"/>
        <v>0.01</v>
      </c>
      <c r="AG716" s="147">
        <f t="shared" si="1445"/>
        <v>0.01</v>
      </c>
      <c r="AH716" s="147">
        <f t="shared" si="1445"/>
        <v>0.01</v>
      </c>
      <c r="AI716" s="147">
        <f t="shared" si="1445"/>
        <v>0.01</v>
      </c>
      <c r="AJ716" s="147">
        <f t="shared" si="1445"/>
        <v>0.01</v>
      </c>
      <c r="AK716" s="147">
        <v>0.01</v>
      </c>
      <c r="AL716" s="147">
        <f t="shared" ref="AL716:AN716" si="1446">AK716</f>
        <v>0.01</v>
      </c>
      <c r="AM716" s="147">
        <f t="shared" si="1446"/>
        <v>0.01</v>
      </c>
      <c r="AN716" s="147">
        <f t="shared" si="1446"/>
        <v>0.01</v>
      </c>
      <c r="AO716" s="420">
        <v>0</v>
      </c>
      <c r="AP716" s="431">
        <f t="shared" si="1407"/>
        <v>0</v>
      </c>
      <c r="AQ716" s="385">
        <v>0</v>
      </c>
      <c r="AR716" s="237">
        <f t="shared" si="1408"/>
        <v>0</v>
      </c>
      <c r="AS716" s="96">
        <v>0</v>
      </c>
      <c r="AT716" s="431">
        <f t="shared" si="1409"/>
        <v>0</v>
      </c>
      <c r="AU716" s="420">
        <v>0</v>
      </c>
      <c r="AV716" s="431">
        <f t="shared" si="1410"/>
        <v>0</v>
      </c>
      <c r="AW716" s="385">
        <v>0</v>
      </c>
      <c r="AX716" s="431">
        <f t="shared" si="1411"/>
        <v>0</v>
      </c>
      <c r="AY716" s="386">
        <v>0</v>
      </c>
      <c r="AZ716" s="431">
        <f t="shared" si="1412"/>
        <v>0</v>
      </c>
      <c r="BA716" s="386"/>
      <c r="BB716" s="431">
        <f t="shared" si="1413"/>
        <v>0</v>
      </c>
      <c r="BC716" s="386">
        <v>0</v>
      </c>
      <c r="BD716" s="431">
        <f t="shared" si="1424"/>
        <v>0</v>
      </c>
      <c r="BE716" s="385">
        <v>0</v>
      </c>
      <c r="BF716" s="431">
        <f t="shared" si="1414"/>
        <v>0</v>
      </c>
      <c r="BG716" s="386">
        <v>0</v>
      </c>
      <c r="BH716" s="431">
        <f t="shared" si="1415"/>
        <v>0</v>
      </c>
      <c r="BI716" s="386">
        <v>0</v>
      </c>
      <c r="BJ716" s="431">
        <f t="shared" si="1416"/>
        <v>0</v>
      </c>
      <c r="BK716" s="385">
        <v>0</v>
      </c>
      <c r="BL716" s="445">
        <f t="shared" si="1417"/>
        <v>0</v>
      </c>
      <c r="BM716" s="77" t="s">
        <v>512</v>
      </c>
      <c r="BN716" s="306"/>
      <c r="BO716" s="599"/>
      <c r="BP716" s="306" t="str">
        <f t="shared" si="1425"/>
        <v>672652-001</v>
      </c>
    </row>
    <row r="717" spans="1:68" ht="14.25" hidden="1" customHeight="1">
      <c r="A717" s="493" t="s">
        <v>864</v>
      </c>
      <c r="B717" s="130" t="s">
        <v>1422</v>
      </c>
      <c r="C717" s="544" t="s">
        <v>87</v>
      </c>
      <c r="D717" s="549" t="s">
        <v>161</v>
      </c>
      <c r="E717" s="550" t="s">
        <v>194</v>
      </c>
      <c r="F717" s="1070"/>
      <c r="G717" s="214">
        <v>2017</v>
      </c>
      <c r="H717" s="176" t="s">
        <v>1529</v>
      </c>
      <c r="I717" s="176" t="s">
        <v>204</v>
      </c>
      <c r="J717" s="330" t="s">
        <v>196</v>
      </c>
      <c r="K717" s="176" t="s">
        <v>1181</v>
      </c>
      <c r="L717" s="8" t="s">
        <v>167</v>
      </c>
      <c r="M717" s="711" t="s">
        <v>1468</v>
      </c>
      <c r="N717" s="116">
        <v>1.86</v>
      </c>
      <c r="O717" s="55">
        <f t="shared" si="1418"/>
        <v>1.67</v>
      </c>
      <c r="P717" s="55">
        <v>1.67</v>
      </c>
      <c r="Q717" s="55">
        <f t="shared" si="1419"/>
        <v>1.67</v>
      </c>
      <c r="R717" s="55">
        <f t="shared" si="1419"/>
        <v>1.67</v>
      </c>
      <c r="S717" s="55">
        <f t="shared" si="1419"/>
        <v>1.67</v>
      </c>
      <c r="T717" s="55">
        <f t="shared" si="1403"/>
        <v>1.67</v>
      </c>
      <c r="U717" s="55">
        <f t="shared" si="1403"/>
        <v>1.67</v>
      </c>
      <c r="V717" s="55">
        <f t="shared" si="1403"/>
        <v>1.67</v>
      </c>
      <c r="W717" s="55">
        <f t="shared" si="1403"/>
        <v>1.67</v>
      </c>
      <c r="X717" s="55">
        <v>1.67</v>
      </c>
      <c r="Y717" s="55">
        <f t="shared" ref="Y717:AA717" si="1447">X717</f>
        <v>1.67</v>
      </c>
      <c r="Z717" s="55">
        <f t="shared" si="1447"/>
        <v>1.67</v>
      </c>
      <c r="AA717" s="55">
        <f t="shared" si="1447"/>
        <v>1.67</v>
      </c>
      <c r="AB717" s="147">
        <f t="shared" si="1421"/>
        <v>0.01</v>
      </c>
      <c r="AC717" s="147">
        <v>0.01</v>
      </c>
      <c r="AD717" s="147">
        <f t="shared" ref="AD717:AJ717" si="1448">AC717</f>
        <v>0.01</v>
      </c>
      <c r="AE717" s="147">
        <f t="shared" si="1448"/>
        <v>0.01</v>
      </c>
      <c r="AF717" s="147">
        <f t="shared" si="1448"/>
        <v>0.01</v>
      </c>
      <c r="AG717" s="147">
        <f t="shared" si="1448"/>
        <v>0.01</v>
      </c>
      <c r="AH717" s="147">
        <f t="shared" si="1448"/>
        <v>0.01</v>
      </c>
      <c r="AI717" s="147">
        <f t="shared" si="1448"/>
        <v>0.01</v>
      </c>
      <c r="AJ717" s="147">
        <f t="shared" si="1448"/>
        <v>0.01</v>
      </c>
      <c r="AK717" s="147">
        <v>0.01</v>
      </c>
      <c r="AL717" s="147">
        <f t="shared" ref="AL717:AN717" si="1449">AK717</f>
        <v>0.01</v>
      </c>
      <c r="AM717" s="147">
        <f t="shared" si="1449"/>
        <v>0.01</v>
      </c>
      <c r="AN717" s="147">
        <f t="shared" si="1449"/>
        <v>0.01</v>
      </c>
      <c r="AO717" s="420">
        <v>0</v>
      </c>
      <c r="AP717" s="431">
        <f t="shared" si="1407"/>
        <v>0</v>
      </c>
      <c r="AQ717" s="385">
        <v>0</v>
      </c>
      <c r="AR717" s="237">
        <f t="shared" si="1408"/>
        <v>0</v>
      </c>
      <c r="AS717" s="96">
        <v>0</v>
      </c>
      <c r="AT717" s="431">
        <f t="shared" si="1409"/>
        <v>0</v>
      </c>
      <c r="AU717" s="420">
        <v>0</v>
      </c>
      <c r="AV717" s="431">
        <f t="shared" si="1410"/>
        <v>0</v>
      </c>
      <c r="AW717" s="385">
        <v>0</v>
      </c>
      <c r="AX717" s="431">
        <f t="shared" si="1411"/>
        <v>0</v>
      </c>
      <c r="AY717" s="386">
        <v>0</v>
      </c>
      <c r="AZ717" s="431">
        <f t="shared" si="1412"/>
        <v>0</v>
      </c>
      <c r="BA717" s="386">
        <v>0</v>
      </c>
      <c r="BB717" s="431">
        <f t="shared" si="1413"/>
        <v>0</v>
      </c>
      <c r="BC717" s="386">
        <v>0</v>
      </c>
      <c r="BD717" s="431">
        <f t="shared" si="1424"/>
        <v>0</v>
      </c>
      <c r="BE717" s="385">
        <v>0</v>
      </c>
      <c r="BF717" s="431">
        <f t="shared" si="1414"/>
        <v>0</v>
      </c>
      <c r="BG717" s="386">
        <v>0</v>
      </c>
      <c r="BH717" s="431">
        <f t="shared" si="1415"/>
        <v>0</v>
      </c>
      <c r="BI717" s="386">
        <v>0</v>
      </c>
      <c r="BJ717" s="431">
        <f t="shared" si="1416"/>
        <v>0</v>
      </c>
      <c r="BK717" s="385">
        <v>0</v>
      </c>
      <c r="BL717" s="445">
        <f t="shared" si="1417"/>
        <v>0</v>
      </c>
      <c r="BM717" s="77" t="s">
        <v>512</v>
      </c>
      <c r="BN717" s="306"/>
      <c r="BO717" s="599"/>
      <c r="BP717" s="306" t="str">
        <f t="shared" si="1425"/>
        <v>672652-001</v>
      </c>
    </row>
    <row r="718" spans="1:68" ht="14.25" hidden="1" customHeight="1">
      <c r="A718" s="493" t="s">
        <v>864</v>
      </c>
      <c r="B718" s="130" t="s">
        <v>1422</v>
      </c>
      <c r="C718" s="544" t="s">
        <v>87</v>
      </c>
      <c r="D718" s="549" t="s">
        <v>161</v>
      </c>
      <c r="E718" s="550" t="s">
        <v>194</v>
      </c>
      <c r="F718" s="1070"/>
      <c r="G718" s="214">
        <v>2017</v>
      </c>
      <c r="H718" s="176" t="s">
        <v>1529</v>
      </c>
      <c r="I718" s="176" t="s">
        <v>204</v>
      </c>
      <c r="J718" s="330" t="s">
        <v>196</v>
      </c>
      <c r="K718" s="176" t="s">
        <v>1181</v>
      </c>
      <c r="L718" s="176" t="s">
        <v>167</v>
      </c>
      <c r="M718" s="327" t="s">
        <v>1478</v>
      </c>
      <c r="N718" s="55">
        <v>1.86</v>
      </c>
      <c r="O718" s="55">
        <f t="shared" si="1418"/>
        <v>1.72</v>
      </c>
      <c r="P718" s="55">
        <v>1.72</v>
      </c>
      <c r="Q718" s="55">
        <f t="shared" si="1419"/>
        <v>1.72</v>
      </c>
      <c r="R718" s="55">
        <f t="shared" si="1419"/>
        <v>1.72</v>
      </c>
      <c r="S718" s="55">
        <f t="shared" si="1419"/>
        <v>1.72</v>
      </c>
      <c r="T718" s="55">
        <f t="shared" si="1403"/>
        <v>1.72</v>
      </c>
      <c r="U718" s="55">
        <f t="shared" si="1403"/>
        <v>1.72</v>
      </c>
      <c r="V718" s="55">
        <f t="shared" si="1403"/>
        <v>1.72</v>
      </c>
      <c r="W718" s="55">
        <f t="shared" si="1403"/>
        <v>1.72</v>
      </c>
      <c r="X718" s="55">
        <v>1.72</v>
      </c>
      <c r="Y718" s="55">
        <f t="shared" ref="Y718:AA718" si="1450">X718</f>
        <v>1.72</v>
      </c>
      <c r="Z718" s="55">
        <f t="shared" si="1450"/>
        <v>1.72</v>
      </c>
      <c r="AA718" s="55">
        <f t="shared" si="1450"/>
        <v>1.72</v>
      </c>
      <c r="AB718" s="147">
        <f t="shared" si="1421"/>
        <v>0.01</v>
      </c>
      <c r="AC718" s="147">
        <v>0.01</v>
      </c>
      <c r="AD718" s="147">
        <f t="shared" ref="AD718:AJ718" si="1451">AC718</f>
        <v>0.01</v>
      </c>
      <c r="AE718" s="147">
        <f t="shared" si="1451"/>
        <v>0.01</v>
      </c>
      <c r="AF718" s="147">
        <f t="shared" si="1451"/>
        <v>0.01</v>
      </c>
      <c r="AG718" s="147">
        <f t="shared" si="1451"/>
        <v>0.01</v>
      </c>
      <c r="AH718" s="147">
        <f t="shared" si="1451"/>
        <v>0.01</v>
      </c>
      <c r="AI718" s="147">
        <f t="shared" si="1451"/>
        <v>0.01</v>
      </c>
      <c r="AJ718" s="147">
        <f t="shared" si="1451"/>
        <v>0.01</v>
      </c>
      <c r="AK718" s="147">
        <v>0.01</v>
      </c>
      <c r="AL718" s="147">
        <f t="shared" ref="AL718:AN718" si="1452">AK718</f>
        <v>0.01</v>
      </c>
      <c r="AM718" s="147">
        <f t="shared" si="1452"/>
        <v>0.01</v>
      </c>
      <c r="AN718" s="147">
        <f t="shared" si="1452"/>
        <v>0.01</v>
      </c>
      <c r="AO718" s="420">
        <v>0</v>
      </c>
      <c r="AP718" s="431">
        <f t="shared" si="1407"/>
        <v>0</v>
      </c>
      <c r="AQ718" s="385">
        <v>0</v>
      </c>
      <c r="AR718" s="237">
        <f t="shared" si="1408"/>
        <v>0</v>
      </c>
      <c r="AS718" s="96">
        <v>0</v>
      </c>
      <c r="AT718" s="431">
        <f t="shared" si="1409"/>
        <v>0</v>
      </c>
      <c r="AU718" s="420">
        <v>0</v>
      </c>
      <c r="AV718" s="431">
        <f t="shared" si="1410"/>
        <v>0</v>
      </c>
      <c r="AW718" s="385">
        <v>0</v>
      </c>
      <c r="AX718" s="431">
        <f t="shared" si="1411"/>
        <v>0</v>
      </c>
      <c r="AY718" s="386">
        <v>0</v>
      </c>
      <c r="AZ718" s="431">
        <f t="shared" si="1412"/>
        <v>0</v>
      </c>
      <c r="BA718" s="386">
        <v>0</v>
      </c>
      <c r="BB718" s="431">
        <f t="shared" si="1413"/>
        <v>0</v>
      </c>
      <c r="BC718" s="386">
        <v>0</v>
      </c>
      <c r="BD718" s="431">
        <f t="shared" si="1424"/>
        <v>0</v>
      </c>
      <c r="BE718" s="385">
        <v>0</v>
      </c>
      <c r="BF718" s="431">
        <f t="shared" si="1414"/>
        <v>0</v>
      </c>
      <c r="BG718" s="386">
        <v>0</v>
      </c>
      <c r="BH718" s="431">
        <f t="shared" si="1415"/>
        <v>0</v>
      </c>
      <c r="BI718" s="386">
        <v>0</v>
      </c>
      <c r="BJ718" s="431">
        <f t="shared" si="1416"/>
        <v>0</v>
      </c>
      <c r="BK718" s="385">
        <v>0</v>
      </c>
      <c r="BL718" s="445">
        <f t="shared" si="1417"/>
        <v>0</v>
      </c>
      <c r="BM718" s="77" t="s">
        <v>512</v>
      </c>
      <c r="BN718" s="306"/>
      <c r="BO718" s="599"/>
      <c r="BP718" s="306" t="str">
        <f t="shared" si="1425"/>
        <v>672652-001</v>
      </c>
    </row>
    <row r="719" spans="1:68" ht="14.25" hidden="1" customHeight="1">
      <c r="A719" s="493" t="s">
        <v>864</v>
      </c>
      <c r="B719" s="130" t="s">
        <v>1422</v>
      </c>
      <c r="C719" s="544" t="s">
        <v>87</v>
      </c>
      <c r="D719" s="549" t="s">
        <v>161</v>
      </c>
      <c r="E719" s="550" t="s">
        <v>194</v>
      </c>
      <c r="F719" s="1070"/>
      <c r="G719" s="214">
        <v>2017</v>
      </c>
      <c r="H719" s="176" t="s">
        <v>1529</v>
      </c>
      <c r="I719" s="176" t="s">
        <v>204</v>
      </c>
      <c r="J719" s="330" t="s">
        <v>196</v>
      </c>
      <c r="K719" s="176" t="s">
        <v>1181</v>
      </c>
      <c r="L719" s="176" t="s">
        <v>167</v>
      </c>
      <c r="M719" s="327" t="s">
        <v>1468</v>
      </c>
      <c r="N719" s="55">
        <v>1.86</v>
      </c>
      <c r="O719" s="55">
        <f t="shared" si="1418"/>
        <v>1.67</v>
      </c>
      <c r="P719" s="55">
        <v>1.67</v>
      </c>
      <c r="Q719" s="55">
        <f t="shared" si="1419"/>
        <v>1.67</v>
      </c>
      <c r="R719" s="55">
        <f t="shared" si="1419"/>
        <v>1.67</v>
      </c>
      <c r="S719" s="55">
        <f t="shared" si="1419"/>
        <v>1.67</v>
      </c>
      <c r="T719" s="55">
        <f t="shared" si="1403"/>
        <v>1.67</v>
      </c>
      <c r="U719" s="55">
        <f t="shared" si="1403"/>
        <v>1.67</v>
      </c>
      <c r="V719" s="55">
        <f t="shared" si="1403"/>
        <v>1.67</v>
      </c>
      <c r="W719" s="55">
        <f t="shared" si="1403"/>
        <v>1.67</v>
      </c>
      <c r="X719" s="55">
        <v>1.67</v>
      </c>
      <c r="Y719" s="55">
        <f t="shared" ref="Y719:AA719" si="1453">X719</f>
        <v>1.67</v>
      </c>
      <c r="Z719" s="55">
        <f t="shared" si="1453"/>
        <v>1.67</v>
      </c>
      <c r="AA719" s="55">
        <f t="shared" si="1453"/>
        <v>1.67</v>
      </c>
      <c r="AB719" s="147">
        <f t="shared" si="1421"/>
        <v>0.01</v>
      </c>
      <c r="AC719" s="147">
        <v>0.01</v>
      </c>
      <c r="AD719" s="147">
        <f t="shared" ref="AD719:AJ719" si="1454">AC719</f>
        <v>0.01</v>
      </c>
      <c r="AE719" s="147">
        <f t="shared" si="1454"/>
        <v>0.01</v>
      </c>
      <c r="AF719" s="147">
        <f t="shared" si="1454"/>
        <v>0.01</v>
      </c>
      <c r="AG719" s="147">
        <f t="shared" si="1454"/>
        <v>0.01</v>
      </c>
      <c r="AH719" s="147">
        <f t="shared" si="1454"/>
        <v>0.01</v>
      </c>
      <c r="AI719" s="147">
        <f t="shared" si="1454"/>
        <v>0.01</v>
      </c>
      <c r="AJ719" s="147">
        <f t="shared" si="1454"/>
        <v>0.01</v>
      </c>
      <c r="AK719" s="147">
        <v>0.01</v>
      </c>
      <c r="AL719" s="147">
        <f t="shared" ref="AL719:AN719" si="1455">AK719</f>
        <v>0.01</v>
      </c>
      <c r="AM719" s="147">
        <f t="shared" si="1455"/>
        <v>0.01</v>
      </c>
      <c r="AN719" s="147">
        <f t="shared" si="1455"/>
        <v>0.01</v>
      </c>
      <c r="AO719" s="420">
        <v>0</v>
      </c>
      <c r="AP719" s="431">
        <f t="shared" si="1407"/>
        <v>0</v>
      </c>
      <c r="AQ719" s="385">
        <v>0</v>
      </c>
      <c r="AR719" s="237">
        <f t="shared" si="1408"/>
        <v>0</v>
      </c>
      <c r="AS719" s="96">
        <v>0</v>
      </c>
      <c r="AT719" s="431">
        <f t="shared" si="1409"/>
        <v>0</v>
      </c>
      <c r="AU719" s="420">
        <v>0</v>
      </c>
      <c r="AV719" s="431">
        <f t="shared" si="1410"/>
        <v>0</v>
      </c>
      <c r="AW719" s="385">
        <v>0</v>
      </c>
      <c r="AX719" s="431">
        <f t="shared" si="1411"/>
        <v>0</v>
      </c>
      <c r="AY719" s="386">
        <v>0</v>
      </c>
      <c r="AZ719" s="431">
        <f t="shared" si="1412"/>
        <v>0</v>
      </c>
      <c r="BA719" s="386">
        <v>0</v>
      </c>
      <c r="BB719" s="431">
        <f t="shared" si="1413"/>
        <v>0</v>
      </c>
      <c r="BC719" s="386">
        <v>0</v>
      </c>
      <c r="BD719" s="431">
        <f t="shared" si="1424"/>
        <v>0</v>
      </c>
      <c r="BE719" s="385">
        <v>0</v>
      </c>
      <c r="BF719" s="431">
        <f t="shared" si="1414"/>
        <v>0</v>
      </c>
      <c r="BG719" s="386">
        <v>0</v>
      </c>
      <c r="BH719" s="431">
        <f t="shared" si="1415"/>
        <v>0</v>
      </c>
      <c r="BI719" s="386">
        <v>0</v>
      </c>
      <c r="BJ719" s="431">
        <f t="shared" si="1416"/>
        <v>0</v>
      </c>
      <c r="BK719" s="385">
        <v>0</v>
      </c>
      <c r="BL719" s="445">
        <f t="shared" si="1417"/>
        <v>0</v>
      </c>
      <c r="BM719" s="77" t="s">
        <v>512</v>
      </c>
      <c r="BN719" s="306"/>
      <c r="BO719" s="599"/>
      <c r="BP719" s="306" t="str">
        <f t="shared" si="1425"/>
        <v>672652-001</v>
      </c>
    </row>
    <row r="720" spans="1:68" ht="14.25" hidden="1" customHeight="1">
      <c r="A720" s="493" t="s">
        <v>864</v>
      </c>
      <c r="B720" s="130" t="s">
        <v>1422</v>
      </c>
      <c r="C720" s="544" t="s">
        <v>87</v>
      </c>
      <c r="D720" s="549" t="s">
        <v>161</v>
      </c>
      <c r="E720" s="550" t="s">
        <v>194</v>
      </c>
      <c r="F720" s="1070"/>
      <c r="G720" s="214">
        <v>2017</v>
      </c>
      <c r="H720" s="176" t="s">
        <v>1529</v>
      </c>
      <c r="I720" s="176" t="s">
        <v>204</v>
      </c>
      <c r="J720" s="330" t="s">
        <v>196</v>
      </c>
      <c r="K720" s="176" t="s">
        <v>1181</v>
      </c>
      <c r="L720" s="176" t="s">
        <v>167</v>
      </c>
      <c r="M720" s="327" t="s">
        <v>1469</v>
      </c>
      <c r="N720" s="55">
        <v>1.86</v>
      </c>
      <c r="O720" s="55">
        <f t="shared" si="1418"/>
        <v>1.75</v>
      </c>
      <c r="P720" s="55">
        <v>1.75</v>
      </c>
      <c r="Q720" s="55">
        <f t="shared" si="1419"/>
        <v>1.75</v>
      </c>
      <c r="R720" s="55">
        <f t="shared" si="1419"/>
        <v>1.75</v>
      </c>
      <c r="S720" s="55">
        <f t="shared" si="1419"/>
        <v>1.75</v>
      </c>
      <c r="T720" s="55">
        <f t="shared" si="1403"/>
        <v>1.75</v>
      </c>
      <c r="U720" s="55">
        <f t="shared" si="1403"/>
        <v>1.75</v>
      </c>
      <c r="V720" s="55">
        <f t="shared" si="1403"/>
        <v>1.75</v>
      </c>
      <c r="W720" s="55">
        <f t="shared" si="1403"/>
        <v>1.75</v>
      </c>
      <c r="X720" s="55">
        <v>1.75</v>
      </c>
      <c r="Y720" s="55">
        <f t="shared" ref="Y720:AA720" si="1456">X720</f>
        <v>1.75</v>
      </c>
      <c r="Z720" s="55">
        <f t="shared" si="1456"/>
        <v>1.75</v>
      </c>
      <c r="AA720" s="55">
        <f t="shared" si="1456"/>
        <v>1.75</v>
      </c>
      <c r="AB720" s="147">
        <f t="shared" si="1421"/>
        <v>0.01</v>
      </c>
      <c r="AC720" s="147">
        <v>0.01</v>
      </c>
      <c r="AD720" s="147">
        <f t="shared" ref="AD720:AJ720" si="1457">AC720</f>
        <v>0.01</v>
      </c>
      <c r="AE720" s="147">
        <f t="shared" si="1457"/>
        <v>0.01</v>
      </c>
      <c r="AF720" s="147">
        <f t="shared" si="1457"/>
        <v>0.01</v>
      </c>
      <c r="AG720" s="147">
        <f t="shared" si="1457"/>
        <v>0.01</v>
      </c>
      <c r="AH720" s="147">
        <f t="shared" si="1457"/>
        <v>0.01</v>
      </c>
      <c r="AI720" s="147">
        <f t="shared" si="1457"/>
        <v>0.01</v>
      </c>
      <c r="AJ720" s="147">
        <f t="shared" si="1457"/>
        <v>0.01</v>
      </c>
      <c r="AK720" s="147">
        <v>0.01</v>
      </c>
      <c r="AL720" s="147">
        <f t="shared" ref="AL720:AN720" si="1458">AK720</f>
        <v>0.01</v>
      </c>
      <c r="AM720" s="147">
        <f t="shared" si="1458"/>
        <v>0.01</v>
      </c>
      <c r="AN720" s="147">
        <f t="shared" si="1458"/>
        <v>0.01</v>
      </c>
      <c r="AO720" s="420">
        <v>0</v>
      </c>
      <c r="AP720" s="431">
        <f t="shared" si="1407"/>
        <v>0</v>
      </c>
      <c r="AQ720" s="385">
        <v>0</v>
      </c>
      <c r="AR720" s="237">
        <f t="shared" si="1408"/>
        <v>0</v>
      </c>
      <c r="AS720" s="96">
        <v>0</v>
      </c>
      <c r="AT720" s="431">
        <f t="shared" si="1409"/>
        <v>0</v>
      </c>
      <c r="AU720" s="420">
        <v>0</v>
      </c>
      <c r="AV720" s="431">
        <f t="shared" si="1410"/>
        <v>0</v>
      </c>
      <c r="AW720" s="385">
        <v>0</v>
      </c>
      <c r="AX720" s="431">
        <f t="shared" si="1411"/>
        <v>0</v>
      </c>
      <c r="AY720" s="386">
        <v>0</v>
      </c>
      <c r="AZ720" s="431">
        <f t="shared" si="1412"/>
        <v>0</v>
      </c>
      <c r="BA720" s="386">
        <v>0</v>
      </c>
      <c r="BB720" s="431">
        <f t="shared" si="1413"/>
        <v>0</v>
      </c>
      <c r="BC720" s="386">
        <v>0</v>
      </c>
      <c r="BD720" s="431">
        <f t="shared" si="1424"/>
        <v>0</v>
      </c>
      <c r="BE720" s="385">
        <v>0</v>
      </c>
      <c r="BF720" s="431">
        <f t="shared" si="1414"/>
        <v>0</v>
      </c>
      <c r="BG720" s="386">
        <v>0</v>
      </c>
      <c r="BH720" s="431">
        <f t="shared" si="1415"/>
        <v>0</v>
      </c>
      <c r="BI720" s="386">
        <v>0</v>
      </c>
      <c r="BJ720" s="431">
        <f t="shared" si="1416"/>
        <v>0</v>
      </c>
      <c r="BK720" s="385">
        <v>0</v>
      </c>
      <c r="BL720" s="445">
        <f t="shared" si="1417"/>
        <v>0</v>
      </c>
      <c r="BM720" s="77" t="s">
        <v>512</v>
      </c>
      <c r="BN720" s="306"/>
      <c r="BO720" s="599"/>
      <c r="BP720" s="306" t="str">
        <f t="shared" si="1425"/>
        <v>672652-001</v>
      </c>
    </row>
    <row r="721" spans="1:68" ht="14.25" hidden="1" customHeight="1">
      <c r="A721" s="493" t="s">
        <v>864</v>
      </c>
      <c r="B721" s="130" t="s">
        <v>1422</v>
      </c>
      <c r="C721" s="544" t="s">
        <v>87</v>
      </c>
      <c r="D721" s="549" t="s">
        <v>161</v>
      </c>
      <c r="E721" s="550" t="s">
        <v>194</v>
      </c>
      <c r="F721" s="1070"/>
      <c r="G721" s="214">
        <v>2017</v>
      </c>
      <c r="H721" s="176" t="s">
        <v>1529</v>
      </c>
      <c r="I721" s="176" t="s">
        <v>204</v>
      </c>
      <c r="J721" s="330" t="s">
        <v>196</v>
      </c>
      <c r="K721" s="176" t="s">
        <v>1181</v>
      </c>
      <c r="L721" s="176" t="s">
        <v>167</v>
      </c>
      <c r="M721" s="327" t="s">
        <v>1474</v>
      </c>
      <c r="N721" s="55">
        <v>1.86</v>
      </c>
      <c r="O721" s="55">
        <f t="shared" si="1418"/>
        <v>1.82</v>
      </c>
      <c r="P721" s="55">
        <v>1.82</v>
      </c>
      <c r="Q721" s="55">
        <f t="shared" si="1419"/>
        <v>1.82</v>
      </c>
      <c r="R721" s="55">
        <f t="shared" si="1419"/>
        <v>1.82</v>
      </c>
      <c r="S721" s="55">
        <f t="shared" si="1419"/>
        <v>1.82</v>
      </c>
      <c r="T721" s="55">
        <f t="shared" si="1403"/>
        <v>1.82</v>
      </c>
      <c r="U721" s="55">
        <f t="shared" si="1403"/>
        <v>1.82</v>
      </c>
      <c r="V721" s="55">
        <f t="shared" si="1403"/>
        <v>1.82</v>
      </c>
      <c r="W721" s="55">
        <f t="shared" si="1403"/>
        <v>1.82</v>
      </c>
      <c r="X721" s="55">
        <v>1.82</v>
      </c>
      <c r="Y721" s="55">
        <f t="shared" ref="Y721:AA721" si="1459">X721</f>
        <v>1.82</v>
      </c>
      <c r="Z721" s="55">
        <f t="shared" si="1459"/>
        <v>1.82</v>
      </c>
      <c r="AA721" s="55">
        <f t="shared" si="1459"/>
        <v>1.82</v>
      </c>
      <c r="AB721" s="147">
        <f t="shared" si="1421"/>
        <v>0.01</v>
      </c>
      <c r="AC721" s="147">
        <v>0.01</v>
      </c>
      <c r="AD721" s="147">
        <f t="shared" ref="AD721:AJ721" si="1460">AC721</f>
        <v>0.01</v>
      </c>
      <c r="AE721" s="147">
        <f t="shared" si="1460"/>
        <v>0.01</v>
      </c>
      <c r="AF721" s="147">
        <f t="shared" si="1460"/>
        <v>0.01</v>
      </c>
      <c r="AG721" s="147">
        <f t="shared" si="1460"/>
        <v>0.01</v>
      </c>
      <c r="AH721" s="147">
        <f t="shared" si="1460"/>
        <v>0.01</v>
      </c>
      <c r="AI721" s="147">
        <f t="shared" si="1460"/>
        <v>0.01</v>
      </c>
      <c r="AJ721" s="147">
        <f t="shared" si="1460"/>
        <v>0.01</v>
      </c>
      <c r="AK721" s="147">
        <v>0.01</v>
      </c>
      <c r="AL721" s="147">
        <f t="shared" ref="AL721:AN721" si="1461">AK721</f>
        <v>0.01</v>
      </c>
      <c r="AM721" s="147">
        <f t="shared" si="1461"/>
        <v>0.01</v>
      </c>
      <c r="AN721" s="147">
        <f t="shared" si="1461"/>
        <v>0.01</v>
      </c>
      <c r="AO721" s="420">
        <v>0</v>
      </c>
      <c r="AP721" s="431">
        <f t="shared" si="1407"/>
        <v>0</v>
      </c>
      <c r="AQ721" s="385">
        <v>0</v>
      </c>
      <c r="AR721" s="237">
        <f t="shared" si="1408"/>
        <v>0</v>
      </c>
      <c r="AS721" s="96">
        <v>0</v>
      </c>
      <c r="AT721" s="431">
        <f t="shared" si="1409"/>
        <v>0</v>
      </c>
      <c r="AU721" s="420">
        <v>0</v>
      </c>
      <c r="AV721" s="431">
        <f t="shared" si="1410"/>
        <v>0</v>
      </c>
      <c r="AW721" s="385">
        <v>0</v>
      </c>
      <c r="AX721" s="431">
        <f t="shared" si="1411"/>
        <v>0</v>
      </c>
      <c r="AY721" s="386">
        <v>0</v>
      </c>
      <c r="AZ721" s="431">
        <f t="shared" si="1412"/>
        <v>0</v>
      </c>
      <c r="BA721" s="386">
        <v>0</v>
      </c>
      <c r="BB721" s="431">
        <f t="shared" si="1413"/>
        <v>0</v>
      </c>
      <c r="BC721" s="386">
        <v>0</v>
      </c>
      <c r="BD721" s="431">
        <f t="shared" si="1424"/>
        <v>0</v>
      </c>
      <c r="BE721" s="385">
        <v>0</v>
      </c>
      <c r="BF721" s="431">
        <f t="shared" si="1414"/>
        <v>0</v>
      </c>
      <c r="BG721" s="386">
        <v>0</v>
      </c>
      <c r="BH721" s="431">
        <f t="shared" si="1415"/>
        <v>0</v>
      </c>
      <c r="BI721" s="386">
        <v>0</v>
      </c>
      <c r="BJ721" s="431">
        <f t="shared" si="1416"/>
        <v>0</v>
      </c>
      <c r="BK721" s="385">
        <v>0</v>
      </c>
      <c r="BL721" s="445">
        <f t="shared" si="1417"/>
        <v>0</v>
      </c>
      <c r="BM721" s="77" t="s">
        <v>512</v>
      </c>
      <c r="BN721" s="306"/>
      <c r="BO721" s="599"/>
      <c r="BP721" s="306" t="str">
        <f t="shared" si="1425"/>
        <v>672652-001</v>
      </c>
    </row>
    <row r="722" spans="1:68" ht="14.25" hidden="1" customHeight="1">
      <c r="A722" s="493" t="s">
        <v>864</v>
      </c>
      <c r="B722" s="130" t="s">
        <v>1422</v>
      </c>
      <c r="C722" s="544" t="s">
        <v>87</v>
      </c>
      <c r="D722" s="549" t="s">
        <v>161</v>
      </c>
      <c r="E722" s="550" t="s">
        <v>194</v>
      </c>
      <c r="F722" s="1070"/>
      <c r="G722" s="214">
        <v>2017</v>
      </c>
      <c r="H722" s="176" t="s">
        <v>1529</v>
      </c>
      <c r="I722" s="176" t="s">
        <v>204</v>
      </c>
      <c r="J722" s="330" t="s">
        <v>196</v>
      </c>
      <c r="K722" s="176" t="s">
        <v>1181</v>
      </c>
      <c r="L722" s="176" t="s">
        <v>167</v>
      </c>
      <c r="M722" s="327" t="s">
        <v>870</v>
      </c>
      <c r="N722" s="55">
        <v>1.86</v>
      </c>
      <c r="O722" s="55">
        <f t="shared" si="1418"/>
        <v>1.82</v>
      </c>
      <c r="P722" s="55">
        <v>1.82</v>
      </c>
      <c r="Q722" s="55">
        <f t="shared" si="1419"/>
        <v>1.82</v>
      </c>
      <c r="R722" s="55">
        <f t="shared" si="1419"/>
        <v>1.82</v>
      </c>
      <c r="S722" s="55">
        <f t="shared" si="1419"/>
        <v>1.82</v>
      </c>
      <c r="T722" s="55">
        <f t="shared" si="1403"/>
        <v>1.82</v>
      </c>
      <c r="U722" s="55">
        <f t="shared" si="1403"/>
        <v>1.82</v>
      </c>
      <c r="V722" s="55">
        <f t="shared" si="1403"/>
        <v>1.82</v>
      </c>
      <c r="W722" s="55">
        <f t="shared" si="1403"/>
        <v>1.82</v>
      </c>
      <c r="X722" s="55">
        <v>1.82</v>
      </c>
      <c r="Y722" s="55">
        <f t="shared" ref="Y722:AA722" si="1462">X722</f>
        <v>1.82</v>
      </c>
      <c r="Z722" s="55">
        <f t="shared" si="1462"/>
        <v>1.82</v>
      </c>
      <c r="AA722" s="55">
        <f t="shared" si="1462"/>
        <v>1.82</v>
      </c>
      <c r="AB722" s="147">
        <f t="shared" si="1421"/>
        <v>0.01</v>
      </c>
      <c r="AC722" s="147">
        <v>0.01</v>
      </c>
      <c r="AD722" s="147">
        <f t="shared" ref="AD722:AJ722" si="1463">AC722</f>
        <v>0.01</v>
      </c>
      <c r="AE722" s="147">
        <f t="shared" si="1463"/>
        <v>0.01</v>
      </c>
      <c r="AF722" s="147">
        <f t="shared" si="1463"/>
        <v>0.01</v>
      </c>
      <c r="AG722" s="147">
        <f t="shared" si="1463"/>
        <v>0.01</v>
      </c>
      <c r="AH722" s="147">
        <f t="shared" si="1463"/>
        <v>0.01</v>
      </c>
      <c r="AI722" s="147">
        <f t="shared" si="1463"/>
        <v>0.01</v>
      </c>
      <c r="AJ722" s="147">
        <f t="shared" si="1463"/>
        <v>0.01</v>
      </c>
      <c r="AK722" s="147">
        <v>0.01</v>
      </c>
      <c r="AL722" s="147">
        <f t="shared" ref="AL722:AN722" si="1464">AK722</f>
        <v>0.01</v>
      </c>
      <c r="AM722" s="147">
        <f t="shared" si="1464"/>
        <v>0.01</v>
      </c>
      <c r="AN722" s="147">
        <f t="shared" si="1464"/>
        <v>0.01</v>
      </c>
      <c r="AO722" s="420">
        <v>200</v>
      </c>
      <c r="AP722" s="431">
        <f t="shared" si="1407"/>
        <v>2</v>
      </c>
      <c r="AQ722" s="385">
        <v>0</v>
      </c>
      <c r="AR722" s="237">
        <f t="shared" si="1408"/>
        <v>0</v>
      </c>
      <c r="AS722" s="96">
        <v>0</v>
      </c>
      <c r="AT722" s="431">
        <f t="shared" si="1409"/>
        <v>0</v>
      </c>
      <c r="AU722" s="420">
        <v>0</v>
      </c>
      <c r="AV722" s="431">
        <f t="shared" si="1410"/>
        <v>0</v>
      </c>
      <c r="AW722" s="385">
        <v>100</v>
      </c>
      <c r="AX722" s="431">
        <f t="shared" si="1411"/>
        <v>1</v>
      </c>
      <c r="AY722" s="386">
        <v>100</v>
      </c>
      <c r="AZ722" s="431">
        <f t="shared" si="1412"/>
        <v>1</v>
      </c>
      <c r="BA722" s="386">
        <v>0</v>
      </c>
      <c r="BB722" s="431">
        <f t="shared" si="1413"/>
        <v>0</v>
      </c>
      <c r="BC722" s="386">
        <v>200</v>
      </c>
      <c r="BD722" s="431">
        <f t="shared" si="1424"/>
        <v>2</v>
      </c>
      <c r="BE722" s="385">
        <v>400</v>
      </c>
      <c r="BF722" s="431">
        <f t="shared" si="1414"/>
        <v>4</v>
      </c>
      <c r="BG722" s="386">
        <v>900</v>
      </c>
      <c r="BH722" s="431">
        <f t="shared" si="1415"/>
        <v>9</v>
      </c>
      <c r="BI722" s="386">
        <v>1300</v>
      </c>
      <c r="BJ722" s="431">
        <f t="shared" si="1416"/>
        <v>13</v>
      </c>
      <c r="BK722" s="385">
        <v>200</v>
      </c>
      <c r="BL722" s="445">
        <f t="shared" si="1417"/>
        <v>2</v>
      </c>
      <c r="BM722" s="77" t="s">
        <v>512</v>
      </c>
      <c r="BN722" s="306"/>
      <c r="BO722" s="599"/>
      <c r="BP722" s="306" t="str">
        <f t="shared" si="1425"/>
        <v>672652-001</v>
      </c>
    </row>
    <row r="723" spans="1:68" ht="14.25" hidden="1" customHeight="1">
      <c r="A723" s="493" t="s">
        <v>864</v>
      </c>
      <c r="B723" s="130" t="s">
        <v>1422</v>
      </c>
      <c r="C723" s="544" t="s">
        <v>87</v>
      </c>
      <c r="D723" s="549" t="s">
        <v>161</v>
      </c>
      <c r="E723" s="550" t="s">
        <v>194</v>
      </c>
      <c r="F723" s="1070"/>
      <c r="G723" s="214">
        <v>2017</v>
      </c>
      <c r="H723" s="176" t="s">
        <v>1529</v>
      </c>
      <c r="I723" s="176" t="s">
        <v>204</v>
      </c>
      <c r="J723" s="330" t="s">
        <v>196</v>
      </c>
      <c r="K723" s="176" t="s">
        <v>1181</v>
      </c>
      <c r="L723" s="176" t="s">
        <v>167</v>
      </c>
      <c r="M723" s="327" t="s">
        <v>1478</v>
      </c>
      <c r="N723" s="55">
        <v>1.86</v>
      </c>
      <c r="O723" s="55">
        <f t="shared" si="1418"/>
        <v>1.72</v>
      </c>
      <c r="P723" s="55">
        <v>1.72</v>
      </c>
      <c r="Q723" s="55">
        <f t="shared" si="1419"/>
        <v>1.72</v>
      </c>
      <c r="R723" s="55">
        <f t="shared" si="1419"/>
        <v>1.72</v>
      </c>
      <c r="S723" s="55">
        <f t="shared" si="1419"/>
        <v>1.72</v>
      </c>
      <c r="T723" s="55">
        <f t="shared" si="1403"/>
        <v>1.72</v>
      </c>
      <c r="U723" s="55">
        <f t="shared" si="1403"/>
        <v>1.72</v>
      </c>
      <c r="V723" s="55">
        <f t="shared" si="1403"/>
        <v>1.72</v>
      </c>
      <c r="W723" s="55">
        <f t="shared" si="1403"/>
        <v>1.72</v>
      </c>
      <c r="X723" s="55">
        <v>1.72</v>
      </c>
      <c r="Y723" s="55">
        <f t="shared" ref="Y723:AA723" si="1465">X723</f>
        <v>1.72</v>
      </c>
      <c r="Z723" s="55">
        <f t="shared" si="1465"/>
        <v>1.72</v>
      </c>
      <c r="AA723" s="55">
        <f t="shared" si="1465"/>
        <v>1.72</v>
      </c>
      <c r="AB723" s="147">
        <f t="shared" si="1421"/>
        <v>0.01</v>
      </c>
      <c r="AC723" s="147">
        <v>0.01</v>
      </c>
      <c r="AD723" s="147">
        <f t="shared" ref="AD723:AJ723" si="1466">AC723</f>
        <v>0.01</v>
      </c>
      <c r="AE723" s="147">
        <f t="shared" si="1466"/>
        <v>0.01</v>
      </c>
      <c r="AF723" s="147">
        <f t="shared" si="1466"/>
        <v>0.01</v>
      </c>
      <c r="AG723" s="147">
        <f t="shared" si="1466"/>
        <v>0.01</v>
      </c>
      <c r="AH723" s="147">
        <f t="shared" si="1466"/>
        <v>0.01</v>
      </c>
      <c r="AI723" s="147">
        <f t="shared" si="1466"/>
        <v>0.01</v>
      </c>
      <c r="AJ723" s="147">
        <f t="shared" si="1466"/>
        <v>0.01</v>
      </c>
      <c r="AK723" s="147">
        <v>0.01</v>
      </c>
      <c r="AL723" s="147">
        <f t="shared" ref="AL723:AN723" si="1467">AK723</f>
        <v>0.01</v>
      </c>
      <c r="AM723" s="147">
        <f t="shared" si="1467"/>
        <v>0.01</v>
      </c>
      <c r="AN723" s="147">
        <f t="shared" si="1467"/>
        <v>0.01</v>
      </c>
      <c r="AO723" s="420">
        <v>200</v>
      </c>
      <c r="AP723" s="431">
        <f t="shared" si="1407"/>
        <v>2</v>
      </c>
      <c r="AQ723" s="385">
        <v>0</v>
      </c>
      <c r="AR723" s="237">
        <f t="shared" si="1408"/>
        <v>0</v>
      </c>
      <c r="AS723" s="96">
        <v>100</v>
      </c>
      <c r="AT723" s="431">
        <f t="shared" si="1409"/>
        <v>1</v>
      </c>
      <c r="AU723" s="420">
        <v>0</v>
      </c>
      <c r="AV723" s="431">
        <f t="shared" si="1410"/>
        <v>0</v>
      </c>
      <c r="AW723" s="385">
        <v>0</v>
      </c>
      <c r="AX723" s="431">
        <f t="shared" si="1411"/>
        <v>0</v>
      </c>
      <c r="AY723" s="386">
        <v>0</v>
      </c>
      <c r="AZ723" s="431">
        <f t="shared" si="1412"/>
        <v>0</v>
      </c>
      <c r="BA723" s="386">
        <v>0</v>
      </c>
      <c r="BB723" s="431">
        <f t="shared" si="1413"/>
        <v>0</v>
      </c>
      <c r="BC723" s="386">
        <v>0</v>
      </c>
      <c r="BD723" s="431">
        <f t="shared" si="1424"/>
        <v>0</v>
      </c>
      <c r="BE723" s="385">
        <v>0</v>
      </c>
      <c r="BF723" s="431">
        <f t="shared" si="1414"/>
        <v>0</v>
      </c>
      <c r="BG723" s="386">
        <v>0</v>
      </c>
      <c r="BH723" s="431">
        <f t="shared" si="1415"/>
        <v>0</v>
      </c>
      <c r="BI723" s="386">
        <v>0</v>
      </c>
      <c r="BJ723" s="431">
        <f t="shared" si="1416"/>
        <v>0</v>
      </c>
      <c r="BK723" s="385">
        <v>0</v>
      </c>
      <c r="BL723" s="445">
        <f t="shared" si="1417"/>
        <v>0</v>
      </c>
      <c r="BM723" s="77" t="s">
        <v>512</v>
      </c>
      <c r="BN723" s="306"/>
      <c r="BO723" s="599"/>
      <c r="BP723" s="306" t="str">
        <f t="shared" si="1425"/>
        <v>672652-001</v>
      </c>
    </row>
    <row r="724" spans="1:68" ht="14.25" hidden="1" customHeight="1">
      <c r="A724" s="493" t="s">
        <v>864</v>
      </c>
      <c r="B724" s="130" t="s">
        <v>1422</v>
      </c>
      <c r="C724" s="544" t="s">
        <v>87</v>
      </c>
      <c r="D724" s="549" t="s">
        <v>161</v>
      </c>
      <c r="E724" s="550" t="s">
        <v>194</v>
      </c>
      <c r="F724" s="1070"/>
      <c r="G724" s="214">
        <v>2017</v>
      </c>
      <c r="H724" s="176" t="s">
        <v>1529</v>
      </c>
      <c r="I724" s="176" t="s">
        <v>204</v>
      </c>
      <c r="J724" s="330" t="s">
        <v>196</v>
      </c>
      <c r="K724" s="176" t="s">
        <v>1181</v>
      </c>
      <c r="L724" s="176" t="s">
        <v>167</v>
      </c>
      <c r="M724" s="327" t="s">
        <v>1479</v>
      </c>
      <c r="N724" s="55">
        <v>1.86</v>
      </c>
      <c r="O724" s="55">
        <f t="shared" si="1418"/>
        <v>1.82</v>
      </c>
      <c r="P724" s="55">
        <v>1.82</v>
      </c>
      <c r="Q724" s="55">
        <f t="shared" si="1419"/>
        <v>1.82</v>
      </c>
      <c r="R724" s="55">
        <f t="shared" si="1419"/>
        <v>1.82</v>
      </c>
      <c r="S724" s="55">
        <f t="shared" si="1419"/>
        <v>1.82</v>
      </c>
      <c r="T724" s="55">
        <f t="shared" si="1403"/>
        <v>1.82</v>
      </c>
      <c r="U724" s="55">
        <f t="shared" si="1403"/>
        <v>1.82</v>
      </c>
      <c r="V724" s="55">
        <f t="shared" si="1403"/>
        <v>1.82</v>
      </c>
      <c r="W724" s="55">
        <f t="shared" si="1403"/>
        <v>1.82</v>
      </c>
      <c r="X724" s="55">
        <v>1.82</v>
      </c>
      <c r="Y724" s="55">
        <f t="shared" ref="Y724:AA724" si="1468">X724</f>
        <v>1.82</v>
      </c>
      <c r="Z724" s="55">
        <f t="shared" si="1468"/>
        <v>1.82</v>
      </c>
      <c r="AA724" s="55">
        <f t="shared" si="1468"/>
        <v>1.82</v>
      </c>
      <c r="AB724" s="147">
        <f t="shared" si="1421"/>
        <v>0.01</v>
      </c>
      <c r="AC724" s="147">
        <v>0.01</v>
      </c>
      <c r="AD724" s="147">
        <f t="shared" ref="AD724:AJ724" si="1469">AC724</f>
        <v>0.01</v>
      </c>
      <c r="AE724" s="147">
        <f t="shared" si="1469"/>
        <v>0.01</v>
      </c>
      <c r="AF724" s="147">
        <f t="shared" si="1469"/>
        <v>0.01</v>
      </c>
      <c r="AG724" s="147">
        <f t="shared" si="1469"/>
        <v>0.01</v>
      </c>
      <c r="AH724" s="147">
        <f t="shared" si="1469"/>
        <v>0.01</v>
      </c>
      <c r="AI724" s="147">
        <f t="shared" si="1469"/>
        <v>0.01</v>
      </c>
      <c r="AJ724" s="147">
        <f t="shared" si="1469"/>
        <v>0.01</v>
      </c>
      <c r="AK724" s="147">
        <v>0.01</v>
      </c>
      <c r="AL724" s="147">
        <f t="shared" ref="AL724:AN724" si="1470">AK724</f>
        <v>0.01</v>
      </c>
      <c r="AM724" s="147">
        <f t="shared" si="1470"/>
        <v>0.01</v>
      </c>
      <c r="AN724" s="147">
        <f t="shared" si="1470"/>
        <v>0.01</v>
      </c>
      <c r="AO724" s="420">
        <v>0</v>
      </c>
      <c r="AP724" s="431">
        <f t="shared" si="1407"/>
        <v>0</v>
      </c>
      <c r="AQ724" s="385">
        <v>0</v>
      </c>
      <c r="AR724" s="237">
        <f t="shared" si="1408"/>
        <v>0</v>
      </c>
      <c r="AS724" s="96">
        <v>0</v>
      </c>
      <c r="AT724" s="431">
        <f t="shared" si="1409"/>
        <v>0</v>
      </c>
      <c r="AU724" s="420">
        <v>0</v>
      </c>
      <c r="AV724" s="431">
        <f t="shared" si="1410"/>
        <v>0</v>
      </c>
      <c r="AW724" s="385">
        <v>0</v>
      </c>
      <c r="AX724" s="431">
        <f t="shared" si="1411"/>
        <v>0</v>
      </c>
      <c r="AY724" s="386">
        <v>0</v>
      </c>
      <c r="AZ724" s="431">
        <f t="shared" si="1412"/>
        <v>0</v>
      </c>
      <c r="BA724" s="386">
        <v>0</v>
      </c>
      <c r="BB724" s="431">
        <f t="shared" si="1413"/>
        <v>0</v>
      </c>
      <c r="BC724" s="386">
        <v>0</v>
      </c>
      <c r="BD724" s="431">
        <f t="shared" si="1424"/>
        <v>0</v>
      </c>
      <c r="BE724" s="385">
        <v>0</v>
      </c>
      <c r="BF724" s="431">
        <f t="shared" si="1414"/>
        <v>0</v>
      </c>
      <c r="BG724" s="386">
        <v>0</v>
      </c>
      <c r="BH724" s="431">
        <f t="shared" si="1415"/>
        <v>0</v>
      </c>
      <c r="BI724" s="386">
        <v>0</v>
      </c>
      <c r="BJ724" s="431">
        <f t="shared" si="1416"/>
        <v>0</v>
      </c>
      <c r="BK724" s="385">
        <v>0</v>
      </c>
      <c r="BL724" s="445">
        <f t="shared" si="1417"/>
        <v>0</v>
      </c>
      <c r="BM724" s="77" t="s">
        <v>512</v>
      </c>
      <c r="BN724" s="306"/>
      <c r="BO724" s="599"/>
      <c r="BP724" s="306" t="str">
        <f t="shared" si="1425"/>
        <v>672652-001</v>
      </c>
    </row>
    <row r="725" spans="1:68" ht="14.25" hidden="1" customHeight="1">
      <c r="A725" s="493" t="s">
        <v>864</v>
      </c>
      <c r="B725" s="130" t="s">
        <v>1422</v>
      </c>
      <c r="C725" s="544" t="s">
        <v>87</v>
      </c>
      <c r="D725" s="549" t="s">
        <v>161</v>
      </c>
      <c r="E725" s="550" t="s">
        <v>194</v>
      </c>
      <c r="F725" s="1070"/>
      <c r="G725" s="214">
        <v>2017</v>
      </c>
      <c r="H725" s="176" t="s">
        <v>1529</v>
      </c>
      <c r="I725" s="176" t="s">
        <v>204</v>
      </c>
      <c r="J725" s="330" t="s">
        <v>196</v>
      </c>
      <c r="K725" s="176" t="s">
        <v>1181</v>
      </c>
      <c r="L725" s="176" t="s">
        <v>1188</v>
      </c>
      <c r="M725" s="327" t="s">
        <v>1528</v>
      </c>
      <c r="N725" s="55">
        <v>1.86</v>
      </c>
      <c r="O725" s="55">
        <f t="shared" si="1418"/>
        <v>1.97</v>
      </c>
      <c r="P725" s="55">
        <v>1.97</v>
      </c>
      <c r="Q725" s="55">
        <f t="shared" si="1419"/>
        <v>1.97</v>
      </c>
      <c r="R725" s="55">
        <f t="shared" si="1419"/>
        <v>1.97</v>
      </c>
      <c r="S725" s="55">
        <f t="shared" si="1419"/>
        <v>1.97</v>
      </c>
      <c r="T725" s="55">
        <f t="shared" si="1403"/>
        <v>1.97</v>
      </c>
      <c r="U725" s="55">
        <f t="shared" si="1403"/>
        <v>1.97</v>
      </c>
      <c r="V725" s="55">
        <f t="shared" si="1403"/>
        <v>1.97</v>
      </c>
      <c r="W725" s="55">
        <f t="shared" si="1403"/>
        <v>1.97</v>
      </c>
      <c r="X725" s="55">
        <v>1.97</v>
      </c>
      <c r="Y725" s="55">
        <f t="shared" ref="Y725:AA725" si="1471">X725</f>
        <v>1.97</v>
      </c>
      <c r="Z725" s="55">
        <f t="shared" si="1471"/>
        <v>1.97</v>
      </c>
      <c r="AA725" s="55">
        <f t="shared" si="1471"/>
        <v>1.97</v>
      </c>
      <c r="AB725" s="147">
        <f t="shared" si="1421"/>
        <v>0.01</v>
      </c>
      <c r="AC725" s="147">
        <v>0.01</v>
      </c>
      <c r="AD725" s="147">
        <f t="shared" ref="AD725:AJ725" si="1472">AC725</f>
        <v>0.01</v>
      </c>
      <c r="AE725" s="147">
        <f t="shared" si="1472"/>
        <v>0.01</v>
      </c>
      <c r="AF725" s="147">
        <f t="shared" si="1472"/>
        <v>0.01</v>
      </c>
      <c r="AG725" s="147">
        <f t="shared" si="1472"/>
        <v>0.01</v>
      </c>
      <c r="AH725" s="147">
        <f t="shared" si="1472"/>
        <v>0.01</v>
      </c>
      <c r="AI725" s="147">
        <f t="shared" si="1472"/>
        <v>0.01</v>
      </c>
      <c r="AJ725" s="147">
        <f t="shared" si="1472"/>
        <v>0.01</v>
      </c>
      <c r="AK725" s="147">
        <v>0.01</v>
      </c>
      <c r="AL725" s="147">
        <f t="shared" ref="AL725:AN725" si="1473">AK725</f>
        <v>0.01</v>
      </c>
      <c r="AM725" s="147">
        <f t="shared" si="1473"/>
        <v>0.01</v>
      </c>
      <c r="AN725" s="147">
        <f t="shared" si="1473"/>
        <v>0.01</v>
      </c>
      <c r="AO725" s="420">
        <v>0</v>
      </c>
      <c r="AP725" s="431">
        <f t="shared" si="1407"/>
        <v>0</v>
      </c>
      <c r="AQ725" s="385">
        <v>0</v>
      </c>
      <c r="AR725" s="237">
        <f t="shared" si="1408"/>
        <v>0</v>
      </c>
      <c r="AS725" s="96">
        <v>0</v>
      </c>
      <c r="AT725" s="431">
        <f t="shared" si="1409"/>
        <v>0</v>
      </c>
      <c r="AU725" s="420">
        <v>0</v>
      </c>
      <c r="AV725" s="431">
        <f t="shared" si="1410"/>
        <v>0</v>
      </c>
      <c r="AW725" s="385">
        <v>0</v>
      </c>
      <c r="AX725" s="431">
        <f t="shared" si="1411"/>
        <v>0</v>
      </c>
      <c r="AY725" s="386">
        <v>0</v>
      </c>
      <c r="AZ725" s="431">
        <f t="shared" si="1412"/>
        <v>0</v>
      </c>
      <c r="BA725" s="386">
        <v>0</v>
      </c>
      <c r="BB725" s="431">
        <f t="shared" si="1413"/>
        <v>0</v>
      </c>
      <c r="BC725" s="386">
        <v>0</v>
      </c>
      <c r="BD725" s="431">
        <f t="shared" si="1424"/>
        <v>0</v>
      </c>
      <c r="BE725" s="385">
        <v>0</v>
      </c>
      <c r="BF725" s="431">
        <f t="shared" si="1414"/>
        <v>0</v>
      </c>
      <c r="BG725" s="386">
        <v>0</v>
      </c>
      <c r="BH725" s="431">
        <f t="shared" si="1415"/>
        <v>0</v>
      </c>
      <c r="BI725" s="386">
        <v>0</v>
      </c>
      <c r="BJ725" s="431">
        <f t="shared" si="1416"/>
        <v>0</v>
      </c>
      <c r="BK725" s="385">
        <v>0</v>
      </c>
      <c r="BL725" s="445">
        <f t="shared" si="1417"/>
        <v>0</v>
      </c>
      <c r="BM725" s="77" t="s">
        <v>512</v>
      </c>
      <c r="BN725" s="306"/>
      <c r="BO725" s="599"/>
      <c r="BP725" s="306" t="str">
        <f t="shared" si="1425"/>
        <v>672652-001</v>
      </c>
    </row>
    <row r="726" spans="1:68" ht="14.25" hidden="1" customHeight="1">
      <c r="A726" s="493" t="s">
        <v>864</v>
      </c>
      <c r="B726" s="130" t="s">
        <v>1422</v>
      </c>
      <c r="C726" s="544" t="s">
        <v>87</v>
      </c>
      <c r="D726" s="549" t="s">
        <v>161</v>
      </c>
      <c r="E726" s="550" t="s">
        <v>194</v>
      </c>
      <c r="F726" s="1070"/>
      <c r="G726" s="214">
        <v>2017</v>
      </c>
      <c r="H726" s="176" t="s">
        <v>1529</v>
      </c>
      <c r="I726" s="176" t="s">
        <v>204</v>
      </c>
      <c r="J726" s="330" t="s">
        <v>196</v>
      </c>
      <c r="K726" s="176" t="s">
        <v>1181</v>
      </c>
      <c r="L726" s="176" t="s">
        <v>1182</v>
      </c>
      <c r="M726" s="327" t="s">
        <v>1480</v>
      </c>
      <c r="N726" s="55">
        <v>1.86</v>
      </c>
      <c r="O726" s="55">
        <f t="shared" si="1418"/>
        <v>1.97</v>
      </c>
      <c r="P726" s="55">
        <v>1.97</v>
      </c>
      <c r="Q726" s="55">
        <f t="shared" si="1419"/>
        <v>1.97</v>
      </c>
      <c r="R726" s="55">
        <f t="shared" si="1419"/>
        <v>1.97</v>
      </c>
      <c r="S726" s="55">
        <f t="shared" si="1419"/>
        <v>1.97</v>
      </c>
      <c r="T726" s="55">
        <f t="shared" si="1403"/>
        <v>1.97</v>
      </c>
      <c r="U726" s="55">
        <f t="shared" si="1403"/>
        <v>1.97</v>
      </c>
      <c r="V726" s="55">
        <f t="shared" si="1403"/>
        <v>1.97</v>
      </c>
      <c r="W726" s="55">
        <f t="shared" si="1403"/>
        <v>1.97</v>
      </c>
      <c r="X726" s="55">
        <v>1.97</v>
      </c>
      <c r="Y726" s="55">
        <f t="shared" ref="Y726:AA726" si="1474">X726</f>
        <v>1.97</v>
      </c>
      <c r="Z726" s="55">
        <f t="shared" si="1474"/>
        <v>1.97</v>
      </c>
      <c r="AA726" s="55">
        <f t="shared" si="1474"/>
        <v>1.97</v>
      </c>
      <c r="AB726" s="147">
        <f t="shared" si="1421"/>
        <v>0.01</v>
      </c>
      <c r="AC726" s="147">
        <v>0.01</v>
      </c>
      <c r="AD726" s="147">
        <f t="shared" ref="AD726:AJ726" si="1475">AC726</f>
        <v>0.01</v>
      </c>
      <c r="AE726" s="147">
        <f t="shared" si="1475"/>
        <v>0.01</v>
      </c>
      <c r="AF726" s="147">
        <f t="shared" si="1475"/>
        <v>0.01</v>
      </c>
      <c r="AG726" s="147">
        <f t="shared" si="1475"/>
        <v>0.01</v>
      </c>
      <c r="AH726" s="147">
        <f t="shared" si="1475"/>
        <v>0.01</v>
      </c>
      <c r="AI726" s="147">
        <f t="shared" si="1475"/>
        <v>0.01</v>
      </c>
      <c r="AJ726" s="147">
        <f t="shared" si="1475"/>
        <v>0.01</v>
      </c>
      <c r="AK726" s="147">
        <v>0.01</v>
      </c>
      <c r="AL726" s="147">
        <f t="shared" ref="AL726:AN726" si="1476">AK726</f>
        <v>0.01</v>
      </c>
      <c r="AM726" s="147">
        <f t="shared" si="1476"/>
        <v>0.01</v>
      </c>
      <c r="AN726" s="147">
        <f t="shared" si="1476"/>
        <v>0.01</v>
      </c>
      <c r="AO726" s="420">
        <v>0</v>
      </c>
      <c r="AP726" s="431">
        <f t="shared" si="1407"/>
        <v>0</v>
      </c>
      <c r="AQ726" s="385">
        <v>0</v>
      </c>
      <c r="AR726" s="237">
        <f t="shared" si="1408"/>
        <v>0</v>
      </c>
      <c r="AS726" s="96">
        <v>0</v>
      </c>
      <c r="AT726" s="431">
        <f t="shared" si="1409"/>
        <v>0</v>
      </c>
      <c r="AU726" s="420">
        <v>0</v>
      </c>
      <c r="AV726" s="431">
        <f t="shared" si="1410"/>
        <v>0</v>
      </c>
      <c r="AW726" s="385">
        <v>0</v>
      </c>
      <c r="AX726" s="431">
        <f t="shared" si="1411"/>
        <v>0</v>
      </c>
      <c r="AY726" s="386">
        <v>0</v>
      </c>
      <c r="AZ726" s="431">
        <f t="shared" si="1412"/>
        <v>0</v>
      </c>
      <c r="BA726" s="386">
        <v>0</v>
      </c>
      <c r="BB726" s="431">
        <f t="shared" si="1413"/>
        <v>0</v>
      </c>
      <c r="BC726" s="386">
        <v>0</v>
      </c>
      <c r="BD726" s="431">
        <f t="shared" si="1424"/>
        <v>0</v>
      </c>
      <c r="BE726" s="385">
        <v>0</v>
      </c>
      <c r="BF726" s="431">
        <f t="shared" si="1414"/>
        <v>0</v>
      </c>
      <c r="BG726" s="386">
        <v>0</v>
      </c>
      <c r="BH726" s="431">
        <f t="shared" si="1415"/>
        <v>0</v>
      </c>
      <c r="BI726" s="386">
        <v>0</v>
      </c>
      <c r="BJ726" s="431">
        <f t="shared" si="1416"/>
        <v>0</v>
      </c>
      <c r="BK726" s="385">
        <v>0</v>
      </c>
      <c r="BL726" s="445">
        <f t="shared" si="1417"/>
        <v>0</v>
      </c>
      <c r="BM726" s="77" t="s">
        <v>512</v>
      </c>
      <c r="BN726" s="306"/>
      <c r="BO726" s="599"/>
      <c r="BP726" s="306" t="str">
        <f t="shared" si="1425"/>
        <v>672652-001</v>
      </c>
    </row>
    <row r="727" spans="1:68" ht="14.25" hidden="1" customHeight="1">
      <c r="A727" s="493" t="s">
        <v>864</v>
      </c>
      <c r="B727" s="130" t="s">
        <v>1422</v>
      </c>
      <c r="C727" s="544" t="s">
        <v>87</v>
      </c>
      <c r="D727" s="549" t="s">
        <v>161</v>
      </c>
      <c r="E727" s="550" t="s">
        <v>194</v>
      </c>
      <c r="F727" s="1070"/>
      <c r="G727" s="214">
        <v>2017</v>
      </c>
      <c r="H727" s="176" t="s">
        <v>1529</v>
      </c>
      <c r="I727" s="176" t="s">
        <v>204</v>
      </c>
      <c r="J727" s="330" t="s">
        <v>196</v>
      </c>
      <c r="K727" s="176" t="s">
        <v>1181</v>
      </c>
      <c r="L727" s="176" t="s">
        <v>1182</v>
      </c>
      <c r="M727" s="327" t="s">
        <v>1513</v>
      </c>
      <c r="N727" s="55">
        <v>1.86</v>
      </c>
      <c r="O727" s="55">
        <f t="shared" si="1418"/>
        <v>1.85</v>
      </c>
      <c r="P727" s="55">
        <v>1.85</v>
      </c>
      <c r="Q727" s="55">
        <f t="shared" si="1419"/>
        <v>1.85</v>
      </c>
      <c r="R727" s="55">
        <f t="shared" si="1419"/>
        <v>1.85</v>
      </c>
      <c r="S727" s="55">
        <f t="shared" si="1419"/>
        <v>1.85</v>
      </c>
      <c r="T727" s="55">
        <f t="shared" si="1403"/>
        <v>1.85</v>
      </c>
      <c r="U727" s="55">
        <f t="shared" si="1403"/>
        <v>1.85</v>
      </c>
      <c r="V727" s="55">
        <f t="shared" si="1403"/>
        <v>1.85</v>
      </c>
      <c r="W727" s="55">
        <f t="shared" si="1403"/>
        <v>1.85</v>
      </c>
      <c r="X727" s="55">
        <v>1.85</v>
      </c>
      <c r="Y727" s="55">
        <f t="shared" ref="Y727:AA727" si="1477">X727</f>
        <v>1.85</v>
      </c>
      <c r="Z727" s="55">
        <f t="shared" si="1477"/>
        <v>1.85</v>
      </c>
      <c r="AA727" s="55">
        <f t="shared" si="1477"/>
        <v>1.85</v>
      </c>
      <c r="AB727" s="147">
        <f t="shared" si="1421"/>
        <v>0.01</v>
      </c>
      <c r="AC727" s="147">
        <v>0.01</v>
      </c>
      <c r="AD727" s="147">
        <f t="shared" ref="AD727:AJ727" si="1478">AC727</f>
        <v>0.01</v>
      </c>
      <c r="AE727" s="147">
        <f t="shared" si="1478"/>
        <v>0.01</v>
      </c>
      <c r="AF727" s="147">
        <f t="shared" si="1478"/>
        <v>0.01</v>
      </c>
      <c r="AG727" s="147">
        <f t="shared" si="1478"/>
        <v>0.01</v>
      </c>
      <c r="AH727" s="147">
        <f t="shared" si="1478"/>
        <v>0.01</v>
      </c>
      <c r="AI727" s="147">
        <f t="shared" si="1478"/>
        <v>0.01</v>
      </c>
      <c r="AJ727" s="147">
        <f t="shared" si="1478"/>
        <v>0.01</v>
      </c>
      <c r="AK727" s="147">
        <v>0.01</v>
      </c>
      <c r="AL727" s="147">
        <f t="shared" ref="AL727:AN727" si="1479">AK727</f>
        <v>0.01</v>
      </c>
      <c r="AM727" s="147">
        <f t="shared" si="1479"/>
        <v>0.01</v>
      </c>
      <c r="AN727" s="147">
        <f t="shared" si="1479"/>
        <v>0.01</v>
      </c>
      <c r="AO727" s="420">
        <v>0</v>
      </c>
      <c r="AP727" s="431">
        <f t="shared" si="1407"/>
        <v>0</v>
      </c>
      <c r="AQ727" s="385">
        <v>0</v>
      </c>
      <c r="AR727" s="237">
        <f t="shared" si="1408"/>
        <v>0</v>
      </c>
      <c r="AS727" s="96">
        <v>0</v>
      </c>
      <c r="AT727" s="431">
        <f t="shared" si="1409"/>
        <v>0</v>
      </c>
      <c r="AU727" s="420">
        <v>0</v>
      </c>
      <c r="AV727" s="431">
        <f t="shared" si="1410"/>
        <v>0</v>
      </c>
      <c r="AW727" s="385">
        <v>0</v>
      </c>
      <c r="AX727" s="431">
        <f t="shared" si="1411"/>
        <v>0</v>
      </c>
      <c r="AY727" s="386">
        <v>0</v>
      </c>
      <c r="AZ727" s="431">
        <f t="shared" si="1412"/>
        <v>0</v>
      </c>
      <c r="BA727" s="386">
        <v>0</v>
      </c>
      <c r="BB727" s="431">
        <f t="shared" si="1413"/>
        <v>0</v>
      </c>
      <c r="BC727" s="386">
        <v>0</v>
      </c>
      <c r="BD727" s="431">
        <f t="shared" si="1424"/>
        <v>0</v>
      </c>
      <c r="BE727" s="385">
        <v>0</v>
      </c>
      <c r="BF727" s="431">
        <f t="shared" si="1414"/>
        <v>0</v>
      </c>
      <c r="BG727" s="386">
        <v>0</v>
      </c>
      <c r="BH727" s="431">
        <f t="shared" si="1415"/>
        <v>0</v>
      </c>
      <c r="BI727" s="386">
        <v>0</v>
      </c>
      <c r="BJ727" s="431">
        <f t="shared" si="1416"/>
        <v>0</v>
      </c>
      <c r="BK727" s="385">
        <v>0</v>
      </c>
      <c r="BL727" s="445">
        <f t="shared" si="1417"/>
        <v>0</v>
      </c>
      <c r="BM727" s="77" t="s">
        <v>512</v>
      </c>
      <c r="BN727" s="306"/>
      <c r="BO727" s="599"/>
      <c r="BP727" s="306" t="str">
        <f t="shared" si="1425"/>
        <v>672652-001</v>
      </c>
    </row>
    <row r="728" spans="1:68" ht="14.25" hidden="1" customHeight="1">
      <c r="A728" s="493" t="s">
        <v>864</v>
      </c>
      <c r="B728" s="130" t="s">
        <v>1422</v>
      </c>
      <c r="C728" s="544" t="s">
        <v>87</v>
      </c>
      <c r="D728" s="549" t="s">
        <v>161</v>
      </c>
      <c r="E728" s="550" t="s">
        <v>194</v>
      </c>
      <c r="F728" s="1070"/>
      <c r="G728" s="214">
        <v>2017</v>
      </c>
      <c r="H728" s="176" t="s">
        <v>1529</v>
      </c>
      <c r="I728" s="176" t="s">
        <v>204</v>
      </c>
      <c r="J728" s="330" t="s">
        <v>196</v>
      </c>
      <c r="K728" s="176" t="s">
        <v>1181</v>
      </c>
      <c r="L728" s="176" t="s">
        <v>167</v>
      </c>
      <c r="M728" s="327" t="s">
        <v>1469</v>
      </c>
      <c r="N728" s="55">
        <v>1.86</v>
      </c>
      <c r="O728" s="55">
        <f t="shared" si="1418"/>
        <v>1.75</v>
      </c>
      <c r="P728" s="55">
        <v>1.75</v>
      </c>
      <c r="Q728" s="55">
        <f t="shared" si="1419"/>
        <v>1.75</v>
      </c>
      <c r="R728" s="55">
        <f t="shared" si="1419"/>
        <v>1.75</v>
      </c>
      <c r="S728" s="55">
        <f t="shared" si="1419"/>
        <v>1.75</v>
      </c>
      <c r="T728" s="55">
        <f t="shared" si="1403"/>
        <v>1.75</v>
      </c>
      <c r="U728" s="55">
        <f t="shared" si="1403"/>
        <v>1.75</v>
      </c>
      <c r="V728" s="55">
        <f t="shared" si="1403"/>
        <v>1.75</v>
      </c>
      <c r="W728" s="55">
        <f t="shared" si="1403"/>
        <v>1.75</v>
      </c>
      <c r="X728" s="55">
        <v>1.75</v>
      </c>
      <c r="Y728" s="55">
        <f t="shared" ref="Y728:AA728" si="1480">X728</f>
        <v>1.75</v>
      </c>
      <c r="Z728" s="55">
        <f t="shared" si="1480"/>
        <v>1.75</v>
      </c>
      <c r="AA728" s="55">
        <f t="shared" si="1480"/>
        <v>1.75</v>
      </c>
      <c r="AB728" s="147">
        <f t="shared" si="1421"/>
        <v>0.01</v>
      </c>
      <c r="AC728" s="147">
        <v>0.01</v>
      </c>
      <c r="AD728" s="147">
        <f t="shared" ref="AD728:AJ728" si="1481">AC728</f>
        <v>0.01</v>
      </c>
      <c r="AE728" s="147">
        <f t="shared" si="1481"/>
        <v>0.01</v>
      </c>
      <c r="AF728" s="147">
        <f t="shared" si="1481"/>
        <v>0.01</v>
      </c>
      <c r="AG728" s="147">
        <f t="shared" si="1481"/>
        <v>0.01</v>
      </c>
      <c r="AH728" s="147">
        <f t="shared" si="1481"/>
        <v>0.01</v>
      </c>
      <c r="AI728" s="147">
        <f t="shared" si="1481"/>
        <v>0.01</v>
      </c>
      <c r="AJ728" s="147">
        <f t="shared" si="1481"/>
        <v>0.01</v>
      </c>
      <c r="AK728" s="147">
        <v>0.01</v>
      </c>
      <c r="AL728" s="147">
        <f t="shared" ref="AL728:AN728" si="1482">AK728</f>
        <v>0.01</v>
      </c>
      <c r="AM728" s="147">
        <f t="shared" si="1482"/>
        <v>0.01</v>
      </c>
      <c r="AN728" s="147">
        <f t="shared" si="1482"/>
        <v>0.01</v>
      </c>
      <c r="AO728" s="420">
        <v>0</v>
      </c>
      <c r="AP728" s="431">
        <f t="shared" si="1407"/>
        <v>0</v>
      </c>
      <c r="AQ728" s="385">
        <v>0</v>
      </c>
      <c r="AR728" s="237">
        <f t="shared" si="1408"/>
        <v>0</v>
      </c>
      <c r="AS728" s="96">
        <v>0</v>
      </c>
      <c r="AT728" s="431">
        <f t="shared" si="1409"/>
        <v>0</v>
      </c>
      <c r="AU728" s="420">
        <v>0</v>
      </c>
      <c r="AV728" s="431">
        <f t="shared" si="1410"/>
        <v>0</v>
      </c>
      <c r="AW728" s="385">
        <v>0</v>
      </c>
      <c r="AX728" s="431">
        <f t="shared" si="1411"/>
        <v>0</v>
      </c>
      <c r="AY728" s="386">
        <v>0</v>
      </c>
      <c r="AZ728" s="431">
        <f t="shared" si="1412"/>
        <v>0</v>
      </c>
      <c r="BA728" s="386">
        <v>0</v>
      </c>
      <c r="BB728" s="431">
        <f t="shared" si="1413"/>
        <v>0</v>
      </c>
      <c r="BC728" s="386">
        <v>0</v>
      </c>
      <c r="BD728" s="431">
        <f t="shared" si="1424"/>
        <v>0</v>
      </c>
      <c r="BE728" s="385">
        <v>0</v>
      </c>
      <c r="BF728" s="431">
        <f t="shared" si="1414"/>
        <v>0</v>
      </c>
      <c r="BG728" s="386">
        <v>0</v>
      </c>
      <c r="BH728" s="431">
        <f t="shared" si="1415"/>
        <v>0</v>
      </c>
      <c r="BI728" s="386">
        <v>0</v>
      </c>
      <c r="BJ728" s="431">
        <f t="shared" si="1416"/>
        <v>0</v>
      </c>
      <c r="BK728" s="385">
        <v>0</v>
      </c>
      <c r="BL728" s="445">
        <f t="shared" si="1417"/>
        <v>0</v>
      </c>
      <c r="BM728" s="77" t="s">
        <v>512</v>
      </c>
      <c r="BN728" s="306"/>
      <c r="BO728" s="599"/>
      <c r="BP728" s="306" t="str">
        <f t="shared" si="1425"/>
        <v>672652-001</v>
      </c>
    </row>
    <row r="729" spans="1:68" ht="14.25" hidden="1" customHeight="1">
      <c r="A729" s="493" t="s">
        <v>864</v>
      </c>
      <c r="B729" s="130" t="s">
        <v>1422</v>
      </c>
      <c r="C729" s="544" t="s">
        <v>87</v>
      </c>
      <c r="D729" s="549" t="s">
        <v>161</v>
      </c>
      <c r="E729" s="550" t="s">
        <v>194</v>
      </c>
      <c r="F729" s="1070"/>
      <c r="G729" s="214">
        <v>2017</v>
      </c>
      <c r="H729" s="176" t="s">
        <v>1536</v>
      </c>
      <c r="I729" s="176" t="s">
        <v>204</v>
      </c>
      <c r="J729" s="330" t="s">
        <v>196</v>
      </c>
      <c r="K729" s="176" t="s">
        <v>1181</v>
      </c>
      <c r="L729" s="176" t="s">
        <v>1221</v>
      </c>
      <c r="M729" s="327" t="s">
        <v>1459</v>
      </c>
      <c r="N729" s="55">
        <v>2.04</v>
      </c>
      <c r="O729" s="55">
        <f t="shared" si="1418"/>
        <v>2.5099999999999998</v>
      </c>
      <c r="P729" s="55">
        <v>2.5099999999999998</v>
      </c>
      <c r="Q729" s="55">
        <f t="shared" si="1419"/>
        <v>2.5099999999999998</v>
      </c>
      <c r="R729" s="55">
        <f t="shared" si="1419"/>
        <v>2.5099999999999998</v>
      </c>
      <c r="S729" s="55">
        <f t="shared" si="1419"/>
        <v>2.5099999999999998</v>
      </c>
      <c r="T729" s="55">
        <f t="shared" si="1403"/>
        <v>2.5099999999999998</v>
      </c>
      <c r="U729" s="55">
        <f t="shared" si="1403"/>
        <v>2.5099999999999998</v>
      </c>
      <c r="V729" s="55">
        <f t="shared" si="1403"/>
        <v>2.5099999999999998</v>
      </c>
      <c r="W729" s="55">
        <f t="shared" si="1403"/>
        <v>2.5099999999999998</v>
      </c>
      <c r="X729" s="55">
        <v>2.5099999999999998</v>
      </c>
      <c r="Y729" s="55">
        <f t="shared" ref="Y729:AA729" si="1483">X729</f>
        <v>2.5099999999999998</v>
      </c>
      <c r="Z729" s="55">
        <f t="shared" si="1483"/>
        <v>2.5099999999999998</v>
      </c>
      <c r="AA729" s="55">
        <f t="shared" si="1483"/>
        <v>2.5099999999999998</v>
      </c>
      <c r="AB729" s="147">
        <f t="shared" si="1421"/>
        <v>0.01</v>
      </c>
      <c r="AC729" s="147">
        <v>0.01</v>
      </c>
      <c r="AD729" s="147">
        <f t="shared" ref="AD729:AJ729" si="1484">AC729</f>
        <v>0.01</v>
      </c>
      <c r="AE729" s="147">
        <f t="shared" si="1484"/>
        <v>0.01</v>
      </c>
      <c r="AF729" s="147">
        <f t="shared" si="1484"/>
        <v>0.01</v>
      </c>
      <c r="AG729" s="147">
        <f t="shared" si="1484"/>
        <v>0.01</v>
      </c>
      <c r="AH729" s="147">
        <f t="shared" si="1484"/>
        <v>0.01</v>
      </c>
      <c r="AI729" s="147">
        <f t="shared" si="1484"/>
        <v>0.01</v>
      </c>
      <c r="AJ729" s="147">
        <f t="shared" si="1484"/>
        <v>0.01</v>
      </c>
      <c r="AK729" s="147">
        <v>0.01</v>
      </c>
      <c r="AL729" s="147">
        <f t="shared" ref="AL729:AN729" si="1485">AK729</f>
        <v>0.01</v>
      </c>
      <c r="AM729" s="147">
        <f t="shared" si="1485"/>
        <v>0.01</v>
      </c>
      <c r="AN729" s="147">
        <f t="shared" si="1485"/>
        <v>0.01</v>
      </c>
      <c r="AO729" s="420">
        <v>0</v>
      </c>
      <c r="AP729" s="431">
        <f t="shared" si="1407"/>
        <v>0</v>
      </c>
      <c r="AQ729" s="385">
        <v>0</v>
      </c>
      <c r="AR729" s="237">
        <f t="shared" si="1408"/>
        <v>0</v>
      </c>
      <c r="AS729" s="96">
        <v>0</v>
      </c>
      <c r="AT729" s="431">
        <f t="shared" si="1409"/>
        <v>0</v>
      </c>
      <c r="AU729" s="420">
        <v>0</v>
      </c>
      <c r="AV729" s="431">
        <f t="shared" si="1410"/>
        <v>0</v>
      </c>
      <c r="AW729" s="385">
        <v>0</v>
      </c>
      <c r="AX729" s="431">
        <f t="shared" si="1411"/>
        <v>0</v>
      </c>
      <c r="AY729" s="386">
        <v>0</v>
      </c>
      <c r="AZ729" s="431">
        <f t="shared" si="1412"/>
        <v>0</v>
      </c>
      <c r="BA729" s="386">
        <v>0</v>
      </c>
      <c r="BB729" s="431">
        <f t="shared" si="1413"/>
        <v>0</v>
      </c>
      <c r="BC729" s="386">
        <v>0</v>
      </c>
      <c r="BD729" s="431">
        <f t="shared" si="1424"/>
        <v>0</v>
      </c>
      <c r="BE729" s="385">
        <v>0</v>
      </c>
      <c r="BF729" s="431">
        <f t="shared" si="1414"/>
        <v>0</v>
      </c>
      <c r="BG729" s="386">
        <v>0</v>
      </c>
      <c r="BH729" s="431">
        <f t="shared" si="1415"/>
        <v>0</v>
      </c>
      <c r="BI729" s="386">
        <v>0</v>
      </c>
      <c r="BJ729" s="431">
        <f t="shared" si="1416"/>
        <v>0</v>
      </c>
      <c r="BK729" s="385">
        <v>0</v>
      </c>
      <c r="BL729" s="445">
        <f t="shared" si="1417"/>
        <v>0</v>
      </c>
      <c r="BM729" s="77" t="s">
        <v>510</v>
      </c>
      <c r="BN729" s="306"/>
      <c r="BO729" s="599"/>
      <c r="BP729" s="306" t="str">
        <f t="shared" si="1425"/>
        <v>672651-001</v>
      </c>
    </row>
    <row r="730" spans="1:68" ht="14.25" hidden="1" customHeight="1">
      <c r="A730" s="493" t="s">
        <v>864</v>
      </c>
      <c r="B730" s="130" t="s">
        <v>1422</v>
      </c>
      <c r="C730" s="544" t="s">
        <v>87</v>
      </c>
      <c r="D730" s="549" t="s">
        <v>161</v>
      </c>
      <c r="E730" s="550" t="s">
        <v>194</v>
      </c>
      <c r="F730" s="1070"/>
      <c r="G730" s="214">
        <v>2017</v>
      </c>
      <c r="H730" s="176" t="s">
        <v>1536</v>
      </c>
      <c r="I730" s="176" t="s">
        <v>204</v>
      </c>
      <c r="J730" s="330" t="s">
        <v>196</v>
      </c>
      <c r="K730" s="176" t="s">
        <v>1181</v>
      </c>
      <c r="L730" s="176" t="s">
        <v>1221</v>
      </c>
      <c r="M730" s="327" t="s">
        <v>1461</v>
      </c>
      <c r="N730" s="55">
        <v>2.04</v>
      </c>
      <c r="O730" s="55">
        <f t="shared" si="1418"/>
        <v>2.0099999999999998</v>
      </c>
      <c r="P730" s="55">
        <v>2.0099999999999998</v>
      </c>
      <c r="Q730" s="55">
        <f t="shared" si="1419"/>
        <v>2.0099999999999998</v>
      </c>
      <c r="R730" s="55">
        <f t="shared" si="1419"/>
        <v>2.0099999999999998</v>
      </c>
      <c r="S730" s="55">
        <f t="shared" si="1419"/>
        <v>2.0099999999999998</v>
      </c>
      <c r="T730" s="55">
        <f t="shared" si="1403"/>
        <v>2.0099999999999998</v>
      </c>
      <c r="U730" s="55">
        <f t="shared" si="1403"/>
        <v>2.0099999999999998</v>
      </c>
      <c r="V730" s="55">
        <f t="shared" si="1403"/>
        <v>2.0099999999999998</v>
      </c>
      <c r="W730" s="55">
        <f t="shared" si="1403"/>
        <v>2.0099999999999998</v>
      </c>
      <c r="X730" s="55">
        <v>2.0099999999999998</v>
      </c>
      <c r="Y730" s="55">
        <f t="shared" ref="Y730:AA730" si="1486">X730</f>
        <v>2.0099999999999998</v>
      </c>
      <c r="Z730" s="55">
        <f t="shared" si="1486"/>
        <v>2.0099999999999998</v>
      </c>
      <c r="AA730" s="55">
        <f t="shared" si="1486"/>
        <v>2.0099999999999998</v>
      </c>
      <c r="AB730" s="147">
        <f t="shared" si="1421"/>
        <v>0.01</v>
      </c>
      <c r="AC730" s="147">
        <v>0.01</v>
      </c>
      <c r="AD730" s="147">
        <f t="shared" ref="AD730:AJ730" si="1487">AC730</f>
        <v>0.01</v>
      </c>
      <c r="AE730" s="147">
        <f t="shared" si="1487"/>
        <v>0.01</v>
      </c>
      <c r="AF730" s="147">
        <f t="shared" si="1487"/>
        <v>0.01</v>
      </c>
      <c r="AG730" s="147">
        <f t="shared" si="1487"/>
        <v>0.01</v>
      </c>
      <c r="AH730" s="147">
        <f t="shared" si="1487"/>
        <v>0.01</v>
      </c>
      <c r="AI730" s="147">
        <f t="shared" si="1487"/>
        <v>0.01</v>
      </c>
      <c r="AJ730" s="147">
        <f t="shared" si="1487"/>
        <v>0.01</v>
      </c>
      <c r="AK730" s="147">
        <v>0.01</v>
      </c>
      <c r="AL730" s="147">
        <f t="shared" ref="AL730:AN730" si="1488">AK730</f>
        <v>0.01</v>
      </c>
      <c r="AM730" s="147">
        <f t="shared" si="1488"/>
        <v>0.01</v>
      </c>
      <c r="AN730" s="147">
        <f t="shared" si="1488"/>
        <v>0.01</v>
      </c>
      <c r="AO730" s="420">
        <v>0</v>
      </c>
      <c r="AP730" s="431">
        <f t="shared" si="1407"/>
        <v>0</v>
      </c>
      <c r="AQ730" s="385">
        <v>0</v>
      </c>
      <c r="AR730" s="237">
        <f t="shared" si="1408"/>
        <v>0</v>
      </c>
      <c r="AS730" s="96">
        <v>0</v>
      </c>
      <c r="AT730" s="431">
        <f t="shared" si="1409"/>
        <v>0</v>
      </c>
      <c r="AU730" s="420">
        <v>0</v>
      </c>
      <c r="AV730" s="431">
        <f t="shared" si="1410"/>
        <v>0</v>
      </c>
      <c r="AW730" s="385">
        <v>0</v>
      </c>
      <c r="AX730" s="431">
        <f t="shared" si="1411"/>
        <v>0</v>
      </c>
      <c r="AY730" s="386">
        <v>0</v>
      </c>
      <c r="AZ730" s="431">
        <f t="shared" si="1412"/>
        <v>0</v>
      </c>
      <c r="BA730" s="386">
        <v>0</v>
      </c>
      <c r="BB730" s="431">
        <f t="shared" si="1413"/>
        <v>0</v>
      </c>
      <c r="BC730" s="386">
        <v>0</v>
      </c>
      <c r="BD730" s="431">
        <f t="shared" si="1424"/>
        <v>0</v>
      </c>
      <c r="BE730" s="385">
        <v>0</v>
      </c>
      <c r="BF730" s="431">
        <f t="shared" si="1414"/>
        <v>0</v>
      </c>
      <c r="BG730" s="386">
        <v>0</v>
      </c>
      <c r="BH730" s="431">
        <f t="shared" si="1415"/>
        <v>0</v>
      </c>
      <c r="BI730" s="386">
        <v>0</v>
      </c>
      <c r="BJ730" s="431">
        <f t="shared" si="1416"/>
        <v>0</v>
      </c>
      <c r="BK730" s="385">
        <v>0</v>
      </c>
      <c r="BL730" s="445">
        <f t="shared" si="1417"/>
        <v>0</v>
      </c>
      <c r="BM730" s="77" t="s">
        <v>510</v>
      </c>
      <c r="BN730" s="306"/>
      <c r="BO730" s="599"/>
      <c r="BP730" s="306" t="str">
        <f t="shared" si="1425"/>
        <v>672651-001</v>
      </c>
    </row>
    <row r="731" spans="1:68" ht="14.25" hidden="1" customHeight="1">
      <c r="A731" s="493" t="s">
        <v>864</v>
      </c>
      <c r="B731" s="130" t="s">
        <v>1422</v>
      </c>
      <c r="C731" s="544" t="s">
        <v>87</v>
      </c>
      <c r="D731" s="549" t="s">
        <v>161</v>
      </c>
      <c r="E731" s="550" t="s">
        <v>194</v>
      </c>
      <c r="F731" s="1070"/>
      <c r="G731" s="214">
        <v>2017</v>
      </c>
      <c r="H731" s="176" t="s">
        <v>1536</v>
      </c>
      <c r="I731" s="176" t="s">
        <v>204</v>
      </c>
      <c r="J731" s="330" t="s">
        <v>196</v>
      </c>
      <c r="K731" s="176" t="s">
        <v>1181</v>
      </c>
      <c r="L731" s="176" t="s">
        <v>1509</v>
      </c>
      <c r="M731" s="327" t="s">
        <v>1533</v>
      </c>
      <c r="N731" s="55">
        <v>2.04</v>
      </c>
      <c r="O731" s="55">
        <f t="shared" si="1418"/>
        <v>2.23</v>
      </c>
      <c r="P731" s="55">
        <v>2.23</v>
      </c>
      <c r="Q731" s="55">
        <f t="shared" si="1419"/>
        <v>2.23</v>
      </c>
      <c r="R731" s="55">
        <f t="shared" si="1419"/>
        <v>2.23</v>
      </c>
      <c r="S731" s="55">
        <f t="shared" si="1419"/>
        <v>2.23</v>
      </c>
      <c r="T731" s="55">
        <f t="shared" si="1403"/>
        <v>2.23</v>
      </c>
      <c r="U731" s="55">
        <f t="shared" si="1403"/>
        <v>2.23</v>
      </c>
      <c r="V731" s="55">
        <f t="shared" si="1403"/>
        <v>2.23</v>
      </c>
      <c r="W731" s="55">
        <f t="shared" si="1403"/>
        <v>2.23</v>
      </c>
      <c r="X731" s="55">
        <v>2.23</v>
      </c>
      <c r="Y731" s="55">
        <f t="shared" ref="Y731:AA731" si="1489">X731</f>
        <v>2.23</v>
      </c>
      <c r="Z731" s="55">
        <f t="shared" si="1489"/>
        <v>2.23</v>
      </c>
      <c r="AA731" s="55">
        <f t="shared" si="1489"/>
        <v>2.23</v>
      </c>
      <c r="AB731" s="147">
        <f t="shared" si="1421"/>
        <v>0.01</v>
      </c>
      <c r="AC731" s="147">
        <v>0.01</v>
      </c>
      <c r="AD731" s="147">
        <f t="shared" ref="AD731:AJ731" si="1490">AC731</f>
        <v>0.01</v>
      </c>
      <c r="AE731" s="147">
        <f t="shared" si="1490"/>
        <v>0.01</v>
      </c>
      <c r="AF731" s="147">
        <f t="shared" si="1490"/>
        <v>0.01</v>
      </c>
      <c r="AG731" s="147">
        <f t="shared" si="1490"/>
        <v>0.01</v>
      </c>
      <c r="AH731" s="147">
        <f t="shared" si="1490"/>
        <v>0.01</v>
      </c>
      <c r="AI731" s="147">
        <f t="shared" si="1490"/>
        <v>0.01</v>
      </c>
      <c r="AJ731" s="147">
        <f t="shared" si="1490"/>
        <v>0.01</v>
      </c>
      <c r="AK731" s="147">
        <v>0.01</v>
      </c>
      <c r="AL731" s="147">
        <f t="shared" ref="AL731:AN731" si="1491">AK731</f>
        <v>0.01</v>
      </c>
      <c r="AM731" s="147">
        <f t="shared" si="1491"/>
        <v>0.01</v>
      </c>
      <c r="AN731" s="147">
        <f t="shared" si="1491"/>
        <v>0.01</v>
      </c>
      <c r="AO731" s="420">
        <v>0</v>
      </c>
      <c r="AP731" s="431">
        <f t="shared" si="1407"/>
        <v>0</v>
      </c>
      <c r="AQ731" s="385">
        <v>0</v>
      </c>
      <c r="AR731" s="237">
        <f t="shared" si="1408"/>
        <v>0</v>
      </c>
      <c r="AS731" s="96">
        <v>0</v>
      </c>
      <c r="AT731" s="431">
        <f t="shared" si="1409"/>
        <v>0</v>
      </c>
      <c r="AU731" s="420">
        <v>0</v>
      </c>
      <c r="AV731" s="431">
        <f t="shared" si="1410"/>
        <v>0</v>
      </c>
      <c r="AW731" s="385">
        <v>0</v>
      </c>
      <c r="AX731" s="431">
        <f t="shared" si="1411"/>
        <v>0</v>
      </c>
      <c r="AY731" s="386">
        <v>0</v>
      </c>
      <c r="AZ731" s="431">
        <f t="shared" si="1412"/>
        <v>0</v>
      </c>
      <c r="BA731" s="386">
        <v>0</v>
      </c>
      <c r="BB731" s="431">
        <f t="shared" si="1413"/>
        <v>0</v>
      </c>
      <c r="BC731" s="386">
        <v>0</v>
      </c>
      <c r="BD731" s="431">
        <f t="shared" si="1424"/>
        <v>0</v>
      </c>
      <c r="BE731" s="385">
        <v>0</v>
      </c>
      <c r="BF731" s="431">
        <f t="shared" si="1414"/>
        <v>0</v>
      </c>
      <c r="BG731" s="386">
        <v>0</v>
      </c>
      <c r="BH731" s="431">
        <f t="shared" si="1415"/>
        <v>0</v>
      </c>
      <c r="BI731" s="386">
        <v>0</v>
      </c>
      <c r="BJ731" s="431">
        <f t="shared" si="1416"/>
        <v>0</v>
      </c>
      <c r="BK731" s="385">
        <v>0</v>
      </c>
      <c r="BL731" s="445">
        <f t="shared" si="1417"/>
        <v>0</v>
      </c>
      <c r="BM731" s="77" t="s">
        <v>510</v>
      </c>
      <c r="BN731" s="306"/>
      <c r="BO731" s="599"/>
      <c r="BP731" s="306" t="str">
        <f t="shared" si="1425"/>
        <v>672651-001</v>
      </c>
    </row>
    <row r="732" spans="1:68" ht="14.25" hidden="1" customHeight="1">
      <c r="A732" s="493" t="s">
        <v>864</v>
      </c>
      <c r="B732" s="130" t="s">
        <v>1422</v>
      </c>
      <c r="C732" s="544" t="s">
        <v>87</v>
      </c>
      <c r="D732" s="549" t="s">
        <v>161</v>
      </c>
      <c r="E732" s="550" t="s">
        <v>194</v>
      </c>
      <c r="F732" s="1070"/>
      <c r="G732" s="214">
        <v>2017</v>
      </c>
      <c r="H732" s="176" t="s">
        <v>1536</v>
      </c>
      <c r="I732" s="176" t="s">
        <v>204</v>
      </c>
      <c r="J732" s="330" t="s">
        <v>196</v>
      </c>
      <c r="K732" s="176" t="s">
        <v>1181</v>
      </c>
      <c r="L732" s="176" t="s">
        <v>1509</v>
      </c>
      <c r="M732" s="327" t="s">
        <v>1510</v>
      </c>
      <c r="N732" s="55">
        <v>2.04</v>
      </c>
      <c r="O732" s="55">
        <f t="shared" si="1418"/>
        <v>1.97</v>
      </c>
      <c r="P732" s="55">
        <v>1.97</v>
      </c>
      <c r="Q732" s="55">
        <f t="shared" si="1419"/>
        <v>1.97</v>
      </c>
      <c r="R732" s="55">
        <f t="shared" si="1419"/>
        <v>1.97</v>
      </c>
      <c r="S732" s="55">
        <f t="shared" si="1419"/>
        <v>1.97</v>
      </c>
      <c r="T732" s="55">
        <f t="shared" si="1403"/>
        <v>1.97</v>
      </c>
      <c r="U732" s="55">
        <f t="shared" si="1403"/>
        <v>1.97</v>
      </c>
      <c r="V732" s="55">
        <f t="shared" si="1403"/>
        <v>1.97</v>
      </c>
      <c r="W732" s="55">
        <f t="shared" si="1403"/>
        <v>1.97</v>
      </c>
      <c r="X732" s="55">
        <v>1.97</v>
      </c>
      <c r="Y732" s="55">
        <f t="shared" ref="Y732:AA732" si="1492">X732</f>
        <v>1.97</v>
      </c>
      <c r="Z732" s="55">
        <f t="shared" si="1492"/>
        <v>1.97</v>
      </c>
      <c r="AA732" s="55">
        <f t="shared" si="1492"/>
        <v>1.97</v>
      </c>
      <c r="AB732" s="147">
        <f t="shared" si="1421"/>
        <v>0.01</v>
      </c>
      <c r="AC732" s="147">
        <v>0.01</v>
      </c>
      <c r="AD732" s="147">
        <f t="shared" ref="AD732:AJ732" si="1493">AC732</f>
        <v>0.01</v>
      </c>
      <c r="AE732" s="147">
        <f t="shared" si="1493"/>
        <v>0.01</v>
      </c>
      <c r="AF732" s="147">
        <f t="shared" si="1493"/>
        <v>0.01</v>
      </c>
      <c r="AG732" s="147">
        <f t="shared" si="1493"/>
        <v>0.01</v>
      </c>
      <c r="AH732" s="147">
        <f t="shared" si="1493"/>
        <v>0.01</v>
      </c>
      <c r="AI732" s="147">
        <f t="shared" si="1493"/>
        <v>0.01</v>
      </c>
      <c r="AJ732" s="147">
        <f t="shared" si="1493"/>
        <v>0.01</v>
      </c>
      <c r="AK732" s="147">
        <v>0.01</v>
      </c>
      <c r="AL732" s="147">
        <f t="shared" ref="AL732:AN732" si="1494">AK732</f>
        <v>0.01</v>
      </c>
      <c r="AM732" s="147">
        <f t="shared" si="1494"/>
        <v>0.01</v>
      </c>
      <c r="AN732" s="147">
        <f t="shared" si="1494"/>
        <v>0.01</v>
      </c>
      <c r="AO732" s="420">
        <v>0</v>
      </c>
      <c r="AP732" s="431">
        <f t="shared" si="1407"/>
        <v>0</v>
      </c>
      <c r="AQ732" s="385">
        <v>0</v>
      </c>
      <c r="AR732" s="237">
        <f t="shared" si="1408"/>
        <v>0</v>
      </c>
      <c r="AS732" s="96">
        <v>0</v>
      </c>
      <c r="AT732" s="431">
        <f t="shared" si="1409"/>
        <v>0</v>
      </c>
      <c r="AU732" s="420">
        <v>0</v>
      </c>
      <c r="AV732" s="431">
        <f t="shared" si="1410"/>
        <v>0</v>
      </c>
      <c r="AW732" s="385">
        <v>0</v>
      </c>
      <c r="AX732" s="431">
        <f t="shared" si="1411"/>
        <v>0</v>
      </c>
      <c r="AY732" s="386">
        <v>0</v>
      </c>
      <c r="AZ732" s="431">
        <f t="shared" si="1412"/>
        <v>0</v>
      </c>
      <c r="BA732" s="386">
        <v>0</v>
      </c>
      <c r="BB732" s="431">
        <f t="shared" si="1413"/>
        <v>0</v>
      </c>
      <c r="BC732" s="386">
        <v>0</v>
      </c>
      <c r="BD732" s="431">
        <f t="shared" si="1424"/>
        <v>0</v>
      </c>
      <c r="BE732" s="385">
        <v>0</v>
      </c>
      <c r="BF732" s="431">
        <f t="shared" si="1414"/>
        <v>0</v>
      </c>
      <c r="BG732" s="386">
        <v>0</v>
      </c>
      <c r="BH732" s="431">
        <f t="shared" si="1415"/>
        <v>0</v>
      </c>
      <c r="BI732" s="386">
        <v>0</v>
      </c>
      <c r="BJ732" s="431">
        <f t="shared" si="1416"/>
        <v>0</v>
      </c>
      <c r="BK732" s="385">
        <v>0</v>
      </c>
      <c r="BL732" s="445">
        <f t="shared" si="1417"/>
        <v>0</v>
      </c>
      <c r="BM732" s="77" t="s">
        <v>510</v>
      </c>
      <c r="BN732" s="306"/>
      <c r="BO732" s="599"/>
      <c r="BP732" s="306" t="str">
        <f t="shared" si="1425"/>
        <v>672651-001</v>
      </c>
    </row>
    <row r="733" spans="1:68" ht="14.25" hidden="1" customHeight="1">
      <c r="A733" s="493" t="s">
        <v>864</v>
      </c>
      <c r="B733" s="130" t="s">
        <v>1422</v>
      </c>
      <c r="C733" s="544" t="s">
        <v>87</v>
      </c>
      <c r="D733" s="549" t="s">
        <v>161</v>
      </c>
      <c r="E733" s="550" t="s">
        <v>194</v>
      </c>
      <c r="F733" s="1070"/>
      <c r="G733" s="214">
        <v>2017</v>
      </c>
      <c r="H733" s="176" t="s">
        <v>1536</v>
      </c>
      <c r="I733" s="176" t="s">
        <v>204</v>
      </c>
      <c r="J733" s="330" t="s">
        <v>196</v>
      </c>
      <c r="K733" s="176" t="s">
        <v>1181</v>
      </c>
      <c r="L733" s="176" t="s">
        <v>1509</v>
      </c>
      <c r="M733" s="327" t="s">
        <v>1510</v>
      </c>
      <c r="N733" s="55">
        <v>2.04</v>
      </c>
      <c r="O733" s="55">
        <f t="shared" si="1418"/>
        <v>1.97</v>
      </c>
      <c r="P733" s="55">
        <v>1.97</v>
      </c>
      <c r="Q733" s="55">
        <f t="shared" si="1419"/>
        <v>1.97</v>
      </c>
      <c r="R733" s="55">
        <f t="shared" si="1419"/>
        <v>1.97</v>
      </c>
      <c r="S733" s="55">
        <f t="shared" si="1419"/>
        <v>1.97</v>
      </c>
      <c r="T733" s="55">
        <f t="shared" si="1403"/>
        <v>1.97</v>
      </c>
      <c r="U733" s="55">
        <f t="shared" si="1403"/>
        <v>1.97</v>
      </c>
      <c r="V733" s="55">
        <f t="shared" si="1403"/>
        <v>1.97</v>
      </c>
      <c r="W733" s="55">
        <f t="shared" si="1403"/>
        <v>1.97</v>
      </c>
      <c r="X733" s="55">
        <v>1.97</v>
      </c>
      <c r="Y733" s="55">
        <f t="shared" ref="Y733:AA733" si="1495">X733</f>
        <v>1.97</v>
      </c>
      <c r="Z733" s="55">
        <f t="shared" si="1495"/>
        <v>1.97</v>
      </c>
      <c r="AA733" s="55">
        <f t="shared" si="1495"/>
        <v>1.97</v>
      </c>
      <c r="AB733" s="147">
        <f t="shared" si="1421"/>
        <v>0.01</v>
      </c>
      <c r="AC733" s="147">
        <v>0.01</v>
      </c>
      <c r="AD733" s="147">
        <f t="shared" ref="AD733:AJ733" si="1496">AC733</f>
        <v>0.01</v>
      </c>
      <c r="AE733" s="147">
        <f t="shared" si="1496"/>
        <v>0.01</v>
      </c>
      <c r="AF733" s="147">
        <f t="shared" si="1496"/>
        <v>0.01</v>
      </c>
      <c r="AG733" s="147">
        <f t="shared" si="1496"/>
        <v>0.01</v>
      </c>
      <c r="AH733" s="147">
        <f t="shared" si="1496"/>
        <v>0.01</v>
      </c>
      <c r="AI733" s="147">
        <f t="shared" si="1496"/>
        <v>0.01</v>
      </c>
      <c r="AJ733" s="147">
        <f t="shared" si="1496"/>
        <v>0.01</v>
      </c>
      <c r="AK733" s="147">
        <v>0.01</v>
      </c>
      <c r="AL733" s="147">
        <f t="shared" ref="AL733:AN733" si="1497">AK733</f>
        <v>0.01</v>
      </c>
      <c r="AM733" s="147">
        <f t="shared" si="1497"/>
        <v>0.01</v>
      </c>
      <c r="AN733" s="147">
        <f t="shared" si="1497"/>
        <v>0.01</v>
      </c>
      <c r="AO733" s="420">
        <v>0</v>
      </c>
      <c r="AP733" s="431">
        <f t="shared" si="1407"/>
        <v>0</v>
      </c>
      <c r="AQ733" s="385">
        <v>0</v>
      </c>
      <c r="AR733" s="237">
        <f t="shared" si="1408"/>
        <v>0</v>
      </c>
      <c r="AS733" s="96">
        <v>0</v>
      </c>
      <c r="AT733" s="431">
        <f t="shared" si="1409"/>
        <v>0</v>
      </c>
      <c r="AU733" s="420">
        <v>0</v>
      </c>
      <c r="AV733" s="431">
        <f t="shared" si="1410"/>
        <v>0</v>
      </c>
      <c r="AW733" s="385">
        <v>0</v>
      </c>
      <c r="AX733" s="431">
        <f t="shared" si="1411"/>
        <v>0</v>
      </c>
      <c r="AY733" s="386">
        <v>0</v>
      </c>
      <c r="AZ733" s="431">
        <f t="shared" si="1412"/>
        <v>0</v>
      </c>
      <c r="BA733" s="386">
        <v>0</v>
      </c>
      <c r="BB733" s="431">
        <f t="shared" si="1413"/>
        <v>0</v>
      </c>
      <c r="BC733" s="386">
        <v>0</v>
      </c>
      <c r="BD733" s="431">
        <f t="shared" si="1424"/>
        <v>0</v>
      </c>
      <c r="BE733" s="385">
        <v>0</v>
      </c>
      <c r="BF733" s="431">
        <f t="shared" si="1414"/>
        <v>0</v>
      </c>
      <c r="BG733" s="386">
        <v>0</v>
      </c>
      <c r="BH733" s="431">
        <f t="shared" si="1415"/>
        <v>0</v>
      </c>
      <c r="BI733" s="386">
        <v>0</v>
      </c>
      <c r="BJ733" s="431">
        <f t="shared" si="1416"/>
        <v>0</v>
      </c>
      <c r="BK733" s="385">
        <v>0</v>
      </c>
      <c r="BL733" s="445">
        <f t="shared" si="1417"/>
        <v>0</v>
      </c>
      <c r="BM733" s="77" t="s">
        <v>510</v>
      </c>
      <c r="BN733" s="306"/>
      <c r="BO733" s="599"/>
      <c r="BP733" s="306" t="str">
        <f t="shared" si="1425"/>
        <v>672651-001</v>
      </c>
    </row>
    <row r="734" spans="1:68" ht="14.25" hidden="1" customHeight="1">
      <c r="A734" s="493" t="s">
        <v>864</v>
      </c>
      <c r="B734" s="130" t="s">
        <v>1422</v>
      </c>
      <c r="C734" s="544" t="s">
        <v>87</v>
      </c>
      <c r="D734" s="549" t="s">
        <v>161</v>
      </c>
      <c r="E734" s="550" t="s">
        <v>194</v>
      </c>
      <c r="F734" s="1070"/>
      <c r="G734" s="214">
        <v>2017</v>
      </c>
      <c r="H734" s="176" t="s">
        <v>1536</v>
      </c>
      <c r="I734" s="176" t="s">
        <v>204</v>
      </c>
      <c r="J734" s="330" t="s">
        <v>196</v>
      </c>
      <c r="K734" s="176" t="s">
        <v>1181</v>
      </c>
      <c r="L734" s="176" t="s">
        <v>1221</v>
      </c>
      <c r="M734" s="327" t="s">
        <v>1459</v>
      </c>
      <c r="N734" s="55">
        <v>2.04</v>
      </c>
      <c r="O734" s="55">
        <f t="shared" si="1418"/>
        <v>2.5099999999999998</v>
      </c>
      <c r="P734" s="55">
        <v>2.5099999999999998</v>
      </c>
      <c r="Q734" s="55">
        <f t="shared" si="1419"/>
        <v>2.5099999999999998</v>
      </c>
      <c r="R734" s="55">
        <f t="shared" si="1419"/>
        <v>2.5099999999999998</v>
      </c>
      <c r="S734" s="55">
        <f t="shared" si="1419"/>
        <v>2.5099999999999998</v>
      </c>
      <c r="T734" s="55">
        <f t="shared" si="1403"/>
        <v>2.5099999999999998</v>
      </c>
      <c r="U734" s="55">
        <f t="shared" si="1403"/>
        <v>2.5099999999999998</v>
      </c>
      <c r="V734" s="55">
        <f t="shared" si="1403"/>
        <v>2.5099999999999998</v>
      </c>
      <c r="W734" s="55">
        <f t="shared" si="1403"/>
        <v>2.5099999999999998</v>
      </c>
      <c r="X734" s="55">
        <v>2.5099999999999998</v>
      </c>
      <c r="Y734" s="55">
        <f t="shared" ref="Y734:AA734" si="1498">X734</f>
        <v>2.5099999999999998</v>
      </c>
      <c r="Z734" s="55">
        <f t="shared" si="1498"/>
        <v>2.5099999999999998</v>
      </c>
      <c r="AA734" s="55">
        <f t="shared" si="1498"/>
        <v>2.5099999999999998</v>
      </c>
      <c r="AB734" s="147">
        <f t="shared" si="1421"/>
        <v>0.01</v>
      </c>
      <c r="AC734" s="147">
        <v>0.01</v>
      </c>
      <c r="AD734" s="147">
        <f t="shared" ref="AD734:AJ734" si="1499">AC734</f>
        <v>0.01</v>
      </c>
      <c r="AE734" s="147">
        <f t="shared" si="1499"/>
        <v>0.01</v>
      </c>
      <c r="AF734" s="147">
        <f t="shared" si="1499"/>
        <v>0.01</v>
      </c>
      <c r="AG734" s="147">
        <f t="shared" si="1499"/>
        <v>0.01</v>
      </c>
      <c r="AH734" s="147">
        <f t="shared" si="1499"/>
        <v>0.01</v>
      </c>
      <c r="AI734" s="147">
        <f t="shared" si="1499"/>
        <v>0.01</v>
      </c>
      <c r="AJ734" s="147">
        <f t="shared" si="1499"/>
        <v>0.01</v>
      </c>
      <c r="AK734" s="147">
        <v>0.01</v>
      </c>
      <c r="AL734" s="147">
        <f t="shared" ref="AL734:AN734" si="1500">AK734</f>
        <v>0.01</v>
      </c>
      <c r="AM734" s="147">
        <f t="shared" si="1500"/>
        <v>0.01</v>
      </c>
      <c r="AN734" s="147">
        <f t="shared" si="1500"/>
        <v>0.01</v>
      </c>
      <c r="AO734" s="420">
        <v>0</v>
      </c>
      <c r="AP734" s="431">
        <f t="shared" si="1407"/>
        <v>0</v>
      </c>
      <c r="AQ734" s="385">
        <v>0</v>
      </c>
      <c r="AR734" s="237">
        <f t="shared" si="1408"/>
        <v>0</v>
      </c>
      <c r="AS734" s="96">
        <v>0</v>
      </c>
      <c r="AT734" s="431">
        <f t="shared" si="1409"/>
        <v>0</v>
      </c>
      <c r="AU734" s="420">
        <v>0</v>
      </c>
      <c r="AV734" s="431">
        <f t="shared" si="1410"/>
        <v>0</v>
      </c>
      <c r="AW734" s="385">
        <v>0</v>
      </c>
      <c r="AX734" s="431">
        <f t="shared" si="1411"/>
        <v>0</v>
      </c>
      <c r="AY734" s="386">
        <v>0</v>
      </c>
      <c r="AZ734" s="431">
        <f t="shared" si="1412"/>
        <v>0</v>
      </c>
      <c r="BA734" s="386">
        <v>0</v>
      </c>
      <c r="BB734" s="431">
        <f t="shared" si="1413"/>
        <v>0</v>
      </c>
      <c r="BC734" s="386">
        <v>0</v>
      </c>
      <c r="BD734" s="431">
        <f t="shared" si="1424"/>
        <v>0</v>
      </c>
      <c r="BE734" s="385">
        <v>0</v>
      </c>
      <c r="BF734" s="431">
        <f t="shared" si="1414"/>
        <v>0</v>
      </c>
      <c r="BG734" s="386">
        <v>0</v>
      </c>
      <c r="BH734" s="431">
        <f t="shared" si="1415"/>
        <v>0</v>
      </c>
      <c r="BI734" s="386">
        <v>0</v>
      </c>
      <c r="BJ734" s="431">
        <f t="shared" si="1416"/>
        <v>0</v>
      </c>
      <c r="BK734" s="385">
        <v>0</v>
      </c>
      <c r="BL734" s="445">
        <f t="shared" si="1417"/>
        <v>0</v>
      </c>
      <c r="BM734" s="77" t="s">
        <v>510</v>
      </c>
      <c r="BN734" s="306"/>
      <c r="BO734" s="599"/>
      <c r="BP734" s="306" t="str">
        <f t="shared" si="1425"/>
        <v>672651-001</v>
      </c>
    </row>
    <row r="735" spans="1:68" ht="14.25" hidden="1" customHeight="1">
      <c r="A735" s="493" t="s">
        <v>864</v>
      </c>
      <c r="B735" s="130" t="s">
        <v>1422</v>
      </c>
      <c r="C735" s="544" t="s">
        <v>87</v>
      </c>
      <c r="D735" s="549" t="s">
        <v>161</v>
      </c>
      <c r="E735" s="550" t="s">
        <v>194</v>
      </c>
      <c r="F735" s="1070"/>
      <c r="G735" s="214">
        <v>2017</v>
      </c>
      <c r="H735" s="176" t="s">
        <v>1536</v>
      </c>
      <c r="I735" s="176" t="s">
        <v>204</v>
      </c>
      <c r="J735" s="330" t="s">
        <v>196</v>
      </c>
      <c r="K735" s="176" t="s">
        <v>1181</v>
      </c>
      <c r="L735" s="176" t="s">
        <v>1534</v>
      </c>
      <c r="M735" s="327" t="s">
        <v>1535</v>
      </c>
      <c r="N735" s="55">
        <v>2.04</v>
      </c>
      <c r="O735" s="55">
        <f t="shared" si="1418"/>
        <v>1.83</v>
      </c>
      <c r="P735" s="55">
        <v>1.83</v>
      </c>
      <c r="Q735" s="55">
        <f t="shared" si="1419"/>
        <v>1.83</v>
      </c>
      <c r="R735" s="55">
        <f t="shared" si="1419"/>
        <v>1.83</v>
      </c>
      <c r="S735" s="55">
        <f t="shared" si="1419"/>
        <v>1.83</v>
      </c>
      <c r="T735" s="55">
        <f t="shared" si="1403"/>
        <v>1.83</v>
      </c>
      <c r="U735" s="55">
        <f t="shared" si="1403"/>
        <v>1.83</v>
      </c>
      <c r="V735" s="55">
        <f t="shared" si="1403"/>
        <v>1.83</v>
      </c>
      <c r="W735" s="55">
        <f t="shared" si="1403"/>
        <v>1.83</v>
      </c>
      <c r="X735" s="55">
        <v>1.83</v>
      </c>
      <c r="Y735" s="55">
        <f t="shared" ref="Y735:AA735" si="1501">X735</f>
        <v>1.83</v>
      </c>
      <c r="Z735" s="55">
        <f t="shared" si="1501"/>
        <v>1.83</v>
      </c>
      <c r="AA735" s="55">
        <f t="shared" si="1501"/>
        <v>1.83</v>
      </c>
      <c r="AB735" s="147">
        <f t="shared" si="1421"/>
        <v>0.01</v>
      </c>
      <c r="AC735" s="147">
        <v>0.01</v>
      </c>
      <c r="AD735" s="147">
        <f t="shared" ref="AD735:AJ735" si="1502">AC735</f>
        <v>0.01</v>
      </c>
      <c r="AE735" s="147">
        <f t="shared" si="1502"/>
        <v>0.01</v>
      </c>
      <c r="AF735" s="147">
        <f t="shared" si="1502"/>
        <v>0.01</v>
      </c>
      <c r="AG735" s="147">
        <f t="shared" si="1502"/>
        <v>0.01</v>
      </c>
      <c r="AH735" s="147">
        <f t="shared" si="1502"/>
        <v>0.01</v>
      </c>
      <c r="AI735" s="147">
        <f t="shared" si="1502"/>
        <v>0.01</v>
      </c>
      <c r="AJ735" s="147">
        <f t="shared" si="1502"/>
        <v>0.01</v>
      </c>
      <c r="AK735" s="147">
        <v>0.01</v>
      </c>
      <c r="AL735" s="147">
        <f t="shared" ref="AL735:AN735" si="1503">AK735</f>
        <v>0.01</v>
      </c>
      <c r="AM735" s="147">
        <f t="shared" si="1503"/>
        <v>0.01</v>
      </c>
      <c r="AN735" s="147">
        <f t="shared" si="1503"/>
        <v>0.01</v>
      </c>
      <c r="AO735" s="420">
        <v>0</v>
      </c>
      <c r="AP735" s="431">
        <f t="shared" si="1407"/>
        <v>0</v>
      </c>
      <c r="AQ735" s="385">
        <v>0</v>
      </c>
      <c r="AR735" s="237">
        <f t="shared" si="1408"/>
        <v>0</v>
      </c>
      <c r="AS735" s="96">
        <v>0</v>
      </c>
      <c r="AT735" s="431">
        <f t="shared" si="1409"/>
        <v>0</v>
      </c>
      <c r="AU735" s="420">
        <v>0</v>
      </c>
      <c r="AV735" s="431">
        <f t="shared" si="1410"/>
        <v>0</v>
      </c>
      <c r="AW735" s="385">
        <v>0</v>
      </c>
      <c r="AX735" s="431">
        <f t="shared" si="1411"/>
        <v>0</v>
      </c>
      <c r="AY735" s="386">
        <v>0</v>
      </c>
      <c r="AZ735" s="431">
        <f t="shared" si="1412"/>
        <v>0</v>
      </c>
      <c r="BA735" s="386">
        <v>0</v>
      </c>
      <c r="BB735" s="431">
        <f t="shared" si="1413"/>
        <v>0</v>
      </c>
      <c r="BC735" s="386">
        <v>0</v>
      </c>
      <c r="BD735" s="431">
        <f t="shared" si="1424"/>
        <v>0</v>
      </c>
      <c r="BE735" s="385">
        <v>0</v>
      </c>
      <c r="BF735" s="431">
        <f t="shared" si="1414"/>
        <v>0</v>
      </c>
      <c r="BG735" s="386">
        <v>0</v>
      </c>
      <c r="BH735" s="431">
        <f t="shared" si="1415"/>
        <v>0</v>
      </c>
      <c r="BI735" s="386">
        <v>0</v>
      </c>
      <c r="BJ735" s="431">
        <f t="shared" si="1416"/>
        <v>0</v>
      </c>
      <c r="BK735" s="385">
        <v>0</v>
      </c>
      <c r="BL735" s="445">
        <f t="shared" si="1417"/>
        <v>0</v>
      </c>
      <c r="BM735" s="77" t="s">
        <v>510</v>
      </c>
      <c r="BN735" s="306"/>
      <c r="BO735" s="599"/>
      <c r="BP735" s="306" t="str">
        <f t="shared" si="1425"/>
        <v>672651-001</v>
      </c>
    </row>
    <row r="736" spans="1:68" ht="14.25" hidden="1" customHeight="1">
      <c r="A736" s="493" t="s">
        <v>864</v>
      </c>
      <c r="B736" s="130" t="s">
        <v>1422</v>
      </c>
      <c r="C736" s="544" t="s">
        <v>87</v>
      </c>
      <c r="D736" s="549" t="s">
        <v>161</v>
      </c>
      <c r="E736" s="550" t="s">
        <v>194</v>
      </c>
      <c r="F736" s="1070"/>
      <c r="G736" s="214">
        <v>2017</v>
      </c>
      <c r="H736" s="176" t="s">
        <v>1536</v>
      </c>
      <c r="I736" s="176" t="s">
        <v>204</v>
      </c>
      <c r="J736" s="330" t="s">
        <v>196</v>
      </c>
      <c r="K736" s="176" t="s">
        <v>1181</v>
      </c>
      <c r="L736" s="176" t="s">
        <v>1202</v>
      </c>
      <c r="M736" s="327" t="s">
        <v>1463</v>
      </c>
      <c r="N736" s="55">
        <v>2.04</v>
      </c>
      <c r="O736" s="55">
        <f t="shared" si="1418"/>
        <v>1.83</v>
      </c>
      <c r="P736" s="55">
        <v>1.83</v>
      </c>
      <c r="Q736" s="55">
        <f t="shared" si="1419"/>
        <v>1.83</v>
      </c>
      <c r="R736" s="55">
        <f t="shared" si="1419"/>
        <v>1.83</v>
      </c>
      <c r="S736" s="55">
        <f t="shared" si="1419"/>
        <v>1.83</v>
      </c>
      <c r="T736" s="55">
        <f t="shared" si="1403"/>
        <v>1.83</v>
      </c>
      <c r="U736" s="55">
        <f t="shared" si="1403"/>
        <v>1.83</v>
      </c>
      <c r="V736" s="55">
        <f t="shared" si="1403"/>
        <v>1.83</v>
      </c>
      <c r="W736" s="55">
        <f t="shared" si="1403"/>
        <v>1.83</v>
      </c>
      <c r="X736" s="55">
        <v>1.83</v>
      </c>
      <c r="Y736" s="55">
        <f t="shared" ref="Y736:AA736" si="1504">X736</f>
        <v>1.83</v>
      </c>
      <c r="Z736" s="55">
        <f t="shared" si="1504"/>
        <v>1.83</v>
      </c>
      <c r="AA736" s="55">
        <f t="shared" si="1504"/>
        <v>1.83</v>
      </c>
      <c r="AB736" s="147">
        <f t="shared" si="1421"/>
        <v>0.01</v>
      </c>
      <c r="AC736" s="147">
        <v>0.01</v>
      </c>
      <c r="AD736" s="147">
        <f t="shared" ref="AD736:AJ736" si="1505">AC736</f>
        <v>0.01</v>
      </c>
      <c r="AE736" s="147">
        <f t="shared" si="1505"/>
        <v>0.01</v>
      </c>
      <c r="AF736" s="147">
        <f t="shared" si="1505"/>
        <v>0.01</v>
      </c>
      <c r="AG736" s="147">
        <f t="shared" si="1505"/>
        <v>0.01</v>
      </c>
      <c r="AH736" s="147">
        <f t="shared" si="1505"/>
        <v>0.01</v>
      </c>
      <c r="AI736" s="147">
        <f t="shared" si="1505"/>
        <v>0.01</v>
      </c>
      <c r="AJ736" s="147">
        <f t="shared" si="1505"/>
        <v>0.01</v>
      </c>
      <c r="AK736" s="147">
        <v>0.01</v>
      </c>
      <c r="AL736" s="147">
        <f t="shared" ref="AL736:AN736" si="1506">AK736</f>
        <v>0.01</v>
      </c>
      <c r="AM736" s="147">
        <f t="shared" si="1506"/>
        <v>0.01</v>
      </c>
      <c r="AN736" s="147">
        <f t="shared" si="1506"/>
        <v>0.01</v>
      </c>
      <c r="AO736" s="420">
        <v>0</v>
      </c>
      <c r="AP736" s="431">
        <f t="shared" si="1407"/>
        <v>0</v>
      </c>
      <c r="AQ736" s="385">
        <v>0</v>
      </c>
      <c r="AR736" s="237">
        <f t="shared" si="1408"/>
        <v>0</v>
      </c>
      <c r="AS736" s="96">
        <v>0</v>
      </c>
      <c r="AT736" s="431">
        <f t="shared" si="1409"/>
        <v>0</v>
      </c>
      <c r="AU736" s="420">
        <v>0</v>
      </c>
      <c r="AV736" s="431">
        <f t="shared" si="1410"/>
        <v>0</v>
      </c>
      <c r="AW736" s="385">
        <v>0</v>
      </c>
      <c r="AX736" s="431">
        <f t="shared" si="1411"/>
        <v>0</v>
      </c>
      <c r="AY736" s="386">
        <v>0</v>
      </c>
      <c r="AZ736" s="431">
        <f t="shared" si="1412"/>
        <v>0</v>
      </c>
      <c r="BA736" s="386"/>
      <c r="BB736" s="431">
        <f t="shared" si="1413"/>
        <v>0</v>
      </c>
      <c r="BC736" s="386">
        <v>0</v>
      </c>
      <c r="BD736" s="431">
        <f t="shared" si="1424"/>
        <v>0</v>
      </c>
      <c r="BE736" s="385">
        <v>0</v>
      </c>
      <c r="BF736" s="431">
        <f t="shared" si="1414"/>
        <v>0</v>
      </c>
      <c r="BG736" s="386">
        <v>0</v>
      </c>
      <c r="BH736" s="431">
        <f t="shared" si="1415"/>
        <v>0</v>
      </c>
      <c r="BI736" s="386">
        <v>0</v>
      </c>
      <c r="BJ736" s="431">
        <f t="shared" si="1416"/>
        <v>0</v>
      </c>
      <c r="BK736" s="385">
        <v>0</v>
      </c>
      <c r="BL736" s="445">
        <f t="shared" si="1417"/>
        <v>0</v>
      </c>
      <c r="BM736" s="77" t="s">
        <v>510</v>
      </c>
      <c r="BN736" s="306"/>
      <c r="BO736" s="599"/>
      <c r="BP736" s="306" t="str">
        <f t="shared" si="1425"/>
        <v>672651-001</v>
      </c>
    </row>
    <row r="737" spans="1:68" ht="14.25" hidden="1" customHeight="1">
      <c r="A737" s="493" t="s">
        <v>864</v>
      </c>
      <c r="B737" s="130" t="s">
        <v>1422</v>
      </c>
      <c r="C737" s="544" t="s">
        <v>87</v>
      </c>
      <c r="D737" s="549" t="s">
        <v>161</v>
      </c>
      <c r="E737" s="550" t="s">
        <v>194</v>
      </c>
      <c r="F737" s="1070"/>
      <c r="G737" s="214">
        <v>2017</v>
      </c>
      <c r="H737" s="176" t="s">
        <v>1536</v>
      </c>
      <c r="I737" s="176" t="s">
        <v>204</v>
      </c>
      <c r="J737" s="330" t="s">
        <v>196</v>
      </c>
      <c r="K737" s="176" t="s">
        <v>1181</v>
      </c>
      <c r="L737" s="176" t="s">
        <v>1466</v>
      </c>
      <c r="M737" s="327" t="s">
        <v>1467</v>
      </c>
      <c r="N737" s="55">
        <v>2.04</v>
      </c>
      <c r="O737" s="55">
        <f t="shared" si="1418"/>
        <v>2.1800000000000002</v>
      </c>
      <c r="P737" s="55">
        <v>2.1800000000000002</v>
      </c>
      <c r="Q737" s="55">
        <f t="shared" si="1419"/>
        <v>2.1800000000000002</v>
      </c>
      <c r="R737" s="55">
        <f t="shared" si="1419"/>
        <v>2.1800000000000002</v>
      </c>
      <c r="S737" s="55">
        <f t="shared" si="1419"/>
        <v>2.1800000000000002</v>
      </c>
      <c r="T737" s="55">
        <f t="shared" si="1403"/>
        <v>2.1800000000000002</v>
      </c>
      <c r="U737" s="55">
        <f t="shared" si="1403"/>
        <v>2.1800000000000002</v>
      </c>
      <c r="V737" s="55">
        <f t="shared" si="1403"/>
        <v>2.1800000000000002</v>
      </c>
      <c r="W737" s="55">
        <f t="shared" si="1403"/>
        <v>2.1800000000000002</v>
      </c>
      <c r="X737" s="55">
        <v>2.1800000000000002</v>
      </c>
      <c r="Y737" s="55">
        <f t="shared" ref="Y737:AA737" si="1507">X737</f>
        <v>2.1800000000000002</v>
      </c>
      <c r="Z737" s="55">
        <f t="shared" si="1507"/>
        <v>2.1800000000000002</v>
      </c>
      <c r="AA737" s="55">
        <f t="shared" si="1507"/>
        <v>2.1800000000000002</v>
      </c>
      <c r="AB737" s="147">
        <f t="shared" si="1421"/>
        <v>0.01</v>
      </c>
      <c r="AC737" s="147">
        <v>0.01</v>
      </c>
      <c r="AD737" s="147">
        <f t="shared" ref="AD737:AJ737" si="1508">AC737</f>
        <v>0.01</v>
      </c>
      <c r="AE737" s="147">
        <f t="shared" si="1508"/>
        <v>0.01</v>
      </c>
      <c r="AF737" s="147">
        <f t="shared" si="1508"/>
        <v>0.01</v>
      </c>
      <c r="AG737" s="147">
        <f t="shared" si="1508"/>
        <v>0.01</v>
      </c>
      <c r="AH737" s="147">
        <f t="shared" si="1508"/>
        <v>0.01</v>
      </c>
      <c r="AI737" s="147">
        <f t="shared" si="1508"/>
        <v>0.01</v>
      </c>
      <c r="AJ737" s="147">
        <f t="shared" si="1508"/>
        <v>0.01</v>
      </c>
      <c r="AK737" s="147">
        <v>0.01</v>
      </c>
      <c r="AL737" s="147">
        <f t="shared" ref="AL737:AN737" si="1509">AK737</f>
        <v>0.01</v>
      </c>
      <c r="AM737" s="147">
        <f t="shared" si="1509"/>
        <v>0.01</v>
      </c>
      <c r="AN737" s="147">
        <f t="shared" si="1509"/>
        <v>0.01</v>
      </c>
      <c r="AO737" s="420">
        <v>0</v>
      </c>
      <c r="AP737" s="431">
        <f t="shared" si="1407"/>
        <v>0</v>
      </c>
      <c r="AQ737" s="385">
        <v>0</v>
      </c>
      <c r="AR737" s="237">
        <f t="shared" si="1408"/>
        <v>0</v>
      </c>
      <c r="AS737" s="96">
        <v>0</v>
      </c>
      <c r="AT737" s="431">
        <f t="shared" si="1409"/>
        <v>0</v>
      </c>
      <c r="AU737" s="420">
        <v>0</v>
      </c>
      <c r="AV737" s="431">
        <f t="shared" si="1410"/>
        <v>0</v>
      </c>
      <c r="AW737" s="385">
        <v>0</v>
      </c>
      <c r="AX737" s="431">
        <f t="shared" si="1411"/>
        <v>0</v>
      </c>
      <c r="AY737" s="386">
        <v>0</v>
      </c>
      <c r="AZ737" s="431">
        <f t="shared" si="1412"/>
        <v>0</v>
      </c>
      <c r="BA737" s="386">
        <v>0</v>
      </c>
      <c r="BB737" s="431">
        <f t="shared" si="1413"/>
        <v>0</v>
      </c>
      <c r="BC737" s="386">
        <v>0</v>
      </c>
      <c r="BD737" s="431">
        <f t="shared" si="1424"/>
        <v>0</v>
      </c>
      <c r="BE737" s="385">
        <v>0</v>
      </c>
      <c r="BF737" s="431">
        <f t="shared" si="1414"/>
        <v>0</v>
      </c>
      <c r="BG737" s="386">
        <v>0</v>
      </c>
      <c r="BH737" s="431">
        <f t="shared" si="1415"/>
        <v>0</v>
      </c>
      <c r="BI737" s="386">
        <v>0</v>
      </c>
      <c r="BJ737" s="431">
        <f t="shared" si="1416"/>
        <v>0</v>
      </c>
      <c r="BK737" s="385">
        <v>0</v>
      </c>
      <c r="BL737" s="445">
        <f t="shared" si="1417"/>
        <v>0</v>
      </c>
      <c r="BM737" s="77" t="s">
        <v>510</v>
      </c>
      <c r="BN737" s="306"/>
      <c r="BO737" s="599"/>
      <c r="BP737" s="306" t="str">
        <f t="shared" si="1425"/>
        <v>672651-001</v>
      </c>
    </row>
    <row r="738" spans="1:68" ht="14.25" hidden="1" customHeight="1">
      <c r="A738" s="493" t="s">
        <v>864</v>
      </c>
      <c r="B738" s="130" t="s">
        <v>1422</v>
      </c>
      <c r="C738" s="544" t="s">
        <v>87</v>
      </c>
      <c r="D738" s="549" t="s">
        <v>161</v>
      </c>
      <c r="E738" s="550" t="s">
        <v>194</v>
      </c>
      <c r="F738" s="1070"/>
      <c r="G738" s="214">
        <v>2017</v>
      </c>
      <c r="H738" s="176" t="s">
        <v>1536</v>
      </c>
      <c r="I738" s="176" t="s">
        <v>204</v>
      </c>
      <c r="J738" s="330" t="s">
        <v>196</v>
      </c>
      <c r="K738" s="176" t="s">
        <v>1181</v>
      </c>
      <c r="L738" s="176" t="s">
        <v>1531</v>
      </c>
      <c r="M738" s="327" t="s">
        <v>1532</v>
      </c>
      <c r="N738" s="55">
        <v>2.04</v>
      </c>
      <c r="O738" s="55">
        <f t="shared" si="1418"/>
        <v>1.83</v>
      </c>
      <c r="P738" s="55">
        <v>1.83</v>
      </c>
      <c r="Q738" s="55">
        <f t="shared" si="1419"/>
        <v>1.83</v>
      </c>
      <c r="R738" s="55">
        <f t="shared" si="1419"/>
        <v>1.83</v>
      </c>
      <c r="S738" s="55">
        <f t="shared" si="1419"/>
        <v>1.83</v>
      </c>
      <c r="T738" s="55">
        <f t="shared" si="1403"/>
        <v>1.83</v>
      </c>
      <c r="U738" s="55">
        <f t="shared" si="1403"/>
        <v>1.83</v>
      </c>
      <c r="V738" s="55">
        <f t="shared" si="1403"/>
        <v>1.83</v>
      </c>
      <c r="W738" s="55">
        <f t="shared" si="1403"/>
        <v>1.83</v>
      </c>
      <c r="X738" s="55">
        <v>1.83</v>
      </c>
      <c r="Y738" s="55">
        <f t="shared" ref="Y738:AA738" si="1510">X738</f>
        <v>1.83</v>
      </c>
      <c r="Z738" s="55">
        <f t="shared" si="1510"/>
        <v>1.83</v>
      </c>
      <c r="AA738" s="55">
        <f t="shared" si="1510"/>
        <v>1.83</v>
      </c>
      <c r="AB738" s="147">
        <f t="shared" si="1421"/>
        <v>0.01</v>
      </c>
      <c r="AC738" s="147">
        <v>0.01</v>
      </c>
      <c r="AD738" s="147">
        <f t="shared" ref="AD738:AJ738" si="1511">AC738</f>
        <v>0.01</v>
      </c>
      <c r="AE738" s="147">
        <f t="shared" si="1511"/>
        <v>0.01</v>
      </c>
      <c r="AF738" s="147">
        <f t="shared" si="1511"/>
        <v>0.01</v>
      </c>
      <c r="AG738" s="147">
        <f t="shared" si="1511"/>
        <v>0.01</v>
      </c>
      <c r="AH738" s="147">
        <f t="shared" si="1511"/>
        <v>0.01</v>
      </c>
      <c r="AI738" s="147">
        <f t="shared" si="1511"/>
        <v>0.01</v>
      </c>
      <c r="AJ738" s="147">
        <f t="shared" si="1511"/>
        <v>0.01</v>
      </c>
      <c r="AK738" s="147">
        <v>0.01</v>
      </c>
      <c r="AL738" s="147">
        <f t="shared" ref="AL738:AN738" si="1512">AK738</f>
        <v>0.01</v>
      </c>
      <c r="AM738" s="147">
        <f t="shared" si="1512"/>
        <v>0.01</v>
      </c>
      <c r="AN738" s="147">
        <f t="shared" si="1512"/>
        <v>0.01</v>
      </c>
      <c r="AO738" s="420">
        <v>0</v>
      </c>
      <c r="AP738" s="431">
        <f t="shared" si="1407"/>
        <v>0</v>
      </c>
      <c r="AQ738" s="385">
        <v>0</v>
      </c>
      <c r="AR738" s="237">
        <f t="shared" si="1408"/>
        <v>0</v>
      </c>
      <c r="AS738" s="96">
        <v>0</v>
      </c>
      <c r="AT738" s="431">
        <f t="shared" si="1409"/>
        <v>0</v>
      </c>
      <c r="AU738" s="420">
        <v>0</v>
      </c>
      <c r="AV738" s="431">
        <f t="shared" si="1410"/>
        <v>0</v>
      </c>
      <c r="AW738" s="385">
        <v>0</v>
      </c>
      <c r="AX738" s="431">
        <f t="shared" si="1411"/>
        <v>0</v>
      </c>
      <c r="AY738" s="386">
        <v>0</v>
      </c>
      <c r="AZ738" s="431">
        <f t="shared" si="1412"/>
        <v>0</v>
      </c>
      <c r="BA738" s="386"/>
      <c r="BB738" s="431">
        <f t="shared" si="1413"/>
        <v>0</v>
      </c>
      <c r="BC738" s="386">
        <v>0</v>
      </c>
      <c r="BD738" s="431">
        <f t="shared" si="1424"/>
        <v>0</v>
      </c>
      <c r="BE738" s="385">
        <v>0</v>
      </c>
      <c r="BF738" s="431">
        <f t="shared" si="1414"/>
        <v>0</v>
      </c>
      <c r="BG738" s="386">
        <v>0</v>
      </c>
      <c r="BH738" s="431">
        <f t="shared" si="1415"/>
        <v>0</v>
      </c>
      <c r="BI738" s="386">
        <v>0</v>
      </c>
      <c r="BJ738" s="431">
        <f t="shared" si="1416"/>
        <v>0</v>
      </c>
      <c r="BK738" s="385">
        <v>0</v>
      </c>
      <c r="BL738" s="445">
        <f t="shared" si="1417"/>
        <v>0</v>
      </c>
      <c r="BM738" s="77" t="s">
        <v>510</v>
      </c>
      <c r="BN738" s="306"/>
      <c r="BO738" s="599"/>
      <c r="BP738" s="306" t="str">
        <f t="shared" si="1425"/>
        <v>672651-001</v>
      </c>
    </row>
    <row r="739" spans="1:68" ht="14.25" hidden="1" customHeight="1">
      <c r="A739" s="493" t="s">
        <v>864</v>
      </c>
      <c r="B739" s="130" t="s">
        <v>1422</v>
      </c>
      <c r="C739" s="544" t="s">
        <v>87</v>
      </c>
      <c r="D739" s="549" t="s">
        <v>161</v>
      </c>
      <c r="E739" s="550" t="s">
        <v>194</v>
      </c>
      <c r="F739" s="1070"/>
      <c r="G739" s="214">
        <v>2017</v>
      </c>
      <c r="H739" s="176" t="s">
        <v>1536</v>
      </c>
      <c r="I739" s="176" t="s">
        <v>204</v>
      </c>
      <c r="J739" s="330" t="s">
        <v>196</v>
      </c>
      <c r="K739" s="176" t="s">
        <v>1181</v>
      </c>
      <c r="L739" s="176" t="s">
        <v>167</v>
      </c>
      <c r="M739" s="327" t="s">
        <v>1468</v>
      </c>
      <c r="N739" s="55">
        <v>2.04</v>
      </c>
      <c r="O739" s="55">
        <f t="shared" si="1418"/>
        <v>1.83</v>
      </c>
      <c r="P739" s="55">
        <v>1.83</v>
      </c>
      <c r="Q739" s="55">
        <f t="shared" si="1419"/>
        <v>1.83</v>
      </c>
      <c r="R739" s="55">
        <f t="shared" si="1419"/>
        <v>1.83</v>
      </c>
      <c r="S739" s="55">
        <f t="shared" si="1419"/>
        <v>1.83</v>
      </c>
      <c r="T739" s="55">
        <f t="shared" si="1403"/>
        <v>1.83</v>
      </c>
      <c r="U739" s="55">
        <f t="shared" si="1403"/>
        <v>1.83</v>
      </c>
      <c r="V739" s="55">
        <f t="shared" si="1403"/>
        <v>1.83</v>
      </c>
      <c r="W739" s="55">
        <f t="shared" si="1403"/>
        <v>1.83</v>
      </c>
      <c r="X739" s="55">
        <v>1.83</v>
      </c>
      <c r="Y739" s="55">
        <f t="shared" ref="Y739:AA739" si="1513">X739</f>
        <v>1.83</v>
      </c>
      <c r="Z739" s="55">
        <f t="shared" si="1513"/>
        <v>1.83</v>
      </c>
      <c r="AA739" s="55">
        <f t="shared" si="1513"/>
        <v>1.83</v>
      </c>
      <c r="AB739" s="147">
        <f t="shared" si="1421"/>
        <v>0.01</v>
      </c>
      <c r="AC739" s="147">
        <v>0.01</v>
      </c>
      <c r="AD739" s="147">
        <f t="shared" ref="AD739:AJ739" si="1514">AC739</f>
        <v>0.01</v>
      </c>
      <c r="AE739" s="147">
        <f t="shared" si="1514"/>
        <v>0.01</v>
      </c>
      <c r="AF739" s="147">
        <f t="shared" si="1514"/>
        <v>0.01</v>
      </c>
      <c r="AG739" s="147">
        <f t="shared" si="1514"/>
        <v>0.01</v>
      </c>
      <c r="AH739" s="147">
        <f t="shared" si="1514"/>
        <v>0.01</v>
      </c>
      <c r="AI739" s="147">
        <f t="shared" si="1514"/>
        <v>0.01</v>
      </c>
      <c r="AJ739" s="147">
        <f t="shared" si="1514"/>
        <v>0.01</v>
      </c>
      <c r="AK739" s="147">
        <v>0.01</v>
      </c>
      <c r="AL739" s="147">
        <f t="shared" ref="AL739:AN739" si="1515">AK739</f>
        <v>0.01</v>
      </c>
      <c r="AM739" s="147">
        <f t="shared" si="1515"/>
        <v>0.01</v>
      </c>
      <c r="AN739" s="147">
        <f t="shared" si="1515"/>
        <v>0.01</v>
      </c>
      <c r="AO739" s="420">
        <v>0</v>
      </c>
      <c r="AP739" s="431">
        <f t="shared" si="1407"/>
        <v>0</v>
      </c>
      <c r="AQ739" s="385">
        <v>300</v>
      </c>
      <c r="AR739" s="237">
        <f t="shared" si="1408"/>
        <v>3</v>
      </c>
      <c r="AS739" s="96">
        <v>1000</v>
      </c>
      <c r="AT739" s="431">
        <f t="shared" si="1409"/>
        <v>10</v>
      </c>
      <c r="AU739" s="420">
        <v>0</v>
      </c>
      <c r="AV739" s="431">
        <f t="shared" si="1410"/>
        <v>0</v>
      </c>
      <c r="AW739" s="385">
        <v>0</v>
      </c>
      <c r="AX739" s="431">
        <f t="shared" si="1411"/>
        <v>0</v>
      </c>
      <c r="AY739" s="386">
        <v>0</v>
      </c>
      <c r="AZ739" s="431">
        <f t="shared" si="1412"/>
        <v>0</v>
      </c>
      <c r="BA739" s="386">
        <v>100</v>
      </c>
      <c r="BB739" s="431">
        <f t="shared" si="1413"/>
        <v>1</v>
      </c>
      <c r="BC739" s="386">
        <v>300</v>
      </c>
      <c r="BD739" s="431">
        <f t="shared" si="1424"/>
        <v>3</v>
      </c>
      <c r="BE739" s="385">
        <v>100</v>
      </c>
      <c r="BF739" s="431">
        <f t="shared" si="1414"/>
        <v>1</v>
      </c>
      <c r="BG739" s="386">
        <v>400</v>
      </c>
      <c r="BH739" s="431">
        <f t="shared" si="1415"/>
        <v>4</v>
      </c>
      <c r="BI739" s="386">
        <v>600</v>
      </c>
      <c r="BJ739" s="431">
        <f t="shared" si="1416"/>
        <v>6</v>
      </c>
      <c r="BK739" s="385">
        <v>0</v>
      </c>
      <c r="BL739" s="445">
        <f t="shared" si="1417"/>
        <v>0</v>
      </c>
      <c r="BM739" s="77" t="s">
        <v>510</v>
      </c>
      <c r="BN739" s="306"/>
      <c r="BO739" s="599"/>
      <c r="BP739" s="306" t="str">
        <f t="shared" si="1425"/>
        <v>672651-001</v>
      </c>
    </row>
    <row r="740" spans="1:68" ht="14.25" hidden="1" customHeight="1">
      <c r="A740" s="493" t="s">
        <v>864</v>
      </c>
      <c r="B740" s="130" t="s">
        <v>1422</v>
      </c>
      <c r="C740" s="544" t="s">
        <v>87</v>
      </c>
      <c r="D740" s="549" t="s">
        <v>161</v>
      </c>
      <c r="E740" s="550" t="s">
        <v>194</v>
      </c>
      <c r="F740" s="1070"/>
      <c r="G740" s="214">
        <v>2017</v>
      </c>
      <c r="H740" s="176" t="s">
        <v>1536</v>
      </c>
      <c r="I740" s="176" t="s">
        <v>204</v>
      </c>
      <c r="J740" s="330" t="s">
        <v>196</v>
      </c>
      <c r="K740" s="176" t="s">
        <v>1181</v>
      </c>
      <c r="L740" s="176" t="s">
        <v>167</v>
      </c>
      <c r="M740" s="327" t="s">
        <v>1469</v>
      </c>
      <c r="N740" s="55">
        <v>2.04</v>
      </c>
      <c r="O740" s="55">
        <f t="shared" si="1418"/>
        <v>1.91</v>
      </c>
      <c r="P740" s="55">
        <v>1.91</v>
      </c>
      <c r="Q740" s="55">
        <f t="shared" si="1419"/>
        <v>1.91</v>
      </c>
      <c r="R740" s="55">
        <f t="shared" si="1419"/>
        <v>1.91</v>
      </c>
      <c r="S740" s="55">
        <f t="shared" si="1419"/>
        <v>1.91</v>
      </c>
      <c r="T740" s="55">
        <f t="shared" si="1403"/>
        <v>1.91</v>
      </c>
      <c r="U740" s="55">
        <f t="shared" si="1403"/>
        <v>1.91</v>
      </c>
      <c r="V740" s="55">
        <f t="shared" si="1403"/>
        <v>1.91</v>
      </c>
      <c r="W740" s="55">
        <f t="shared" si="1403"/>
        <v>1.91</v>
      </c>
      <c r="X740" s="55">
        <v>1.91</v>
      </c>
      <c r="Y740" s="55">
        <f t="shared" ref="Y740:AA740" si="1516">X740</f>
        <v>1.91</v>
      </c>
      <c r="Z740" s="55">
        <f t="shared" si="1516"/>
        <v>1.91</v>
      </c>
      <c r="AA740" s="55">
        <f t="shared" si="1516"/>
        <v>1.91</v>
      </c>
      <c r="AB740" s="147">
        <f t="shared" si="1421"/>
        <v>0.01</v>
      </c>
      <c r="AC740" s="147">
        <v>0.01</v>
      </c>
      <c r="AD740" s="147">
        <f t="shared" ref="AD740:AJ740" si="1517">AC740</f>
        <v>0.01</v>
      </c>
      <c r="AE740" s="147">
        <f t="shared" si="1517"/>
        <v>0.01</v>
      </c>
      <c r="AF740" s="147">
        <f t="shared" si="1517"/>
        <v>0.01</v>
      </c>
      <c r="AG740" s="147">
        <f t="shared" si="1517"/>
        <v>0.01</v>
      </c>
      <c r="AH740" s="147">
        <f t="shared" si="1517"/>
        <v>0.01</v>
      </c>
      <c r="AI740" s="147">
        <f t="shared" si="1517"/>
        <v>0.01</v>
      </c>
      <c r="AJ740" s="147">
        <f t="shared" si="1517"/>
        <v>0.01</v>
      </c>
      <c r="AK740" s="147">
        <v>0.01</v>
      </c>
      <c r="AL740" s="147">
        <f t="shared" ref="AL740:AN740" si="1518">AK740</f>
        <v>0.01</v>
      </c>
      <c r="AM740" s="147">
        <f t="shared" si="1518"/>
        <v>0.01</v>
      </c>
      <c r="AN740" s="147">
        <f t="shared" si="1518"/>
        <v>0.01</v>
      </c>
      <c r="AO740" s="420">
        <v>300</v>
      </c>
      <c r="AP740" s="431">
        <f t="shared" si="1407"/>
        <v>3</v>
      </c>
      <c r="AQ740" s="385">
        <v>400</v>
      </c>
      <c r="AR740" s="237">
        <f t="shared" si="1408"/>
        <v>4</v>
      </c>
      <c r="AS740" s="96">
        <v>100</v>
      </c>
      <c r="AT740" s="431">
        <f t="shared" si="1409"/>
        <v>1</v>
      </c>
      <c r="AU740" s="420">
        <v>300</v>
      </c>
      <c r="AV740" s="431">
        <f t="shared" si="1410"/>
        <v>3</v>
      </c>
      <c r="AW740" s="385">
        <v>600</v>
      </c>
      <c r="AX740" s="431">
        <f t="shared" si="1411"/>
        <v>6</v>
      </c>
      <c r="AY740" s="386">
        <v>100</v>
      </c>
      <c r="AZ740" s="431">
        <f t="shared" si="1412"/>
        <v>1</v>
      </c>
      <c r="BA740" s="386">
        <v>500</v>
      </c>
      <c r="BB740" s="431">
        <f t="shared" si="1413"/>
        <v>5</v>
      </c>
      <c r="BC740" s="386">
        <v>1400</v>
      </c>
      <c r="BD740" s="431">
        <f t="shared" si="1424"/>
        <v>14</v>
      </c>
      <c r="BE740" s="385">
        <v>400</v>
      </c>
      <c r="BF740" s="431">
        <f t="shared" si="1414"/>
        <v>4</v>
      </c>
      <c r="BG740" s="386">
        <v>200</v>
      </c>
      <c r="BH740" s="431">
        <f t="shared" si="1415"/>
        <v>2</v>
      </c>
      <c r="BI740" s="386">
        <v>400</v>
      </c>
      <c r="BJ740" s="431">
        <f t="shared" si="1416"/>
        <v>4</v>
      </c>
      <c r="BK740" s="385">
        <v>0</v>
      </c>
      <c r="BL740" s="445">
        <f t="shared" si="1417"/>
        <v>0</v>
      </c>
      <c r="BM740" s="77" t="s">
        <v>510</v>
      </c>
      <c r="BN740" s="306"/>
      <c r="BO740" s="599"/>
      <c r="BP740" s="306" t="str">
        <f t="shared" si="1425"/>
        <v>672651-001</v>
      </c>
    </row>
    <row r="741" spans="1:68" ht="14.25" hidden="1" customHeight="1">
      <c r="A741" s="493" t="s">
        <v>864</v>
      </c>
      <c r="B741" s="130" t="s">
        <v>1422</v>
      </c>
      <c r="C741" s="544" t="s">
        <v>87</v>
      </c>
      <c r="D741" s="549" t="s">
        <v>161</v>
      </c>
      <c r="E741" s="550" t="s">
        <v>194</v>
      </c>
      <c r="F741" s="1070"/>
      <c r="G741" s="214">
        <v>2017</v>
      </c>
      <c r="H741" s="176" t="s">
        <v>1536</v>
      </c>
      <c r="I741" s="176" t="s">
        <v>204</v>
      </c>
      <c r="J741" s="330" t="s">
        <v>196</v>
      </c>
      <c r="K741" s="176" t="s">
        <v>1181</v>
      </c>
      <c r="L741" s="176" t="s">
        <v>167</v>
      </c>
      <c r="M741" s="327" t="s">
        <v>1474</v>
      </c>
      <c r="N741" s="55">
        <v>2.04</v>
      </c>
      <c r="O741" s="55">
        <f t="shared" si="1418"/>
        <v>1.98</v>
      </c>
      <c r="P741" s="55">
        <v>1.98</v>
      </c>
      <c r="Q741" s="55">
        <f t="shared" si="1419"/>
        <v>1.98</v>
      </c>
      <c r="R741" s="55">
        <f t="shared" si="1419"/>
        <v>1.98</v>
      </c>
      <c r="S741" s="55">
        <f t="shared" si="1419"/>
        <v>1.98</v>
      </c>
      <c r="T741" s="55">
        <f t="shared" si="1403"/>
        <v>1.98</v>
      </c>
      <c r="U741" s="55">
        <f t="shared" si="1403"/>
        <v>1.98</v>
      </c>
      <c r="V741" s="55">
        <f t="shared" si="1403"/>
        <v>1.98</v>
      </c>
      <c r="W741" s="55">
        <f t="shared" si="1403"/>
        <v>1.98</v>
      </c>
      <c r="X741" s="55">
        <v>1.98</v>
      </c>
      <c r="Y741" s="55">
        <f t="shared" ref="Y741:AA741" si="1519">X741</f>
        <v>1.98</v>
      </c>
      <c r="Z741" s="55">
        <f t="shared" si="1519"/>
        <v>1.98</v>
      </c>
      <c r="AA741" s="55">
        <f t="shared" si="1519"/>
        <v>1.98</v>
      </c>
      <c r="AB741" s="147">
        <f t="shared" si="1421"/>
        <v>0.01</v>
      </c>
      <c r="AC741" s="147">
        <v>0.01</v>
      </c>
      <c r="AD741" s="147">
        <f t="shared" ref="AD741:AJ741" si="1520">AC741</f>
        <v>0.01</v>
      </c>
      <c r="AE741" s="147">
        <f t="shared" si="1520"/>
        <v>0.01</v>
      </c>
      <c r="AF741" s="147">
        <f t="shared" si="1520"/>
        <v>0.01</v>
      </c>
      <c r="AG741" s="147">
        <f t="shared" si="1520"/>
        <v>0.01</v>
      </c>
      <c r="AH741" s="147">
        <f t="shared" si="1520"/>
        <v>0.01</v>
      </c>
      <c r="AI741" s="147">
        <f t="shared" si="1520"/>
        <v>0.01</v>
      </c>
      <c r="AJ741" s="147">
        <f t="shared" si="1520"/>
        <v>0.01</v>
      </c>
      <c r="AK741" s="147">
        <v>0.01</v>
      </c>
      <c r="AL741" s="147">
        <f t="shared" ref="AL741:AN741" si="1521">AK741</f>
        <v>0.01</v>
      </c>
      <c r="AM741" s="147">
        <f t="shared" si="1521"/>
        <v>0.01</v>
      </c>
      <c r="AN741" s="147">
        <f t="shared" si="1521"/>
        <v>0.01</v>
      </c>
      <c r="AO741" s="420">
        <v>0</v>
      </c>
      <c r="AP741" s="431">
        <f t="shared" si="1407"/>
        <v>0</v>
      </c>
      <c r="AQ741" s="385">
        <v>0</v>
      </c>
      <c r="AR741" s="237">
        <f t="shared" si="1408"/>
        <v>0</v>
      </c>
      <c r="AS741" s="96">
        <v>0</v>
      </c>
      <c r="AT741" s="431">
        <f t="shared" si="1409"/>
        <v>0</v>
      </c>
      <c r="AU741" s="420">
        <v>0</v>
      </c>
      <c r="AV741" s="431">
        <f t="shared" si="1410"/>
        <v>0</v>
      </c>
      <c r="AW741" s="385">
        <v>0</v>
      </c>
      <c r="AX741" s="431">
        <f t="shared" si="1411"/>
        <v>0</v>
      </c>
      <c r="AY741" s="386">
        <v>0</v>
      </c>
      <c r="AZ741" s="431">
        <f t="shared" si="1412"/>
        <v>0</v>
      </c>
      <c r="BA741" s="386">
        <v>0</v>
      </c>
      <c r="BB741" s="431">
        <f t="shared" si="1413"/>
        <v>0</v>
      </c>
      <c r="BC741" s="386">
        <v>0</v>
      </c>
      <c r="BD741" s="431">
        <f t="shared" si="1424"/>
        <v>0</v>
      </c>
      <c r="BE741" s="385">
        <v>0</v>
      </c>
      <c r="BF741" s="431">
        <f t="shared" si="1414"/>
        <v>0</v>
      </c>
      <c r="BG741" s="386">
        <v>0</v>
      </c>
      <c r="BH741" s="431">
        <f t="shared" si="1415"/>
        <v>0</v>
      </c>
      <c r="BI741" s="386">
        <v>0</v>
      </c>
      <c r="BJ741" s="431">
        <f t="shared" si="1416"/>
        <v>0</v>
      </c>
      <c r="BK741" s="385">
        <v>0</v>
      </c>
      <c r="BL741" s="445">
        <f t="shared" si="1417"/>
        <v>0</v>
      </c>
      <c r="BM741" s="77" t="s">
        <v>510</v>
      </c>
      <c r="BN741" s="306"/>
      <c r="BO741" s="599"/>
      <c r="BP741" s="306" t="str">
        <f t="shared" si="1425"/>
        <v>672651-001</v>
      </c>
    </row>
    <row r="742" spans="1:68" ht="14.25" hidden="1" customHeight="1">
      <c r="A742" s="493" t="s">
        <v>864</v>
      </c>
      <c r="B742" s="130" t="s">
        <v>1422</v>
      </c>
      <c r="C742" s="544" t="s">
        <v>87</v>
      </c>
      <c r="D742" s="549" t="s">
        <v>161</v>
      </c>
      <c r="E742" s="550" t="s">
        <v>194</v>
      </c>
      <c r="F742" s="1070"/>
      <c r="G742" s="214">
        <v>2017</v>
      </c>
      <c r="H742" s="176" t="s">
        <v>1536</v>
      </c>
      <c r="I742" s="176" t="s">
        <v>204</v>
      </c>
      <c r="J742" s="330" t="s">
        <v>196</v>
      </c>
      <c r="K742" s="176" t="s">
        <v>1181</v>
      </c>
      <c r="L742" s="176" t="s">
        <v>167</v>
      </c>
      <c r="M742" s="327" t="s">
        <v>1474</v>
      </c>
      <c r="N742" s="55">
        <v>2.04</v>
      </c>
      <c r="O742" s="55">
        <f t="shared" si="1418"/>
        <v>1.98</v>
      </c>
      <c r="P742" s="55">
        <v>1.98</v>
      </c>
      <c r="Q742" s="55">
        <f t="shared" si="1419"/>
        <v>1.98</v>
      </c>
      <c r="R742" s="55">
        <f t="shared" si="1419"/>
        <v>1.98</v>
      </c>
      <c r="S742" s="55">
        <f t="shared" si="1419"/>
        <v>1.98</v>
      </c>
      <c r="T742" s="55">
        <f t="shared" si="1403"/>
        <v>1.98</v>
      </c>
      <c r="U742" s="55">
        <f t="shared" si="1403"/>
        <v>1.98</v>
      </c>
      <c r="V742" s="55">
        <f t="shared" si="1403"/>
        <v>1.98</v>
      </c>
      <c r="W742" s="55">
        <f t="shared" si="1403"/>
        <v>1.98</v>
      </c>
      <c r="X742" s="55">
        <v>1.98</v>
      </c>
      <c r="Y742" s="55">
        <f t="shared" ref="Y742:AA742" si="1522">X742</f>
        <v>1.98</v>
      </c>
      <c r="Z742" s="55">
        <f t="shared" si="1522"/>
        <v>1.98</v>
      </c>
      <c r="AA742" s="55">
        <f t="shared" si="1522"/>
        <v>1.98</v>
      </c>
      <c r="AB742" s="147">
        <f t="shared" si="1421"/>
        <v>0.01</v>
      </c>
      <c r="AC742" s="147">
        <v>0.01</v>
      </c>
      <c r="AD742" s="147">
        <f t="shared" ref="AD742:AJ742" si="1523">AC742</f>
        <v>0.01</v>
      </c>
      <c r="AE742" s="147">
        <f t="shared" si="1523"/>
        <v>0.01</v>
      </c>
      <c r="AF742" s="147">
        <f t="shared" si="1523"/>
        <v>0.01</v>
      </c>
      <c r="AG742" s="147">
        <f t="shared" si="1523"/>
        <v>0.01</v>
      </c>
      <c r="AH742" s="147">
        <f t="shared" si="1523"/>
        <v>0.01</v>
      </c>
      <c r="AI742" s="147">
        <f t="shared" si="1523"/>
        <v>0.01</v>
      </c>
      <c r="AJ742" s="147">
        <f t="shared" si="1523"/>
        <v>0.01</v>
      </c>
      <c r="AK742" s="147">
        <v>0.01</v>
      </c>
      <c r="AL742" s="147">
        <f t="shared" ref="AL742:AN742" si="1524">AK742</f>
        <v>0.01</v>
      </c>
      <c r="AM742" s="147">
        <f t="shared" si="1524"/>
        <v>0.01</v>
      </c>
      <c r="AN742" s="147">
        <f t="shared" si="1524"/>
        <v>0.01</v>
      </c>
      <c r="AO742" s="420">
        <v>0</v>
      </c>
      <c r="AP742" s="431">
        <f t="shared" si="1407"/>
        <v>0</v>
      </c>
      <c r="AQ742" s="385">
        <v>0</v>
      </c>
      <c r="AR742" s="237">
        <f t="shared" si="1408"/>
        <v>0</v>
      </c>
      <c r="AS742" s="96">
        <v>0</v>
      </c>
      <c r="AT742" s="431">
        <f t="shared" si="1409"/>
        <v>0</v>
      </c>
      <c r="AU742" s="420">
        <v>0</v>
      </c>
      <c r="AV742" s="431">
        <f t="shared" si="1410"/>
        <v>0</v>
      </c>
      <c r="AW742" s="385">
        <v>0</v>
      </c>
      <c r="AX742" s="431">
        <f t="shared" si="1411"/>
        <v>0</v>
      </c>
      <c r="AY742" s="386">
        <v>0</v>
      </c>
      <c r="AZ742" s="431">
        <f t="shared" si="1412"/>
        <v>0</v>
      </c>
      <c r="BA742" s="386">
        <v>0</v>
      </c>
      <c r="BB742" s="431">
        <f t="shared" si="1413"/>
        <v>0</v>
      </c>
      <c r="BC742" s="386">
        <v>0</v>
      </c>
      <c r="BD742" s="431">
        <f t="shared" si="1424"/>
        <v>0</v>
      </c>
      <c r="BE742" s="385">
        <v>0</v>
      </c>
      <c r="BF742" s="431">
        <f t="shared" si="1414"/>
        <v>0</v>
      </c>
      <c r="BG742" s="386">
        <v>0</v>
      </c>
      <c r="BH742" s="431">
        <f t="shared" si="1415"/>
        <v>0</v>
      </c>
      <c r="BI742" s="386">
        <v>0</v>
      </c>
      <c r="BJ742" s="431">
        <f t="shared" si="1416"/>
        <v>0</v>
      </c>
      <c r="BK742" s="385">
        <v>0</v>
      </c>
      <c r="BL742" s="445">
        <f t="shared" si="1417"/>
        <v>0</v>
      </c>
      <c r="BM742" s="77" t="s">
        <v>510</v>
      </c>
      <c r="BN742" s="306"/>
      <c r="BO742" s="599"/>
      <c r="BP742" s="306" t="str">
        <f t="shared" si="1425"/>
        <v>672651-001</v>
      </c>
    </row>
    <row r="743" spans="1:68" ht="14.25" hidden="1" customHeight="1">
      <c r="A743" s="493" t="s">
        <v>864</v>
      </c>
      <c r="B743" s="130" t="s">
        <v>1422</v>
      </c>
      <c r="C743" s="544" t="s">
        <v>87</v>
      </c>
      <c r="D743" s="549" t="s">
        <v>161</v>
      </c>
      <c r="E743" s="550" t="s">
        <v>194</v>
      </c>
      <c r="F743" s="1070"/>
      <c r="G743" s="214">
        <v>2017</v>
      </c>
      <c r="H743" s="176" t="s">
        <v>1536</v>
      </c>
      <c r="I743" s="176" t="s">
        <v>204</v>
      </c>
      <c r="J743" s="330" t="s">
        <v>196</v>
      </c>
      <c r="K743" s="176" t="s">
        <v>1181</v>
      </c>
      <c r="L743" s="176" t="s">
        <v>167</v>
      </c>
      <c r="M743" s="327" t="s">
        <v>870</v>
      </c>
      <c r="N743" s="55">
        <v>2.04</v>
      </c>
      <c r="O743" s="55">
        <f t="shared" si="1418"/>
        <v>1.98</v>
      </c>
      <c r="P743" s="55">
        <v>1.98</v>
      </c>
      <c r="Q743" s="55">
        <f t="shared" si="1419"/>
        <v>1.98</v>
      </c>
      <c r="R743" s="55">
        <f t="shared" si="1419"/>
        <v>1.98</v>
      </c>
      <c r="S743" s="55">
        <f t="shared" si="1419"/>
        <v>1.98</v>
      </c>
      <c r="T743" s="55">
        <f t="shared" si="1403"/>
        <v>1.98</v>
      </c>
      <c r="U743" s="55">
        <f t="shared" si="1403"/>
        <v>1.98</v>
      </c>
      <c r="V743" s="55">
        <f t="shared" si="1403"/>
        <v>1.98</v>
      </c>
      <c r="W743" s="55">
        <f t="shared" si="1403"/>
        <v>1.98</v>
      </c>
      <c r="X743" s="55">
        <v>1.98</v>
      </c>
      <c r="Y743" s="55">
        <f t="shared" ref="Y743:AA743" si="1525">X743</f>
        <v>1.98</v>
      </c>
      <c r="Z743" s="55">
        <f t="shared" si="1525"/>
        <v>1.98</v>
      </c>
      <c r="AA743" s="55">
        <f t="shared" si="1525"/>
        <v>1.98</v>
      </c>
      <c r="AB743" s="147">
        <f t="shared" si="1421"/>
        <v>0.01</v>
      </c>
      <c r="AC743" s="147">
        <v>0.01</v>
      </c>
      <c r="AD743" s="147">
        <f t="shared" ref="AD743:AJ743" si="1526">AC743</f>
        <v>0.01</v>
      </c>
      <c r="AE743" s="147">
        <f t="shared" si="1526"/>
        <v>0.01</v>
      </c>
      <c r="AF743" s="147">
        <f t="shared" si="1526"/>
        <v>0.01</v>
      </c>
      <c r="AG743" s="147">
        <f t="shared" si="1526"/>
        <v>0.01</v>
      </c>
      <c r="AH743" s="147">
        <f t="shared" si="1526"/>
        <v>0.01</v>
      </c>
      <c r="AI743" s="147">
        <f t="shared" si="1526"/>
        <v>0.01</v>
      </c>
      <c r="AJ743" s="147">
        <f t="shared" si="1526"/>
        <v>0.01</v>
      </c>
      <c r="AK743" s="147">
        <v>0.01</v>
      </c>
      <c r="AL743" s="147">
        <f t="shared" ref="AL743:AN743" si="1527">AK743</f>
        <v>0.01</v>
      </c>
      <c r="AM743" s="147">
        <f t="shared" si="1527"/>
        <v>0.01</v>
      </c>
      <c r="AN743" s="147">
        <f t="shared" si="1527"/>
        <v>0.01</v>
      </c>
      <c r="AO743" s="420">
        <v>0</v>
      </c>
      <c r="AP743" s="431">
        <f t="shared" si="1407"/>
        <v>0</v>
      </c>
      <c r="AQ743" s="385">
        <v>0</v>
      </c>
      <c r="AR743" s="237">
        <f t="shared" si="1408"/>
        <v>0</v>
      </c>
      <c r="AS743" s="96">
        <v>0</v>
      </c>
      <c r="AT743" s="431">
        <f t="shared" si="1409"/>
        <v>0</v>
      </c>
      <c r="AU743" s="420">
        <v>0</v>
      </c>
      <c r="AV743" s="431">
        <f t="shared" si="1410"/>
        <v>0</v>
      </c>
      <c r="AW743" s="385">
        <v>0</v>
      </c>
      <c r="AX743" s="431">
        <f t="shared" si="1411"/>
        <v>0</v>
      </c>
      <c r="AY743" s="386">
        <v>0</v>
      </c>
      <c r="AZ743" s="431">
        <f t="shared" si="1412"/>
        <v>0</v>
      </c>
      <c r="BA743" s="386">
        <v>0</v>
      </c>
      <c r="BB743" s="431">
        <f t="shared" si="1413"/>
        <v>0</v>
      </c>
      <c r="BC743" s="386">
        <v>0</v>
      </c>
      <c r="BD743" s="431">
        <f t="shared" si="1424"/>
        <v>0</v>
      </c>
      <c r="BE743" s="385">
        <v>0</v>
      </c>
      <c r="BF743" s="431">
        <f t="shared" si="1414"/>
        <v>0</v>
      </c>
      <c r="BG743" s="386">
        <v>0</v>
      </c>
      <c r="BH743" s="431">
        <f t="shared" si="1415"/>
        <v>0</v>
      </c>
      <c r="BI743" s="386">
        <v>0</v>
      </c>
      <c r="BJ743" s="431">
        <f t="shared" si="1416"/>
        <v>0</v>
      </c>
      <c r="BK743" s="385">
        <v>0</v>
      </c>
      <c r="BL743" s="445">
        <f t="shared" si="1417"/>
        <v>0</v>
      </c>
      <c r="BM743" s="77" t="s">
        <v>510</v>
      </c>
      <c r="BN743" s="306"/>
      <c r="BO743" s="599"/>
      <c r="BP743" s="306" t="str">
        <f t="shared" si="1425"/>
        <v>672651-001</v>
      </c>
    </row>
    <row r="744" spans="1:68" ht="14.25" hidden="1" customHeight="1">
      <c r="A744" s="493" t="s">
        <v>864</v>
      </c>
      <c r="B744" s="130" t="s">
        <v>1422</v>
      </c>
      <c r="C744" s="544" t="s">
        <v>87</v>
      </c>
      <c r="D744" s="549" t="s">
        <v>161</v>
      </c>
      <c r="E744" s="550" t="s">
        <v>194</v>
      </c>
      <c r="F744" s="1070"/>
      <c r="G744" s="214">
        <v>2017</v>
      </c>
      <c r="H744" s="176" t="s">
        <v>1536</v>
      </c>
      <c r="I744" s="176" t="s">
        <v>204</v>
      </c>
      <c r="J744" s="330" t="s">
        <v>196</v>
      </c>
      <c r="K744" s="176" t="s">
        <v>1181</v>
      </c>
      <c r="L744" s="176" t="s">
        <v>167</v>
      </c>
      <c r="M744" s="327" t="s">
        <v>1478</v>
      </c>
      <c r="N744" s="55">
        <v>2.04</v>
      </c>
      <c r="O744" s="55">
        <f t="shared" si="1418"/>
        <v>1.98</v>
      </c>
      <c r="P744" s="55">
        <v>1.98</v>
      </c>
      <c r="Q744" s="55">
        <f t="shared" si="1419"/>
        <v>1.98</v>
      </c>
      <c r="R744" s="55">
        <f t="shared" si="1419"/>
        <v>1.98</v>
      </c>
      <c r="S744" s="55">
        <f t="shared" si="1419"/>
        <v>1.98</v>
      </c>
      <c r="T744" s="55">
        <f t="shared" si="1403"/>
        <v>1.98</v>
      </c>
      <c r="U744" s="55">
        <f t="shared" si="1403"/>
        <v>1.98</v>
      </c>
      <c r="V744" s="55">
        <f t="shared" si="1403"/>
        <v>1.98</v>
      </c>
      <c r="W744" s="55">
        <f t="shared" si="1403"/>
        <v>1.98</v>
      </c>
      <c r="X744" s="55">
        <v>1.98</v>
      </c>
      <c r="Y744" s="55">
        <f t="shared" ref="Y744:AA744" si="1528">X744</f>
        <v>1.98</v>
      </c>
      <c r="Z744" s="55">
        <f t="shared" si="1528"/>
        <v>1.98</v>
      </c>
      <c r="AA744" s="55">
        <f t="shared" si="1528"/>
        <v>1.98</v>
      </c>
      <c r="AB744" s="147">
        <f t="shared" si="1421"/>
        <v>0.01</v>
      </c>
      <c r="AC744" s="147">
        <v>0.01</v>
      </c>
      <c r="AD744" s="147">
        <f t="shared" ref="AD744:AJ744" si="1529">AC744</f>
        <v>0.01</v>
      </c>
      <c r="AE744" s="147">
        <f t="shared" si="1529"/>
        <v>0.01</v>
      </c>
      <c r="AF744" s="147">
        <f t="shared" si="1529"/>
        <v>0.01</v>
      </c>
      <c r="AG744" s="147">
        <f t="shared" si="1529"/>
        <v>0.01</v>
      </c>
      <c r="AH744" s="147">
        <f t="shared" si="1529"/>
        <v>0.01</v>
      </c>
      <c r="AI744" s="147">
        <f t="shared" si="1529"/>
        <v>0.01</v>
      </c>
      <c r="AJ744" s="147">
        <f t="shared" si="1529"/>
        <v>0.01</v>
      </c>
      <c r="AK744" s="147">
        <v>0.01</v>
      </c>
      <c r="AL744" s="147">
        <f t="shared" ref="AL744:AN744" si="1530">AK744</f>
        <v>0.01</v>
      </c>
      <c r="AM744" s="147">
        <f t="shared" si="1530"/>
        <v>0.01</v>
      </c>
      <c r="AN744" s="147">
        <f t="shared" si="1530"/>
        <v>0.01</v>
      </c>
      <c r="AO744" s="420">
        <v>0</v>
      </c>
      <c r="AP744" s="431">
        <f t="shared" si="1407"/>
        <v>0</v>
      </c>
      <c r="AQ744" s="385">
        <v>0</v>
      </c>
      <c r="AR744" s="237">
        <f t="shared" si="1408"/>
        <v>0</v>
      </c>
      <c r="AS744" s="96">
        <v>0</v>
      </c>
      <c r="AT744" s="431">
        <f t="shared" si="1409"/>
        <v>0</v>
      </c>
      <c r="AU744" s="420">
        <v>0</v>
      </c>
      <c r="AV744" s="431">
        <f t="shared" si="1410"/>
        <v>0</v>
      </c>
      <c r="AW744" s="385">
        <v>0</v>
      </c>
      <c r="AX744" s="431">
        <f t="shared" si="1411"/>
        <v>0</v>
      </c>
      <c r="AY744" s="386">
        <v>0</v>
      </c>
      <c r="AZ744" s="431">
        <f t="shared" si="1412"/>
        <v>0</v>
      </c>
      <c r="BA744" s="386">
        <v>0</v>
      </c>
      <c r="BB744" s="431">
        <f t="shared" si="1413"/>
        <v>0</v>
      </c>
      <c r="BC744" s="386">
        <v>0</v>
      </c>
      <c r="BD744" s="431">
        <f t="shared" si="1424"/>
        <v>0</v>
      </c>
      <c r="BE744" s="385">
        <v>0</v>
      </c>
      <c r="BF744" s="431">
        <f t="shared" si="1414"/>
        <v>0</v>
      </c>
      <c r="BG744" s="386">
        <v>0</v>
      </c>
      <c r="BH744" s="431">
        <f t="shared" si="1415"/>
        <v>0</v>
      </c>
      <c r="BI744" s="386">
        <v>0</v>
      </c>
      <c r="BJ744" s="431">
        <f t="shared" si="1416"/>
        <v>0</v>
      </c>
      <c r="BK744" s="385">
        <v>0</v>
      </c>
      <c r="BL744" s="445">
        <f t="shared" si="1417"/>
        <v>0</v>
      </c>
      <c r="BM744" s="77" t="s">
        <v>510</v>
      </c>
      <c r="BN744" s="306"/>
      <c r="BO744" s="599"/>
      <c r="BP744" s="306" t="str">
        <f t="shared" si="1425"/>
        <v>672651-001</v>
      </c>
    </row>
    <row r="745" spans="1:68" ht="14.25" hidden="1" customHeight="1">
      <c r="A745" s="493" t="s">
        <v>864</v>
      </c>
      <c r="B745" s="130" t="s">
        <v>1422</v>
      </c>
      <c r="C745" s="544" t="s">
        <v>87</v>
      </c>
      <c r="D745" s="549" t="s">
        <v>161</v>
      </c>
      <c r="E745" s="550" t="s">
        <v>194</v>
      </c>
      <c r="F745" s="1070"/>
      <c r="G745" s="214">
        <v>2017</v>
      </c>
      <c r="H745" s="176" t="s">
        <v>1536</v>
      </c>
      <c r="I745" s="176" t="s">
        <v>204</v>
      </c>
      <c r="J745" s="330" t="s">
        <v>196</v>
      </c>
      <c r="K745" s="176" t="s">
        <v>1181</v>
      </c>
      <c r="L745" s="176" t="s">
        <v>167</v>
      </c>
      <c r="M745" s="327" t="s">
        <v>1479</v>
      </c>
      <c r="N745" s="55">
        <v>2.04</v>
      </c>
      <c r="O745" s="55">
        <f t="shared" si="1418"/>
        <v>1.98</v>
      </c>
      <c r="P745" s="55">
        <v>1.98</v>
      </c>
      <c r="Q745" s="55">
        <f t="shared" si="1419"/>
        <v>1.98</v>
      </c>
      <c r="R745" s="55">
        <f t="shared" si="1419"/>
        <v>1.98</v>
      </c>
      <c r="S745" s="55">
        <f t="shared" si="1419"/>
        <v>1.98</v>
      </c>
      <c r="T745" s="55">
        <f t="shared" si="1403"/>
        <v>1.98</v>
      </c>
      <c r="U745" s="55">
        <f t="shared" si="1403"/>
        <v>1.98</v>
      </c>
      <c r="V745" s="55">
        <f t="shared" si="1403"/>
        <v>1.98</v>
      </c>
      <c r="W745" s="55">
        <f t="shared" si="1403"/>
        <v>1.98</v>
      </c>
      <c r="X745" s="55">
        <v>1.98</v>
      </c>
      <c r="Y745" s="55">
        <f t="shared" ref="Y745:AA745" si="1531">X745</f>
        <v>1.98</v>
      </c>
      <c r="Z745" s="55">
        <f t="shared" si="1531"/>
        <v>1.98</v>
      </c>
      <c r="AA745" s="55">
        <f t="shared" si="1531"/>
        <v>1.98</v>
      </c>
      <c r="AB745" s="147">
        <f t="shared" si="1421"/>
        <v>0.01</v>
      </c>
      <c r="AC745" s="147">
        <v>0.01</v>
      </c>
      <c r="AD745" s="147">
        <f t="shared" ref="AD745:AJ745" si="1532">AC745</f>
        <v>0.01</v>
      </c>
      <c r="AE745" s="147">
        <f t="shared" si="1532"/>
        <v>0.01</v>
      </c>
      <c r="AF745" s="147">
        <f t="shared" si="1532"/>
        <v>0.01</v>
      </c>
      <c r="AG745" s="147">
        <f t="shared" si="1532"/>
        <v>0.01</v>
      </c>
      <c r="AH745" s="147">
        <f t="shared" si="1532"/>
        <v>0.01</v>
      </c>
      <c r="AI745" s="147">
        <f t="shared" si="1532"/>
        <v>0.01</v>
      </c>
      <c r="AJ745" s="147">
        <f t="shared" si="1532"/>
        <v>0.01</v>
      </c>
      <c r="AK745" s="147">
        <v>0.01</v>
      </c>
      <c r="AL745" s="147">
        <f t="shared" ref="AL745:AN745" si="1533">AK745</f>
        <v>0.01</v>
      </c>
      <c r="AM745" s="147">
        <f t="shared" si="1533"/>
        <v>0.01</v>
      </c>
      <c r="AN745" s="147">
        <f t="shared" si="1533"/>
        <v>0.01</v>
      </c>
      <c r="AO745" s="420">
        <v>0</v>
      </c>
      <c r="AP745" s="431">
        <f t="shared" si="1407"/>
        <v>0</v>
      </c>
      <c r="AQ745" s="385">
        <v>0</v>
      </c>
      <c r="AR745" s="237">
        <f t="shared" si="1408"/>
        <v>0</v>
      </c>
      <c r="AS745" s="96">
        <v>0</v>
      </c>
      <c r="AT745" s="431">
        <f t="shared" si="1409"/>
        <v>0</v>
      </c>
      <c r="AU745" s="420">
        <v>0</v>
      </c>
      <c r="AV745" s="431">
        <f t="shared" si="1410"/>
        <v>0</v>
      </c>
      <c r="AW745" s="385">
        <v>0</v>
      </c>
      <c r="AX745" s="431">
        <f t="shared" si="1411"/>
        <v>0</v>
      </c>
      <c r="AY745" s="386">
        <v>0</v>
      </c>
      <c r="AZ745" s="431">
        <f t="shared" si="1412"/>
        <v>0</v>
      </c>
      <c r="BA745" s="386">
        <v>0</v>
      </c>
      <c r="BB745" s="431">
        <f t="shared" si="1413"/>
        <v>0</v>
      </c>
      <c r="BC745" s="386">
        <v>0</v>
      </c>
      <c r="BD745" s="431">
        <f t="shared" si="1424"/>
        <v>0</v>
      </c>
      <c r="BE745" s="385">
        <v>0</v>
      </c>
      <c r="BF745" s="431">
        <f t="shared" si="1414"/>
        <v>0</v>
      </c>
      <c r="BG745" s="386">
        <v>0</v>
      </c>
      <c r="BH745" s="431">
        <f t="shared" si="1415"/>
        <v>0</v>
      </c>
      <c r="BI745" s="386">
        <v>0</v>
      </c>
      <c r="BJ745" s="431">
        <f t="shared" si="1416"/>
        <v>0</v>
      </c>
      <c r="BK745" s="385">
        <v>0</v>
      </c>
      <c r="BL745" s="445">
        <f t="shared" si="1417"/>
        <v>0</v>
      </c>
      <c r="BM745" s="77" t="s">
        <v>510</v>
      </c>
      <c r="BN745" s="306"/>
      <c r="BO745" s="599"/>
      <c r="BP745" s="306" t="str">
        <f t="shared" si="1425"/>
        <v>672651-001</v>
      </c>
    </row>
    <row r="746" spans="1:68" ht="14.25" hidden="1" customHeight="1">
      <c r="A746" s="493" t="s">
        <v>864</v>
      </c>
      <c r="B746" s="130" t="s">
        <v>1422</v>
      </c>
      <c r="C746" s="544" t="s">
        <v>87</v>
      </c>
      <c r="D746" s="549" t="s">
        <v>161</v>
      </c>
      <c r="E746" s="550" t="s">
        <v>194</v>
      </c>
      <c r="F746" s="1070"/>
      <c r="G746" s="214">
        <v>2017</v>
      </c>
      <c r="H746" s="176" t="s">
        <v>1536</v>
      </c>
      <c r="I746" s="176" t="s">
        <v>204</v>
      </c>
      <c r="J746" s="330" t="s">
        <v>196</v>
      </c>
      <c r="K746" s="176" t="s">
        <v>1181</v>
      </c>
      <c r="L746" s="176" t="s">
        <v>1188</v>
      </c>
      <c r="M746" s="327" t="s">
        <v>1528</v>
      </c>
      <c r="N746" s="55">
        <v>2.04</v>
      </c>
      <c r="O746" s="55">
        <f t="shared" si="1418"/>
        <v>2.13</v>
      </c>
      <c r="P746" s="55">
        <v>2.13</v>
      </c>
      <c r="Q746" s="55">
        <f t="shared" si="1419"/>
        <v>2.13</v>
      </c>
      <c r="R746" s="55">
        <f t="shared" si="1419"/>
        <v>2.13</v>
      </c>
      <c r="S746" s="55">
        <f t="shared" si="1419"/>
        <v>2.13</v>
      </c>
      <c r="T746" s="55">
        <f t="shared" si="1403"/>
        <v>2.13</v>
      </c>
      <c r="U746" s="55">
        <f t="shared" si="1403"/>
        <v>2.13</v>
      </c>
      <c r="V746" s="55">
        <f t="shared" si="1403"/>
        <v>2.13</v>
      </c>
      <c r="W746" s="55">
        <f t="shared" si="1403"/>
        <v>2.13</v>
      </c>
      <c r="X746" s="55">
        <v>2.13</v>
      </c>
      <c r="Y746" s="55">
        <f t="shared" ref="Y746:AA746" si="1534">X746</f>
        <v>2.13</v>
      </c>
      <c r="Z746" s="55">
        <f t="shared" si="1534"/>
        <v>2.13</v>
      </c>
      <c r="AA746" s="55">
        <f t="shared" si="1534"/>
        <v>2.13</v>
      </c>
      <c r="AB746" s="147">
        <f t="shared" si="1421"/>
        <v>0.01</v>
      </c>
      <c r="AC746" s="147">
        <v>0.01</v>
      </c>
      <c r="AD746" s="147">
        <f t="shared" ref="AD746:AJ746" si="1535">AC746</f>
        <v>0.01</v>
      </c>
      <c r="AE746" s="147">
        <f t="shared" si="1535"/>
        <v>0.01</v>
      </c>
      <c r="AF746" s="147">
        <f t="shared" si="1535"/>
        <v>0.01</v>
      </c>
      <c r="AG746" s="147">
        <f t="shared" si="1535"/>
        <v>0.01</v>
      </c>
      <c r="AH746" s="147">
        <f t="shared" si="1535"/>
        <v>0.01</v>
      </c>
      <c r="AI746" s="147">
        <f t="shared" si="1535"/>
        <v>0.01</v>
      </c>
      <c r="AJ746" s="147">
        <f t="shared" si="1535"/>
        <v>0.01</v>
      </c>
      <c r="AK746" s="147">
        <v>0.01</v>
      </c>
      <c r="AL746" s="147">
        <f t="shared" ref="AL746:AN746" si="1536">AK746</f>
        <v>0.01</v>
      </c>
      <c r="AM746" s="147">
        <f t="shared" si="1536"/>
        <v>0.01</v>
      </c>
      <c r="AN746" s="147">
        <f t="shared" si="1536"/>
        <v>0.01</v>
      </c>
      <c r="AO746" s="420">
        <v>0</v>
      </c>
      <c r="AP746" s="431">
        <f t="shared" si="1407"/>
        <v>0</v>
      </c>
      <c r="AQ746" s="385">
        <v>0</v>
      </c>
      <c r="AR746" s="237">
        <f t="shared" si="1408"/>
        <v>0</v>
      </c>
      <c r="AS746" s="96">
        <v>0</v>
      </c>
      <c r="AT746" s="431">
        <f t="shared" si="1409"/>
        <v>0</v>
      </c>
      <c r="AU746" s="420">
        <v>0</v>
      </c>
      <c r="AV746" s="431">
        <f t="shared" si="1410"/>
        <v>0</v>
      </c>
      <c r="AW746" s="385">
        <v>0</v>
      </c>
      <c r="AX746" s="431">
        <f t="shared" si="1411"/>
        <v>0</v>
      </c>
      <c r="AY746" s="386">
        <v>0</v>
      </c>
      <c r="AZ746" s="431">
        <f t="shared" si="1412"/>
        <v>0</v>
      </c>
      <c r="BA746" s="386">
        <v>0</v>
      </c>
      <c r="BB746" s="431">
        <f t="shared" si="1413"/>
        <v>0</v>
      </c>
      <c r="BC746" s="386">
        <v>0</v>
      </c>
      <c r="BD746" s="431">
        <f t="shared" si="1424"/>
        <v>0</v>
      </c>
      <c r="BE746" s="385">
        <v>0</v>
      </c>
      <c r="BF746" s="431">
        <f t="shared" si="1414"/>
        <v>0</v>
      </c>
      <c r="BG746" s="386">
        <v>0</v>
      </c>
      <c r="BH746" s="431">
        <f t="shared" si="1415"/>
        <v>0</v>
      </c>
      <c r="BI746" s="386">
        <v>0</v>
      </c>
      <c r="BJ746" s="431">
        <f t="shared" si="1416"/>
        <v>0</v>
      </c>
      <c r="BK746" s="385">
        <v>0</v>
      </c>
      <c r="BL746" s="445">
        <f t="shared" si="1417"/>
        <v>0</v>
      </c>
      <c r="BM746" s="77" t="s">
        <v>510</v>
      </c>
      <c r="BN746" s="306"/>
      <c r="BO746" s="599"/>
      <c r="BP746" s="306" t="str">
        <f t="shared" si="1425"/>
        <v>672651-001</v>
      </c>
    </row>
    <row r="747" spans="1:68" ht="14.25" hidden="1" customHeight="1">
      <c r="A747" s="493" t="s">
        <v>864</v>
      </c>
      <c r="B747" s="130" t="s">
        <v>1422</v>
      </c>
      <c r="C747" s="544" t="s">
        <v>87</v>
      </c>
      <c r="D747" s="549" t="s">
        <v>161</v>
      </c>
      <c r="E747" s="550" t="s">
        <v>194</v>
      </c>
      <c r="F747" s="1070"/>
      <c r="G747" s="214">
        <v>2017</v>
      </c>
      <c r="H747" s="176" t="s">
        <v>1536</v>
      </c>
      <c r="I747" s="176" t="s">
        <v>204</v>
      </c>
      <c r="J747" s="330" t="s">
        <v>196</v>
      </c>
      <c r="K747" s="176" t="s">
        <v>1181</v>
      </c>
      <c r="L747" s="176" t="s">
        <v>1182</v>
      </c>
      <c r="M747" s="327" t="s">
        <v>1513</v>
      </c>
      <c r="N747" s="55">
        <v>2.04</v>
      </c>
      <c r="O747" s="55">
        <f t="shared" si="1418"/>
        <v>2.0099999999999998</v>
      </c>
      <c r="P747" s="55">
        <v>2.0099999999999998</v>
      </c>
      <c r="Q747" s="55">
        <f t="shared" si="1419"/>
        <v>2.0099999999999998</v>
      </c>
      <c r="R747" s="55">
        <f t="shared" si="1419"/>
        <v>2.0099999999999998</v>
      </c>
      <c r="S747" s="55">
        <f t="shared" si="1419"/>
        <v>2.0099999999999998</v>
      </c>
      <c r="T747" s="55">
        <f t="shared" si="1403"/>
        <v>2.0099999999999998</v>
      </c>
      <c r="U747" s="55">
        <f t="shared" si="1403"/>
        <v>2.0099999999999998</v>
      </c>
      <c r="V747" s="55">
        <f t="shared" si="1403"/>
        <v>2.0099999999999998</v>
      </c>
      <c r="W747" s="55">
        <f t="shared" si="1403"/>
        <v>2.0099999999999998</v>
      </c>
      <c r="X747" s="55">
        <v>2.0099999999999998</v>
      </c>
      <c r="Y747" s="55">
        <f t="shared" ref="Y747:AA747" si="1537">X747</f>
        <v>2.0099999999999998</v>
      </c>
      <c r="Z747" s="55">
        <f t="shared" si="1537"/>
        <v>2.0099999999999998</v>
      </c>
      <c r="AA747" s="55">
        <f t="shared" si="1537"/>
        <v>2.0099999999999998</v>
      </c>
      <c r="AB747" s="147">
        <f t="shared" si="1421"/>
        <v>0.01</v>
      </c>
      <c r="AC747" s="147">
        <v>0.01</v>
      </c>
      <c r="AD747" s="147">
        <f t="shared" ref="AD747:AJ747" si="1538">AC747</f>
        <v>0.01</v>
      </c>
      <c r="AE747" s="147">
        <f t="shared" si="1538"/>
        <v>0.01</v>
      </c>
      <c r="AF747" s="147">
        <f t="shared" si="1538"/>
        <v>0.01</v>
      </c>
      <c r="AG747" s="147">
        <f t="shared" si="1538"/>
        <v>0.01</v>
      </c>
      <c r="AH747" s="147">
        <f t="shared" si="1538"/>
        <v>0.01</v>
      </c>
      <c r="AI747" s="147">
        <f t="shared" si="1538"/>
        <v>0.01</v>
      </c>
      <c r="AJ747" s="147">
        <f t="shared" si="1538"/>
        <v>0.01</v>
      </c>
      <c r="AK747" s="147">
        <v>0.01</v>
      </c>
      <c r="AL747" s="147">
        <f t="shared" ref="AL747:AN747" si="1539">AK747</f>
        <v>0.01</v>
      </c>
      <c r="AM747" s="147">
        <f t="shared" si="1539"/>
        <v>0.01</v>
      </c>
      <c r="AN747" s="147">
        <f t="shared" si="1539"/>
        <v>0.01</v>
      </c>
      <c r="AO747" s="420">
        <v>0</v>
      </c>
      <c r="AP747" s="431">
        <f t="shared" si="1407"/>
        <v>0</v>
      </c>
      <c r="AQ747" s="385">
        <v>0</v>
      </c>
      <c r="AR747" s="237">
        <f t="shared" si="1408"/>
        <v>0</v>
      </c>
      <c r="AS747" s="96">
        <v>0</v>
      </c>
      <c r="AT747" s="431">
        <f t="shared" si="1409"/>
        <v>0</v>
      </c>
      <c r="AU747" s="420">
        <v>0</v>
      </c>
      <c r="AV747" s="431">
        <f t="shared" si="1410"/>
        <v>0</v>
      </c>
      <c r="AW747" s="385">
        <v>0</v>
      </c>
      <c r="AX747" s="431">
        <f t="shared" si="1411"/>
        <v>0</v>
      </c>
      <c r="AY747" s="386">
        <v>0</v>
      </c>
      <c r="AZ747" s="431">
        <f t="shared" si="1412"/>
        <v>0</v>
      </c>
      <c r="BA747" s="386">
        <v>0</v>
      </c>
      <c r="BB747" s="431">
        <f t="shared" si="1413"/>
        <v>0</v>
      </c>
      <c r="BC747" s="386">
        <v>100</v>
      </c>
      <c r="BD747" s="431">
        <f t="shared" si="1424"/>
        <v>1</v>
      </c>
      <c r="BE747" s="385">
        <v>0</v>
      </c>
      <c r="BF747" s="431">
        <f t="shared" si="1414"/>
        <v>0</v>
      </c>
      <c r="BG747" s="386">
        <v>0</v>
      </c>
      <c r="BH747" s="431">
        <f t="shared" si="1415"/>
        <v>0</v>
      </c>
      <c r="BI747" s="386">
        <v>0</v>
      </c>
      <c r="BJ747" s="431">
        <f t="shared" si="1416"/>
        <v>0</v>
      </c>
      <c r="BK747" s="385">
        <v>0</v>
      </c>
      <c r="BL747" s="445">
        <f t="shared" si="1417"/>
        <v>0</v>
      </c>
      <c r="BM747" s="77" t="s">
        <v>510</v>
      </c>
      <c r="BN747" s="306"/>
      <c r="BO747" s="599"/>
      <c r="BP747" s="306" t="str">
        <f t="shared" si="1425"/>
        <v>672651-001</v>
      </c>
    </row>
    <row r="748" spans="1:68" ht="14.25" hidden="1" customHeight="1">
      <c r="A748" s="493" t="s">
        <v>864</v>
      </c>
      <c r="B748" s="130" t="s">
        <v>1422</v>
      </c>
      <c r="C748" s="544" t="s">
        <v>87</v>
      </c>
      <c r="D748" s="549" t="s">
        <v>225</v>
      </c>
      <c r="E748" s="550" t="s">
        <v>194</v>
      </c>
      <c r="F748" s="1070"/>
      <c r="G748" s="214">
        <v>2021</v>
      </c>
      <c r="H748" s="176" t="s">
        <v>212</v>
      </c>
      <c r="I748" s="176" t="s">
        <v>204</v>
      </c>
      <c r="J748" s="330" t="s">
        <v>196</v>
      </c>
      <c r="K748" s="176" t="s">
        <v>1181</v>
      </c>
      <c r="L748" s="176" t="s">
        <v>1221</v>
      </c>
      <c r="M748" s="327" t="s">
        <v>1461</v>
      </c>
      <c r="N748" s="55">
        <v>2.17</v>
      </c>
      <c r="O748" s="55">
        <f t="shared" si="1418"/>
        <v>2.11</v>
      </c>
      <c r="P748" s="55">
        <v>2.11</v>
      </c>
      <c r="Q748" s="55">
        <f t="shared" si="1419"/>
        <v>2.11</v>
      </c>
      <c r="R748" s="55">
        <f t="shared" si="1419"/>
        <v>2.11</v>
      </c>
      <c r="S748" s="55">
        <f t="shared" si="1419"/>
        <v>2.11</v>
      </c>
      <c r="T748" s="55">
        <f t="shared" si="1403"/>
        <v>2.11</v>
      </c>
      <c r="U748" s="55">
        <f t="shared" si="1403"/>
        <v>2.11</v>
      </c>
      <c r="V748" s="55">
        <f t="shared" si="1403"/>
        <v>2.11</v>
      </c>
      <c r="W748" s="55">
        <f t="shared" si="1403"/>
        <v>2.11</v>
      </c>
      <c r="X748" s="55">
        <v>2.11</v>
      </c>
      <c r="Y748" s="55">
        <f t="shared" ref="Y748:AA748" si="1540">X748</f>
        <v>2.11</v>
      </c>
      <c r="Z748" s="55">
        <f t="shared" si="1540"/>
        <v>2.11</v>
      </c>
      <c r="AA748" s="55">
        <f t="shared" si="1540"/>
        <v>2.11</v>
      </c>
      <c r="AB748" s="147">
        <f t="shared" si="1421"/>
        <v>0.1</v>
      </c>
      <c r="AC748" s="147">
        <v>0.1</v>
      </c>
      <c r="AD748" s="147">
        <f t="shared" ref="AD748:AJ748" si="1541">AC748</f>
        <v>0.1</v>
      </c>
      <c r="AE748" s="147">
        <f t="shared" si="1541"/>
        <v>0.1</v>
      </c>
      <c r="AF748" s="147">
        <f t="shared" si="1541"/>
        <v>0.1</v>
      </c>
      <c r="AG748" s="147">
        <f t="shared" si="1541"/>
        <v>0.1</v>
      </c>
      <c r="AH748" s="147">
        <f t="shared" si="1541"/>
        <v>0.1</v>
      </c>
      <c r="AI748" s="147">
        <f t="shared" si="1541"/>
        <v>0.1</v>
      </c>
      <c r="AJ748" s="147">
        <f t="shared" si="1541"/>
        <v>0.1</v>
      </c>
      <c r="AK748" s="147">
        <v>0.1</v>
      </c>
      <c r="AL748" s="147">
        <f t="shared" ref="AL748:AN748" si="1542">AK748</f>
        <v>0.1</v>
      </c>
      <c r="AM748" s="147">
        <f t="shared" si="1542"/>
        <v>0.1</v>
      </c>
      <c r="AN748" s="147">
        <f t="shared" si="1542"/>
        <v>0.1</v>
      </c>
      <c r="AO748" s="420">
        <v>0</v>
      </c>
      <c r="AP748" s="431">
        <f t="shared" si="1407"/>
        <v>0</v>
      </c>
      <c r="AQ748" s="385">
        <v>0</v>
      </c>
      <c r="AR748" s="237">
        <f t="shared" si="1408"/>
        <v>0</v>
      </c>
      <c r="AS748" s="96">
        <v>0</v>
      </c>
      <c r="AT748" s="431">
        <f t="shared" si="1409"/>
        <v>0</v>
      </c>
      <c r="AU748" s="420">
        <v>0</v>
      </c>
      <c r="AV748" s="431">
        <f t="shared" si="1410"/>
        <v>0</v>
      </c>
      <c r="AW748" s="385">
        <v>0</v>
      </c>
      <c r="AX748" s="431">
        <f t="shared" si="1411"/>
        <v>0</v>
      </c>
      <c r="AY748" s="386">
        <v>0</v>
      </c>
      <c r="AZ748" s="431">
        <f t="shared" si="1412"/>
        <v>0</v>
      </c>
      <c r="BA748" s="386">
        <v>0</v>
      </c>
      <c r="BB748" s="431">
        <f t="shared" si="1413"/>
        <v>0</v>
      </c>
      <c r="BC748" s="386">
        <v>0</v>
      </c>
      <c r="BD748" s="431">
        <f t="shared" si="1424"/>
        <v>0</v>
      </c>
      <c r="BE748" s="385">
        <v>0</v>
      </c>
      <c r="BF748" s="431">
        <f t="shared" si="1414"/>
        <v>0</v>
      </c>
      <c r="BG748" s="386">
        <v>0</v>
      </c>
      <c r="BH748" s="431">
        <f t="shared" si="1415"/>
        <v>0</v>
      </c>
      <c r="BI748" s="386">
        <v>0</v>
      </c>
      <c r="BJ748" s="431">
        <f t="shared" si="1416"/>
        <v>0</v>
      </c>
      <c r="BK748" s="385">
        <v>0</v>
      </c>
      <c r="BL748" s="445">
        <f t="shared" si="1417"/>
        <v>0</v>
      </c>
      <c r="BM748" s="77" t="s">
        <v>736</v>
      </c>
      <c r="BN748" s="306"/>
      <c r="BO748" s="599"/>
      <c r="BP748" s="306" t="str">
        <f t="shared" si="1425"/>
        <v>M27539-001</v>
      </c>
    </row>
    <row r="749" spans="1:68" ht="14.25" hidden="1" customHeight="1">
      <c r="A749" s="493" t="s">
        <v>864</v>
      </c>
      <c r="B749" s="130" t="s">
        <v>1422</v>
      </c>
      <c r="C749" s="544" t="s">
        <v>87</v>
      </c>
      <c r="D749" s="549" t="s">
        <v>225</v>
      </c>
      <c r="E749" s="550" t="s">
        <v>194</v>
      </c>
      <c r="F749" s="1070"/>
      <c r="G749" s="214">
        <v>2021</v>
      </c>
      <c r="H749" s="176" t="s">
        <v>212</v>
      </c>
      <c r="I749" s="176" t="s">
        <v>204</v>
      </c>
      <c r="J749" s="330" t="s">
        <v>196</v>
      </c>
      <c r="K749" s="176" t="s">
        <v>1265</v>
      </c>
      <c r="L749" s="176" t="s">
        <v>1221</v>
      </c>
      <c r="M749" s="327" t="s">
        <v>1461</v>
      </c>
      <c r="N749" s="55">
        <v>2.06</v>
      </c>
      <c r="O749" s="55">
        <f t="shared" si="1418"/>
        <v>2.06</v>
      </c>
      <c r="P749" s="55">
        <v>2.06</v>
      </c>
      <c r="Q749" s="55">
        <f t="shared" si="1419"/>
        <v>2.06</v>
      </c>
      <c r="R749" s="55">
        <f t="shared" si="1419"/>
        <v>2.06</v>
      </c>
      <c r="S749" s="55">
        <f t="shared" si="1419"/>
        <v>2.06</v>
      </c>
      <c r="T749" s="55">
        <f t="shared" si="1403"/>
        <v>2.06</v>
      </c>
      <c r="U749" s="55">
        <f t="shared" si="1403"/>
        <v>2.06</v>
      </c>
      <c r="V749" s="55">
        <f t="shared" si="1403"/>
        <v>2.06</v>
      </c>
      <c r="W749" s="55">
        <f t="shared" si="1403"/>
        <v>2.06</v>
      </c>
      <c r="X749" s="55">
        <v>2.06</v>
      </c>
      <c r="Y749" s="55">
        <f t="shared" ref="Y749:AA749" si="1543">X749</f>
        <v>2.06</v>
      </c>
      <c r="Z749" s="55">
        <f t="shared" si="1543"/>
        <v>2.06</v>
      </c>
      <c r="AA749" s="55">
        <f t="shared" si="1543"/>
        <v>2.06</v>
      </c>
      <c r="AB749" s="147">
        <f t="shared" si="1421"/>
        <v>0.12</v>
      </c>
      <c r="AC749" s="147">
        <v>0.12</v>
      </c>
      <c r="AD749" s="147">
        <f t="shared" ref="AD749:AJ749" si="1544">AC749</f>
        <v>0.12</v>
      </c>
      <c r="AE749" s="147">
        <f t="shared" si="1544"/>
        <v>0.12</v>
      </c>
      <c r="AF749" s="147">
        <f t="shared" si="1544"/>
        <v>0.12</v>
      </c>
      <c r="AG749" s="147">
        <f t="shared" si="1544"/>
        <v>0.12</v>
      </c>
      <c r="AH749" s="147">
        <f t="shared" si="1544"/>
        <v>0.12</v>
      </c>
      <c r="AI749" s="147">
        <f t="shared" si="1544"/>
        <v>0.12</v>
      </c>
      <c r="AJ749" s="147">
        <f t="shared" si="1544"/>
        <v>0.12</v>
      </c>
      <c r="AK749" s="147">
        <v>0.12</v>
      </c>
      <c r="AL749" s="147">
        <f t="shared" ref="AL749:AN749" si="1545">AK749</f>
        <v>0.12</v>
      </c>
      <c r="AM749" s="147">
        <f t="shared" si="1545"/>
        <v>0.12</v>
      </c>
      <c r="AN749" s="147">
        <f t="shared" si="1545"/>
        <v>0.12</v>
      </c>
      <c r="AO749" s="420">
        <v>0</v>
      </c>
      <c r="AP749" s="431">
        <f t="shared" si="1407"/>
        <v>0</v>
      </c>
      <c r="AQ749" s="385">
        <v>0</v>
      </c>
      <c r="AR749" s="237">
        <f t="shared" si="1408"/>
        <v>0</v>
      </c>
      <c r="AS749" s="96">
        <v>0</v>
      </c>
      <c r="AT749" s="431">
        <f t="shared" si="1409"/>
        <v>0</v>
      </c>
      <c r="AU749" s="420">
        <v>720</v>
      </c>
      <c r="AV749" s="431">
        <f t="shared" si="1410"/>
        <v>86.399999999999991</v>
      </c>
      <c r="AW749" s="385">
        <v>0</v>
      </c>
      <c r="AX749" s="431">
        <f t="shared" si="1411"/>
        <v>0</v>
      </c>
      <c r="AY749" s="386">
        <v>0</v>
      </c>
      <c r="AZ749" s="431">
        <f t="shared" si="1412"/>
        <v>0</v>
      </c>
      <c r="BA749" s="386">
        <v>0</v>
      </c>
      <c r="BB749" s="431">
        <f t="shared" si="1413"/>
        <v>0</v>
      </c>
      <c r="BC749" s="386">
        <v>0</v>
      </c>
      <c r="BD749" s="431">
        <f t="shared" si="1424"/>
        <v>0</v>
      </c>
      <c r="BE749" s="385">
        <v>0</v>
      </c>
      <c r="BF749" s="431">
        <f t="shared" si="1414"/>
        <v>0</v>
      </c>
      <c r="BG749" s="386">
        <v>0</v>
      </c>
      <c r="BH749" s="431">
        <f t="shared" si="1415"/>
        <v>0</v>
      </c>
      <c r="BI749" s="386">
        <v>0</v>
      </c>
      <c r="BJ749" s="431">
        <f t="shared" si="1416"/>
        <v>0</v>
      </c>
      <c r="BK749" s="385">
        <v>0</v>
      </c>
      <c r="BL749" s="445">
        <f t="shared" si="1417"/>
        <v>0</v>
      </c>
      <c r="BM749" s="77" t="s">
        <v>1537</v>
      </c>
      <c r="BN749" s="306"/>
      <c r="BO749" s="599"/>
      <c r="BP749" s="306" t="str">
        <f t="shared" si="1425"/>
        <v>M52962-001</v>
      </c>
    </row>
    <row r="750" spans="1:68" ht="14.25" hidden="1" customHeight="1">
      <c r="A750" s="493" t="s">
        <v>864</v>
      </c>
      <c r="B750" s="130" t="s">
        <v>1422</v>
      </c>
      <c r="C750" s="544" t="s">
        <v>87</v>
      </c>
      <c r="D750" s="549" t="s">
        <v>225</v>
      </c>
      <c r="E750" s="550" t="s">
        <v>194</v>
      </c>
      <c r="F750" s="1070"/>
      <c r="G750" s="214">
        <v>2021</v>
      </c>
      <c r="H750" s="176" t="s">
        <v>212</v>
      </c>
      <c r="I750" s="176" t="s">
        <v>204</v>
      </c>
      <c r="J750" s="330" t="s">
        <v>196</v>
      </c>
      <c r="K750" s="176" t="s">
        <v>1265</v>
      </c>
      <c r="L750" s="176" t="s">
        <v>1221</v>
      </c>
      <c r="M750" s="327" t="s">
        <v>1461</v>
      </c>
      <c r="N750" s="55">
        <v>2.16</v>
      </c>
      <c r="O750" s="55">
        <f t="shared" si="1418"/>
        <v>2.2400000000000002</v>
      </c>
      <c r="P750" s="55">
        <v>2.2599999999999998</v>
      </c>
      <c r="Q750" s="55">
        <f t="shared" si="1419"/>
        <v>2.2599999999999998</v>
      </c>
      <c r="R750" s="55">
        <f t="shared" si="1419"/>
        <v>2.2599999999999998</v>
      </c>
      <c r="S750" s="55">
        <f t="shared" si="1419"/>
        <v>2.2599999999999998</v>
      </c>
      <c r="T750" s="55">
        <f t="shared" si="1403"/>
        <v>2.2599999999999998</v>
      </c>
      <c r="U750" s="55">
        <f t="shared" si="1403"/>
        <v>2.2599999999999998</v>
      </c>
      <c r="V750" s="55">
        <f t="shared" si="1403"/>
        <v>2.2599999999999998</v>
      </c>
      <c r="W750" s="55">
        <f t="shared" si="1403"/>
        <v>2.2599999999999998</v>
      </c>
      <c r="X750" s="55">
        <v>2.2400000000000002</v>
      </c>
      <c r="Y750" s="55">
        <f t="shared" ref="Y750:AA750" si="1546">X750</f>
        <v>2.2400000000000002</v>
      </c>
      <c r="Z750" s="55">
        <f t="shared" si="1546"/>
        <v>2.2400000000000002</v>
      </c>
      <c r="AA750" s="55">
        <f t="shared" si="1546"/>
        <v>2.2400000000000002</v>
      </c>
      <c r="AB750" s="147">
        <f t="shared" si="1421"/>
        <v>0.15</v>
      </c>
      <c r="AC750" s="147">
        <v>0.15</v>
      </c>
      <c r="AD750" s="147">
        <f t="shared" ref="AD750:AJ750" si="1547">AC750</f>
        <v>0.15</v>
      </c>
      <c r="AE750" s="147">
        <f t="shared" si="1547"/>
        <v>0.15</v>
      </c>
      <c r="AF750" s="147">
        <f t="shared" si="1547"/>
        <v>0.15</v>
      </c>
      <c r="AG750" s="147">
        <f t="shared" si="1547"/>
        <v>0.15</v>
      </c>
      <c r="AH750" s="147">
        <f t="shared" si="1547"/>
        <v>0.15</v>
      </c>
      <c r="AI750" s="147">
        <f t="shared" si="1547"/>
        <v>0.15</v>
      </c>
      <c r="AJ750" s="147">
        <f t="shared" si="1547"/>
        <v>0.15</v>
      </c>
      <c r="AK750" s="147">
        <v>0.54</v>
      </c>
      <c r="AL750" s="147">
        <f t="shared" ref="AL750:AN750" si="1548">AK750</f>
        <v>0.54</v>
      </c>
      <c r="AM750" s="147">
        <f t="shared" si="1548"/>
        <v>0.54</v>
      </c>
      <c r="AN750" s="147">
        <f t="shared" si="1548"/>
        <v>0.54</v>
      </c>
      <c r="AO750" s="420">
        <v>4920</v>
      </c>
      <c r="AP750" s="431">
        <f t="shared" si="1407"/>
        <v>738</v>
      </c>
      <c r="AQ750" s="385">
        <v>2520</v>
      </c>
      <c r="AR750" s="237">
        <f t="shared" si="1408"/>
        <v>378</v>
      </c>
      <c r="AS750" s="96">
        <v>720</v>
      </c>
      <c r="AT750" s="431">
        <f t="shared" si="1409"/>
        <v>108</v>
      </c>
      <c r="AU750" s="420">
        <v>6240</v>
      </c>
      <c r="AV750" s="431">
        <f t="shared" si="1410"/>
        <v>936</v>
      </c>
      <c r="AW750" s="385">
        <v>1080</v>
      </c>
      <c r="AX750" s="431">
        <f t="shared" si="1411"/>
        <v>162</v>
      </c>
      <c r="AY750" s="386">
        <v>3600</v>
      </c>
      <c r="AZ750" s="431">
        <f t="shared" si="1412"/>
        <v>540</v>
      </c>
      <c r="BA750" s="386">
        <v>480</v>
      </c>
      <c r="BB750" s="431">
        <f t="shared" si="1413"/>
        <v>72</v>
      </c>
      <c r="BC750" s="386">
        <v>3960</v>
      </c>
      <c r="BD750" s="431">
        <f t="shared" si="1424"/>
        <v>594</v>
      </c>
      <c r="BE750" s="385">
        <v>3960</v>
      </c>
      <c r="BF750" s="431">
        <f t="shared" si="1414"/>
        <v>2138.4</v>
      </c>
      <c r="BG750" s="386">
        <v>4440</v>
      </c>
      <c r="BH750" s="431">
        <f t="shared" si="1415"/>
        <v>2397.6000000000004</v>
      </c>
      <c r="BI750" s="386">
        <v>0</v>
      </c>
      <c r="BJ750" s="431">
        <f t="shared" si="1416"/>
        <v>0</v>
      </c>
      <c r="BK750" s="385">
        <v>0</v>
      </c>
      <c r="BL750" s="445">
        <f t="shared" si="1417"/>
        <v>0</v>
      </c>
      <c r="BM750" s="77" t="s">
        <v>1538</v>
      </c>
      <c r="BN750" s="306"/>
      <c r="BO750" s="599"/>
      <c r="BP750" s="306" t="str">
        <f t="shared" si="1425"/>
        <v>N51149-xx1</v>
      </c>
    </row>
    <row r="751" spans="1:68" ht="14.25" hidden="1" customHeight="1">
      <c r="A751" s="493" t="s">
        <v>864</v>
      </c>
      <c r="B751" s="130" t="s">
        <v>1422</v>
      </c>
      <c r="C751" s="544" t="s">
        <v>87</v>
      </c>
      <c r="D751" s="549" t="s">
        <v>225</v>
      </c>
      <c r="E751" s="550" t="s">
        <v>194</v>
      </c>
      <c r="F751" s="1070"/>
      <c r="G751" s="214">
        <v>2021</v>
      </c>
      <c r="H751" s="176" t="s">
        <v>212</v>
      </c>
      <c r="I751" s="176" t="s">
        <v>204</v>
      </c>
      <c r="J751" s="330" t="s">
        <v>196</v>
      </c>
      <c r="K751" s="176" t="s">
        <v>1265</v>
      </c>
      <c r="L751" s="176" t="s">
        <v>1221</v>
      </c>
      <c r="M751" s="327" t="s">
        <v>1461</v>
      </c>
      <c r="N751" s="55">
        <v>2.2599999999999998</v>
      </c>
      <c r="O751" s="55">
        <f t="shared" si="1418"/>
        <v>2.36</v>
      </c>
      <c r="P751" s="55">
        <v>2.36</v>
      </c>
      <c r="Q751" s="55">
        <f t="shared" si="1419"/>
        <v>2.36</v>
      </c>
      <c r="R751" s="55">
        <f t="shared" si="1419"/>
        <v>2.36</v>
      </c>
      <c r="S751" s="55">
        <f t="shared" si="1419"/>
        <v>2.36</v>
      </c>
      <c r="T751" s="55">
        <f t="shared" si="1403"/>
        <v>2.36</v>
      </c>
      <c r="U751" s="55">
        <f t="shared" si="1403"/>
        <v>2.36</v>
      </c>
      <c r="V751" s="55">
        <f t="shared" si="1403"/>
        <v>2.36</v>
      </c>
      <c r="W751" s="55">
        <f t="shared" si="1403"/>
        <v>2.36</v>
      </c>
      <c r="X751" s="55">
        <v>2.36</v>
      </c>
      <c r="Y751" s="55">
        <f t="shared" ref="Y751:AA751" si="1549">X751</f>
        <v>2.36</v>
      </c>
      <c r="Z751" s="55">
        <f t="shared" si="1549"/>
        <v>2.36</v>
      </c>
      <c r="AA751" s="55">
        <f t="shared" si="1549"/>
        <v>2.36</v>
      </c>
      <c r="AB751" s="147">
        <f t="shared" si="1421"/>
        <v>0.19</v>
      </c>
      <c r="AC751" s="147">
        <v>0.19</v>
      </c>
      <c r="AD751" s="147">
        <f t="shared" ref="AD751:AJ751" si="1550">AC751</f>
        <v>0.19</v>
      </c>
      <c r="AE751" s="147">
        <f t="shared" si="1550"/>
        <v>0.19</v>
      </c>
      <c r="AF751" s="147">
        <f t="shared" si="1550"/>
        <v>0.19</v>
      </c>
      <c r="AG751" s="147">
        <f t="shared" si="1550"/>
        <v>0.19</v>
      </c>
      <c r="AH751" s="147">
        <f t="shared" si="1550"/>
        <v>0.19</v>
      </c>
      <c r="AI751" s="147">
        <f t="shared" si="1550"/>
        <v>0.19</v>
      </c>
      <c r="AJ751" s="147">
        <f t="shared" si="1550"/>
        <v>0.19</v>
      </c>
      <c r="AK751" s="147">
        <v>0.19</v>
      </c>
      <c r="AL751" s="147">
        <f t="shared" ref="AL751:AN751" si="1551">AK751</f>
        <v>0.19</v>
      </c>
      <c r="AM751" s="147">
        <f t="shared" si="1551"/>
        <v>0.19</v>
      </c>
      <c r="AN751" s="147">
        <f t="shared" si="1551"/>
        <v>0.19</v>
      </c>
      <c r="AO751" s="420">
        <v>0</v>
      </c>
      <c r="AP751" s="431">
        <f t="shared" si="1407"/>
        <v>0</v>
      </c>
      <c r="AQ751" s="385">
        <v>0</v>
      </c>
      <c r="AR751" s="237">
        <f t="shared" si="1408"/>
        <v>0</v>
      </c>
      <c r="AS751" s="96">
        <v>0</v>
      </c>
      <c r="AT751" s="431">
        <f t="shared" si="1409"/>
        <v>0</v>
      </c>
      <c r="AU751" s="420">
        <v>0</v>
      </c>
      <c r="AV751" s="431">
        <f t="shared" si="1410"/>
        <v>0</v>
      </c>
      <c r="AW751" s="385">
        <v>0</v>
      </c>
      <c r="AX751" s="431">
        <f t="shared" si="1411"/>
        <v>0</v>
      </c>
      <c r="AY751" s="386">
        <v>0</v>
      </c>
      <c r="AZ751" s="431">
        <f t="shared" si="1412"/>
        <v>0</v>
      </c>
      <c r="BA751" s="386">
        <v>0</v>
      </c>
      <c r="BB751" s="431">
        <f t="shared" si="1413"/>
        <v>0</v>
      </c>
      <c r="BC751" s="386">
        <v>0</v>
      </c>
      <c r="BD751" s="431">
        <f t="shared" si="1424"/>
        <v>0</v>
      </c>
      <c r="BE751" s="385">
        <v>0</v>
      </c>
      <c r="BF751" s="431">
        <f t="shared" si="1414"/>
        <v>0</v>
      </c>
      <c r="BG751" s="386">
        <v>0</v>
      </c>
      <c r="BH751" s="431">
        <f t="shared" si="1415"/>
        <v>0</v>
      </c>
      <c r="BI751" s="386">
        <v>0</v>
      </c>
      <c r="BJ751" s="431">
        <f t="shared" si="1416"/>
        <v>0</v>
      </c>
      <c r="BK751" s="385">
        <v>0</v>
      </c>
      <c r="BL751" s="445">
        <f t="shared" si="1417"/>
        <v>0</v>
      </c>
      <c r="BM751" s="77" t="s">
        <v>1539</v>
      </c>
      <c r="BN751" s="306"/>
      <c r="BO751" s="599"/>
      <c r="BP751" s="306" t="str">
        <f t="shared" si="1425"/>
        <v>N69207-xx1</v>
      </c>
    </row>
    <row r="752" spans="1:68" ht="14.25" hidden="1" customHeight="1">
      <c r="A752" s="493" t="s">
        <v>864</v>
      </c>
      <c r="B752" s="130" t="s">
        <v>1422</v>
      </c>
      <c r="C752" s="544" t="s">
        <v>87</v>
      </c>
      <c r="D752" s="549" t="s">
        <v>225</v>
      </c>
      <c r="E752" s="550" t="s">
        <v>194</v>
      </c>
      <c r="F752" s="1070"/>
      <c r="G752" s="214">
        <v>2024</v>
      </c>
      <c r="H752" s="176" t="s">
        <v>212</v>
      </c>
      <c r="I752" s="176" t="s">
        <v>204</v>
      </c>
      <c r="J752" s="330" t="s">
        <v>196</v>
      </c>
      <c r="K752" s="176" t="s">
        <v>1265</v>
      </c>
      <c r="L752" s="176" t="s">
        <v>1221</v>
      </c>
      <c r="M752" s="327" t="s">
        <v>1461</v>
      </c>
      <c r="N752" s="55">
        <v>1.9</v>
      </c>
      <c r="O752" s="55">
        <f t="shared" si="1418"/>
        <v>2.08</v>
      </c>
      <c r="P752" s="55">
        <v>2.08</v>
      </c>
      <c r="Q752" s="55">
        <f t="shared" si="1419"/>
        <v>2.08</v>
      </c>
      <c r="R752" s="55">
        <f t="shared" si="1419"/>
        <v>2.08</v>
      </c>
      <c r="S752" s="55">
        <f t="shared" si="1419"/>
        <v>2.08</v>
      </c>
      <c r="T752" s="55">
        <f t="shared" si="1403"/>
        <v>2.08</v>
      </c>
      <c r="U752" s="55">
        <f t="shared" si="1403"/>
        <v>2.08</v>
      </c>
      <c r="V752" s="55">
        <f t="shared" si="1403"/>
        <v>2.08</v>
      </c>
      <c r="W752" s="55">
        <f t="shared" si="1403"/>
        <v>2.08</v>
      </c>
      <c r="X752" s="55">
        <v>2.08</v>
      </c>
      <c r="Y752" s="55">
        <f t="shared" ref="Y752:AA752" si="1552">X752</f>
        <v>2.08</v>
      </c>
      <c r="Z752" s="55">
        <f t="shared" si="1552"/>
        <v>2.08</v>
      </c>
      <c r="AA752" s="55">
        <f t="shared" si="1552"/>
        <v>2.08</v>
      </c>
      <c r="AB752" s="147">
        <f t="shared" si="1421"/>
        <v>0.15</v>
      </c>
      <c r="AC752" s="147">
        <v>0.15</v>
      </c>
      <c r="AD752" s="147">
        <f t="shared" ref="AD752:AJ752" si="1553">AC752</f>
        <v>0.15</v>
      </c>
      <c r="AE752" s="147">
        <f t="shared" si="1553"/>
        <v>0.15</v>
      </c>
      <c r="AF752" s="147">
        <f t="shared" si="1553"/>
        <v>0.15</v>
      </c>
      <c r="AG752" s="147">
        <f t="shared" si="1553"/>
        <v>0.15</v>
      </c>
      <c r="AH752" s="147">
        <f t="shared" si="1553"/>
        <v>0.15</v>
      </c>
      <c r="AI752" s="147">
        <f t="shared" si="1553"/>
        <v>0.15</v>
      </c>
      <c r="AJ752" s="147">
        <f t="shared" si="1553"/>
        <v>0.15</v>
      </c>
      <c r="AK752" s="147">
        <v>0.15</v>
      </c>
      <c r="AL752" s="147">
        <f t="shared" ref="AL752:AN752" si="1554">AK752</f>
        <v>0.15</v>
      </c>
      <c r="AM752" s="147">
        <f t="shared" si="1554"/>
        <v>0.15</v>
      </c>
      <c r="AN752" s="147">
        <f t="shared" si="1554"/>
        <v>0.15</v>
      </c>
      <c r="AO752" s="420">
        <v>0</v>
      </c>
      <c r="AP752" s="431">
        <f t="shared" si="1407"/>
        <v>0</v>
      </c>
      <c r="AQ752" s="385">
        <v>0</v>
      </c>
      <c r="AR752" s="237">
        <f t="shared" si="1408"/>
        <v>0</v>
      </c>
      <c r="AS752" s="96">
        <v>0</v>
      </c>
      <c r="AT752" s="431">
        <f t="shared" si="1409"/>
        <v>0</v>
      </c>
      <c r="AU752" s="420">
        <v>120</v>
      </c>
      <c r="AV752" s="431">
        <f t="shared" si="1410"/>
        <v>18</v>
      </c>
      <c r="AW752" s="385">
        <v>1080</v>
      </c>
      <c r="AX752" s="431">
        <f t="shared" si="1411"/>
        <v>162</v>
      </c>
      <c r="AY752" s="386">
        <v>8160</v>
      </c>
      <c r="AZ752" s="431">
        <f t="shared" si="1412"/>
        <v>1224</v>
      </c>
      <c r="BA752" s="386">
        <v>4800</v>
      </c>
      <c r="BB752" s="431">
        <f t="shared" si="1413"/>
        <v>720</v>
      </c>
      <c r="BC752" s="386">
        <v>6720</v>
      </c>
      <c r="BD752" s="431">
        <f t="shared" si="1424"/>
        <v>1008</v>
      </c>
      <c r="BE752" s="385">
        <v>3360</v>
      </c>
      <c r="BF752" s="431">
        <f t="shared" si="1414"/>
        <v>504</v>
      </c>
      <c r="BG752" s="386">
        <v>6720</v>
      </c>
      <c r="BH752" s="431">
        <f t="shared" si="1415"/>
        <v>1008</v>
      </c>
      <c r="BI752" s="386">
        <v>5640</v>
      </c>
      <c r="BJ752" s="431">
        <f t="shared" si="1416"/>
        <v>846</v>
      </c>
      <c r="BK752" s="385">
        <v>10080</v>
      </c>
      <c r="BL752" s="445">
        <f t="shared" si="1417"/>
        <v>1512</v>
      </c>
      <c r="BM752" s="77" t="s">
        <v>1540</v>
      </c>
      <c r="BN752" s="306"/>
      <c r="BO752" s="599"/>
      <c r="BP752" s="306" t="str">
        <f t="shared" si="1425"/>
        <v>P10277-001</v>
      </c>
    </row>
    <row r="753" spans="1:68" ht="14.25" hidden="1" customHeight="1">
      <c r="A753" s="493" t="s">
        <v>864</v>
      </c>
      <c r="B753" s="130" t="s">
        <v>1422</v>
      </c>
      <c r="C753" s="544" t="s">
        <v>87</v>
      </c>
      <c r="D753" s="549" t="s">
        <v>225</v>
      </c>
      <c r="E753" s="550" t="s">
        <v>194</v>
      </c>
      <c r="F753" s="1070"/>
      <c r="G753" s="214">
        <v>2021</v>
      </c>
      <c r="H753" s="176" t="s">
        <v>212</v>
      </c>
      <c r="I753" s="176" t="s">
        <v>204</v>
      </c>
      <c r="J753" s="330" t="s">
        <v>196</v>
      </c>
      <c r="K753" s="176" t="s">
        <v>1181</v>
      </c>
      <c r="L753" s="176" t="s">
        <v>1466</v>
      </c>
      <c r="M753" s="327" t="s">
        <v>1467</v>
      </c>
      <c r="N753" s="55">
        <v>2.17</v>
      </c>
      <c r="O753" s="55">
        <f t="shared" si="1418"/>
        <v>2.2799999999999998</v>
      </c>
      <c r="P753" s="55">
        <v>2.2799999999999998</v>
      </c>
      <c r="Q753" s="55">
        <f t="shared" si="1419"/>
        <v>2.2799999999999998</v>
      </c>
      <c r="R753" s="55">
        <f t="shared" si="1419"/>
        <v>2.2799999999999998</v>
      </c>
      <c r="S753" s="55">
        <f t="shared" si="1419"/>
        <v>2.2799999999999998</v>
      </c>
      <c r="T753" s="55">
        <f t="shared" si="1403"/>
        <v>2.2799999999999998</v>
      </c>
      <c r="U753" s="55">
        <f t="shared" si="1403"/>
        <v>2.2799999999999998</v>
      </c>
      <c r="V753" s="55">
        <f t="shared" si="1403"/>
        <v>2.2799999999999998</v>
      </c>
      <c r="W753" s="55">
        <f t="shared" si="1403"/>
        <v>2.2799999999999998</v>
      </c>
      <c r="X753" s="55">
        <v>2.2799999999999998</v>
      </c>
      <c r="Y753" s="55">
        <f t="shared" ref="Y753:AA753" si="1555">X753</f>
        <v>2.2799999999999998</v>
      </c>
      <c r="Z753" s="55">
        <f t="shared" si="1555"/>
        <v>2.2799999999999998</v>
      </c>
      <c r="AA753" s="55">
        <f t="shared" si="1555"/>
        <v>2.2799999999999998</v>
      </c>
      <c r="AB753" s="147">
        <f t="shared" si="1421"/>
        <v>0.1</v>
      </c>
      <c r="AC753" s="147">
        <v>0.1</v>
      </c>
      <c r="AD753" s="147">
        <f t="shared" ref="AD753:AJ753" si="1556">AC753</f>
        <v>0.1</v>
      </c>
      <c r="AE753" s="147">
        <f t="shared" si="1556"/>
        <v>0.1</v>
      </c>
      <c r="AF753" s="147">
        <f t="shared" si="1556"/>
        <v>0.1</v>
      </c>
      <c r="AG753" s="147">
        <f t="shared" si="1556"/>
        <v>0.1</v>
      </c>
      <c r="AH753" s="147">
        <f t="shared" si="1556"/>
        <v>0.1</v>
      </c>
      <c r="AI753" s="147">
        <f t="shared" si="1556"/>
        <v>0.1</v>
      </c>
      <c r="AJ753" s="147">
        <f t="shared" si="1556"/>
        <v>0.1</v>
      </c>
      <c r="AK753" s="147">
        <v>0.1</v>
      </c>
      <c r="AL753" s="147">
        <f t="shared" ref="AL753:AN753" si="1557">AK753</f>
        <v>0.1</v>
      </c>
      <c r="AM753" s="147">
        <f t="shared" si="1557"/>
        <v>0.1</v>
      </c>
      <c r="AN753" s="147">
        <f t="shared" si="1557"/>
        <v>0.1</v>
      </c>
      <c r="AO753" s="420">
        <v>0</v>
      </c>
      <c r="AP753" s="431">
        <f t="shared" si="1407"/>
        <v>0</v>
      </c>
      <c r="AQ753" s="385">
        <v>0</v>
      </c>
      <c r="AR753" s="237">
        <f t="shared" si="1408"/>
        <v>0</v>
      </c>
      <c r="AS753" s="96">
        <v>0</v>
      </c>
      <c r="AT753" s="431">
        <f t="shared" si="1409"/>
        <v>0</v>
      </c>
      <c r="AU753" s="420">
        <v>0</v>
      </c>
      <c r="AV753" s="431">
        <f t="shared" si="1410"/>
        <v>0</v>
      </c>
      <c r="AW753" s="385">
        <v>0</v>
      </c>
      <c r="AX753" s="431">
        <f t="shared" si="1411"/>
        <v>0</v>
      </c>
      <c r="AY753" s="386">
        <v>0</v>
      </c>
      <c r="AZ753" s="431">
        <f t="shared" si="1412"/>
        <v>0</v>
      </c>
      <c r="BA753" s="386">
        <v>0</v>
      </c>
      <c r="BB753" s="431">
        <f t="shared" si="1413"/>
        <v>0</v>
      </c>
      <c r="BC753" s="386">
        <v>0</v>
      </c>
      <c r="BD753" s="431">
        <f t="shared" si="1424"/>
        <v>0</v>
      </c>
      <c r="BE753" s="385">
        <v>0</v>
      </c>
      <c r="BF753" s="431">
        <f t="shared" si="1414"/>
        <v>0</v>
      </c>
      <c r="BG753" s="386">
        <v>0</v>
      </c>
      <c r="BH753" s="431">
        <f t="shared" si="1415"/>
        <v>0</v>
      </c>
      <c r="BI753" s="386">
        <v>0</v>
      </c>
      <c r="BJ753" s="431">
        <f t="shared" si="1416"/>
        <v>0</v>
      </c>
      <c r="BK753" s="385">
        <v>0</v>
      </c>
      <c r="BL753" s="445">
        <f t="shared" si="1417"/>
        <v>0</v>
      </c>
      <c r="BM753" s="77" t="s">
        <v>736</v>
      </c>
      <c r="BN753" s="306"/>
      <c r="BO753" s="599"/>
      <c r="BP753" s="306" t="str">
        <f t="shared" si="1425"/>
        <v>M27539-001</v>
      </c>
    </row>
    <row r="754" spans="1:68" ht="14.25" hidden="1" customHeight="1">
      <c r="A754" s="493" t="s">
        <v>864</v>
      </c>
      <c r="B754" s="130" t="s">
        <v>1422</v>
      </c>
      <c r="C754" s="544" t="s">
        <v>87</v>
      </c>
      <c r="D754" s="549" t="s">
        <v>225</v>
      </c>
      <c r="E754" s="550" t="s">
        <v>194</v>
      </c>
      <c r="F754" s="1070"/>
      <c r="G754" s="214">
        <v>2021</v>
      </c>
      <c r="H754" s="176" t="s">
        <v>212</v>
      </c>
      <c r="I754" s="176" t="s">
        <v>204</v>
      </c>
      <c r="J754" s="330" t="s">
        <v>196</v>
      </c>
      <c r="K754" s="176" t="s">
        <v>1181</v>
      </c>
      <c r="L754" s="176" t="s">
        <v>167</v>
      </c>
      <c r="M754" s="327" t="s">
        <v>1468</v>
      </c>
      <c r="N754" s="55">
        <v>2.17</v>
      </c>
      <c r="O754" s="55">
        <f t="shared" si="1418"/>
        <v>2.0099999999999998</v>
      </c>
      <c r="P754" s="55">
        <v>2.0099999999999998</v>
      </c>
      <c r="Q754" s="55">
        <f t="shared" si="1419"/>
        <v>2.0099999999999998</v>
      </c>
      <c r="R754" s="55">
        <f t="shared" si="1419"/>
        <v>2.0099999999999998</v>
      </c>
      <c r="S754" s="55">
        <f t="shared" si="1419"/>
        <v>2.0099999999999998</v>
      </c>
      <c r="T754" s="55">
        <f t="shared" si="1403"/>
        <v>2.0099999999999998</v>
      </c>
      <c r="U754" s="55">
        <f t="shared" si="1403"/>
        <v>2.0099999999999998</v>
      </c>
      <c r="V754" s="55">
        <f t="shared" si="1403"/>
        <v>2.0099999999999998</v>
      </c>
      <c r="W754" s="55">
        <f t="shared" si="1403"/>
        <v>2.0099999999999998</v>
      </c>
      <c r="X754" s="55">
        <v>2.0099999999999998</v>
      </c>
      <c r="Y754" s="55">
        <f t="shared" ref="Y754:AA754" si="1558">X754</f>
        <v>2.0099999999999998</v>
      </c>
      <c r="Z754" s="55">
        <f t="shared" si="1558"/>
        <v>2.0099999999999998</v>
      </c>
      <c r="AA754" s="55">
        <f t="shared" si="1558"/>
        <v>2.0099999999999998</v>
      </c>
      <c r="AB754" s="147">
        <f t="shared" si="1421"/>
        <v>0.1</v>
      </c>
      <c r="AC754" s="147">
        <v>0.1</v>
      </c>
      <c r="AD754" s="147">
        <f t="shared" ref="AD754:AJ754" si="1559">AC754</f>
        <v>0.1</v>
      </c>
      <c r="AE754" s="147">
        <f t="shared" si="1559"/>
        <v>0.1</v>
      </c>
      <c r="AF754" s="147">
        <f t="shared" si="1559"/>
        <v>0.1</v>
      </c>
      <c r="AG754" s="147">
        <f t="shared" si="1559"/>
        <v>0.1</v>
      </c>
      <c r="AH754" s="147">
        <f t="shared" si="1559"/>
        <v>0.1</v>
      </c>
      <c r="AI754" s="147">
        <f t="shared" si="1559"/>
        <v>0.1</v>
      </c>
      <c r="AJ754" s="147">
        <f t="shared" si="1559"/>
        <v>0.1</v>
      </c>
      <c r="AK754" s="147">
        <v>0.1</v>
      </c>
      <c r="AL754" s="147">
        <f t="shared" ref="AL754:AN754" si="1560">AK754</f>
        <v>0.1</v>
      </c>
      <c r="AM754" s="147">
        <f t="shared" si="1560"/>
        <v>0.1</v>
      </c>
      <c r="AN754" s="147">
        <f t="shared" si="1560"/>
        <v>0.1</v>
      </c>
      <c r="AO754" s="420">
        <v>4080</v>
      </c>
      <c r="AP754" s="431">
        <f t="shared" si="1407"/>
        <v>408</v>
      </c>
      <c r="AQ754" s="385">
        <v>14640</v>
      </c>
      <c r="AR754" s="237">
        <f t="shared" si="1408"/>
        <v>1464</v>
      </c>
      <c r="AS754" s="96">
        <v>12240</v>
      </c>
      <c r="AT754" s="431">
        <f t="shared" si="1409"/>
        <v>1224</v>
      </c>
      <c r="AU754" s="420">
        <v>2640</v>
      </c>
      <c r="AV754" s="431">
        <f t="shared" si="1410"/>
        <v>264</v>
      </c>
      <c r="AW754" s="385">
        <v>4200</v>
      </c>
      <c r="AX754" s="431">
        <f t="shared" si="1411"/>
        <v>420</v>
      </c>
      <c r="AY754" s="386">
        <v>10200</v>
      </c>
      <c r="AZ754" s="431">
        <f t="shared" si="1412"/>
        <v>1020</v>
      </c>
      <c r="BA754" s="386">
        <v>8400</v>
      </c>
      <c r="BB754" s="431">
        <f t="shared" si="1413"/>
        <v>840</v>
      </c>
      <c r="BC754" s="386">
        <v>12840</v>
      </c>
      <c r="BD754" s="431">
        <f t="shared" si="1424"/>
        <v>1284</v>
      </c>
      <c r="BE754" s="385">
        <v>9480</v>
      </c>
      <c r="BF754" s="431">
        <f t="shared" si="1414"/>
        <v>948</v>
      </c>
      <c r="BG754" s="386">
        <v>10560</v>
      </c>
      <c r="BH754" s="431">
        <f t="shared" si="1415"/>
        <v>1056</v>
      </c>
      <c r="BI754" s="386">
        <v>17040</v>
      </c>
      <c r="BJ754" s="431">
        <f t="shared" si="1416"/>
        <v>1704</v>
      </c>
      <c r="BK754" s="385">
        <v>4560</v>
      </c>
      <c r="BL754" s="445">
        <f t="shared" si="1417"/>
        <v>456</v>
      </c>
      <c r="BM754" s="77" t="s">
        <v>736</v>
      </c>
      <c r="BN754" s="306"/>
      <c r="BO754" s="599"/>
      <c r="BP754" s="306" t="str">
        <f t="shared" si="1425"/>
        <v>M27539-001</v>
      </c>
    </row>
    <row r="755" spans="1:68" ht="14.25" hidden="1" customHeight="1">
      <c r="A755" s="493" t="s">
        <v>864</v>
      </c>
      <c r="B755" s="130" t="s">
        <v>1422</v>
      </c>
      <c r="C755" s="544" t="s">
        <v>87</v>
      </c>
      <c r="D755" s="549" t="s">
        <v>225</v>
      </c>
      <c r="E755" s="550" t="s">
        <v>194</v>
      </c>
      <c r="F755" s="1070"/>
      <c r="G755" s="214">
        <v>2021</v>
      </c>
      <c r="H755" s="176" t="s">
        <v>212</v>
      </c>
      <c r="I755" s="176" t="s">
        <v>204</v>
      </c>
      <c r="J755" s="330" t="s">
        <v>196</v>
      </c>
      <c r="K755" s="176" t="s">
        <v>1181</v>
      </c>
      <c r="L755" s="176" t="s">
        <v>167</v>
      </c>
      <c r="M755" s="327" t="s">
        <v>1469</v>
      </c>
      <c r="N755" s="55">
        <v>2.17</v>
      </c>
      <c r="O755" s="55">
        <f t="shared" si="1418"/>
        <v>2.0099999999999998</v>
      </c>
      <c r="P755" s="55">
        <v>2.0099999999999998</v>
      </c>
      <c r="Q755" s="55">
        <f t="shared" si="1419"/>
        <v>2.0099999999999998</v>
      </c>
      <c r="R755" s="55">
        <f t="shared" si="1419"/>
        <v>2.0099999999999998</v>
      </c>
      <c r="S755" s="55">
        <f t="shared" si="1419"/>
        <v>2.0099999999999998</v>
      </c>
      <c r="T755" s="55">
        <f t="shared" si="1403"/>
        <v>2.0099999999999998</v>
      </c>
      <c r="U755" s="55">
        <f t="shared" si="1403"/>
        <v>2.0099999999999998</v>
      </c>
      <c r="V755" s="55">
        <f t="shared" si="1403"/>
        <v>2.0099999999999998</v>
      </c>
      <c r="W755" s="55">
        <f t="shared" si="1403"/>
        <v>2.0099999999999998</v>
      </c>
      <c r="X755" s="55">
        <v>2.0099999999999998</v>
      </c>
      <c r="Y755" s="55">
        <f t="shared" ref="Y755:AA755" si="1561">X755</f>
        <v>2.0099999999999998</v>
      </c>
      <c r="Z755" s="55">
        <f t="shared" si="1561"/>
        <v>2.0099999999999998</v>
      </c>
      <c r="AA755" s="55">
        <f t="shared" si="1561"/>
        <v>2.0099999999999998</v>
      </c>
      <c r="AB755" s="147">
        <f t="shared" si="1421"/>
        <v>0.1</v>
      </c>
      <c r="AC755" s="147">
        <v>0.1</v>
      </c>
      <c r="AD755" s="147">
        <f t="shared" ref="AD755:AJ755" si="1562">AC755</f>
        <v>0.1</v>
      </c>
      <c r="AE755" s="147">
        <f t="shared" si="1562"/>
        <v>0.1</v>
      </c>
      <c r="AF755" s="147">
        <f t="shared" si="1562"/>
        <v>0.1</v>
      </c>
      <c r="AG755" s="147">
        <f t="shared" si="1562"/>
        <v>0.1</v>
      </c>
      <c r="AH755" s="147">
        <f t="shared" si="1562"/>
        <v>0.1</v>
      </c>
      <c r="AI755" s="147">
        <f t="shared" si="1562"/>
        <v>0.1</v>
      </c>
      <c r="AJ755" s="147">
        <f t="shared" si="1562"/>
        <v>0.1</v>
      </c>
      <c r="AK755" s="147">
        <v>0.1</v>
      </c>
      <c r="AL755" s="147">
        <f t="shared" ref="AL755:AN755" si="1563">AK755</f>
        <v>0.1</v>
      </c>
      <c r="AM755" s="147">
        <f t="shared" si="1563"/>
        <v>0.1</v>
      </c>
      <c r="AN755" s="147">
        <f t="shared" si="1563"/>
        <v>0.1</v>
      </c>
      <c r="AO755" s="420">
        <v>40800</v>
      </c>
      <c r="AP755" s="431">
        <f t="shared" si="1407"/>
        <v>4080</v>
      </c>
      <c r="AQ755" s="385">
        <v>56880</v>
      </c>
      <c r="AR755" s="237">
        <f t="shared" si="1408"/>
        <v>5688</v>
      </c>
      <c r="AS755" s="96">
        <v>23160</v>
      </c>
      <c r="AT755" s="431">
        <f t="shared" si="1409"/>
        <v>2316</v>
      </c>
      <c r="AU755" s="420">
        <v>17040</v>
      </c>
      <c r="AV755" s="431">
        <f t="shared" si="1410"/>
        <v>1704</v>
      </c>
      <c r="AW755" s="385">
        <v>55080</v>
      </c>
      <c r="AX755" s="431">
        <f t="shared" si="1411"/>
        <v>5508</v>
      </c>
      <c r="AY755" s="386">
        <v>24480</v>
      </c>
      <c r="AZ755" s="431">
        <f t="shared" si="1412"/>
        <v>2448</v>
      </c>
      <c r="BA755" s="386">
        <v>22800</v>
      </c>
      <c r="BB755" s="431">
        <f t="shared" si="1413"/>
        <v>2280</v>
      </c>
      <c r="BC755" s="386">
        <v>1320</v>
      </c>
      <c r="BD755" s="431">
        <f t="shared" si="1424"/>
        <v>132</v>
      </c>
      <c r="BE755" s="385">
        <v>0</v>
      </c>
      <c r="BF755" s="431">
        <f t="shared" si="1414"/>
        <v>0</v>
      </c>
      <c r="BG755" s="386">
        <v>120</v>
      </c>
      <c r="BH755" s="431">
        <f t="shared" si="1415"/>
        <v>12</v>
      </c>
      <c r="BI755" s="386">
        <v>360</v>
      </c>
      <c r="BJ755" s="431">
        <f t="shared" si="1416"/>
        <v>36</v>
      </c>
      <c r="BK755" s="385">
        <v>0</v>
      </c>
      <c r="BL755" s="445">
        <f t="shared" si="1417"/>
        <v>0</v>
      </c>
      <c r="BM755" s="77" t="s">
        <v>736</v>
      </c>
      <c r="BN755" s="306"/>
      <c r="BO755" s="599"/>
      <c r="BP755" s="306" t="str">
        <f t="shared" si="1425"/>
        <v>M27539-001</v>
      </c>
    </row>
    <row r="756" spans="1:68" ht="14.25" hidden="1" customHeight="1">
      <c r="A756" s="493" t="s">
        <v>864</v>
      </c>
      <c r="B756" s="130" t="s">
        <v>1422</v>
      </c>
      <c r="C756" s="544" t="s">
        <v>87</v>
      </c>
      <c r="D756" s="549" t="s">
        <v>225</v>
      </c>
      <c r="E756" s="550" t="s">
        <v>194</v>
      </c>
      <c r="F756" s="1070"/>
      <c r="G756" s="214">
        <v>2021</v>
      </c>
      <c r="H756" s="176" t="s">
        <v>212</v>
      </c>
      <c r="I756" s="176" t="s">
        <v>204</v>
      </c>
      <c r="J756" s="330" t="s">
        <v>196</v>
      </c>
      <c r="K756" s="176" t="s">
        <v>1265</v>
      </c>
      <c r="L756" s="176" t="s">
        <v>167</v>
      </c>
      <c r="M756" s="327" t="s">
        <v>1469</v>
      </c>
      <c r="N756" s="55">
        <v>2.06</v>
      </c>
      <c r="O756" s="55">
        <f t="shared" si="1418"/>
        <v>1.96</v>
      </c>
      <c r="P756" s="55">
        <v>1.96</v>
      </c>
      <c r="Q756" s="55">
        <f t="shared" si="1419"/>
        <v>1.96</v>
      </c>
      <c r="R756" s="55">
        <f t="shared" si="1419"/>
        <v>1.96</v>
      </c>
      <c r="S756" s="55">
        <f t="shared" si="1419"/>
        <v>1.96</v>
      </c>
      <c r="T756" s="55">
        <f t="shared" si="1403"/>
        <v>1.96</v>
      </c>
      <c r="U756" s="55">
        <f t="shared" si="1403"/>
        <v>1.96</v>
      </c>
      <c r="V756" s="55">
        <f t="shared" si="1403"/>
        <v>1.96</v>
      </c>
      <c r="W756" s="55">
        <f t="shared" si="1403"/>
        <v>1.96</v>
      </c>
      <c r="X756" s="55">
        <v>1.96</v>
      </c>
      <c r="Y756" s="55">
        <f t="shared" ref="Y756:AA756" si="1564">X756</f>
        <v>1.96</v>
      </c>
      <c r="Z756" s="55">
        <f t="shared" si="1564"/>
        <v>1.96</v>
      </c>
      <c r="AA756" s="55">
        <f t="shared" si="1564"/>
        <v>1.96</v>
      </c>
      <c r="AB756" s="147">
        <f t="shared" si="1421"/>
        <v>0.12</v>
      </c>
      <c r="AC756" s="147">
        <v>0.12</v>
      </c>
      <c r="AD756" s="147">
        <f t="shared" ref="AD756:AJ756" si="1565">AC756</f>
        <v>0.12</v>
      </c>
      <c r="AE756" s="147">
        <f t="shared" si="1565"/>
        <v>0.12</v>
      </c>
      <c r="AF756" s="147">
        <f t="shared" si="1565"/>
        <v>0.12</v>
      </c>
      <c r="AG756" s="147">
        <f t="shared" si="1565"/>
        <v>0.12</v>
      </c>
      <c r="AH756" s="147">
        <f t="shared" si="1565"/>
        <v>0.12</v>
      </c>
      <c r="AI756" s="147">
        <f t="shared" si="1565"/>
        <v>0.12</v>
      </c>
      <c r="AJ756" s="147">
        <f t="shared" si="1565"/>
        <v>0.12</v>
      </c>
      <c r="AK756" s="147">
        <v>0.12</v>
      </c>
      <c r="AL756" s="147">
        <f t="shared" ref="AL756:AN756" si="1566">AK756</f>
        <v>0.12</v>
      </c>
      <c r="AM756" s="147">
        <f t="shared" si="1566"/>
        <v>0.12</v>
      </c>
      <c r="AN756" s="147">
        <f t="shared" si="1566"/>
        <v>0.12</v>
      </c>
      <c r="AO756" s="420">
        <v>0</v>
      </c>
      <c r="AP756" s="431">
        <f t="shared" si="1407"/>
        <v>0</v>
      </c>
      <c r="AQ756" s="385">
        <v>120</v>
      </c>
      <c r="AR756" s="237">
        <f t="shared" si="1408"/>
        <v>14.399999999999999</v>
      </c>
      <c r="AS756" s="96">
        <v>0</v>
      </c>
      <c r="AT756" s="431">
        <f t="shared" si="1409"/>
        <v>0</v>
      </c>
      <c r="AU756" s="420">
        <v>0</v>
      </c>
      <c r="AV756" s="431">
        <f t="shared" si="1410"/>
        <v>0</v>
      </c>
      <c r="AW756" s="385">
        <v>0</v>
      </c>
      <c r="AX756" s="431">
        <f t="shared" si="1411"/>
        <v>0</v>
      </c>
      <c r="AY756" s="386">
        <v>0</v>
      </c>
      <c r="AZ756" s="431">
        <f t="shared" si="1412"/>
        <v>0</v>
      </c>
      <c r="BA756" s="386">
        <v>0</v>
      </c>
      <c r="BB756" s="431">
        <f t="shared" si="1413"/>
        <v>0</v>
      </c>
      <c r="BC756" s="386">
        <v>0</v>
      </c>
      <c r="BD756" s="431">
        <f t="shared" si="1424"/>
        <v>0</v>
      </c>
      <c r="BE756" s="385">
        <v>0</v>
      </c>
      <c r="BF756" s="431">
        <f t="shared" si="1414"/>
        <v>0</v>
      </c>
      <c r="BG756" s="386">
        <v>0</v>
      </c>
      <c r="BH756" s="431">
        <f t="shared" si="1415"/>
        <v>0</v>
      </c>
      <c r="BI756" s="386">
        <v>0</v>
      </c>
      <c r="BJ756" s="431">
        <f t="shared" si="1416"/>
        <v>0</v>
      </c>
      <c r="BK756" s="385">
        <v>0</v>
      </c>
      <c r="BL756" s="445">
        <f t="shared" si="1417"/>
        <v>0</v>
      </c>
      <c r="BM756" s="77" t="s">
        <v>1537</v>
      </c>
      <c r="BN756" s="306"/>
      <c r="BO756" s="599"/>
      <c r="BP756" s="306" t="str">
        <f t="shared" si="1425"/>
        <v>M52962-001</v>
      </c>
    </row>
    <row r="757" spans="1:68" ht="14.25" hidden="1" customHeight="1">
      <c r="A757" s="493" t="s">
        <v>864</v>
      </c>
      <c r="B757" s="130" t="s">
        <v>1422</v>
      </c>
      <c r="C757" s="544" t="s">
        <v>87</v>
      </c>
      <c r="D757" s="549" t="s">
        <v>225</v>
      </c>
      <c r="E757" s="550" t="s">
        <v>194</v>
      </c>
      <c r="F757" s="1070"/>
      <c r="G757" s="214">
        <v>2024</v>
      </c>
      <c r="H757" s="176" t="s">
        <v>212</v>
      </c>
      <c r="I757" s="176" t="s">
        <v>204</v>
      </c>
      <c r="J757" s="330" t="s">
        <v>196</v>
      </c>
      <c r="K757" s="176" t="s">
        <v>1265</v>
      </c>
      <c r="L757" s="176" t="s">
        <v>167</v>
      </c>
      <c r="M757" s="327" t="s">
        <v>1469</v>
      </c>
      <c r="N757" s="55">
        <v>1.9</v>
      </c>
      <c r="O757" s="55">
        <f t="shared" si="1418"/>
        <v>1.98</v>
      </c>
      <c r="P757" s="55">
        <v>1.98</v>
      </c>
      <c r="Q757" s="55">
        <f t="shared" si="1419"/>
        <v>1.98</v>
      </c>
      <c r="R757" s="55">
        <f t="shared" si="1419"/>
        <v>1.98</v>
      </c>
      <c r="S757" s="55">
        <f t="shared" si="1419"/>
        <v>1.98</v>
      </c>
      <c r="T757" s="55">
        <f t="shared" si="1403"/>
        <v>1.98</v>
      </c>
      <c r="U757" s="55">
        <f t="shared" si="1403"/>
        <v>1.98</v>
      </c>
      <c r="V757" s="55">
        <f t="shared" si="1403"/>
        <v>1.98</v>
      </c>
      <c r="W757" s="55">
        <f t="shared" si="1403"/>
        <v>1.98</v>
      </c>
      <c r="X757" s="55">
        <v>1.98</v>
      </c>
      <c r="Y757" s="55">
        <f t="shared" ref="Y757:AA757" si="1567">X757</f>
        <v>1.98</v>
      </c>
      <c r="Z757" s="55">
        <f t="shared" si="1567"/>
        <v>1.98</v>
      </c>
      <c r="AA757" s="55">
        <f t="shared" si="1567"/>
        <v>1.98</v>
      </c>
      <c r="AB757" s="147">
        <f t="shared" si="1421"/>
        <v>0.15</v>
      </c>
      <c r="AC757" s="147">
        <v>0.15</v>
      </c>
      <c r="AD757" s="147">
        <f t="shared" ref="AD757:AJ757" si="1568">AC757</f>
        <v>0.15</v>
      </c>
      <c r="AE757" s="147">
        <f t="shared" si="1568"/>
        <v>0.15</v>
      </c>
      <c r="AF757" s="147">
        <f t="shared" si="1568"/>
        <v>0.15</v>
      </c>
      <c r="AG757" s="147">
        <f t="shared" si="1568"/>
        <v>0.15</v>
      </c>
      <c r="AH757" s="147">
        <f t="shared" si="1568"/>
        <v>0.15</v>
      </c>
      <c r="AI757" s="147">
        <f t="shared" si="1568"/>
        <v>0.15</v>
      </c>
      <c r="AJ757" s="147">
        <f t="shared" si="1568"/>
        <v>0.15</v>
      </c>
      <c r="AK757" s="147">
        <v>0.15</v>
      </c>
      <c r="AL757" s="147">
        <f t="shared" ref="AL757:AN757" si="1569">AK757</f>
        <v>0.15</v>
      </c>
      <c r="AM757" s="147">
        <f t="shared" si="1569"/>
        <v>0.15</v>
      </c>
      <c r="AN757" s="147">
        <f t="shared" si="1569"/>
        <v>0.15</v>
      </c>
      <c r="AO757" s="420">
        <v>0</v>
      </c>
      <c r="AP757" s="431">
        <f t="shared" si="1407"/>
        <v>0</v>
      </c>
      <c r="AQ757" s="385">
        <v>120</v>
      </c>
      <c r="AR757" s="237">
        <f t="shared" si="1408"/>
        <v>18</v>
      </c>
      <c r="AS757" s="96">
        <v>720</v>
      </c>
      <c r="AT757" s="431">
        <f t="shared" si="1409"/>
        <v>108</v>
      </c>
      <c r="AU757" s="420">
        <v>1080</v>
      </c>
      <c r="AV757" s="431">
        <f t="shared" si="1410"/>
        <v>162</v>
      </c>
      <c r="AW757" s="385">
        <v>2880</v>
      </c>
      <c r="AX757" s="431">
        <f t="shared" si="1411"/>
        <v>432</v>
      </c>
      <c r="AY757" s="386">
        <v>840</v>
      </c>
      <c r="AZ757" s="431">
        <f t="shared" si="1412"/>
        <v>126</v>
      </c>
      <c r="BA757" s="386">
        <v>3600</v>
      </c>
      <c r="BB757" s="431">
        <f t="shared" si="1413"/>
        <v>540</v>
      </c>
      <c r="BC757" s="386">
        <v>5280</v>
      </c>
      <c r="BD757" s="431">
        <f t="shared" si="1424"/>
        <v>792</v>
      </c>
      <c r="BE757" s="385">
        <v>3240</v>
      </c>
      <c r="BF757" s="431">
        <f t="shared" si="1414"/>
        <v>486</v>
      </c>
      <c r="BG757" s="386">
        <v>2760</v>
      </c>
      <c r="BH757" s="431">
        <f t="shared" si="1415"/>
        <v>414</v>
      </c>
      <c r="BI757" s="386">
        <v>4320</v>
      </c>
      <c r="BJ757" s="431">
        <f t="shared" si="1416"/>
        <v>648</v>
      </c>
      <c r="BK757" s="385">
        <v>1200</v>
      </c>
      <c r="BL757" s="445">
        <f t="shared" si="1417"/>
        <v>180</v>
      </c>
      <c r="BM757" s="77" t="s">
        <v>1540</v>
      </c>
      <c r="BN757" s="306"/>
      <c r="BO757" s="599"/>
      <c r="BP757" s="306" t="str">
        <f t="shared" si="1425"/>
        <v>P10277-001</v>
      </c>
    </row>
    <row r="758" spans="1:68" ht="14.25" hidden="1" customHeight="1">
      <c r="A758" s="493" t="s">
        <v>864</v>
      </c>
      <c r="B758" s="130" t="s">
        <v>1422</v>
      </c>
      <c r="C758" s="544" t="s">
        <v>87</v>
      </c>
      <c r="D758" s="549" t="s">
        <v>225</v>
      </c>
      <c r="E758" s="550" t="s">
        <v>194</v>
      </c>
      <c r="F758" s="1070"/>
      <c r="G758" s="214">
        <v>2021</v>
      </c>
      <c r="H758" s="176" t="s">
        <v>212</v>
      </c>
      <c r="I758" s="176" t="s">
        <v>204</v>
      </c>
      <c r="J758" s="330" t="s">
        <v>196</v>
      </c>
      <c r="K758" s="176" t="s">
        <v>1265</v>
      </c>
      <c r="L758" s="176" t="s">
        <v>167</v>
      </c>
      <c r="M758" s="327" t="s">
        <v>1469</v>
      </c>
      <c r="N758" s="55">
        <v>2.16</v>
      </c>
      <c r="O758" s="55">
        <f t="shared" si="1418"/>
        <v>2.14</v>
      </c>
      <c r="P758" s="55">
        <v>2.16</v>
      </c>
      <c r="Q758" s="55">
        <f t="shared" si="1419"/>
        <v>2.16</v>
      </c>
      <c r="R758" s="55">
        <f t="shared" si="1419"/>
        <v>2.16</v>
      </c>
      <c r="S758" s="55">
        <f t="shared" si="1419"/>
        <v>2.16</v>
      </c>
      <c r="T758" s="55">
        <f t="shared" si="1403"/>
        <v>2.16</v>
      </c>
      <c r="U758" s="55">
        <f t="shared" si="1403"/>
        <v>2.16</v>
      </c>
      <c r="V758" s="55">
        <f t="shared" si="1403"/>
        <v>2.16</v>
      </c>
      <c r="W758" s="55">
        <f t="shared" si="1403"/>
        <v>2.16</v>
      </c>
      <c r="X758" s="55">
        <v>2.14</v>
      </c>
      <c r="Y758" s="55">
        <f t="shared" ref="Y758:AA758" si="1570">X758</f>
        <v>2.14</v>
      </c>
      <c r="Z758" s="55">
        <f t="shared" si="1570"/>
        <v>2.14</v>
      </c>
      <c r="AA758" s="55">
        <f t="shared" si="1570"/>
        <v>2.14</v>
      </c>
      <c r="AB758" s="147">
        <f t="shared" si="1421"/>
        <v>0.15</v>
      </c>
      <c r="AC758" s="147">
        <v>0.15</v>
      </c>
      <c r="AD758" s="147">
        <f t="shared" ref="AD758:AJ758" si="1571">AC758</f>
        <v>0.15</v>
      </c>
      <c r="AE758" s="147">
        <f t="shared" si="1571"/>
        <v>0.15</v>
      </c>
      <c r="AF758" s="147">
        <f t="shared" si="1571"/>
        <v>0.15</v>
      </c>
      <c r="AG758" s="147">
        <f t="shared" si="1571"/>
        <v>0.15</v>
      </c>
      <c r="AH758" s="147">
        <f t="shared" si="1571"/>
        <v>0.15</v>
      </c>
      <c r="AI758" s="147">
        <f t="shared" si="1571"/>
        <v>0.15</v>
      </c>
      <c r="AJ758" s="147">
        <f t="shared" si="1571"/>
        <v>0.15</v>
      </c>
      <c r="AK758" s="147">
        <v>0.54</v>
      </c>
      <c r="AL758" s="147">
        <f t="shared" ref="AL758:AN758" si="1572">AK758</f>
        <v>0.54</v>
      </c>
      <c r="AM758" s="147">
        <f t="shared" si="1572"/>
        <v>0.54</v>
      </c>
      <c r="AN758" s="147">
        <f t="shared" si="1572"/>
        <v>0.54</v>
      </c>
      <c r="AO758" s="420">
        <v>0</v>
      </c>
      <c r="AP758" s="431">
        <f t="shared" si="1407"/>
        <v>0</v>
      </c>
      <c r="AQ758" s="385">
        <v>0</v>
      </c>
      <c r="AR758" s="237">
        <f t="shared" si="1408"/>
        <v>0</v>
      </c>
      <c r="AS758" s="96">
        <v>0</v>
      </c>
      <c r="AT758" s="431">
        <f t="shared" si="1409"/>
        <v>0</v>
      </c>
      <c r="AU758" s="420">
        <v>0</v>
      </c>
      <c r="AV758" s="431">
        <f t="shared" si="1410"/>
        <v>0</v>
      </c>
      <c r="AW758" s="385">
        <v>0</v>
      </c>
      <c r="AX758" s="431">
        <f t="shared" si="1411"/>
        <v>0</v>
      </c>
      <c r="AY758" s="386">
        <v>0</v>
      </c>
      <c r="AZ758" s="431">
        <f t="shared" si="1412"/>
        <v>0</v>
      </c>
      <c r="BA758" s="386">
        <v>0</v>
      </c>
      <c r="BB758" s="431">
        <f t="shared" si="1413"/>
        <v>0</v>
      </c>
      <c r="BC758" s="386">
        <v>0</v>
      </c>
      <c r="BD758" s="431">
        <f t="shared" si="1424"/>
        <v>0</v>
      </c>
      <c r="BE758" s="385">
        <v>0</v>
      </c>
      <c r="BF758" s="431">
        <f t="shared" si="1414"/>
        <v>0</v>
      </c>
      <c r="BG758" s="386">
        <v>0</v>
      </c>
      <c r="BH758" s="431">
        <f t="shared" si="1415"/>
        <v>0</v>
      </c>
      <c r="BI758" s="386">
        <v>0</v>
      </c>
      <c r="BJ758" s="431">
        <f t="shared" si="1416"/>
        <v>0</v>
      </c>
      <c r="BK758" s="385">
        <v>0</v>
      </c>
      <c r="BL758" s="445">
        <f t="shared" si="1417"/>
        <v>0</v>
      </c>
      <c r="BM758" s="77" t="s">
        <v>1538</v>
      </c>
      <c r="BN758" s="306"/>
      <c r="BO758" s="599"/>
      <c r="BP758" s="306" t="str">
        <f t="shared" si="1425"/>
        <v>N51149-xx1</v>
      </c>
    </row>
    <row r="759" spans="1:68" ht="14.25" hidden="1" customHeight="1">
      <c r="A759" s="493" t="s">
        <v>864</v>
      </c>
      <c r="B759" s="130" t="s">
        <v>1422</v>
      </c>
      <c r="C759" s="544" t="s">
        <v>87</v>
      </c>
      <c r="D759" s="549" t="s">
        <v>225</v>
      </c>
      <c r="E759" s="550" t="s">
        <v>194</v>
      </c>
      <c r="F759" s="1070"/>
      <c r="G759" s="214">
        <v>2021</v>
      </c>
      <c r="H759" s="176" t="s">
        <v>212</v>
      </c>
      <c r="I759" s="176" t="s">
        <v>204</v>
      </c>
      <c r="J759" s="330" t="s">
        <v>196</v>
      </c>
      <c r="K759" s="176" t="s">
        <v>1181</v>
      </c>
      <c r="L759" s="176" t="s">
        <v>167</v>
      </c>
      <c r="M759" s="327" t="s">
        <v>1479</v>
      </c>
      <c r="N759" s="55">
        <v>2.17</v>
      </c>
      <c r="O759" s="55">
        <f t="shared" si="1418"/>
        <v>2.0099999999999998</v>
      </c>
      <c r="P759" s="55">
        <v>2.0099999999999998</v>
      </c>
      <c r="Q759" s="55">
        <f t="shared" si="1419"/>
        <v>2.0099999999999998</v>
      </c>
      <c r="R759" s="55">
        <f t="shared" si="1419"/>
        <v>2.0099999999999998</v>
      </c>
      <c r="S759" s="55">
        <f t="shared" si="1419"/>
        <v>2.0099999999999998</v>
      </c>
      <c r="T759" s="55">
        <f t="shared" si="1403"/>
        <v>2.0099999999999998</v>
      </c>
      <c r="U759" s="55">
        <f t="shared" si="1403"/>
        <v>2.0099999999999998</v>
      </c>
      <c r="V759" s="55">
        <f t="shared" si="1403"/>
        <v>2.0099999999999998</v>
      </c>
      <c r="W759" s="55">
        <f t="shared" si="1403"/>
        <v>2.0099999999999998</v>
      </c>
      <c r="X759" s="55">
        <v>2.0099999999999998</v>
      </c>
      <c r="Y759" s="55">
        <f t="shared" ref="Y759:AA759" si="1573">X759</f>
        <v>2.0099999999999998</v>
      </c>
      <c r="Z759" s="55">
        <f t="shared" si="1573"/>
        <v>2.0099999999999998</v>
      </c>
      <c r="AA759" s="55">
        <f t="shared" si="1573"/>
        <v>2.0099999999999998</v>
      </c>
      <c r="AB759" s="147">
        <f t="shared" si="1421"/>
        <v>0.1</v>
      </c>
      <c r="AC759" s="147">
        <v>0.1</v>
      </c>
      <c r="AD759" s="147">
        <f t="shared" ref="AD759:AJ759" si="1574">AC759</f>
        <v>0.1</v>
      </c>
      <c r="AE759" s="147">
        <f t="shared" si="1574"/>
        <v>0.1</v>
      </c>
      <c r="AF759" s="147">
        <f t="shared" si="1574"/>
        <v>0.1</v>
      </c>
      <c r="AG759" s="147">
        <f t="shared" si="1574"/>
        <v>0.1</v>
      </c>
      <c r="AH759" s="147">
        <f t="shared" si="1574"/>
        <v>0.1</v>
      </c>
      <c r="AI759" s="147">
        <f t="shared" si="1574"/>
        <v>0.1</v>
      </c>
      <c r="AJ759" s="147">
        <f t="shared" si="1574"/>
        <v>0.1</v>
      </c>
      <c r="AK759" s="147">
        <v>0.1</v>
      </c>
      <c r="AL759" s="147">
        <f t="shared" ref="AL759:AN759" si="1575">AK759</f>
        <v>0.1</v>
      </c>
      <c r="AM759" s="147">
        <f t="shared" si="1575"/>
        <v>0.1</v>
      </c>
      <c r="AN759" s="147">
        <f t="shared" si="1575"/>
        <v>0.1</v>
      </c>
      <c r="AO759" s="420">
        <v>0</v>
      </c>
      <c r="AP759" s="431">
        <f t="shared" si="1407"/>
        <v>0</v>
      </c>
      <c r="AQ759" s="385">
        <v>600</v>
      </c>
      <c r="AR759" s="237">
        <f t="shared" si="1408"/>
        <v>60</v>
      </c>
      <c r="AS759" s="96">
        <v>960</v>
      </c>
      <c r="AT759" s="431">
        <f t="shared" si="1409"/>
        <v>96</v>
      </c>
      <c r="AU759" s="420">
        <v>240</v>
      </c>
      <c r="AV759" s="431">
        <f t="shared" si="1410"/>
        <v>24</v>
      </c>
      <c r="AW759" s="385">
        <v>0</v>
      </c>
      <c r="AX759" s="431">
        <f t="shared" si="1411"/>
        <v>0</v>
      </c>
      <c r="AY759" s="386">
        <v>0</v>
      </c>
      <c r="AZ759" s="431">
        <f t="shared" si="1412"/>
        <v>0</v>
      </c>
      <c r="BA759" s="386">
        <v>0</v>
      </c>
      <c r="BB759" s="431">
        <f t="shared" si="1413"/>
        <v>0</v>
      </c>
      <c r="BC759" s="386">
        <v>0</v>
      </c>
      <c r="BD759" s="431">
        <f t="shared" si="1424"/>
        <v>0</v>
      </c>
      <c r="BE759" s="385">
        <v>0</v>
      </c>
      <c r="BF759" s="431">
        <f t="shared" si="1414"/>
        <v>0</v>
      </c>
      <c r="BG759" s="386">
        <v>0</v>
      </c>
      <c r="BH759" s="431">
        <f t="shared" si="1415"/>
        <v>0</v>
      </c>
      <c r="BI759" s="386">
        <v>0</v>
      </c>
      <c r="BJ759" s="431">
        <f t="shared" si="1416"/>
        <v>0</v>
      </c>
      <c r="BK759" s="385">
        <v>0</v>
      </c>
      <c r="BL759" s="445">
        <f t="shared" si="1417"/>
        <v>0</v>
      </c>
      <c r="BM759" s="77" t="s">
        <v>736</v>
      </c>
      <c r="BN759" s="306"/>
      <c r="BO759" s="599"/>
      <c r="BP759" s="306" t="str">
        <f t="shared" si="1425"/>
        <v>M27539-001</v>
      </c>
    </row>
    <row r="760" spans="1:68" ht="14.25" hidden="1" customHeight="1">
      <c r="A760" s="493" t="s">
        <v>864</v>
      </c>
      <c r="B760" s="130" t="s">
        <v>1422</v>
      </c>
      <c r="C760" s="544" t="s">
        <v>87</v>
      </c>
      <c r="D760" s="549" t="s">
        <v>225</v>
      </c>
      <c r="E760" s="550" t="s">
        <v>194</v>
      </c>
      <c r="F760" s="1070"/>
      <c r="G760" s="214">
        <v>2024</v>
      </c>
      <c r="H760" s="176" t="s">
        <v>212</v>
      </c>
      <c r="I760" s="176" t="s">
        <v>204</v>
      </c>
      <c r="J760" s="330" t="s">
        <v>196</v>
      </c>
      <c r="K760" s="176" t="s">
        <v>1265</v>
      </c>
      <c r="L760" s="176" t="s">
        <v>167</v>
      </c>
      <c r="M760" s="327" t="s">
        <v>1479</v>
      </c>
      <c r="N760" s="55">
        <v>1.9</v>
      </c>
      <c r="O760" s="55">
        <f t="shared" si="1418"/>
        <v>1.98</v>
      </c>
      <c r="P760" s="55">
        <v>1.98</v>
      </c>
      <c r="Q760" s="55">
        <f t="shared" si="1419"/>
        <v>1.98</v>
      </c>
      <c r="R760" s="55">
        <f t="shared" si="1419"/>
        <v>1.98</v>
      </c>
      <c r="S760" s="55">
        <f t="shared" si="1419"/>
        <v>1.98</v>
      </c>
      <c r="T760" s="55">
        <f t="shared" si="1403"/>
        <v>1.98</v>
      </c>
      <c r="U760" s="55">
        <f t="shared" si="1403"/>
        <v>1.98</v>
      </c>
      <c r="V760" s="55">
        <f t="shared" si="1403"/>
        <v>1.98</v>
      </c>
      <c r="W760" s="55">
        <f t="shared" si="1403"/>
        <v>1.98</v>
      </c>
      <c r="X760" s="55">
        <v>1.98</v>
      </c>
      <c r="Y760" s="55">
        <f t="shared" ref="Y760:AA760" si="1576">X760</f>
        <v>1.98</v>
      </c>
      <c r="Z760" s="55">
        <f t="shared" si="1576"/>
        <v>1.98</v>
      </c>
      <c r="AA760" s="55">
        <f t="shared" si="1576"/>
        <v>1.98</v>
      </c>
      <c r="AB760" s="147">
        <f t="shared" si="1421"/>
        <v>0.15</v>
      </c>
      <c r="AC760" s="147">
        <v>0.15</v>
      </c>
      <c r="AD760" s="147">
        <f t="shared" ref="AD760:AJ760" si="1577">AC760</f>
        <v>0.15</v>
      </c>
      <c r="AE760" s="147">
        <f t="shared" si="1577"/>
        <v>0.15</v>
      </c>
      <c r="AF760" s="147">
        <f t="shared" si="1577"/>
        <v>0.15</v>
      </c>
      <c r="AG760" s="147">
        <f t="shared" si="1577"/>
        <v>0.15</v>
      </c>
      <c r="AH760" s="147">
        <f t="shared" si="1577"/>
        <v>0.15</v>
      </c>
      <c r="AI760" s="147">
        <f t="shared" si="1577"/>
        <v>0.15</v>
      </c>
      <c r="AJ760" s="147">
        <f t="shared" si="1577"/>
        <v>0.15</v>
      </c>
      <c r="AK760" s="147">
        <v>0.15</v>
      </c>
      <c r="AL760" s="147">
        <f t="shared" ref="AL760:AN760" si="1578">AK760</f>
        <v>0.15</v>
      </c>
      <c r="AM760" s="147">
        <f t="shared" si="1578"/>
        <v>0.15</v>
      </c>
      <c r="AN760" s="147">
        <f t="shared" si="1578"/>
        <v>0.15</v>
      </c>
      <c r="AO760" s="420">
        <v>0</v>
      </c>
      <c r="AP760" s="431">
        <f t="shared" si="1407"/>
        <v>0</v>
      </c>
      <c r="AQ760" s="385">
        <v>120</v>
      </c>
      <c r="AR760" s="237">
        <f t="shared" si="1408"/>
        <v>18</v>
      </c>
      <c r="AS760" s="96">
        <v>720</v>
      </c>
      <c r="AT760" s="431">
        <f t="shared" si="1409"/>
        <v>108</v>
      </c>
      <c r="AU760" s="420">
        <v>7800</v>
      </c>
      <c r="AV760" s="431">
        <f t="shared" si="1410"/>
        <v>1170</v>
      </c>
      <c r="AW760" s="385">
        <v>4920</v>
      </c>
      <c r="AX760" s="431">
        <f t="shared" si="1411"/>
        <v>738</v>
      </c>
      <c r="AY760" s="386">
        <v>4920</v>
      </c>
      <c r="AZ760" s="431">
        <f t="shared" si="1412"/>
        <v>738</v>
      </c>
      <c r="BA760" s="386">
        <v>13080</v>
      </c>
      <c r="BB760" s="431">
        <f t="shared" si="1413"/>
        <v>1962</v>
      </c>
      <c r="BC760" s="386">
        <v>7560</v>
      </c>
      <c r="BD760" s="431">
        <f t="shared" si="1424"/>
        <v>1134</v>
      </c>
      <c r="BE760" s="385">
        <v>5760</v>
      </c>
      <c r="BF760" s="431">
        <f t="shared" si="1414"/>
        <v>864</v>
      </c>
      <c r="BG760" s="386">
        <v>12240</v>
      </c>
      <c r="BH760" s="431">
        <f t="shared" si="1415"/>
        <v>1836</v>
      </c>
      <c r="BI760" s="386">
        <v>20160</v>
      </c>
      <c r="BJ760" s="431">
        <f t="shared" si="1416"/>
        <v>3024</v>
      </c>
      <c r="BK760" s="385">
        <v>21960</v>
      </c>
      <c r="BL760" s="445">
        <f t="shared" si="1417"/>
        <v>3294</v>
      </c>
      <c r="BM760" s="77" t="s">
        <v>1540</v>
      </c>
      <c r="BN760" s="306"/>
      <c r="BO760" s="599"/>
      <c r="BP760" s="306" t="str">
        <f t="shared" si="1425"/>
        <v>P10277-001</v>
      </c>
    </row>
    <row r="761" spans="1:68" ht="14.25" hidden="1" customHeight="1">
      <c r="A761" s="493" t="s">
        <v>864</v>
      </c>
      <c r="B761" s="130" t="s">
        <v>1422</v>
      </c>
      <c r="C761" s="544" t="s">
        <v>87</v>
      </c>
      <c r="D761" s="549" t="s">
        <v>225</v>
      </c>
      <c r="E761" s="550" t="s">
        <v>194</v>
      </c>
      <c r="F761" s="1070"/>
      <c r="G761" s="214">
        <v>2024</v>
      </c>
      <c r="H761" s="176" t="s">
        <v>212</v>
      </c>
      <c r="I761" s="176" t="s">
        <v>204</v>
      </c>
      <c r="J761" s="330" t="s">
        <v>196</v>
      </c>
      <c r="K761" s="176" t="s">
        <v>1265</v>
      </c>
      <c r="L761" s="176" t="s">
        <v>167</v>
      </c>
      <c r="M761" s="327" t="s">
        <v>1478</v>
      </c>
      <c r="N761" s="55">
        <v>1.9</v>
      </c>
      <c r="O761" s="55">
        <f t="shared" si="1418"/>
        <v>1.98</v>
      </c>
      <c r="P761" s="55">
        <v>1.98</v>
      </c>
      <c r="Q761" s="55">
        <f t="shared" si="1419"/>
        <v>1.98</v>
      </c>
      <c r="R761" s="55">
        <f t="shared" si="1419"/>
        <v>1.98</v>
      </c>
      <c r="S761" s="55">
        <f t="shared" si="1419"/>
        <v>1.98</v>
      </c>
      <c r="T761" s="55">
        <f t="shared" si="1403"/>
        <v>1.98</v>
      </c>
      <c r="U761" s="55">
        <f t="shared" si="1403"/>
        <v>1.98</v>
      </c>
      <c r="V761" s="55">
        <f t="shared" si="1403"/>
        <v>1.98</v>
      </c>
      <c r="W761" s="55">
        <f t="shared" si="1403"/>
        <v>1.98</v>
      </c>
      <c r="X761" s="55">
        <v>1.98</v>
      </c>
      <c r="Y761" s="55">
        <f t="shared" ref="Y761:AA761" si="1579">X761</f>
        <v>1.98</v>
      </c>
      <c r="Z761" s="55">
        <f t="shared" si="1579"/>
        <v>1.98</v>
      </c>
      <c r="AA761" s="55">
        <f t="shared" si="1579"/>
        <v>1.98</v>
      </c>
      <c r="AB761" s="147">
        <f t="shared" si="1421"/>
        <v>0.15</v>
      </c>
      <c r="AC761" s="147">
        <v>0.15</v>
      </c>
      <c r="AD761" s="147">
        <f t="shared" ref="AD761:AJ761" si="1580">AC761</f>
        <v>0.15</v>
      </c>
      <c r="AE761" s="147">
        <f t="shared" si="1580"/>
        <v>0.15</v>
      </c>
      <c r="AF761" s="147">
        <f t="shared" si="1580"/>
        <v>0.15</v>
      </c>
      <c r="AG761" s="147">
        <f t="shared" si="1580"/>
        <v>0.15</v>
      </c>
      <c r="AH761" s="147">
        <f t="shared" si="1580"/>
        <v>0.15</v>
      </c>
      <c r="AI761" s="147">
        <f t="shared" si="1580"/>
        <v>0.15</v>
      </c>
      <c r="AJ761" s="147">
        <f t="shared" si="1580"/>
        <v>0.15</v>
      </c>
      <c r="AK761" s="147">
        <v>0.15</v>
      </c>
      <c r="AL761" s="147">
        <f t="shared" ref="AL761:AN761" si="1581">AK761</f>
        <v>0.15</v>
      </c>
      <c r="AM761" s="147">
        <f t="shared" si="1581"/>
        <v>0.15</v>
      </c>
      <c r="AN761" s="147">
        <f t="shared" si="1581"/>
        <v>0.15</v>
      </c>
      <c r="AO761" s="420">
        <v>0</v>
      </c>
      <c r="AP761" s="431">
        <f t="shared" si="1407"/>
        <v>0</v>
      </c>
      <c r="AQ761" s="385">
        <v>0</v>
      </c>
      <c r="AR761" s="237">
        <f t="shared" si="1408"/>
        <v>0</v>
      </c>
      <c r="AS761" s="96">
        <v>0</v>
      </c>
      <c r="AT761" s="431">
        <f t="shared" si="1409"/>
        <v>0</v>
      </c>
      <c r="AU761" s="420">
        <v>0</v>
      </c>
      <c r="AV761" s="431">
        <f t="shared" si="1410"/>
        <v>0</v>
      </c>
      <c r="AW761" s="385">
        <v>120</v>
      </c>
      <c r="AX761" s="431">
        <f t="shared" si="1411"/>
        <v>18</v>
      </c>
      <c r="AY761" s="386">
        <v>0</v>
      </c>
      <c r="AZ761" s="431">
        <f t="shared" si="1412"/>
        <v>0</v>
      </c>
      <c r="BA761" s="386">
        <v>0</v>
      </c>
      <c r="BB761" s="431">
        <f t="shared" si="1413"/>
        <v>0</v>
      </c>
      <c r="BC761" s="386">
        <v>120</v>
      </c>
      <c r="BD761" s="431">
        <f t="shared" si="1424"/>
        <v>18</v>
      </c>
      <c r="BE761" s="385">
        <v>0</v>
      </c>
      <c r="BF761" s="431">
        <f t="shared" si="1414"/>
        <v>0</v>
      </c>
      <c r="BG761" s="386">
        <v>4920</v>
      </c>
      <c r="BH761" s="431">
        <f t="shared" si="1415"/>
        <v>738</v>
      </c>
      <c r="BI761" s="386">
        <v>360</v>
      </c>
      <c r="BJ761" s="431">
        <f t="shared" si="1416"/>
        <v>54</v>
      </c>
      <c r="BK761" s="385">
        <v>240</v>
      </c>
      <c r="BL761" s="445">
        <f t="shared" si="1417"/>
        <v>36</v>
      </c>
      <c r="BM761" s="77" t="s">
        <v>1540</v>
      </c>
      <c r="BN761" s="306"/>
      <c r="BO761" s="599"/>
      <c r="BP761" s="306" t="str">
        <f t="shared" si="1425"/>
        <v>P10277-001</v>
      </c>
    </row>
    <row r="762" spans="1:68" ht="14.25" hidden="1" customHeight="1">
      <c r="A762" s="493" t="s">
        <v>864</v>
      </c>
      <c r="B762" s="130" t="s">
        <v>1422</v>
      </c>
      <c r="C762" s="544" t="s">
        <v>87</v>
      </c>
      <c r="D762" s="549" t="s">
        <v>225</v>
      </c>
      <c r="E762" s="550" t="s">
        <v>194</v>
      </c>
      <c r="F762" s="1070"/>
      <c r="G762" s="214">
        <v>2021</v>
      </c>
      <c r="H762" s="176" t="s">
        <v>212</v>
      </c>
      <c r="I762" s="176" t="s">
        <v>204</v>
      </c>
      <c r="J762" s="330" t="s">
        <v>196</v>
      </c>
      <c r="K762" s="176" t="s">
        <v>1181</v>
      </c>
      <c r="L762" s="176" t="s">
        <v>167</v>
      </c>
      <c r="M762" s="327" t="s">
        <v>1474</v>
      </c>
      <c r="N762" s="55">
        <v>2.17</v>
      </c>
      <c r="O762" s="55">
        <f t="shared" si="1418"/>
        <v>2.0099999999999998</v>
      </c>
      <c r="P762" s="55">
        <v>2.0099999999999998</v>
      </c>
      <c r="Q762" s="55">
        <f t="shared" si="1419"/>
        <v>2.0099999999999998</v>
      </c>
      <c r="R762" s="55">
        <f t="shared" si="1419"/>
        <v>2.0099999999999998</v>
      </c>
      <c r="S762" s="55">
        <f t="shared" si="1419"/>
        <v>2.0099999999999998</v>
      </c>
      <c r="T762" s="55">
        <f t="shared" si="1403"/>
        <v>2.0099999999999998</v>
      </c>
      <c r="U762" s="55">
        <f t="shared" si="1403"/>
        <v>2.0099999999999998</v>
      </c>
      <c r="V762" s="55">
        <f t="shared" si="1403"/>
        <v>2.0099999999999998</v>
      </c>
      <c r="W762" s="55">
        <f t="shared" si="1403"/>
        <v>2.0099999999999998</v>
      </c>
      <c r="X762" s="55">
        <v>2.0099999999999998</v>
      </c>
      <c r="Y762" s="55">
        <f t="shared" ref="Y762:AA762" si="1582">X762</f>
        <v>2.0099999999999998</v>
      </c>
      <c r="Z762" s="55">
        <f t="shared" si="1582"/>
        <v>2.0099999999999998</v>
      </c>
      <c r="AA762" s="55">
        <f t="shared" si="1582"/>
        <v>2.0099999999999998</v>
      </c>
      <c r="AB762" s="147">
        <f t="shared" si="1421"/>
        <v>0.1</v>
      </c>
      <c r="AC762" s="147">
        <v>0.1</v>
      </c>
      <c r="AD762" s="147">
        <f t="shared" ref="AD762:AJ762" si="1583">AC762</f>
        <v>0.1</v>
      </c>
      <c r="AE762" s="147">
        <f t="shared" si="1583"/>
        <v>0.1</v>
      </c>
      <c r="AF762" s="147">
        <f t="shared" si="1583"/>
        <v>0.1</v>
      </c>
      <c r="AG762" s="147">
        <f t="shared" si="1583"/>
        <v>0.1</v>
      </c>
      <c r="AH762" s="147">
        <f t="shared" si="1583"/>
        <v>0.1</v>
      </c>
      <c r="AI762" s="147">
        <f t="shared" si="1583"/>
        <v>0.1</v>
      </c>
      <c r="AJ762" s="147">
        <f t="shared" si="1583"/>
        <v>0.1</v>
      </c>
      <c r="AK762" s="147">
        <v>0.1</v>
      </c>
      <c r="AL762" s="147">
        <f t="shared" ref="AL762:AN762" si="1584">AK762</f>
        <v>0.1</v>
      </c>
      <c r="AM762" s="147">
        <f t="shared" si="1584"/>
        <v>0.1</v>
      </c>
      <c r="AN762" s="147">
        <f t="shared" si="1584"/>
        <v>0.1</v>
      </c>
      <c r="AO762" s="420">
        <v>5400</v>
      </c>
      <c r="AP762" s="431">
        <f t="shared" si="1407"/>
        <v>540</v>
      </c>
      <c r="AQ762" s="385">
        <v>5040</v>
      </c>
      <c r="AR762" s="237">
        <f t="shared" si="1408"/>
        <v>504</v>
      </c>
      <c r="AS762" s="96">
        <v>2900</v>
      </c>
      <c r="AT762" s="431">
        <f t="shared" si="1409"/>
        <v>290</v>
      </c>
      <c r="AU762" s="420">
        <v>1080</v>
      </c>
      <c r="AV762" s="431">
        <f t="shared" si="1410"/>
        <v>108</v>
      </c>
      <c r="AW762" s="385">
        <v>5040</v>
      </c>
      <c r="AX762" s="431">
        <f t="shared" si="1411"/>
        <v>504</v>
      </c>
      <c r="AY762" s="386">
        <v>960</v>
      </c>
      <c r="AZ762" s="431">
        <f t="shared" si="1412"/>
        <v>96</v>
      </c>
      <c r="BA762" s="386">
        <v>3840</v>
      </c>
      <c r="BB762" s="431">
        <f t="shared" si="1413"/>
        <v>384</v>
      </c>
      <c r="BC762" s="386">
        <v>5760</v>
      </c>
      <c r="BD762" s="431">
        <f t="shared" si="1424"/>
        <v>576</v>
      </c>
      <c r="BE762" s="385">
        <v>2280</v>
      </c>
      <c r="BF762" s="431">
        <f t="shared" si="1414"/>
        <v>228</v>
      </c>
      <c r="BG762" s="386">
        <v>1440</v>
      </c>
      <c r="BH762" s="431">
        <f t="shared" si="1415"/>
        <v>144</v>
      </c>
      <c r="BI762" s="386">
        <v>3960</v>
      </c>
      <c r="BJ762" s="431">
        <f t="shared" si="1416"/>
        <v>396</v>
      </c>
      <c r="BK762" s="385">
        <v>480</v>
      </c>
      <c r="BL762" s="445">
        <f t="shared" si="1417"/>
        <v>48</v>
      </c>
      <c r="BM762" s="77" t="s">
        <v>736</v>
      </c>
      <c r="BN762" s="306"/>
      <c r="BO762" s="599"/>
      <c r="BP762" s="306" t="str">
        <f t="shared" si="1425"/>
        <v>M27539-001</v>
      </c>
    </row>
    <row r="763" spans="1:68" ht="14.25" hidden="1" customHeight="1">
      <c r="A763" s="493" t="s">
        <v>864</v>
      </c>
      <c r="B763" s="130" t="s">
        <v>1422</v>
      </c>
      <c r="C763" s="544" t="s">
        <v>87</v>
      </c>
      <c r="D763" s="549" t="s">
        <v>225</v>
      </c>
      <c r="E763" s="550" t="s">
        <v>194</v>
      </c>
      <c r="F763" s="1070"/>
      <c r="G763" s="214">
        <v>2021</v>
      </c>
      <c r="H763" s="176" t="s">
        <v>212</v>
      </c>
      <c r="I763" s="176" t="s">
        <v>204</v>
      </c>
      <c r="J763" s="330" t="s">
        <v>196</v>
      </c>
      <c r="K763" s="176" t="s">
        <v>1265</v>
      </c>
      <c r="L763" s="176" t="s">
        <v>167</v>
      </c>
      <c r="M763" s="327" t="s">
        <v>1474</v>
      </c>
      <c r="N763" s="55">
        <v>2.06</v>
      </c>
      <c r="O763" s="55">
        <f t="shared" si="1418"/>
        <v>1.96</v>
      </c>
      <c r="P763" s="55">
        <v>1.96</v>
      </c>
      <c r="Q763" s="55">
        <f t="shared" si="1419"/>
        <v>1.96</v>
      </c>
      <c r="R763" s="55">
        <f t="shared" si="1419"/>
        <v>1.96</v>
      </c>
      <c r="S763" s="55">
        <f t="shared" si="1419"/>
        <v>1.96</v>
      </c>
      <c r="T763" s="55">
        <f t="shared" si="1403"/>
        <v>1.96</v>
      </c>
      <c r="U763" s="55">
        <f t="shared" si="1403"/>
        <v>1.96</v>
      </c>
      <c r="V763" s="55">
        <f t="shared" si="1403"/>
        <v>1.96</v>
      </c>
      <c r="W763" s="55">
        <f t="shared" si="1403"/>
        <v>1.96</v>
      </c>
      <c r="X763" s="55">
        <v>1.96</v>
      </c>
      <c r="Y763" s="55">
        <f t="shared" ref="Y763:AA763" si="1585">X763</f>
        <v>1.96</v>
      </c>
      <c r="Z763" s="55">
        <f t="shared" si="1585"/>
        <v>1.96</v>
      </c>
      <c r="AA763" s="55">
        <f t="shared" si="1585"/>
        <v>1.96</v>
      </c>
      <c r="AB763" s="147">
        <f t="shared" si="1421"/>
        <v>0.12</v>
      </c>
      <c r="AC763" s="147">
        <v>0.12</v>
      </c>
      <c r="AD763" s="147">
        <f t="shared" ref="AD763:AJ763" si="1586">AC763</f>
        <v>0.12</v>
      </c>
      <c r="AE763" s="147">
        <f t="shared" si="1586"/>
        <v>0.12</v>
      </c>
      <c r="AF763" s="147">
        <f t="shared" si="1586"/>
        <v>0.12</v>
      </c>
      <c r="AG763" s="147">
        <f t="shared" si="1586"/>
        <v>0.12</v>
      </c>
      <c r="AH763" s="147">
        <f t="shared" si="1586"/>
        <v>0.12</v>
      </c>
      <c r="AI763" s="147">
        <f t="shared" si="1586"/>
        <v>0.12</v>
      </c>
      <c r="AJ763" s="147">
        <f t="shared" si="1586"/>
        <v>0.12</v>
      </c>
      <c r="AK763" s="147">
        <v>0.12</v>
      </c>
      <c r="AL763" s="147">
        <f t="shared" ref="AL763:AN763" si="1587">AK763</f>
        <v>0.12</v>
      </c>
      <c r="AM763" s="147">
        <f t="shared" si="1587"/>
        <v>0.12</v>
      </c>
      <c r="AN763" s="147">
        <f t="shared" si="1587"/>
        <v>0.12</v>
      </c>
      <c r="AO763" s="420">
        <v>0</v>
      </c>
      <c r="AP763" s="431">
        <f t="shared" si="1407"/>
        <v>0</v>
      </c>
      <c r="AQ763" s="385">
        <v>0</v>
      </c>
      <c r="AR763" s="237">
        <f t="shared" si="1408"/>
        <v>0</v>
      </c>
      <c r="AS763" s="96">
        <v>0</v>
      </c>
      <c r="AT763" s="431">
        <f t="shared" si="1409"/>
        <v>0</v>
      </c>
      <c r="AU763" s="420">
        <v>0</v>
      </c>
      <c r="AV763" s="431">
        <f t="shared" si="1410"/>
        <v>0</v>
      </c>
      <c r="AW763" s="385">
        <v>0</v>
      </c>
      <c r="AX763" s="431">
        <f t="shared" si="1411"/>
        <v>0</v>
      </c>
      <c r="AY763" s="386">
        <v>0</v>
      </c>
      <c r="AZ763" s="431">
        <f t="shared" si="1412"/>
        <v>0</v>
      </c>
      <c r="BA763" s="386">
        <v>0</v>
      </c>
      <c r="BB763" s="431">
        <f t="shared" si="1413"/>
        <v>0</v>
      </c>
      <c r="BC763" s="386">
        <v>0</v>
      </c>
      <c r="BD763" s="431">
        <f t="shared" si="1424"/>
        <v>0</v>
      </c>
      <c r="BE763" s="385">
        <v>0</v>
      </c>
      <c r="BF763" s="431">
        <f t="shared" si="1414"/>
        <v>0</v>
      </c>
      <c r="BG763" s="386">
        <v>0</v>
      </c>
      <c r="BH763" s="431">
        <f t="shared" si="1415"/>
        <v>0</v>
      </c>
      <c r="BI763" s="386">
        <v>0</v>
      </c>
      <c r="BJ763" s="431">
        <f t="shared" si="1416"/>
        <v>0</v>
      </c>
      <c r="BK763" s="385">
        <v>0</v>
      </c>
      <c r="BL763" s="445">
        <f t="shared" si="1417"/>
        <v>0</v>
      </c>
      <c r="BM763" s="77" t="s">
        <v>1537</v>
      </c>
      <c r="BN763" s="306"/>
      <c r="BO763" s="599"/>
      <c r="BP763" s="306" t="str">
        <f t="shared" si="1425"/>
        <v>M52962-001</v>
      </c>
    </row>
    <row r="764" spans="1:68" ht="14.25" hidden="1" customHeight="1">
      <c r="A764" s="493" t="s">
        <v>864</v>
      </c>
      <c r="B764" s="130" t="s">
        <v>1422</v>
      </c>
      <c r="C764" s="544" t="s">
        <v>87</v>
      </c>
      <c r="D764" s="549" t="s">
        <v>225</v>
      </c>
      <c r="E764" s="550" t="s">
        <v>194</v>
      </c>
      <c r="F764" s="1070"/>
      <c r="G764" s="214">
        <v>2021</v>
      </c>
      <c r="H764" s="176" t="s">
        <v>212</v>
      </c>
      <c r="I764" s="176" t="s">
        <v>204</v>
      </c>
      <c r="J764" s="330" t="s">
        <v>196</v>
      </c>
      <c r="K764" s="176" t="s">
        <v>1265</v>
      </c>
      <c r="L764" s="176" t="s">
        <v>167</v>
      </c>
      <c r="M764" s="327" t="s">
        <v>1474</v>
      </c>
      <c r="N764" s="55">
        <v>2.16</v>
      </c>
      <c r="O764" s="55">
        <f t="shared" si="1418"/>
        <v>2.14</v>
      </c>
      <c r="P764" s="55">
        <v>2.16</v>
      </c>
      <c r="Q764" s="55">
        <f t="shared" si="1419"/>
        <v>2.16</v>
      </c>
      <c r="R764" s="55">
        <f t="shared" si="1419"/>
        <v>2.16</v>
      </c>
      <c r="S764" s="55">
        <f t="shared" si="1419"/>
        <v>2.16</v>
      </c>
      <c r="T764" s="55">
        <f t="shared" si="1403"/>
        <v>2.16</v>
      </c>
      <c r="U764" s="55">
        <f t="shared" si="1403"/>
        <v>2.16</v>
      </c>
      <c r="V764" s="55">
        <f t="shared" si="1403"/>
        <v>2.16</v>
      </c>
      <c r="W764" s="55">
        <f t="shared" si="1403"/>
        <v>2.16</v>
      </c>
      <c r="X764" s="55">
        <v>2.14</v>
      </c>
      <c r="Y764" s="55">
        <f t="shared" ref="Y764:AA764" si="1588">X764</f>
        <v>2.14</v>
      </c>
      <c r="Z764" s="55">
        <f t="shared" si="1588"/>
        <v>2.14</v>
      </c>
      <c r="AA764" s="55">
        <f t="shared" si="1588"/>
        <v>2.14</v>
      </c>
      <c r="AB764" s="147">
        <f t="shared" si="1421"/>
        <v>0.15</v>
      </c>
      <c r="AC764" s="147">
        <v>0.15</v>
      </c>
      <c r="AD764" s="147">
        <f t="shared" ref="AD764:AJ764" si="1589">AC764</f>
        <v>0.15</v>
      </c>
      <c r="AE764" s="147">
        <f t="shared" si="1589"/>
        <v>0.15</v>
      </c>
      <c r="AF764" s="147">
        <f t="shared" si="1589"/>
        <v>0.15</v>
      </c>
      <c r="AG764" s="147">
        <f t="shared" si="1589"/>
        <v>0.15</v>
      </c>
      <c r="AH764" s="147">
        <f t="shared" si="1589"/>
        <v>0.15</v>
      </c>
      <c r="AI764" s="147">
        <f t="shared" si="1589"/>
        <v>0.15</v>
      </c>
      <c r="AJ764" s="147">
        <f t="shared" si="1589"/>
        <v>0.15</v>
      </c>
      <c r="AK764" s="147">
        <v>0.54</v>
      </c>
      <c r="AL764" s="147">
        <f t="shared" ref="AL764:AN764" si="1590">AK764</f>
        <v>0.54</v>
      </c>
      <c r="AM764" s="147">
        <f t="shared" si="1590"/>
        <v>0.54</v>
      </c>
      <c r="AN764" s="147">
        <f t="shared" si="1590"/>
        <v>0.54</v>
      </c>
      <c r="AO764" s="420">
        <v>0</v>
      </c>
      <c r="AP764" s="431">
        <f t="shared" si="1407"/>
        <v>0</v>
      </c>
      <c r="AQ764" s="385">
        <v>0</v>
      </c>
      <c r="AR764" s="237">
        <f t="shared" si="1408"/>
        <v>0</v>
      </c>
      <c r="AS764" s="96">
        <v>0</v>
      </c>
      <c r="AT764" s="431">
        <f t="shared" si="1409"/>
        <v>0</v>
      </c>
      <c r="AU764" s="420">
        <v>0</v>
      </c>
      <c r="AV764" s="431">
        <f t="shared" si="1410"/>
        <v>0</v>
      </c>
      <c r="AW764" s="385">
        <v>0</v>
      </c>
      <c r="AX764" s="431">
        <f t="shared" si="1411"/>
        <v>0</v>
      </c>
      <c r="AY764" s="386">
        <v>0</v>
      </c>
      <c r="AZ764" s="431">
        <f t="shared" si="1412"/>
        <v>0</v>
      </c>
      <c r="BA764" s="386">
        <v>0</v>
      </c>
      <c r="BB764" s="431">
        <f t="shared" si="1413"/>
        <v>0</v>
      </c>
      <c r="BC764" s="386">
        <v>0</v>
      </c>
      <c r="BD764" s="431">
        <f t="shared" si="1424"/>
        <v>0</v>
      </c>
      <c r="BE764" s="385">
        <v>0</v>
      </c>
      <c r="BF764" s="431">
        <f t="shared" si="1414"/>
        <v>0</v>
      </c>
      <c r="BG764" s="386">
        <v>0</v>
      </c>
      <c r="BH764" s="431">
        <f t="shared" si="1415"/>
        <v>0</v>
      </c>
      <c r="BI764" s="386">
        <v>0</v>
      </c>
      <c r="BJ764" s="431">
        <f t="shared" si="1416"/>
        <v>0</v>
      </c>
      <c r="BK764" s="385">
        <v>0</v>
      </c>
      <c r="BL764" s="445">
        <f t="shared" si="1417"/>
        <v>0</v>
      </c>
      <c r="BM764" s="77" t="s">
        <v>1538</v>
      </c>
      <c r="BN764" s="306"/>
      <c r="BO764" s="599"/>
      <c r="BP764" s="306" t="str">
        <f t="shared" si="1425"/>
        <v>N51149-xx1</v>
      </c>
    </row>
    <row r="765" spans="1:68" ht="14.25" hidden="1" customHeight="1">
      <c r="A765" s="493" t="s">
        <v>864</v>
      </c>
      <c r="B765" s="130" t="s">
        <v>1422</v>
      </c>
      <c r="C765" s="544" t="s">
        <v>87</v>
      </c>
      <c r="D765" s="549" t="s">
        <v>225</v>
      </c>
      <c r="E765" s="550" t="s">
        <v>194</v>
      </c>
      <c r="F765" s="1070"/>
      <c r="G765" s="214">
        <v>2021</v>
      </c>
      <c r="H765" s="176" t="s">
        <v>212</v>
      </c>
      <c r="I765" s="176" t="s">
        <v>204</v>
      </c>
      <c r="J765" s="330" t="s">
        <v>196</v>
      </c>
      <c r="K765" s="176" t="s">
        <v>1265</v>
      </c>
      <c r="L765" s="176" t="s">
        <v>167</v>
      </c>
      <c r="M765" s="327" t="s">
        <v>1474</v>
      </c>
      <c r="N765" s="55">
        <v>2.2599999999999998</v>
      </c>
      <c r="O765" s="55">
        <f t="shared" si="1418"/>
        <v>2.2599999999999998</v>
      </c>
      <c r="P765" s="55">
        <v>2.2599999999999998</v>
      </c>
      <c r="Q765" s="55">
        <f t="shared" si="1419"/>
        <v>2.2599999999999998</v>
      </c>
      <c r="R765" s="55">
        <f t="shared" si="1419"/>
        <v>2.2599999999999998</v>
      </c>
      <c r="S765" s="55">
        <f t="shared" si="1419"/>
        <v>2.2599999999999998</v>
      </c>
      <c r="T765" s="55">
        <f t="shared" si="1403"/>
        <v>2.2599999999999998</v>
      </c>
      <c r="U765" s="55">
        <f t="shared" si="1403"/>
        <v>2.2599999999999998</v>
      </c>
      <c r="V765" s="55">
        <f t="shared" si="1403"/>
        <v>2.2599999999999998</v>
      </c>
      <c r="W765" s="55">
        <f t="shared" si="1403"/>
        <v>2.2599999999999998</v>
      </c>
      <c r="X765" s="55">
        <v>2.2599999999999998</v>
      </c>
      <c r="Y765" s="55">
        <f t="shared" ref="Y765:AA765" si="1591">X765</f>
        <v>2.2599999999999998</v>
      </c>
      <c r="Z765" s="55">
        <f t="shared" si="1591"/>
        <v>2.2599999999999998</v>
      </c>
      <c r="AA765" s="55">
        <f t="shared" si="1591"/>
        <v>2.2599999999999998</v>
      </c>
      <c r="AB765" s="147">
        <f t="shared" si="1421"/>
        <v>0.19</v>
      </c>
      <c r="AC765" s="147">
        <v>0.19</v>
      </c>
      <c r="AD765" s="147">
        <f t="shared" ref="AD765:AJ765" si="1592">AC765</f>
        <v>0.19</v>
      </c>
      <c r="AE765" s="147">
        <f t="shared" si="1592"/>
        <v>0.19</v>
      </c>
      <c r="AF765" s="147">
        <f t="shared" si="1592"/>
        <v>0.19</v>
      </c>
      <c r="AG765" s="147">
        <f t="shared" si="1592"/>
        <v>0.19</v>
      </c>
      <c r="AH765" s="147">
        <f t="shared" si="1592"/>
        <v>0.19</v>
      </c>
      <c r="AI765" s="147">
        <f t="shared" si="1592"/>
        <v>0.19</v>
      </c>
      <c r="AJ765" s="147">
        <f t="shared" si="1592"/>
        <v>0.19</v>
      </c>
      <c r="AK765" s="147">
        <v>0.19</v>
      </c>
      <c r="AL765" s="147">
        <f t="shared" ref="AL765:AN765" si="1593">AK765</f>
        <v>0.19</v>
      </c>
      <c r="AM765" s="147">
        <f t="shared" si="1593"/>
        <v>0.19</v>
      </c>
      <c r="AN765" s="147">
        <f t="shared" si="1593"/>
        <v>0.19</v>
      </c>
      <c r="AO765" s="420">
        <v>6480</v>
      </c>
      <c r="AP765" s="431">
        <f t="shared" si="1407"/>
        <v>1231.2</v>
      </c>
      <c r="AQ765" s="385">
        <v>25920</v>
      </c>
      <c r="AR765" s="237">
        <f t="shared" si="1408"/>
        <v>4924.8</v>
      </c>
      <c r="AS765" s="96">
        <v>1800</v>
      </c>
      <c r="AT765" s="431">
        <f t="shared" si="1409"/>
        <v>342</v>
      </c>
      <c r="AU765" s="420">
        <v>17160</v>
      </c>
      <c r="AV765" s="431">
        <f t="shared" si="1410"/>
        <v>3260.4</v>
      </c>
      <c r="AW765" s="385">
        <v>6840</v>
      </c>
      <c r="AX765" s="431">
        <f t="shared" si="1411"/>
        <v>1299.5999999999999</v>
      </c>
      <c r="AY765" s="386">
        <v>2880</v>
      </c>
      <c r="AZ765" s="431">
        <f t="shared" si="1412"/>
        <v>547.20000000000005</v>
      </c>
      <c r="BA765" s="386">
        <v>5640</v>
      </c>
      <c r="BB765" s="431">
        <f t="shared" si="1413"/>
        <v>1071.5999999999999</v>
      </c>
      <c r="BC765" s="386">
        <v>3840</v>
      </c>
      <c r="BD765" s="431">
        <f t="shared" si="1424"/>
        <v>729.6</v>
      </c>
      <c r="BE765" s="385">
        <v>0</v>
      </c>
      <c r="BF765" s="431">
        <f t="shared" si="1414"/>
        <v>0</v>
      </c>
      <c r="BG765" s="386">
        <v>0</v>
      </c>
      <c r="BH765" s="431">
        <f t="shared" si="1415"/>
        <v>0</v>
      </c>
      <c r="BI765" s="386">
        <v>8760</v>
      </c>
      <c r="BJ765" s="431">
        <f t="shared" si="1416"/>
        <v>1664.4</v>
      </c>
      <c r="BK765" s="385">
        <v>0</v>
      </c>
      <c r="BL765" s="445">
        <f t="shared" si="1417"/>
        <v>0</v>
      </c>
      <c r="BM765" s="77" t="s">
        <v>1539</v>
      </c>
      <c r="BN765" s="306"/>
      <c r="BO765" s="599"/>
      <c r="BP765" s="306" t="str">
        <f t="shared" si="1425"/>
        <v>N69207-xx1</v>
      </c>
    </row>
    <row r="766" spans="1:68" ht="14.25" hidden="1" customHeight="1">
      <c r="A766" s="493" t="s">
        <v>864</v>
      </c>
      <c r="B766" s="130" t="s">
        <v>1422</v>
      </c>
      <c r="C766" s="544" t="s">
        <v>87</v>
      </c>
      <c r="D766" s="549" t="s">
        <v>225</v>
      </c>
      <c r="E766" s="550" t="s">
        <v>194</v>
      </c>
      <c r="F766" s="1070"/>
      <c r="G766" s="214">
        <v>2024</v>
      </c>
      <c r="H766" s="176" t="s">
        <v>212</v>
      </c>
      <c r="I766" s="176" t="s">
        <v>204</v>
      </c>
      <c r="J766" s="330" t="s">
        <v>196</v>
      </c>
      <c r="K766" s="176" t="s">
        <v>1541</v>
      </c>
      <c r="L766" s="176" t="s">
        <v>167</v>
      </c>
      <c r="M766" s="327" t="s">
        <v>1474</v>
      </c>
      <c r="N766" s="55">
        <v>2.2599999999999998</v>
      </c>
      <c r="O766" s="55">
        <f t="shared" si="1418"/>
        <v>2.2599999999999998</v>
      </c>
      <c r="P766" s="55">
        <v>2.2599999999999998</v>
      </c>
      <c r="Q766" s="55">
        <f t="shared" si="1419"/>
        <v>2.2599999999999998</v>
      </c>
      <c r="R766" s="55">
        <f t="shared" si="1419"/>
        <v>2.2599999999999998</v>
      </c>
      <c r="S766" s="55">
        <f t="shared" si="1419"/>
        <v>2.2599999999999998</v>
      </c>
      <c r="T766" s="55">
        <f t="shared" si="1403"/>
        <v>2.2599999999999998</v>
      </c>
      <c r="U766" s="55">
        <f t="shared" si="1403"/>
        <v>2.2599999999999998</v>
      </c>
      <c r="V766" s="55">
        <f t="shared" si="1403"/>
        <v>2.2599999999999998</v>
      </c>
      <c r="W766" s="55">
        <f t="shared" si="1403"/>
        <v>2.2599999999999998</v>
      </c>
      <c r="X766" s="55">
        <v>2.2599999999999998</v>
      </c>
      <c r="Y766" s="55">
        <f t="shared" ref="Y766:AA766" si="1594">X766</f>
        <v>2.2599999999999998</v>
      </c>
      <c r="Z766" s="55">
        <f t="shared" si="1594"/>
        <v>2.2599999999999998</v>
      </c>
      <c r="AA766" s="55">
        <f t="shared" si="1594"/>
        <v>2.2599999999999998</v>
      </c>
      <c r="AB766" s="147">
        <f t="shared" si="1421"/>
        <v>0.19</v>
      </c>
      <c r="AC766" s="147">
        <v>0.19</v>
      </c>
      <c r="AD766" s="147">
        <f t="shared" ref="AD766:AJ766" si="1595">AC766</f>
        <v>0.19</v>
      </c>
      <c r="AE766" s="147">
        <f t="shared" si="1595"/>
        <v>0.19</v>
      </c>
      <c r="AF766" s="147">
        <f t="shared" si="1595"/>
        <v>0.19</v>
      </c>
      <c r="AG766" s="147">
        <f t="shared" si="1595"/>
        <v>0.19</v>
      </c>
      <c r="AH766" s="147">
        <f t="shared" si="1595"/>
        <v>0.19</v>
      </c>
      <c r="AI766" s="147">
        <f t="shared" si="1595"/>
        <v>0.19</v>
      </c>
      <c r="AJ766" s="147">
        <f t="shared" si="1595"/>
        <v>0.19</v>
      </c>
      <c r="AK766" s="147">
        <v>0.19</v>
      </c>
      <c r="AL766" s="147">
        <f t="shared" ref="AL766:AN766" si="1596">AK766</f>
        <v>0.19</v>
      </c>
      <c r="AM766" s="147">
        <f t="shared" si="1596"/>
        <v>0.19</v>
      </c>
      <c r="AN766" s="147">
        <f t="shared" si="1596"/>
        <v>0.19</v>
      </c>
      <c r="AO766" s="420">
        <v>0</v>
      </c>
      <c r="AP766" s="431">
        <f t="shared" si="1407"/>
        <v>0</v>
      </c>
      <c r="AQ766" s="385">
        <v>0</v>
      </c>
      <c r="AR766" s="237">
        <f t="shared" si="1408"/>
        <v>0</v>
      </c>
      <c r="AS766" s="96">
        <v>0</v>
      </c>
      <c r="AT766" s="431">
        <f t="shared" si="1409"/>
        <v>0</v>
      </c>
      <c r="AU766" s="420">
        <v>120</v>
      </c>
      <c r="AV766" s="431">
        <f t="shared" si="1410"/>
        <v>22.8</v>
      </c>
      <c r="AW766" s="385">
        <v>3480</v>
      </c>
      <c r="AX766" s="431">
        <f t="shared" si="1411"/>
        <v>661.2</v>
      </c>
      <c r="AY766" s="386">
        <v>840</v>
      </c>
      <c r="AZ766" s="431">
        <f t="shared" si="1412"/>
        <v>159.6</v>
      </c>
      <c r="BA766" s="386">
        <v>4080</v>
      </c>
      <c r="BB766" s="431">
        <f t="shared" si="1413"/>
        <v>775.2</v>
      </c>
      <c r="BC766" s="386">
        <v>2760</v>
      </c>
      <c r="BD766" s="431">
        <f t="shared" si="1424"/>
        <v>524.4</v>
      </c>
      <c r="BE766" s="385">
        <v>5400</v>
      </c>
      <c r="BF766" s="431">
        <f t="shared" si="1414"/>
        <v>1026</v>
      </c>
      <c r="BG766" s="386">
        <v>6360</v>
      </c>
      <c r="BH766" s="431">
        <f t="shared" si="1415"/>
        <v>1208.4000000000001</v>
      </c>
      <c r="BI766" s="386">
        <v>19200</v>
      </c>
      <c r="BJ766" s="431">
        <f t="shared" si="1416"/>
        <v>3648</v>
      </c>
      <c r="BK766" s="385">
        <v>3360</v>
      </c>
      <c r="BL766" s="445">
        <f t="shared" si="1417"/>
        <v>638.4</v>
      </c>
      <c r="BM766" s="77" t="s">
        <v>1542</v>
      </c>
      <c r="BN766" s="306"/>
      <c r="BO766" s="599"/>
      <c r="BP766" s="306" t="str">
        <f t="shared" si="1425"/>
        <v>P13184-001</v>
      </c>
    </row>
    <row r="767" spans="1:68" ht="14.25" hidden="1" customHeight="1">
      <c r="A767" s="493" t="s">
        <v>864</v>
      </c>
      <c r="B767" s="130" t="s">
        <v>1422</v>
      </c>
      <c r="C767" s="544" t="s">
        <v>87</v>
      </c>
      <c r="D767" s="549" t="s">
        <v>225</v>
      </c>
      <c r="E767" s="550" t="s">
        <v>194</v>
      </c>
      <c r="F767" s="1070"/>
      <c r="G767" s="214">
        <v>2024</v>
      </c>
      <c r="H767" s="176" t="s">
        <v>212</v>
      </c>
      <c r="I767" s="176" t="s">
        <v>204</v>
      </c>
      <c r="J767" s="330" t="s">
        <v>196</v>
      </c>
      <c r="K767" s="176" t="s">
        <v>1265</v>
      </c>
      <c r="L767" s="176" t="s">
        <v>167</v>
      </c>
      <c r="M767" s="327" t="s">
        <v>1474</v>
      </c>
      <c r="N767" s="55">
        <v>1.9</v>
      </c>
      <c r="O767" s="55">
        <f t="shared" si="1418"/>
        <v>1.98</v>
      </c>
      <c r="P767" s="55">
        <v>1.98</v>
      </c>
      <c r="Q767" s="55">
        <f t="shared" si="1419"/>
        <v>1.98</v>
      </c>
      <c r="R767" s="55">
        <f t="shared" si="1419"/>
        <v>1.98</v>
      </c>
      <c r="S767" s="55">
        <f t="shared" si="1419"/>
        <v>1.98</v>
      </c>
      <c r="T767" s="55">
        <f t="shared" si="1403"/>
        <v>1.98</v>
      </c>
      <c r="U767" s="55">
        <f t="shared" si="1403"/>
        <v>1.98</v>
      </c>
      <c r="V767" s="55">
        <f t="shared" si="1403"/>
        <v>1.98</v>
      </c>
      <c r="W767" s="55">
        <f t="shared" si="1403"/>
        <v>1.98</v>
      </c>
      <c r="X767" s="55">
        <v>1.98</v>
      </c>
      <c r="Y767" s="55">
        <f t="shared" ref="Y767:AA767" si="1597">X767</f>
        <v>1.98</v>
      </c>
      <c r="Z767" s="55">
        <f t="shared" si="1597"/>
        <v>1.98</v>
      </c>
      <c r="AA767" s="55">
        <f t="shared" si="1597"/>
        <v>1.98</v>
      </c>
      <c r="AB767" s="147">
        <f t="shared" si="1421"/>
        <v>0.15</v>
      </c>
      <c r="AC767" s="147">
        <v>0.15</v>
      </c>
      <c r="AD767" s="147">
        <f t="shared" ref="AD767:AJ767" si="1598">AC767</f>
        <v>0.15</v>
      </c>
      <c r="AE767" s="147">
        <f t="shared" si="1598"/>
        <v>0.15</v>
      </c>
      <c r="AF767" s="147">
        <f t="shared" si="1598"/>
        <v>0.15</v>
      </c>
      <c r="AG767" s="147">
        <f t="shared" si="1598"/>
        <v>0.15</v>
      </c>
      <c r="AH767" s="147">
        <f t="shared" si="1598"/>
        <v>0.15</v>
      </c>
      <c r="AI767" s="147">
        <f t="shared" si="1598"/>
        <v>0.15</v>
      </c>
      <c r="AJ767" s="147">
        <f t="shared" si="1598"/>
        <v>0.15</v>
      </c>
      <c r="AK767" s="147">
        <v>0.15</v>
      </c>
      <c r="AL767" s="147">
        <f t="shared" ref="AL767:AN767" si="1599">AK767</f>
        <v>0.15</v>
      </c>
      <c r="AM767" s="147">
        <f t="shared" si="1599"/>
        <v>0.15</v>
      </c>
      <c r="AN767" s="147">
        <f t="shared" si="1599"/>
        <v>0.15</v>
      </c>
      <c r="AO767" s="420">
        <v>0</v>
      </c>
      <c r="AP767" s="431">
        <f t="shared" si="1407"/>
        <v>0</v>
      </c>
      <c r="AQ767" s="385">
        <v>0</v>
      </c>
      <c r="AR767" s="237">
        <f t="shared" si="1408"/>
        <v>0</v>
      </c>
      <c r="AS767" s="96">
        <v>0</v>
      </c>
      <c r="AT767" s="431">
        <f t="shared" si="1409"/>
        <v>0</v>
      </c>
      <c r="AU767" s="420">
        <v>120</v>
      </c>
      <c r="AV767" s="431">
        <f t="shared" si="1410"/>
        <v>18</v>
      </c>
      <c r="AW767" s="385">
        <v>360</v>
      </c>
      <c r="AX767" s="431">
        <f t="shared" si="1411"/>
        <v>54</v>
      </c>
      <c r="AY767" s="386">
        <v>1200</v>
      </c>
      <c r="AZ767" s="431">
        <f t="shared" si="1412"/>
        <v>180</v>
      </c>
      <c r="BA767" s="386">
        <v>1200</v>
      </c>
      <c r="BB767" s="431">
        <f t="shared" si="1413"/>
        <v>180</v>
      </c>
      <c r="BC767" s="386">
        <v>12240</v>
      </c>
      <c r="BD767" s="431">
        <f t="shared" si="1424"/>
        <v>1836</v>
      </c>
      <c r="BE767" s="385">
        <v>2040</v>
      </c>
      <c r="BF767" s="431">
        <f t="shared" si="1414"/>
        <v>306</v>
      </c>
      <c r="BG767" s="386">
        <v>1440</v>
      </c>
      <c r="BH767" s="431">
        <f t="shared" si="1415"/>
        <v>216</v>
      </c>
      <c r="BI767" s="386">
        <v>360</v>
      </c>
      <c r="BJ767" s="431">
        <f t="shared" si="1416"/>
        <v>54</v>
      </c>
      <c r="BK767" s="385">
        <v>120</v>
      </c>
      <c r="BL767" s="445">
        <f t="shared" si="1417"/>
        <v>18</v>
      </c>
      <c r="BM767" s="77" t="s">
        <v>1540</v>
      </c>
      <c r="BN767" s="306"/>
      <c r="BO767" s="599"/>
      <c r="BP767" s="306" t="str">
        <f t="shared" si="1425"/>
        <v>P10277-001</v>
      </c>
    </row>
    <row r="768" spans="1:68" ht="14.25" hidden="1" customHeight="1">
      <c r="A768" s="493" t="s">
        <v>864</v>
      </c>
      <c r="B768" s="130" t="s">
        <v>1422</v>
      </c>
      <c r="C768" s="544" t="s">
        <v>87</v>
      </c>
      <c r="D768" s="549" t="s">
        <v>225</v>
      </c>
      <c r="E768" s="550" t="s">
        <v>194</v>
      </c>
      <c r="F768" s="1070"/>
      <c r="G768" s="214">
        <v>2021</v>
      </c>
      <c r="H768" s="176" t="s">
        <v>212</v>
      </c>
      <c r="I768" s="176" t="s">
        <v>204</v>
      </c>
      <c r="J768" s="330" t="s">
        <v>196</v>
      </c>
      <c r="K768" s="176" t="s">
        <v>1181</v>
      </c>
      <c r="L768" s="176" t="s">
        <v>167</v>
      </c>
      <c r="M768" s="327" t="s">
        <v>870</v>
      </c>
      <c r="N768" s="55">
        <v>2.17</v>
      </c>
      <c r="O768" s="55">
        <f t="shared" si="1418"/>
        <v>2.0099999999999998</v>
      </c>
      <c r="P768" s="55">
        <v>2.0099999999999998</v>
      </c>
      <c r="Q768" s="55">
        <f t="shared" si="1419"/>
        <v>2.0099999999999998</v>
      </c>
      <c r="R768" s="55">
        <f t="shared" si="1419"/>
        <v>2.0099999999999998</v>
      </c>
      <c r="S768" s="55">
        <f t="shared" si="1419"/>
        <v>2.0099999999999998</v>
      </c>
      <c r="T768" s="55">
        <f t="shared" si="1403"/>
        <v>2.0099999999999998</v>
      </c>
      <c r="U768" s="55">
        <f t="shared" si="1403"/>
        <v>2.0099999999999998</v>
      </c>
      <c r="V768" s="55">
        <f t="shared" si="1403"/>
        <v>2.0099999999999998</v>
      </c>
      <c r="W768" s="55">
        <f t="shared" si="1403"/>
        <v>2.0099999999999998</v>
      </c>
      <c r="X768" s="55">
        <v>2.0099999999999998</v>
      </c>
      <c r="Y768" s="55">
        <f t="shared" ref="Y768:AA768" si="1600">X768</f>
        <v>2.0099999999999998</v>
      </c>
      <c r="Z768" s="55">
        <f t="shared" si="1600"/>
        <v>2.0099999999999998</v>
      </c>
      <c r="AA768" s="55">
        <f t="shared" si="1600"/>
        <v>2.0099999999999998</v>
      </c>
      <c r="AB768" s="147">
        <f t="shared" si="1421"/>
        <v>0.1</v>
      </c>
      <c r="AC768" s="147">
        <v>0.1</v>
      </c>
      <c r="AD768" s="147">
        <f t="shared" ref="AD768:AJ768" si="1601">AC768</f>
        <v>0.1</v>
      </c>
      <c r="AE768" s="147">
        <f t="shared" si="1601"/>
        <v>0.1</v>
      </c>
      <c r="AF768" s="147">
        <f t="shared" si="1601"/>
        <v>0.1</v>
      </c>
      <c r="AG768" s="147">
        <f t="shared" si="1601"/>
        <v>0.1</v>
      </c>
      <c r="AH768" s="147">
        <f t="shared" si="1601"/>
        <v>0.1</v>
      </c>
      <c r="AI768" s="147">
        <f t="shared" si="1601"/>
        <v>0.1</v>
      </c>
      <c r="AJ768" s="147">
        <f t="shared" si="1601"/>
        <v>0.1</v>
      </c>
      <c r="AK768" s="147">
        <v>0.1</v>
      </c>
      <c r="AL768" s="147">
        <f t="shared" ref="AL768:AN768" si="1602">AK768</f>
        <v>0.1</v>
      </c>
      <c r="AM768" s="147">
        <f t="shared" si="1602"/>
        <v>0.1</v>
      </c>
      <c r="AN768" s="147">
        <f t="shared" si="1602"/>
        <v>0.1</v>
      </c>
      <c r="AO768" s="420">
        <v>4320</v>
      </c>
      <c r="AP768" s="431">
        <f t="shared" si="1407"/>
        <v>432</v>
      </c>
      <c r="AQ768" s="385">
        <v>2640</v>
      </c>
      <c r="AR768" s="237">
        <f t="shared" si="1408"/>
        <v>264</v>
      </c>
      <c r="AS768" s="96">
        <v>4440</v>
      </c>
      <c r="AT768" s="431">
        <f t="shared" si="1409"/>
        <v>444</v>
      </c>
      <c r="AU768" s="420">
        <v>2160</v>
      </c>
      <c r="AV768" s="431">
        <f t="shared" si="1410"/>
        <v>216</v>
      </c>
      <c r="AW768" s="385">
        <v>3000</v>
      </c>
      <c r="AX768" s="431">
        <f t="shared" si="1411"/>
        <v>300</v>
      </c>
      <c r="AY768" s="386">
        <v>1560</v>
      </c>
      <c r="AZ768" s="431">
        <f t="shared" si="1412"/>
        <v>156</v>
      </c>
      <c r="BA768" s="386">
        <v>4560</v>
      </c>
      <c r="BB768" s="431">
        <f t="shared" si="1413"/>
        <v>456</v>
      </c>
      <c r="BC768" s="386">
        <v>3600</v>
      </c>
      <c r="BD768" s="431">
        <f t="shared" si="1424"/>
        <v>360</v>
      </c>
      <c r="BE768" s="385">
        <v>2280</v>
      </c>
      <c r="BF768" s="431">
        <f t="shared" si="1414"/>
        <v>228</v>
      </c>
      <c r="BG768" s="386">
        <v>3600</v>
      </c>
      <c r="BH768" s="431">
        <f t="shared" si="1415"/>
        <v>360</v>
      </c>
      <c r="BI768" s="386">
        <v>2280</v>
      </c>
      <c r="BJ768" s="431">
        <f t="shared" si="1416"/>
        <v>228</v>
      </c>
      <c r="BK768" s="385">
        <v>1680</v>
      </c>
      <c r="BL768" s="445">
        <f t="shared" si="1417"/>
        <v>168</v>
      </c>
      <c r="BM768" s="77" t="s">
        <v>736</v>
      </c>
      <c r="BN768" s="306"/>
      <c r="BO768" s="599"/>
      <c r="BP768" s="306" t="str">
        <f t="shared" si="1425"/>
        <v>M27539-001</v>
      </c>
    </row>
    <row r="769" spans="1:68" ht="14.25" hidden="1" customHeight="1">
      <c r="A769" s="493" t="s">
        <v>864</v>
      </c>
      <c r="B769" s="130" t="s">
        <v>1422</v>
      </c>
      <c r="C769" s="544" t="s">
        <v>87</v>
      </c>
      <c r="D769" s="549" t="s">
        <v>225</v>
      </c>
      <c r="E769" s="550" t="s">
        <v>194</v>
      </c>
      <c r="F769" s="1070"/>
      <c r="G769" s="214">
        <v>2021</v>
      </c>
      <c r="H769" s="176" t="s">
        <v>212</v>
      </c>
      <c r="I769" s="176" t="s">
        <v>204</v>
      </c>
      <c r="J769" s="330" t="s">
        <v>196</v>
      </c>
      <c r="K769" s="176" t="s">
        <v>1265</v>
      </c>
      <c r="L769" s="176" t="s">
        <v>167</v>
      </c>
      <c r="M769" s="327" t="s">
        <v>870</v>
      </c>
      <c r="N769" s="55">
        <v>2.06</v>
      </c>
      <c r="O769" s="55">
        <f t="shared" si="1418"/>
        <v>1.96</v>
      </c>
      <c r="P769" s="55">
        <v>1.96</v>
      </c>
      <c r="Q769" s="55">
        <f t="shared" si="1419"/>
        <v>1.96</v>
      </c>
      <c r="R769" s="55">
        <f t="shared" si="1419"/>
        <v>1.96</v>
      </c>
      <c r="S769" s="55">
        <f t="shared" si="1419"/>
        <v>1.96</v>
      </c>
      <c r="T769" s="55">
        <f t="shared" si="1403"/>
        <v>1.96</v>
      </c>
      <c r="U769" s="55">
        <f t="shared" si="1403"/>
        <v>1.96</v>
      </c>
      <c r="V769" s="55">
        <f t="shared" si="1403"/>
        <v>1.96</v>
      </c>
      <c r="W769" s="55">
        <f t="shared" si="1403"/>
        <v>1.96</v>
      </c>
      <c r="X769" s="55">
        <v>1.96</v>
      </c>
      <c r="Y769" s="55">
        <f t="shared" ref="Y769:AA769" si="1603">X769</f>
        <v>1.96</v>
      </c>
      <c r="Z769" s="55">
        <f t="shared" si="1603"/>
        <v>1.96</v>
      </c>
      <c r="AA769" s="55">
        <f t="shared" si="1603"/>
        <v>1.96</v>
      </c>
      <c r="AB769" s="147">
        <f t="shared" si="1421"/>
        <v>0.12</v>
      </c>
      <c r="AC769" s="147">
        <v>0.12</v>
      </c>
      <c r="AD769" s="147">
        <f t="shared" ref="AD769:AJ769" si="1604">AC769</f>
        <v>0.12</v>
      </c>
      <c r="AE769" s="147">
        <f t="shared" si="1604"/>
        <v>0.12</v>
      </c>
      <c r="AF769" s="147">
        <f t="shared" si="1604"/>
        <v>0.12</v>
      </c>
      <c r="AG769" s="147">
        <f t="shared" si="1604"/>
        <v>0.12</v>
      </c>
      <c r="AH769" s="147">
        <f t="shared" si="1604"/>
        <v>0.12</v>
      </c>
      <c r="AI769" s="147">
        <f t="shared" si="1604"/>
        <v>0.12</v>
      </c>
      <c r="AJ769" s="147">
        <f t="shared" si="1604"/>
        <v>0.12</v>
      </c>
      <c r="AK769" s="147">
        <v>0.12</v>
      </c>
      <c r="AL769" s="147">
        <f t="shared" ref="AL769:AN769" si="1605">AK769</f>
        <v>0.12</v>
      </c>
      <c r="AM769" s="147">
        <f t="shared" si="1605"/>
        <v>0.12</v>
      </c>
      <c r="AN769" s="147">
        <f t="shared" si="1605"/>
        <v>0.12</v>
      </c>
      <c r="AO769" s="420">
        <v>0</v>
      </c>
      <c r="AP769" s="431">
        <f t="shared" si="1407"/>
        <v>0</v>
      </c>
      <c r="AQ769" s="385">
        <v>0</v>
      </c>
      <c r="AR769" s="237">
        <f t="shared" si="1408"/>
        <v>0</v>
      </c>
      <c r="AS769" s="96">
        <v>0</v>
      </c>
      <c r="AT769" s="431">
        <f t="shared" si="1409"/>
        <v>0</v>
      </c>
      <c r="AU769" s="420">
        <v>0</v>
      </c>
      <c r="AV769" s="431">
        <f t="shared" si="1410"/>
        <v>0</v>
      </c>
      <c r="AW769" s="385">
        <v>0</v>
      </c>
      <c r="AX769" s="431">
        <f t="shared" si="1411"/>
        <v>0</v>
      </c>
      <c r="AY769" s="386">
        <v>0</v>
      </c>
      <c r="AZ769" s="431">
        <f t="shared" si="1412"/>
        <v>0</v>
      </c>
      <c r="BA769" s="386">
        <v>0</v>
      </c>
      <c r="BB769" s="431">
        <f t="shared" si="1413"/>
        <v>0</v>
      </c>
      <c r="BC769" s="386">
        <v>0</v>
      </c>
      <c r="BD769" s="431">
        <f t="shared" si="1424"/>
        <v>0</v>
      </c>
      <c r="BE769" s="385">
        <v>0</v>
      </c>
      <c r="BF769" s="431">
        <f t="shared" si="1414"/>
        <v>0</v>
      </c>
      <c r="BG769" s="386">
        <v>0</v>
      </c>
      <c r="BH769" s="431">
        <f t="shared" si="1415"/>
        <v>0</v>
      </c>
      <c r="BI769" s="386">
        <v>120</v>
      </c>
      <c r="BJ769" s="431">
        <f t="shared" si="1416"/>
        <v>14.399999999999999</v>
      </c>
      <c r="BK769" s="385">
        <v>0</v>
      </c>
      <c r="BL769" s="445">
        <f t="shared" si="1417"/>
        <v>0</v>
      </c>
      <c r="BM769" s="77" t="s">
        <v>1537</v>
      </c>
      <c r="BN769" s="306"/>
      <c r="BO769" s="599"/>
      <c r="BP769" s="306" t="str">
        <f t="shared" si="1425"/>
        <v>M52962-001</v>
      </c>
    </row>
    <row r="770" spans="1:68" ht="14.25" hidden="1" customHeight="1">
      <c r="A770" s="493" t="s">
        <v>864</v>
      </c>
      <c r="B770" s="130" t="s">
        <v>1422</v>
      </c>
      <c r="C770" s="544" t="s">
        <v>87</v>
      </c>
      <c r="D770" s="549" t="s">
        <v>225</v>
      </c>
      <c r="E770" s="550" t="s">
        <v>194</v>
      </c>
      <c r="F770" s="1070"/>
      <c r="G770" s="214">
        <v>2021</v>
      </c>
      <c r="H770" s="176" t="s">
        <v>212</v>
      </c>
      <c r="I770" s="176" t="s">
        <v>204</v>
      </c>
      <c r="J770" s="330" t="s">
        <v>196</v>
      </c>
      <c r="K770" s="176" t="s">
        <v>1265</v>
      </c>
      <c r="L770" s="176" t="s">
        <v>167</v>
      </c>
      <c r="M770" s="327" t="s">
        <v>870</v>
      </c>
      <c r="N770" s="55">
        <v>2.16</v>
      </c>
      <c r="O770" s="55">
        <f t="shared" si="1418"/>
        <v>2.14</v>
      </c>
      <c r="P770" s="55">
        <v>2.16</v>
      </c>
      <c r="Q770" s="55">
        <f t="shared" si="1419"/>
        <v>2.16</v>
      </c>
      <c r="R770" s="55">
        <f t="shared" si="1419"/>
        <v>2.16</v>
      </c>
      <c r="S770" s="55">
        <f t="shared" si="1419"/>
        <v>2.16</v>
      </c>
      <c r="T770" s="55">
        <f t="shared" si="1403"/>
        <v>2.16</v>
      </c>
      <c r="U770" s="55">
        <f t="shared" si="1403"/>
        <v>2.16</v>
      </c>
      <c r="V770" s="55">
        <f t="shared" si="1403"/>
        <v>2.16</v>
      </c>
      <c r="W770" s="55">
        <f t="shared" si="1403"/>
        <v>2.16</v>
      </c>
      <c r="X770" s="55">
        <v>2.14</v>
      </c>
      <c r="Y770" s="55">
        <f t="shared" ref="Y770:AA770" si="1606">X770</f>
        <v>2.14</v>
      </c>
      <c r="Z770" s="55">
        <f t="shared" si="1606"/>
        <v>2.14</v>
      </c>
      <c r="AA770" s="55">
        <f t="shared" si="1606"/>
        <v>2.14</v>
      </c>
      <c r="AB770" s="147">
        <f t="shared" si="1421"/>
        <v>0.15</v>
      </c>
      <c r="AC770" s="147">
        <v>0.15</v>
      </c>
      <c r="AD770" s="147">
        <f t="shared" ref="AD770:AJ770" si="1607">AC770</f>
        <v>0.15</v>
      </c>
      <c r="AE770" s="147">
        <f t="shared" si="1607"/>
        <v>0.15</v>
      </c>
      <c r="AF770" s="147">
        <f t="shared" si="1607"/>
        <v>0.15</v>
      </c>
      <c r="AG770" s="147">
        <f t="shared" si="1607"/>
        <v>0.15</v>
      </c>
      <c r="AH770" s="147">
        <f t="shared" si="1607"/>
        <v>0.15</v>
      </c>
      <c r="AI770" s="147">
        <f t="shared" si="1607"/>
        <v>0.15</v>
      </c>
      <c r="AJ770" s="147">
        <f t="shared" si="1607"/>
        <v>0.15</v>
      </c>
      <c r="AK770" s="147">
        <v>0.54</v>
      </c>
      <c r="AL770" s="147">
        <f t="shared" ref="AL770:AN770" si="1608">AK770</f>
        <v>0.54</v>
      </c>
      <c r="AM770" s="147">
        <f t="shared" si="1608"/>
        <v>0.54</v>
      </c>
      <c r="AN770" s="147">
        <f t="shared" si="1608"/>
        <v>0.54</v>
      </c>
      <c r="AO770" s="420">
        <v>24000</v>
      </c>
      <c r="AP770" s="431">
        <f t="shared" si="1407"/>
        <v>3600</v>
      </c>
      <c r="AQ770" s="385">
        <v>26400</v>
      </c>
      <c r="AR770" s="237">
        <f t="shared" si="1408"/>
        <v>3960</v>
      </c>
      <c r="AS770" s="96">
        <v>18960</v>
      </c>
      <c r="AT770" s="431">
        <f t="shared" si="1409"/>
        <v>2844</v>
      </c>
      <c r="AU770" s="420">
        <v>28920</v>
      </c>
      <c r="AV770" s="431">
        <f t="shared" si="1410"/>
        <v>4338</v>
      </c>
      <c r="AW770" s="385">
        <v>27600</v>
      </c>
      <c r="AX770" s="431">
        <f t="shared" si="1411"/>
        <v>4140</v>
      </c>
      <c r="AY770" s="386">
        <v>11280</v>
      </c>
      <c r="AZ770" s="431">
        <f t="shared" si="1412"/>
        <v>1692</v>
      </c>
      <c r="BA770" s="386">
        <v>9480</v>
      </c>
      <c r="BB770" s="431">
        <f t="shared" si="1413"/>
        <v>1422</v>
      </c>
      <c r="BC770" s="386">
        <v>8640</v>
      </c>
      <c r="BD770" s="431">
        <f t="shared" si="1424"/>
        <v>1296</v>
      </c>
      <c r="BE770" s="385">
        <v>4320</v>
      </c>
      <c r="BF770" s="431">
        <f t="shared" si="1414"/>
        <v>2332.8000000000002</v>
      </c>
      <c r="BG770" s="386">
        <v>14040</v>
      </c>
      <c r="BH770" s="431">
        <f t="shared" si="1415"/>
        <v>7581.6</v>
      </c>
      <c r="BI770" s="386">
        <v>3720</v>
      </c>
      <c r="BJ770" s="431">
        <f t="shared" si="1416"/>
        <v>2008.8000000000002</v>
      </c>
      <c r="BK770" s="385">
        <v>2640</v>
      </c>
      <c r="BL770" s="445">
        <f t="shared" si="1417"/>
        <v>1425.6000000000001</v>
      </c>
      <c r="BM770" s="77" t="s">
        <v>1538</v>
      </c>
      <c r="BN770" s="306"/>
      <c r="BO770" s="599"/>
      <c r="BP770" s="306" t="str">
        <f t="shared" si="1425"/>
        <v>N51149-xx1</v>
      </c>
    </row>
    <row r="771" spans="1:68" ht="14.25" hidden="1" customHeight="1">
      <c r="A771" s="493" t="s">
        <v>864</v>
      </c>
      <c r="B771" s="130" t="s">
        <v>1422</v>
      </c>
      <c r="C771" s="544" t="s">
        <v>87</v>
      </c>
      <c r="D771" s="549" t="s">
        <v>225</v>
      </c>
      <c r="E771" s="550" t="s">
        <v>194</v>
      </c>
      <c r="F771" s="1070"/>
      <c r="G771" s="214">
        <v>2024</v>
      </c>
      <c r="H771" s="176" t="s">
        <v>212</v>
      </c>
      <c r="I771" s="176" t="s">
        <v>204</v>
      </c>
      <c r="J771" s="330" t="s">
        <v>196</v>
      </c>
      <c r="K771" s="176" t="s">
        <v>1265</v>
      </c>
      <c r="L771" s="176" t="s">
        <v>167</v>
      </c>
      <c r="M771" s="327" t="s">
        <v>870</v>
      </c>
      <c r="N771" s="55">
        <v>1.9</v>
      </c>
      <c r="O771" s="55">
        <f t="shared" si="1418"/>
        <v>1.98</v>
      </c>
      <c r="P771" s="55">
        <v>1.98</v>
      </c>
      <c r="Q771" s="55">
        <f t="shared" si="1419"/>
        <v>1.98</v>
      </c>
      <c r="R771" s="55">
        <f t="shared" si="1419"/>
        <v>1.98</v>
      </c>
      <c r="S771" s="55">
        <f t="shared" si="1419"/>
        <v>1.98</v>
      </c>
      <c r="T771" s="55">
        <f t="shared" si="1403"/>
        <v>1.98</v>
      </c>
      <c r="U771" s="55">
        <f t="shared" si="1403"/>
        <v>1.98</v>
      </c>
      <c r="V771" s="55">
        <f t="shared" si="1403"/>
        <v>1.98</v>
      </c>
      <c r="W771" s="55">
        <f t="shared" si="1403"/>
        <v>1.98</v>
      </c>
      <c r="X771" s="55">
        <v>1.98</v>
      </c>
      <c r="Y771" s="55">
        <f t="shared" ref="Y771:AA771" si="1609">X771</f>
        <v>1.98</v>
      </c>
      <c r="Z771" s="55">
        <f t="shared" si="1609"/>
        <v>1.98</v>
      </c>
      <c r="AA771" s="55">
        <f t="shared" si="1609"/>
        <v>1.98</v>
      </c>
      <c r="AB771" s="147">
        <f t="shared" si="1421"/>
        <v>0.15</v>
      </c>
      <c r="AC771" s="147">
        <v>0.15</v>
      </c>
      <c r="AD771" s="147">
        <f t="shared" ref="AD771:AJ771" si="1610">AC771</f>
        <v>0.15</v>
      </c>
      <c r="AE771" s="147">
        <f t="shared" si="1610"/>
        <v>0.15</v>
      </c>
      <c r="AF771" s="147">
        <f t="shared" si="1610"/>
        <v>0.15</v>
      </c>
      <c r="AG771" s="147">
        <f t="shared" si="1610"/>
        <v>0.15</v>
      </c>
      <c r="AH771" s="147">
        <f t="shared" si="1610"/>
        <v>0.15</v>
      </c>
      <c r="AI771" s="147">
        <f t="shared" si="1610"/>
        <v>0.15</v>
      </c>
      <c r="AJ771" s="147">
        <f t="shared" si="1610"/>
        <v>0.15</v>
      </c>
      <c r="AK771" s="147">
        <v>0.15</v>
      </c>
      <c r="AL771" s="147">
        <f t="shared" ref="AL771:AN771" si="1611">AK771</f>
        <v>0.15</v>
      </c>
      <c r="AM771" s="147">
        <f t="shared" si="1611"/>
        <v>0.15</v>
      </c>
      <c r="AN771" s="147">
        <f t="shared" si="1611"/>
        <v>0.15</v>
      </c>
      <c r="AO771" s="420">
        <v>0</v>
      </c>
      <c r="AP771" s="431">
        <f t="shared" si="1407"/>
        <v>0</v>
      </c>
      <c r="AQ771" s="385">
        <v>0</v>
      </c>
      <c r="AR771" s="237">
        <f t="shared" si="1408"/>
        <v>0</v>
      </c>
      <c r="AS771" s="96">
        <v>0</v>
      </c>
      <c r="AT771" s="431">
        <f t="shared" si="1409"/>
        <v>0</v>
      </c>
      <c r="AU771" s="420">
        <v>220</v>
      </c>
      <c r="AV771" s="431">
        <f t="shared" si="1410"/>
        <v>33</v>
      </c>
      <c r="AW771" s="385">
        <v>2400</v>
      </c>
      <c r="AX771" s="431">
        <f t="shared" si="1411"/>
        <v>360</v>
      </c>
      <c r="AY771" s="386">
        <v>4440</v>
      </c>
      <c r="AZ771" s="431">
        <f t="shared" si="1412"/>
        <v>666</v>
      </c>
      <c r="BA771" s="386">
        <v>4920</v>
      </c>
      <c r="BB771" s="431">
        <f t="shared" si="1413"/>
        <v>738</v>
      </c>
      <c r="BC771" s="386">
        <v>9000</v>
      </c>
      <c r="BD771" s="431">
        <f t="shared" si="1424"/>
        <v>1350</v>
      </c>
      <c r="BE771" s="385">
        <v>10320</v>
      </c>
      <c r="BF771" s="431">
        <f t="shared" si="1414"/>
        <v>1548</v>
      </c>
      <c r="BG771" s="386">
        <v>7440</v>
      </c>
      <c r="BH771" s="431">
        <f t="shared" si="1415"/>
        <v>1116</v>
      </c>
      <c r="BI771" s="386">
        <v>13080</v>
      </c>
      <c r="BJ771" s="431">
        <f t="shared" si="1416"/>
        <v>1962</v>
      </c>
      <c r="BK771" s="385">
        <v>7440</v>
      </c>
      <c r="BL771" s="445">
        <f t="shared" si="1417"/>
        <v>1116</v>
      </c>
      <c r="BM771" s="77" t="s">
        <v>1540</v>
      </c>
      <c r="BN771" s="306"/>
      <c r="BO771" s="599"/>
      <c r="BP771" s="306" t="str">
        <f t="shared" si="1425"/>
        <v>P10277-001</v>
      </c>
    </row>
    <row r="772" spans="1:68" ht="14.25" hidden="1" customHeight="1">
      <c r="A772" s="493" t="s">
        <v>864</v>
      </c>
      <c r="B772" s="130" t="s">
        <v>1422</v>
      </c>
      <c r="C772" s="544" t="s">
        <v>87</v>
      </c>
      <c r="D772" s="549" t="s">
        <v>225</v>
      </c>
      <c r="E772" s="550" t="s">
        <v>194</v>
      </c>
      <c r="F772" s="1070"/>
      <c r="G772" s="214">
        <v>2021</v>
      </c>
      <c r="H772" s="176" t="s">
        <v>212</v>
      </c>
      <c r="I772" s="176" t="s">
        <v>204</v>
      </c>
      <c r="J772" s="330" t="s">
        <v>196</v>
      </c>
      <c r="K772" s="176" t="s">
        <v>1181</v>
      </c>
      <c r="L772" s="176" t="s">
        <v>167</v>
      </c>
      <c r="M772" s="327" t="s">
        <v>1478</v>
      </c>
      <c r="N772" s="55">
        <v>2.17</v>
      </c>
      <c r="O772" s="55">
        <f t="shared" si="1418"/>
        <v>2.0099999999999998</v>
      </c>
      <c r="P772" s="55">
        <v>2.0099999999999998</v>
      </c>
      <c r="Q772" s="55">
        <f t="shared" si="1419"/>
        <v>2.0099999999999998</v>
      </c>
      <c r="R772" s="55">
        <f t="shared" si="1419"/>
        <v>2.0099999999999998</v>
      </c>
      <c r="S772" s="55">
        <f t="shared" si="1419"/>
        <v>2.0099999999999998</v>
      </c>
      <c r="T772" s="55">
        <f t="shared" si="1419"/>
        <v>2.0099999999999998</v>
      </c>
      <c r="U772" s="55">
        <f t="shared" si="1419"/>
        <v>2.0099999999999998</v>
      </c>
      <c r="V772" s="55">
        <f t="shared" si="1419"/>
        <v>2.0099999999999998</v>
      </c>
      <c r="W772" s="55">
        <f t="shared" si="1419"/>
        <v>2.0099999999999998</v>
      </c>
      <c r="X772" s="55">
        <v>2.0099999999999998</v>
      </c>
      <c r="Y772" s="55">
        <f t="shared" ref="Y772:AA772" si="1612">X772</f>
        <v>2.0099999999999998</v>
      </c>
      <c r="Z772" s="55">
        <f t="shared" si="1612"/>
        <v>2.0099999999999998</v>
      </c>
      <c r="AA772" s="55">
        <f t="shared" si="1612"/>
        <v>2.0099999999999998</v>
      </c>
      <c r="AB772" s="147">
        <f t="shared" si="1421"/>
        <v>0.1</v>
      </c>
      <c r="AC772" s="147">
        <v>0.1</v>
      </c>
      <c r="AD772" s="147">
        <f t="shared" ref="AD772:AJ772" si="1613">AC772</f>
        <v>0.1</v>
      </c>
      <c r="AE772" s="147">
        <f t="shared" si="1613"/>
        <v>0.1</v>
      </c>
      <c r="AF772" s="147">
        <f t="shared" si="1613"/>
        <v>0.1</v>
      </c>
      <c r="AG772" s="147">
        <f t="shared" si="1613"/>
        <v>0.1</v>
      </c>
      <c r="AH772" s="147">
        <f t="shared" si="1613"/>
        <v>0.1</v>
      </c>
      <c r="AI772" s="147">
        <f t="shared" si="1613"/>
        <v>0.1</v>
      </c>
      <c r="AJ772" s="147">
        <f t="shared" si="1613"/>
        <v>0.1</v>
      </c>
      <c r="AK772" s="147">
        <v>0.1</v>
      </c>
      <c r="AL772" s="147">
        <f t="shared" ref="AL772:AN772" si="1614">AK772</f>
        <v>0.1</v>
      </c>
      <c r="AM772" s="147">
        <f t="shared" si="1614"/>
        <v>0.1</v>
      </c>
      <c r="AN772" s="147">
        <f t="shared" si="1614"/>
        <v>0.1</v>
      </c>
      <c r="AO772" s="420">
        <v>0</v>
      </c>
      <c r="AP772" s="431">
        <f t="shared" ref="AP772:AP835" si="1615">AO772*AC772</f>
        <v>0</v>
      </c>
      <c r="AQ772" s="385">
        <v>0</v>
      </c>
      <c r="AR772" s="237">
        <f t="shared" ref="AR772:AR835" si="1616">AQ772*AD772</f>
        <v>0</v>
      </c>
      <c r="AS772" s="96">
        <v>0</v>
      </c>
      <c r="AT772" s="431">
        <f t="shared" ref="AT772:AT835" si="1617">AS772*AE772</f>
        <v>0</v>
      </c>
      <c r="AU772" s="420">
        <v>0</v>
      </c>
      <c r="AV772" s="431">
        <f t="shared" ref="AV772:AV835" si="1618">AU772*AF772</f>
        <v>0</v>
      </c>
      <c r="AW772" s="385">
        <v>0</v>
      </c>
      <c r="AX772" s="431">
        <f t="shared" ref="AX772:AX835" si="1619">AW772*AG772</f>
        <v>0</v>
      </c>
      <c r="AY772" s="386">
        <v>0</v>
      </c>
      <c r="AZ772" s="431">
        <f t="shared" ref="AZ772:AZ835" si="1620">AY772*AH772</f>
        <v>0</v>
      </c>
      <c r="BA772" s="386">
        <v>0</v>
      </c>
      <c r="BB772" s="431">
        <f t="shared" ref="BB772:BB835" si="1621">BA772*AI772</f>
        <v>0</v>
      </c>
      <c r="BC772" s="386">
        <v>0</v>
      </c>
      <c r="BD772" s="431">
        <f t="shared" si="1424"/>
        <v>0</v>
      </c>
      <c r="BE772" s="385">
        <v>0</v>
      </c>
      <c r="BF772" s="431">
        <f t="shared" ref="BF772:BF835" si="1622">BE772*AK772</f>
        <v>0</v>
      </c>
      <c r="BG772" s="386">
        <v>0</v>
      </c>
      <c r="BH772" s="431">
        <f t="shared" ref="BH772:BH835" si="1623">BG772*AL772</f>
        <v>0</v>
      </c>
      <c r="BI772" s="386">
        <v>0</v>
      </c>
      <c r="BJ772" s="431">
        <f t="shared" ref="BJ772:BJ835" si="1624">BI772*AM772</f>
        <v>0</v>
      </c>
      <c r="BK772" s="385">
        <v>0</v>
      </c>
      <c r="BL772" s="445">
        <f t="shared" ref="BL772:BL835" si="1625">BK772*AN772</f>
        <v>0</v>
      </c>
      <c r="BM772" s="77" t="s">
        <v>736</v>
      </c>
      <c r="BN772" s="306"/>
      <c r="BO772" s="599"/>
      <c r="BP772" s="306" t="str">
        <f t="shared" si="1425"/>
        <v>M27539-001</v>
      </c>
    </row>
    <row r="773" spans="1:68" ht="14.25" hidden="1" customHeight="1">
      <c r="A773" s="493" t="s">
        <v>864</v>
      </c>
      <c r="B773" s="130" t="s">
        <v>1422</v>
      </c>
      <c r="C773" s="544" t="s">
        <v>87</v>
      </c>
      <c r="D773" s="549" t="s">
        <v>225</v>
      </c>
      <c r="E773" s="550" t="s">
        <v>194</v>
      </c>
      <c r="F773" s="1070"/>
      <c r="G773" s="214">
        <v>2021</v>
      </c>
      <c r="H773" s="176" t="s">
        <v>212</v>
      </c>
      <c r="I773" s="176" t="s">
        <v>204</v>
      </c>
      <c r="J773" s="330" t="s">
        <v>196</v>
      </c>
      <c r="K773" s="176" t="s">
        <v>1265</v>
      </c>
      <c r="L773" s="176" t="s">
        <v>167</v>
      </c>
      <c r="M773" s="327" t="s">
        <v>1478</v>
      </c>
      <c r="N773" s="55">
        <v>2.06</v>
      </c>
      <c r="O773" s="55">
        <f t="shared" ref="O773:O836" si="1626">MIN(P773:AA773)</f>
        <v>1.96</v>
      </c>
      <c r="P773" s="55">
        <v>1.96</v>
      </c>
      <c r="Q773" s="55">
        <f t="shared" ref="Q773:T836" si="1627">P773</f>
        <v>1.96</v>
      </c>
      <c r="R773" s="55">
        <f t="shared" si="1627"/>
        <v>1.96</v>
      </c>
      <c r="S773" s="55">
        <f t="shared" si="1627"/>
        <v>1.96</v>
      </c>
      <c r="T773" s="55">
        <f t="shared" si="1627"/>
        <v>1.96</v>
      </c>
      <c r="U773" s="55">
        <f t="shared" ref="U773:W836" si="1628">T773</f>
        <v>1.96</v>
      </c>
      <c r="V773" s="55">
        <f t="shared" si="1628"/>
        <v>1.96</v>
      </c>
      <c r="W773" s="55">
        <f t="shared" si="1628"/>
        <v>1.96</v>
      </c>
      <c r="X773" s="55">
        <v>1.96</v>
      </c>
      <c r="Y773" s="55">
        <f t="shared" ref="Y773:AA773" si="1629">X773</f>
        <v>1.96</v>
      </c>
      <c r="Z773" s="55">
        <f t="shared" si="1629"/>
        <v>1.96</v>
      </c>
      <c r="AA773" s="55">
        <f t="shared" si="1629"/>
        <v>1.96</v>
      </c>
      <c r="AB773" s="147">
        <f t="shared" ref="AB773:AB836" si="1630">MIN(AC773:AN773)</f>
        <v>0.12</v>
      </c>
      <c r="AC773" s="147">
        <v>0.12</v>
      </c>
      <c r="AD773" s="147">
        <f t="shared" ref="AD773:AJ773" si="1631">AC773</f>
        <v>0.12</v>
      </c>
      <c r="AE773" s="147">
        <f t="shared" si="1631"/>
        <v>0.12</v>
      </c>
      <c r="AF773" s="147">
        <f t="shared" si="1631"/>
        <v>0.12</v>
      </c>
      <c r="AG773" s="147">
        <f t="shared" si="1631"/>
        <v>0.12</v>
      </c>
      <c r="AH773" s="147">
        <f t="shared" si="1631"/>
        <v>0.12</v>
      </c>
      <c r="AI773" s="147">
        <f t="shared" si="1631"/>
        <v>0.12</v>
      </c>
      <c r="AJ773" s="147">
        <f t="shared" si="1631"/>
        <v>0.12</v>
      </c>
      <c r="AK773" s="147">
        <v>0.12</v>
      </c>
      <c r="AL773" s="147">
        <f t="shared" ref="AL773:AN773" si="1632">AK773</f>
        <v>0.12</v>
      </c>
      <c r="AM773" s="147">
        <f t="shared" si="1632"/>
        <v>0.12</v>
      </c>
      <c r="AN773" s="147">
        <f t="shared" si="1632"/>
        <v>0.12</v>
      </c>
      <c r="AO773" s="420">
        <v>0</v>
      </c>
      <c r="AP773" s="431">
        <f t="shared" si="1615"/>
        <v>0</v>
      </c>
      <c r="AQ773" s="385">
        <v>0</v>
      </c>
      <c r="AR773" s="237">
        <f t="shared" si="1616"/>
        <v>0</v>
      </c>
      <c r="AS773" s="96">
        <v>0</v>
      </c>
      <c r="AT773" s="431">
        <f t="shared" si="1617"/>
        <v>0</v>
      </c>
      <c r="AU773" s="420">
        <v>0</v>
      </c>
      <c r="AV773" s="431">
        <f t="shared" si="1618"/>
        <v>0</v>
      </c>
      <c r="AW773" s="385">
        <v>0</v>
      </c>
      <c r="AX773" s="431">
        <f t="shared" si="1619"/>
        <v>0</v>
      </c>
      <c r="AY773" s="386">
        <v>0</v>
      </c>
      <c r="AZ773" s="431">
        <f t="shared" si="1620"/>
        <v>0</v>
      </c>
      <c r="BA773" s="386">
        <v>0</v>
      </c>
      <c r="BB773" s="431">
        <f t="shared" si="1621"/>
        <v>0</v>
      </c>
      <c r="BC773" s="386">
        <v>0</v>
      </c>
      <c r="BD773" s="431">
        <f t="shared" ref="BD773:BD836" si="1633">BC773*AJ773</f>
        <v>0</v>
      </c>
      <c r="BE773" s="385">
        <v>0</v>
      </c>
      <c r="BF773" s="431">
        <f t="shared" si="1622"/>
        <v>0</v>
      </c>
      <c r="BG773" s="386">
        <v>0</v>
      </c>
      <c r="BH773" s="431">
        <f t="shared" si="1623"/>
        <v>0</v>
      </c>
      <c r="BI773" s="386">
        <v>0</v>
      </c>
      <c r="BJ773" s="431">
        <f t="shared" si="1624"/>
        <v>0</v>
      </c>
      <c r="BK773" s="385">
        <v>0</v>
      </c>
      <c r="BL773" s="445">
        <f t="shared" si="1625"/>
        <v>0</v>
      </c>
      <c r="BM773" s="77" t="s">
        <v>1537</v>
      </c>
      <c r="BN773" s="306"/>
      <c r="BO773" s="599"/>
      <c r="BP773" s="306" t="str">
        <f t="shared" ref="BP773:BP836" si="1634">BM773</f>
        <v>M52962-001</v>
      </c>
    </row>
    <row r="774" spans="1:68" ht="14.25" hidden="1" customHeight="1">
      <c r="A774" s="493" t="s">
        <v>864</v>
      </c>
      <c r="B774" s="130" t="s">
        <v>1422</v>
      </c>
      <c r="C774" s="544" t="s">
        <v>87</v>
      </c>
      <c r="D774" s="549" t="s">
        <v>225</v>
      </c>
      <c r="E774" s="550" t="s">
        <v>194</v>
      </c>
      <c r="F774" s="1070"/>
      <c r="G774" s="214">
        <v>2021</v>
      </c>
      <c r="H774" s="176" t="s">
        <v>212</v>
      </c>
      <c r="I774" s="176" t="s">
        <v>204</v>
      </c>
      <c r="J774" s="330" t="s">
        <v>196</v>
      </c>
      <c r="K774" s="176" t="s">
        <v>1181</v>
      </c>
      <c r="L774" s="176" t="s">
        <v>1182</v>
      </c>
      <c r="M774" s="327" t="s">
        <v>1513</v>
      </c>
      <c r="N774" s="55">
        <v>2.17</v>
      </c>
      <c r="O774" s="55">
        <f t="shared" si="1626"/>
        <v>2.11</v>
      </c>
      <c r="P774" s="55">
        <v>2.11</v>
      </c>
      <c r="Q774" s="55">
        <f t="shared" si="1627"/>
        <v>2.11</v>
      </c>
      <c r="R774" s="55">
        <f t="shared" si="1627"/>
        <v>2.11</v>
      </c>
      <c r="S774" s="55">
        <f t="shared" si="1627"/>
        <v>2.11</v>
      </c>
      <c r="T774" s="55">
        <f t="shared" si="1627"/>
        <v>2.11</v>
      </c>
      <c r="U774" s="55">
        <f t="shared" si="1628"/>
        <v>2.11</v>
      </c>
      <c r="V774" s="55">
        <f t="shared" si="1628"/>
        <v>2.11</v>
      </c>
      <c r="W774" s="55">
        <f t="shared" si="1628"/>
        <v>2.11</v>
      </c>
      <c r="X774" s="55">
        <v>2.11</v>
      </c>
      <c r="Y774" s="55">
        <f t="shared" ref="Y774:AA774" si="1635">X774</f>
        <v>2.11</v>
      </c>
      <c r="Z774" s="55">
        <f t="shared" si="1635"/>
        <v>2.11</v>
      </c>
      <c r="AA774" s="55">
        <f t="shared" si="1635"/>
        <v>2.11</v>
      </c>
      <c r="AB774" s="147">
        <f t="shared" si="1630"/>
        <v>0.1</v>
      </c>
      <c r="AC774" s="147">
        <v>0.1</v>
      </c>
      <c r="AD774" s="147">
        <f t="shared" ref="AD774:AJ774" si="1636">AC774</f>
        <v>0.1</v>
      </c>
      <c r="AE774" s="147">
        <f t="shared" si="1636"/>
        <v>0.1</v>
      </c>
      <c r="AF774" s="147">
        <f t="shared" si="1636"/>
        <v>0.1</v>
      </c>
      <c r="AG774" s="147">
        <f t="shared" si="1636"/>
        <v>0.1</v>
      </c>
      <c r="AH774" s="147">
        <f t="shared" si="1636"/>
        <v>0.1</v>
      </c>
      <c r="AI774" s="147">
        <f t="shared" si="1636"/>
        <v>0.1</v>
      </c>
      <c r="AJ774" s="147">
        <f t="shared" si="1636"/>
        <v>0.1</v>
      </c>
      <c r="AK774" s="147">
        <v>0.1</v>
      </c>
      <c r="AL774" s="147">
        <f t="shared" ref="AL774:AN774" si="1637">AK774</f>
        <v>0.1</v>
      </c>
      <c r="AM774" s="147">
        <f t="shared" si="1637"/>
        <v>0.1</v>
      </c>
      <c r="AN774" s="147">
        <f t="shared" si="1637"/>
        <v>0.1</v>
      </c>
      <c r="AO774" s="420">
        <v>0</v>
      </c>
      <c r="AP774" s="431">
        <f t="shared" si="1615"/>
        <v>0</v>
      </c>
      <c r="AQ774" s="385">
        <v>0</v>
      </c>
      <c r="AR774" s="237">
        <f t="shared" si="1616"/>
        <v>0</v>
      </c>
      <c r="AS774" s="96">
        <v>0</v>
      </c>
      <c r="AT774" s="431">
        <f t="shared" si="1617"/>
        <v>0</v>
      </c>
      <c r="AU774" s="420">
        <v>0</v>
      </c>
      <c r="AV774" s="431">
        <f t="shared" si="1618"/>
        <v>0</v>
      </c>
      <c r="AW774" s="385">
        <v>0</v>
      </c>
      <c r="AX774" s="431">
        <f t="shared" si="1619"/>
        <v>0</v>
      </c>
      <c r="AY774" s="386">
        <v>0</v>
      </c>
      <c r="AZ774" s="431">
        <f t="shared" si="1620"/>
        <v>0</v>
      </c>
      <c r="BA774" s="386">
        <v>0</v>
      </c>
      <c r="BB774" s="431">
        <f t="shared" si="1621"/>
        <v>0</v>
      </c>
      <c r="BC774" s="386">
        <v>0</v>
      </c>
      <c r="BD774" s="431">
        <f t="shared" si="1633"/>
        <v>0</v>
      </c>
      <c r="BE774" s="385">
        <v>0</v>
      </c>
      <c r="BF774" s="431">
        <f t="shared" si="1622"/>
        <v>0</v>
      </c>
      <c r="BG774" s="386">
        <v>0</v>
      </c>
      <c r="BH774" s="431">
        <f t="shared" si="1623"/>
        <v>0</v>
      </c>
      <c r="BI774" s="386">
        <v>0</v>
      </c>
      <c r="BJ774" s="431">
        <f t="shared" si="1624"/>
        <v>0</v>
      </c>
      <c r="BK774" s="385">
        <v>0</v>
      </c>
      <c r="BL774" s="445">
        <f t="shared" si="1625"/>
        <v>0</v>
      </c>
      <c r="BM774" s="77" t="s">
        <v>736</v>
      </c>
      <c r="BN774" s="306"/>
      <c r="BO774" s="599"/>
      <c r="BP774" s="306" t="str">
        <f t="shared" si="1634"/>
        <v>M27539-001</v>
      </c>
    </row>
    <row r="775" spans="1:68" ht="14.25" hidden="1" customHeight="1">
      <c r="A775" s="493" t="s">
        <v>864</v>
      </c>
      <c r="B775" s="130" t="s">
        <v>1422</v>
      </c>
      <c r="C775" s="544" t="s">
        <v>87</v>
      </c>
      <c r="D775" s="549" t="s">
        <v>225</v>
      </c>
      <c r="E775" s="550" t="s">
        <v>194</v>
      </c>
      <c r="F775" s="1070"/>
      <c r="G775" s="214">
        <v>2021</v>
      </c>
      <c r="H775" s="176" t="s">
        <v>212</v>
      </c>
      <c r="I775" s="176" t="s">
        <v>217</v>
      </c>
      <c r="J775" s="330" t="s">
        <v>196</v>
      </c>
      <c r="K775" s="176" t="s">
        <v>1181</v>
      </c>
      <c r="L775" s="176" t="s">
        <v>1221</v>
      </c>
      <c r="M775" s="327" t="s">
        <v>1461</v>
      </c>
      <c r="N775" s="55">
        <v>6.19</v>
      </c>
      <c r="O775" s="55">
        <f t="shared" si="1626"/>
        <v>6.23</v>
      </c>
      <c r="P775" s="55">
        <v>7.07</v>
      </c>
      <c r="Q775" s="55">
        <f t="shared" si="1627"/>
        <v>7.07</v>
      </c>
      <c r="R775" s="55">
        <f t="shared" si="1627"/>
        <v>7.07</v>
      </c>
      <c r="S775" s="55">
        <f t="shared" si="1627"/>
        <v>7.07</v>
      </c>
      <c r="T775" s="55">
        <f t="shared" si="1627"/>
        <v>7.07</v>
      </c>
      <c r="U775" s="55">
        <f t="shared" si="1628"/>
        <v>7.07</v>
      </c>
      <c r="V775" s="55">
        <f t="shared" si="1628"/>
        <v>7.07</v>
      </c>
      <c r="W775" s="55">
        <f t="shared" si="1628"/>
        <v>7.07</v>
      </c>
      <c r="X775" s="55">
        <v>6.23</v>
      </c>
      <c r="Y775" s="55">
        <f t="shared" ref="Y775:AA775" si="1638">X775</f>
        <v>6.23</v>
      </c>
      <c r="Z775" s="55">
        <f t="shared" si="1638"/>
        <v>6.23</v>
      </c>
      <c r="AA775" s="55">
        <f t="shared" si="1638"/>
        <v>6.23</v>
      </c>
      <c r="AB775" s="147">
        <f t="shared" si="1630"/>
        <v>0.32</v>
      </c>
      <c r="AC775" s="147">
        <v>0.32</v>
      </c>
      <c r="AD775" s="147">
        <f t="shared" ref="AD775:AJ775" si="1639">AC775</f>
        <v>0.32</v>
      </c>
      <c r="AE775" s="147">
        <f t="shared" si="1639"/>
        <v>0.32</v>
      </c>
      <c r="AF775" s="147">
        <f t="shared" si="1639"/>
        <v>0.32</v>
      </c>
      <c r="AG775" s="147">
        <f t="shared" si="1639"/>
        <v>0.32</v>
      </c>
      <c r="AH775" s="147">
        <f t="shared" si="1639"/>
        <v>0.32</v>
      </c>
      <c r="AI775" s="147">
        <f t="shared" si="1639"/>
        <v>0.32</v>
      </c>
      <c r="AJ775" s="147">
        <f t="shared" si="1639"/>
        <v>0.32</v>
      </c>
      <c r="AK775" s="147">
        <v>0.59</v>
      </c>
      <c r="AL775" s="147">
        <f t="shared" ref="AL775:AN775" si="1640">AK775</f>
        <v>0.59</v>
      </c>
      <c r="AM775" s="147">
        <f t="shared" si="1640"/>
        <v>0.59</v>
      </c>
      <c r="AN775" s="147">
        <f t="shared" si="1640"/>
        <v>0.59</v>
      </c>
      <c r="AO775" s="420">
        <v>80</v>
      </c>
      <c r="AP775" s="431">
        <f t="shared" si="1615"/>
        <v>25.6</v>
      </c>
      <c r="AQ775" s="385">
        <v>0</v>
      </c>
      <c r="AR775" s="237">
        <f t="shared" si="1616"/>
        <v>0</v>
      </c>
      <c r="AS775" s="96">
        <v>0</v>
      </c>
      <c r="AT775" s="431">
        <f t="shared" si="1617"/>
        <v>0</v>
      </c>
      <c r="AU775" s="420">
        <v>160</v>
      </c>
      <c r="AV775" s="431">
        <f t="shared" si="1618"/>
        <v>51.2</v>
      </c>
      <c r="AW775" s="385">
        <v>0</v>
      </c>
      <c r="AX775" s="431">
        <f t="shared" si="1619"/>
        <v>0</v>
      </c>
      <c r="AY775" s="386">
        <v>0</v>
      </c>
      <c r="AZ775" s="431">
        <f t="shared" si="1620"/>
        <v>0</v>
      </c>
      <c r="BA775" s="386">
        <v>0</v>
      </c>
      <c r="BB775" s="431">
        <f t="shared" si="1621"/>
        <v>0</v>
      </c>
      <c r="BC775" s="386">
        <v>0</v>
      </c>
      <c r="BD775" s="431">
        <f t="shared" si="1633"/>
        <v>0</v>
      </c>
      <c r="BE775" s="385">
        <v>0</v>
      </c>
      <c r="BF775" s="431">
        <f t="shared" si="1622"/>
        <v>0</v>
      </c>
      <c r="BG775" s="386">
        <v>0</v>
      </c>
      <c r="BH775" s="431">
        <f t="shared" si="1623"/>
        <v>0</v>
      </c>
      <c r="BI775" s="386">
        <v>0</v>
      </c>
      <c r="BJ775" s="431">
        <f t="shared" si="1624"/>
        <v>0</v>
      </c>
      <c r="BK775" s="385">
        <v>0</v>
      </c>
      <c r="BL775" s="445">
        <f t="shared" si="1625"/>
        <v>0</v>
      </c>
      <c r="BM775" s="77" t="s">
        <v>738</v>
      </c>
      <c r="BN775" s="306"/>
      <c r="BO775" s="599"/>
      <c r="BP775" s="306" t="str">
        <f t="shared" si="1634"/>
        <v>M52729-xx1</v>
      </c>
    </row>
    <row r="776" spans="1:68" ht="14.25" hidden="1" customHeight="1">
      <c r="A776" s="493" t="s">
        <v>864</v>
      </c>
      <c r="B776" s="130" t="s">
        <v>1422</v>
      </c>
      <c r="C776" s="544" t="s">
        <v>87</v>
      </c>
      <c r="D776" s="549" t="s">
        <v>225</v>
      </c>
      <c r="E776" s="550" t="s">
        <v>194</v>
      </c>
      <c r="F776" s="1070"/>
      <c r="G776" s="214">
        <v>2021</v>
      </c>
      <c r="H776" s="176" t="s">
        <v>212</v>
      </c>
      <c r="I776" s="176" t="s">
        <v>217</v>
      </c>
      <c r="J776" s="330" t="s">
        <v>196</v>
      </c>
      <c r="K776" s="176" t="s">
        <v>1265</v>
      </c>
      <c r="L776" s="176" t="s">
        <v>1221</v>
      </c>
      <c r="M776" s="327" t="s">
        <v>1461</v>
      </c>
      <c r="N776" s="55">
        <v>6.96</v>
      </c>
      <c r="O776" s="55">
        <f t="shared" si="1626"/>
        <v>7.18</v>
      </c>
      <c r="P776" s="55">
        <v>7.56</v>
      </c>
      <c r="Q776" s="55">
        <f t="shared" si="1627"/>
        <v>7.56</v>
      </c>
      <c r="R776" s="55">
        <f t="shared" si="1627"/>
        <v>7.56</v>
      </c>
      <c r="S776" s="55">
        <f t="shared" si="1627"/>
        <v>7.56</v>
      </c>
      <c r="T776" s="55">
        <f t="shared" si="1627"/>
        <v>7.56</v>
      </c>
      <c r="U776" s="55">
        <f t="shared" si="1628"/>
        <v>7.56</v>
      </c>
      <c r="V776" s="55">
        <f t="shared" si="1628"/>
        <v>7.56</v>
      </c>
      <c r="W776" s="55">
        <f t="shared" si="1628"/>
        <v>7.56</v>
      </c>
      <c r="X776" s="55">
        <v>7.18</v>
      </c>
      <c r="Y776" s="55">
        <f t="shared" ref="Y776:AA776" si="1641">X776</f>
        <v>7.18</v>
      </c>
      <c r="Z776" s="55">
        <f t="shared" si="1641"/>
        <v>7.18</v>
      </c>
      <c r="AA776" s="55">
        <f t="shared" si="1641"/>
        <v>7.18</v>
      </c>
      <c r="AB776" s="147">
        <f t="shared" si="1630"/>
        <v>0.34</v>
      </c>
      <c r="AC776" s="147">
        <v>0.34</v>
      </c>
      <c r="AD776" s="147">
        <f t="shared" ref="AD776:AJ776" si="1642">AC776</f>
        <v>0.34</v>
      </c>
      <c r="AE776" s="147">
        <f t="shared" si="1642"/>
        <v>0.34</v>
      </c>
      <c r="AF776" s="147">
        <f t="shared" si="1642"/>
        <v>0.34</v>
      </c>
      <c r="AG776" s="147">
        <f t="shared" si="1642"/>
        <v>0.34</v>
      </c>
      <c r="AH776" s="147">
        <f t="shared" si="1642"/>
        <v>0.34</v>
      </c>
      <c r="AI776" s="147">
        <f t="shared" si="1642"/>
        <v>0.34</v>
      </c>
      <c r="AJ776" s="147">
        <f t="shared" si="1642"/>
        <v>0.34</v>
      </c>
      <c r="AK776" s="147">
        <v>1.07</v>
      </c>
      <c r="AL776" s="147">
        <f t="shared" ref="AL776:AN776" si="1643">AK776</f>
        <v>1.07</v>
      </c>
      <c r="AM776" s="147">
        <f t="shared" si="1643"/>
        <v>1.07</v>
      </c>
      <c r="AN776" s="147">
        <f t="shared" si="1643"/>
        <v>1.07</v>
      </c>
      <c r="AO776" s="420">
        <v>0</v>
      </c>
      <c r="AP776" s="431">
        <f t="shared" si="1615"/>
        <v>0</v>
      </c>
      <c r="AQ776" s="385">
        <v>230</v>
      </c>
      <c r="AR776" s="237">
        <f t="shared" si="1616"/>
        <v>78.2</v>
      </c>
      <c r="AS776" s="96">
        <v>0</v>
      </c>
      <c r="AT776" s="431">
        <f t="shared" si="1617"/>
        <v>0</v>
      </c>
      <c r="AU776" s="420">
        <v>150</v>
      </c>
      <c r="AV776" s="431">
        <f t="shared" si="1618"/>
        <v>51.000000000000007</v>
      </c>
      <c r="AW776" s="385">
        <v>0</v>
      </c>
      <c r="AX776" s="431">
        <f t="shared" si="1619"/>
        <v>0</v>
      </c>
      <c r="AY776" s="386">
        <v>0</v>
      </c>
      <c r="AZ776" s="431">
        <f t="shared" si="1620"/>
        <v>0</v>
      </c>
      <c r="BA776" s="386">
        <v>0</v>
      </c>
      <c r="BB776" s="431">
        <f t="shared" si="1621"/>
        <v>0</v>
      </c>
      <c r="BC776" s="386">
        <v>0</v>
      </c>
      <c r="BD776" s="431">
        <f t="shared" si="1633"/>
        <v>0</v>
      </c>
      <c r="BE776" s="385">
        <v>120</v>
      </c>
      <c r="BF776" s="431">
        <f t="shared" si="1622"/>
        <v>128.4</v>
      </c>
      <c r="BG776" s="386">
        <v>0</v>
      </c>
      <c r="BH776" s="431">
        <f t="shared" si="1623"/>
        <v>0</v>
      </c>
      <c r="BI776" s="386">
        <v>0</v>
      </c>
      <c r="BJ776" s="431">
        <f t="shared" si="1624"/>
        <v>0</v>
      </c>
      <c r="BK776" s="385">
        <v>0</v>
      </c>
      <c r="BL776" s="445">
        <f t="shared" si="1625"/>
        <v>0</v>
      </c>
      <c r="BM776" s="77" t="s">
        <v>351</v>
      </c>
      <c r="BN776" s="306"/>
      <c r="BO776" s="599"/>
      <c r="BP776" s="306" t="str">
        <f t="shared" si="1634"/>
        <v>M52730-xx1</v>
      </c>
    </row>
    <row r="777" spans="1:68" ht="14.25" hidden="1" customHeight="1">
      <c r="A777" s="493" t="s">
        <v>864</v>
      </c>
      <c r="B777" s="130" t="s">
        <v>1422</v>
      </c>
      <c r="C777" s="544" t="s">
        <v>87</v>
      </c>
      <c r="D777" s="549" t="s">
        <v>225</v>
      </c>
      <c r="E777" s="550" t="s">
        <v>194</v>
      </c>
      <c r="F777" s="1070"/>
      <c r="G777" s="214">
        <v>2021</v>
      </c>
      <c r="H777" s="176" t="s">
        <v>212</v>
      </c>
      <c r="I777" s="176" t="s">
        <v>217</v>
      </c>
      <c r="J777" s="330" t="s">
        <v>196</v>
      </c>
      <c r="K777" s="176" t="s">
        <v>1181</v>
      </c>
      <c r="L777" s="176" t="s">
        <v>167</v>
      </c>
      <c r="M777" s="327" t="s">
        <v>1469</v>
      </c>
      <c r="N777" s="55">
        <v>6.19</v>
      </c>
      <c r="O777" s="55">
        <f t="shared" si="1626"/>
        <v>5.93</v>
      </c>
      <c r="P777" s="55">
        <v>6.77</v>
      </c>
      <c r="Q777" s="55">
        <f t="shared" si="1627"/>
        <v>6.77</v>
      </c>
      <c r="R777" s="55">
        <f t="shared" si="1627"/>
        <v>6.77</v>
      </c>
      <c r="S777" s="55">
        <f t="shared" si="1627"/>
        <v>6.77</v>
      </c>
      <c r="T777" s="55">
        <f t="shared" si="1627"/>
        <v>6.77</v>
      </c>
      <c r="U777" s="55">
        <f t="shared" si="1628"/>
        <v>6.77</v>
      </c>
      <c r="V777" s="55">
        <f t="shared" si="1628"/>
        <v>6.77</v>
      </c>
      <c r="W777" s="55">
        <f t="shared" si="1628"/>
        <v>6.77</v>
      </c>
      <c r="X777" s="55">
        <v>5.93</v>
      </c>
      <c r="Y777" s="55">
        <f t="shared" ref="Y777:AA777" si="1644">X777</f>
        <v>5.93</v>
      </c>
      <c r="Z777" s="55">
        <f t="shared" si="1644"/>
        <v>5.93</v>
      </c>
      <c r="AA777" s="55">
        <f t="shared" si="1644"/>
        <v>5.93</v>
      </c>
      <c r="AB777" s="147">
        <f t="shared" si="1630"/>
        <v>0.32</v>
      </c>
      <c r="AC777" s="147">
        <v>0.32</v>
      </c>
      <c r="AD777" s="147">
        <f t="shared" ref="AD777:AJ777" si="1645">AC777</f>
        <v>0.32</v>
      </c>
      <c r="AE777" s="147">
        <f t="shared" si="1645"/>
        <v>0.32</v>
      </c>
      <c r="AF777" s="147">
        <f t="shared" si="1645"/>
        <v>0.32</v>
      </c>
      <c r="AG777" s="147">
        <f t="shared" si="1645"/>
        <v>0.32</v>
      </c>
      <c r="AH777" s="147">
        <f t="shared" si="1645"/>
        <v>0.32</v>
      </c>
      <c r="AI777" s="147">
        <f t="shared" si="1645"/>
        <v>0.32</v>
      </c>
      <c r="AJ777" s="147">
        <f t="shared" si="1645"/>
        <v>0.32</v>
      </c>
      <c r="AK777" s="147">
        <v>0.59</v>
      </c>
      <c r="AL777" s="147">
        <f t="shared" ref="AL777:AN777" si="1646">AK777</f>
        <v>0.59</v>
      </c>
      <c r="AM777" s="147">
        <f t="shared" si="1646"/>
        <v>0.59</v>
      </c>
      <c r="AN777" s="147">
        <f t="shared" si="1646"/>
        <v>0.59</v>
      </c>
      <c r="AO777" s="420">
        <v>0</v>
      </c>
      <c r="AP777" s="431">
        <f t="shared" si="1615"/>
        <v>0</v>
      </c>
      <c r="AQ777" s="385">
        <v>0</v>
      </c>
      <c r="AR777" s="237">
        <f t="shared" si="1616"/>
        <v>0</v>
      </c>
      <c r="AS777" s="96">
        <v>0</v>
      </c>
      <c r="AT777" s="431">
        <f t="shared" si="1617"/>
        <v>0</v>
      </c>
      <c r="AU777" s="420">
        <v>0</v>
      </c>
      <c r="AV777" s="431">
        <f t="shared" si="1618"/>
        <v>0</v>
      </c>
      <c r="AW777" s="385">
        <v>0</v>
      </c>
      <c r="AX777" s="431">
        <f t="shared" si="1619"/>
        <v>0</v>
      </c>
      <c r="AY777" s="386">
        <v>0</v>
      </c>
      <c r="AZ777" s="431">
        <f t="shared" si="1620"/>
        <v>0</v>
      </c>
      <c r="BA777" s="386">
        <v>0</v>
      </c>
      <c r="BB777" s="431">
        <f t="shared" si="1621"/>
        <v>0</v>
      </c>
      <c r="BC777" s="386">
        <v>0</v>
      </c>
      <c r="BD777" s="431">
        <f t="shared" si="1633"/>
        <v>0</v>
      </c>
      <c r="BE777" s="385">
        <v>0</v>
      </c>
      <c r="BF777" s="431">
        <f t="shared" si="1622"/>
        <v>0</v>
      </c>
      <c r="BG777" s="386">
        <v>0</v>
      </c>
      <c r="BH777" s="431">
        <f t="shared" si="1623"/>
        <v>0</v>
      </c>
      <c r="BI777" s="386">
        <v>0</v>
      </c>
      <c r="BJ777" s="431">
        <f t="shared" si="1624"/>
        <v>0</v>
      </c>
      <c r="BK777" s="385">
        <v>0</v>
      </c>
      <c r="BL777" s="445">
        <f t="shared" si="1625"/>
        <v>0</v>
      </c>
      <c r="BM777" s="77" t="s">
        <v>738</v>
      </c>
      <c r="BN777" s="306"/>
      <c r="BO777" s="599"/>
      <c r="BP777" s="306" t="str">
        <f t="shared" si="1634"/>
        <v>M52729-xx1</v>
      </c>
    </row>
    <row r="778" spans="1:68" ht="14.25" hidden="1" customHeight="1">
      <c r="A778" s="493" t="s">
        <v>864</v>
      </c>
      <c r="B778" s="130" t="s">
        <v>1422</v>
      </c>
      <c r="C778" s="544" t="s">
        <v>87</v>
      </c>
      <c r="D778" s="549" t="s">
        <v>225</v>
      </c>
      <c r="E778" s="550" t="s">
        <v>194</v>
      </c>
      <c r="F778" s="1070"/>
      <c r="G778" s="214">
        <v>2021</v>
      </c>
      <c r="H778" s="176" t="s">
        <v>212</v>
      </c>
      <c r="I778" s="176" t="s">
        <v>217</v>
      </c>
      <c r="J778" s="330" t="s">
        <v>196</v>
      </c>
      <c r="K778" s="176" t="s">
        <v>1265</v>
      </c>
      <c r="L778" s="176" t="s">
        <v>167</v>
      </c>
      <c r="M778" s="327" t="s">
        <v>1469</v>
      </c>
      <c r="N778" s="55">
        <v>6.96</v>
      </c>
      <c r="O778" s="55">
        <f t="shared" si="1626"/>
        <v>6.88</v>
      </c>
      <c r="P778" s="55">
        <v>7.26</v>
      </c>
      <c r="Q778" s="55">
        <f t="shared" si="1627"/>
        <v>7.26</v>
      </c>
      <c r="R778" s="55">
        <f t="shared" si="1627"/>
        <v>7.26</v>
      </c>
      <c r="S778" s="55">
        <f t="shared" si="1627"/>
        <v>7.26</v>
      </c>
      <c r="T778" s="55">
        <f t="shared" si="1627"/>
        <v>7.26</v>
      </c>
      <c r="U778" s="55">
        <f t="shared" si="1628"/>
        <v>7.26</v>
      </c>
      <c r="V778" s="55">
        <f t="shared" si="1628"/>
        <v>7.26</v>
      </c>
      <c r="W778" s="55">
        <f t="shared" si="1628"/>
        <v>7.26</v>
      </c>
      <c r="X778" s="55">
        <v>6.88</v>
      </c>
      <c r="Y778" s="55">
        <f t="shared" ref="Y778:AA778" si="1647">X778</f>
        <v>6.88</v>
      </c>
      <c r="Z778" s="55">
        <f t="shared" si="1647"/>
        <v>6.88</v>
      </c>
      <c r="AA778" s="55">
        <f t="shared" si="1647"/>
        <v>6.88</v>
      </c>
      <c r="AB778" s="147">
        <f t="shared" si="1630"/>
        <v>0.34</v>
      </c>
      <c r="AC778" s="147">
        <v>0.34</v>
      </c>
      <c r="AD778" s="147">
        <f t="shared" ref="AD778:AJ778" si="1648">AC778</f>
        <v>0.34</v>
      </c>
      <c r="AE778" s="147">
        <f t="shared" si="1648"/>
        <v>0.34</v>
      </c>
      <c r="AF778" s="147">
        <f t="shared" si="1648"/>
        <v>0.34</v>
      </c>
      <c r="AG778" s="147">
        <f t="shared" si="1648"/>
        <v>0.34</v>
      </c>
      <c r="AH778" s="147">
        <f t="shared" si="1648"/>
        <v>0.34</v>
      </c>
      <c r="AI778" s="147">
        <f t="shared" si="1648"/>
        <v>0.34</v>
      </c>
      <c r="AJ778" s="147">
        <f t="shared" si="1648"/>
        <v>0.34</v>
      </c>
      <c r="AK778" s="147">
        <v>1.07</v>
      </c>
      <c r="AL778" s="147">
        <f t="shared" ref="AL778:AN778" si="1649">AK778</f>
        <v>1.07</v>
      </c>
      <c r="AM778" s="147">
        <f t="shared" si="1649"/>
        <v>1.07</v>
      </c>
      <c r="AN778" s="147">
        <f t="shared" si="1649"/>
        <v>1.07</v>
      </c>
      <c r="AO778" s="420">
        <v>0</v>
      </c>
      <c r="AP778" s="431">
        <f t="shared" si="1615"/>
        <v>0</v>
      </c>
      <c r="AQ778" s="385">
        <v>0</v>
      </c>
      <c r="AR778" s="237">
        <f t="shared" si="1616"/>
        <v>0</v>
      </c>
      <c r="AS778" s="96">
        <v>0</v>
      </c>
      <c r="AT778" s="431">
        <f t="shared" si="1617"/>
        <v>0</v>
      </c>
      <c r="AU778" s="420">
        <v>0</v>
      </c>
      <c r="AV778" s="431">
        <f t="shared" si="1618"/>
        <v>0</v>
      </c>
      <c r="AW778" s="385">
        <v>0</v>
      </c>
      <c r="AX778" s="431">
        <f t="shared" si="1619"/>
        <v>0</v>
      </c>
      <c r="AY778" s="386">
        <v>0</v>
      </c>
      <c r="AZ778" s="431">
        <f t="shared" si="1620"/>
        <v>0</v>
      </c>
      <c r="BA778" s="386">
        <v>0</v>
      </c>
      <c r="BB778" s="431">
        <f t="shared" si="1621"/>
        <v>0</v>
      </c>
      <c r="BC778" s="386">
        <v>0</v>
      </c>
      <c r="BD778" s="431">
        <f t="shared" si="1633"/>
        <v>0</v>
      </c>
      <c r="BE778" s="385">
        <v>0</v>
      </c>
      <c r="BF778" s="431">
        <f t="shared" si="1622"/>
        <v>0</v>
      </c>
      <c r="BG778" s="386">
        <v>0</v>
      </c>
      <c r="BH778" s="431">
        <f t="shared" si="1623"/>
        <v>0</v>
      </c>
      <c r="BI778" s="386">
        <v>0</v>
      </c>
      <c r="BJ778" s="431">
        <f t="shared" si="1624"/>
        <v>0</v>
      </c>
      <c r="BK778" s="385">
        <v>0</v>
      </c>
      <c r="BL778" s="445">
        <f t="shared" si="1625"/>
        <v>0</v>
      </c>
      <c r="BM778" s="77" t="s">
        <v>351</v>
      </c>
      <c r="BN778" s="306"/>
      <c r="BO778" s="599"/>
      <c r="BP778" s="306" t="str">
        <f t="shared" si="1634"/>
        <v>M52730-xx1</v>
      </c>
    </row>
    <row r="779" spans="1:68" ht="14.25" hidden="1" customHeight="1">
      <c r="A779" s="493" t="s">
        <v>864</v>
      </c>
      <c r="B779" s="130" t="s">
        <v>1422</v>
      </c>
      <c r="C779" s="544" t="s">
        <v>87</v>
      </c>
      <c r="D779" s="549" t="s">
        <v>225</v>
      </c>
      <c r="E779" s="550" t="s">
        <v>194</v>
      </c>
      <c r="F779" s="1070"/>
      <c r="G779" s="214">
        <v>2021</v>
      </c>
      <c r="H779" s="176" t="s">
        <v>212</v>
      </c>
      <c r="I779" s="176" t="s">
        <v>217</v>
      </c>
      <c r="J779" s="330" t="s">
        <v>196</v>
      </c>
      <c r="K779" s="176" t="s">
        <v>1181</v>
      </c>
      <c r="L779" s="176" t="s">
        <v>167</v>
      </c>
      <c r="M779" s="327" t="s">
        <v>1474</v>
      </c>
      <c r="N779" s="55">
        <v>6.19</v>
      </c>
      <c r="O779" s="55">
        <f t="shared" si="1626"/>
        <v>5.88</v>
      </c>
      <c r="P779" s="55">
        <v>6.72</v>
      </c>
      <c r="Q779" s="55">
        <f t="shared" si="1627"/>
        <v>6.72</v>
      </c>
      <c r="R779" s="55">
        <f t="shared" si="1627"/>
        <v>6.72</v>
      </c>
      <c r="S779" s="55">
        <f t="shared" si="1627"/>
        <v>6.72</v>
      </c>
      <c r="T779" s="55">
        <f t="shared" si="1627"/>
        <v>6.72</v>
      </c>
      <c r="U779" s="55">
        <f t="shared" si="1628"/>
        <v>6.72</v>
      </c>
      <c r="V779" s="55">
        <f t="shared" si="1628"/>
        <v>6.72</v>
      </c>
      <c r="W779" s="55">
        <f t="shared" si="1628"/>
        <v>6.72</v>
      </c>
      <c r="X779" s="55">
        <v>5.88</v>
      </c>
      <c r="Y779" s="55">
        <f t="shared" ref="Y779:AA779" si="1650">X779</f>
        <v>5.88</v>
      </c>
      <c r="Z779" s="55">
        <f t="shared" si="1650"/>
        <v>5.88</v>
      </c>
      <c r="AA779" s="55">
        <f t="shared" si="1650"/>
        <v>5.88</v>
      </c>
      <c r="AB779" s="147">
        <f t="shared" si="1630"/>
        <v>0.32</v>
      </c>
      <c r="AC779" s="147">
        <v>0.32</v>
      </c>
      <c r="AD779" s="147">
        <f t="shared" ref="AD779:AJ779" si="1651">AC779</f>
        <v>0.32</v>
      </c>
      <c r="AE779" s="147">
        <f t="shared" si="1651"/>
        <v>0.32</v>
      </c>
      <c r="AF779" s="147">
        <f t="shared" si="1651"/>
        <v>0.32</v>
      </c>
      <c r="AG779" s="147">
        <f t="shared" si="1651"/>
        <v>0.32</v>
      </c>
      <c r="AH779" s="147">
        <f t="shared" si="1651"/>
        <v>0.32</v>
      </c>
      <c r="AI779" s="147">
        <f t="shared" si="1651"/>
        <v>0.32</v>
      </c>
      <c r="AJ779" s="147">
        <f t="shared" si="1651"/>
        <v>0.32</v>
      </c>
      <c r="AK779" s="147">
        <v>0.59</v>
      </c>
      <c r="AL779" s="147">
        <f t="shared" ref="AL779:AN779" si="1652">AK779</f>
        <v>0.59</v>
      </c>
      <c r="AM779" s="147">
        <f t="shared" si="1652"/>
        <v>0.59</v>
      </c>
      <c r="AN779" s="147">
        <f t="shared" si="1652"/>
        <v>0.59</v>
      </c>
      <c r="AO779" s="420">
        <v>0</v>
      </c>
      <c r="AP779" s="431">
        <f t="shared" si="1615"/>
        <v>0</v>
      </c>
      <c r="AQ779" s="385">
        <v>0</v>
      </c>
      <c r="AR779" s="237">
        <f t="shared" si="1616"/>
        <v>0</v>
      </c>
      <c r="AS779" s="96">
        <v>0</v>
      </c>
      <c r="AT779" s="431">
        <f t="shared" si="1617"/>
        <v>0</v>
      </c>
      <c r="AU779" s="420">
        <v>0</v>
      </c>
      <c r="AV779" s="431">
        <f t="shared" si="1618"/>
        <v>0</v>
      </c>
      <c r="AW779" s="385">
        <v>0</v>
      </c>
      <c r="AX779" s="431">
        <f t="shared" si="1619"/>
        <v>0</v>
      </c>
      <c r="AY779" s="386">
        <v>0</v>
      </c>
      <c r="AZ779" s="431">
        <f t="shared" si="1620"/>
        <v>0</v>
      </c>
      <c r="BA779" s="386">
        <v>0</v>
      </c>
      <c r="BB779" s="431">
        <f t="shared" si="1621"/>
        <v>0</v>
      </c>
      <c r="BC779" s="386">
        <v>0</v>
      </c>
      <c r="BD779" s="431">
        <f t="shared" si="1633"/>
        <v>0</v>
      </c>
      <c r="BE779" s="385">
        <v>0</v>
      </c>
      <c r="BF779" s="431">
        <f t="shared" si="1622"/>
        <v>0</v>
      </c>
      <c r="BG779" s="386">
        <v>0</v>
      </c>
      <c r="BH779" s="431">
        <f t="shared" si="1623"/>
        <v>0</v>
      </c>
      <c r="BI779" s="386">
        <v>0</v>
      </c>
      <c r="BJ779" s="431">
        <f t="shared" si="1624"/>
        <v>0</v>
      </c>
      <c r="BK779" s="385">
        <v>0</v>
      </c>
      <c r="BL779" s="445">
        <f t="shared" si="1625"/>
        <v>0</v>
      </c>
      <c r="BM779" s="77" t="s">
        <v>738</v>
      </c>
      <c r="BN779" s="306"/>
      <c r="BO779" s="599"/>
      <c r="BP779" s="306" t="str">
        <f t="shared" si="1634"/>
        <v>M52729-xx1</v>
      </c>
    </row>
    <row r="780" spans="1:68" ht="14.25" hidden="1" customHeight="1">
      <c r="A780" s="493" t="s">
        <v>864</v>
      </c>
      <c r="B780" s="130" t="s">
        <v>1422</v>
      </c>
      <c r="C780" s="544" t="s">
        <v>87</v>
      </c>
      <c r="D780" s="549" t="s">
        <v>225</v>
      </c>
      <c r="E780" s="550" t="s">
        <v>194</v>
      </c>
      <c r="F780" s="1070"/>
      <c r="G780" s="214">
        <v>2021</v>
      </c>
      <c r="H780" s="176" t="s">
        <v>212</v>
      </c>
      <c r="I780" s="176" t="s">
        <v>217</v>
      </c>
      <c r="J780" s="330" t="s">
        <v>196</v>
      </c>
      <c r="K780" s="176" t="s">
        <v>1265</v>
      </c>
      <c r="L780" s="176" t="s">
        <v>167</v>
      </c>
      <c r="M780" s="327" t="s">
        <v>1474</v>
      </c>
      <c r="N780" s="55">
        <v>6.96</v>
      </c>
      <c r="O780" s="55">
        <f t="shared" si="1626"/>
        <v>6.83</v>
      </c>
      <c r="P780" s="55">
        <v>7.21</v>
      </c>
      <c r="Q780" s="55">
        <f t="shared" si="1627"/>
        <v>7.21</v>
      </c>
      <c r="R780" s="55">
        <f t="shared" si="1627"/>
        <v>7.21</v>
      </c>
      <c r="S780" s="55">
        <f t="shared" si="1627"/>
        <v>7.21</v>
      </c>
      <c r="T780" s="55">
        <f t="shared" si="1627"/>
        <v>7.21</v>
      </c>
      <c r="U780" s="55">
        <f t="shared" si="1628"/>
        <v>7.21</v>
      </c>
      <c r="V780" s="55">
        <f t="shared" si="1628"/>
        <v>7.21</v>
      </c>
      <c r="W780" s="55">
        <f t="shared" si="1628"/>
        <v>7.21</v>
      </c>
      <c r="X780" s="55">
        <v>6.83</v>
      </c>
      <c r="Y780" s="55">
        <f t="shared" ref="Y780:AA780" si="1653">X780</f>
        <v>6.83</v>
      </c>
      <c r="Z780" s="55">
        <f t="shared" si="1653"/>
        <v>6.83</v>
      </c>
      <c r="AA780" s="55">
        <f t="shared" si="1653"/>
        <v>6.83</v>
      </c>
      <c r="AB780" s="147">
        <f t="shared" si="1630"/>
        <v>0.34</v>
      </c>
      <c r="AC780" s="147">
        <v>0.34</v>
      </c>
      <c r="AD780" s="147">
        <f t="shared" ref="AD780:AJ780" si="1654">AC780</f>
        <v>0.34</v>
      </c>
      <c r="AE780" s="147">
        <f t="shared" si="1654"/>
        <v>0.34</v>
      </c>
      <c r="AF780" s="147">
        <f t="shared" si="1654"/>
        <v>0.34</v>
      </c>
      <c r="AG780" s="147">
        <f t="shared" si="1654"/>
        <v>0.34</v>
      </c>
      <c r="AH780" s="147">
        <f t="shared" si="1654"/>
        <v>0.34</v>
      </c>
      <c r="AI780" s="147">
        <f t="shared" si="1654"/>
        <v>0.34</v>
      </c>
      <c r="AJ780" s="147">
        <f t="shared" si="1654"/>
        <v>0.34</v>
      </c>
      <c r="AK780" s="147">
        <v>1.07</v>
      </c>
      <c r="AL780" s="147">
        <f t="shared" ref="AL780:AN780" si="1655">AK780</f>
        <v>1.07</v>
      </c>
      <c r="AM780" s="147">
        <f t="shared" si="1655"/>
        <v>1.07</v>
      </c>
      <c r="AN780" s="147">
        <f t="shared" si="1655"/>
        <v>1.07</v>
      </c>
      <c r="AO780" s="420">
        <v>0</v>
      </c>
      <c r="AP780" s="431">
        <f t="shared" si="1615"/>
        <v>0</v>
      </c>
      <c r="AQ780" s="385">
        <v>0</v>
      </c>
      <c r="AR780" s="237">
        <f t="shared" si="1616"/>
        <v>0</v>
      </c>
      <c r="AS780" s="96">
        <v>0</v>
      </c>
      <c r="AT780" s="431">
        <f t="shared" si="1617"/>
        <v>0</v>
      </c>
      <c r="AU780" s="420">
        <v>0</v>
      </c>
      <c r="AV780" s="431">
        <f t="shared" si="1618"/>
        <v>0</v>
      </c>
      <c r="AW780" s="385">
        <v>0</v>
      </c>
      <c r="AX780" s="431">
        <f t="shared" si="1619"/>
        <v>0</v>
      </c>
      <c r="AY780" s="386">
        <v>0</v>
      </c>
      <c r="AZ780" s="431">
        <f t="shared" si="1620"/>
        <v>0</v>
      </c>
      <c r="BA780" s="386">
        <v>0</v>
      </c>
      <c r="BB780" s="431">
        <f t="shared" si="1621"/>
        <v>0</v>
      </c>
      <c r="BC780" s="386">
        <v>0</v>
      </c>
      <c r="BD780" s="431">
        <f t="shared" si="1633"/>
        <v>0</v>
      </c>
      <c r="BE780" s="385">
        <v>0</v>
      </c>
      <c r="BF780" s="431">
        <f t="shared" si="1622"/>
        <v>0</v>
      </c>
      <c r="BG780" s="386">
        <v>0</v>
      </c>
      <c r="BH780" s="431">
        <f t="shared" si="1623"/>
        <v>0</v>
      </c>
      <c r="BI780" s="386">
        <v>0</v>
      </c>
      <c r="BJ780" s="431">
        <f t="shared" si="1624"/>
        <v>0</v>
      </c>
      <c r="BK780" s="385">
        <v>0</v>
      </c>
      <c r="BL780" s="445">
        <f t="shared" si="1625"/>
        <v>0</v>
      </c>
      <c r="BM780" s="77" t="s">
        <v>351</v>
      </c>
      <c r="BN780" s="306"/>
      <c r="BO780" s="599"/>
      <c r="BP780" s="306" t="str">
        <f t="shared" si="1634"/>
        <v>M52730-xx1</v>
      </c>
    </row>
    <row r="781" spans="1:68" ht="14.25" hidden="1" customHeight="1">
      <c r="A781" s="493" t="s">
        <v>864</v>
      </c>
      <c r="B781" s="130" t="s">
        <v>1422</v>
      </c>
      <c r="C781" s="544" t="s">
        <v>87</v>
      </c>
      <c r="D781" s="549" t="s">
        <v>225</v>
      </c>
      <c r="E781" s="550" t="s">
        <v>194</v>
      </c>
      <c r="F781" s="1070"/>
      <c r="G781" s="214">
        <v>2021</v>
      </c>
      <c r="H781" s="176" t="s">
        <v>212</v>
      </c>
      <c r="I781" s="176" t="s">
        <v>217</v>
      </c>
      <c r="J781" s="330" t="s">
        <v>196</v>
      </c>
      <c r="K781" s="176" t="s">
        <v>1181</v>
      </c>
      <c r="L781" s="176" t="s">
        <v>167</v>
      </c>
      <c r="M781" s="327" t="s">
        <v>870</v>
      </c>
      <c r="N781" s="55">
        <v>6.19</v>
      </c>
      <c r="O781" s="55">
        <f t="shared" si="1626"/>
        <v>5.88</v>
      </c>
      <c r="P781" s="55">
        <v>6.72</v>
      </c>
      <c r="Q781" s="55">
        <f t="shared" si="1627"/>
        <v>6.72</v>
      </c>
      <c r="R781" s="55">
        <f t="shared" si="1627"/>
        <v>6.72</v>
      </c>
      <c r="S781" s="55">
        <f t="shared" si="1627"/>
        <v>6.72</v>
      </c>
      <c r="T781" s="55">
        <f t="shared" si="1627"/>
        <v>6.72</v>
      </c>
      <c r="U781" s="55">
        <f t="shared" si="1628"/>
        <v>6.72</v>
      </c>
      <c r="V781" s="55">
        <f t="shared" si="1628"/>
        <v>6.72</v>
      </c>
      <c r="W781" s="55">
        <f t="shared" si="1628"/>
        <v>6.72</v>
      </c>
      <c r="X781" s="55">
        <v>5.88</v>
      </c>
      <c r="Y781" s="55">
        <f t="shared" ref="Y781:AA781" si="1656">X781</f>
        <v>5.88</v>
      </c>
      <c r="Z781" s="55">
        <f t="shared" si="1656"/>
        <v>5.88</v>
      </c>
      <c r="AA781" s="55">
        <f t="shared" si="1656"/>
        <v>5.88</v>
      </c>
      <c r="AB781" s="147">
        <f t="shared" si="1630"/>
        <v>0.32</v>
      </c>
      <c r="AC781" s="147">
        <v>0.32</v>
      </c>
      <c r="AD781" s="147">
        <f t="shared" ref="AD781:AJ781" si="1657">AC781</f>
        <v>0.32</v>
      </c>
      <c r="AE781" s="147">
        <f t="shared" si="1657"/>
        <v>0.32</v>
      </c>
      <c r="AF781" s="147">
        <f t="shared" si="1657"/>
        <v>0.32</v>
      </c>
      <c r="AG781" s="147">
        <f t="shared" si="1657"/>
        <v>0.32</v>
      </c>
      <c r="AH781" s="147">
        <f t="shared" si="1657"/>
        <v>0.32</v>
      </c>
      <c r="AI781" s="147">
        <f t="shared" si="1657"/>
        <v>0.32</v>
      </c>
      <c r="AJ781" s="147">
        <f t="shared" si="1657"/>
        <v>0.32</v>
      </c>
      <c r="AK781" s="147">
        <v>0.59</v>
      </c>
      <c r="AL781" s="147">
        <f t="shared" ref="AL781:AN781" si="1658">AK781</f>
        <v>0.59</v>
      </c>
      <c r="AM781" s="147">
        <f t="shared" si="1658"/>
        <v>0.59</v>
      </c>
      <c r="AN781" s="147">
        <f t="shared" si="1658"/>
        <v>0.59</v>
      </c>
      <c r="AO781" s="420">
        <v>540</v>
      </c>
      <c r="AP781" s="431">
        <f t="shared" si="1615"/>
        <v>172.8</v>
      </c>
      <c r="AQ781" s="385">
        <v>0</v>
      </c>
      <c r="AR781" s="237">
        <f t="shared" si="1616"/>
        <v>0</v>
      </c>
      <c r="AS781" s="96">
        <v>0</v>
      </c>
      <c r="AT781" s="431">
        <f t="shared" si="1617"/>
        <v>0</v>
      </c>
      <c r="AU781" s="420">
        <v>1570</v>
      </c>
      <c r="AV781" s="431">
        <f t="shared" si="1618"/>
        <v>502.40000000000003</v>
      </c>
      <c r="AW781" s="385">
        <v>10</v>
      </c>
      <c r="AX781" s="431">
        <f t="shared" si="1619"/>
        <v>3.2</v>
      </c>
      <c r="AY781" s="386">
        <v>10</v>
      </c>
      <c r="AZ781" s="431">
        <f t="shared" si="1620"/>
        <v>3.2</v>
      </c>
      <c r="BA781" s="386">
        <v>20</v>
      </c>
      <c r="BB781" s="431">
        <f t="shared" si="1621"/>
        <v>6.4</v>
      </c>
      <c r="BC781" s="386">
        <v>0</v>
      </c>
      <c r="BD781" s="431">
        <f t="shared" si="1633"/>
        <v>0</v>
      </c>
      <c r="BE781" s="385">
        <v>0</v>
      </c>
      <c r="BF781" s="431">
        <f t="shared" si="1622"/>
        <v>0</v>
      </c>
      <c r="BG781" s="386">
        <v>0</v>
      </c>
      <c r="BH781" s="431">
        <f t="shared" si="1623"/>
        <v>0</v>
      </c>
      <c r="BI781" s="386">
        <v>0</v>
      </c>
      <c r="BJ781" s="431">
        <f t="shared" si="1624"/>
        <v>0</v>
      </c>
      <c r="BK781" s="385">
        <v>0</v>
      </c>
      <c r="BL781" s="445">
        <f t="shared" si="1625"/>
        <v>0</v>
      </c>
      <c r="BM781" s="77" t="s">
        <v>738</v>
      </c>
      <c r="BN781" s="306"/>
      <c r="BO781" s="599"/>
      <c r="BP781" s="306" t="str">
        <f t="shared" si="1634"/>
        <v>M52729-xx1</v>
      </c>
    </row>
    <row r="782" spans="1:68" ht="14.25" hidden="1" customHeight="1">
      <c r="A782" s="493" t="s">
        <v>864</v>
      </c>
      <c r="B782" s="130" t="s">
        <v>1422</v>
      </c>
      <c r="C782" s="544" t="s">
        <v>87</v>
      </c>
      <c r="D782" s="549" t="s">
        <v>225</v>
      </c>
      <c r="E782" s="550" t="s">
        <v>194</v>
      </c>
      <c r="F782" s="1070"/>
      <c r="G782" s="214">
        <v>2021</v>
      </c>
      <c r="H782" s="176" t="s">
        <v>212</v>
      </c>
      <c r="I782" s="176" t="s">
        <v>217</v>
      </c>
      <c r="J782" s="330" t="s">
        <v>196</v>
      </c>
      <c r="K782" s="176" t="s">
        <v>1265</v>
      </c>
      <c r="L782" s="176" t="s">
        <v>167</v>
      </c>
      <c r="M782" s="327" t="s">
        <v>870</v>
      </c>
      <c r="N782" s="55">
        <v>6.96</v>
      </c>
      <c r="O782" s="55">
        <f t="shared" si="1626"/>
        <v>6.83</v>
      </c>
      <c r="P782" s="55">
        <v>7.21</v>
      </c>
      <c r="Q782" s="55">
        <f t="shared" si="1627"/>
        <v>7.21</v>
      </c>
      <c r="R782" s="55">
        <f t="shared" si="1627"/>
        <v>7.21</v>
      </c>
      <c r="S782" s="55">
        <f t="shared" si="1627"/>
        <v>7.21</v>
      </c>
      <c r="T782" s="55">
        <f t="shared" si="1627"/>
        <v>7.21</v>
      </c>
      <c r="U782" s="55">
        <f t="shared" si="1628"/>
        <v>7.21</v>
      </c>
      <c r="V782" s="55">
        <f t="shared" si="1628"/>
        <v>7.21</v>
      </c>
      <c r="W782" s="55">
        <f t="shared" si="1628"/>
        <v>7.21</v>
      </c>
      <c r="X782" s="55">
        <v>6.83</v>
      </c>
      <c r="Y782" s="55">
        <f t="shared" ref="Y782:AA782" si="1659">X782</f>
        <v>6.83</v>
      </c>
      <c r="Z782" s="55">
        <f t="shared" si="1659"/>
        <v>6.83</v>
      </c>
      <c r="AA782" s="55">
        <f t="shared" si="1659"/>
        <v>6.83</v>
      </c>
      <c r="AB782" s="147">
        <f t="shared" si="1630"/>
        <v>0.34</v>
      </c>
      <c r="AC782" s="147">
        <v>0.34</v>
      </c>
      <c r="AD782" s="147">
        <f t="shared" ref="AD782:AJ782" si="1660">AC782</f>
        <v>0.34</v>
      </c>
      <c r="AE782" s="147">
        <f t="shared" si="1660"/>
        <v>0.34</v>
      </c>
      <c r="AF782" s="147">
        <f t="shared" si="1660"/>
        <v>0.34</v>
      </c>
      <c r="AG782" s="147">
        <f t="shared" si="1660"/>
        <v>0.34</v>
      </c>
      <c r="AH782" s="147">
        <f t="shared" si="1660"/>
        <v>0.34</v>
      </c>
      <c r="AI782" s="147">
        <f t="shared" si="1660"/>
        <v>0.34</v>
      </c>
      <c r="AJ782" s="147">
        <f t="shared" si="1660"/>
        <v>0.34</v>
      </c>
      <c r="AK782" s="147">
        <v>1.07</v>
      </c>
      <c r="AL782" s="147">
        <f t="shared" ref="AL782:AN782" si="1661">AK782</f>
        <v>1.07</v>
      </c>
      <c r="AM782" s="147">
        <f t="shared" si="1661"/>
        <v>1.07</v>
      </c>
      <c r="AN782" s="147">
        <f t="shared" si="1661"/>
        <v>1.07</v>
      </c>
      <c r="AO782" s="420">
        <v>2600</v>
      </c>
      <c r="AP782" s="431">
        <f t="shared" si="1615"/>
        <v>884.00000000000011</v>
      </c>
      <c r="AQ782" s="385">
        <v>1210</v>
      </c>
      <c r="AR782" s="237">
        <f t="shared" si="1616"/>
        <v>411.40000000000003</v>
      </c>
      <c r="AS782" s="96">
        <v>1190</v>
      </c>
      <c r="AT782" s="431">
        <f t="shared" si="1617"/>
        <v>404.6</v>
      </c>
      <c r="AU782" s="420">
        <v>3800</v>
      </c>
      <c r="AV782" s="431">
        <f t="shared" si="1618"/>
        <v>1292</v>
      </c>
      <c r="AW782" s="385">
        <v>2880</v>
      </c>
      <c r="AX782" s="431">
        <f t="shared" si="1619"/>
        <v>979.2</v>
      </c>
      <c r="AY782" s="386">
        <v>1890</v>
      </c>
      <c r="AZ782" s="431">
        <f t="shared" si="1620"/>
        <v>642.6</v>
      </c>
      <c r="BA782" s="386">
        <v>870</v>
      </c>
      <c r="BB782" s="431">
        <f t="shared" si="1621"/>
        <v>295.8</v>
      </c>
      <c r="BC782" s="386">
        <v>240</v>
      </c>
      <c r="BD782" s="431">
        <f t="shared" si="1633"/>
        <v>81.600000000000009</v>
      </c>
      <c r="BE782" s="385">
        <v>0</v>
      </c>
      <c r="BF782" s="431">
        <f t="shared" si="1622"/>
        <v>0</v>
      </c>
      <c r="BG782" s="386">
        <v>0</v>
      </c>
      <c r="BH782" s="431">
        <f t="shared" si="1623"/>
        <v>0</v>
      </c>
      <c r="BI782" s="386">
        <v>0</v>
      </c>
      <c r="BJ782" s="431">
        <f t="shared" si="1624"/>
        <v>0</v>
      </c>
      <c r="BK782" s="385">
        <v>0</v>
      </c>
      <c r="BL782" s="445">
        <f t="shared" si="1625"/>
        <v>0</v>
      </c>
      <c r="BM782" s="77" t="s">
        <v>351</v>
      </c>
      <c r="BN782" s="306"/>
      <c r="BO782" s="599"/>
      <c r="BP782" s="306" t="str">
        <f t="shared" si="1634"/>
        <v>M52730-xx1</v>
      </c>
    </row>
    <row r="783" spans="1:68" ht="14.25" hidden="1" customHeight="1">
      <c r="A783" s="493" t="s">
        <v>864</v>
      </c>
      <c r="B783" s="130" t="s">
        <v>1422</v>
      </c>
      <c r="C783" s="544" t="s">
        <v>87</v>
      </c>
      <c r="D783" s="549" t="s">
        <v>225</v>
      </c>
      <c r="E783" s="550" t="s">
        <v>194</v>
      </c>
      <c r="F783" s="1070"/>
      <c r="G783" s="214">
        <v>2021</v>
      </c>
      <c r="H783" s="176" t="s">
        <v>212</v>
      </c>
      <c r="I783" s="176" t="s">
        <v>217</v>
      </c>
      <c r="J783" s="330" t="s">
        <v>196</v>
      </c>
      <c r="K783" s="176" t="s">
        <v>1181</v>
      </c>
      <c r="L783" s="176" t="s">
        <v>167</v>
      </c>
      <c r="M783" s="327" t="s">
        <v>1478</v>
      </c>
      <c r="N783" s="55">
        <v>6.19</v>
      </c>
      <c r="O783" s="55">
        <f t="shared" si="1626"/>
        <v>5.88</v>
      </c>
      <c r="P783" s="55">
        <v>6.72</v>
      </c>
      <c r="Q783" s="55">
        <f t="shared" si="1627"/>
        <v>6.72</v>
      </c>
      <c r="R783" s="55">
        <f t="shared" si="1627"/>
        <v>6.72</v>
      </c>
      <c r="S783" s="55">
        <f t="shared" si="1627"/>
        <v>6.72</v>
      </c>
      <c r="T783" s="55">
        <f t="shared" si="1627"/>
        <v>6.72</v>
      </c>
      <c r="U783" s="55">
        <f t="shared" si="1628"/>
        <v>6.72</v>
      </c>
      <c r="V783" s="55">
        <f t="shared" si="1628"/>
        <v>6.72</v>
      </c>
      <c r="W783" s="55">
        <f t="shared" si="1628"/>
        <v>6.72</v>
      </c>
      <c r="X783" s="55">
        <v>5.88</v>
      </c>
      <c r="Y783" s="55">
        <f t="shared" ref="Y783:AA783" si="1662">X783</f>
        <v>5.88</v>
      </c>
      <c r="Z783" s="55">
        <f t="shared" si="1662"/>
        <v>5.88</v>
      </c>
      <c r="AA783" s="55">
        <f t="shared" si="1662"/>
        <v>5.88</v>
      </c>
      <c r="AB783" s="147">
        <f t="shared" si="1630"/>
        <v>0.32</v>
      </c>
      <c r="AC783" s="147">
        <v>0.32</v>
      </c>
      <c r="AD783" s="147">
        <f t="shared" ref="AD783:AJ783" si="1663">AC783</f>
        <v>0.32</v>
      </c>
      <c r="AE783" s="147">
        <f t="shared" si="1663"/>
        <v>0.32</v>
      </c>
      <c r="AF783" s="147">
        <f t="shared" si="1663"/>
        <v>0.32</v>
      </c>
      <c r="AG783" s="147">
        <f t="shared" si="1663"/>
        <v>0.32</v>
      </c>
      <c r="AH783" s="147">
        <f t="shared" si="1663"/>
        <v>0.32</v>
      </c>
      <c r="AI783" s="147">
        <f t="shared" si="1663"/>
        <v>0.32</v>
      </c>
      <c r="AJ783" s="147">
        <f t="shared" si="1663"/>
        <v>0.32</v>
      </c>
      <c r="AK783" s="147">
        <v>0.59</v>
      </c>
      <c r="AL783" s="147">
        <f t="shared" ref="AL783:AN783" si="1664">AK783</f>
        <v>0.59</v>
      </c>
      <c r="AM783" s="147">
        <f t="shared" si="1664"/>
        <v>0.59</v>
      </c>
      <c r="AN783" s="147">
        <f t="shared" si="1664"/>
        <v>0.59</v>
      </c>
      <c r="AO783" s="420">
        <v>10</v>
      </c>
      <c r="AP783" s="431">
        <f t="shared" si="1615"/>
        <v>3.2</v>
      </c>
      <c r="AQ783" s="385">
        <v>0</v>
      </c>
      <c r="AR783" s="237">
        <f t="shared" si="1616"/>
        <v>0</v>
      </c>
      <c r="AS783" s="96">
        <v>200</v>
      </c>
      <c r="AT783" s="431">
        <f t="shared" si="1617"/>
        <v>64</v>
      </c>
      <c r="AU783" s="420">
        <v>120</v>
      </c>
      <c r="AV783" s="431">
        <f t="shared" si="1618"/>
        <v>38.4</v>
      </c>
      <c r="AW783" s="385">
        <v>50</v>
      </c>
      <c r="AX783" s="431">
        <f t="shared" si="1619"/>
        <v>16</v>
      </c>
      <c r="AY783" s="386">
        <v>130</v>
      </c>
      <c r="AZ783" s="431">
        <f t="shared" si="1620"/>
        <v>41.6</v>
      </c>
      <c r="BA783" s="386">
        <v>0</v>
      </c>
      <c r="BB783" s="431">
        <f t="shared" si="1621"/>
        <v>0</v>
      </c>
      <c r="BC783" s="386">
        <v>0</v>
      </c>
      <c r="BD783" s="431">
        <f t="shared" si="1633"/>
        <v>0</v>
      </c>
      <c r="BE783" s="385">
        <v>0</v>
      </c>
      <c r="BF783" s="431">
        <f t="shared" si="1622"/>
        <v>0</v>
      </c>
      <c r="BG783" s="386">
        <v>0</v>
      </c>
      <c r="BH783" s="431">
        <f t="shared" si="1623"/>
        <v>0</v>
      </c>
      <c r="BI783" s="386">
        <v>0</v>
      </c>
      <c r="BJ783" s="431">
        <f t="shared" si="1624"/>
        <v>0</v>
      </c>
      <c r="BK783" s="385">
        <v>0</v>
      </c>
      <c r="BL783" s="445">
        <f t="shared" si="1625"/>
        <v>0</v>
      </c>
      <c r="BM783" s="77" t="s">
        <v>738</v>
      </c>
      <c r="BN783" s="306"/>
      <c r="BO783" s="599"/>
      <c r="BP783" s="306" t="str">
        <f t="shared" si="1634"/>
        <v>M52729-xx1</v>
      </c>
    </row>
    <row r="784" spans="1:68" ht="14.25" hidden="1" customHeight="1">
      <c r="A784" s="493" t="s">
        <v>864</v>
      </c>
      <c r="B784" s="130" t="s">
        <v>1422</v>
      </c>
      <c r="C784" s="544" t="s">
        <v>87</v>
      </c>
      <c r="D784" s="549" t="s">
        <v>225</v>
      </c>
      <c r="E784" s="550" t="s">
        <v>194</v>
      </c>
      <c r="F784" s="1070"/>
      <c r="G784" s="214">
        <v>2021</v>
      </c>
      <c r="H784" s="176" t="s">
        <v>212</v>
      </c>
      <c r="I784" s="176" t="s">
        <v>217</v>
      </c>
      <c r="J784" s="330" t="s">
        <v>196</v>
      </c>
      <c r="K784" s="176" t="s">
        <v>1265</v>
      </c>
      <c r="L784" s="176" t="s">
        <v>167</v>
      </c>
      <c r="M784" s="327" t="s">
        <v>1478</v>
      </c>
      <c r="N784" s="55">
        <v>6.96</v>
      </c>
      <c r="O784" s="55">
        <f t="shared" si="1626"/>
        <v>6.83</v>
      </c>
      <c r="P784" s="55">
        <v>7.21</v>
      </c>
      <c r="Q784" s="55">
        <f t="shared" si="1627"/>
        <v>7.21</v>
      </c>
      <c r="R784" s="55">
        <f t="shared" si="1627"/>
        <v>7.21</v>
      </c>
      <c r="S784" s="55">
        <f t="shared" si="1627"/>
        <v>7.21</v>
      </c>
      <c r="T784" s="55">
        <f t="shared" si="1627"/>
        <v>7.21</v>
      </c>
      <c r="U784" s="55">
        <f t="shared" si="1628"/>
        <v>7.21</v>
      </c>
      <c r="V784" s="55">
        <f t="shared" si="1628"/>
        <v>7.21</v>
      </c>
      <c r="W784" s="55">
        <f t="shared" si="1628"/>
        <v>7.21</v>
      </c>
      <c r="X784" s="55">
        <v>6.83</v>
      </c>
      <c r="Y784" s="55">
        <f t="shared" ref="Y784:AA784" si="1665">X784</f>
        <v>6.83</v>
      </c>
      <c r="Z784" s="55">
        <f t="shared" si="1665"/>
        <v>6.83</v>
      </c>
      <c r="AA784" s="55">
        <f t="shared" si="1665"/>
        <v>6.83</v>
      </c>
      <c r="AB784" s="147">
        <f t="shared" si="1630"/>
        <v>0.34</v>
      </c>
      <c r="AC784" s="147">
        <v>0.34</v>
      </c>
      <c r="AD784" s="147">
        <f t="shared" ref="AD784:AJ784" si="1666">AC784</f>
        <v>0.34</v>
      </c>
      <c r="AE784" s="147">
        <f t="shared" si="1666"/>
        <v>0.34</v>
      </c>
      <c r="AF784" s="147">
        <f t="shared" si="1666"/>
        <v>0.34</v>
      </c>
      <c r="AG784" s="147">
        <f t="shared" si="1666"/>
        <v>0.34</v>
      </c>
      <c r="AH784" s="147">
        <f t="shared" si="1666"/>
        <v>0.34</v>
      </c>
      <c r="AI784" s="147">
        <f t="shared" si="1666"/>
        <v>0.34</v>
      </c>
      <c r="AJ784" s="147">
        <f t="shared" si="1666"/>
        <v>0.34</v>
      </c>
      <c r="AK784" s="147">
        <v>1.07</v>
      </c>
      <c r="AL784" s="147">
        <f t="shared" ref="AL784:AN784" si="1667">AK784</f>
        <v>1.07</v>
      </c>
      <c r="AM784" s="147">
        <f t="shared" si="1667"/>
        <v>1.07</v>
      </c>
      <c r="AN784" s="147">
        <f t="shared" si="1667"/>
        <v>1.07</v>
      </c>
      <c r="AO784" s="420">
        <v>0</v>
      </c>
      <c r="AP784" s="431">
        <f t="shared" si="1615"/>
        <v>0</v>
      </c>
      <c r="AQ784" s="385">
        <v>0</v>
      </c>
      <c r="AR784" s="237">
        <f t="shared" si="1616"/>
        <v>0</v>
      </c>
      <c r="AS784" s="96">
        <v>0</v>
      </c>
      <c r="AT784" s="431">
        <f t="shared" si="1617"/>
        <v>0</v>
      </c>
      <c r="AU784" s="420">
        <v>0</v>
      </c>
      <c r="AV784" s="431">
        <f t="shared" si="1618"/>
        <v>0</v>
      </c>
      <c r="AW784" s="385">
        <v>0</v>
      </c>
      <c r="AX784" s="431">
        <f t="shared" si="1619"/>
        <v>0</v>
      </c>
      <c r="AY784" s="386">
        <v>0</v>
      </c>
      <c r="AZ784" s="431">
        <f t="shared" si="1620"/>
        <v>0</v>
      </c>
      <c r="BA784" s="386">
        <v>0</v>
      </c>
      <c r="BB784" s="431">
        <f t="shared" si="1621"/>
        <v>0</v>
      </c>
      <c r="BC784" s="386">
        <v>0</v>
      </c>
      <c r="BD784" s="431">
        <f t="shared" si="1633"/>
        <v>0</v>
      </c>
      <c r="BE784" s="385">
        <v>0</v>
      </c>
      <c r="BF784" s="431">
        <f t="shared" si="1622"/>
        <v>0</v>
      </c>
      <c r="BG784" s="386">
        <v>0</v>
      </c>
      <c r="BH784" s="431">
        <f t="shared" si="1623"/>
        <v>0</v>
      </c>
      <c r="BI784" s="386">
        <v>0</v>
      </c>
      <c r="BJ784" s="431">
        <f t="shared" si="1624"/>
        <v>0</v>
      </c>
      <c r="BK784" s="385">
        <v>0</v>
      </c>
      <c r="BL784" s="445">
        <f t="shared" si="1625"/>
        <v>0</v>
      </c>
      <c r="BM784" s="77" t="s">
        <v>351</v>
      </c>
      <c r="BN784" s="306"/>
      <c r="BO784" s="599"/>
      <c r="BP784" s="306" t="str">
        <f t="shared" si="1634"/>
        <v>M52730-xx1</v>
      </c>
    </row>
    <row r="785" spans="1:68" ht="14.25" hidden="1" customHeight="1">
      <c r="A785" s="493" t="s">
        <v>864</v>
      </c>
      <c r="B785" s="130" t="s">
        <v>1422</v>
      </c>
      <c r="C785" s="544" t="s">
        <v>87</v>
      </c>
      <c r="D785" s="549" t="s">
        <v>225</v>
      </c>
      <c r="E785" s="550" t="s">
        <v>194</v>
      </c>
      <c r="F785" s="1070"/>
      <c r="G785" s="214">
        <v>2021</v>
      </c>
      <c r="H785" s="176" t="s">
        <v>212</v>
      </c>
      <c r="I785" s="176" t="s">
        <v>217</v>
      </c>
      <c r="J785" s="330" t="s">
        <v>196</v>
      </c>
      <c r="K785" s="176" t="s">
        <v>1181</v>
      </c>
      <c r="L785" s="176" t="s">
        <v>167</v>
      </c>
      <c r="M785" s="327" t="s">
        <v>1479</v>
      </c>
      <c r="N785" s="55">
        <v>6.19</v>
      </c>
      <c r="O785" s="55">
        <f t="shared" si="1626"/>
        <v>5.88</v>
      </c>
      <c r="P785" s="55">
        <v>6.72</v>
      </c>
      <c r="Q785" s="55">
        <f t="shared" si="1627"/>
        <v>6.72</v>
      </c>
      <c r="R785" s="55">
        <f t="shared" si="1627"/>
        <v>6.72</v>
      </c>
      <c r="S785" s="55">
        <f t="shared" si="1627"/>
        <v>6.72</v>
      </c>
      <c r="T785" s="55">
        <f t="shared" si="1627"/>
        <v>6.72</v>
      </c>
      <c r="U785" s="55">
        <f t="shared" si="1628"/>
        <v>6.72</v>
      </c>
      <c r="V785" s="55">
        <f t="shared" si="1628"/>
        <v>6.72</v>
      </c>
      <c r="W785" s="55">
        <f t="shared" si="1628"/>
        <v>6.72</v>
      </c>
      <c r="X785" s="55">
        <v>5.88</v>
      </c>
      <c r="Y785" s="55">
        <f t="shared" ref="Y785:AA785" si="1668">X785</f>
        <v>5.88</v>
      </c>
      <c r="Z785" s="55">
        <f t="shared" si="1668"/>
        <v>5.88</v>
      </c>
      <c r="AA785" s="55">
        <f t="shared" si="1668"/>
        <v>5.88</v>
      </c>
      <c r="AB785" s="147">
        <f t="shared" si="1630"/>
        <v>0.32</v>
      </c>
      <c r="AC785" s="147">
        <v>0.32</v>
      </c>
      <c r="AD785" s="147">
        <f t="shared" ref="AD785:AJ785" si="1669">AC785</f>
        <v>0.32</v>
      </c>
      <c r="AE785" s="147">
        <f t="shared" si="1669"/>
        <v>0.32</v>
      </c>
      <c r="AF785" s="147">
        <f t="shared" si="1669"/>
        <v>0.32</v>
      </c>
      <c r="AG785" s="147">
        <f t="shared" si="1669"/>
        <v>0.32</v>
      </c>
      <c r="AH785" s="147">
        <f t="shared" si="1669"/>
        <v>0.32</v>
      </c>
      <c r="AI785" s="147">
        <f t="shared" si="1669"/>
        <v>0.32</v>
      </c>
      <c r="AJ785" s="147">
        <f t="shared" si="1669"/>
        <v>0.32</v>
      </c>
      <c r="AK785" s="147">
        <v>0.59</v>
      </c>
      <c r="AL785" s="147">
        <f t="shared" ref="AL785:AN785" si="1670">AK785</f>
        <v>0.59</v>
      </c>
      <c r="AM785" s="147">
        <f t="shared" si="1670"/>
        <v>0.59</v>
      </c>
      <c r="AN785" s="147">
        <f t="shared" si="1670"/>
        <v>0.59</v>
      </c>
      <c r="AO785" s="420">
        <v>0</v>
      </c>
      <c r="AP785" s="431">
        <f t="shared" si="1615"/>
        <v>0</v>
      </c>
      <c r="AQ785" s="385">
        <v>0</v>
      </c>
      <c r="AR785" s="237">
        <f t="shared" si="1616"/>
        <v>0</v>
      </c>
      <c r="AS785" s="96">
        <v>0</v>
      </c>
      <c r="AT785" s="431">
        <f t="shared" si="1617"/>
        <v>0</v>
      </c>
      <c r="AU785" s="420">
        <v>0</v>
      </c>
      <c r="AV785" s="431">
        <f t="shared" si="1618"/>
        <v>0</v>
      </c>
      <c r="AW785" s="385">
        <v>0</v>
      </c>
      <c r="AX785" s="431">
        <f t="shared" si="1619"/>
        <v>0</v>
      </c>
      <c r="AY785" s="386">
        <v>0</v>
      </c>
      <c r="AZ785" s="431">
        <f t="shared" si="1620"/>
        <v>0</v>
      </c>
      <c r="BA785" s="386">
        <v>0</v>
      </c>
      <c r="BB785" s="431">
        <f t="shared" si="1621"/>
        <v>0</v>
      </c>
      <c r="BC785" s="386">
        <v>0</v>
      </c>
      <c r="BD785" s="431">
        <f t="shared" si="1633"/>
        <v>0</v>
      </c>
      <c r="BE785" s="385">
        <v>0</v>
      </c>
      <c r="BF785" s="431">
        <f t="shared" si="1622"/>
        <v>0</v>
      </c>
      <c r="BG785" s="386">
        <v>0</v>
      </c>
      <c r="BH785" s="431">
        <f t="shared" si="1623"/>
        <v>0</v>
      </c>
      <c r="BI785" s="386">
        <v>0</v>
      </c>
      <c r="BJ785" s="431">
        <f t="shared" si="1624"/>
        <v>0</v>
      </c>
      <c r="BK785" s="385">
        <v>0</v>
      </c>
      <c r="BL785" s="445">
        <f t="shared" si="1625"/>
        <v>0</v>
      </c>
      <c r="BM785" s="77" t="s">
        <v>738</v>
      </c>
      <c r="BN785" s="306"/>
      <c r="BO785" s="599"/>
      <c r="BP785" s="306" t="str">
        <f t="shared" si="1634"/>
        <v>M52729-xx1</v>
      </c>
    </row>
    <row r="786" spans="1:68" ht="14.25" hidden="1" customHeight="1">
      <c r="A786" s="493" t="s">
        <v>864</v>
      </c>
      <c r="B786" s="130" t="s">
        <v>1422</v>
      </c>
      <c r="C786" s="544" t="s">
        <v>87</v>
      </c>
      <c r="D786" s="549" t="s">
        <v>225</v>
      </c>
      <c r="E786" s="550" t="s">
        <v>194</v>
      </c>
      <c r="F786" s="1070"/>
      <c r="G786" s="214">
        <v>2021</v>
      </c>
      <c r="H786" s="176" t="s">
        <v>212</v>
      </c>
      <c r="I786" s="176" t="s">
        <v>217</v>
      </c>
      <c r="J786" s="330" t="s">
        <v>196</v>
      </c>
      <c r="K786" s="176" t="s">
        <v>1265</v>
      </c>
      <c r="L786" s="176" t="s">
        <v>167</v>
      </c>
      <c r="M786" s="327" t="s">
        <v>1479</v>
      </c>
      <c r="N786" s="55">
        <v>6.96</v>
      </c>
      <c r="O786" s="55">
        <f t="shared" si="1626"/>
        <v>6.83</v>
      </c>
      <c r="P786" s="55">
        <v>7.21</v>
      </c>
      <c r="Q786" s="55">
        <f t="shared" si="1627"/>
        <v>7.21</v>
      </c>
      <c r="R786" s="55">
        <f t="shared" si="1627"/>
        <v>7.21</v>
      </c>
      <c r="S786" s="55">
        <f t="shared" si="1627"/>
        <v>7.21</v>
      </c>
      <c r="T786" s="55">
        <f t="shared" si="1627"/>
        <v>7.21</v>
      </c>
      <c r="U786" s="55">
        <f t="shared" si="1628"/>
        <v>7.21</v>
      </c>
      <c r="V786" s="55">
        <f t="shared" si="1628"/>
        <v>7.21</v>
      </c>
      <c r="W786" s="55">
        <f t="shared" si="1628"/>
        <v>7.21</v>
      </c>
      <c r="X786" s="55">
        <v>6.83</v>
      </c>
      <c r="Y786" s="55">
        <f t="shared" ref="Y786:AA786" si="1671">X786</f>
        <v>6.83</v>
      </c>
      <c r="Z786" s="55">
        <f t="shared" si="1671"/>
        <v>6.83</v>
      </c>
      <c r="AA786" s="55">
        <f t="shared" si="1671"/>
        <v>6.83</v>
      </c>
      <c r="AB786" s="147">
        <f t="shared" si="1630"/>
        <v>0.34</v>
      </c>
      <c r="AC786" s="147">
        <v>0.34</v>
      </c>
      <c r="AD786" s="147">
        <f t="shared" ref="AD786:AJ786" si="1672">AC786</f>
        <v>0.34</v>
      </c>
      <c r="AE786" s="147">
        <f t="shared" si="1672"/>
        <v>0.34</v>
      </c>
      <c r="AF786" s="147">
        <f t="shared" si="1672"/>
        <v>0.34</v>
      </c>
      <c r="AG786" s="147">
        <f t="shared" si="1672"/>
        <v>0.34</v>
      </c>
      <c r="AH786" s="147">
        <f t="shared" si="1672"/>
        <v>0.34</v>
      </c>
      <c r="AI786" s="147">
        <f t="shared" si="1672"/>
        <v>0.34</v>
      </c>
      <c r="AJ786" s="147">
        <f t="shared" si="1672"/>
        <v>0.34</v>
      </c>
      <c r="AK786" s="147">
        <v>1.07</v>
      </c>
      <c r="AL786" s="147">
        <f t="shared" ref="AL786:AN786" si="1673">AK786</f>
        <v>1.07</v>
      </c>
      <c r="AM786" s="147">
        <f t="shared" si="1673"/>
        <v>1.07</v>
      </c>
      <c r="AN786" s="147">
        <f t="shared" si="1673"/>
        <v>1.07</v>
      </c>
      <c r="AO786" s="420">
        <v>0</v>
      </c>
      <c r="AP786" s="431">
        <f t="shared" si="1615"/>
        <v>0</v>
      </c>
      <c r="AQ786" s="385">
        <v>0</v>
      </c>
      <c r="AR786" s="237">
        <f t="shared" si="1616"/>
        <v>0</v>
      </c>
      <c r="AS786" s="96">
        <v>0</v>
      </c>
      <c r="AT786" s="431">
        <f t="shared" si="1617"/>
        <v>0</v>
      </c>
      <c r="AU786" s="420">
        <v>0</v>
      </c>
      <c r="AV786" s="431">
        <f t="shared" si="1618"/>
        <v>0</v>
      </c>
      <c r="AW786" s="385">
        <v>0</v>
      </c>
      <c r="AX786" s="431">
        <f t="shared" si="1619"/>
        <v>0</v>
      </c>
      <c r="AY786" s="386">
        <v>0</v>
      </c>
      <c r="AZ786" s="431">
        <f t="shared" si="1620"/>
        <v>0</v>
      </c>
      <c r="BA786" s="386">
        <v>0</v>
      </c>
      <c r="BB786" s="431">
        <f t="shared" si="1621"/>
        <v>0</v>
      </c>
      <c r="BC786" s="386">
        <v>0</v>
      </c>
      <c r="BD786" s="431">
        <f t="shared" si="1633"/>
        <v>0</v>
      </c>
      <c r="BE786" s="385">
        <v>0</v>
      </c>
      <c r="BF786" s="431">
        <f t="shared" si="1622"/>
        <v>0</v>
      </c>
      <c r="BG786" s="386">
        <v>0</v>
      </c>
      <c r="BH786" s="431">
        <f t="shared" si="1623"/>
        <v>0</v>
      </c>
      <c r="BI786" s="386">
        <v>0</v>
      </c>
      <c r="BJ786" s="431">
        <f t="shared" si="1624"/>
        <v>0</v>
      </c>
      <c r="BK786" s="385">
        <v>0</v>
      </c>
      <c r="BL786" s="445">
        <f t="shared" si="1625"/>
        <v>0</v>
      </c>
      <c r="BM786" s="77" t="s">
        <v>351</v>
      </c>
      <c r="BN786" s="306"/>
      <c r="BO786" s="599"/>
      <c r="BP786" s="306" t="str">
        <f t="shared" si="1634"/>
        <v>M52730-xx1</v>
      </c>
    </row>
    <row r="787" spans="1:68" ht="14.25" hidden="1" customHeight="1">
      <c r="A787" s="493" t="s">
        <v>864</v>
      </c>
      <c r="B787" s="130" t="s">
        <v>1422</v>
      </c>
      <c r="C787" s="544" t="s">
        <v>87</v>
      </c>
      <c r="D787" s="549" t="s">
        <v>225</v>
      </c>
      <c r="E787" s="550" t="s">
        <v>194</v>
      </c>
      <c r="F787" s="1070"/>
      <c r="G787" s="214">
        <v>2021</v>
      </c>
      <c r="H787" s="176" t="s">
        <v>212</v>
      </c>
      <c r="I787" s="176" t="s">
        <v>174</v>
      </c>
      <c r="J787" s="330" t="s">
        <v>196</v>
      </c>
      <c r="K787" s="176" t="s">
        <v>1181</v>
      </c>
      <c r="L787" s="176" t="s">
        <v>1221</v>
      </c>
      <c r="M787" s="327" t="s">
        <v>1461</v>
      </c>
      <c r="N787" s="55">
        <v>4.3899999999999997</v>
      </c>
      <c r="O787" s="55">
        <f t="shared" si="1626"/>
        <v>3.6</v>
      </c>
      <c r="P787" s="55">
        <v>4.43</v>
      </c>
      <c r="Q787" s="55">
        <f t="shared" si="1627"/>
        <v>4.43</v>
      </c>
      <c r="R787" s="55">
        <f t="shared" si="1627"/>
        <v>4.43</v>
      </c>
      <c r="S787" s="55">
        <f t="shared" si="1627"/>
        <v>4.43</v>
      </c>
      <c r="T787" s="55">
        <f t="shared" si="1627"/>
        <v>4.43</v>
      </c>
      <c r="U787" s="55">
        <f t="shared" si="1628"/>
        <v>4.43</v>
      </c>
      <c r="V787" s="55">
        <f t="shared" si="1628"/>
        <v>4.43</v>
      </c>
      <c r="W787" s="55">
        <f t="shared" si="1628"/>
        <v>4.43</v>
      </c>
      <c r="X787" s="55">
        <v>3.6</v>
      </c>
      <c r="Y787" s="55">
        <f t="shared" ref="Y787:AA787" si="1674">X787</f>
        <v>3.6</v>
      </c>
      <c r="Z787" s="55">
        <f t="shared" si="1674"/>
        <v>3.6</v>
      </c>
      <c r="AA787" s="55">
        <f t="shared" si="1674"/>
        <v>3.6</v>
      </c>
      <c r="AB787" s="147">
        <f t="shared" si="1630"/>
        <v>0.12</v>
      </c>
      <c r="AC787" s="147">
        <v>0.25</v>
      </c>
      <c r="AD787" s="147">
        <f t="shared" ref="AD787:AJ787" si="1675">AC787</f>
        <v>0.25</v>
      </c>
      <c r="AE787" s="147">
        <f t="shared" si="1675"/>
        <v>0.25</v>
      </c>
      <c r="AF787" s="147">
        <f t="shared" si="1675"/>
        <v>0.25</v>
      </c>
      <c r="AG787" s="147">
        <f t="shared" si="1675"/>
        <v>0.25</v>
      </c>
      <c r="AH787" s="147">
        <f t="shared" si="1675"/>
        <v>0.25</v>
      </c>
      <c r="AI787" s="147">
        <f t="shared" si="1675"/>
        <v>0.25</v>
      </c>
      <c r="AJ787" s="147">
        <f t="shared" si="1675"/>
        <v>0.25</v>
      </c>
      <c r="AK787" s="147">
        <v>0.12</v>
      </c>
      <c r="AL787" s="147">
        <f t="shared" ref="AL787:AN787" si="1676">AK787</f>
        <v>0.12</v>
      </c>
      <c r="AM787" s="147">
        <f t="shared" si="1676"/>
        <v>0.12</v>
      </c>
      <c r="AN787" s="147">
        <f t="shared" si="1676"/>
        <v>0.12</v>
      </c>
      <c r="AO787" s="420">
        <v>0</v>
      </c>
      <c r="AP787" s="431">
        <f t="shared" si="1615"/>
        <v>0</v>
      </c>
      <c r="AQ787" s="385">
        <v>0</v>
      </c>
      <c r="AR787" s="237">
        <f t="shared" si="1616"/>
        <v>0</v>
      </c>
      <c r="AS787" s="96">
        <v>0</v>
      </c>
      <c r="AT787" s="431">
        <f t="shared" si="1617"/>
        <v>0</v>
      </c>
      <c r="AU787" s="420">
        <v>0</v>
      </c>
      <c r="AV787" s="431">
        <f t="shared" si="1618"/>
        <v>0</v>
      </c>
      <c r="AW787" s="385">
        <v>0</v>
      </c>
      <c r="AX787" s="431">
        <f t="shared" si="1619"/>
        <v>0</v>
      </c>
      <c r="AY787" s="386">
        <v>0</v>
      </c>
      <c r="AZ787" s="431">
        <f t="shared" si="1620"/>
        <v>0</v>
      </c>
      <c r="BA787" s="386">
        <v>0</v>
      </c>
      <c r="BB787" s="431">
        <f t="shared" si="1621"/>
        <v>0</v>
      </c>
      <c r="BC787" s="386">
        <v>0</v>
      </c>
      <c r="BD787" s="431">
        <f t="shared" si="1633"/>
        <v>0</v>
      </c>
      <c r="BE787" s="385">
        <v>0</v>
      </c>
      <c r="BF787" s="431">
        <f t="shared" si="1622"/>
        <v>0</v>
      </c>
      <c r="BG787" s="386">
        <v>0</v>
      </c>
      <c r="BH787" s="431">
        <f t="shared" si="1623"/>
        <v>0</v>
      </c>
      <c r="BI787" s="386">
        <v>0</v>
      </c>
      <c r="BJ787" s="431">
        <f t="shared" si="1624"/>
        <v>0</v>
      </c>
      <c r="BK787" s="385">
        <v>0</v>
      </c>
      <c r="BL787" s="445">
        <f t="shared" si="1625"/>
        <v>0</v>
      </c>
      <c r="BM787" s="77" t="s">
        <v>1543</v>
      </c>
      <c r="BN787" s="306"/>
      <c r="BO787" s="599"/>
      <c r="BP787" s="306" t="str">
        <f t="shared" si="1634"/>
        <v>N51146-xx1</v>
      </c>
    </row>
    <row r="788" spans="1:68" ht="14.25" hidden="1" customHeight="1">
      <c r="A788" s="493" t="s">
        <v>864</v>
      </c>
      <c r="B788" s="130" t="s">
        <v>1422</v>
      </c>
      <c r="C788" s="544" t="s">
        <v>87</v>
      </c>
      <c r="D788" s="549" t="s">
        <v>225</v>
      </c>
      <c r="E788" s="550" t="s">
        <v>194</v>
      </c>
      <c r="F788" s="1070"/>
      <c r="G788" s="214">
        <v>2021</v>
      </c>
      <c r="H788" s="176" t="s">
        <v>212</v>
      </c>
      <c r="I788" s="176" t="s">
        <v>174</v>
      </c>
      <c r="J788" s="330" t="s">
        <v>196</v>
      </c>
      <c r="K788" s="176" t="s">
        <v>1265</v>
      </c>
      <c r="L788" s="176" t="s">
        <v>1221</v>
      </c>
      <c r="M788" s="327" t="s">
        <v>1461</v>
      </c>
      <c r="N788" s="55">
        <v>4.7300000000000004</v>
      </c>
      <c r="O788" s="55">
        <f t="shared" si="1626"/>
        <v>3.6</v>
      </c>
      <c r="P788" s="55">
        <v>4.7699999999999996</v>
      </c>
      <c r="Q788" s="55">
        <f t="shared" si="1627"/>
        <v>4.7699999999999996</v>
      </c>
      <c r="R788" s="55">
        <f t="shared" si="1627"/>
        <v>4.7699999999999996</v>
      </c>
      <c r="S788" s="55">
        <f t="shared" si="1627"/>
        <v>4.7699999999999996</v>
      </c>
      <c r="T788" s="55">
        <f t="shared" si="1627"/>
        <v>4.7699999999999996</v>
      </c>
      <c r="U788" s="55">
        <f t="shared" si="1628"/>
        <v>4.7699999999999996</v>
      </c>
      <c r="V788" s="55">
        <f t="shared" si="1628"/>
        <v>4.7699999999999996</v>
      </c>
      <c r="W788" s="55">
        <f t="shared" si="1628"/>
        <v>4.7699999999999996</v>
      </c>
      <c r="X788" s="55">
        <v>3.6</v>
      </c>
      <c r="Y788" s="55">
        <f t="shared" ref="Y788:AA788" si="1677">X788</f>
        <v>3.6</v>
      </c>
      <c r="Z788" s="55">
        <f t="shared" si="1677"/>
        <v>3.6</v>
      </c>
      <c r="AA788" s="55">
        <f t="shared" si="1677"/>
        <v>3.6</v>
      </c>
      <c r="AB788" s="147">
        <f t="shared" si="1630"/>
        <v>0.14000000000000001</v>
      </c>
      <c r="AC788" s="147">
        <v>0.27</v>
      </c>
      <c r="AD788" s="147">
        <f t="shared" ref="AD788:AJ788" si="1678">AC788</f>
        <v>0.27</v>
      </c>
      <c r="AE788" s="147">
        <f t="shared" si="1678"/>
        <v>0.27</v>
      </c>
      <c r="AF788" s="147">
        <f t="shared" si="1678"/>
        <v>0.27</v>
      </c>
      <c r="AG788" s="147">
        <f t="shared" si="1678"/>
        <v>0.27</v>
      </c>
      <c r="AH788" s="147">
        <f t="shared" si="1678"/>
        <v>0.27</v>
      </c>
      <c r="AI788" s="147">
        <f t="shared" si="1678"/>
        <v>0.27</v>
      </c>
      <c r="AJ788" s="147">
        <f t="shared" si="1678"/>
        <v>0.27</v>
      </c>
      <c r="AK788" s="147">
        <f>AJ788</f>
        <v>0.27</v>
      </c>
      <c r="AL788" s="147">
        <f t="shared" ref="AL788:AN788" si="1679">AK788</f>
        <v>0.27</v>
      </c>
      <c r="AM788" s="816">
        <v>0.14000000000000001</v>
      </c>
      <c r="AN788" s="816">
        <f t="shared" si="1679"/>
        <v>0.14000000000000001</v>
      </c>
      <c r="AO788" s="420">
        <v>5436</v>
      </c>
      <c r="AP788" s="431">
        <f t="shared" si="1615"/>
        <v>1467.72</v>
      </c>
      <c r="AQ788" s="385">
        <v>1968</v>
      </c>
      <c r="AR788" s="237">
        <f t="shared" si="1616"/>
        <v>531.36</v>
      </c>
      <c r="AS788" s="96">
        <v>612</v>
      </c>
      <c r="AT788" s="431">
        <f t="shared" si="1617"/>
        <v>165.24</v>
      </c>
      <c r="AU788" s="420">
        <v>6300</v>
      </c>
      <c r="AV788" s="431">
        <f t="shared" si="1618"/>
        <v>1701</v>
      </c>
      <c r="AW788" s="385">
        <v>1032</v>
      </c>
      <c r="AX788" s="431">
        <f t="shared" si="1619"/>
        <v>278.64000000000004</v>
      </c>
      <c r="AY788" s="386">
        <v>2772</v>
      </c>
      <c r="AZ788" s="431">
        <f t="shared" si="1620"/>
        <v>748.44</v>
      </c>
      <c r="BA788" s="386">
        <v>0</v>
      </c>
      <c r="BB788" s="431">
        <f t="shared" si="1621"/>
        <v>0</v>
      </c>
      <c r="BC788" s="386">
        <v>0</v>
      </c>
      <c r="BD788" s="431">
        <f t="shared" si="1633"/>
        <v>0</v>
      </c>
      <c r="BE788" s="385">
        <v>0</v>
      </c>
      <c r="BF788" s="431">
        <f t="shared" si="1622"/>
        <v>0</v>
      </c>
      <c r="BG788" s="386">
        <v>4944</v>
      </c>
      <c r="BH788" s="431">
        <f t="shared" si="1623"/>
        <v>1334.88</v>
      </c>
      <c r="BI788" s="386">
        <v>2736</v>
      </c>
      <c r="BJ788" s="431">
        <f t="shared" si="1624"/>
        <v>383.04</v>
      </c>
      <c r="BK788" s="385">
        <v>5424</v>
      </c>
      <c r="BL788" s="445">
        <f t="shared" si="1625"/>
        <v>759.36000000000013</v>
      </c>
      <c r="BM788" s="77" t="s">
        <v>742</v>
      </c>
      <c r="BN788" s="306"/>
      <c r="BO788" s="599"/>
      <c r="BP788" s="306" t="str">
        <f t="shared" si="1634"/>
        <v>N51147-xx1</v>
      </c>
    </row>
    <row r="789" spans="1:68" ht="14.25" hidden="1" customHeight="1">
      <c r="A789" s="493" t="s">
        <v>864</v>
      </c>
      <c r="B789" s="130" t="s">
        <v>1422</v>
      </c>
      <c r="C789" s="544" t="s">
        <v>87</v>
      </c>
      <c r="D789" s="549" t="s">
        <v>225</v>
      </c>
      <c r="E789" s="550" t="s">
        <v>194</v>
      </c>
      <c r="F789" s="1070"/>
      <c r="G789" s="214">
        <v>2021</v>
      </c>
      <c r="H789" s="176" t="s">
        <v>212</v>
      </c>
      <c r="I789" s="176" t="s">
        <v>174</v>
      </c>
      <c r="J789" s="330" t="s">
        <v>196</v>
      </c>
      <c r="K789" s="176" t="s">
        <v>1181</v>
      </c>
      <c r="L789" s="176" t="s">
        <v>1509</v>
      </c>
      <c r="M789" s="327" t="s">
        <v>1510</v>
      </c>
      <c r="N789" s="55">
        <v>3.9200000000000004</v>
      </c>
      <c r="O789" s="55">
        <f t="shared" si="1626"/>
        <v>3.48</v>
      </c>
      <c r="P789" s="55">
        <v>3.73</v>
      </c>
      <c r="Q789" s="55">
        <f t="shared" si="1627"/>
        <v>3.73</v>
      </c>
      <c r="R789" s="55">
        <f t="shared" si="1627"/>
        <v>3.73</v>
      </c>
      <c r="S789" s="55">
        <f t="shared" si="1627"/>
        <v>3.73</v>
      </c>
      <c r="T789" s="55">
        <f t="shared" si="1627"/>
        <v>3.73</v>
      </c>
      <c r="U789" s="55">
        <f t="shared" si="1628"/>
        <v>3.73</v>
      </c>
      <c r="V789" s="55">
        <f t="shared" si="1628"/>
        <v>3.73</v>
      </c>
      <c r="W789" s="55">
        <f t="shared" si="1628"/>
        <v>3.73</v>
      </c>
      <c r="X789" s="55">
        <v>3.48</v>
      </c>
      <c r="Y789" s="55">
        <f t="shared" ref="Y789:AA789" si="1680">X789</f>
        <v>3.48</v>
      </c>
      <c r="Z789" s="55">
        <f t="shared" si="1680"/>
        <v>3.48</v>
      </c>
      <c r="AA789" s="55">
        <f t="shared" si="1680"/>
        <v>3.48</v>
      </c>
      <c r="AB789" s="147">
        <f t="shared" si="1630"/>
        <v>0.13</v>
      </c>
      <c r="AC789" s="147">
        <v>0.13</v>
      </c>
      <c r="AD789" s="147">
        <f t="shared" ref="AD789:AJ789" si="1681">AC789</f>
        <v>0.13</v>
      </c>
      <c r="AE789" s="147">
        <f t="shared" si="1681"/>
        <v>0.13</v>
      </c>
      <c r="AF789" s="147">
        <f t="shared" si="1681"/>
        <v>0.13</v>
      </c>
      <c r="AG789" s="147">
        <f t="shared" si="1681"/>
        <v>0.13</v>
      </c>
      <c r="AH789" s="147">
        <f t="shared" si="1681"/>
        <v>0.13</v>
      </c>
      <c r="AI789" s="147">
        <f t="shared" si="1681"/>
        <v>0.13</v>
      </c>
      <c r="AJ789" s="147">
        <f t="shared" si="1681"/>
        <v>0.13</v>
      </c>
      <c r="AK789" s="147">
        <v>0.57999999999999996</v>
      </c>
      <c r="AL789" s="147">
        <f t="shared" ref="AL789:AN789" si="1682">AK789</f>
        <v>0.57999999999999996</v>
      </c>
      <c r="AM789" s="147">
        <f t="shared" si="1682"/>
        <v>0.57999999999999996</v>
      </c>
      <c r="AN789" s="147">
        <f t="shared" si="1682"/>
        <v>0.57999999999999996</v>
      </c>
      <c r="AO789" s="420">
        <v>5184</v>
      </c>
      <c r="AP789" s="431">
        <f t="shared" si="1615"/>
        <v>673.92000000000007</v>
      </c>
      <c r="AQ789" s="385">
        <v>27216</v>
      </c>
      <c r="AR789" s="237">
        <f t="shared" si="1616"/>
        <v>3538.08</v>
      </c>
      <c r="AS789" s="96">
        <v>0</v>
      </c>
      <c r="AT789" s="431">
        <f t="shared" si="1617"/>
        <v>0</v>
      </c>
      <c r="AU789" s="420">
        <v>0</v>
      </c>
      <c r="AV789" s="431">
        <f t="shared" si="1618"/>
        <v>0</v>
      </c>
      <c r="AW789" s="385">
        <v>11664</v>
      </c>
      <c r="AX789" s="431">
        <f t="shared" si="1619"/>
        <v>1516.3200000000002</v>
      </c>
      <c r="AY789" s="386">
        <v>0</v>
      </c>
      <c r="AZ789" s="431">
        <f t="shared" si="1620"/>
        <v>0</v>
      </c>
      <c r="BA789" s="386">
        <v>0</v>
      </c>
      <c r="BB789" s="431">
        <f t="shared" si="1621"/>
        <v>0</v>
      </c>
      <c r="BC789" s="386">
        <v>0</v>
      </c>
      <c r="BD789" s="431">
        <f t="shared" si="1633"/>
        <v>0</v>
      </c>
      <c r="BE789" s="385">
        <v>5184</v>
      </c>
      <c r="BF789" s="431">
        <f t="shared" si="1622"/>
        <v>3006.72</v>
      </c>
      <c r="BG789" s="386">
        <v>9072</v>
      </c>
      <c r="BH789" s="431">
        <f t="shared" si="1623"/>
        <v>5261.7599999999993</v>
      </c>
      <c r="BI789" s="386">
        <v>0</v>
      </c>
      <c r="BJ789" s="431">
        <f t="shared" si="1624"/>
        <v>0</v>
      </c>
      <c r="BK789" s="385">
        <v>0</v>
      </c>
      <c r="BL789" s="445">
        <f t="shared" si="1625"/>
        <v>0</v>
      </c>
      <c r="BM789" s="77" t="s">
        <v>1544</v>
      </c>
      <c r="BN789" s="306"/>
      <c r="BO789" s="599"/>
      <c r="BP789" s="306" t="str">
        <f t="shared" si="1634"/>
        <v>M27527-xx1</v>
      </c>
    </row>
    <row r="790" spans="1:68" ht="14.25" hidden="1" customHeight="1">
      <c r="A790" s="493" t="s">
        <v>864</v>
      </c>
      <c r="B790" s="130" t="s">
        <v>1422</v>
      </c>
      <c r="C790" s="544" t="s">
        <v>87</v>
      </c>
      <c r="D790" s="549" t="s">
        <v>225</v>
      </c>
      <c r="E790" s="550" t="s">
        <v>194</v>
      </c>
      <c r="F790" s="1070"/>
      <c r="G790" s="214">
        <v>2021</v>
      </c>
      <c r="H790" s="176" t="s">
        <v>212</v>
      </c>
      <c r="I790" s="176" t="s">
        <v>174</v>
      </c>
      <c r="J790" s="330" t="s">
        <v>196</v>
      </c>
      <c r="K790" s="176" t="s">
        <v>1181</v>
      </c>
      <c r="L790" s="176" t="s">
        <v>1182</v>
      </c>
      <c r="M790" s="327" t="s">
        <v>1513</v>
      </c>
      <c r="N790" s="55">
        <v>3.9200000000000004</v>
      </c>
      <c r="O790" s="55">
        <f t="shared" si="1626"/>
        <v>3.67</v>
      </c>
      <c r="P790" s="55">
        <v>3.92</v>
      </c>
      <c r="Q790" s="55">
        <f t="shared" si="1627"/>
        <v>3.92</v>
      </c>
      <c r="R790" s="55">
        <f t="shared" si="1627"/>
        <v>3.92</v>
      </c>
      <c r="S790" s="55">
        <f t="shared" si="1627"/>
        <v>3.92</v>
      </c>
      <c r="T790" s="55">
        <f t="shared" si="1627"/>
        <v>3.92</v>
      </c>
      <c r="U790" s="55">
        <f t="shared" si="1628"/>
        <v>3.92</v>
      </c>
      <c r="V790" s="55">
        <f t="shared" si="1628"/>
        <v>3.92</v>
      </c>
      <c r="W790" s="55">
        <f t="shared" si="1628"/>
        <v>3.92</v>
      </c>
      <c r="X790" s="55">
        <v>3.67</v>
      </c>
      <c r="Y790" s="55">
        <f t="shared" ref="Y790:AA790" si="1683">X790</f>
        <v>3.67</v>
      </c>
      <c r="Z790" s="55">
        <f t="shared" si="1683"/>
        <v>3.67</v>
      </c>
      <c r="AA790" s="55">
        <f t="shared" si="1683"/>
        <v>3.67</v>
      </c>
      <c r="AB790" s="147">
        <f t="shared" si="1630"/>
        <v>0.13</v>
      </c>
      <c r="AC790" s="147">
        <v>0.13</v>
      </c>
      <c r="AD790" s="147">
        <f t="shared" ref="AD790:AJ790" si="1684">AC790</f>
        <v>0.13</v>
      </c>
      <c r="AE790" s="147">
        <f t="shared" si="1684"/>
        <v>0.13</v>
      </c>
      <c r="AF790" s="147">
        <f t="shared" si="1684"/>
        <v>0.13</v>
      </c>
      <c r="AG790" s="147">
        <f t="shared" si="1684"/>
        <v>0.13</v>
      </c>
      <c r="AH790" s="147">
        <f t="shared" si="1684"/>
        <v>0.13</v>
      </c>
      <c r="AI790" s="147">
        <f t="shared" si="1684"/>
        <v>0.13</v>
      </c>
      <c r="AJ790" s="147">
        <f t="shared" si="1684"/>
        <v>0.13</v>
      </c>
      <c r="AK790" s="147">
        <v>0.57999999999999996</v>
      </c>
      <c r="AL790" s="147">
        <f t="shared" ref="AL790:AN790" si="1685">AK790</f>
        <v>0.57999999999999996</v>
      </c>
      <c r="AM790" s="147">
        <f t="shared" si="1685"/>
        <v>0.57999999999999996</v>
      </c>
      <c r="AN790" s="147">
        <f t="shared" si="1685"/>
        <v>0.57999999999999996</v>
      </c>
      <c r="AO790" s="420">
        <v>0</v>
      </c>
      <c r="AP790" s="431">
        <f t="shared" si="1615"/>
        <v>0</v>
      </c>
      <c r="AQ790" s="385">
        <v>108</v>
      </c>
      <c r="AR790" s="237">
        <f t="shared" si="1616"/>
        <v>14.040000000000001</v>
      </c>
      <c r="AS790" s="96">
        <v>60</v>
      </c>
      <c r="AT790" s="431">
        <f t="shared" si="1617"/>
        <v>7.8000000000000007</v>
      </c>
      <c r="AU790" s="420">
        <v>24</v>
      </c>
      <c r="AV790" s="431">
        <f t="shared" si="1618"/>
        <v>3.12</v>
      </c>
      <c r="AW790" s="385">
        <v>48</v>
      </c>
      <c r="AX790" s="431">
        <f t="shared" si="1619"/>
        <v>6.24</v>
      </c>
      <c r="AY790" s="386">
        <v>156</v>
      </c>
      <c r="AZ790" s="431">
        <f t="shared" si="1620"/>
        <v>20.28</v>
      </c>
      <c r="BA790" s="386">
        <v>0</v>
      </c>
      <c r="BB790" s="431">
        <f t="shared" si="1621"/>
        <v>0</v>
      </c>
      <c r="BC790" s="386">
        <v>0</v>
      </c>
      <c r="BD790" s="431">
        <f t="shared" si="1633"/>
        <v>0</v>
      </c>
      <c r="BE790" s="385">
        <v>0</v>
      </c>
      <c r="BF790" s="431">
        <f t="shared" si="1622"/>
        <v>0</v>
      </c>
      <c r="BG790" s="386">
        <v>0</v>
      </c>
      <c r="BH790" s="431">
        <f t="shared" si="1623"/>
        <v>0</v>
      </c>
      <c r="BI790" s="386">
        <v>0</v>
      </c>
      <c r="BJ790" s="431">
        <f t="shared" si="1624"/>
        <v>0</v>
      </c>
      <c r="BK790" s="385">
        <v>0</v>
      </c>
      <c r="BL790" s="445">
        <f t="shared" si="1625"/>
        <v>0</v>
      </c>
      <c r="BM790" s="77" t="s">
        <v>1544</v>
      </c>
      <c r="BN790" s="306"/>
      <c r="BO790" s="599"/>
      <c r="BP790" s="306" t="str">
        <f t="shared" si="1634"/>
        <v>M27527-xx1</v>
      </c>
    </row>
    <row r="791" spans="1:68" ht="14.25" hidden="1" customHeight="1">
      <c r="A791" s="493" t="s">
        <v>864</v>
      </c>
      <c r="B791" s="130" t="s">
        <v>1422</v>
      </c>
      <c r="C791" s="544" t="s">
        <v>87</v>
      </c>
      <c r="D791" s="549" t="s">
        <v>225</v>
      </c>
      <c r="E791" s="550" t="s">
        <v>194</v>
      </c>
      <c r="F791" s="1070"/>
      <c r="G791" s="214">
        <v>2021</v>
      </c>
      <c r="H791" s="176" t="s">
        <v>212</v>
      </c>
      <c r="I791" s="176" t="s">
        <v>174</v>
      </c>
      <c r="J791" s="330" t="s">
        <v>196</v>
      </c>
      <c r="K791" s="176" t="s">
        <v>1181</v>
      </c>
      <c r="L791" s="176" t="s">
        <v>1466</v>
      </c>
      <c r="M791" s="327" t="s">
        <v>1467</v>
      </c>
      <c r="N791" s="55">
        <v>3.9200000000000004</v>
      </c>
      <c r="O791" s="55">
        <f t="shared" si="1626"/>
        <v>3.91</v>
      </c>
      <c r="P791" s="55">
        <v>4.16</v>
      </c>
      <c r="Q791" s="55">
        <f t="shared" si="1627"/>
        <v>4.16</v>
      </c>
      <c r="R791" s="55">
        <f t="shared" si="1627"/>
        <v>4.16</v>
      </c>
      <c r="S791" s="55">
        <f t="shared" si="1627"/>
        <v>4.16</v>
      </c>
      <c r="T791" s="55">
        <f t="shared" si="1627"/>
        <v>4.16</v>
      </c>
      <c r="U791" s="55">
        <f t="shared" si="1628"/>
        <v>4.16</v>
      </c>
      <c r="V791" s="55">
        <f t="shared" si="1628"/>
        <v>4.16</v>
      </c>
      <c r="W791" s="55">
        <f t="shared" si="1628"/>
        <v>4.16</v>
      </c>
      <c r="X791" s="55">
        <v>3.91</v>
      </c>
      <c r="Y791" s="55">
        <f t="shared" ref="Y791:AA791" si="1686">X791</f>
        <v>3.91</v>
      </c>
      <c r="Z791" s="55">
        <f t="shared" si="1686"/>
        <v>3.91</v>
      </c>
      <c r="AA791" s="55">
        <f t="shared" si="1686"/>
        <v>3.91</v>
      </c>
      <c r="AB791" s="147">
        <f t="shared" si="1630"/>
        <v>0.13</v>
      </c>
      <c r="AC791" s="147">
        <v>0.13</v>
      </c>
      <c r="AD791" s="147">
        <f t="shared" ref="AD791:AJ791" si="1687">AC791</f>
        <v>0.13</v>
      </c>
      <c r="AE791" s="147">
        <f t="shared" si="1687"/>
        <v>0.13</v>
      </c>
      <c r="AF791" s="147">
        <f t="shared" si="1687"/>
        <v>0.13</v>
      </c>
      <c r="AG791" s="147">
        <f t="shared" si="1687"/>
        <v>0.13</v>
      </c>
      <c r="AH791" s="147">
        <f t="shared" si="1687"/>
        <v>0.13</v>
      </c>
      <c r="AI791" s="147">
        <f t="shared" si="1687"/>
        <v>0.13</v>
      </c>
      <c r="AJ791" s="147">
        <f t="shared" si="1687"/>
        <v>0.13</v>
      </c>
      <c r="AK791" s="147">
        <v>0.57999999999999996</v>
      </c>
      <c r="AL791" s="147">
        <f t="shared" ref="AL791:AN791" si="1688">AK791</f>
        <v>0.57999999999999996</v>
      </c>
      <c r="AM791" s="147">
        <f t="shared" si="1688"/>
        <v>0.57999999999999996</v>
      </c>
      <c r="AN791" s="147">
        <f t="shared" si="1688"/>
        <v>0.57999999999999996</v>
      </c>
      <c r="AO791" s="420">
        <v>28800</v>
      </c>
      <c r="AP791" s="431">
        <f t="shared" si="1615"/>
        <v>3744</v>
      </c>
      <c r="AQ791" s="385">
        <v>7200</v>
      </c>
      <c r="AR791" s="237">
        <f t="shared" si="1616"/>
        <v>936</v>
      </c>
      <c r="AS791" s="96">
        <v>36000</v>
      </c>
      <c r="AT791" s="431">
        <f t="shared" si="1617"/>
        <v>4680</v>
      </c>
      <c r="AU791" s="420">
        <v>28800</v>
      </c>
      <c r="AV791" s="431">
        <f t="shared" si="1618"/>
        <v>3744</v>
      </c>
      <c r="AW791" s="385">
        <v>7200</v>
      </c>
      <c r="AX791" s="431">
        <f t="shared" si="1619"/>
        <v>936</v>
      </c>
      <c r="AY791" s="386">
        <v>14400</v>
      </c>
      <c r="AZ791" s="431">
        <f t="shared" si="1620"/>
        <v>1872</v>
      </c>
      <c r="BA791" s="386">
        <v>7200</v>
      </c>
      <c r="BB791" s="431">
        <f t="shared" si="1621"/>
        <v>936</v>
      </c>
      <c r="BC791" s="386">
        <v>21600</v>
      </c>
      <c r="BD791" s="431">
        <f t="shared" si="1633"/>
        <v>2808</v>
      </c>
      <c r="BE791" s="385">
        <v>21600</v>
      </c>
      <c r="BF791" s="431">
        <f t="shared" si="1622"/>
        <v>12528</v>
      </c>
      <c r="BG791" s="386">
        <v>14400</v>
      </c>
      <c r="BH791" s="431">
        <f t="shared" si="1623"/>
        <v>8352</v>
      </c>
      <c r="BI791" s="386">
        <v>21600</v>
      </c>
      <c r="BJ791" s="431">
        <f t="shared" si="1624"/>
        <v>12528</v>
      </c>
      <c r="BK791" s="385">
        <v>14400</v>
      </c>
      <c r="BL791" s="445">
        <f t="shared" si="1625"/>
        <v>8352</v>
      </c>
      <c r="BM791" s="77" t="s">
        <v>1544</v>
      </c>
      <c r="BN791" s="306"/>
      <c r="BO791" s="599"/>
      <c r="BP791" s="306" t="str">
        <f t="shared" si="1634"/>
        <v>M27527-xx1</v>
      </c>
    </row>
    <row r="792" spans="1:68" ht="14.25" hidden="1" customHeight="1">
      <c r="A792" s="493" t="s">
        <v>864</v>
      </c>
      <c r="B792" s="130" t="s">
        <v>1422</v>
      </c>
      <c r="C792" s="544" t="s">
        <v>87</v>
      </c>
      <c r="D792" s="549" t="s">
        <v>225</v>
      </c>
      <c r="E792" s="550" t="s">
        <v>194</v>
      </c>
      <c r="F792" s="1070"/>
      <c r="G792" s="214">
        <v>2021</v>
      </c>
      <c r="H792" s="176" t="s">
        <v>212</v>
      </c>
      <c r="I792" s="176" t="s">
        <v>174</v>
      </c>
      <c r="J792" s="330" t="s">
        <v>196</v>
      </c>
      <c r="K792" s="176" t="s">
        <v>1181</v>
      </c>
      <c r="L792" s="176" t="s">
        <v>167</v>
      </c>
      <c r="M792" s="327" t="s">
        <v>1468</v>
      </c>
      <c r="N792" s="55">
        <v>3.9200000000000004</v>
      </c>
      <c r="O792" s="55">
        <f t="shared" si="1626"/>
        <v>3.86</v>
      </c>
      <c r="P792" s="55">
        <v>4.1100000000000003</v>
      </c>
      <c r="Q792" s="55">
        <f t="shared" si="1627"/>
        <v>4.1100000000000003</v>
      </c>
      <c r="R792" s="55">
        <f t="shared" si="1627"/>
        <v>4.1100000000000003</v>
      </c>
      <c r="S792" s="55">
        <f t="shared" si="1627"/>
        <v>4.1100000000000003</v>
      </c>
      <c r="T792" s="55">
        <f t="shared" si="1627"/>
        <v>4.1100000000000003</v>
      </c>
      <c r="U792" s="55">
        <f t="shared" si="1628"/>
        <v>4.1100000000000003</v>
      </c>
      <c r="V792" s="55">
        <f t="shared" si="1628"/>
        <v>4.1100000000000003</v>
      </c>
      <c r="W792" s="55">
        <f t="shared" si="1628"/>
        <v>4.1100000000000003</v>
      </c>
      <c r="X792" s="55">
        <v>3.86</v>
      </c>
      <c r="Y792" s="55">
        <f t="shared" ref="Y792:AA792" si="1689">X792</f>
        <v>3.86</v>
      </c>
      <c r="Z792" s="55">
        <f t="shared" si="1689"/>
        <v>3.86</v>
      </c>
      <c r="AA792" s="55">
        <f t="shared" si="1689"/>
        <v>3.86</v>
      </c>
      <c r="AB792" s="147">
        <f t="shared" si="1630"/>
        <v>0.13</v>
      </c>
      <c r="AC792" s="147">
        <v>0.13</v>
      </c>
      <c r="AD792" s="147">
        <f t="shared" ref="AD792:AJ792" si="1690">AC792</f>
        <v>0.13</v>
      </c>
      <c r="AE792" s="147">
        <f t="shared" si="1690"/>
        <v>0.13</v>
      </c>
      <c r="AF792" s="147">
        <f t="shared" si="1690"/>
        <v>0.13</v>
      </c>
      <c r="AG792" s="147">
        <f t="shared" si="1690"/>
        <v>0.13</v>
      </c>
      <c r="AH792" s="147">
        <f t="shared" si="1690"/>
        <v>0.13</v>
      </c>
      <c r="AI792" s="147">
        <f t="shared" si="1690"/>
        <v>0.13</v>
      </c>
      <c r="AJ792" s="147">
        <f t="shared" si="1690"/>
        <v>0.13</v>
      </c>
      <c r="AK792" s="147">
        <v>0.57999999999999996</v>
      </c>
      <c r="AL792" s="147">
        <f t="shared" ref="AL792:AN792" si="1691">AK792</f>
        <v>0.57999999999999996</v>
      </c>
      <c r="AM792" s="147">
        <f t="shared" si="1691"/>
        <v>0.57999999999999996</v>
      </c>
      <c r="AN792" s="147">
        <f t="shared" si="1691"/>
        <v>0.57999999999999996</v>
      </c>
      <c r="AO792" s="420">
        <v>0</v>
      </c>
      <c r="AP792" s="431">
        <f t="shared" si="1615"/>
        <v>0</v>
      </c>
      <c r="AQ792" s="385">
        <v>0</v>
      </c>
      <c r="AR792" s="237">
        <f t="shared" si="1616"/>
        <v>0</v>
      </c>
      <c r="AS792" s="96">
        <v>0</v>
      </c>
      <c r="AT792" s="431">
        <f t="shared" si="1617"/>
        <v>0</v>
      </c>
      <c r="AU792" s="420">
        <v>0</v>
      </c>
      <c r="AV792" s="431">
        <f t="shared" si="1618"/>
        <v>0</v>
      </c>
      <c r="AW792" s="385">
        <v>384</v>
      </c>
      <c r="AX792" s="431">
        <f t="shared" si="1619"/>
        <v>49.92</v>
      </c>
      <c r="AY792" s="386">
        <v>204</v>
      </c>
      <c r="AZ792" s="431">
        <f t="shared" si="1620"/>
        <v>26.52</v>
      </c>
      <c r="BA792" s="386">
        <v>408</v>
      </c>
      <c r="BB792" s="431">
        <f t="shared" si="1621"/>
        <v>53.04</v>
      </c>
      <c r="BC792" s="386">
        <v>1512</v>
      </c>
      <c r="BD792" s="431">
        <f t="shared" si="1633"/>
        <v>196.56</v>
      </c>
      <c r="BE792" s="385">
        <v>492</v>
      </c>
      <c r="BF792" s="431">
        <f t="shared" si="1622"/>
        <v>285.35999999999996</v>
      </c>
      <c r="BG792" s="386">
        <v>480</v>
      </c>
      <c r="BH792" s="431">
        <f t="shared" si="1623"/>
        <v>278.39999999999998</v>
      </c>
      <c r="BI792" s="386">
        <v>408</v>
      </c>
      <c r="BJ792" s="431">
        <f t="shared" si="1624"/>
        <v>236.64</v>
      </c>
      <c r="BK792" s="385">
        <v>0</v>
      </c>
      <c r="BL792" s="445">
        <f t="shared" si="1625"/>
        <v>0</v>
      </c>
      <c r="BM792" s="77" t="s">
        <v>1544</v>
      </c>
      <c r="BN792" s="306"/>
      <c r="BO792" s="599"/>
      <c r="BP792" s="306" t="str">
        <f t="shared" si="1634"/>
        <v>M27527-xx1</v>
      </c>
    </row>
    <row r="793" spans="1:68" ht="14.25" hidden="1" customHeight="1">
      <c r="A793" s="493" t="s">
        <v>864</v>
      </c>
      <c r="B793" s="130" t="s">
        <v>1422</v>
      </c>
      <c r="C793" s="544" t="s">
        <v>87</v>
      </c>
      <c r="D793" s="549" t="s">
        <v>225</v>
      </c>
      <c r="E793" s="550" t="s">
        <v>194</v>
      </c>
      <c r="F793" s="1070"/>
      <c r="G793" s="214">
        <v>2021</v>
      </c>
      <c r="H793" s="176" t="s">
        <v>212</v>
      </c>
      <c r="I793" s="176" t="s">
        <v>174</v>
      </c>
      <c r="J793" s="330" t="s">
        <v>196</v>
      </c>
      <c r="K793" s="176" t="s">
        <v>1181</v>
      </c>
      <c r="L793" s="176" t="s">
        <v>167</v>
      </c>
      <c r="M793" s="327" t="s">
        <v>1468</v>
      </c>
      <c r="N793" s="55">
        <v>4.9700000000000006</v>
      </c>
      <c r="O793" s="55">
        <f t="shared" si="1626"/>
        <v>4.91</v>
      </c>
      <c r="P793" s="55">
        <v>5.16</v>
      </c>
      <c r="Q793" s="55">
        <f t="shared" si="1627"/>
        <v>5.16</v>
      </c>
      <c r="R793" s="55">
        <f t="shared" si="1627"/>
        <v>5.16</v>
      </c>
      <c r="S793" s="55">
        <f t="shared" si="1627"/>
        <v>5.16</v>
      </c>
      <c r="T793" s="55">
        <f t="shared" si="1627"/>
        <v>5.16</v>
      </c>
      <c r="U793" s="55">
        <f t="shared" si="1628"/>
        <v>5.16</v>
      </c>
      <c r="V793" s="55">
        <f t="shared" si="1628"/>
        <v>5.16</v>
      </c>
      <c r="W793" s="55">
        <f t="shared" si="1628"/>
        <v>5.16</v>
      </c>
      <c r="X793" s="55">
        <v>4.91</v>
      </c>
      <c r="Y793" s="55">
        <f t="shared" ref="Y793:AA793" si="1692">X793</f>
        <v>4.91</v>
      </c>
      <c r="Z793" s="55">
        <f t="shared" si="1692"/>
        <v>4.91</v>
      </c>
      <c r="AA793" s="55">
        <f t="shared" si="1692"/>
        <v>4.91</v>
      </c>
      <c r="AB793" s="147">
        <f t="shared" si="1630"/>
        <v>0.15</v>
      </c>
      <c r="AC793" s="147">
        <v>0.15</v>
      </c>
      <c r="AD793" s="147">
        <f t="shared" ref="AD793:AJ793" si="1693">AC793</f>
        <v>0.15</v>
      </c>
      <c r="AE793" s="147">
        <f t="shared" si="1693"/>
        <v>0.15</v>
      </c>
      <c r="AF793" s="147">
        <f t="shared" si="1693"/>
        <v>0.15</v>
      </c>
      <c r="AG793" s="147">
        <f t="shared" si="1693"/>
        <v>0.15</v>
      </c>
      <c r="AH793" s="147">
        <f t="shared" si="1693"/>
        <v>0.15</v>
      </c>
      <c r="AI793" s="147">
        <f t="shared" si="1693"/>
        <v>0.15</v>
      </c>
      <c r="AJ793" s="147">
        <f t="shared" si="1693"/>
        <v>0.15</v>
      </c>
      <c r="AK793" s="147">
        <v>0.57999999999999996</v>
      </c>
      <c r="AL793" s="147">
        <f t="shared" ref="AL793:AN793" si="1694">AK793</f>
        <v>0.57999999999999996</v>
      </c>
      <c r="AM793" s="147">
        <f t="shared" si="1694"/>
        <v>0.57999999999999996</v>
      </c>
      <c r="AN793" s="147">
        <f t="shared" si="1694"/>
        <v>0.57999999999999996</v>
      </c>
      <c r="AO793" s="420">
        <v>0</v>
      </c>
      <c r="AP793" s="431">
        <f t="shared" si="1615"/>
        <v>0</v>
      </c>
      <c r="AQ793" s="385">
        <v>0</v>
      </c>
      <c r="AR793" s="237">
        <f t="shared" si="1616"/>
        <v>0</v>
      </c>
      <c r="AS793" s="96">
        <v>0</v>
      </c>
      <c r="AT793" s="431">
        <f t="shared" si="1617"/>
        <v>0</v>
      </c>
      <c r="AU793" s="420">
        <v>0</v>
      </c>
      <c r="AV793" s="431">
        <f t="shared" si="1618"/>
        <v>0</v>
      </c>
      <c r="AW793" s="385">
        <v>0</v>
      </c>
      <c r="AX793" s="431">
        <f t="shared" si="1619"/>
        <v>0</v>
      </c>
      <c r="AY793" s="386">
        <v>0</v>
      </c>
      <c r="AZ793" s="431">
        <f t="shared" si="1620"/>
        <v>0</v>
      </c>
      <c r="BA793" s="386">
        <v>0</v>
      </c>
      <c r="BB793" s="431">
        <f t="shared" si="1621"/>
        <v>0</v>
      </c>
      <c r="BC793" s="386">
        <v>0</v>
      </c>
      <c r="BD793" s="431">
        <f t="shared" si="1633"/>
        <v>0</v>
      </c>
      <c r="BE793" s="385">
        <v>0</v>
      </c>
      <c r="BF793" s="431">
        <f t="shared" si="1622"/>
        <v>0</v>
      </c>
      <c r="BG793" s="386">
        <v>0</v>
      </c>
      <c r="BH793" s="431">
        <f t="shared" si="1623"/>
        <v>0</v>
      </c>
      <c r="BI793" s="386">
        <v>0</v>
      </c>
      <c r="BJ793" s="431">
        <f t="shared" si="1624"/>
        <v>0</v>
      </c>
      <c r="BK793" s="385">
        <v>0</v>
      </c>
      <c r="BL793" s="445">
        <f t="shared" si="1625"/>
        <v>0</v>
      </c>
      <c r="BM793" s="77" t="s">
        <v>1545</v>
      </c>
      <c r="BN793" s="306"/>
      <c r="BO793" s="599"/>
      <c r="BP793" s="306" t="str">
        <f t="shared" si="1634"/>
        <v>M27527-KD1</v>
      </c>
    </row>
    <row r="794" spans="1:68" ht="14.25" hidden="1" customHeight="1">
      <c r="A794" s="493" t="s">
        <v>864</v>
      </c>
      <c r="B794" s="130" t="s">
        <v>1422</v>
      </c>
      <c r="C794" s="544" t="s">
        <v>87</v>
      </c>
      <c r="D794" s="549" t="s">
        <v>225</v>
      </c>
      <c r="E794" s="550" t="s">
        <v>194</v>
      </c>
      <c r="F794" s="1070"/>
      <c r="G794" s="214">
        <v>2021</v>
      </c>
      <c r="H794" s="176" t="s">
        <v>212</v>
      </c>
      <c r="I794" s="176" t="s">
        <v>174</v>
      </c>
      <c r="J794" s="330" t="s">
        <v>196</v>
      </c>
      <c r="K794" s="176" t="s">
        <v>1181</v>
      </c>
      <c r="L794" s="176" t="s">
        <v>167</v>
      </c>
      <c r="M794" s="327" t="s">
        <v>1469</v>
      </c>
      <c r="N794" s="55">
        <v>3.9200000000000004</v>
      </c>
      <c r="O794" s="55">
        <f t="shared" si="1626"/>
        <v>3.71</v>
      </c>
      <c r="P794" s="55">
        <v>3.96</v>
      </c>
      <c r="Q794" s="55">
        <f t="shared" si="1627"/>
        <v>3.96</v>
      </c>
      <c r="R794" s="55">
        <f t="shared" si="1627"/>
        <v>3.96</v>
      </c>
      <c r="S794" s="55">
        <f t="shared" si="1627"/>
        <v>3.96</v>
      </c>
      <c r="T794" s="55">
        <f t="shared" si="1627"/>
        <v>3.96</v>
      </c>
      <c r="U794" s="55">
        <f t="shared" si="1628"/>
        <v>3.96</v>
      </c>
      <c r="V794" s="55">
        <f t="shared" si="1628"/>
        <v>3.96</v>
      </c>
      <c r="W794" s="55">
        <f t="shared" si="1628"/>
        <v>3.96</v>
      </c>
      <c r="X794" s="55">
        <v>3.71</v>
      </c>
      <c r="Y794" s="55">
        <f t="shared" ref="Y794:AA794" si="1695">X794</f>
        <v>3.71</v>
      </c>
      <c r="Z794" s="55">
        <f t="shared" si="1695"/>
        <v>3.71</v>
      </c>
      <c r="AA794" s="55">
        <f t="shared" si="1695"/>
        <v>3.71</v>
      </c>
      <c r="AB794" s="147">
        <f t="shared" si="1630"/>
        <v>0.13</v>
      </c>
      <c r="AC794" s="147">
        <v>0.13</v>
      </c>
      <c r="AD794" s="147">
        <f t="shared" ref="AD794:AJ794" si="1696">AC794</f>
        <v>0.13</v>
      </c>
      <c r="AE794" s="147">
        <f t="shared" si="1696"/>
        <v>0.13</v>
      </c>
      <c r="AF794" s="147">
        <f t="shared" si="1696"/>
        <v>0.13</v>
      </c>
      <c r="AG794" s="147">
        <f t="shared" si="1696"/>
        <v>0.13</v>
      </c>
      <c r="AH794" s="147">
        <f t="shared" si="1696"/>
        <v>0.13</v>
      </c>
      <c r="AI794" s="147">
        <f t="shared" si="1696"/>
        <v>0.13</v>
      </c>
      <c r="AJ794" s="147">
        <f t="shared" si="1696"/>
        <v>0.13</v>
      </c>
      <c r="AK794" s="147">
        <v>0.57999999999999996</v>
      </c>
      <c r="AL794" s="147">
        <f t="shared" ref="AL794:AN794" si="1697">AK794</f>
        <v>0.57999999999999996</v>
      </c>
      <c r="AM794" s="147">
        <f t="shared" si="1697"/>
        <v>0.57999999999999996</v>
      </c>
      <c r="AN794" s="147">
        <f t="shared" si="1697"/>
        <v>0.57999999999999996</v>
      </c>
      <c r="AO794" s="420">
        <v>16260</v>
      </c>
      <c r="AP794" s="431">
        <f t="shared" si="1615"/>
        <v>2113.8000000000002</v>
      </c>
      <c r="AQ794" s="385">
        <v>15552</v>
      </c>
      <c r="AR794" s="237">
        <f t="shared" si="1616"/>
        <v>2021.76</v>
      </c>
      <c r="AS794" s="96">
        <v>17568</v>
      </c>
      <c r="AT794" s="431">
        <f t="shared" si="1617"/>
        <v>2283.84</v>
      </c>
      <c r="AU794" s="420">
        <v>13284</v>
      </c>
      <c r="AV794" s="431">
        <f t="shared" si="1618"/>
        <v>1726.92</v>
      </c>
      <c r="AW794" s="385">
        <v>27108</v>
      </c>
      <c r="AX794" s="431">
        <f t="shared" si="1619"/>
        <v>3524.04</v>
      </c>
      <c r="AY794" s="386">
        <v>15072</v>
      </c>
      <c r="AZ794" s="431">
        <f t="shared" si="1620"/>
        <v>1959.3600000000001</v>
      </c>
      <c r="BA794" s="386">
        <v>8460</v>
      </c>
      <c r="BB794" s="431">
        <f t="shared" si="1621"/>
        <v>1099.8</v>
      </c>
      <c r="BC794" s="386">
        <v>15948</v>
      </c>
      <c r="BD794" s="431">
        <f t="shared" si="1633"/>
        <v>2073.2400000000002</v>
      </c>
      <c r="BE794" s="385">
        <v>26640</v>
      </c>
      <c r="BF794" s="431">
        <f t="shared" si="1622"/>
        <v>15451.199999999999</v>
      </c>
      <c r="BG794" s="386">
        <v>57444</v>
      </c>
      <c r="BH794" s="431">
        <f t="shared" si="1623"/>
        <v>33317.519999999997</v>
      </c>
      <c r="BI794" s="386">
        <v>53544</v>
      </c>
      <c r="BJ794" s="431">
        <f t="shared" si="1624"/>
        <v>31055.519999999997</v>
      </c>
      <c r="BK794" s="385">
        <v>26772</v>
      </c>
      <c r="BL794" s="445">
        <f t="shared" si="1625"/>
        <v>15527.759999999998</v>
      </c>
      <c r="BM794" s="77" t="s">
        <v>1544</v>
      </c>
      <c r="BN794" s="306"/>
      <c r="BO794" s="599"/>
      <c r="BP794" s="306" t="str">
        <f t="shared" si="1634"/>
        <v>M27527-xx1</v>
      </c>
    </row>
    <row r="795" spans="1:68" ht="14.25" hidden="1" customHeight="1">
      <c r="A795" s="493" t="s">
        <v>864</v>
      </c>
      <c r="B795" s="130" t="s">
        <v>1422</v>
      </c>
      <c r="C795" s="544" t="s">
        <v>87</v>
      </c>
      <c r="D795" s="549" t="s">
        <v>225</v>
      </c>
      <c r="E795" s="550" t="s">
        <v>194</v>
      </c>
      <c r="F795" s="1070"/>
      <c r="G795" s="214">
        <v>2021</v>
      </c>
      <c r="H795" s="176" t="s">
        <v>212</v>
      </c>
      <c r="I795" s="176" t="s">
        <v>174</v>
      </c>
      <c r="J795" s="330" t="s">
        <v>196</v>
      </c>
      <c r="K795" s="176" t="s">
        <v>1181</v>
      </c>
      <c r="L795" s="176" t="s">
        <v>167</v>
      </c>
      <c r="M795" s="327" t="s">
        <v>1469</v>
      </c>
      <c r="N795" s="55">
        <v>4.3899999999999997</v>
      </c>
      <c r="O795" s="55">
        <f t="shared" si="1626"/>
        <v>3.64</v>
      </c>
      <c r="P795" s="55">
        <v>4.47</v>
      </c>
      <c r="Q795" s="55">
        <f t="shared" si="1627"/>
        <v>4.47</v>
      </c>
      <c r="R795" s="55">
        <f t="shared" si="1627"/>
        <v>4.47</v>
      </c>
      <c r="S795" s="55">
        <f t="shared" si="1627"/>
        <v>4.47</v>
      </c>
      <c r="T795" s="55">
        <f t="shared" si="1627"/>
        <v>4.47</v>
      </c>
      <c r="U795" s="55">
        <f t="shared" si="1628"/>
        <v>4.47</v>
      </c>
      <c r="V795" s="55">
        <f t="shared" si="1628"/>
        <v>4.47</v>
      </c>
      <c r="W795" s="55">
        <f t="shared" si="1628"/>
        <v>4.47</v>
      </c>
      <c r="X795" s="55">
        <v>3.64</v>
      </c>
      <c r="Y795" s="55">
        <f t="shared" ref="Y795:AA795" si="1698">X795</f>
        <v>3.64</v>
      </c>
      <c r="Z795" s="55">
        <f t="shared" si="1698"/>
        <v>3.64</v>
      </c>
      <c r="AA795" s="55">
        <f t="shared" si="1698"/>
        <v>3.64</v>
      </c>
      <c r="AB795" s="147">
        <f t="shared" si="1630"/>
        <v>0.12</v>
      </c>
      <c r="AC795" s="147">
        <v>0.25</v>
      </c>
      <c r="AD795" s="147">
        <f t="shared" ref="AD795:AJ795" si="1699">AC795</f>
        <v>0.25</v>
      </c>
      <c r="AE795" s="147">
        <f t="shared" si="1699"/>
        <v>0.25</v>
      </c>
      <c r="AF795" s="147">
        <f t="shared" si="1699"/>
        <v>0.25</v>
      </c>
      <c r="AG795" s="147">
        <f t="shared" si="1699"/>
        <v>0.25</v>
      </c>
      <c r="AH795" s="147">
        <f t="shared" si="1699"/>
        <v>0.25</v>
      </c>
      <c r="AI795" s="147">
        <f t="shared" si="1699"/>
        <v>0.25</v>
      </c>
      <c r="AJ795" s="147">
        <f t="shared" si="1699"/>
        <v>0.25</v>
      </c>
      <c r="AK795" s="147">
        <v>0.12</v>
      </c>
      <c r="AL795" s="147">
        <f t="shared" ref="AL795:AN795" si="1700">AK795</f>
        <v>0.12</v>
      </c>
      <c r="AM795" s="147">
        <f t="shared" si="1700"/>
        <v>0.12</v>
      </c>
      <c r="AN795" s="147">
        <f t="shared" si="1700"/>
        <v>0.12</v>
      </c>
      <c r="AO795" s="420">
        <v>0</v>
      </c>
      <c r="AP795" s="431">
        <f t="shared" si="1615"/>
        <v>0</v>
      </c>
      <c r="AQ795" s="385">
        <v>0</v>
      </c>
      <c r="AR795" s="237">
        <f t="shared" si="1616"/>
        <v>0</v>
      </c>
      <c r="AS795" s="96">
        <v>0</v>
      </c>
      <c r="AT795" s="431">
        <f t="shared" si="1617"/>
        <v>0</v>
      </c>
      <c r="AU795" s="420">
        <v>0</v>
      </c>
      <c r="AV795" s="431">
        <f t="shared" si="1618"/>
        <v>0</v>
      </c>
      <c r="AW795" s="385">
        <v>0</v>
      </c>
      <c r="AX795" s="431">
        <f t="shared" si="1619"/>
        <v>0</v>
      </c>
      <c r="AY795" s="386">
        <v>0</v>
      </c>
      <c r="AZ795" s="431">
        <f t="shared" si="1620"/>
        <v>0</v>
      </c>
      <c r="BA795" s="386">
        <v>0</v>
      </c>
      <c r="BB795" s="431">
        <f t="shared" si="1621"/>
        <v>0</v>
      </c>
      <c r="BC795" s="386">
        <v>0</v>
      </c>
      <c r="BD795" s="431">
        <f t="shared" si="1633"/>
        <v>0</v>
      </c>
      <c r="BE795" s="385">
        <v>0</v>
      </c>
      <c r="BF795" s="431">
        <f t="shared" si="1622"/>
        <v>0</v>
      </c>
      <c r="BG795" s="386">
        <v>0</v>
      </c>
      <c r="BH795" s="431">
        <f t="shared" si="1623"/>
        <v>0</v>
      </c>
      <c r="BI795" s="386">
        <v>0</v>
      </c>
      <c r="BJ795" s="431">
        <f t="shared" si="1624"/>
        <v>0</v>
      </c>
      <c r="BK795" s="385">
        <v>0</v>
      </c>
      <c r="BL795" s="445">
        <f t="shared" si="1625"/>
        <v>0</v>
      </c>
      <c r="BM795" s="77" t="s">
        <v>1543</v>
      </c>
      <c r="BN795" s="306"/>
      <c r="BO795" s="599"/>
      <c r="BP795" s="306" t="str">
        <f t="shared" si="1634"/>
        <v>N51146-xx1</v>
      </c>
    </row>
    <row r="796" spans="1:68" hidden="1">
      <c r="A796" s="493" t="s">
        <v>864</v>
      </c>
      <c r="B796" s="130" t="s">
        <v>1422</v>
      </c>
      <c r="C796" s="544" t="s">
        <v>87</v>
      </c>
      <c r="D796" s="549" t="s">
        <v>225</v>
      </c>
      <c r="E796" s="550" t="s">
        <v>194</v>
      </c>
      <c r="F796" s="1070"/>
      <c r="G796" s="214">
        <v>2021</v>
      </c>
      <c r="H796" s="176" t="s">
        <v>212</v>
      </c>
      <c r="I796" s="176" t="s">
        <v>174</v>
      </c>
      <c r="J796" s="330" t="s">
        <v>196</v>
      </c>
      <c r="K796" s="176" t="s">
        <v>1181</v>
      </c>
      <c r="L796" s="176" t="s">
        <v>167</v>
      </c>
      <c r="M796" s="327" t="s">
        <v>1469</v>
      </c>
      <c r="N796" s="55">
        <v>4.9700000000000006</v>
      </c>
      <c r="O796" s="55">
        <f t="shared" si="1626"/>
        <v>4.76</v>
      </c>
      <c r="P796" s="55">
        <v>5.01</v>
      </c>
      <c r="Q796" s="55">
        <f t="shared" si="1627"/>
        <v>5.01</v>
      </c>
      <c r="R796" s="55">
        <f t="shared" si="1627"/>
        <v>5.01</v>
      </c>
      <c r="S796" s="55">
        <f t="shared" si="1627"/>
        <v>5.01</v>
      </c>
      <c r="T796" s="55">
        <f t="shared" si="1627"/>
        <v>5.01</v>
      </c>
      <c r="U796" s="55">
        <f t="shared" si="1628"/>
        <v>5.01</v>
      </c>
      <c r="V796" s="55">
        <f t="shared" si="1628"/>
        <v>5.01</v>
      </c>
      <c r="W796" s="55">
        <f t="shared" si="1628"/>
        <v>5.01</v>
      </c>
      <c r="X796" s="55">
        <v>4.76</v>
      </c>
      <c r="Y796" s="55">
        <f t="shared" ref="Y796:AA796" si="1701">X796</f>
        <v>4.76</v>
      </c>
      <c r="Z796" s="55">
        <f t="shared" si="1701"/>
        <v>4.76</v>
      </c>
      <c r="AA796" s="55">
        <f t="shared" si="1701"/>
        <v>4.76</v>
      </c>
      <c r="AB796" s="147">
        <f t="shared" si="1630"/>
        <v>0.15</v>
      </c>
      <c r="AC796" s="147">
        <v>0.15</v>
      </c>
      <c r="AD796" s="147">
        <f t="shared" ref="AD796:AJ796" si="1702">AC796</f>
        <v>0.15</v>
      </c>
      <c r="AE796" s="147">
        <f t="shared" si="1702"/>
        <v>0.15</v>
      </c>
      <c r="AF796" s="147">
        <f t="shared" si="1702"/>
        <v>0.15</v>
      </c>
      <c r="AG796" s="147">
        <f t="shared" si="1702"/>
        <v>0.15</v>
      </c>
      <c r="AH796" s="147">
        <f t="shared" si="1702"/>
        <v>0.15</v>
      </c>
      <c r="AI796" s="147">
        <f t="shared" si="1702"/>
        <v>0.15</v>
      </c>
      <c r="AJ796" s="147">
        <f t="shared" si="1702"/>
        <v>0.15</v>
      </c>
      <c r="AK796" s="147">
        <v>0.57999999999999996</v>
      </c>
      <c r="AL796" s="147">
        <f t="shared" ref="AL796:AN796" si="1703">AK796</f>
        <v>0.57999999999999996</v>
      </c>
      <c r="AM796" s="147">
        <f t="shared" si="1703"/>
        <v>0.57999999999999996</v>
      </c>
      <c r="AN796" s="147">
        <f t="shared" si="1703"/>
        <v>0.57999999999999996</v>
      </c>
      <c r="AO796" s="420">
        <v>0</v>
      </c>
      <c r="AP796" s="431">
        <f t="shared" si="1615"/>
        <v>0</v>
      </c>
      <c r="AQ796" s="385">
        <v>0</v>
      </c>
      <c r="AR796" s="237">
        <f t="shared" si="1616"/>
        <v>0</v>
      </c>
      <c r="AS796" s="96">
        <v>0</v>
      </c>
      <c r="AT796" s="431">
        <f t="shared" si="1617"/>
        <v>0</v>
      </c>
      <c r="AU796" s="420">
        <v>0</v>
      </c>
      <c r="AV796" s="431">
        <f t="shared" si="1618"/>
        <v>0</v>
      </c>
      <c r="AW796" s="385">
        <v>0</v>
      </c>
      <c r="AX796" s="431">
        <f t="shared" si="1619"/>
        <v>0</v>
      </c>
      <c r="AY796" s="386">
        <v>0</v>
      </c>
      <c r="AZ796" s="431">
        <f t="shared" si="1620"/>
        <v>0</v>
      </c>
      <c r="BA796" s="386">
        <v>3660</v>
      </c>
      <c r="BB796" s="431">
        <f t="shared" si="1621"/>
        <v>549</v>
      </c>
      <c r="BC796" s="386">
        <v>7896</v>
      </c>
      <c r="BD796" s="431">
        <f t="shared" si="1633"/>
        <v>1184.3999999999999</v>
      </c>
      <c r="BE796" s="385">
        <v>8052</v>
      </c>
      <c r="BF796" s="431">
        <f t="shared" si="1622"/>
        <v>4670.16</v>
      </c>
      <c r="BG796" s="386">
        <v>0</v>
      </c>
      <c r="BH796" s="431">
        <f t="shared" si="1623"/>
        <v>0</v>
      </c>
      <c r="BI796" s="386">
        <v>8388</v>
      </c>
      <c r="BJ796" s="431">
        <f t="shared" si="1624"/>
        <v>4865.04</v>
      </c>
      <c r="BK796" s="385">
        <v>4392</v>
      </c>
      <c r="BL796" s="445">
        <f t="shared" si="1625"/>
        <v>2547.3599999999997</v>
      </c>
      <c r="BM796" s="77" t="s">
        <v>1545</v>
      </c>
      <c r="BN796" s="306"/>
      <c r="BO796" s="599"/>
      <c r="BP796" s="306" t="str">
        <f t="shared" si="1634"/>
        <v>M27527-KD1</v>
      </c>
    </row>
    <row r="797" spans="1:68" hidden="1">
      <c r="A797" s="493" t="s">
        <v>864</v>
      </c>
      <c r="B797" s="130" t="s">
        <v>1422</v>
      </c>
      <c r="C797" s="544" t="s">
        <v>87</v>
      </c>
      <c r="D797" s="549" t="s">
        <v>225</v>
      </c>
      <c r="E797" s="550" t="s">
        <v>194</v>
      </c>
      <c r="F797" s="1070"/>
      <c r="G797" s="214">
        <v>2021</v>
      </c>
      <c r="H797" s="176" t="s">
        <v>212</v>
      </c>
      <c r="I797" s="176" t="s">
        <v>174</v>
      </c>
      <c r="J797" s="330" t="s">
        <v>196</v>
      </c>
      <c r="K797" s="176" t="s">
        <v>1265</v>
      </c>
      <c r="L797" s="176" t="s">
        <v>167</v>
      </c>
      <c r="M797" s="327" t="s">
        <v>1469</v>
      </c>
      <c r="N797" s="55">
        <v>4.49</v>
      </c>
      <c r="O797" s="55">
        <f t="shared" si="1626"/>
        <v>4.53</v>
      </c>
      <c r="P797" s="55">
        <v>4.53</v>
      </c>
      <c r="Q797" s="55">
        <f t="shared" si="1627"/>
        <v>4.53</v>
      </c>
      <c r="R797" s="55">
        <f t="shared" si="1627"/>
        <v>4.53</v>
      </c>
      <c r="S797" s="55">
        <f t="shared" si="1627"/>
        <v>4.53</v>
      </c>
      <c r="T797" s="55">
        <f t="shared" si="1627"/>
        <v>4.53</v>
      </c>
      <c r="U797" s="55">
        <f t="shared" si="1628"/>
        <v>4.53</v>
      </c>
      <c r="V797" s="55">
        <f t="shared" si="1628"/>
        <v>4.53</v>
      </c>
      <c r="W797" s="55">
        <f t="shared" si="1628"/>
        <v>4.53</v>
      </c>
      <c r="X797" s="55">
        <v>4.53</v>
      </c>
      <c r="Y797" s="55">
        <f t="shared" ref="Y797:AA797" si="1704">X797</f>
        <v>4.53</v>
      </c>
      <c r="Z797" s="55">
        <f t="shared" si="1704"/>
        <v>4.53</v>
      </c>
      <c r="AA797" s="55">
        <f t="shared" si="1704"/>
        <v>4.53</v>
      </c>
      <c r="AB797" s="147">
        <f t="shared" si="1630"/>
        <v>0.24</v>
      </c>
      <c r="AC797" s="147">
        <v>0.24</v>
      </c>
      <c r="AD797" s="147">
        <f t="shared" ref="AD797:AJ797" si="1705">AC797</f>
        <v>0.24</v>
      </c>
      <c r="AE797" s="147">
        <f t="shared" si="1705"/>
        <v>0.24</v>
      </c>
      <c r="AF797" s="147">
        <f t="shared" si="1705"/>
        <v>0.24</v>
      </c>
      <c r="AG797" s="147">
        <f t="shared" si="1705"/>
        <v>0.24</v>
      </c>
      <c r="AH797" s="147">
        <f t="shared" si="1705"/>
        <v>0.24</v>
      </c>
      <c r="AI797" s="147">
        <f t="shared" si="1705"/>
        <v>0.24</v>
      </c>
      <c r="AJ797" s="147">
        <f t="shared" si="1705"/>
        <v>0.24</v>
      </c>
      <c r="AK797" s="147">
        <v>0.94</v>
      </c>
      <c r="AL797" s="147">
        <f t="shared" ref="AL797:AN797" si="1706">AK797</f>
        <v>0.94</v>
      </c>
      <c r="AM797" s="147">
        <f t="shared" si="1706"/>
        <v>0.94</v>
      </c>
      <c r="AN797" s="147">
        <f t="shared" si="1706"/>
        <v>0.94</v>
      </c>
      <c r="AO797" s="420">
        <v>36</v>
      </c>
      <c r="AP797" s="431">
        <f t="shared" si="1615"/>
        <v>8.64</v>
      </c>
      <c r="AQ797" s="385">
        <v>24</v>
      </c>
      <c r="AR797" s="237">
        <f t="shared" si="1616"/>
        <v>5.76</v>
      </c>
      <c r="AS797" s="96">
        <v>0</v>
      </c>
      <c r="AT797" s="431">
        <f t="shared" si="1617"/>
        <v>0</v>
      </c>
      <c r="AU797" s="420">
        <v>12</v>
      </c>
      <c r="AV797" s="431">
        <f t="shared" si="1618"/>
        <v>2.88</v>
      </c>
      <c r="AW797" s="385">
        <v>0</v>
      </c>
      <c r="AX797" s="431">
        <f t="shared" si="1619"/>
        <v>0</v>
      </c>
      <c r="AY797" s="386">
        <v>48</v>
      </c>
      <c r="AZ797" s="431">
        <f t="shared" si="1620"/>
        <v>11.52</v>
      </c>
      <c r="BA797" s="386">
        <v>0</v>
      </c>
      <c r="BB797" s="431">
        <f t="shared" si="1621"/>
        <v>0</v>
      </c>
      <c r="BC797" s="386">
        <v>0</v>
      </c>
      <c r="BD797" s="431">
        <f t="shared" si="1633"/>
        <v>0</v>
      </c>
      <c r="BE797" s="385">
        <v>0</v>
      </c>
      <c r="BF797" s="431">
        <f t="shared" si="1622"/>
        <v>0</v>
      </c>
      <c r="BG797" s="386">
        <v>0</v>
      </c>
      <c r="BH797" s="431">
        <f t="shared" si="1623"/>
        <v>0</v>
      </c>
      <c r="BI797" s="386">
        <v>0</v>
      </c>
      <c r="BJ797" s="431">
        <f t="shared" si="1624"/>
        <v>0</v>
      </c>
      <c r="BK797" s="385">
        <v>0</v>
      </c>
      <c r="BL797" s="445">
        <f t="shared" si="1625"/>
        <v>0</v>
      </c>
      <c r="BM797" s="77" t="s">
        <v>1546</v>
      </c>
      <c r="BN797" s="306"/>
      <c r="BO797" s="599"/>
      <c r="BP797" s="306" t="str">
        <f t="shared" si="1634"/>
        <v>M52961-xx1</v>
      </c>
    </row>
    <row r="798" spans="1:68" hidden="1">
      <c r="A798" s="493" t="s">
        <v>864</v>
      </c>
      <c r="B798" s="130" t="s">
        <v>1422</v>
      </c>
      <c r="C798" s="544" t="s">
        <v>87</v>
      </c>
      <c r="D798" s="549" t="s">
        <v>225</v>
      </c>
      <c r="E798" s="550" t="s">
        <v>194</v>
      </c>
      <c r="F798" s="1070"/>
      <c r="G798" s="214">
        <v>2021</v>
      </c>
      <c r="H798" s="176" t="s">
        <v>212</v>
      </c>
      <c r="I798" s="176" t="s">
        <v>174</v>
      </c>
      <c r="J798" s="330" t="s">
        <v>196</v>
      </c>
      <c r="K798" s="176" t="s">
        <v>1181</v>
      </c>
      <c r="L798" s="176" t="s">
        <v>1221</v>
      </c>
      <c r="M798" s="327" t="s">
        <v>1459</v>
      </c>
      <c r="N798" s="55">
        <v>3.9200000000000004</v>
      </c>
      <c r="O798" s="55">
        <f t="shared" si="1626"/>
        <v>3.67</v>
      </c>
      <c r="P798" s="55">
        <v>3.92</v>
      </c>
      <c r="Q798" s="55">
        <f t="shared" si="1627"/>
        <v>3.92</v>
      </c>
      <c r="R798" s="55">
        <f t="shared" si="1627"/>
        <v>3.92</v>
      </c>
      <c r="S798" s="55">
        <f t="shared" si="1627"/>
        <v>3.92</v>
      </c>
      <c r="T798" s="55">
        <f t="shared" si="1627"/>
        <v>3.92</v>
      </c>
      <c r="U798" s="55">
        <f t="shared" si="1628"/>
        <v>3.92</v>
      </c>
      <c r="V798" s="55">
        <f t="shared" si="1628"/>
        <v>3.92</v>
      </c>
      <c r="W798" s="55">
        <f t="shared" si="1628"/>
        <v>3.92</v>
      </c>
      <c r="X798" s="55">
        <v>3.67</v>
      </c>
      <c r="Y798" s="55">
        <f t="shared" ref="Y798:AA798" si="1707">X798</f>
        <v>3.67</v>
      </c>
      <c r="Z798" s="55">
        <f t="shared" si="1707"/>
        <v>3.67</v>
      </c>
      <c r="AA798" s="55">
        <f t="shared" si="1707"/>
        <v>3.67</v>
      </c>
      <c r="AB798" s="147">
        <f t="shared" si="1630"/>
        <v>0.13</v>
      </c>
      <c r="AC798" s="147">
        <v>0.13</v>
      </c>
      <c r="AD798" s="147">
        <f t="shared" ref="AD798:AJ798" si="1708">AC798</f>
        <v>0.13</v>
      </c>
      <c r="AE798" s="147">
        <f t="shared" si="1708"/>
        <v>0.13</v>
      </c>
      <c r="AF798" s="147">
        <f t="shared" si="1708"/>
        <v>0.13</v>
      </c>
      <c r="AG798" s="147">
        <f t="shared" si="1708"/>
        <v>0.13</v>
      </c>
      <c r="AH798" s="147">
        <f t="shared" si="1708"/>
        <v>0.13</v>
      </c>
      <c r="AI798" s="147">
        <f t="shared" si="1708"/>
        <v>0.13</v>
      </c>
      <c r="AJ798" s="147">
        <f t="shared" si="1708"/>
        <v>0.13</v>
      </c>
      <c r="AK798" s="147">
        <v>0.57999999999999996</v>
      </c>
      <c r="AL798" s="147">
        <f t="shared" ref="AL798:AN798" si="1709">AK798</f>
        <v>0.57999999999999996</v>
      </c>
      <c r="AM798" s="147">
        <f t="shared" si="1709"/>
        <v>0.57999999999999996</v>
      </c>
      <c r="AN798" s="147">
        <f t="shared" si="1709"/>
        <v>0.57999999999999996</v>
      </c>
      <c r="AO798" s="420">
        <v>24</v>
      </c>
      <c r="AP798" s="431">
        <f t="shared" si="1615"/>
        <v>3.12</v>
      </c>
      <c r="AQ798" s="385">
        <v>0</v>
      </c>
      <c r="AR798" s="237">
        <f t="shared" si="1616"/>
        <v>0</v>
      </c>
      <c r="AS798" s="96">
        <v>720</v>
      </c>
      <c r="AT798" s="431">
        <f t="shared" si="1617"/>
        <v>93.600000000000009</v>
      </c>
      <c r="AU798" s="420">
        <v>192</v>
      </c>
      <c r="AV798" s="431">
        <f t="shared" si="1618"/>
        <v>24.96</v>
      </c>
      <c r="AW798" s="385">
        <v>0</v>
      </c>
      <c r="AX798" s="431">
        <f t="shared" si="1619"/>
        <v>0</v>
      </c>
      <c r="AY798" s="386">
        <v>0</v>
      </c>
      <c r="AZ798" s="431">
        <f t="shared" si="1620"/>
        <v>0</v>
      </c>
      <c r="BA798" s="386">
        <v>0</v>
      </c>
      <c r="BB798" s="431">
        <f t="shared" si="1621"/>
        <v>0</v>
      </c>
      <c r="BC798" s="386">
        <v>1380</v>
      </c>
      <c r="BD798" s="431">
        <f t="shared" si="1633"/>
        <v>179.4</v>
      </c>
      <c r="BE798" s="385">
        <v>0</v>
      </c>
      <c r="BF798" s="431">
        <f t="shared" si="1622"/>
        <v>0</v>
      </c>
      <c r="BG798" s="386">
        <v>0</v>
      </c>
      <c r="BH798" s="431">
        <f t="shared" si="1623"/>
        <v>0</v>
      </c>
      <c r="BI798" s="386">
        <v>0</v>
      </c>
      <c r="BJ798" s="431">
        <f t="shared" si="1624"/>
        <v>0</v>
      </c>
      <c r="BK798" s="385">
        <v>0</v>
      </c>
      <c r="BL798" s="445">
        <f t="shared" si="1625"/>
        <v>0</v>
      </c>
      <c r="BM798" s="77" t="s">
        <v>1544</v>
      </c>
      <c r="BN798" s="306"/>
      <c r="BO798" s="599"/>
      <c r="BP798" s="306" t="str">
        <f t="shared" si="1634"/>
        <v>M27527-xx1</v>
      </c>
    </row>
    <row r="799" spans="1:68" hidden="1">
      <c r="A799" s="493" t="s">
        <v>864</v>
      </c>
      <c r="B799" s="130" t="s">
        <v>1422</v>
      </c>
      <c r="C799" s="544" t="s">
        <v>87</v>
      </c>
      <c r="D799" s="549" t="s">
        <v>225</v>
      </c>
      <c r="E799" s="550" t="s">
        <v>194</v>
      </c>
      <c r="F799" s="1070"/>
      <c r="G799" s="214">
        <v>2021</v>
      </c>
      <c r="H799" s="176" t="s">
        <v>212</v>
      </c>
      <c r="I799" s="176" t="s">
        <v>174</v>
      </c>
      <c r="J799" s="330" t="s">
        <v>196</v>
      </c>
      <c r="K799" s="176" t="s">
        <v>1265</v>
      </c>
      <c r="L799" s="176" t="s">
        <v>1221</v>
      </c>
      <c r="M799" s="327" t="s">
        <v>1461</v>
      </c>
      <c r="N799" s="55">
        <v>4.49</v>
      </c>
      <c r="O799" s="55">
        <f t="shared" si="1626"/>
        <v>4.49</v>
      </c>
      <c r="P799" s="55">
        <v>4.49</v>
      </c>
      <c r="Q799" s="55">
        <f t="shared" si="1627"/>
        <v>4.49</v>
      </c>
      <c r="R799" s="55">
        <f t="shared" si="1627"/>
        <v>4.49</v>
      </c>
      <c r="S799" s="55">
        <f t="shared" si="1627"/>
        <v>4.49</v>
      </c>
      <c r="T799" s="55">
        <f t="shared" si="1627"/>
        <v>4.49</v>
      </c>
      <c r="U799" s="55">
        <f t="shared" si="1628"/>
        <v>4.49</v>
      </c>
      <c r="V799" s="55">
        <f t="shared" si="1628"/>
        <v>4.49</v>
      </c>
      <c r="W799" s="55">
        <f t="shared" si="1628"/>
        <v>4.49</v>
      </c>
      <c r="X799" s="55">
        <v>4.49</v>
      </c>
      <c r="Y799" s="55">
        <f t="shared" ref="Y799:AA799" si="1710">X799</f>
        <v>4.49</v>
      </c>
      <c r="Z799" s="55">
        <f t="shared" si="1710"/>
        <v>4.49</v>
      </c>
      <c r="AA799" s="55">
        <f t="shared" si="1710"/>
        <v>4.49</v>
      </c>
      <c r="AB799" s="147">
        <f t="shared" si="1630"/>
        <v>0.24</v>
      </c>
      <c r="AC799" s="147">
        <v>0.24</v>
      </c>
      <c r="AD799" s="147">
        <f t="shared" ref="AD799:AJ799" si="1711">AC799</f>
        <v>0.24</v>
      </c>
      <c r="AE799" s="147">
        <f t="shared" si="1711"/>
        <v>0.24</v>
      </c>
      <c r="AF799" s="147">
        <f t="shared" si="1711"/>
        <v>0.24</v>
      </c>
      <c r="AG799" s="147">
        <f t="shared" si="1711"/>
        <v>0.24</v>
      </c>
      <c r="AH799" s="147">
        <f t="shared" si="1711"/>
        <v>0.24</v>
      </c>
      <c r="AI799" s="147">
        <f t="shared" si="1711"/>
        <v>0.24</v>
      </c>
      <c r="AJ799" s="147">
        <f t="shared" si="1711"/>
        <v>0.24</v>
      </c>
      <c r="AK799" s="147">
        <v>0.94</v>
      </c>
      <c r="AL799" s="147">
        <f t="shared" ref="AL799:AN799" si="1712">AK799</f>
        <v>0.94</v>
      </c>
      <c r="AM799" s="147">
        <f t="shared" si="1712"/>
        <v>0.94</v>
      </c>
      <c r="AN799" s="147">
        <f t="shared" si="1712"/>
        <v>0.94</v>
      </c>
      <c r="AO799" s="420">
        <v>0</v>
      </c>
      <c r="AP799" s="431">
        <f t="shared" si="1615"/>
        <v>0</v>
      </c>
      <c r="AQ799" s="385">
        <v>0</v>
      </c>
      <c r="AR799" s="237">
        <f t="shared" si="1616"/>
        <v>0</v>
      </c>
      <c r="AS799" s="96">
        <v>876</v>
      </c>
      <c r="AT799" s="431">
        <f t="shared" si="1617"/>
        <v>210.23999999999998</v>
      </c>
      <c r="AU799" s="420">
        <v>432</v>
      </c>
      <c r="AV799" s="431">
        <f t="shared" si="1618"/>
        <v>103.67999999999999</v>
      </c>
      <c r="AW799" s="385">
        <v>0</v>
      </c>
      <c r="AX799" s="431">
        <f t="shared" si="1619"/>
        <v>0</v>
      </c>
      <c r="AY799" s="386">
        <v>0</v>
      </c>
      <c r="AZ799" s="431">
        <f t="shared" si="1620"/>
        <v>0</v>
      </c>
      <c r="BA799" s="386">
        <v>0</v>
      </c>
      <c r="BB799" s="431">
        <f t="shared" si="1621"/>
        <v>0</v>
      </c>
      <c r="BC799" s="386">
        <v>0</v>
      </c>
      <c r="BD799" s="431">
        <f t="shared" si="1633"/>
        <v>0</v>
      </c>
      <c r="BE799" s="385">
        <v>0</v>
      </c>
      <c r="BF799" s="431">
        <f t="shared" si="1622"/>
        <v>0</v>
      </c>
      <c r="BG799" s="386">
        <v>0</v>
      </c>
      <c r="BH799" s="431">
        <f t="shared" si="1623"/>
        <v>0</v>
      </c>
      <c r="BI799" s="386">
        <v>0</v>
      </c>
      <c r="BJ799" s="431">
        <f t="shared" si="1624"/>
        <v>0</v>
      </c>
      <c r="BK799" s="385">
        <v>0</v>
      </c>
      <c r="BL799" s="445">
        <f t="shared" si="1625"/>
        <v>0</v>
      </c>
      <c r="BM799" s="77" t="s">
        <v>1546</v>
      </c>
      <c r="BN799" s="306"/>
      <c r="BO799" s="599"/>
      <c r="BP799" s="306" t="str">
        <f t="shared" si="1634"/>
        <v>M52961-xx1</v>
      </c>
    </row>
    <row r="800" spans="1:68" ht="14.25" hidden="1" customHeight="1">
      <c r="A800" s="493" t="s">
        <v>864</v>
      </c>
      <c r="B800" s="130" t="s">
        <v>1422</v>
      </c>
      <c r="C800" s="544" t="s">
        <v>87</v>
      </c>
      <c r="D800" s="549" t="s">
        <v>225</v>
      </c>
      <c r="E800" s="550" t="s">
        <v>194</v>
      </c>
      <c r="F800" s="1070"/>
      <c r="G800" s="214">
        <v>2021</v>
      </c>
      <c r="H800" s="176" t="s">
        <v>212</v>
      </c>
      <c r="I800" s="176" t="s">
        <v>174</v>
      </c>
      <c r="J800" s="330" t="s">
        <v>196</v>
      </c>
      <c r="K800" s="176" t="s">
        <v>1181</v>
      </c>
      <c r="L800" s="176" t="s">
        <v>167</v>
      </c>
      <c r="M800" s="327" t="s">
        <v>1474</v>
      </c>
      <c r="N800" s="55">
        <v>3.9200000000000004</v>
      </c>
      <c r="O800" s="55">
        <f t="shared" si="1626"/>
        <v>3.63</v>
      </c>
      <c r="P800" s="55">
        <v>3.88</v>
      </c>
      <c r="Q800" s="55">
        <f t="shared" si="1627"/>
        <v>3.88</v>
      </c>
      <c r="R800" s="55">
        <f t="shared" si="1627"/>
        <v>3.88</v>
      </c>
      <c r="S800" s="55">
        <f t="shared" si="1627"/>
        <v>3.88</v>
      </c>
      <c r="T800" s="55">
        <f t="shared" si="1627"/>
        <v>3.88</v>
      </c>
      <c r="U800" s="55">
        <f t="shared" si="1628"/>
        <v>3.88</v>
      </c>
      <c r="V800" s="55">
        <f t="shared" si="1628"/>
        <v>3.88</v>
      </c>
      <c r="W800" s="55">
        <f t="shared" si="1628"/>
        <v>3.88</v>
      </c>
      <c r="X800" s="55">
        <v>3.63</v>
      </c>
      <c r="Y800" s="55">
        <f t="shared" ref="Y800:AA800" si="1713">X800</f>
        <v>3.63</v>
      </c>
      <c r="Z800" s="55">
        <f t="shared" si="1713"/>
        <v>3.63</v>
      </c>
      <c r="AA800" s="55">
        <f t="shared" si="1713"/>
        <v>3.63</v>
      </c>
      <c r="AB800" s="147">
        <f t="shared" si="1630"/>
        <v>0.13</v>
      </c>
      <c r="AC800" s="147">
        <v>0.13</v>
      </c>
      <c r="AD800" s="147">
        <f t="shared" ref="AD800:AJ800" si="1714">AC800</f>
        <v>0.13</v>
      </c>
      <c r="AE800" s="147">
        <f t="shared" si="1714"/>
        <v>0.13</v>
      </c>
      <c r="AF800" s="147">
        <f t="shared" si="1714"/>
        <v>0.13</v>
      </c>
      <c r="AG800" s="147">
        <f t="shared" si="1714"/>
        <v>0.13</v>
      </c>
      <c r="AH800" s="147">
        <f t="shared" si="1714"/>
        <v>0.13</v>
      </c>
      <c r="AI800" s="147">
        <f t="shared" si="1714"/>
        <v>0.13</v>
      </c>
      <c r="AJ800" s="147">
        <f t="shared" si="1714"/>
        <v>0.13</v>
      </c>
      <c r="AK800" s="147">
        <v>0.57999999999999996</v>
      </c>
      <c r="AL800" s="147">
        <f t="shared" ref="AL800:AN800" si="1715">AK800</f>
        <v>0.57999999999999996</v>
      </c>
      <c r="AM800" s="147">
        <f t="shared" si="1715"/>
        <v>0.57999999999999996</v>
      </c>
      <c r="AN800" s="147">
        <f t="shared" si="1715"/>
        <v>0.57999999999999996</v>
      </c>
      <c r="AO800" s="420">
        <v>1584</v>
      </c>
      <c r="AP800" s="431">
        <f t="shared" si="1615"/>
        <v>205.92000000000002</v>
      </c>
      <c r="AQ800" s="385">
        <v>888</v>
      </c>
      <c r="AR800" s="237">
        <f t="shared" si="1616"/>
        <v>115.44</v>
      </c>
      <c r="AS800" s="96">
        <v>684</v>
      </c>
      <c r="AT800" s="431">
        <f t="shared" si="1617"/>
        <v>88.92</v>
      </c>
      <c r="AU800" s="420">
        <v>3750</v>
      </c>
      <c r="AV800" s="431">
        <f t="shared" si="1618"/>
        <v>487.5</v>
      </c>
      <c r="AW800" s="385">
        <v>3420</v>
      </c>
      <c r="AX800" s="431">
        <f t="shared" si="1619"/>
        <v>444.6</v>
      </c>
      <c r="AY800" s="386">
        <v>1884</v>
      </c>
      <c r="AZ800" s="431">
        <f t="shared" si="1620"/>
        <v>244.92000000000002</v>
      </c>
      <c r="BA800" s="386">
        <v>2172</v>
      </c>
      <c r="BB800" s="431">
        <f t="shared" si="1621"/>
        <v>282.36</v>
      </c>
      <c r="BC800" s="386">
        <v>3600</v>
      </c>
      <c r="BD800" s="431">
        <f t="shared" si="1633"/>
        <v>468</v>
      </c>
      <c r="BE800" s="385">
        <v>9792</v>
      </c>
      <c r="BF800" s="431">
        <f t="shared" si="1622"/>
        <v>5679.36</v>
      </c>
      <c r="BG800" s="386">
        <v>8520</v>
      </c>
      <c r="BH800" s="431">
        <f t="shared" si="1623"/>
        <v>4941.5999999999995</v>
      </c>
      <c r="BI800" s="386">
        <v>10632</v>
      </c>
      <c r="BJ800" s="431">
        <f t="shared" si="1624"/>
        <v>6166.5599999999995</v>
      </c>
      <c r="BK800" s="385">
        <v>5304</v>
      </c>
      <c r="BL800" s="445">
        <f t="shared" si="1625"/>
        <v>3076.3199999999997</v>
      </c>
      <c r="BM800" s="77" t="s">
        <v>1544</v>
      </c>
      <c r="BN800" s="306"/>
      <c r="BO800" s="599"/>
      <c r="BP800" s="306" t="str">
        <f t="shared" si="1634"/>
        <v>M27527-xx1</v>
      </c>
    </row>
    <row r="801" spans="1:68" ht="14.25" hidden="1" customHeight="1">
      <c r="A801" s="493" t="s">
        <v>864</v>
      </c>
      <c r="B801" s="130" t="s">
        <v>1422</v>
      </c>
      <c r="C801" s="544" t="s">
        <v>87</v>
      </c>
      <c r="D801" s="549" t="s">
        <v>225</v>
      </c>
      <c r="E801" s="550" t="s">
        <v>194</v>
      </c>
      <c r="F801" s="1070"/>
      <c r="G801" s="214">
        <v>2021</v>
      </c>
      <c r="H801" s="176" t="s">
        <v>212</v>
      </c>
      <c r="I801" s="176" t="s">
        <v>174</v>
      </c>
      <c r="J801" s="330" t="s">
        <v>196</v>
      </c>
      <c r="K801" s="176" t="s">
        <v>1181</v>
      </c>
      <c r="L801" s="176" t="s">
        <v>167</v>
      </c>
      <c r="M801" s="327" t="s">
        <v>1474</v>
      </c>
      <c r="N801" s="55">
        <v>4.9700000000000006</v>
      </c>
      <c r="O801" s="55">
        <f t="shared" si="1626"/>
        <v>4.68</v>
      </c>
      <c r="P801" s="55">
        <v>4.93</v>
      </c>
      <c r="Q801" s="55">
        <f t="shared" si="1627"/>
        <v>4.93</v>
      </c>
      <c r="R801" s="55">
        <f t="shared" si="1627"/>
        <v>4.93</v>
      </c>
      <c r="S801" s="55">
        <f t="shared" si="1627"/>
        <v>4.93</v>
      </c>
      <c r="T801" s="55">
        <f t="shared" si="1627"/>
        <v>4.93</v>
      </c>
      <c r="U801" s="55">
        <f t="shared" si="1628"/>
        <v>4.93</v>
      </c>
      <c r="V801" s="55">
        <f t="shared" si="1628"/>
        <v>4.93</v>
      </c>
      <c r="W801" s="55">
        <f t="shared" si="1628"/>
        <v>4.93</v>
      </c>
      <c r="X801" s="55">
        <v>4.68</v>
      </c>
      <c r="Y801" s="55">
        <f t="shared" ref="Y801:AA801" si="1716">X801</f>
        <v>4.68</v>
      </c>
      <c r="Z801" s="55">
        <f t="shared" si="1716"/>
        <v>4.68</v>
      </c>
      <c r="AA801" s="55">
        <f t="shared" si="1716"/>
        <v>4.68</v>
      </c>
      <c r="AB801" s="147">
        <f t="shared" si="1630"/>
        <v>0.15</v>
      </c>
      <c r="AC801" s="147">
        <v>0.15</v>
      </c>
      <c r="AD801" s="147">
        <f t="shared" ref="AD801:AJ801" si="1717">AC801</f>
        <v>0.15</v>
      </c>
      <c r="AE801" s="147">
        <f t="shared" si="1717"/>
        <v>0.15</v>
      </c>
      <c r="AF801" s="147">
        <f t="shared" si="1717"/>
        <v>0.15</v>
      </c>
      <c r="AG801" s="147">
        <f t="shared" si="1717"/>
        <v>0.15</v>
      </c>
      <c r="AH801" s="147">
        <f t="shared" si="1717"/>
        <v>0.15</v>
      </c>
      <c r="AI801" s="147">
        <f t="shared" si="1717"/>
        <v>0.15</v>
      </c>
      <c r="AJ801" s="147">
        <f t="shared" si="1717"/>
        <v>0.15</v>
      </c>
      <c r="AK801" s="147">
        <v>0.57999999999999996</v>
      </c>
      <c r="AL801" s="147">
        <f t="shared" ref="AL801:AN801" si="1718">AK801</f>
        <v>0.57999999999999996</v>
      </c>
      <c r="AM801" s="147">
        <f t="shared" si="1718"/>
        <v>0.57999999999999996</v>
      </c>
      <c r="AN801" s="147">
        <f t="shared" si="1718"/>
        <v>0.57999999999999996</v>
      </c>
      <c r="AO801" s="420">
        <v>24</v>
      </c>
      <c r="AP801" s="431">
        <f t="shared" si="1615"/>
        <v>3.5999999999999996</v>
      </c>
      <c r="AQ801" s="385">
        <v>108</v>
      </c>
      <c r="AR801" s="237">
        <f t="shared" si="1616"/>
        <v>16.2</v>
      </c>
      <c r="AS801" s="96">
        <v>48</v>
      </c>
      <c r="AT801" s="431">
        <f t="shared" si="1617"/>
        <v>7.1999999999999993</v>
      </c>
      <c r="AU801" s="420">
        <v>132</v>
      </c>
      <c r="AV801" s="431">
        <f t="shared" si="1618"/>
        <v>19.8</v>
      </c>
      <c r="AW801" s="385">
        <v>12</v>
      </c>
      <c r="AX801" s="431">
        <f t="shared" si="1619"/>
        <v>1.7999999999999998</v>
      </c>
      <c r="AY801" s="386">
        <v>0</v>
      </c>
      <c r="AZ801" s="431">
        <f t="shared" si="1620"/>
        <v>0</v>
      </c>
      <c r="BA801" s="386">
        <v>12</v>
      </c>
      <c r="BB801" s="431">
        <f t="shared" si="1621"/>
        <v>1.7999999999999998</v>
      </c>
      <c r="BC801" s="386">
        <v>0</v>
      </c>
      <c r="BD801" s="431">
        <f t="shared" si="1633"/>
        <v>0</v>
      </c>
      <c r="BE801" s="385">
        <v>36</v>
      </c>
      <c r="BF801" s="431">
        <f t="shared" si="1622"/>
        <v>20.88</v>
      </c>
      <c r="BG801" s="386">
        <v>0</v>
      </c>
      <c r="BH801" s="431">
        <f t="shared" si="1623"/>
        <v>0</v>
      </c>
      <c r="BI801" s="386">
        <v>12</v>
      </c>
      <c r="BJ801" s="431">
        <f t="shared" si="1624"/>
        <v>6.9599999999999991</v>
      </c>
      <c r="BK801" s="385">
        <v>120</v>
      </c>
      <c r="BL801" s="445">
        <f t="shared" si="1625"/>
        <v>69.599999999999994</v>
      </c>
      <c r="BM801" s="77" t="s">
        <v>1545</v>
      </c>
      <c r="BN801" s="306"/>
      <c r="BO801" s="599"/>
      <c r="BP801" s="306" t="str">
        <f t="shared" si="1634"/>
        <v>M27527-KD1</v>
      </c>
    </row>
    <row r="802" spans="1:68" ht="14.25" hidden="1" customHeight="1">
      <c r="A802" s="493" t="s">
        <v>864</v>
      </c>
      <c r="B802" s="130" t="s">
        <v>1422</v>
      </c>
      <c r="C802" s="544" t="s">
        <v>87</v>
      </c>
      <c r="D802" s="549" t="s">
        <v>225</v>
      </c>
      <c r="E802" s="550" t="s">
        <v>194</v>
      </c>
      <c r="F802" s="1070"/>
      <c r="G802" s="214">
        <v>2021</v>
      </c>
      <c r="H802" s="176" t="s">
        <v>212</v>
      </c>
      <c r="I802" s="176" t="s">
        <v>174</v>
      </c>
      <c r="J802" s="330" t="s">
        <v>196</v>
      </c>
      <c r="K802" s="176" t="s">
        <v>1181</v>
      </c>
      <c r="L802" s="176" t="s">
        <v>167</v>
      </c>
      <c r="M802" s="327" t="s">
        <v>1474</v>
      </c>
      <c r="N802" s="55">
        <v>4.3899999999999997</v>
      </c>
      <c r="O802" s="55">
        <f t="shared" si="1626"/>
        <v>3.56</v>
      </c>
      <c r="P802" s="55">
        <v>4.3899999999999997</v>
      </c>
      <c r="Q802" s="55">
        <f t="shared" si="1627"/>
        <v>4.3899999999999997</v>
      </c>
      <c r="R802" s="55">
        <f t="shared" si="1627"/>
        <v>4.3899999999999997</v>
      </c>
      <c r="S802" s="55">
        <f t="shared" si="1627"/>
        <v>4.3899999999999997</v>
      </c>
      <c r="T802" s="55">
        <f t="shared" si="1627"/>
        <v>4.3899999999999997</v>
      </c>
      <c r="U802" s="55">
        <f t="shared" si="1628"/>
        <v>4.3899999999999997</v>
      </c>
      <c r="V802" s="55">
        <f t="shared" si="1628"/>
        <v>4.3899999999999997</v>
      </c>
      <c r="W802" s="55">
        <f t="shared" si="1628"/>
        <v>4.3899999999999997</v>
      </c>
      <c r="X802" s="55">
        <v>3.56</v>
      </c>
      <c r="Y802" s="55">
        <f t="shared" ref="Y802:AA802" si="1719">X802</f>
        <v>3.56</v>
      </c>
      <c r="Z802" s="55">
        <f t="shared" si="1719"/>
        <v>3.56</v>
      </c>
      <c r="AA802" s="55">
        <f t="shared" si="1719"/>
        <v>3.56</v>
      </c>
      <c r="AB802" s="147">
        <f t="shared" si="1630"/>
        <v>0.12</v>
      </c>
      <c r="AC802" s="147">
        <v>0.25</v>
      </c>
      <c r="AD802" s="147">
        <f t="shared" ref="AD802:AJ802" si="1720">AC802</f>
        <v>0.25</v>
      </c>
      <c r="AE802" s="147">
        <f t="shared" si="1720"/>
        <v>0.25</v>
      </c>
      <c r="AF802" s="147">
        <f t="shared" si="1720"/>
        <v>0.25</v>
      </c>
      <c r="AG802" s="147">
        <f t="shared" si="1720"/>
        <v>0.25</v>
      </c>
      <c r="AH802" s="147">
        <f t="shared" si="1720"/>
        <v>0.25</v>
      </c>
      <c r="AI802" s="147">
        <f t="shared" si="1720"/>
        <v>0.25</v>
      </c>
      <c r="AJ802" s="147">
        <f t="shared" si="1720"/>
        <v>0.25</v>
      </c>
      <c r="AK802" s="147">
        <v>0.12</v>
      </c>
      <c r="AL802" s="147">
        <f t="shared" ref="AL802:AN802" si="1721">AK802</f>
        <v>0.12</v>
      </c>
      <c r="AM802" s="147">
        <f t="shared" si="1721"/>
        <v>0.12</v>
      </c>
      <c r="AN802" s="147">
        <f t="shared" si="1721"/>
        <v>0.12</v>
      </c>
      <c r="AO802" s="420">
        <v>1860</v>
      </c>
      <c r="AP802" s="431">
        <f t="shared" si="1615"/>
        <v>465</v>
      </c>
      <c r="AQ802" s="385">
        <v>4020</v>
      </c>
      <c r="AR802" s="237">
        <f t="shared" si="1616"/>
        <v>1005</v>
      </c>
      <c r="AS802" s="96">
        <v>2076</v>
      </c>
      <c r="AT802" s="431">
        <f t="shared" si="1617"/>
        <v>519</v>
      </c>
      <c r="AU802" s="420">
        <v>6276</v>
      </c>
      <c r="AV802" s="431">
        <f t="shared" si="1618"/>
        <v>1569</v>
      </c>
      <c r="AW802" s="385">
        <v>1536</v>
      </c>
      <c r="AX802" s="431">
        <f t="shared" si="1619"/>
        <v>384</v>
      </c>
      <c r="AY802" s="386">
        <v>1044</v>
      </c>
      <c r="AZ802" s="431">
        <f t="shared" si="1620"/>
        <v>261</v>
      </c>
      <c r="BA802" s="386">
        <v>852</v>
      </c>
      <c r="BB802" s="431">
        <f t="shared" si="1621"/>
        <v>213</v>
      </c>
      <c r="BC802" s="386">
        <v>504</v>
      </c>
      <c r="BD802" s="431">
        <f t="shared" si="1633"/>
        <v>126</v>
      </c>
      <c r="BE802" s="385">
        <v>0</v>
      </c>
      <c r="BF802" s="431">
        <f t="shared" si="1622"/>
        <v>0</v>
      </c>
      <c r="BG802" s="386">
        <v>0</v>
      </c>
      <c r="BH802" s="431">
        <f t="shared" si="1623"/>
        <v>0</v>
      </c>
      <c r="BI802" s="386">
        <v>0</v>
      </c>
      <c r="BJ802" s="431">
        <f t="shared" si="1624"/>
        <v>0</v>
      </c>
      <c r="BK802" s="385">
        <v>0</v>
      </c>
      <c r="BL802" s="445">
        <f t="shared" si="1625"/>
        <v>0</v>
      </c>
      <c r="BM802" s="77" t="s">
        <v>1543</v>
      </c>
      <c r="BN802" s="306"/>
      <c r="BO802" s="599"/>
      <c r="BP802" s="306" t="str">
        <f t="shared" si="1634"/>
        <v>N51146-xx1</v>
      </c>
    </row>
    <row r="803" spans="1:68" ht="14.25" hidden="1" customHeight="1">
      <c r="A803" s="493" t="s">
        <v>864</v>
      </c>
      <c r="B803" s="130" t="s">
        <v>1422</v>
      </c>
      <c r="C803" s="544" t="s">
        <v>87</v>
      </c>
      <c r="D803" s="549" t="s">
        <v>225</v>
      </c>
      <c r="E803" s="550" t="s">
        <v>194</v>
      </c>
      <c r="F803" s="1070"/>
      <c r="G803" s="214">
        <v>2021</v>
      </c>
      <c r="H803" s="176" t="s">
        <v>212</v>
      </c>
      <c r="I803" s="176" t="s">
        <v>174</v>
      </c>
      <c r="J803" s="330" t="s">
        <v>196</v>
      </c>
      <c r="K803" s="176" t="s">
        <v>1181</v>
      </c>
      <c r="L803" s="176" t="s">
        <v>167</v>
      </c>
      <c r="M803" s="327" t="s">
        <v>1474</v>
      </c>
      <c r="N803" s="55">
        <v>5.4399999999999995</v>
      </c>
      <c r="O803" s="55">
        <f t="shared" si="1626"/>
        <v>4.6100000000000003</v>
      </c>
      <c r="P803" s="55">
        <v>5.44</v>
      </c>
      <c r="Q803" s="55">
        <f t="shared" si="1627"/>
        <v>5.44</v>
      </c>
      <c r="R803" s="55">
        <f t="shared" si="1627"/>
        <v>5.44</v>
      </c>
      <c r="S803" s="55">
        <f t="shared" si="1627"/>
        <v>5.44</v>
      </c>
      <c r="T803" s="55">
        <f t="shared" si="1627"/>
        <v>5.44</v>
      </c>
      <c r="U803" s="55">
        <f t="shared" si="1628"/>
        <v>5.44</v>
      </c>
      <c r="V803" s="55">
        <f t="shared" si="1628"/>
        <v>5.44</v>
      </c>
      <c r="W803" s="55">
        <f t="shared" si="1628"/>
        <v>5.44</v>
      </c>
      <c r="X803" s="55">
        <v>4.6100000000000003</v>
      </c>
      <c r="Y803" s="55">
        <f t="shared" ref="Y803:AA803" si="1722">X803</f>
        <v>4.6100000000000003</v>
      </c>
      <c r="Z803" s="55">
        <f t="shared" si="1722"/>
        <v>4.6100000000000003</v>
      </c>
      <c r="AA803" s="55">
        <f t="shared" si="1722"/>
        <v>4.6100000000000003</v>
      </c>
      <c r="AB803" s="147">
        <f t="shared" si="1630"/>
        <v>0.12</v>
      </c>
      <c r="AC803" s="147">
        <v>0.25</v>
      </c>
      <c r="AD803" s="147">
        <f t="shared" ref="AD803:AJ803" si="1723">AC803</f>
        <v>0.25</v>
      </c>
      <c r="AE803" s="147">
        <f t="shared" si="1723"/>
        <v>0.25</v>
      </c>
      <c r="AF803" s="147">
        <f t="shared" si="1723"/>
        <v>0.25</v>
      </c>
      <c r="AG803" s="147">
        <f t="shared" si="1723"/>
        <v>0.25</v>
      </c>
      <c r="AH803" s="147">
        <f t="shared" si="1723"/>
        <v>0.25</v>
      </c>
      <c r="AI803" s="147">
        <f t="shared" si="1723"/>
        <v>0.25</v>
      </c>
      <c r="AJ803" s="147">
        <f t="shared" si="1723"/>
        <v>0.25</v>
      </c>
      <c r="AK803" s="147">
        <v>0.12</v>
      </c>
      <c r="AL803" s="147">
        <f t="shared" ref="AL803:AN803" si="1724">AK803</f>
        <v>0.12</v>
      </c>
      <c r="AM803" s="147">
        <f t="shared" si="1724"/>
        <v>0.12</v>
      </c>
      <c r="AN803" s="147">
        <f t="shared" si="1724"/>
        <v>0.12</v>
      </c>
      <c r="AO803" s="420">
        <v>0</v>
      </c>
      <c r="AP803" s="431">
        <f t="shared" si="1615"/>
        <v>0</v>
      </c>
      <c r="AQ803" s="385">
        <v>0</v>
      </c>
      <c r="AR803" s="237">
        <f t="shared" si="1616"/>
        <v>0</v>
      </c>
      <c r="AS803" s="96">
        <v>0</v>
      </c>
      <c r="AT803" s="431">
        <f t="shared" si="1617"/>
        <v>0</v>
      </c>
      <c r="AU803" s="420">
        <v>0</v>
      </c>
      <c r="AV803" s="431">
        <f t="shared" si="1618"/>
        <v>0</v>
      </c>
      <c r="AW803" s="385">
        <v>0</v>
      </c>
      <c r="AX803" s="431">
        <f t="shared" si="1619"/>
        <v>0</v>
      </c>
      <c r="AY803" s="386">
        <v>0</v>
      </c>
      <c r="AZ803" s="431">
        <f t="shared" si="1620"/>
        <v>0</v>
      </c>
      <c r="BA803" s="386">
        <v>0</v>
      </c>
      <c r="BB803" s="431">
        <f t="shared" si="1621"/>
        <v>0</v>
      </c>
      <c r="BC803" s="386">
        <v>0</v>
      </c>
      <c r="BD803" s="431">
        <f t="shared" si="1633"/>
        <v>0</v>
      </c>
      <c r="BE803" s="385">
        <v>0</v>
      </c>
      <c r="BF803" s="431">
        <f t="shared" si="1622"/>
        <v>0</v>
      </c>
      <c r="BG803" s="386">
        <v>0</v>
      </c>
      <c r="BH803" s="431">
        <f t="shared" si="1623"/>
        <v>0</v>
      </c>
      <c r="BI803" s="386">
        <v>0</v>
      </c>
      <c r="BJ803" s="431">
        <f t="shared" si="1624"/>
        <v>0</v>
      </c>
      <c r="BK803" s="385">
        <v>0</v>
      </c>
      <c r="BL803" s="445">
        <f t="shared" si="1625"/>
        <v>0</v>
      </c>
      <c r="BM803" s="77" t="s">
        <v>1547</v>
      </c>
      <c r="BN803" s="306"/>
      <c r="BO803" s="599"/>
      <c r="BP803" s="306" t="str">
        <f t="shared" si="1634"/>
        <v>N51146-KD1</v>
      </c>
    </row>
    <row r="804" spans="1:68" ht="14.25" hidden="1" customHeight="1">
      <c r="A804" s="493" t="s">
        <v>864</v>
      </c>
      <c r="B804" s="130" t="s">
        <v>1422</v>
      </c>
      <c r="C804" s="544" t="s">
        <v>87</v>
      </c>
      <c r="D804" s="549" t="s">
        <v>225</v>
      </c>
      <c r="E804" s="550" t="s">
        <v>194</v>
      </c>
      <c r="F804" s="1070"/>
      <c r="G804" s="214">
        <v>2021</v>
      </c>
      <c r="H804" s="176" t="s">
        <v>212</v>
      </c>
      <c r="I804" s="176" t="s">
        <v>174</v>
      </c>
      <c r="J804" s="330" t="s">
        <v>196</v>
      </c>
      <c r="K804" s="176" t="s">
        <v>1181</v>
      </c>
      <c r="L804" s="176" t="s">
        <v>167</v>
      </c>
      <c r="M804" s="327" t="s">
        <v>1474</v>
      </c>
      <c r="N804" s="55">
        <v>4.3899999999999997</v>
      </c>
      <c r="O804" s="55">
        <f t="shared" si="1626"/>
        <v>3.58</v>
      </c>
      <c r="P804" s="55">
        <v>4.41</v>
      </c>
      <c r="Q804" s="55">
        <f t="shared" si="1627"/>
        <v>4.41</v>
      </c>
      <c r="R804" s="55">
        <f t="shared" si="1627"/>
        <v>4.41</v>
      </c>
      <c r="S804" s="55">
        <f t="shared" si="1627"/>
        <v>4.41</v>
      </c>
      <c r="T804" s="55">
        <f t="shared" si="1627"/>
        <v>4.41</v>
      </c>
      <c r="U804" s="55">
        <f t="shared" si="1628"/>
        <v>4.41</v>
      </c>
      <c r="V804" s="55">
        <f t="shared" si="1628"/>
        <v>4.41</v>
      </c>
      <c r="W804" s="55">
        <f t="shared" si="1628"/>
        <v>4.41</v>
      </c>
      <c r="X804" s="55">
        <v>3.58</v>
      </c>
      <c r="Y804" s="55">
        <f t="shared" ref="Y804:AA804" si="1725">X804</f>
        <v>3.58</v>
      </c>
      <c r="Z804" s="55">
        <f t="shared" si="1725"/>
        <v>3.58</v>
      </c>
      <c r="AA804" s="55">
        <f t="shared" si="1725"/>
        <v>3.58</v>
      </c>
      <c r="AB804" s="147">
        <f t="shared" si="1630"/>
        <v>0.12</v>
      </c>
      <c r="AC804" s="147">
        <v>0.25</v>
      </c>
      <c r="AD804" s="147">
        <f t="shared" ref="AD804:AJ804" si="1726">AC804</f>
        <v>0.25</v>
      </c>
      <c r="AE804" s="147">
        <f t="shared" si="1726"/>
        <v>0.25</v>
      </c>
      <c r="AF804" s="147">
        <f t="shared" si="1726"/>
        <v>0.25</v>
      </c>
      <c r="AG804" s="147">
        <f t="shared" si="1726"/>
        <v>0.25</v>
      </c>
      <c r="AH804" s="147">
        <f t="shared" si="1726"/>
        <v>0.25</v>
      </c>
      <c r="AI804" s="147">
        <f t="shared" si="1726"/>
        <v>0.25</v>
      </c>
      <c r="AJ804" s="147">
        <f t="shared" si="1726"/>
        <v>0.25</v>
      </c>
      <c r="AK804" s="147">
        <v>0.12</v>
      </c>
      <c r="AL804" s="147">
        <f t="shared" ref="AL804:AN804" si="1727">AK804</f>
        <v>0.12</v>
      </c>
      <c r="AM804" s="147">
        <f t="shared" si="1727"/>
        <v>0.12</v>
      </c>
      <c r="AN804" s="147">
        <f t="shared" si="1727"/>
        <v>0.12</v>
      </c>
      <c r="AO804" s="420">
        <v>0</v>
      </c>
      <c r="AP804" s="431">
        <f t="shared" si="1615"/>
        <v>0</v>
      </c>
      <c r="AQ804" s="385">
        <v>0</v>
      </c>
      <c r="AR804" s="237">
        <f t="shared" si="1616"/>
        <v>0</v>
      </c>
      <c r="AS804" s="96">
        <v>0</v>
      </c>
      <c r="AT804" s="431">
        <f t="shared" si="1617"/>
        <v>0</v>
      </c>
      <c r="AU804" s="420">
        <v>0</v>
      </c>
      <c r="AV804" s="431">
        <f t="shared" si="1618"/>
        <v>0</v>
      </c>
      <c r="AW804" s="385">
        <v>0</v>
      </c>
      <c r="AX804" s="431">
        <f t="shared" si="1619"/>
        <v>0</v>
      </c>
      <c r="AY804" s="386">
        <v>0</v>
      </c>
      <c r="AZ804" s="431">
        <f t="shared" si="1620"/>
        <v>0</v>
      </c>
      <c r="BA804" s="386">
        <v>0</v>
      </c>
      <c r="BB804" s="431">
        <f t="shared" si="1621"/>
        <v>0</v>
      </c>
      <c r="BC804" s="386">
        <v>0</v>
      </c>
      <c r="BD804" s="431">
        <f t="shared" si="1633"/>
        <v>0</v>
      </c>
      <c r="BE804" s="385">
        <v>0</v>
      </c>
      <c r="BF804" s="431">
        <f t="shared" si="1622"/>
        <v>0</v>
      </c>
      <c r="BG804" s="386">
        <v>0</v>
      </c>
      <c r="BH804" s="431">
        <f t="shared" si="1623"/>
        <v>0</v>
      </c>
      <c r="BI804" s="386">
        <v>0</v>
      </c>
      <c r="BJ804" s="431">
        <f t="shared" si="1624"/>
        <v>0</v>
      </c>
      <c r="BK804" s="385">
        <v>0</v>
      </c>
      <c r="BL804" s="445">
        <f t="shared" si="1625"/>
        <v>0</v>
      </c>
      <c r="BM804" s="77" t="s">
        <v>1548</v>
      </c>
      <c r="BN804" s="306"/>
      <c r="BO804" s="599"/>
      <c r="BP804" s="306" t="str">
        <f t="shared" si="1634"/>
        <v>N51146-291</v>
      </c>
    </row>
    <row r="805" spans="1:68" ht="14.25" hidden="1" customHeight="1">
      <c r="A805" s="493" t="s">
        <v>864</v>
      </c>
      <c r="B805" s="130" t="s">
        <v>1422</v>
      </c>
      <c r="C805" s="544" t="s">
        <v>87</v>
      </c>
      <c r="D805" s="549" t="s">
        <v>225</v>
      </c>
      <c r="E805" s="550" t="s">
        <v>194</v>
      </c>
      <c r="F805" s="1070"/>
      <c r="G805" s="214">
        <v>2021</v>
      </c>
      <c r="H805" s="176" t="s">
        <v>212</v>
      </c>
      <c r="I805" s="176" t="s">
        <v>174</v>
      </c>
      <c r="J805" s="330" t="s">
        <v>196</v>
      </c>
      <c r="K805" s="176" t="s">
        <v>1265</v>
      </c>
      <c r="L805" s="176" t="s">
        <v>167</v>
      </c>
      <c r="M805" s="327" t="s">
        <v>1474</v>
      </c>
      <c r="N805" s="55">
        <v>4.7300000000000004</v>
      </c>
      <c r="O805" s="55">
        <f t="shared" si="1626"/>
        <v>3.58</v>
      </c>
      <c r="P805" s="55">
        <v>4.7300000000000004</v>
      </c>
      <c r="Q805" s="55">
        <f t="shared" si="1627"/>
        <v>4.7300000000000004</v>
      </c>
      <c r="R805" s="55">
        <f t="shared" si="1627"/>
        <v>4.7300000000000004</v>
      </c>
      <c r="S805" s="55">
        <f t="shared" si="1627"/>
        <v>4.7300000000000004</v>
      </c>
      <c r="T805" s="55">
        <f t="shared" si="1627"/>
        <v>4.7300000000000004</v>
      </c>
      <c r="U805" s="55">
        <f t="shared" si="1628"/>
        <v>4.7300000000000004</v>
      </c>
      <c r="V805" s="55">
        <f t="shared" si="1628"/>
        <v>4.7300000000000004</v>
      </c>
      <c r="W805" s="55">
        <f t="shared" si="1628"/>
        <v>4.7300000000000004</v>
      </c>
      <c r="X805" s="55">
        <v>3.58</v>
      </c>
      <c r="Y805" s="55">
        <f t="shared" ref="Y805:AA805" si="1728">X805</f>
        <v>3.58</v>
      </c>
      <c r="Z805" s="55">
        <f t="shared" si="1728"/>
        <v>3.58</v>
      </c>
      <c r="AA805" s="55">
        <f t="shared" si="1728"/>
        <v>3.58</v>
      </c>
      <c r="AB805" s="147">
        <f t="shared" si="1630"/>
        <v>0.14000000000000001</v>
      </c>
      <c r="AC805" s="147">
        <v>0.27</v>
      </c>
      <c r="AD805" s="147">
        <f t="shared" ref="AD805:AJ805" si="1729">AC805</f>
        <v>0.27</v>
      </c>
      <c r="AE805" s="147">
        <f t="shared" si="1729"/>
        <v>0.27</v>
      </c>
      <c r="AF805" s="147">
        <f t="shared" si="1729"/>
        <v>0.27</v>
      </c>
      <c r="AG805" s="147">
        <f t="shared" si="1729"/>
        <v>0.27</v>
      </c>
      <c r="AH805" s="147">
        <f t="shared" si="1729"/>
        <v>0.27</v>
      </c>
      <c r="AI805" s="147">
        <f t="shared" si="1729"/>
        <v>0.27</v>
      </c>
      <c r="AJ805" s="147">
        <f t="shared" si="1729"/>
        <v>0.27</v>
      </c>
      <c r="AK805" s="147">
        <f>AJ805</f>
        <v>0.27</v>
      </c>
      <c r="AL805" s="147">
        <f t="shared" ref="AL805:AN805" si="1730">AK805</f>
        <v>0.27</v>
      </c>
      <c r="AM805" s="816">
        <v>0.14000000000000001</v>
      </c>
      <c r="AN805" s="816">
        <f t="shared" si="1730"/>
        <v>0.14000000000000001</v>
      </c>
      <c r="AO805" s="420">
        <v>0</v>
      </c>
      <c r="AP805" s="431">
        <f t="shared" si="1615"/>
        <v>0</v>
      </c>
      <c r="AQ805" s="385">
        <v>0</v>
      </c>
      <c r="AR805" s="237">
        <f t="shared" si="1616"/>
        <v>0</v>
      </c>
      <c r="AS805" s="96">
        <v>0</v>
      </c>
      <c r="AT805" s="431">
        <f t="shared" si="1617"/>
        <v>0</v>
      </c>
      <c r="AU805" s="420">
        <v>0</v>
      </c>
      <c r="AV805" s="431">
        <f t="shared" si="1618"/>
        <v>0</v>
      </c>
      <c r="AW805" s="385">
        <v>0</v>
      </c>
      <c r="AX805" s="431">
        <f t="shared" si="1619"/>
        <v>0</v>
      </c>
      <c r="AY805" s="386">
        <v>0</v>
      </c>
      <c r="AZ805" s="431">
        <f t="shared" si="1620"/>
        <v>0</v>
      </c>
      <c r="BA805" s="386">
        <v>0</v>
      </c>
      <c r="BB805" s="431">
        <f t="shared" si="1621"/>
        <v>0</v>
      </c>
      <c r="BC805" s="386">
        <v>0</v>
      </c>
      <c r="BD805" s="431">
        <f t="shared" si="1633"/>
        <v>0</v>
      </c>
      <c r="BE805" s="385">
        <v>0</v>
      </c>
      <c r="BF805" s="431">
        <f t="shared" si="1622"/>
        <v>0</v>
      </c>
      <c r="BG805" s="386">
        <v>0</v>
      </c>
      <c r="BH805" s="431">
        <f t="shared" si="1623"/>
        <v>0</v>
      </c>
      <c r="BI805" s="386">
        <v>0</v>
      </c>
      <c r="BJ805" s="431">
        <f t="shared" si="1624"/>
        <v>0</v>
      </c>
      <c r="BK805" s="385">
        <v>0</v>
      </c>
      <c r="BL805" s="445">
        <f t="shared" si="1625"/>
        <v>0</v>
      </c>
      <c r="BM805" s="77" t="s">
        <v>742</v>
      </c>
      <c r="BN805" s="306"/>
      <c r="BO805" s="599"/>
      <c r="BP805" s="306" t="str">
        <f t="shared" si="1634"/>
        <v>N51147-xx1</v>
      </c>
    </row>
    <row r="806" spans="1:68" ht="14.25" hidden="1" customHeight="1">
      <c r="A806" s="493" t="s">
        <v>864</v>
      </c>
      <c r="B806" s="130" t="s">
        <v>1422</v>
      </c>
      <c r="C806" s="544" t="s">
        <v>87</v>
      </c>
      <c r="D806" s="549" t="s">
        <v>225</v>
      </c>
      <c r="E806" s="550" t="s">
        <v>194</v>
      </c>
      <c r="F806" s="1070"/>
      <c r="G806" s="214">
        <v>2021</v>
      </c>
      <c r="H806" s="176" t="s">
        <v>212</v>
      </c>
      <c r="I806" s="176" t="s">
        <v>174</v>
      </c>
      <c r="J806" s="330" t="s">
        <v>196</v>
      </c>
      <c r="K806" s="176" t="s">
        <v>1265</v>
      </c>
      <c r="L806" s="176" t="s">
        <v>167</v>
      </c>
      <c r="M806" s="327" t="s">
        <v>1474</v>
      </c>
      <c r="N806" s="55">
        <v>5.09</v>
      </c>
      <c r="O806" s="55">
        <f t="shared" si="1626"/>
        <v>5.09</v>
      </c>
      <c r="P806" s="55">
        <v>5.09</v>
      </c>
      <c r="Q806" s="55">
        <f t="shared" si="1627"/>
        <v>5.09</v>
      </c>
      <c r="R806" s="55">
        <f t="shared" si="1627"/>
        <v>5.09</v>
      </c>
      <c r="S806" s="55">
        <f t="shared" si="1627"/>
        <v>5.09</v>
      </c>
      <c r="T806" s="55">
        <f t="shared" si="1627"/>
        <v>5.09</v>
      </c>
      <c r="U806" s="55">
        <f t="shared" si="1628"/>
        <v>5.09</v>
      </c>
      <c r="V806" s="55">
        <f t="shared" si="1628"/>
        <v>5.09</v>
      </c>
      <c r="W806" s="55">
        <f t="shared" si="1628"/>
        <v>5.09</v>
      </c>
      <c r="X806" s="55">
        <v>5.09</v>
      </c>
      <c r="Y806" s="55">
        <f t="shared" ref="Y806:AA806" si="1731">X806</f>
        <v>5.09</v>
      </c>
      <c r="Z806" s="55">
        <f t="shared" si="1731"/>
        <v>5.09</v>
      </c>
      <c r="AA806" s="55">
        <f t="shared" si="1731"/>
        <v>5.09</v>
      </c>
      <c r="AB806" s="147">
        <f t="shared" si="1630"/>
        <v>0.47</v>
      </c>
      <c r="AC806" s="147">
        <v>0.47</v>
      </c>
      <c r="AD806" s="147">
        <f t="shared" ref="AD806:AJ806" si="1732">AC806</f>
        <v>0.47</v>
      </c>
      <c r="AE806" s="147">
        <f t="shared" si="1732"/>
        <v>0.47</v>
      </c>
      <c r="AF806" s="147">
        <f t="shared" si="1732"/>
        <v>0.47</v>
      </c>
      <c r="AG806" s="147">
        <f t="shared" si="1732"/>
        <v>0.47</v>
      </c>
      <c r="AH806" s="147">
        <f t="shared" si="1732"/>
        <v>0.47</v>
      </c>
      <c r="AI806" s="147">
        <f t="shared" si="1732"/>
        <v>0.47</v>
      </c>
      <c r="AJ806" s="147">
        <f t="shared" si="1732"/>
        <v>0.47</v>
      </c>
      <c r="AK806" s="147">
        <v>0.47</v>
      </c>
      <c r="AL806" s="147">
        <f t="shared" ref="AL806:AN806" si="1733">AK806</f>
        <v>0.47</v>
      </c>
      <c r="AM806" s="147">
        <f t="shared" si="1733"/>
        <v>0.47</v>
      </c>
      <c r="AN806" s="147">
        <f t="shared" si="1733"/>
        <v>0.47</v>
      </c>
      <c r="AO806" s="420">
        <v>6468</v>
      </c>
      <c r="AP806" s="431">
        <f t="shared" si="1615"/>
        <v>3039.96</v>
      </c>
      <c r="AQ806" s="385">
        <v>26016</v>
      </c>
      <c r="AR806" s="237">
        <f t="shared" si="1616"/>
        <v>12227.519999999999</v>
      </c>
      <c r="AS806" s="96">
        <v>1704</v>
      </c>
      <c r="AT806" s="431">
        <f t="shared" si="1617"/>
        <v>800.88</v>
      </c>
      <c r="AU806" s="420">
        <v>17472</v>
      </c>
      <c r="AV806" s="431">
        <f t="shared" si="1618"/>
        <v>8211.84</v>
      </c>
      <c r="AW806" s="385">
        <v>5736</v>
      </c>
      <c r="AX806" s="431">
        <f t="shared" si="1619"/>
        <v>2695.92</v>
      </c>
      <c r="AY806" s="386">
        <v>0</v>
      </c>
      <c r="AZ806" s="431">
        <f t="shared" si="1620"/>
        <v>0</v>
      </c>
      <c r="BA806" s="386">
        <v>9768</v>
      </c>
      <c r="BB806" s="431">
        <f t="shared" si="1621"/>
        <v>4590.96</v>
      </c>
      <c r="BC806" s="386">
        <v>3768</v>
      </c>
      <c r="BD806" s="431">
        <f t="shared" si="1633"/>
        <v>1770.9599999999998</v>
      </c>
      <c r="BE806" s="385">
        <v>1176</v>
      </c>
      <c r="BF806" s="431">
        <f t="shared" si="1622"/>
        <v>552.71999999999991</v>
      </c>
      <c r="BG806" s="386">
        <v>0</v>
      </c>
      <c r="BH806" s="431">
        <f t="shared" si="1623"/>
        <v>0</v>
      </c>
      <c r="BI806" s="386">
        <v>8988</v>
      </c>
      <c r="BJ806" s="431">
        <f t="shared" si="1624"/>
        <v>4224.3599999999997</v>
      </c>
      <c r="BK806" s="385">
        <v>0</v>
      </c>
      <c r="BL806" s="445">
        <f t="shared" si="1625"/>
        <v>0</v>
      </c>
      <c r="BM806" s="77" t="s">
        <v>1549</v>
      </c>
      <c r="BN806" s="306"/>
      <c r="BO806" s="599"/>
      <c r="BP806" s="306" t="str">
        <f t="shared" si="1634"/>
        <v>N69206-xx1</v>
      </c>
    </row>
    <row r="807" spans="1:68" ht="14.25" hidden="1" customHeight="1">
      <c r="A807" s="493" t="s">
        <v>864</v>
      </c>
      <c r="B807" s="130" t="s">
        <v>1422</v>
      </c>
      <c r="C807" s="544" t="s">
        <v>87</v>
      </c>
      <c r="D807" s="549" t="s">
        <v>225</v>
      </c>
      <c r="E807" s="550" t="s">
        <v>194</v>
      </c>
      <c r="F807" s="1070"/>
      <c r="G807" s="214">
        <v>2024</v>
      </c>
      <c r="H807" s="176" t="s">
        <v>212</v>
      </c>
      <c r="I807" s="176" t="s">
        <v>174</v>
      </c>
      <c r="J807" s="330" t="s">
        <v>196</v>
      </c>
      <c r="K807" s="176" t="s">
        <v>1541</v>
      </c>
      <c r="L807" s="176" t="s">
        <v>167</v>
      </c>
      <c r="M807" s="327" t="s">
        <v>1474</v>
      </c>
      <c r="N807" s="55">
        <v>4.6900000000000004</v>
      </c>
      <c r="O807" s="55">
        <f t="shared" si="1626"/>
        <v>4.17</v>
      </c>
      <c r="P807" s="55">
        <v>4.99</v>
      </c>
      <c r="Q807" s="55">
        <f t="shared" si="1627"/>
        <v>4.99</v>
      </c>
      <c r="R807" s="55">
        <f t="shared" si="1627"/>
        <v>4.99</v>
      </c>
      <c r="S807" s="55">
        <f t="shared" si="1627"/>
        <v>4.99</v>
      </c>
      <c r="T807" s="55">
        <f t="shared" si="1627"/>
        <v>4.99</v>
      </c>
      <c r="U807" s="55">
        <f t="shared" si="1628"/>
        <v>4.99</v>
      </c>
      <c r="V807" s="55">
        <f t="shared" si="1628"/>
        <v>4.99</v>
      </c>
      <c r="W807" s="55">
        <f t="shared" si="1628"/>
        <v>4.99</v>
      </c>
      <c r="X807" s="55">
        <v>4.17</v>
      </c>
      <c r="Y807" s="55">
        <f t="shared" ref="Y807:AA807" si="1734">X807</f>
        <v>4.17</v>
      </c>
      <c r="Z807" s="55">
        <f t="shared" si="1734"/>
        <v>4.17</v>
      </c>
      <c r="AA807" s="55">
        <f t="shared" si="1734"/>
        <v>4.17</v>
      </c>
      <c r="AB807" s="147">
        <f t="shared" si="1630"/>
        <v>0.35</v>
      </c>
      <c r="AC807" s="147">
        <v>0.47</v>
      </c>
      <c r="AD807" s="147">
        <f t="shared" ref="AD807:AJ807" si="1735">AC807</f>
        <v>0.47</v>
      </c>
      <c r="AE807" s="147">
        <f t="shared" si="1735"/>
        <v>0.47</v>
      </c>
      <c r="AF807" s="147">
        <f t="shared" si="1735"/>
        <v>0.47</v>
      </c>
      <c r="AG807" s="147">
        <f t="shared" si="1735"/>
        <v>0.47</v>
      </c>
      <c r="AH807" s="147">
        <f t="shared" si="1735"/>
        <v>0.47</v>
      </c>
      <c r="AI807" s="147">
        <f t="shared" si="1735"/>
        <v>0.47</v>
      </c>
      <c r="AJ807" s="147">
        <f t="shared" si="1735"/>
        <v>0.47</v>
      </c>
      <c r="AK807" s="147">
        <v>0.35</v>
      </c>
      <c r="AL807" s="147">
        <f t="shared" ref="AL807:AN807" si="1736">AK807</f>
        <v>0.35</v>
      </c>
      <c r="AM807" s="147">
        <f t="shared" si="1736"/>
        <v>0.35</v>
      </c>
      <c r="AN807" s="147">
        <f t="shared" si="1736"/>
        <v>0.35</v>
      </c>
      <c r="AO807" s="420">
        <v>0</v>
      </c>
      <c r="AP807" s="431">
        <f t="shared" si="1615"/>
        <v>0</v>
      </c>
      <c r="AQ807" s="385">
        <v>0</v>
      </c>
      <c r="AR807" s="237">
        <f t="shared" si="1616"/>
        <v>0</v>
      </c>
      <c r="AS807" s="96">
        <v>0</v>
      </c>
      <c r="AT807" s="431">
        <f t="shared" si="1617"/>
        <v>0</v>
      </c>
      <c r="AU807" s="420">
        <v>96</v>
      </c>
      <c r="AV807" s="431">
        <f t="shared" si="1618"/>
        <v>45.12</v>
      </c>
      <c r="AW807" s="385">
        <v>3432</v>
      </c>
      <c r="AX807" s="431">
        <f t="shared" si="1619"/>
        <v>1613.04</v>
      </c>
      <c r="AY807" s="386">
        <v>876</v>
      </c>
      <c r="AZ807" s="431">
        <f t="shared" si="1620"/>
        <v>411.71999999999997</v>
      </c>
      <c r="BA807" s="386">
        <v>4140</v>
      </c>
      <c r="BB807" s="431">
        <f t="shared" si="1621"/>
        <v>1945.8</v>
      </c>
      <c r="BC807" s="386">
        <v>2724</v>
      </c>
      <c r="BD807" s="431">
        <f t="shared" si="1633"/>
        <v>1280.28</v>
      </c>
      <c r="BE807" s="385">
        <v>5136</v>
      </c>
      <c r="BF807" s="431">
        <f t="shared" si="1622"/>
        <v>1797.6</v>
      </c>
      <c r="BG807" s="386">
        <v>6420</v>
      </c>
      <c r="BH807" s="431">
        <f t="shared" si="1623"/>
        <v>2247</v>
      </c>
      <c r="BI807" s="386">
        <v>11784</v>
      </c>
      <c r="BJ807" s="431">
        <f t="shared" si="1624"/>
        <v>4124.3999999999996</v>
      </c>
      <c r="BK807" s="385">
        <v>10776</v>
      </c>
      <c r="BL807" s="445">
        <f t="shared" si="1625"/>
        <v>3771.6</v>
      </c>
      <c r="BM807" s="77" t="s">
        <v>1550</v>
      </c>
      <c r="BN807" s="306"/>
      <c r="BO807" s="599"/>
      <c r="BP807" s="306" t="str">
        <f t="shared" si="1634"/>
        <v>P10203-xx1</v>
      </c>
    </row>
    <row r="808" spans="1:68" ht="14.25" hidden="1" customHeight="1">
      <c r="A808" s="493" t="s">
        <v>864</v>
      </c>
      <c r="B808" s="130" t="s">
        <v>1422</v>
      </c>
      <c r="C808" s="544" t="s">
        <v>87</v>
      </c>
      <c r="D808" s="549" t="s">
        <v>225</v>
      </c>
      <c r="E808" s="550" t="s">
        <v>194</v>
      </c>
      <c r="F808" s="1070"/>
      <c r="G808" s="214">
        <v>2021</v>
      </c>
      <c r="H808" s="176" t="s">
        <v>212</v>
      </c>
      <c r="I808" s="176" t="s">
        <v>174</v>
      </c>
      <c r="J808" s="330" t="s">
        <v>196</v>
      </c>
      <c r="K808" s="176" t="s">
        <v>1265</v>
      </c>
      <c r="L808" s="176" t="s">
        <v>167</v>
      </c>
      <c r="M808" s="327" t="s">
        <v>1474</v>
      </c>
      <c r="N808" s="55">
        <v>6.14</v>
      </c>
      <c r="O808" s="55">
        <f t="shared" si="1626"/>
        <v>6.14</v>
      </c>
      <c r="P808" s="55">
        <v>6.14</v>
      </c>
      <c r="Q808" s="55">
        <f t="shared" si="1627"/>
        <v>6.14</v>
      </c>
      <c r="R808" s="55">
        <f t="shared" si="1627"/>
        <v>6.14</v>
      </c>
      <c r="S808" s="55">
        <f t="shared" si="1627"/>
        <v>6.14</v>
      </c>
      <c r="T808" s="55">
        <f t="shared" si="1627"/>
        <v>6.14</v>
      </c>
      <c r="U808" s="55">
        <f t="shared" si="1628"/>
        <v>6.14</v>
      </c>
      <c r="V808" s="55">
        <f t="shared" si="1628"/>
        <v>6.14</v>
      </c>
      <c r="W808" s="55">
        <f t="shared" si="1628"/>
        <v>6.14</v>
      </c>
      <c r="X808" s="55">
        <v>6.14</v>
      </c>
      <c r="Y808" s="55">
        <f t="shared" ref="Y808:AA808" si="1737">X808</f>
        <v>6.14</v>
      </c>
      <c r="Z808" s="55">
        <f t="shared" si="1737"/>
        <v>6.14</v>
      </c>
      <c r="AA808" s="55">
        <f t="shared" si="1737"/>
        <v>6.14</v>
      </c>
      <c r="AB808" s="147">
        <f t="shared" si="1630"/>
        <v>0.47</v>
      </c>
      <c r="AC808" s="147">
        <v>0.47</v>
      </c>
      <c r="AD808" s="147">
        <f t="shared" ref="AD808:AJ808" si="1738">AC808</f>
        <v>0.47</v>
      </c>
      <c r="AE808" s="147">
        <f t="shared" si="1738"/>
        <v>0.47</v>
      </c>
      <c r="AF808" s="147">
        <f t="shared" si="1738"/>
        <v>0.47</v>
      </c>
      <c r="AG808" s="147">
        <f t="shared" si="1738"/>
        <v>0.47</v>
      </c>
      <c r="AH808" s="147">
        <f t="shared" si="1738"/>
        <v>0.47</v>
      </c>
      <c r="AI808" s="147">
        <f t="shared" si="1738"/>
        <v>0.47</v>
      </c>
      <c r="AJ808" s="147">
        <f t="shared" si="1738"/>
        <v>0.47</v>
      </c>
      <c r="AK808" s="147">
        <v>0.47</v>
      </c>
      <c r="AL808" s="147">
        <f t="shared" ref="AL808:AN808" si="1739">AK808</f>
        <v>0.47</v>
      </c>
      <c r="AM808" s="147">
        <f t="shared" si="1739"/>
        <v>0.47</v>
      </c>
      <c r="AN808" s="147">
        <f t="shared" si="1739"/>
        <v>0.47</v>
      </c>
      <c r="AO808" s="420">
        <v>0</v>
      </c>
      <c r="AP808" s="431">
        <f t="shared" si="1615"/>
        <v>0</v>
      </c>
      <c r="AQ808" s="385">
        <v>0</v>
      </c>
      <c r="AR808" s="237">
        <f t="shared" si="1616"/>
        <v>0</v>
      </c>
      <c r="AS808" s="96">
        <v>0</v>
      </c>
      <c r="AT808" s="431">
        <f t="shared" si="1617"/>
        <v>0</v>
      </c>
      <c r="AU808" s="420">
        <v>0</v>
      </c>
      <c r="AV808" s="431">
        <f t="shared" si="1618"/>
        <v>0</v>
      </c>
      <c r="AW808" s="385">
        <v>0</v>
      </c>
      <c r="AX808" s="431">
        <f t="shared" si="1619"/>
        <v>0</v>
      </c>
      <c r="AY808" s="386">
        <v>0</v>
      </c>
      <c r="AZ808" s="431">
        <f t="shared" si="1620"/>
        <v>0</v>
      </c>
      <c r="BA808" s="386">
        <v>0</v>
      </c>
      <c r="BB808" s="431">
        <f t="shared" si="1621"/>
        <v>0</v>
      </c>
      <c r="BC808" s="386">
        <v>0</v>
      </c>
      <c r="BD808" s="431">
        <f t="shared" si="1633"/>
        <v>0</v>
      </c>
      <c r="BE808" s="385">
        <v>0</v>
      </c>
      <c r="BF808" s="431">
        <f t="shared" si="1622"/>
        <v>0</v>
      </c>
      <c r="BG808" s="386">
        <v>0</v>
      </c>
      <c r="BH808" s="431">
        <f t="shared" si="1623"/>
        <v>0</v>
      </c>
      <c r="BI808" s="386">
        <v>0</v>
      </c>
      <c r="BJ808" s="431">
        <f t="shared" si="1624"/>
        <v>0</v>
      </c>
      <c r="BK808" s="385">
        <v>0</v>
      </c>
      <c r="BL808" s="445">
        <f t="shared" si="1625"/>
        <v>0</v>
      </c>
      <c r="BM808" s="77" t="s">
        <v>1551</v>
      </c>
      <c r="BN808" s="306"/>
      <c r="BO808" s="599"/>
      <c r="BP808" s="306" t="str">
        <f t="shared" si="1634"/>
        <v>N69206-KD1</v>
      </c>
    </row>
    <row r="809" spans="1:68" ht="14.25" hidden="1" customHeight="1">
      <c r="A809" s="493" t="s">
        <v>864</v>
      </c>
      <c r="B809" s="130" t="s">
        <v>1422</v>
      </c>
      <c r="C809" s="544" t="s">
        <v>87</v>
      </c>
      <c r="D809" s="549" t="s">
        <v>225</v>
      </c>
      <c r="E809" s="550" t="s">
        <v>194</v>
      </c>
      <c r="F809" s="1070"/>
      <c r="G809" s="214">
        <v>2024</v>
      </c>
      <c r="H809" s="176" t="s">
        <v>212</v>
      </c>
      <c r="I809" s="176" t="s">
        <v>174</v>
      </c>
      <c r="J809" s="330" t="s">
        <v>196</v>
      </c>
      <c r="K809" s="176" t="s">
        <v>1541</v>
      </c>
      <c r="L809" s="176" t="s">
        <v>167</v>
      </c>
      <c r="M809" s="327" t="s">
        <v>1474</v>
      </c>
      <c r="N809" s="55">
        <v>5.74</v>
      </c>
      <c r="O809" s="55">
        <f t="shared" si="1626"/>
        <v>5.22</v>
      </c>
      <c r="P809" s="55">
        <v>6.04</v>
      </c>
      <c r="Q809" s="55">
        <f t="shared" si="1627"/>
        <v>6.04</v>
      </c>
      <c r="R809" s="55">
        <f t="shared" si="1627"/>
        <v>6.04</v>
      </c>
      <c r="S809" s="55">
        <f t="shared" si="1627"/>
        <v>6.04</v>
      </c>
      <c r="T809" s="55">
        <f t="shared" si="1627"/>
        <v>6.04</v>
      </c>
      <c r="U809" s="55">
        <f t="shared" si="1628"/>
        <v>6.04</v>
      </c>
      <c r="V809" s="55">
        <f t="shared" si="1628"/>
        <v>6.04</v>
      </c>
      <c r="W809" s="55">
        <f t="shared" si="1628"/>
        <v>6.04</v>
      </c>
      <c r="X809" s="55">
        <v>5.22</v>
      </c>
      <c r="Y809" s="55">
        <f t="shared" ref="Y809:AA809" si="1740">X809</f>
        <v>5.22</v>
      </c>
      <c r="Z809" s="55">
        <f t="shared" si="1740"/>
        <v>5.22</v>
      </c>
      <c r="AA809" s="55">
        <f t="shared" si="1740"/>
        <v>5.22</v>
      </c>
      <c r="AB809" s="147">
        <f t="shared" si="1630"/>
        <v>0.35</v>
      </c>
      <c r="AC809" s="147">
        <v>0.47</v>
      </c>
      <c r="AD809" s="147">
        <f t="shared" ref="AD809:AJ809" si="1741">AC809</f>
        <v>0.47</v>
      </c>
      <c r="AE809" s="147">
        <f t="shared" si="1741"/>
        <v>0.47</v>
      </c>
      <c r="AF809" s="147">
        <f t="shared" si="1741"/>
        <v>0.47</v>
      </c>
      <c r="AG809" s="147">
        <f t="shared" si="1741"/>
        <v>0.47</v>
      </c>
      <c r="AH809" s="147">
        <f t="shared" si="1741"/>
        <v>0.47</v>
      </c>
      <c r="AI809" s="147">
        <f t="shared" si="1741"/>
        <v>0.47</v>
      </c>
      <c r="AJ809" s="147">
        <f t="shared" si="1741"/>
        <v>0.47</v>
      </c>
      <c r="AK809" s="147">
        <v>0.35</v>
      </c>
      <c r="AL809" s="147">
        <f t="shared" ref="AL809:AN809" si="1742">AK809</f>
        <v>0.35</v>
      </c>
      <c r="AM809" s="147">
        <f t="shared" si="1742"/>
        <v>0.35</v>
      </c>
      <c r="AN809" s="147">
        <f t="shared" si="1742"/>
        <v>0.35</v>
      </c>
      <c r="AO809" s="420">
        <v>0</v>
      </c>
      <c r="AP809" s="431">
        <f t="shared" si="1615"/>
        <v>0</v>
      </c>
      <c r="AQ809" s="385">
        <v>0</v>
      </c>
      <c r="AR809" s="237">
        <f t="shared" si="1616"/>
        <v>0</v>
      </c>
      <c r="AS809" s="96">
        <v>0</v>
      </c>
      <c r="AT809" s="431">
        <f t="shared" si="1617"/>
        <v>0</v>
      </c>
      <c r="AU809" s="420">
        <v>0</v>
      </c>
      <c r="AV809" s="431">
        <f t="shared" si="1618"/>
        <v>0</v>
      </c>
      <c r="AW809" s="385">
        <v>0</v>
      </c>
      <c r="AX809" s="431">
        <f t="shared" si="1619"/>
        <v>0</v>
      </c>
      <c r="AY809" s="386">
        <v>0</v>
      </c>
      <c r="AZ809" s="431">
        <f t="shared" si="1620"/>
        <v>0</v>
      </c>
      <c r="BA809" s="386">
        <v>0</v>
      </c>
      <c r="BB809" s="431">
        <f t="shared" si="1621"/>
        <v>0</v>
      </c>
      <c r="BC809" s="386">
        <v>0</v>
      </c>
      <c r="BD809" s="431">
        <f t="shared" si="1633"/>
        <v>0</v>
      </c>
      <c r="BE809" s="385">
        <v>0</v>
      </c>
      <c r="BF809" s="431">
        <f t="shared" si="1622"/>
        <v>0</v>
      </c>
      <c r="BG809" s="386">
        <v>0</v>
      </c>
      <c r="BH809" s="431">
        <f t="shared" si="1623"/>
        <v>0</v>
      </c>
      <c r="BI809" s="386">
        <v>0</v>
      </c>
      <c r="BJ809" s="431">
        <f t="shared" si="1624"/>
        <v>0</v>
      </c>
      <c r="BK809" s="385">
        <v>0</v>
      </c>
      <c r="BL809" s="445">
        <f t="shared" si="1625"/>
        <v>0</v>
      </c>
      <c r="BM809" s="77" t="s">
        <v>1552</v>
      </c>
      <c r="BN809" s="306"/>
      <c r="BO809" s="599"/>
      <c r="BP809" s="306" t="str">
        <f t="shared" si="1634"/>
        <v>P10203-KD1</v>
      </c>
    </row>
    <row r="810" spans="1:68" ht="14.25" hidden="1" customHeight="1">
      <c r="A810" s="493" t="s">
        <v>864</v>
      </c>
      <c r="B810" s="130" t="s">
        <v>1422</v>
      </c>
      <c r="C810" s="544" t="s">
        <v>87</v>
      </c>
      <c r="D810" s="549" t="s">
        <v>225</v>
      </c>
      <c r="E810" s="550" t="s">
        <v>194</v>
      </c>
      <c r="F810" s="1070"/>
      <c r="G810" s="214">
        <v>2021</v>
      </c>
      <c r="H810" s="176" t="s">
        <v>212</v>
      </c>
      <c r="I810" s="176" t="s">
        <v>174</v>
      </c>
      <c r="J810" s="330" t="s">
        <v>196</v>
      </c>
      <c r="K810" s="176" t="s">
        <v>1265</v>
      </c>
      <c r="L810" s="176" t="s">
        <v>167</v>
      </c>
      <c r="M810" s="327" t="s">
        <v>1474</v>
      </c>
      <c r="N810" s="55">
        <v>5.09</v>
      </c>
      <c r="O810" s="55">
        <f t="shared" si="1626"/>
        <v>5.1100000000000003</v>
      </c>
      <c r="P810" s="55">
        <v>5.1100000000000003</v>
      </c>
      <c r="Q810" s="55">
        <f t="shared" si="1627"/>
        <v>5.1100000000000003</v>
      </c>
      <c r="R810" s="55">
        <f t="shared" si="1627"/>
        <v>5.1100000000000003</v>
      </c>
      <c r="S810" s="55">
        <f t="shared" si="1627"/>
        <v>5.1100000000000003</v>
      </c>
      <c r="T810" s="55">
        <f t="shared" si="1627"/>
        <v>5.1100000000000003</v>
      </c>
      <c r="U810" s="55">
        <f t="shared" si="1628"/>
        <v>5.1100000000000003</v>
      </c>
      <c r="V810" s="55">
        <f t="shared" si="1628"/>
        <v>5.1100000000000003</v>
      </c>
      <c r="W810" s="55">
        <f t="shared" si="1628"/>
        <v>5.1100000000000003</v>
      </c>
      <c r="X810" s="55">
        <v>5.1100000000000003</v>
      </c>
      <c r="Y810" s="55">
        <f t="shared" ref="Y810:AA810" si="1743">X810</f>
        <v>5.1100000000000003</v>
      </c>
      <c r="Z810" s="55">
        <f t="shared" si="1743"/>
        <v>5.1100000000000003</v>
      </c>
      <c r="AA810" s="55">
        <f t="shared" si="1743"/>
        <v>5.1100000000000003</v>
      </c>
      <c r="AB810" s="147">
        <f t="shared" si="1630"/>
        <v>0.47</v>
      </c>
      <c r="AC810" s="147">
        <v>0.47</v>
      </c>
      <c r="AD810" s="147">
        <f t="shared" ref="AD810:AJ810" si="1744">AC810</f>
        <v>0.47</v>
      </c>
      <c r="AE810" s="147">
        <f t="shared" si="1744"/>
        <v>0.47</v>
      </c>
      <c r="AF810" s="147">
        <f t="shared" si="1744"/>
        <v>0.47</v>
      </c>
      <c r="AG810" s="147">
        <f t="shared" si="1744"/>
        <v>0.47</v>
      </c>
      <c r="AH810" s="147">
        <f t="shared" si="1744"/>
        <v>0.47</v>
      </c>
      <c r="AI810" s="147">
        <f t="shared" si="1744"/>
        <v>0.47</v>
      </c>
      <c r="AJ810" s="147">
        <f t="shared" si="1744"/>
        <v>0.47</v>
      </c>
      <c r="AK810" s="147">
        <v>0.47</v>
      </c>
      <c r="AL810" s="147">
        <f t="shared" ref="AL810:AN810" si="1745">AK810</f>
        <v>0.47</v>
      </c>
      <c r="AM810" s="147">
        <f t="shared" si="1745"/>
        <v>0.47</v>
      </c>
      <c r="AN810" s="147">
        <f t="shared" si="1745"/>
        <v>0.47</v>
      </c>
      <c r="AO810" s="420">
        <v>0</v>
      </c>
      <c r="AP810" s="431">
        <f t="shared" si="1615"/>
        <v>0</v>
      </c>
      <c r="AQ810" s="385">
        <v>0</v>
      </c>
      <c r="AR810" s="237">
        <f t="shared" si="1616"/>
        <v>0</v>
      </c>
      <c r="AS810" s="96">
        <v>0</v>
      </c>
      <c r="AT810" s="431">
        <f t="shared" si="1617"/>
        <v>0</v>
      </c>
      <c r="AU810" s="420">
        <v>0</v>
      </c>
      <c r="AV810" s="431">
        <f t="shared" si="1618"/>
        <v>0</v>
      </c>
      <c r="AW810" s="385">
        <v>0</v>
      </c>
      <c r="AX810" s="431">
        <f t="shared" si="1619"/>
        <v>0</v>
      </c>
      <c r="AY810" s="386">
        <v>0</v>
      </c>
      <c r="AZ810" s="431">
        <f t="shared" si="1620"/>
        <v>0</v>
      </c>
      <c r="BA810" s="386">
        <v>0</v>
      </c>
      <c r="BB810" s="431">
        <f t="shared" si="1621"/>
        <v>0</v>
      </c>
      <c r="BC810" s="386">
        <v>0</v>
      </c>
      <c r="BD810" s="431">
        <f t="shared" si="1633"/>
        <v>0</v>
      </c>
      <c r="BE810" s="385">
        <v>0</v>
      </c>
      <c r="BF810" s="431">
        <f t="shared" si="1622"/>
        <v>0</v>
      </c>
      <c r="BG810" s="386">
        <v>0</v>
      </c>
      <c r="BH810" s="431">
        <f t="shared" si="1623"/>
        <v>0</v>
      </c>
      <c r="BI810" s="386">
        <v>0</v>
      </c>
      <c r="BJ810" s="431">
        <f t="shared" si="1624"/>
        <v>0</v>
      </c>
      <c r="BK810" s="385">
        <v>0</v>
      </c>
      <c r="BL810" s="445">
        <f t="shared" si="1625"/>
        <v>0</v>
      </c>
      <c r="BM810" s="77" t="s">
        <v>1553</v>
      </c>
      <c r="BN810" s="306"/>
      <c r="BO810" s="599"/>
      <c r="BP810" s="306" t="str">
        <f t="shared" si="1634"/>
        <v>N69206-291</v>
      </c>
    </row>
    <row r="811" spans="1:68" ht="14.25" hidden="1" customHeight="1">
      <c r="A811" s="493" t="s">
        <v>864</v>
      </c>
      <c r="B811" s="130" t="s">
        <v>1422</v>
      </c>
      <c r="C811" s="544" t="s">
        <v>87</v>
      </c>
      <c r="D811" s="549" t="s">
        <v>225</v>
      </c>
      <c r="E811" s="550" t="s">
        <v>194</v>
      </c>
      <c r="F811" s="1070"/>
      <c r="G811" s="214">
        <v>2021</v>
      </c>
      <c r="H811" s="176" t="s">
        <v>212</v>
      </c>
      <c r="I811" s="176" t="s">
        <v>174</v>
      </c>
      <c r="J811" s="330" t="s">
        <v>196</v>
      </c>
      <c r="K811" s="176" t="s">
        <v>1181</v>
      </c>
      <c r="L811" s="176" t="s">
        <v>1221</v>
      </c>
      <c r="M811" s="327" t="s">
        <v>1461</v>
      </c>
      <c r="N811" s="55">
        <v>3.9200000000000004</v>
      </c>
      <c r="O811" s="55">
        <f t="shared" si="1626"/>
        <v>3.67</v>
      </c>
      <c r="P811" s="55">
        <v>3.92</v>
      </c>
      <c r="Q811" s="55">
        <f t="shared" si="1627"/>
        <v>3.92</v>
      </c>
      <c r="R811" s="55">
        <f t="shared" si="1627"/>
        <v>3.92</v>
      </c>
      <c r="S811" s="55">
        <f t="shared" si="1627"/>
        <v>3.92</v>
      </c>
      <c r="T811" s="55">
        <f t="shared" si="1627"/>
        <v>3.92</v>
      </c>
      <c r="U811" s="55">
        <f t="shared" si="1628"/>
        <v>3.92</v>
      </c>
      <c r="V811" s="55">
        <f t="shared" si="1628"/>
        <v>3.92</v>
      </c>
      <c r="W811" s="55">
        <f t="shared" si="1628"/>
        <v>3.92</v>
      </c>
      <c r="X811" s="55">
        <v>3.67</v>
      </c>
      <c r="Y811" s="55">
        <f t="shared" ref="Y811:AA811" si="1746">X811</f>
        <v>3.67</v>
      </c>
      <c r="Z811" s="55">
        <f t="shared" si="1746"/>
        <v>3.67</v>
      </c>
      <c r="AA811" s="55">
        <f t="shared" si="1746"/>
        <v>3.67</v>
      </c>
      <c r="AB811" s="147">
        <f t="shared" si="1630"/>
        <v>0.13</v>
      </c>
      <c r="AC811" s="147">
        <v>0.13</v>
      </c>
      <c r="AD811" s="147">
        <f t="shared" ref="AD811:AJ811" si="1747">AC811</f>
        <v>0.13</v>
      </c>
      <c r="AE811" s="147">
        <f t="shared" si="1747"/>
        <v>0.13</v>
      </c>
      <c r="AF811" s="147">
        <f t="shared" si="1747"/>
        <v>0.13</v>
      </c>
      <c r="AG811" s="147">
        <f t="shared" si="1747"/>
        <v>0.13</v>
      </c>
      <c r="AH811" s="147">
        <f t="shared" si="1747"/>
        <v>0.13</v>
      </c>
      <c r="AI811" s="147">
        <f t="shared" si="1747"/>
        <v>0.13</v>
      </c>
      <c r="AJ811" s="147">
        <f t="shared" si="1747"/>
        <v>0.13</v>
      </c>
      <c r="AK811" s="147">
        <v>0.57999999999999996</v>
      </c>
      <c r="AL811" s="147">
        <f t="shared" ref="AL811:AN811" si="1748">AK811</f>
        <v>0.57999999999999996</v>
      </c>
      <c r="AM811" s="147">
        <f t="shared" si="1748"/>
        <v>0.57999999999999996</v>
      </c>
      <c r="AN811" s="147">
        <f t="shared" si="1748"/>
        <v>0.57999999999999996</v>
      </c>
      <c r="AO811" s="420">
        <v>46752</v>
      </c>
      <c r="AP811" s="431">
        <f t="shared" si="1615"/>
        <v>6077.76</v>
      </c>
      <c r="AQ811" s="385">
        <v>13908</v>
      </c>
      <c r="AR811" s="237">
        <f t="shared" si="1616"/>
        <v>1808.04</v>
      </c>
      <c r="AS811" s="96">
        <v>7068</v>
      </c>
      <c r="AT811" s="431">
        <f t="shared" si="1617"/>
        <v>918.84</v>
      </c>
      <c r="AU811" s="420">
        <v>42516</v>
      </c>
      <c r="AV811" s="431">
        <f t="shared" si="1618"/>
        <v>5527.08</v>
      </c>
      <c r="AW811" s="385">
        <v>17940</v>
      </c>
      <c r="AX811" s="431">
        <f t="shared" si="1619"/>
        <v>2332.2000000000003</v>
      </c>
      <c r="AY811" s="386">
        <v>17544</v>
      </c>
      <c r="AZ811" s="431">
        <f t="shared" si="1620"/>
        <v>2280.7200000000003</v>
      </c>
      <c r="BA811" s="386">
        <v>9407</v>
      </c>
      <c r="BB811" s="431">
        <f t="shared" si="1621"/>
        <v>1222.9100000000001</v>
      </c>
      <c r="BC811" s="386">
        <v>8616</v>
      </c>
      <c r="BD811" s="431">
        <f t="shared" si="1633"/>
        <v>1120.08</v>
      </c>
      <c r="BE811" s="385">
        <v>13692</v>
      </c>
      <c r="BF811" s="431">
        <f t="shared" si="1622"/>
        <v>7941.36</v>
      </c>
      <c r="BG811" s="386">
        <v>9084</v>
      </c>
      <c r="BH811" s="431">
        <f t="shared" si="1623"/>
        <v>5268.7199999999993</v>
      </c>
      <c r="BI811" s="386">
        <v>17880</v>
      </c>
      <c r="BJ811" s="431">
        <f t="shared" si="1624"/>
        <v>10370.4</v>
      </c>
      <c r="BK811" s="385">
        <v>24624</v>
      </c>
      <c r="BL811" s="445">
        <f t="shared" si="1625"/>
        <v>14281.919999999998</v>
      </c>
      <c r="BM811" s="77" t="s">
        <v>1544</v>
      </c>
      <c r="BN811" s="306"/>
      <c r="BO811" s="599"/>
      <c r="BP811" s="306" t="str">
        <f t="shared" si="1634"/>
        <v>M27527-xx1</v>
      </c>
    </row>
    <row r="812" spans="1:68" ht="14.25" hidden="1" customHeight="1">
      <c r="A812" s="493" t="s">
        <v>864</v>
      </c>
      <c r="B812" s="130" t="s">
        <v>1422</v>
      </c>
      <c r="C812" s="544" t="s">
        <v>87</v>
      </c>
      <c r="D812" s="549" t="s">
        <v>225</v>
      </c>
      <c r="E812" s="550" t="s">
        <v>194</v>
      </c>
      <c r="F812" s="1070"/>
      <c r="G812" s="214">
        <v>2021</v>
      </c>
      <c r="H812" s="176" t="s">
        <v>212</v>
      </c>
      <c r="I812" s="176" t="s">
        <v>174</v>
      </c>
      <c r="J812" s="330" t="s">
        <v>196</v>
      </c>
      <c r="K812" s="176" t="s">
        <v>1181</v>
      </c>
      <c r="L812" s="176" t="s">
        <v>167</v>
      </c>
      <c r="M812" s="327" t="s">
        <v>870</v>
      </c>
      <c r="N812" s="55">
        <v>3.9200000000000004</v>
      </c>
      <c r="O812" s="55">
        <f t="shared" si="1626"/>
        <v>3.63</v>
      </c>
      <c r="P812" s="55">
        <v>3.88</v>
      </c>
      <c r="Q812" s="55">
        <f t="shared" si="1627"/>
        <v>3.88</v>
      </c>
      <c r="R812" s="55">
        <f t="shared" si="1627"/>
        <v>3.88</v>
      </c>
      <c r="S812" s="55">
        <f t="shared" si="1627"/>
        <v>3.88</v>
      </c>
      <c r="T812" s="55">
        <f t="shared" si="1627"/>
        <v>3.88</v>
      </c>
      <c r="U812" s="55">
        <f t="shared" si="1628"/>
        <v>3.88</v>
      </c>
      <c r="V812" s="55">
        <f t="shared" si="1628"/>
        <v>3.88</v>
      </c>
      <c r="W812" s="55">
        <f t="shared" si="1628"/>
        <v>3.88</v>
      </c>
      <c r="X812" s="55">
        <v>3.63</v>
      </c>
      <c r="Y812" s="55">
        <f t="shared" ref="Y812:AA812" si="1749">X812</f>
        <v>3.63</v>
      </c>
      <c r="Z812" s="55">
        <f t="shared" si="1749"/>
        <v>3.63</v>
      </c>
      <c r="AA812" s="55">
        <f t="shared" si="1749"/>
        <v>3.63</v>
      </c>
      <c r="AB812" s="147">
        <f t="shared" si="1630"/>
        <v>0.13</v>
      </c>
      <c r="AC812" s="147">
        <v>0.13</v>
      </c>
      <c r="AD812" s="147">
        <f t="shared" ref="AD812:AJ812" si="1750">AC812</f>
        <v>0.13</v>
      </c>
      <c r="AE812" s="147">
        <f t="shared" si="1750"/>
        <v>0.13</v>
      </c>
      <c r="AF812" s="147">
        <f t="shared" si="1750"/>
        <v>0.13</v>
      </c>
      <c r="AG812" s="147">
        <f t="shared" si="1750"/>
        <v>0.13</v>
      </c>
      <c r="AH812" s="147">
        <f t="shared" si="1750"/>
        <v>0.13</v>
      </c>
      <c r="AI812" s="147">
        <f t="shared" si="1750"/>
        <v>0.13</v>
      </c>
      <c r="AJ812" s="147">
        <f t="shared" si="1750"/>
        <v>0.13</v>
      </c>
      <c r="AK812" s="147">
        <v>0.57999999999999996</v>
      </c>
      <c r="AL812" s="147">
        <f t="shared" ref="AL812:AN812" si="1751">AK812</f>
        <v>0.57999999999999996</v>
      </c>
      <c r="AM812" s="147">
        <f t="shared" si="1751"/>
        <v>0.57999999999999996</v>
      </c>
      <c r="AN812" s="147">
        <f t="shared" si="1751"/>
        <v>0.57999999999999996</v>
      </c>
      <c r="AO812" s="420">
        <v>15396</v>
      </c>
      <c r="AP812" s="431">
        <f t="shared" si="1615"/>
        <v>2001.48</v>
      </c>
      <c r="AQ812" s="385">
        <v>1452</v>
      </c>
      <c r="AR812" s="237">
        <f t="shared" si="1616"/>
        <v>188.76000000000002</v>
      </c>
      <c r="AS812" s="96">
        <v>7296</v>
      </c>
      <c r="AT812" s="431">
        <f t="shared" si="1617"/>
        <v>948.48</v>
      </c>
      <c r="AU812" s="420">
        <v>15180</v>
      </c>
      <c r="AV812" s="431">
        <f t="shared" si="1618"/>
        <v>1973.4</v>
      </c>
      <c r="AW812" s="385">
        <v>10152</v>
      </c>
      <c r="AX812" s="431">
        <f t="shared" si="1619"/>
        <v>1319.76</v>
      </c>
      <c r="AY812" s="386">
        <v>5880</v>
      </c>
      <c r="AZ812" s="431">
        <f t="shared" si="1620"/>
        <v>764.4</v>
      </c>
      <c r="BA812" s="386">
        <v>2328</v>
      </c>
      <c r="BB812" s="431">
        <f t="shared" si="1621"/>
        <v>302.64</v>
      </c>
      <c r="BC812" s="386">
        <v>5580</v>
      </c>
      <c r="BD812" s="431">
        <f t="shared" si="1633"/>
        <v>725.4</v>
      </c>
      <c r="BE812" s="385">
        <v>12576</v>
      </c>
      <c r="BF812" s="431">
        <f t="shared" si="1622"/>
        <v>7294.08</v>
      </c>
      <c r="BG812" s="386">
        <v>19320</v>
      </c>
      <c r="BH812" s="431">
        <f t="shared" si="1623"/>
        <v>11205.599999999999</v>
      </c>
      <c r="BI812" s="386">
        <v>28416</v>
      </c>
      <c r="BJ812" s="431">
        <f t="shared" si="1624"/>
        <v>16481.28</v>
      </c>
      <c r="BK812" s="385">
        <v>13272</v>
      </c>
      <c r="BL812" s="445">
        <f t="shared" si="1625"/>
        <v>7697.7599999999993</v>
      </c>
      <c r="BM812" s="77" t="s">
        <v>1544</v>
      </c>
      <c r="BN812" s="306"/>
      <c r="BO812" s="599"/>
      <c r="BP812" s="306" t="str">
        <f t="shared" si="1634"/>
        <v>M27527-xx1</v>
      </c>
    </row>
    <row r="813" spans="1:68" ht="14.25" hidden="1" customHeight="1">
      <c r="A813" s="493" t="s">
        <v>864</v>
      </c>
      <c r="B813" s="130" t="s">
        <v>1422</v>
      </c>
      <c r="C813" s="544" t="s">
        <v>87</v>
      </c>
      <c r="D813" s="549" t="s">
        <v>225</v>
      </c>
      <c r="E813" s="550" t="s">
        <v>194</v>
      </c>
      <c r="F813" s="1070"/>
      <c r="G813" s="214">
        <v>2021</v>
      </c>
      <c r="H813" s="176" t="s">
        <v>212</v>
      </c>
      <c r="I813" s="176" t="s">
        <v>174</v>
      </c>
      <c r="J813" s="330" t="s">
        <v>196</v>
      </c>
      <c r="K813" s="176" t="s">
        <v>1181</v>
      </c>
      <c r="L813" s="176" t="s">
        <v>167</v>
      </c>
      <c r="M813" s="327" t="s">
        <v>870</v>
      </c>
      <c r="N813" s="55">
        <v>4.9700000000000006</v>
      </c>
      <c r="O813" s="55">
        <f t="shared" si="1626"/>
        <v>4.68</v>
      </c>
      <c r="P813" s="55">
        <v>4.93</v>
      </c>
      <c r="Q813" s="55">
        <f t="shared" si="1627"/>
        <v>4.93</v>
      </c>
      <c r="R813" s="55">
        <f t="shared" si="1627"/>
        <v>4.93</v>
      </c>
      <c r="S813" s="55">
        <f t="shared" si="1627"/>
        <v>4.93</v>
      </c>
      <c r="T813" s="55">
        <f t="shared" si="1627"/>
        <v>4.93</v>
      </c>
      <c r="U813" s="55">
        <f t="shared" si="1628"/>
        <v>4.93</v>
      </c>
      <c r="V813" s="55">
        <f t="shared" si="1628"/>
        <v>4.93</v>
      </c>
      <c r="W813" s="55">
        <f t="shared" si="1628"/>
        <v>4.93</v>
      </c>
      <c r="X813" s="55">
        <v>4.68</v>
      </c>
      <c r="Y813" s="55">
        <f t="shared" ref="Y813:AA813" si="1752">X813</f>
        <v>4.68</v>
      </c>
      <c r="Z813" s="55">
        <f t="shared" si="1752"/>
        <v>4.68</v>
      </c>
      <c r="AA813" s="55">
        <f t="shared" si="1752"/>
        <v>4.68</v>
      </c>
      <c r="AB813" s="147">
        <f t="shared" si="1630"/>
        <v>0.15</v>
      </c>
      <c r="AC813" s="147">
        <v>0.15</v>
      </c>
      <c r="AD813" s="147">
        <f t="shared" ref="AD813:AJ813" si="1753">AC813</f>
        <v>0.15</v>
      </c>
      <c r="AE813" s="147">
        <f t="shared" si="1753"/>
        <v>0.15</v>
      </c>
      <c r="AF813" s="147">
        <f t="shared" si="1753"/>
        <v>0.15</v>
      </c>
      <c r="AG813" s="147">
        <f t="shared" si="1753"/>
        <v>0.15</v>
      </c>
      <c r="AH813" s="147">
        <f t="shared" si="1753"/>
        <v>0.15</v>
      </c>
      <c r="AI813" s="147">
        <f t="shared" si="1753"/>
        <v>0.15</v>
      </c>
      <c r="AJ813" s="147">
        <f t="shared" si="1753"/>
        <v>0.15</v>
      </c>
      <c r="AK813" s="147">
        <v>0.57999999999999996</v>
      </c>
      <c r="AL813" s="147">
        <f t="shared" ref="AL813:AN813" si="1754">AK813</f>
        <v>0.57999999999999996</v>
      </c>
      <c r="AM813" s="147">
        <f t="shared" si="1754"/>
        <v>0.57999999999999996</v>
      </c>
      <c r="AN813" s="147">
        <f t="shared" si="1754"/>
        <v>0.57999999999999996</v>
      </c>
      <c r="AO813" s="420">
        <v>168</v>
      </c>
      <c r="AP813" s="431">
        <f t="shared" si="1615"/>
        <v>25.2</v>
      </c>
      <c r="AQ813" s="385">
        <v>132</v>
      </c>
      <c r="AR813" s="237">
        <f t="shared" si="1616"/>
        <v>19.8</v>
      </c>
      <c r="AS813" s="96">
        <v>744</v>
      </c>
      <c r="AT813" s="431">
        <f t="shared" si="1617"/>
        <v>111.6</v>
      </c>
      <c r="AU813" s="420">
        <v>144</v>
      </c>
      <c r="AV813" s="431">
        <f t="shared" si="1618"/>
        <v>21.599999999999998</v>
      </c>
      <c r="AW813" s="385">
        <v>1716</v>
      </c>
      <c r="AX813" s="431">
        <f t="shared" si="1619"/>
        <v>257.39999999999998</v>
      </c>
      <c r="AY813" s="386">
        <v>672</v>
      </c>
      <c r="AZ813" s="431">
        <f t="shared" si="1620"/>
        <v>100.8</v>
      </c>
      <c r="BA813" s="386">
        <v>456</v>
      </c>
      <c r="BB813" s="431">
        <f t="shared" si="1621"/>
        <v>68.399999999999991</v>
      </c>
      <c r="BC813" s="386">
        <v>264</v>
      </c>
      <c r="BD813" s="431">
        <f t="shared" si="1633"/>
        <v>39.6</v>
      </c>
      <c r="BE813" s="386">
        <v>168</v>
      </c>
      <c r="BF813" s="431">
        <f t="shared" si="1622"/>
        <v>97.44</v>
      </c>
      <c r="BG813" s="386">
        <v>0</v>
      </c>
      <c r="BH813" s="431">
        <f t="shared" si="1623"/>
        <v>0</v>
      </c>
      <c r="BI813" s="386">
        <v>1440</v>
      </c>
      <c r="BJ813" s="431">
        <f t="shared" si="1624"/>
        <v>835.19999999999993</v>
      </c>
      <c r="BK813" s="386">
        <v>660</v>
      </c>
      <c r="BL813" s="445">
        <f t="shared" si="1625"/>
        <v>382.79999999999995</v>
      </c>
      <c r="BM813" s="77" t="s">
        <v>1545</v>
      </c>
      <c r="BN813" s="306"/>
      <c r="BO813" s="599"/>
      <c r="BP813" s="306" t="str">
        <f t="shared" si="1634"/>
        <v>M27527-KD1</v>
      </c>
    </row>
    <row r="814" spans="1:68" ht="14.25" hidden="1" customHeight="1">
      <c r="A814" s="493" t="s">
        <v>864</v>
      </c>
      <c r="B814" s="130" t="s">
        <v>1422</v>
      </c>
      <c r="C814" s="544" t="s">
        <v>87</v>
      </c>
      <c r="D814" s="549" t="s">
        <v>225</v>
      </c>
      <c r="E814" s="550" t="s">
        <v>194</v>
      </c>
      <c r="F814" s="1070"/>
      <c r="G814" s="214">
        <v>2021</v>
      </c>
      <c r="H814" s="176" t="s">
        <v>212</v>
      </c>
      <c r="I814" s="176" t="s">
        <v>174</v>
      </c>
      <c r="J814" s="330" t="s">
        <v>196</v>
      </c>
      <c r="K814" s="176" t="s">
        <v>1181</v>
      </c>
      <c r="L814" s="176" t="s">
        <v>167</v>
      </c>
      <c r="M814" s="327" t="s">
        <v>870</v>
      </c>
      <c r="N814" s="55">
        <v>4.3899999999999997</v>
      </c>
      <c r="O814" s="55">
        <f t="shared" si="1626"/>
        <v>3.56</v>
      </c>
      <c r="P814" s="55">
        <v>4.3899999999999997</v>
      </c>
      <c r="Q814" s="55">
        <f t="shared" si="1627"/>
        <v>4.3899999999999997</v>
      </c>
      <c r="R814" s="55">
        <f t="shared" si="1627"/>
        <v>4.3899999999999997</v>
      </c>
      <c r="S814" s="55">
        <f t="shared" si="1627"/>
        <v>4.3899999999999997</v>
      </c>
      <c r="T814" s="55">
        <f t="shared" si="1627"/>
        <v>4.3899999999999997</v>
      </c>
      <c r="U814" s="55">
        <f t="shared" si="1628"/>
        <v>4.3899999999999997</v>
      </c>
      <c r="V814" s="55">
        <f t="shared" si="1628"/>
        <v>4.3899999999999997</v>
      </c>
      <c r="W814" s="55">
        <f t="shared" si="1628"/>
        <v>4.3899999999999997</v>
      </c>
      <c r="X814" s="55">
        <v>3.56</v>
      </c>
      <c r="Y814" s="55">
        <f t="shared" ref="Y814:AA814" si="1755">X814</f>
        <v>3.56</v>
      </c>
      <c r="Z814" s="55">
        <f t="shared" si="1755"/>
        <v>3.56</v>
      </c>
      <c r="AA814" s="55">
        <f t="shared" si="1755"/>
        <v>3.56</v>
      </c>
      <c r="AB814" s="147">
        <f t="shared" si="1630"/>
        <v>0.12</v>
      </c>
      <c r="AC814" s="147">
        <v>0.25</v>
      </c>
      <c r="AD814" s="147">
        <f t="shared" ref="AD814:AJ814" si="1756">AC814</f>
        <v>0.25</v>
      </c>
      <c r="AE814" s="147">
        <f t="shared" si="1756"/>
        <v>0.25</v>
      </c>
      <c r="AF814" s="147">
        <f t="shared" si="1756"/>
        <v>0.25</v>
      </c>
      <c r="AG814" s="147">
        <f t="shared" si="1756"/>
        <v>0.25</v>
      </c>
      <c r="AH814" s="147">
        <f t="shared" si="1756"/>
        <v>0.25</v>
      </c>
      <c r="AI814" s="147">
        <f t="shared" si="1756"/>
        <v>0.25</v>
      </c>
      <c r="AJ814" s="147">
        <f t="shared" si="1756"/>
        <v>0.25</v>
      </c>
      <c r="AK814" s="147">
        <v>0.12</v>
      </c>
      <c r="AL814" s="147">
        <f t="shared" ref="AL814:AN814" si="1757">AK814</f>
        <v>0.12</v>
      </c>
      <c r="AM814" s="147">
        <f t="shared" si="1757"/>
        <v>0.12</v>
      </c>
      <c r="AN814" s="147">
        <f t="shared" si="1757"/>
        <v>0.12</v>
      </c>
      <c r="AO814" s="420">
        <v>18708</v>
      </c>
      <c r="AP814" s="431">
        <f t="shared" si="1615"/>
        <v>4677</v>
      </c>
      <c r="AQ814" s="385">
        <v>27744</v>
      </c>
      <c r="AR814" s="237">
        <f t="shared" si="1616"/>
        <v>6936</v>
      </c>
      <c r="AS814" s="96">
        <v>13584</v>
      </c>
      <c r="AT814" s="431">
        <f t="shared" si="1617"/>
        <v>3396</v>
      </c>
      <c r="AU814" s="420">
        <v>19260</v>
      </c>
      <c r="AV814" s="431">
        <f t="shared" si="1618"/>
        <v>4815</v>
      </c>
      <c r="AW814" s="385">
        <v>31140</v>
      </c>
      <c r="AX814" s="431">
        <f t="shared" si="1619"/>
        <v>7785</v>
      </c>
      <c r="AY814" s="386">
        <v>17556</v>
      </c>
      <c r="AZ814" s="431">
        <f t="shared" si="1620"/>
        <v>4389</v>
      </c>
      <c r="BA814" s="386">
        <v>10044</v>
      </c>
      <c r="BB814" s="431">
        <f t="shared" si="1621"/>
        <v>2511</v>
      </c>
      <c r="BC814" s="386">
        <v>16176</v>
      </c>
      <c r="BD814" s="431">
        <f t="shared" si="1633"/>
        <v>4044</v>
      </c>
      <c r="BE814" s="385">
        <v>15600</v>
      </c>
      <c r="BF814" s="431">
        <f t="shared" si="1622"/>
        <v>1872</v>
      </c>
      <c r="BG814" s="386">
        <v>11148</v>
      </c>
      <c r="BH814" s="431">
        <f t="shared" si="1623"/>
        <v>1337.76</v>
      </c>
      <c r="BI814" s="386">
        <v>21228</v>
      </c>
      <c r="BJ814" s="431">
        <f t="shared" si="1624"/>
        <v>2547.36</v>
      </c>
      <c r="BK814" s="385">
        <v>6444</v>
      </c>
      <c r="BL814" s="445">
        <f t="shared" si="1625"/>
        <v>773.28</v>
      </c>
      <c r="BM814" s="77" t="s">
        <v>1543</v>
      </c>
      <c r="BN814" s="306"/>
      <c r="BO814" s="599"/>
      <c r="BP814" s="306" t="str">
        <f t="shared" si="1634"/>
        <v>N51146-xx1</v>
      </c>
    </row>
    <row r="815" spans="1:68" ht="14.25" hidden="1" customHeight="1">
      <c r="A815" s="493" t="s">
        <v>864</v>
      </c>
      <c r="B815" s="130" t="s">
        <v>1422</v>
      </c>
      <c r="C815" s="544" t="s">
        <v>87</v>
      </c>
      <c r="D815" s="549" t="s">
        <v>225</v>
      </c>
      <c r="E815" s="550" t="s">
        <v>194</v>
      </c>
      <c r="F815" s="1070"/>
      <c r="G815" s="214">
        <v>2021</v>
      </c>
      <c r="H815" s="176" t="s">
        <v>212</v>
      </c>
      <c r="I815" s="176" t="s">
        <v>174</v>
      </c>
      <c r="J815" s="330" t="s">
        <v>196</v>
      </c>
      <c r="K815" s="176" t="s">
        <v>1181</v>
      </c>
      <c r="L815" s="176" t="s">
        <v>167</v>
      </c>
      <c r="M815" s="327" t="s">
        <v>870</v>
      </c>
      <c r="N815" s="55">
        <v>5.4399999999999995</v>
      </c>
      <c r="O815" s="55">
        <f t="shared" si="1626"/>
        <v>4.6100000000000003</v>
      </c>
      <c r="P815" s="55">
        <v>5.44</v>
      </c>
      <c r="Q815" s="55">
        <f t="shared" si="1627"/>
        <v>5.44</v>
      </c>
      <c r="R815" s="55">
        <f t="shared" si="1627"/>
        <v>5.44</v>
      </c>
      <c r="S815" s="55">
        <f t="shared" si="1627"/>
        <v>5.44</v>
      </c>
      <c r="T815" s="55">
        <f t="shared" si="1627"/>
        <v>5.44</v>
      </c>
      <c r="U815" s="55">
        <f t="shared" si="1628"/>
        <v>5.44</v>
      </c>
      <c r="V815" s="55">
        <f t="shared" si="1628"/>
        <v>5.44</v>
      </c>
      <c r="W815" s="55">
        <f t="shared" si="1628"/>
        <v>5.44</v>
      </c>
      <c r="X815" s="55">
        <v>4.6100000000000003</v>
      </c>
      <c r="Y815" s="55">
        <f t="shared" ref="Y815:AA815" si="1758">X815</f>
        <v>4.6100000000000003</v>
      </c>
      <c r="Z815" s="55">
        <f t="shared" si="1758"/>
        <v>4.6100000000000003</v>
      </c>
      <c r="AA815" s="55">
        <f t="shared" si="1758"/>
        <v>4.6100000000000003</v>
      </c>
      <c r="AB815" s="147">
        <f t="shared" si="1630"/>
        <v>0.12</v>
      </c>
      <c r="AC815" s="147">
        <v>0.25</v>
      </c>
      <c r="AD815" s="147">
        <f t="shared" ref="AD815:AJ815" si="1759">AC815</f>
        <v>0.25</v>
      </c>
      <c r="AE815" s="147">
        <f t="shared" si="1759"/>
        <v>0.25</v>
      </c>
      <c r="AF815" s="147">
        <f t="shared" si="1759"/>
        <v>0.25</v>
      </c>
      <c r="AG815" s="147">
        <f t="shared" si="1759"/>
        <v>0.25</v>
      </c>
      <c r="AH815" s="147">
        <f t="shared" si="1759"/>
        <v>0.25</v>
      </c>
      <c r="AI815" s="147">
        <f t="shared" si="1759"/>
        <v>0.25</v>
      </c>
      <c r="AJ815" s="147">
        <f t="shared" si="1759"/>
        <v>0.25</v>
      </c>
      <c r="AK815" s="147">
        <v>0.12</v>
      </c>
      <c r="AL815" s="147">
        <f t="shared" ref="AL815:AN815" si="1760">AK815</f>
        <v>0.12</v>
      </c>
      <c r="AM815" s="147">
        <f t="shared" si="1760"/>
        <v>0.12</v>
      </c>
      <c r="AN815" s="147">
        <f t="shared" si="1760"/>
        <v>0.12</v>
      </c>
      <c r="AO815" s="420">
        <v>0</v>
      </c>
      <c r="AP815" s="431">
        <f t="shared" si="1615"/>
        <v>0</v>
      </c>
      <c r="AQ815" s="385">
        <v>0</v>
      </c>
      <c r="AR815" s="237">
        <f t="shared" si="1616"/>
        <v>0</v>
      </c>
      <c r="AS815" s="96">
        <v>696</v>
      </c>
      <c r="AT815" s="431">
        <f t="shared" si="1617"/>
        <v>174</v>
      </c>
      <c r="AU815" s="420">
        <v>0</v>
      </c>
      <c r="AV815" s="431">
        <f t="shared" si="1618"/>
        <v>0</v>
      </c>
      <c r="AW815" s="385">
        <v>0</v>
      </c>
      <c r="AX815" s="431">
        <f t="shared" si="1619"/>
        <v>0</v>
      </c>
      <c r="AY815" s="386">
        <v>0</v>
      </c>
      <c r="AZ815" s="431">
        <f t="shared" si="1620"/>
        <v>0</v>
      </c>
      <c r="BA815" s="386">
        <v>0</v>
      </c>
      <c r="BB815" s="431">
        <f t="shared" si="1621"/>
        <v>0</v>
      </c>
      <c r="BC815" s="386">
        <v>0</v>
      </c>
      <c r="BD815" s="431">
        <f t="shared" si="1633"/>
        <v>0</v>
      </c>
      <c r="BE815" s="385">
        <v>0</v>
      </c>
      <c r="BF815" s="431">
        <f t="shared" si="1622"/>
        <v>0</v>
      </c>
      <c r="BG815" s="386">
        <v>0</v>
      </c>
      <c r="BH815" s="431">
        <f t="shared" si="1623"/>
        <v>0</v>
      </c>
      <c r="BI815" s="386">
        <v>0</v>
      </c>
      <c r="BJ815" s="431">
        <f t="shared" si="1624"/>
        <v>0</v>
      </c>
      <c r="BK815" s="385">
        <v>0</v>
      </c>
      <c r="BL815" s="445">
        <f t="shared" si="1625"/>
        <v>0</v>
      </c>
      <c r="BM815" s="77" t="s">
        <v>1547</v>
      </c>
      <c r="BN815" s="306"/>
      <c r="BO815" s="599"/>
      <c r="BP815" s="306" t="str">
        <f t="shared" si="1634"/>
        <v>N51146-KD1</v>
      </c>
    </row>
    <row r="816" spans="1:68" ht="14.25" hidden="1" customHeight="1">
      <c r="A816" s="493" t="s">
        <v>864</v>
      </c>
      <c r="B816" s="130" t="s">
        <v>1422</v>
      </c>
      <c r="C816" s="544" t="s">
        <v>87</v>
      </c>
      <c r="D816" s="549" t="s">
        <v>225</v>
      </c>
      <c r="E816" s="550" t="s">
        <v>194</v>
      </c>
      <c r="F816" s="1070"/>
      <c r="G816" s="214">
        <v>2021</v>
      </c>
      <c r="H816" s="176" t="s">
        <v>212</v>
      </c>
      <c r="I816" s="176" t="s">
        <v>174</v>
      </c>
      <c r="J816" s="330" t="s">
        <v>196</v>
      </c>
      <c r="K816" s="176" t="s">
        <v>1181</v>
      </c>
      <c r="L816" s="176" t="s">
        <v>167</v>
      </c>
      <c r="M816" s="327" t="s">
        <v>870</v>
      </c>
      <c r="N816" s="55">
        <v>4.3899999999999997</v>
      </c>
      <c r="O816" s="55">
        <f t="shared" si="1626"/>
        <v>3.58</v>
      </c>
      <c r="P816" s="55">
        <v>4.41</v>
      </c>
      <c r="Q816" s="55">
        <f t="shared" si="1627"/>
        <v>4.41</v>
      </c>
      <c r="R816" s="55">
        <f t="shared" si="1627"/>
        <v>4.41</v>
      </c>
      <c r="S816" s="55">
        <f t="shared" si="1627"/>
        <v>4.41</v>
      </c>
      <c r="T816" s="55">
        <f t="shared" si="1627"/>
        <v>4.41</v>
      </c>
      <c r="U816" s="55">
        <f t="shared" si="1628"/>
        <v>4.41</v>
      </c>
      <c r="V816" s="55">
        <f t="shared" si="1628"/>
        <v>4.41</v>
      </c>
      <c r="W816" s="55">
        <f t="shared" si="1628"/>
        <v>4.41</v>
      </c>
      <c r="X816" s="55">
        <v>3.58</v>
      </c>
      <c r="Y816" s="55">
        <f t="shared" ref="Y816:AA816" si="1761">X816</f>
        <v>3.58</v>
      </c>
      <c r="Z816" s="55">
        <f t="shared" si="1761"/>
        <v>3.58</v>
      </c>
      <c r="AA816" s="55">
        <f t="shared" si="1761"/>
        <v>3.58</v>
      </c>
      <c r="AB816" s="147">
        <f t="shared" si="1630"/>
        <v>0.12</v>
      </c>
      <c r="AC816" s="147">
        <v>0.25</v>
      </c>
      <c r="AD816" s="147">
        <f t="shared" ref="AD816:AJ816" si="1762">AC816</f>
        <v>0.25</v>
      </c>
      <c r="AE816" s="147">
        <f t="shared" si="1762"/>
        <v>0.25</v>
      </c>
      <c r="AF816" s="147">
        <f t="shared" si="1762"/>
        <v>0.25</v>
      </c>
      <c r="AG816" s="147">
        <f t="shared" si="1762"/>
        <v>0.25</v>
      </c>
      <c r="AH816" s="147">
        <f t="shared" si="1762"/>
        <v>0.25</v>
      </c>
      <c r="AI816" s="147">
        <f t="shared" si="1762"/>
        <v>0.25</v>
      </c>
      <c r="AJ816" s="147">
        <f t="shared" si="1762"/>
        <v>0.25</v>
      </c>
      <c r="AK816" s="147">
        <v>0.12</v>
      </c>
      <c r="AL816" s="147">
        <f t="shared" ref="AL816:AN816" si="1763">AK816</f>
        <v>0.12</v>
      </c>
      <c r="AM816" s="147">
        <f t="shared" si="1763"/>
        <v>0.12</v>
      </c>
      <c r="AN816" s="147">
        <f t="shared" si="1763"/>
        <v>0.12</v>
      </c>
      <c r="AO816" s="420">
        <v>0</v>
      </c>
      <c r="AP816" s="431">
        <f t="shared" si="1615"/>
        <v>0</v>
      </c>
      <c r="AQ816" s="385">
        <v>0</v>
      </c>
      <c r="AR816" s="237">
        <f t="shared" si="1616"/>
        <v>0</v>
      </c>
      <c r="AS816" s="96">
        <v>0</v>
      </c>
      <c r="AT816" s="431">
        <f t="shared" si="1617"/>
        <v>0</v>
      </c>
      <c r="AU816" s="420">
        <v>0</v>
      </c>
      <c r="AV816" s="431">
        <f t="shared" si="1618"/>
        <v>0</v>
      </c>
      <c r="AW816" s="385">
        <v>0</v>
      </c>
      <c r="AX816" s="431">
        <f t="shared" si="1619"/>
        <v>0</v>
      </c>
      <c r="AY816" s="386">
        <v>0</v>
      </c>
      <c r="AZ816" s="431">
        <f t="shared" si="1620"/>
        <v>0</v>
      </c>
      <c r="BA816" s="386">
        <v>0</v>
      </c>
      <c r="BB816" s="431">
        <f t="shared" si="1621"/>
        <v>0</v>
      </c>
      <c r="BC816" s="386">
        <v>0</v>
      </c>
      <c r="BD816" s="431">
        <f t="shared" si="1633"/>
        <v>0</v>
      </c>
      <c r="BE816" s="385">
        <v>0</v>
      </c>
      <c r="BF816" s="431">
        <f t="shared" si="1622"/>
        <v>0</v>
      </c>
      <c r="BG816" s="386">
        <v>0</v>
      </c>
      <c r="BH816" s="431">
        <f t="shared" si="1623"/>
        <v>0</v>
      </c>
      <c r="BI816" s="386">
        <v>0</v>
      </c>
      <c r="BJ816" s="431">
        <f t="shared" si="1624"/>
        <v>0</v>
      </c>
      <c r="BK816" s="385">
        <v>0</v>
      </c>
      <c r="BL816" s="445">
        <f t="shared" si="1625"/>
        <v>0</v>
      </c>
      <c r="BM816" s="77" t="s">
        <v>1548</v>
      </c>
      <c r="BN816" s="306"/>
      <c r="BO816" s="599"/>
      <c r="BP816" s="306" t="str">
        <f t="shared" si="1634"/>
        <v>N51146-291</v>
      </c>
    </row>
    <row r="817" spans="1:68" ht="14.25" hidden="1" customHeight="1">
      <c r="A817" s="493" t="s">
        <v>864</v>
      </c>
      <c r="B817" s="130" t="s">
        <v>1422</v>
      </c>
      <c r="C817" s="544" t="s">
        <v>87</v>
      </c>
      <c r="D817" s="549" t="s">
        <v>225</v>
      </c>
      <c r="E817" s="550" t="s">
        <v>194</v>
      </c>
      <c r="F817" s="1070"/>
      <c r="G817" s="214">
        <v>2021</v>
      </c>
      <c r="H817" s="176" t="s">
        <v>212</v>
      </c>
      <c r="I817" s="176" t="s">
        <v>174</v>
      </c>
      <c r="J817" s="330" t="s">
        <v>196</v>
      </c>
      <c r="K817" s="176" t="s">
        <v>1265</v>
      </c>
      <c r="L817" s="176" t="s">
        <v>167</v>
      </c>
      <c r="M817" s="327" t="s">
        <v>870</v>
      </c>
      <c r="N817" s="55">
        <v>4.7300000000000004</v>
      </c>
      <c r="O817" s="55">
        <f t="shared" si="1626"/>
        <v>3.58</v>
      </c>
      <c r="P817" s="55">
        <v>4.7300000000000004</v>
      </c>
      <c r="Q817" s="55">
        <f t="shared" si="1627"/>
        <v>4.7300000000000004</v>
      </c>
      <c r="R817" s="55">
        <f t="shared" si="1627"/>
        <v>4.7300000000000004</v>
      </c>
      <c r="S817" s="55">
        <f t="shared" si="1627"/>
        <v>4.7300000000000004</v>
      </c>
      <c r="T817" s="55">
        <f t="shared" si="1627"/>
        <v>4.7300000000000004</v>
      </c>
      <c r="U817" s="55">
        <f t="shared" si="1628"/>
        <v>4.7300000000000004</v>
      </c>
      <c r="V817" s="55">
        <f t="shared" si="1628"/>
        <v>4.7300000000000004</v>
      </c>
      <c r="W817" s="55">
        <f t="shared" si="1628"/>
        <v>4.7300000000000004</v>
      </c>
      <c r="X817" s="55">
        <v>3.58</v>
      </c>
      <c r="Y817" s="55">
        <f t="shared" ref="Y817:AA817" si="1764">X817</f>
        <v>3.58</v>
      </c>
      <c r="Z817" s="55">
        <f t="shared" si="1764"/>
        <v>3.58</v>
      </c>
      <c r="AA817" s="55">
        <f t="shared" si="1764"/>
        <v>3.58</v>
      </c>
      <c r="AB817" s="147">
        <f t="shared" si="1630"/>
        <v>0.14000000000000001</v>
      </c>
      <c r="AC817" s="147">
        <v>0.27</v>
      </c>
      <c r="AD817" s="147">
        <f t="shared" ref="AD817:AJ817" si="1765">AC817</f>
        <v>0.27</v>
      </c>
      <c r="AE817" s="147">
        <f t="shared" si="1765"/>
        <v>0.27</v>
      </c>
      <c r="AF817" s="147">
        <f t="shared" si="1765"/>
        <v>0.27</v>
      </c>
      <c r="AG817" s="147">
        <f t="shared" si="1765"/>
        <v>0.27</v>
      </c>
      <c r="AH817" s="147">
        <f t="shared" si="1765"/>
        <v>0.27</v>
      </c>
      <c r="AI817" s="147">
        <f t="shared" si="1765"/>
        <v>0.27</v>
      </c>
      <c r="AJ817" s="147">
        <f t="shared" si="1765"/>
        <v>0.27</v>
      </c>
      <c r="AK817" s="147">
        <f>AJ817</f>
        <v>0.27</v>
      </c>
      <c r="AL817" s="147">
        <f t="shared" ref="AL817:AN817" si="1766">AK817</f>
        <v>0.27</v>
      </c>
      <c r="AM817" s="816">
        <v>0.14000000000000001</v>
      </c>
      <c r="AN817" s="816">
        <f t="shared" si="1766"/>
        <v>0.14000000000000001</v>
      </c>
      <c r="AO817" s="420">
        <v>24480</v>
      </c>
      <c r="AP817" s="431">
        <f t="shared" si="1615"/>
        <v>6609.6</v>
      </c>
      <c r="AQ817" s="385">
        <v>25500</v>
      </c>
      <c r="AR817" s="237">
        <f t="shared" si="1616"/>
        <v>6885</v>
      </c>
      <c r="AS817" s="96">
        <v>19848</v>
      </c>
      <c r="AT817" s="431">
        <f t="shared" si="1617"/>
        <v>5358.96</v>
      </c>
      <c r="AU817" s="420">
        <v>27684</v>
      </c>
      <c r="AV817" s="431">
        <f t="shared" si="1618"/>
        <v>7474.68</v>
      </c>
      <c r="AW817" s="385">
        <v>28272</v>
      </c>
      <c r="AX817" s="431">
        <f t="shared" si="1619"/>
        <v>7633.4400000000005</v>
      </c>
      <c r="AY817" s="386">
        <v>11736</v>
      </c>
      <c r="AZ817" s="431">
        <f t="shared" si="1620"/>
        <v>3168.7200000000003</v>
      </c>
      <c r="BA817" s="386">
        <v>9576</v>
      </c>
      <c r="BB817" s="431">
        <f t="shared" si="1621"/>
        <v>2585.52</v>
      </c>
      <c r="BC817" s="386">
        <v>8592</v>
      </c>
      <c r="BD817" s="431">
        <f t="shared" si="1633"/>
        <v>2319.84</v>
      </c>
      <c r="BE817" s="385">
        <v>4296</v>
      </c>
      <c r="BF817" s="431">
        <f t="shared" si="1622"/>
        <v>1159.92</v>
      </c>
      <c r="BG817" s="386">
        <v>14112</v>
      </c>
      <c r="BH817" s="431">
        <f t="shared" si="1623"/>
        <v>3810.2400000000002</v>
      </c>
      <c r="BI817" s="386">
        <v>3780</v>
      </c>
      <c r="BJ817" s="431">
        <f t="shared" si="1624"/>
        <v>529.20000000000005</v>
      </c>
      <c r="BK817" s="385">
        <v>2712</v>
      </c>
      <c r="BL817" s="445">
        <f t="shared" si="1625"/>
        <v>379.68000000000006</v>
      </c>
      <c r="BM817" s="77" t="s">
        <v>742</v>
      </c>
      <c r="BN817" s="306"/>
      <c r="BO817" s="599"/>
      <c r="BP817" s="306" t="str">
        <f t="shared" si="1634"/>
        <v>N51147-xx1</v>
      </c>
    </row>
    <row r="818" spans="1:68" ht="14.25" hidden="1" customHeight="1">
      <c r="A818" s="493" t="s">
        <v>864</v>
      </c>
      <c r="B818" s="130" t="s">
        <v>1422</v>
      </c>
      <c r="C818" s="544" t="s">
        <v>87</v>
      </c>
      <c r="D818" s="549" t="s">
        <v>225</v>
      </c>
      <c r="E818" s="550" t="s">
        <v>194</v>
      </c>
      <c r="F818" s="1070"/>
      <c r="G818" s="214">
        <v>2021</v>
      </c>
      <c r="H818" s="176" t="s">
        <v>212</v>
      </c>
      <c r="I818" s="176" t="s">
        <v>174</v>
      </c>
      <c r="J818" s="330" t="s">
        <v>196</v>
      </c>
      <c r="K818" s="176" t="s">
        <v>1181</v>
      </c>
      <c r="L818" s="176" t="s">
        <v>167</v>
      </c>
      <c r="M818" s="327" t="s">
        <v>1478</v>
      </c>
      <c r="N818" s="55">
        <v>3.9200000000000004</v>
      </c>
      <c r="O818" s="55">
        <f t="shared" si="1626"/>
        <v>3.63</v>
      </c>
      <c r="P818" s="55">
        <v>3.88</v>
      </c>
      <c r="Q818" s="55">
        <f t="shared" si="1627"/>
        <v>3.88</v>
      </c>
      <c r="R818" s="55">
        <f t="shared" si="1627"/>
        <v>3.88</v>
      </c>
      <c r="S818" s="55">
        <f t="shared" si="1627"/>
        <v>3.88</v>
      </c>
      <c r="T818" s="55">
        <f t="shared" si="1627"/>
        <v>3.88</v>
      </c>
      <c r="U818" s="55">
        <f t="shared" si="1628"/>
        <v>3.88</v>
      </c>
      <c r="V818" s="55">
        <f t="shared" si="1628"/>
        <v>3.88</v>
      </c>
      <c r="W818" s="55">
        <f t="shared" si="1628"/>
        <v>3.88</v>
      </c>
      <c r="X818" s="55">
        <v>3.63</v>
      </c>
      <c r="Y818" s="55">
        <f t="shared" ref="Y818:AA818" si="1767">X818</f>
        <v>3.63</v>
      </c>
      <c r="Z818" s="55">
        <f t="shared" si="1767"/>
        <v>3.63</v>
      </c>
      <c r="AA818" s="55">
        <f t="shared" si="1767"/>
        <v>3.63</v>
      </c>
      <c r="AB818" s="147">
        <f t="shared" si="1630"/>
        <v>0.13</v>
      </c>
      <c r="AC818" s="147">
        <v>0.13</v>
      </c>
      <c r="AD818" s="147">
        <f t="shared" ref="AD818:AJ818" si="1768">AC818</f>
        <v>0.13</v>
      </c>
      <c r="AE818" s="147">
        <f t="shared" si="1768"/>
        <v>0.13</v>
      </c>
      <c r="AF818" s="147">
        <f t="shared" si="1768"/>
        <v>0.13</v>
      </c>
      <c r="AG818" s="147">
        <f t="shared" si="1768"/>
        <v>0.13</v>
      </c>
      <c r="AH818" s="147">
        <f t="shared" si="1768"/>
        <v>0.13</v>
      </c>
      <c r="AI818" s="147">
        <f t="shared" si="1768"/>
        <v>0.13</v>
      </c>
      <c r="AJ818" s="147">
        <f t="shared" si="1768"/>
        <v>0.13</v>
      </c>
      <c r="AK818" s="147">
        <v>0.57999999999999996</v>
      </c>
      <c r="AL818" s="147">
        <f t="shared" ref="AL818:AN818" si="1769">AK818</f>
        <v>0.57999999999999996</v>
      </c>
      <c r="AM818" s="147">
        <f t="shared" si="1769"/>
        <v>0.57999999999999996</v>
      </c>
      <c r="AN818" s="147">
        <f t="shared" si="1769"/>
        <v>0.57999999999999996</v>
      </c>
      <c r="AO818" s="420">
        <v>420</v>
      </c>
      <c r="AP818" s="431">
        <f t="shared" si="1615"/>
        <v>54.6</v>
      </c>
      <c r="AQ818" s="385">
        <v>0</v>
      </c>
      <c r="AR818" s="237">
        <f t="shared" si="1616"/>
        <v>0</v>
      </c>
      <c r="AS818" s="96">
        <v>588</v>
      </c>
      <c r="AT818" s="431">
        <f t="shared" si="1617"/>
        <v>76.44</v>
      </c>
      <c r="AU818" s="420">
        <v>636</v>
      </c>
      <c r="AV818" s="431">
        <f t="shared" si="1618"/>
        <v>82.68</v>
      </c>
      <c r="AW818" s="385">
        <v>468</v>
      </c>
      <c r="AX818" s="431">
        <f t="shared" si="1619"/>
        <v>60.84</v>
      </c>
      <c r="AY818" s="386">
        <v>456</v>
      </c>
      <c r="AZ818" s="431">
        <f t="shared" si="1620"/>
        <v>59.28</v>
      </c>
      <c r="BA818" s="386">
        <v>564</v>
      </c>
      <c r="BB818" s="431">
        <f t="shared" si="1621"/>
        <v>73.320000000000007</v>
      </c>
      <c r="BC818" s="386">
        <v>372</v>
      </c>
      <c r="BD818" s="431">
        <f t="shared" si="1633"/>
        <v>48.36</v>
      </c>
      <c r="BE818" s="385">
        <v>564</v>
      </c>
      <c r="BF818" s="431">
        <f t="shared" si="1622"/>
        <v>327.12</v>
      </c>
      <c r="BG818" s="386">
        <v>360</v>
      </c>
      <c r="BH818" s="431">
        <f t="shared" si="1623"/>
        <v>208.79999999999998</v>
      </c>
      <c r="BI818" s="386">
        <v>264</v>
      </c>
      <c r="BJ818" s="431">
        <f t="shared" si="1624"/>
        <v>153.11999999999998</v>
      </c>
      <c r="BK818" s="385">
        <v>6816</v>
      </c>
      <c r="BL818" s="445">
        <f t="shared" si="1625"/>
        <v>3953.2799999999997</v>
      </c>
      <c r="BM818" s="77" t="s">
        <v>1544</v>
      </c>
      <c r="BN818" s="306"/>
      <c r="BO818" s="599"/>
      <c r="BP818" s="306" t="str">
        <f t="shared" si="1634"/>
        <v>M27527-xx1</v>
      </c>
    </row>
    <row r="819" spans="1:68" ht="14.25" hidden="1" customHeight="1">
      <c r="A819" s="493" t="s">
        <v>864</v>
      </c>
      <c r="B819" s="130" t="s">
        <v>1422</v>
      </c>
      <c r="C819" s="544" t="s">
        <v>87</v>
      </c>
      <c r="D819" s="549" t="s">
        <v>225</v>
      </c>
      <c r="E819" s="550" t="s">
        <v>194</v>
      </c>
      <c r="F819" s="1070"/>
      <c r="G819" s="214">
        <v>2021</v>
      </c>
      <c r="H819" s="176" t="s">
        <v>212</v>
      </c>
      <c r="I819" s="176" t="s">
        <v>174</v>
      </c>
      <c r="J819" s="330" t="s">
        <v>196</v>
      </c>
      <c r="K819" s="176" t="s">
        <v>1181</v>
      </c>
      <c r="L819" s="176" t="s">
        <v>167</v>
      </c>
      <c r="M819" s="327" t="s">
        <v>1478</v>
      </c>
      <c r="N819" s="55">
        <v>4.9700000000000006</v>
      </c>
      <c r="O819" s="55">
        <f t="shared" si="1626"/>
        <v>4.68</v>
      </c>
      <c r="P819" s="55">
        <v>4.93</v>
      </c>
      <c r="Q819" s="55">
        <f t="shared" si="1627"/>
        <v>4.93</v>
      </c>
      <c r="R819" s="55">
        <f t="shared" si="1627"/>
        <v>4.93</v>
      </c>
      <c r="S819" s="55">
        <f t="shared" si="1627"/>
        <v>4.93</v>
      </c>
      <c r="T819" s="55">
        <f t="shared" si="1627"/>
        <v>4.93</v>
      </c>
      <c r="U819" s="55">
        <f t="shared" si="1628"/>
        <v>4.93</v>
      </c>
      <c r="V819" s="55">
        <f t="shared" si="1628"/>
        <v>4.93</v>
      </c>
      <c r="W819" s="55">
        <f t="shared" si="1628"/>
        <v>4.93</v>
      </c>
      <c r="X819" s="55">
        <v>4.68</v>
      </c>
      <c r="Y819" s="55">
        <f t="shared" ref="Y819:AA819" si="1770">X819</f>
        <v>4.68</v>
      </c>
      <c r="Z819" s="55">
        <f t="shared" si="1770"/>
        <v>4.68</v>
      </c>
      <c r="AA819" s="55">
        <f t="shared" si="1770"/>
        <v>4.68</v>
      </c>
      <c r="AB819" s="147">
        <f t="shared" si="1630"/>
        <v>0.15</v>
      </c>
      <c r="AC819" s="147">
        <v>0.15</v>
      </c>
      <c r="AD819" s="147">
        <f t="shared" ref="AD819:AJ819" si="1771">AC819</f>
        <v>0.15</v>
      </c>
      <c r="AE819" s="147">
        <f t="shared" si="1771"/>
        <v>0.15</v>
      </c>
      <c r="AF819" s="147">
        <f t="shared" si="1771"/>
        <v>0.15</v>
      </c>
      <c r="AG819" s="147">
        <f t="shared" si="1771"/>
        <v>0.15</v>
      </c>
      <c r="AH819" s="147">
        <f t="shared" si="1771"/>
        <v>0.15</v>
      </c>
      <c r="AI819" s="147">
        <f t="shared" si="1771"/>
        <v>0.15</v>
      </c>
      <c r="AJ819" s="147">
        <f t="shared" si="1771"/>
        <v>0.15</v>
      </c>
      <c r="AK819" s="147">
        <v>0.57999999999999996</v>
      </c>
      <c r="AL819" s="147">
        <f t="shared" ref="AL819:AN819" si="1772">AK819</f>
        <v>0.57999999999999996</v>
      </c>
      <c r="AM819" s="147">
        <f t="shared" si="1772"/>
        <v>0.57999999999999996</v>
      </c>
      <c r="AN819" s="147">
        <f t="shared" si="1772"/>
        <v>0.57999999999999996</v>
      </c>
      <c r="AO819" s="420">
        <v>0</v>
      </c>
      <c r="AP819" s="431">
        <f t="shared" si="1615"/>
        <v>0</v>
      </c>
      <c r="AQ819" s="385">
        <v>0</v>
      </c>
      <c r="AR819" s="237">
        <f t="shared" si="1616"/>
        <v>0</v>
      </c>
      <c r="AS819" s="96">
        <v>0</v>
      </c>
      <c r="AT819" s="431">
        <f t="shared" si="1617"/>
        <v>0</v>
      </c>
      <c r="AU819" s="420">
        <v>0</v>
      </c>
      <c r="AV819" s="431">
        <f t="shared" si="1618"/>
        <v>0</v>
      </c>
      <c r="AW819" s="385">
        <v>0</v>
      </c>
      <c r="AX819" s="431">
        <f t="shared" si="1619"/>
        <v>0</v>
      </c>
      <c r="AY819" s="386">
        <v>0</v>
      </c>
      <c r="AZ819" s="431">
        <f t="shared" si="1620"/>
        <v>0</v>
      </c>
      <c r="BA819" s="386">
        <v>0</v>
      </c>
      <c r="BB819" s="431">
        <f t="shared" si="1621"/>
        <v>0</v>
      </c>
      <c r="BC819" s="386">
        <v>0</v>
      </c>
      <c r="BD819" s="431">
        <f t="shared" si="1633"/>
        <v>0</v>
      </c>
      <c r="BE819" s="385">
        <v>0</v>
      </c>
      <c r="BF819" s="431">
        <f t="shared" si="1622"/>
        <v>0</v>
      </c>
      <c r="BG819" s="386">
        <v>0</v>
      </c>
      <c r="BH819" s="431">
        <f t="shared" si="1623"/>
        <v>0</v>
      </c>
      <c r="BI819" s="386">
        <v>0</v>
      </c>
      <c r="BJ819" s="431">
        <f t="shared" si="1624"/>
        <v>0</v>
      </c>
      <c r="BK819" s="385">
        <v>0</v>
      </c>
      <c r="BL819" s="445">
        <f t="shared" si="1625"/>
        <v>0</v>
      </c>
      <c r="BM819" s="77" t="s">
        <v>1545</v>
      </c>
      <c r="BN819" s="306"/>
      <c r="BO819" s="599"/>
      <c r="BP819" s="306" t="str">
        <f t="shared" si="1634"/>
        <v>M27527-KD1</v>
      </c>
    </row>
    <row r="820" spans="1:68" ht="14.25" hidden="1" customHeight="1">
      <c r="A820" s="493" t="s">
        <v>864</v>
      </c>
      <c r="B820" s="130" t="s">
        <v>1422</v>
      </c>
      <c r="C820" s="544" t="s">
        <v>87</v>
      </c>
      <c r="D820" s="549" t="s">
        <v>225</v>
      </c>
      <c r="E820" s="550" t="s">
        <v>194</v>
      </c>
      <c r="F820" s="1070"/>
      <c r="G820" s="214">
        <v>2021</v>
      </c>
      <c r="H820" s="176" t="s">
        <v>212</v>
      </c>
      <c r="I820" s="176" t="s">
        <v>174</v>
      </c>
      <c r="J820" s="330" t="s">
        <v>196</v>
      </c>
      <c r="K820" s="176" t="s">
        <v>1181</v>
      </c>
      <c r="L820" s="176" t="s">
        <v>167</v>
      </c>
      <c r="M820" s="327" t="s">
        <v>1479</v>
      </c>
      <c r="N820" s="55">
        <v>3.9200000000000004</v>
      </c>
      <c r="O820" s="55">
        <f t="shared" si="1626"/>
        <v>3.63</v>
      </c>
      <c r="P820" s="55">
        <v>3.88</v>
      </c>
      <c r="Q820" s="55">
        <f t="shared" si="1627"/>
        <v>3.88</v>
      </c>
      <c r="R820" s="55">
        <f t="shared" si="1627"/>
        <v>3.88</v>
      </c>
      <c r="S820" s="55">
        <f t="shared" si="1627"/>
        <v>3.88</v>
      </c>
      <c r="T820" s="55">
        <f t="shared" si="1627"/>
        <v>3.88</v>
      </c>
      <c r="U820" s="55">
        <f t="shared" si="1628"/>
        <v>3.88</v>
      </c>
      <c r="V820" s="55">
        <f t="shared" si="1628"/>
        <v>3.88</v>
      </c>
      <c r="W820" s="55">
        <f t="shared" si="1628"/>
        <v>3.88</v>
      </c>
      <c r="X820" s="55">
        <v>3.63</v>
      </c>
      <c r="Y820" s="55">
        <f t="shared" ref="Y820:AA820" si="1773">X820</f>
        <v>3.63</v>
      </c>
      <c r="Z820" s="55">
        <f t="shared" si="1773"/>
        <v>3.63</v>
      </c>
      <c r="AA820" s="55">
        <f t="shared" si="1773"/>
        <v>3.63</v>
      </c>
      <c r="AB820" s="147">
        <f t="shared" si="1630"/>
        <v>0.13</v>
      </c>
      <c r="AC820" s="147">
        <v>0.13</v>
      </c>
      <c r="AD820" s="147">
        <f t="shared" ref="AD820:AJ820" si="1774">AC820</f>
        <v>0.13</v>
      </c>
      <c r="AE820" s="147">
        <f t="shared" si="1774"/>
        <v>0.13</v>
      </c>
      <c r="AF820" s="147">
        <f t="shared" si="1774"/>
        <v>0.13</v>
      </c>
      <c r="AG820" s="147">
        <f t="shared" si="1774"/>
        <v>0.13</v>
      </c>
      <c r="AH820" s="147">
        <f t="shared" si="1774"/>
        <v>0.13</v>
      </c>
      <c r="AI820" s="147">
        <f t="shared" si="1774"/>
        <v>0.13</v>
      </c>
      <c r="AJ820" s="147">
        <f t="shared" si="1774"/>
        <v>0.13</v>
      </c>
      <c r="AK820" s="147">
        <v>0.57999999999999996</v>
      </c>
      <c r="AL820" s="147">
        <f t="shared" ref="AL820:AN820" si="1775">AK820</f>
        <v>0.57999999999999996</v>
      </c>
      <c r="AM820" s="147">
        <f t="shared" si="1775"/>
        <v>0.57999999999999996</v>
      </c>
      <c r="AN820" s="147">
        <f t="shared" si="1775"/>
        <v>0.57999999999999996</v>
      </c>
      <c r="AO820" s="420">
        <v>0</v>
      </c>
      <c r="AP820" s="431">
        <f t="shared" si="1615"/>
        <v>0</v>
      </c>
      <c r="AQ820" s="385">
        <v>0</v>
      </c>
      <c r="AR820" s="237">
        <f t="shared" si="1616"/>
        <v>0</v>
      </c>
      <c r="AS820" s="96">
        <v>0</v>
      </c>
      <c r="AT820" s="431">
        <f t="shared" si="1617"/>
        <v>0</v>
      </c>
      <c r="AU820" s="420">
        <v>0</v>
      </c>
      <c r="AV820" s="431">
        <f t="shared" si="1618"/>
        <v>0</v>
      </c>
      <c r="AW820" s="385">
        <v>0</v>
      </c>
      <c r="AX820" s="431">
        <f t="shared" si="1619"/>
        <v>0</v>
      </c>
      <c r="AY820" s="386">
        <v>0</v>
      </c>
      <c r="AZ820" s="431">
        <f t="shared" si="1620"/>
        <v>0</v>
      </c>
      <c r="BA820" s="386">
        <v>0</v>
      </c>
      <c r="BB820" s="431">
        <f t="shared" si="1621"/>
        <v>0</v>
      </c>
      <c r="BC820" s="386">
        <v>0</v>
      </c>
      <c r="BD820" s="431">
        <f t="shared" si="1633"/>
        <v>0</v>
      </c>
      <c r="BE820" s="385">
        <v>0</v>
      </c>
      <c r="BF820" s="431">
        <f t="shared" si="1622"/>
        <v>0</v>
      </c>
      <c r="BG820" s="386">
        <v>0</v>
      </c>
      <c r="BH820" s="431">
        <f t="shared" si="1623"/>
        <v>0</v>
      </c>
      <c r="BI820" s="386">
        <v>0</v>
      </c>
      <c r="BJ820" s="431">
        <f t="shared" si="1624"/>
        <v>0</v>
      </c>
      <c r="BK820" s="385">
        <v>0</v>
      </c>
      <c r="BL820" s="445">
        <f t="shared" si="1625"/>
        <v>0</v>
      </c>
      <c r="BM820" s="77" t="s">
        <v>1544</v>
      </c>
      <c r="BN820" s="306"/>
      <c r="BO820" s="599"/>
      <c r="BP820" s="306" t="str">
        <f t="shared" si="1634"/>
        <v>M27527-xx1</v>
      </c>
    </row>
    <row r="821" spans="1:68" ht="14.25" hidden="1" customHeight="1">
      <c r="A821" s="493" t="s">
        <v>864</v>
      </c>
      <c r="B821" s="130" t="s">
        <v>1422</v>
      </c>
      <c r="C821" s="544" t="s">
        <v>87</v>
      </c>
      <c r="D821" s="549" t="s">
        <v>225</v>
      </c>
      <c r="E821" s="550" t="s">
        <v>194</v>
      </c>
      <c r="F821" s="1070"/>
      <c r="G821" s="214">
        <v>2021</v>
      </c>
      <c r="H821" s="176" t="s">
        <v>212</v>
      </c>
      <c r="I821" s="176" t="s">
        <v>174</v>
      </c>
      <c r="J821" s="330" t="s">
        <v>196</v>
      </c>
      <c r="K821" s="176" t="s">
        <v>1181</v>
      </c>
      <c r="L821" s="176" t="s">
        <v>167</v>
      </c>
      <c r="M821" s="327" t="s">
        <v>1479</v>
      </c>
      <c r="N821" s="55">
        <v>4.9700000000000006</v>
      </c>
      <c r="O821" s="55">
        <f t="shared" si="1626"/>
        <v>4.68</v>
      </c>
      <c r="P821" s="55">
        <v>4.93</v>
      </c>
      <c r="Q821" s="55">
        <f t="shared" si="1627"/>
        <v>4.93</v>
      </c>
      <c r="R821" s="55">
        <f t="shared" si="1627"/>
        <v>4.93</v>
      </c>
      <c r="S821" s="55">
        <f t="shared" si="1627"/>
        <v>4.93</v>
      </c>
      <c r="T821" s="55">
        <f t="shared" si="1627"/>
        <v>4.93</v>
      </c>
      <c r="U821" s="55">
        <f t="shared" si="1628"/>
        <v>4.93</v>
      </c>
      <c r="V821" s="55">
        <f t="shared" si="1628"/>
        <v>4.93</v>
      </c>
      <c r="W821" s="55">
        <f t="shared" si="1628"/>
        <v>4.93</v>
      </c>
      <c r="X821" s="55">
        <v>4.68</v>
      </c>
      <c r="Y821" s="55">
        <f t="shared" ref="Y821:AA821" si="1776">X821</f>
        <v>4.68</v>
      </c>
      <c r="Z821" s="55">
        <f t="shared" si="1776"/>
        <v>4.68</v>
      </c>
      <c r="AA821" s="55">
        <f t="shared" si="1776"/>
        <v>4.68</v>
      </c>
      <c r="AB821" s="147">
        <f t="shared" si="1630"/>
        <v>0.15</v>
      </c>
      <c r="AC821" s="147">
        <v>0.15</v>
      </c>
      <c r="AD821" s="147">
        <f t="shared" ref="AD821:AJ821" si="1777">AC821</f>
        <v>0.15</v>
      </c>
      <c r="AE821" s="147">
        <f t="shared" si="1777"/>
        <v>0.15</v>
      </c>
      <c r="AF821" s="147">
        <f t="shared" si="1777"/>
        <v>0.15</v>
      </c>
      <c r="AG821" s="147">
        <f t="shared" si="1777"/>
        <v>0.15</v>
      </c>
      <c r="AH821" s="147">
        <f t="shared" si="1777"/>
        <v>0.15</v>
      </c>
      <c r="AI821" s="147">
        <f t="shared" si="1777"/>
        <v>0.15</v>
      </c>
      <c r="AJ821" s="147">
        <f t="shared" si="1777"/>
        <v>0.15</v>
      </c>
      <c r="AK821" s="147">
        <v>0.57999999999999996</v>
      </c>
      <c r="AL821" s="147">
        <f t="shared" ref="AL821:AN821" si="1778">AK821</f>
        <v>0.57999999999999996</v>
      </c>
      <c r="AM821" s="147">
        <f t="shared" si="1778"/>
        <v>0.57999999999999996</v>
      </c>
      <c r="AN821" s="147">
        <f t="shared" si="1778"/>
        <v>0.57999999999999996</v>
      </c>
      <c r="AO821" s="420">
        <v>0</v>
      </c>
      <c r="AP821" s="431">
        <f t="shared" si="1615"/>
        <v>0</v>
      </c>
      <c r="AQ821" s="385">
        <v>0</v>
      </c>
      <c r="AR821" s="237">
        <f t="shared" si="1616"/>
        <v>0</v>
      </c>
      <c r="AS821" s="96">
        <v>0</v>
      </c>
      <c r="AT821" s="431">
        <f t="shared" si="1617"/>
        <v>0</v>
      </c>
      <c r="AU821" s="420">
        <v>0</v>
      </c>
      <c r="AV821" s="431">
        <f t="shared" si="1618"/>
        <v>0</v>
      </c>
      <c r="AW821" s="385">
        <v>0</v>
      </c>
      <c r="AX821" s="431">
        <f t="shared" si="1619"/>
        <v>0</v>
      </c>
      <c r="AY821" s="386">
        <v>0</v>
      </c>
      <c r="AZ821" s="431">
        <f t="shared" si="1620"/>
        <v>0</v>
      </c>
      <c r="BA821" s="386">
        <v>0</v>
      </c>
      <c r="BB821" s="431">
        <f t="shared" si="1621"/>
        <v>0</v>
      </c>
      <c r="BC821" s="386">
        <v>0</v>
      </c>
      <c r="BD821" s="431">
        <f t="shared" si="1633"/>
        <v>0</v>
      </c>
      <c r="BE821" s="385">
        <v>0</v>
      </c>
      <c r="BF821" s="431">
        <f t="shared" si="1622"/>
        <v>0</v>
      </c>
      <c r="BG821" s="386">
        <v>0</v>
      </c>
      <c r="BH821" s="431">
        <f t="shared" si="1623"/>
        <v>0</v>
      </c>
      <c r="BI821" s="386">
        <v>0</v>
      </c>
      <c r="BJ821" s="431">
        <f t="shared" si="1624"/>
        <v>0</v>
      </c>
      <c r="BK821" s="385">
        <v>0</v>
      </c>
      <c r="BL821" s="445">
        <f t="shared" si="1625"/>
        <v>0</v>
      </c>
      <c r="BM821" s="77" t="s">
        <v>1545</v>
      </c>
      <c r="BN821" s="306"/>
      <c r="BO821" s="599"/>
      <c r="BP821" s="306" t="str">
        <f t="shared" si="1634"/>
        <v>M27527-KD1</v>
      </c>
    </row>
    <row r="822" spans="1:68" ht="14.25" hidden="1" customHeight="1">
      <c r="A822" s="493" t="s">
        <v>864</v>
      </c>
      <c r="B822" s="130" t="s">
        <v>1422</v>
      </c>
      <c r="C822" s="544" t="s">
        <v>87</v>
      </c>
      <c r="D822" s="549" t="s">
        <v>225</v>
      </c>
      <c r="E822" s="550" t="s">
        <v>194</v>
      </c>
      <c r="F822" s="1070"/>
      <c r="G822" s="214">
        <v>2021</v>
      </c>
      <c r="H822" s="176" t="s">
        <v>212</v>
      </c>
      <c r="I822" s="176" t="s">
        <v>174</v>
      </c>
      <c r="J822" s="330" t="s">
        <v>196</v>
      </c>
      <c r="K822" s="176" t="s">
        <v>1181</v>
      </c>
      <c r="L822" s="176" t="s">
        <v>1182</v>
      </c>
      <c r="M822" s="327" t="s">
        <v>1480</v>
      </c>
      <c r="N822" s="55">
        <v>3.9200000000000004</v>
      </c>
      <c r="O822" s="55">
        <f t="shared" si="1626"/>
        <v>3.45</v>
      </c>
      <c r="P822" s="55">
        <v>3.73</v>
      </c>
      <c r="Q822" s="55">
        <f t="shared" si="1627"/>
        <v>3.73</v>
      </c>
      <c r="R822" s="55">
        <f t="shared" si="1627"/>
        <v>3.73</v>
      </c>
      <c r="S822" s="55">
        <f t="shared" si="1627"/>
        <v>3.73</v>
      </c>
      <c r="T822" s="55">
        <f t="shared" si="1627"/>
        <v>3.73</v>
      </c>
      <c r="U822" s="55">
        <f t="shared" si="1628"/>
        <v>3.73</v>
      </c>
      <c r="V822" s="55">
        <f t="shared" si="1628"/>
        <v>3.73</v>
      </c>
      <c r="W822" s="55">
        <f t="shared" si="1628"/>
        <v>3.73</v>
      </c>
      <c r="X822" s="55">
        <v>3.45</v>
      </c>
      <c r="Y822" s="55">
        <f t="shared" ref="Y822:AA822" si="1779">X822</f>
        <v>3.45</v>
      </c>
      <c r="Z822" s="55">
        <f t="shared" si="1779"/>
        <v>3.45</v>
      </c>
      <c r="AA822" s="55">
        <f t="shared" si="1779"/>
        <v>3.45</v>
      </c>
      <c r="AB822" s="147">
        <f t="shared" si="1630"/>
        <v>0.13</v>
      </c>
      <c r="AC822" s="147">
        <v>0.13</v>
      </c>
      <c r="AD822" s="147">
        <f t="shared" ref="AD822:AJ822" si="1780">AC822</f>
        <v>0.13</v>
      </c>
      <c r="AE822" s="147">
        <f t="shared" si="1780"/>
        <v>0.13</v>
      </c>
      <c r="AF822" s="147">
        <f t="shared" si="1780"/>
        <v>0.13</v>
      </c>
      <c r="AG822" s="147">
        <f t="shared" si="1780"/>
        <v>0.13</v>
      </c>
      <c r="AH822" s="147">
        <f t="shared" si="1780"/>
        <v>0.13</v>
      </c>
      <c r="AI822" s="147">
        <f t="shared" si="1780"/>
        <v>0.13</v>
      </c>
      <c r="AJ822" s="147">
        <f t="shared" si="1780"/>
        <v>0.13</v>
      </c>
      <c r="AK822" s="147">
        <v>0.57999999999999996</v>
      </c>
      <c r="AL822" s="147">
        <f t="shared" ref="AL822:AN822" si="1781">AK822</f>
        <v>0.57999999999999996</v>
      </c>
      <c r="AM822" s="147">
        <f t="shared" si="1781"/>
        <v>0.57999999999999996</v>
      </c>
      <c r="AN822" s="147">
        <f t="shared" si="1781"/>
        <v>0.57999999999999996</v>
      </c>
      <c r="AO822" s="420">
        <v>0</v>
      </c>
      <c r="AP822" s="431">
        <f t="shared" si="1615"/>
        <v>0</v>
      </c>
      <c r="AQ822" s="385">
        <v>0</v>
      </c>
      <c r="AR822" s="237">
        <f t="shared" si="1616"/>
        <v>0</v>
      </c>
      <c r="AS822" s="96">
        <v>0</v>
      </c>
      <c r="AT822" s="431">
        <f t="shared" si="1617"/>
        <v>0</v>
      </c>
      <c r="AU822" s="420">
        <v>11232</v>
      </c>
      <c r="AV822" s="431">
        <f t="shared" si="1618"/>
        <v>1460.16</v>
      </c>
      <c r="AW822" s="385">
        <v>0</v>
      </c>
      <c r="AX822" s="431">
        <f t="shared" si="1619"/>
        <v>0</v>
      </c>
      <c r="AY822" s="386">
        <v>19992</v>
      </c>
      <c r="AZ822" s="431">
        <f t="shared" si="1620"/>
        <v>2598.96</v>
      </c>
      <c r="BA822" s="386">
        <v>24492</v>
      </c>
      <c r="BB822" s="431">
        <f t="shared" si="1621"/>
        <v>3183.96</v>
      </c>
      <c r="BC822" s="386">
        <v>17004</v>
      </c>
      <c r="BD822" s="431">
        <f t="shared" si="1633"/>
        <v>2210.52</v>
      </c>
      <c r="BE822" s="385">
        <v>9996</v>
      </c>
      <c r="BF822" s="431">
        <f t="shared" si="1622"/>
        <v>5797.6799999999994</v>
      </c>
      <c r="BG822" s="386">
        <v>6000</v>
      </c>
      <c r="BH822" s="431">
        <f t="shared" si="1623"/>
        <v>3479.9999999999995</v>
      </c>
      <c r="BI822" s="386">
        <v>15996</v>
      </c>
      <c r="BJ822" s="431">
        <f t="shared" si="1624"/>
        <v>9277.6799999999985</v>
      </c>
      <c r="BK822" s="385">
        <v>50712</v>
      </c>
      <c r="BL822" s="445">
        <f t="shared" si="1625"/>
        <v>29412.959999999999</v>
      </c>
      <c r="BM822" s="77" t="s">
        <v>1544</v>
      </c>
      <c r="BN822" s="306"/>
      <c r="BO822" s="599"/>
      <c r="BP822" s="306" t="str">
        <f t="shared" si="1634"/>
        <v>M27527-xx1</v>
      </c>
    </row>
    <row r="823" spans="1:68" ht="14.25" hidden="1" customHeight="1">
      <c r="A823" s="493" t="s">
        <v>864</v>
      </c>
      <c r="B823" s="130" t="s">
        <v>1422</v>
      </c>
      <c r="C823" s="544" t="s">
        <v>87</v>
      </c>
      <c r="D823" s="549" t="s">
        <v>225</v>
      </c>
      <c r="E823" s="550" t="s">
        <v>194</v>
      </c>
      <c r="F823" s="1070"/>
      <c r="G823" s="214">
        <v>2024</v>
      </c>
      <c r="H823" s="176" t="s">
        <v>1554</v>
      </c>
      <c r="I823" s="176" t="s">
        <v>217</v>
      </c>
      <c r="J823" s="330" t="s">
        <v>196</v>
      </c>
      <c r="K823" s="176" t="s">
        <v>1555</v>
      </c>
      <c r="L823" s="176" t="s">
        <v>1221</v>
      </c>
      <c r="M823" s="327" t="s">
        <v>1461</v>
      </c>
      <c r="N823" s="55">
        <v>20.709999999999997</v>
      </c>
      <c r="O823" s="55">
        <f t="shared" si="1626"/>
        <v>21.06</v>
      </c>
      <c r="P823" s="55">
        <v>21.06</v>
      </c>
      <c r="Q823" s="55">
        <f t="shared" si="1627"/>
        <v>21.06</v>
      </c>
      <c r="R823" s="55">
        <f t="shared" si="1627"/>
        <v>21.06</v>
      </c>
      <c r="S823" s="55">
        <f t="shared" si="1627"/>
        <v>21.06</v>
      </c>
      <c r="T823" s="55">
        <f t="shared" si="1627"/>
        <v>21.06</v>
      </c>
      <c r="U823" s="55">
        <f t="shared" si="1628"/>
        <v>21.06</v>
      </c>
      <c r="V823" s="55">
        <f t="shared" si="1628"/>
        <v>21.06</v>
      </c>
      <c r="W823" s="55">
        <f t="shared" si="1628"/>
        <v>21.06</v>
      </c>
      <c r="X823" s="55">
        <v>21.06</v>
      </c>
      <c r="Y823" s="55">
        <f t="shared" ref="Y823:AA823" si="1782">X823</f>
        <v>21.06</v>
      </c>
      <c r="Z823" s="55">
        <f t="shared" si="1782"/>
        <v>21.06</v>
      </c>
      <c r="AA823" s="55">
        <f t="shared" si="1782"/>
        <v>21.06</v>
      </c>
      <c r="AB823" s="147">
        <f t="shared" si="1630"/>
        <v>1.63</v>
      </c>
      <c r="AC823" s="147">
        <v>1.63</v>
      </c>
      <c r="AD823" s="147">
        <f t="shared" ref="AD823:AJ823" si="1783">AC823</f>
        <v>1.63</v>
      </c>
      <c r="AE823" s="147">
        <f t="shared" si="1783"/>
        <v>1.63</v>
      </c>
      <c r="AF823" s="147">
        <f t="shared" si="1783"/>
        <v>1.63</v>
      </c>
      <c r="AG823" s="147">
        <f t="shared" si="1783"/>
        <v>1.63</v>
      </c>
      <c r="AH823" s="147">
        <f t="shared" si="1783"/>
        <v>1.63</v>
      </c>
      <c r="AI823" s="147">
        <f t="shared" si="1783"/>
        <v>1.63</v>
      </c>
      <c r="AJ823" s="147">
        <f t="shared" si="1783"/>
        <v>1.63</v>
      </c>
      <c r="AK823" s="147">
        <v>1.63</v>
      </c>
      <c r="AL823" s="147">
        <f t="shared" ref="AL823:AN823" si="1784">AK823</f>
        <v>1.63</v>
      </c>
      <c r="AM823" s="147">
        <f t="shared" si="1784"/>
        <v>1.63</v>
      </c>
      <c r="AN823" s="147">
        <f t="shared" si="1784"/>
        <v>1.63</v>
      </c>
      <c r="AO823" s="420">
        <v>0</v>
      </c>
      <c r="AP823" s="431">
        <f t="shared" si="1615"/>
        <v>0</v>
      </c>
      <c r="AQ823" s="385">
        <v>0</v>
      </c>
      <c r="AR823" s="237">
        <f t="shared" si="1616"/>
        <v>0</v>
      </c>
      <c r="AS823" s="96">
        <v>0</v>
      </c>
      <c r="AT823" s="431">
        <f t="shared" si="1617"/>
        <v>0</v>
      </c>
      <c r="AU823" s="420">
        <v>0</v>
      </c>
      <c r="AV823" s="431">
        <f t="shared" si="1618"/>
        <v>0</v>
      </c>
      <c r="AW823" s="385">
        <v>0</v>
      </c>
      <c r="AX823" s="431">
        <f t="shared" si="1619"/>
        <v>0</v>
      </c>
      <c r="AY823" s="386">
        <v>0</v>
      </c>
      <c r="AZ823" s="431">
        <f t="shared" si="1620"/>
        <v>0</v>
      </c>
      <c r="BA823" s="386">
        <v>0</v>
      </c>
      <c r="BB823" s="431">
        <f t="shared" si="1621"/>
        <v>0</v>
      </c>
      <c r="BC823" s="386">
        <v>0</v>
      </c>
      <c r="BD823" s="431">
        <f t="shared" si="1633"/>
        <v>0</v>
      </c>
      <c r="BE823" s="385">
        <v>0</v>
      </c>
      <c r="BF823" s="431">
        <f t="shared" si="1622"/>
        <v>0</v>
      </c>
      <c r="BG823" s="386">
        <v>0</v>
      </c>
      <c r="BH823" s="431">
        <f t="shared" si="1623"/>
        <v>0</v>
      </c>
      <c r="BI823" s="386">
        <v>0</v>
      </c>
      <c r="BJ823" s="431">
        <f t="shared" si="1624"/>
        <v>0</v>
      </c>
      <c r="BK823" s="385">
        <v>0</v>
      </c>
      <c r="BL823" s="445">
        <f t="shared" si="1625"/>
        <v>0</v>
      </c>
      <c r="BM823" s="77" t="s">
        <v>1556</v>
      </c>
      <c r="BN823" s="306"/>
      <c r="BO823" s="599"/>
      <c r="BP823" s="306" t="str">
        <f t="shared" si="1634"/>
        <v>N98225-xx1</v>
      </c>
    </row>
    <row r="824" spans="1:68" ht="14.25" hidden="1" customHeight="1">
      <c r="A824" s="493" t="s">
        <v>864</v>
      </c>
      <c r="B824" s="130" t="s">
        <v>1422</v>
      </c>
      <c r="C824" s="544" t="s">
        <v>87</v>
      </c>
      <c r="D824" s="549" t="s">
        <v>225</v>
      </c>
      <c r="E824" s="550" t="s">
        <v>194</v>
      </c>
      <c r="F824" s="1070"/>
      <c r="G824" s="214">
        <v>2024</v>
      </c>
      <c r="H824" s="176" t="s">
        <v>1554</v>
      </c>
      <c r="I824" s="176" t="s">
        <v>217</v>
      </c>
      <c r="J824" s="330" t="s">
        <v>196</v>
      </c>
      <c r="K824" s="176" t="s">
        <v>1555</v>
      </c>
      <c r="L824" s="176" t="s">
        <v>167</v>
      </c>
      <c r="M824" s="327" t="s">
        <v>870</v>
      </c>
      <c r="N824" s="55">
        <v>20.709999999999997</v>
      </c>
      <c r="O824" s="55">
        <f t="shared" si="1626"/>
        <v>20.71</v>
      </c>
      <c r="P824" s="55">
        <v>20.71</v>
      </c>
      <c r="Q824" s="55">
        <f t="shared" si="1627"/>
        <v>20.71</v>
      </c>
      <c r="R824" s="55">
        <f t="shared" si="1627"/>
        <v>20.71</v>
      </c>
      <c r="S824" s="55">
        <f t="shared" si="1627"/>
        <v>20.71</v>
      </c>
      <c r="T824" s="55">
        <f t="shared" si="1627"/>
        <v>20.71</v>
      </c>
      <c r="U824" s="55">
        <f t="shared" si="1628"/>
        <v>20.71</v>
      </c>
      <c r="V824" s="55">
        <f t="shared" si="1628"/>
        <v>20.71</v>
      </c>
      <c r="W824" s="55">
        <f t="shared" si="1628"/>
        <v>20.71</v>
      </c>
      <c r="X824" s="55">
        <v>20.71</v>
      </c>
      <c r="Y824" s="55">
        <f t="shared" ref="Y824:AA824" si="1785">X824</f>
        <v>20.71</v>
      </c>
      <c r="Z824" s="55">
        <f t="shared" si="1785"/>
        <v>20.71</v>
      </c>
      <c r="AA824" s="55">
        <f t="shared" si="1785"/>
        <v>20.71</v>
      </c>
      <c r="AB824" s="147">
        <f t="shared" si="1630"/>
        <v>1.63</v>
      </c>
      <c r="AC824" s="147">
        <v>1.63</v>
      </c>
      <c r="AD824" s="147">
        <f t="shared" ref="AD824:AJ824" si="1786">AC824</f>
        <v>1.63</v>
      </c>
      <c r="AE824" s="147">
        <f t="shared" si="1786"/>
        <v>1.63</v>
      </c>
      <c r="AF824" s="147">
        <f t="shared" si="1786"/>
        <v>1.63</v>
      </c>
      <c r="AG824" s="147">
        <f t="shared" si="1786"/>
        <v>1.63</v>
      </c>
      <c r="AH824" s="147">
        <f t="shared" si="1786"/>
        <v>1.63</v>
      </c>
      <c r="AI824" s="147">
        <f t="shared" si="1786"/>
        <v>1.63</v>
      </c>
      <c r="AJ824" s="147">
        <f t="shared" si="1786"/>
        <v>1.63</v>
      </c>
      <c r="AK824" s="147">
        <v>1.63</v>
      </c>
      <c r="AL824" s="147">
        <f t="shared" ref="AL824:AN824" si="1787">AK824</f>
        <v>1.63</v>
      </c>
      <c r="AM824" s="147">
        <f t="shared" si="1787"/>
        <v>1.63</v>
      </c>
      <c r="AN824" s="147">
        <f t="shared" si="1787"/>
        <v>1.63</v>
      </c>
      <c r="AO824" s="420">
        <v>0</v>
      </c>
      <c r="AP824" s="431">
        <f t="shared" si="1615"/>
        <v>0</v>
      </c>
      <c r="AQ824" s="385">
        <v>0</v>
      </c>
      <c r="AR824" s="237">
        <f t="shared" si="1616"/>
        <v>0</v>
      </c>
      <c r="AS824" s="96">
        <v>0</v>
      </c>
      <c r="AT824" s="431">
        <f t="shared" si="1617"/>
        <v>0</v>
      </c>
      <c r="AU824" s="420">
        <v>0</v>
      </c>
      <c r="AV824" s="431">
        <f t="shared" si="1618"/>
        <v>0</v>
      </c>
      <c r="AW824" s="385">
        <v>0</v>
      </c>
      <c r="AX824" s="431">
        <f t="shared" si="1619"/>
        <v>0</v>
      </c>
      <c r="AY824" s="386">
        <v>0</v>
      </c>
      <c r="AZ824" s="431">
        <f t="shared" si="1620"/>
        <v>0</v>
      </c>
      <c r="BA824" s="386">
        <v>0</v>
      </c>
      <c r="BB824" s="431">
        <f t="shared" si="1621"/>
        <v>0</v>
      </c>
      <c r="BC824" s="386">
        <v>0</v>
      </c>
      <c r="BD824" s="431">
        <f t="shared" si="1633"/>
        <v>0</v>
      </c>
      <c r="BE824" s="385">
        <v>0</v>
      </c>
      <c r="BF824" s="431">
        <f t="shared" si="1622"/>
        <v>0</v>
      </c>
      <c r="BG824" s="386">
        <v>0</v>
      </c>
      <c r="BH824" s="431">
        <f t="shared" si="1623"/>
        <v>0</v>
      </c>
      <c r="BI824" s="386">
        <v>0</v>
      </c>
      <c r="BJ824" s="431">
        <f t="shared" si="1624"/>
        <v>0</v>
      </c>
      <c r="BK824" s="385">
        <v>0</v>
      </c>
      <c r="BL824" s="445">
        <f t="shared" si="1625"/>
        <v>0</v>
      </c>
      <c r="BM824" s="77" t="s">
        <v>1556</v>
      </c>
      <c r="BN824" s="306"/>
      <c r="BO824" s="599"/>
      <c r="BP824" s="306" t="str">
        <f t="shared" si="1634"/>
        <v>N98225-xx1</v>
      </c>
    </row>
    <row r="825" spans="1:68" ht="14.25" hidden="1" customHeight="1">
      <c r="A825" s="493" t="s">
        <v>864</v>
      </c>
      <c r="B825" s="130" t="s">
        <v>1422</v>
      </c>
      <c r="C825" s="544" t="s">
        <v>87</v>
      </c>
      <c r="D825" s="549" t="s">
        <v>225</v>
      </c>
      <c r="E825" s="550" t="s">
        <v>194</v>
      </c>
      <c r="F825" s="1070"/>
      <c r="G825" s="214">
        <v>2024</v>
      </c>
      <c r="H825" s="176" t="s">
        <v>1554</v>
      </c>
      <c r="I825" s="176" t="s">
        <v>217</v>
      </c>
      <c r="J825" s="330" t="s">
        <v>196</v>
      </c>
      <c r="K825" s="176" t="s">
        <v>1555</v>
      </c>
      <c r="L825" s="176" t="s">
        <v>167</v>
      </c>
      <c r="M825" s="327" t="s">
        <v>870</v>
      </c>
      <c r="N825" s="55">
        <v>20.709999999999997</v>
      </c>
      <c r="O825" s="55">
        <f t="shared" si="1626"/>
        <v>21.76</v>
      </c>
      <c r="P825" s="55">
        <v>21.76</v>
      </c>
      <c r="Q825" s="55">
        <f t="shared" si="1627"/>
        <v>21.76</v>
      </c>
      <c r="R825" s="55">
        <f t="shared" si="1627"/>
        <v>21.76</v>
      </c>
      <c r="S825" s="55">
        <f t="shared" si="1627"/>
        <v>21.76</v>
      </c>
      <c r="T825" s="55">
        <f t="shared" si="1627"/>
        <v>21.76</v>
      </c>
      <c r="U825" s="55">
        <f t="shared" si="1628"/>
        <v>21.76</v>
      </c>
      <c r="V825" s="55">
        <f t="shared" si="1628"/>
        <v>21.76</v>
      </c>
      <c r="W825" s="55">
        <f t="shared" si="1628"/>
        <v>21.76</v>
      </c>
      <c r="X825" s="55">
        <v>21.76</v>
      </c>
      <c r="Y825" s="55">
        <f t="shared" ref="Y825:AA825" si="1788">X825</f>
        <v>21.76</v>
      </c>
      <c r="Z825" s="55">
        <f t="shared" si="1788"/>
        <v>21.76</v>
      </c>
      <c r="AA825" s="55">
        <f t="shared" si="1788"/>
        <v>21.76</v>
      </c>
      <c r="AB825" s="147">
        <f t="shared" si="1630"/>
        <v>1.63</v>
      </c>
      <c r="AC825" s="147">
        <v>1.63</v>
      </c>
      <c r="AD825" s="147">
        <f t="shared" ref="AD825:AJ825" si="1789">AC825</f>
        <v>1.63</v>
      </c>
      <c r="AE825" s="147">
        <f t="shared" si="1789"/>
        <v>1.63</v>
      </c>
      <c r="AF825" s="147">
        <f t="shared" si="1789"/>
        <v>1.63</v>
      </c>
      <c r="AG825" s="147">
        <f t="shared" si="1789"/>
        <v>1.63</v>
      </c>
      <c r="AH825" s="147">
        <f t="shared" si="1789"/>
        <v>1.63</v>
      </c>
      <c r="AI825" s="147">
        <f t="shared" si="1789"/>
        <v>1.63</v>
      </c>
      <c r="AJ825" s="147">
        <f t="shared" si="1789"/>
        <v>1.63</v>
      </c>
      <c r="AK825" s="147">
        <v>1.63</v>
      </c>
      <c r="AL825" s="147">
        <f t="shared" ref="AL825:AN825" si="1790">AK825</f>
        <v>1.63</v>
      </c>
      <c r="AM825" s="147">
        <f t="shared" si="1790"/>
        <v>1.63</v>
      </c>
      <c r="AN825" s="147">
        <f t="shared" si="1790"/>
        <v>1.63</v>
      </c>
      <c r="AO825" s="420">
        <v>0</v>
      </c>
      <c r="AP825" s="431">
        <f t="shared" si="1615"/>
        <v>0</v>
      </c>
      <c r="AQ825" s="385">
        <v>0</v>
      </c>
      <c r="AR825" s="237">
        <f t="shared" si="1616"/>
        <v>0</v>
      </c>
      <c r="AS825" s="96">
        <v>0</v>
      </c>
      <c r="AT825" s="431">
        <f t="shared" si="1617"/>
        <v>0</v>
      </c>
      <c r="AU825" s="420">
        <v>0</v>
      </c>
      <c r="AV825" s="431">
        <f t="shared" si="1618"/>
        <v>0</v>
      </c>
      <c r="AW825" s="385">
        <v>0</v>
      </c>
      <c r="AX825" s="431">
        <f t="shared" si="1619"/>
        <v>0</v>
      </c>
      <c r="AY825" s="386">
        <v>0</v>
      </c>
      <c r="AZ825" s="431">
        <f t="shared" si="1620"/>
        <v>0</v>
      </c>
      <c r="BA825" s="386">
        <v>0</v>
      </c>
      <c r="BB825" s="431">
        <f t="shared" si="1621"/>
        <v>0</v>
      </c>
      <c r="BC825" s="386">
        <v>0</v>
      </c>
      <c r="BD825" s="431">
        <f t="shared" si="1633"/>
        <v>0</v>
      </c>
      <c r="BE825" s="385">
        <v>0</v>
      </c>
      <c r="BF825" s="431">
        <f t="shared" si="1622"/>
        <v>0</v>
      </c>
      <c r="BG825" s="386">
        <v>0</v>
      </c>
      <c r="BH825" s="431">
        <f t="shared" si="1623"/>
        <v>0</v>
      </c>
      <c r="BI825" s="386">
        <v>0</v>
      </c>
      <c r="BJ825" s="431">
        <f t="shared" si="1624"/>
        <v>0</v>
      </c>
      <c r="BK825" s="385">
        <v>0</v>
      </c>
      <c r="BL825" s="445">
        <f t="shared" si="1625"/>
        <v>0</v>
      </c>
      <c r="BM825" s="77" t="s">
        <v>1557</v>
      </c>
      <c r="BN825" s="306"/>
      <c r="BO825" s="599"/>
      <c r="BP825" s="306" t="str">
        <f t="shared" si="1634"/>
        <v>N98225-KD1</v>
      </c>
    </row>
    <row r="826" spans="1:68" ht="14.25" hidden="1" customHeight="1">
      <c r="A826" s="493" t="s">
        <v>864</v>
      </c>
      <c r="B826" s="130" t="s">
        <v>1422</v>
      </c>
      <c r="C826" s="544" t="s">
        <v>87</v>
      </c>
      <c r="D826" s="549" t="s">
        <v>225</v>
      </c>
      <c r="E826" s="550" t="s">
        <v>194</v>
      </c>
      <c r="F826" s="1070"/>
      <c r="G826" s="214">
        <v>2024</v>
      </c>
      <c r="H826" s="176" t="s">
        <v>1554</v>
      </c>
      <c r="I826" s="176" t="s">
        <v>217</v>
      </c>
      <c r="J826" s="330" t="s">
        <v>196</v>
      </c>
      <c r="K826" s="176" t="s">
        <v>1555</v>
      </c>
      <c r="L826" s="176" t="s">
        <v>167</v>
      </c>
      <c r="M826" s="327" t="s">
        <v>1474</v>
      </c>
      <c r="N826" s="55">
        <v>20.709999999999997</v>
      </c>
      <c r="O826" s="55">
        <f t="shared" si="1626"/>
        <v>20.71</v>
      </c>
      <c r="P826" s="55">
        <v>20.71</v>
      </c>
      <c r="Q826" s="55">
        <f t="shared" si="1627"/>
        <v>20.71</v>
      </c>
      <c r="R826" s="55">
        <f t="shared" si="1627"/>
        <v>20.71</v>
      </c>
      <c r="S826" s="55">
        <f t="shared" si="1627"/>
        <v>20.71</v>
      </c>
      <c r="T826" s="55">
        <f t="shared" si="1627"/>
        <v>20.71</v>
      </c>
      <c r="U826" s="55">
        <f t="shared" si="1628"/>
        <v>20.71</v>
      </c>
      <c r="V826" s="55">
        <f t="shared" si="1628"/>
        <v>20.71</v>
      </c>
      <c r="W826" s="55">
        <f t="shared" si="1628"/>
        <v>20.71</v>
      </c>
      <c r="X826" s="55">
        <v>20.71</v>
      </c>
      <c r="Y826" s="55">
        <f t="shared" ref="Y826:AA826" si="1791">X826</f>
        <v>20.71</v>
      </c>
      <c r="Z826" s="55">
        <f t="shared" si="1791"/>
        <v>20.71</v>
      </c>
      <c r="AA826" s="55">
        <f t="shared" si="1791"/>
        <v>20.71</v>
      </c>
      <c r="AB826" s="147">
        <f t="shared" si="1630"/>
        <v>1.63</v>
      </c>
      <c r="AC826" s="147">
        <v>1.63</v>
      </c>
      <c r="AD826" s="147">
        <f t="shared" ref="AD826:AJ826" si="1792">AC826</f>
        <v>1.63</v>
      </c>
      <c r="AE826" s="147">
        <f t="shared" si="1792"/>
        <v>1.63</v>
      </c>
      <c r="AF826" s="147">
        <f t="shared" si="1792"/>
        <v>1.63</v>
      </c>
      <c r="AG826" s="147">
        <f t="shared" si="1792"/>
        <v>1.63</v>
      </c>
      <c r="AH826" s="147">
        <f t="shared" si="1792"/>
        <v>1.63</v>
      </c>
      <c r="AI826" s="147">
        <f t="shared" si="1792"/>
        <v>1.63</v>
      </c>
      <c r="AJ826" s="147">
        <f t="shared" si="1792"/>
        <v>1.63</v>
      </c>
      <c r="AK826" s="147">
        <v>1.63</v>
      </c>
      <c r="AL826" s="147">
        <f t="shared" ref="AL826:AN826" si="1793">AK826</f>
        <v>1.63</v>
      </c>
      <c r="AM826" s="147">
        <f t="shared" si="1793"/>
        <v>1.63</v>
      </c>
      <c r="AN826" s="147">
        <f t="shared" si="1793"/>
        <v>1.63</v>
      </c>
      <c r="AO826" s="420">
        <v>4602</v>
      </c>
      <c r="AP826" s="431">
        <f t="shared" si="1615"/>
        <v>7501.2599999999993</v>
      </c>
      <c r="AQ826" s="385">
        <v>7932</v>
      </c>
      <c r="AR826" s="237">
        <f t="shared" si="1616"/>
        <v>12929.16</v>
      </c>
      <c r="AS826" s="96">
        <v>3636</v>
      </c>
      <c r="AT826" s="431">
        <f t="shared" si="1617"/>
        <v>5926.6799999999994</v>
      </c>
      <c r="AU826" s="420">
        <v>14571</v>
      </c>
      <c r="AV826" s="431">
        <f t="shared" si="1618"/>
        <v>23750.73</v>
      </c>
      <c r="AW826" s="385">
        <v>2592</v>
      </c>
      <c r="AX826" s="431">
        <f t="shared" si="1619"/>
        <v>4224.96</v>
      </c>
      <c r="AY826" s="386">
        <v>3612</v>
      </c>
      <c r="AZ826" s="431">
        <f t="shared" si="1620"/>
        <v>5887.5599999999995</v>
      </c>
      <c r="BA826" s="386">
        <v>5808</v>
      </c>
      <c r="BB826" s="431">
        <f t="shared" si="1621"/>
        <v>9467.0399999999991</v>
      </c>
      <c r="BC826" s="386">
        <v>3672</v>
      </c>
      <c r="BD826" s="431">
        <f t="shared" si="1633"/>
        <v>5985.36</v>
      </c>
      <c r="BE826" s="385">
        <v>7248</v>
      </c>
      <c r="BF826" s="431">
        <f t="shared" si="1622"/>
        <v>11814.24</v>
      </c>
      <c r="BG826" s="386">
        <v>7392</v>
      </c>
      <c r="BH826" s="431">
        <f t="shared" si="1623"/>
        <v>12048.96</v>
      </c>
      <c r="BI826" s="386">
        <v>10140</v>
      </c>
      <c r="BJ826" s="431">
        <f t="shared" si="1624"/>
        <v>16528.2</v>
      </c>
      <c r="BK826" s="385">
        <v>7644</v>
      </c>
      <c r="BL826" s="445">
        <f t="shared" si="1625"/>
        <v>12459.72</v>
      </c>
      <c r="BM826" s="77" t="s">
        <v>1556</v>
      </c>
      <c r="BN826" s="306"/>
      <c r="BO826" s="599"/>
      <c r="BP826" s="306" t="str">
        <f t="shared" si="1634"/>
        <v>N98225-xx1</v>
      </c>
    </row>
    <row r="827" spans="1:68" ht="14.25" hidden="1" customHeight="1">
      <c r="A827" s="493" t="s">
        <v>864</v>
      </c>
      <c r="B827" s="130" t="s">
        <v>1422</v>
      </c>
      <c r="C827" s="544" t="s">
        <v>87</v>
      </c>
      <c r="D827" s="549" t="s">
        <v>225</v>
      </c>
      <c r="E827" s="550" t="s">
        <v>194</v>
      </c>
      <c r="F827" s="1070"/>
      <c r="G827" s="214">
        <v>2024</v>
      </c>
      <c r="H827" s="176" t="s">
        <v>1554</v>
      </c>
      <c r="I827" s="176" t="s">
        <v>217</v>
      </c>
      <c r="J827" s="330" t="s">
        <v>196</v>
      </c>
      <c r="K827" s="176" t="s">
        <v>1555</v>
      </c>
      <c r="L827" s="176" t="s">
        <v>167</v>
      </c>
      <c r="M827" s="327" t="s">
        <v>1474</v>
      </c>
      <c r="N827" s="55">
        <v>20.709999999999997</v>
      </c>
      <c r="O827" s="55">
        <f t="shared" si="1626"/>
        <v>21.76</v>
      </c>
      <c r="P827" s="55">
        <v>21.76</v>
      </c>
      <c r="Q827" s="55">
        <f t="shared" si="1627"/>
        <v>21.76</v>
      </c>
      <c r="R827" s="55">
        <f t="shared" si="1627"/>
        <v>21.76</v>
      </c>
      <c r="S827" s="55">
        <f t="shared" si="1627"/>
        <v>21.76</v>
      </c>
      <c r="T827" s="55">
        <f t="shared" si="1627"/>
        <v>21.76</v>
      </c>
      <c r="U827" s="55">
        <f t="shared" si="1628"/>
        <v>21.76</v>
      </c>
      <c r="V827" s="55">
        <f t="shared" si="1628"/>
        <v>21.76</v>
      </c>
      <c r="W827" s="55">
        <f t="shared" si="1628"/>
        <v>21.76</v>
      </c>
      <c r="X827" s="55">
        <v>21.76</v>
      </c>
      <c r="Y827" s="55">
        <f t="shared" ref="Y827:AA827" si="1794">X827</f>
        <v>21.76</v>
      </c>
      <c r="Z827" s="55">
        <f t="shared" si="1794"/>
        <v>21.76</v>
      </c>
      <c r="AA827" s="55">
        <f t="shared" si="1794"/>
        <v>21.76</v>
      </c>
      <c r="AB827" s="147">
        <f t="shared" si="1630"/>
        <v>1.63</v>
      </c>
      <c r="AC827" s="147">
        <v>1.63</v>
      </c>
      <c r="AD827" s="147">
        <f t="shared" ref="AD827:AJ827" si="1795">AC827</f>
        <v>1.63</v>
      </c>
      <c r="AE827" s="147">
        <f t="shared" si="1795"/>
        <v>1.63</v>
      </c>
      <c r="AF827" s="147">
        <f t="shared" si="1795"/>
        <v>1.63</v>
      </c>
      <c r="AG827" s="147">
        <f t="shared" si="1795"/>
        <v>1.63</v>
      </c>
      <c r="AH827" s="147">
        <f t="shared" si="1795"/>
        <v>1.63</v>
      </c>
      <c r="AI827" s="147">
        <f t="shared" si="1795"/>
        <v>1.63</v>
      </c>
      <c r="AJ827" s="147">
        <f t="shared" si="1795"/>
        <v>1.63</v>
      </c>
      <c r="AK827" s="147">
        <v>1.63</v>
      </c>
      <c r="AL827" s="147">
        <f t="shared" ref="AL827:AN827" si="1796">AK827</f>
        <v>1.63</v>
      </c>
      <c r="AM827" s="147">
        <f t="shared" si="1796"/>
        <v>1.63</v>
      </c>
      <c r="AN827" s="147">
        <f t="shared" si="1796"/>
        <v>1.63</v>
      </c>
      <c r="AO827" s="420">
        <v>0</v>
      </c>
      <c r="AP827" s="431">
        <f t="shared" si="1615"/>
        <v>0</v>
      </c>
      <c r="AQ827" s="385">
        <v>108</v>
      </c>
      <c r="AR827" s="237">
        <f t="shared" si="1616"/>
        <v>176.04</v>
      </c>
      <c r="AS827" s="96">
        <v>72</v>
      </c>
      <c r="AT827" s="431">
        <f t="shared" si="1617"/>
        <v>117.35999999999999</v>
      </c>
      <c r="AU827" s="420">
        <v>24</v>
      </c>
      <c r="AV827" s="431">
        <f t="shared" si="1618"/>
        <v>39.119999999999997</v>
      </c>
      <c r="AW827" s="385">
        <v>72</v>
      </c>
      <c r="AX827" s="431">
        <f t="shared" si="1619"/>
        <v>117.35999999999999</v>
      </c>
      <c r="AY827" s="386">
        <v>0</v>
      </c>
      <c r="AZ827" s="431">
        <f t="shared" si="1620"/>
        <v>0</v>
      </c>
      <c r="BA827" s="386">
        <v>12</v>
      </c>
      <c r="BB827" s="431">
        <f t="shared" si="1621"/>
        <v>19.559999999999999</v>
      </c>
      <c r="BC827" s="386">
        <v>12</v>
      </c>
      <c r="BD827" s="431">
        <f t="shared" si="1633"/>
        <v>19.559999999999999</v>
      </c>
      <c r="BE827" s="385">
        <v>72</v>
      </c>
      <c r="BF827" s="431">
        <f t="shared" si="1622"/>
        <v>117.35999999999999</v>
      </c>
      <c r="BG827" s="386">
        <v>0</v>
      </c>
      <c r="BH827" s="431">
        <f t="shared" si="1623"/>
        <v>0</v>
      </c>
      <c r="BI827" s="386">
        <v>120</v>
      </c>
      <c r="BJ827" s="431">
        <f t="shared" si="1624"/>
        <v>195.6</v>
      </c>
      <c r="BK827" s="385">
        <v>24</v>
      </c>
      <c r="BL827" s="445">
        <f t="shared" si="1625"/>
        <v>39.119999999999997</v>
      </c>
      <c r="BM827" s="77" t="s">
        <v>1557</v>
      </c>
      <c r="BN827" s="306"/>
      <c r="BO827" s="599"/>
      <c r="BP827" s="306" t="str">
        <f t="shared" si="1634"/>
        <v>N98225-KD1</v>
      </c>
    </row>
    <row r="828" spans="1:68" ht="14.25" hidden="1" customHeight="1">
      <c r="A828" s="493" t="s">
        <v>864</v>
      </c>
      <c r="B828" s="130" t="s">
        <v>1422</v>
      </c>
      <c r="C828" s="544" t="s">
        <v>87</v>
      </c>
      <c r="D828" s="549" t="s">
        <v>225</v>
      </c>
      <c r="E828" s="550" t="s">
        <v>194</v>
      </c>
      <c r="F828" s="1070"/>
      <c r="G828" s="214">
        <v>2021</v>
      </c>
      <c r="H828" s="176" t="s">
        <v>1558</v>
      </c>
      <c r="I828" s="176" t="s">
        <v>217</v>
      </c>
      <c r="J828" s="330" t="s">
        <v>196</v>
      </c>
      <c r="K828" s="176" t="s">
        <v>1559</v>
      </c>
      <c r="L828" s="176" t="s">
        <v>1221</v>
      </c>
      <c r="M828" s="327" t="s">
        <v>1461</v>
      </c>
      <c r="N828" s="55">
        <v>8.16</v>
      </c>
      <c r="O828" s="55">
        <f t="shared" si="1626"/>
        <v>10.29</v>
      </c>
      <c r="P828" s="55">
        <v>10.29</v>
      </c>
      <c r="Q828" s="55">
        <f t="shared" si="1627"/>
        <v>10.29</v>
      </c>
      <c r="R828" s="55">
        <f t="shared" si="1627"/>
        <v>10.29</v>
      </c>
      <c r="S828" s="55">
        <f t="shared" si="1627"/>
        <v>10.29</v>
      </c>
      <c r="T828" s="55">
        <f t="shared" si="1627"/>
        <v>10.29</v>
      </c>
      <c r="U828" s="55">
        <f t="shared" si="1628"/>
        <v>10.29</v>
      </c>
      <c r="V828" s="55">
        <f t="shared" si="1628"/>
        <v>10.29</v>
      </c>
      <c r="W828" s="55">
        <f t="shared" si="1628"/>
        <v>10.29</v>
      </c>
      <c r="X828" s="55">
        <v>10.29</v>
      </c>
      <c r="Y828" s="55">
        <f t="shared" ref="Y828:AA828" si="1797">X828</f>
        <v>10.29</v>
      </c>
      <c r="Z828" s="55">
        <f t="shared" si="1797"/>
        <v>10.29</v>
      </c>
      <c r="AA828" s="55">
        <f t="shared" si="1797"/>
        <v>10.29</v>
      </c>
      <c r="AB828" s="147">
        <f t="shared" si="1630"/>
        <v>1.58</v>
      </c>
      <c r="AC828" s="147">
        <v>1.58</v>
      </c>
      <c r="AD828" s="147">
        <f t="shared" ref="AD828:AJ828" si="1798">AC828</f>
        <v>1.58</v>
      </c>
      <c r="AE828" s="147">
        <f t="shared" si="1798"/>
        <v>1.58</v>
      </c>
      <c r="AF828" s="147">
        <f t="shared" si="1798"/>
        <v>1.58</v>
      </c>
      <c r="AG828" s="147">
        <f t="shared" si="1798"/>
        <v>1.58</v>
      </c>
      <c r="AH828" s="147">
        <f t="shared" si="1798"/>
        <v>1.58</v>
      </c>
      <c r="AI828" s="147">
        <f t="shared" si="1798"/>
        <v>1.58</v>
      </c>
      <c r="AJ828" s="147">
        <f t="shared" si="1798"/>
        <v>1.58</v>
      </c>
      <c r="AK828" s="147">
        <v>1.58</v>
      </c>
      <c r="AL828" s="147">
        <f t="shared" ref="AL828:AN828" si="1799">AK828</f>
        <v>1.58</v>
      </c>
      <c r="AM828" s="147">
        <f t="shared" si="1799"/>
        <v>1.58</v>
      </c>
      <c r="AN828" s="147">
        <f t="shared" si="1799"/>
        <v>1.58</v>
      </c>
      <c r="AO828" s="420">
        <v>5112</v>
      </c>
      <c r="AP828" s="431">
        <f t="shared" si="1615"/>
        <v>8076.96</v>
      </c>
      <c r="AQ828" s="385">
        <v>4668</v>
      </c>
      <c r="AR828" s="237">
        <f t="shared" si="1616"/>
        <v>7375.4400000000005</v>
      </c>
      <c r="AS828" s="96">
        <v>3264</v>
      </c>
      <c r="AT828" s="431">
        <f t="shared" si="1617"/>
        <v>5157.12</v>
      </c>
      <c r="AU828" s="420">
        <v>2748</v>
      </c>
      <c r="AV828" s="431">
        <f t="shared" si="1618"/>
        <v>4341.84</v>
      </c>
      <c r="AW828" s="385">
        <v>4776</v>
      </c>
      <c r="AX828" s="431">
        <f t="shared" si="1619"/>
        <v>7546.08</v>
      </c>
      <c r="AY828" s="386">
        <v>0</v>
      </c>
      <c r="AZ828" s="431">
        <f t="shared" si="1620"/>
        <v>0</v>
      </c>
      <c r="BA828" s="386">
        <v>1164</v>
      </c>
      <c r="BB828" s="431">
        <f t="shared" si="1621"/>
        <v>1839.1200000000001</v>
      </c>
      <c r="BC828" s="386">
        <v>0</v>
      </c>
      <c r="BD828" s="431">
        <f t="shared" si="1633"/>
        <v>0</v>
      </c>
      <c r="BE828" s="385">
        <v>60</v>
      </c>
      <c r="BF828" s="431">
        <f t="shared" si="1622"/>
        <v>94.800000000000011</v>
      </c>
      <c r="BG828" s="386">
        <v>0</v>
      </c>
      <c r="BH828" s="431">
        <f t="shared" si="1623"/>
        <v>0</v>
      </c>
      <c r="BI828" s="386">
        <v>0</v>
      </c>
      <c r="BJ828" s="431">
        <f t="shared" si="1624"/>
        <v>0</v>
      </c>
      <c r="BK828" s="385">
        <v>0</v>
      </c>
      <c r="BL828" s="445">
        <f t="shared" si="1625"/>
        <v>0</v>
      </c>
      <c r="BM828" s="77" t="s">
        <v>1560</v>
      </c>
      <c r="BN828" s="306"/>
      <c r="BO828" s="599"/>
      <c r="BP828" s="306" t="str">
        <f t="shared" si="1634"/>
        <v>M55009-xx1</v>
      </c>
    </row>
    <row r="829" spans="1:68" ht="14.25" hidden="1" customHeight="1">
      <c r="A829" s="493" t="s">
        <v>864</v>
      </c>
      <c r="B829" s="130" t="s">
        <v>1422</v>
      </c>
      <c r="C829" s="544" t="s">
        <v>87</v>
      </c>
      <c r="D829" s="549" t="s">
        <v>225</v>
      </c>
      <c r="E829" s="550" t="s">
        <v>194</v>
      </c>
      <c r="F829" s="1070"/>
      <c r="G829" s="214">
        <v>2021</v>
      </c>
      <c r="H829" s="176" t="s">
        <v>1558</v>
      </c>
      <c r="I829" s="176" t="s">
        <v>217</v>
      </c>
      <c r="J829" s="330" t="s">
        <v>196</v>
      </c>
      <c r="K829" s="176" t="s">
        <v>1561</v>
      </c>
      <c r="L829" s="176" t="s">
        <v>1221</v>
      </c>
      <c r="M829" s="327" t="s">
        <v>1461</v>
      </c>
      <c r="N829" s="55">
        <v>7.98</v>
      </c>
      <c r="O829" s="55">
        <f t="shared" si="1626"/>
        <v>9.84</v>
      </c>
      <c r="P829" s="55">
        <v>9.84</v>
      </c>
      <c r="Q829" s="55">
        <f t="shared" si="1627"/>
        <v>9.84</v>
      </c>
      <c r="R829" s="55">
        <f t="shared" si="1627"/>
        <v>9.84</v>
      </c>
      <c r="S829" s="55">
        <f t="shared" si="1627"/>
        <v>9.84</v>
      </c>
      <c r="T829" s="55">
        <f t="shared" si="1627"/>
        <v>9.84</v>
      </c>
      <c r="U829" s="55">
        <f t="shared" si="1628"/>
        <v>9.84</v>
      </c>
      <c r="V829" s="55">
        <f t="shared" si="1628"/>
        <v>9.84</v>
      </c>
      <c r="W829" s="55">
        <f t="shared" si="1628"/>
        <v>9.84</v>
      </c>
      <c r="X829" s="55">
        <v>9.84</v>
      </c>
      <c r="Y829" s="55">
        <f t="shared" ref="Y829:AA829" si="1800">X829</f>
        <v>9.84</v>
      </c>
      <c r="Z829" s="55">
        <f t="shared" si="1800"/>
        <v>9.84</v>
      </c>
      <c r="AA829" s="55">
        <f t="shared" si="1800"/>
        <v>9.84</v>
      </c>
      <c r="AB829" s="147">
        <f t="shared" si="1630"/>
        <v>1.24</v>
      </c>
      <c r="AC829" s="147">
        <v>1.24</v>
      </c>
      <c r="AD829" s="147">
        <f t="shared" ref="AD829:AJ829" si="1801">AC829</f>
        <v>1.24</v>
      </c>
      <c r="AE829" s="147">
        <f t="shared" si="1801"/>
        <v>1.24</v>
      </c>
      <c r="AF829" s="147">
        <f t="shared" si="1801"/>
        <v>1.24</v>
      </c>
      <c r="AG829" s="147">
        <f t="shared" si="1801"/>
        <v>1.24</v>
      </c>
      <c r="AH829" s="147">
        <f t="shared" si="1801"/>
        <v>1.24</v>
      </c>
      <c r="AI829" s="147">
        <f t="shared" si="1801"/>
        <v>1.24</v>
      </c>
      <c r="AJ829" s="147">
        <f t="shared" si="1801"/>
        <v>1.24</v>
      </c>
      <c r="AK829" s="147">
        <v>1.24</v>
      </c>
      <c r="AL829" s="147">
        <f t="shared" ref="AL829:AN829" si="1802">AK829</f>
        <v>1.24</v>
      </c>
      <c r="AM829" s="147">
        <f t="shared" si="1802"/>
        <v>1.24</v>
      </c>
      <c r="AN829" s="147">
        <f t="shared" si="1802"/>
        <v>1.24</v>
      </c>
      <c r="AO829" s="420">
        <v>5248</v>
      </c>
      <c r="AP829" s="431">
        <f t="shared" si="1615"/>
        <v>6507.5199999999995</v>
      </c>
      <c r="AQ829" s="385">
        <v>384</v>
      </c>
      <c r="AR829" s="237">
        <f t="shared" si="1616"/>
        <v>476.15999999999997</v>
      </c>
      <c r="AS829" s="96">
        <v>768</v>
      </c>
      <c r="AT829" s="431">
        <f t="shared" si="1617"/>
        <v>952.31999999999994</v>
      </c>
      <c r="AU829" s="420">
        <v>5244</v>
      </c>
      <c r="AV829" s="431">
        <f t="shared" si="1618"/>
        <v>6502.56</v>
      </c>
      <c r="AW829" s="385">
        <v>1920</v>
      </c>
      <c r="AX829" s="431">
        <f t="shared" si="1619"/>
        <v>2380.8000000000002</v>
      </c>
      <c r="AY829" s="386">
        <v>0</v>
      </c>
      <c r="AZ829" s="431">
        <f t="shared" si="1620"/>
        <v>0</v>
      </c>
      <c r="BA829" s="386">
        <v>0</v>
      </c>
      <c r="BB829" s="431">
        <f t="shared" si="1621"/>
        <v>0</v>
      </c>
      <c r="BC829" s="386">
        <v>0</v>
      </c>
      <c r="BD829" s="431">
        <f t="shared" si="1633"/>
        <v>0</v>
      </c>
      <c r="BE829" s="385">
        <v>192</v>
      </c>
      <c r="BF829" s="431">
        <f t="shared" si="1622"/>
        <v>238.07999999999998</v>
      </c>
      <c r="BG829" s="386">
        <v>756</v>
      </c>
      <c r="BH829" s="431">
        <f t="shared" si="1623"/>
        <v>937.43999999999994</v>
      </c>
      <c r="BI829" s="386">
        <v>372</v>
      </c>
      <c r="BJ829" s="431">
        <f t="shared" si="1624"/>
        <v>461.28</v>
      </c>
      <c r="BK829" s="385">
        <v>1548</v>
      </c>
      <c r="BL829" s="445">
        <f t="shared" si="1625"/>
        <v>1919.52</v>
      </c>
      <c r="BM829" s="77" t="s">
        <v>1562</v>
      </c>
      <c r="BN829" s="306"/>
      <c r="BO829" s="599"/>
      <c r="BP829" s="306" t="str">
        <f t="shared" si="1634"/>
        <v>M55010-xx1</v>
      </c>
    </row>
    <row r="830" spans="1:68" ht="14.25" hidden="1" customHeight="1">
      <c r="A830" s="493" t="s">
        <v>864</v>
      </c>
      <c r="B830" s="130" t="s">
        <v>1422</v>
      </c>
      <c r="C830" s="544" t="s">
        <v>87</v>
      </c>
      <c r="D830" s="549" t="s">
        <v>225</v>
      </c>
      <c r="E830" s="550" t="s">
        <v>194</v>
      </c>
      <c r="F830" s="1070"/>
      <c r="G830" s="214">
        <v>2021</v>
      </c>
      <c r="H830" s="176" t="s">
        <v>1558</v>
      </c>
      <c r="I830" s="176" t="s">
        <v>217</v>
      </c>
      <c r="J830" s="330" t="s">
        <v>196</v>
      </c>
      <c r="K830" s="176" t="s">
        <v>1559</v>
      </c>
      <c r="L830" s="176" t="s">
        <v>1221</v>
      </c>
      <c r="M830" s="327" t="s">
        <v>1461</v>
      </c>
      <c r="N830" s="55">
        <v>9.5500000000000007</v>
      </c>
      <c r="O830" s="55">
        <f t="shared" si="1626"/>
        <v>9.9</v>
      </c>
      <c r="P830" s="55">
        <v>9.9</v>
      </c>
      <c r="Q830" s="55">
        <f t="shared" si="1627"/>
        <v>9.9</v>
      </c>
      <c r="R830" s="55">
        <f t="shared" si="1627"/>
        <v>9.9</v>
      </c>
      <c r="S830" s="55">
        <f t="shared" si="1627"/>
        <v>9.9</v>
      </c>
      <c r="T830" s="55">
        <f t="shared" si="1627"/>
        <v>9.9</v>
      </c>
      <c r="U830" s="55">
        <f t="shared" si="1628"/>
        <v>9.9</v>
      </c>
      <c r="V830" s="55">
        <f t="shared" si="1628"/>
        <v>9.9</v>
      </c>
      <c r="W830" s="55">
        <f t="shared" si="1628"/>
        <v>9.9</v>
      </c>
      <c r="X830" s="55">
        <v>9.9</v>
      </c>
      <c r="Y830" s="55">
        <f t="shared" ref="Y830:AA830" si="1803">X830</f>
        <v>9.9</v>
      </c>
      <c r="Z830" s="55">
        <f t="shared" si="1803"/>
        <v>9.9</v>
      </c>
      <c r="AA830" s="55">
        <f t="shared" si="1803"/>
        <v>9.9</v>
      </c>
      <c r="AB830" s="147">
        <f t="shared" si="1630"/>
        <v>0.76</v>
      </c>
      <c r="AC830" s="147">
        <v>0.76</v>
      </c>
      <c r="AD830" s="147">
        <f t="shared" ref="AD830:AJ830" si="1804">AC830</f>
        <v>0.76</v>
      </c>
      <c r="AE830" s="147">
        <f t="shared" si="1804"/>
        <v>0.76</v>
      </c>
      <c r="AF830" s="147">
        <f t="shared" si="1804"/>
        <v>0.76</v>
      </c>
      <c r="AG830" s="147">
        <f t="shared" si="1804"/>
        <v>0.76</v>
      </c>
      <c r="AH830" s="147">
        <f t="shared" si="1804"/>
        <v>0.76</v>
      </c>
      <c r="AI830" s="147">
        <f t="shared" si="1804"/>
        <v>0.76</v>
      </c>
      <c r="AJ830" s="147">
        <f t="shared" si="1804"/>
        <v>0.76</v>
      </c>
      <c r="AK830" s="147">
        <v>0.76</v>
      </c>
      <c r="AL830" s="147">
        <f t="shared" ref="AL830:AN830" si="1805">AK830</f>
        <v>0.76</v>
      </c>
      <c r="AM830" s="147">
        <f t="shared" si="1805"/>
        <v>0.76</v>
      </c>
      <c r="AN830" s="147">
        <f t="shared" si="1805"/>
        <v>0.76</v>
      </c>
      <c r="AO830" s="420">
        <v>0</v>
      </c>
      <c r="AP830" s="431">
        <f t="shared" si="1615"/>
        <v>0</v>
      </c>
      <c r="AQ830" s="385">
        <v>0</v>
      </c>
      <c r="AR830" s="237">
        <f t="shared" si="1616"/>
        <v>0</v>
      </c>
      <c r="AS830" s="96">
        <v>0</v>
      </c>
      <c r="AT830" s="431">
        <f t="shared" si="1617"/>
        <v>0</v>
      </c>
      <c r="AU830" s="420">
        <v>0</v>
      </c>
      <c r="AV830" s="431">
        <f t="shared" si="1618"/>
        <v>0</v>
      </c>
      <c r="AW830" s="385">
        <v>0</v>
      </c>
      <c r="AX830" s="431">
        <f t="shared" si="1619"/>
        <v>0</v>
      </c>
      <c r="AY830" s="386">
        <v>0</v>
      </c>
      <c r="AZ830" s="431">
        <f t="shared" si="1620"/>
        <v>0</v>
      </c>
      <c r="BA830" s="386">
        <v>0</v>
      </c>
      <c r="BB830" s="431">
        <f t="shared" si="1621"/>
        <v>0</v>
      </c>
      <c r="BC830" s="386">
        <v>0</v>
      </c>
      <c r="BD830" s="431">
        <f t="shared" si="1633"/>
        <v>0</v>
      </c>
      <c r="BE830" s="385">
        <v>0</v>
      </c>
      <c r="BF830" s="431">
        <f t="shared" si="1622"/>
        <v>0</v>
      </c>
      <c r="BG830" s="386">
        <v>0</v>
      </c>
      <c r="BH830" s="431">
        <f t="shared" si="1623"/>
        <v>0</v>
      </c>
      <c r="BI830" s="386">
        <v>0</v>
      </c>
      <c r="BJ830" s="431">
        <f t="shared" si="1624"/>
        <v>0</v>
      </c>
      <c r="BK830" s="385">
        <v>0</v>
      </c>
      <c r="BL830" s="445">
        <f t="shared" si="1625"/>
        <v>0</v>
      </c>
      <c r="BM830" s="77" t="s">
        <v>1563</v>
      </c>
      <c r="BN830" s="306"/>
      <c r="BO830" s="599"/>
      <c r="BP830" s="306" t="str">
        <f t="shared" si="1634"/>
        <v>N51139-xx1</v>
      </c>
    </row>
    <row r="831" spans="1:68" ht="14.25" hidden="1" customHeight="1">
      <c r="A831" s="493" t="s">
        <v>864</v>
      </c>
      <c r="B831" s="130" t="s">
        <v>1422</v>
      </c>
      <c r="C831" s="544" t="s">
        <v>87</v>
      </c>
      <c r="D831" s="549" t="s">
        <v>225</v>
      </c>
      <c r="E831" s="550" t="s">
        <v>194</v>
      </c>
      <c r="F831" s="1070"/>
      <c r="G831" s="214">
        <v>2021</v>
      </c>
      <c r="H831" s="176" t="s">
        <v>1558</v>
      </c>
      <c r="I831" s="176" t="s">
        <v>217</v>
      </c>
      <c r="J831" s="330" t="s">
        <v>196</v>
      </c>
      <c r="K831" s="176" t="s">
        <v>1559</v>
      </c>
      <c r="L831" s="176" t="s">
        <v>167</v>
      </c>
      <c r="M831" s="327" t="s">
        <v>1469</v>
      </c>
      <c r="N831" s="55">
        <v>8.16</v>
      </c>
      <c r="O831" s="55">
        <f t="shared" si="1626"/>
        <v>9.99</v>
      </c>
      <c r="P831" s="55">
        <v>9.99</v>
      </c>
      <c r="Q831" s="55">
        <f t="shared" si="1627"/>
        <v>9.99</v>
      </c>
      <c r="R831" s="55">
        <f t="shared" si="1627"/>
        <v>9.99</v>
      </c>
      <c r="S831" s="55">
        <f t="shared" si="1627"/>
        <v>9.99</v>
      </c>
      <c r="T831" s="55">
        <f t="shared" si="1627"/>
        <v>9.99</v>
      </c>
      <c r="U831" s="55">
        <f t="shared" si="1628"/>
        <v>9.99</v>
      </c>
      <c r="V831" s="55">
        <f t="shared" si="1628"/>
        <v>9.99</v>
      </c>
      <c r="W831" s="55">
        <f t="shared" si="1628"/>
        <v>9.99</v>
      </c>
      <c r="X831" s="55">
        <v>9.99</v>
      </c>
      <c r="Y831" s="55">
        <f t="shared" ref="Y831:AA831" si="1806">X831</f>
        <v>9.99</v>
      </c>
      <c r="Z831" s="55">
        <f t="shared" si="1806"/>
        <v>9.99</v>
      </c>
      <c r="AA831" s="55">
        <f t="shared" si="1806"/>
        <v>9.99</v>
      </c>
      <c r="AB831" s="147">
        <f t="shared" si="1630"/>
        <v>1.58</v>
      </c>
      <c r="AC831" s="147">
        <v>1.58</v>
      </c>
      <c r="AD831" s="147">
        <f t="shared" ref="AD831:AJ831" si="1807">AC831</f>
        <v>1.58</v>
      </c>
      <c r="AE831" s="147">
        <f t="shared" si="1807"/>
        <v>1.58</v>
      </c>
      <c r="AF831" s="147">
        <f t="shared" si="1807"/>
        <v>1.58</v>
      </c>
      <c r="AG831" s="147">
        <f t="shared" si="1807"/>
        <v>1.58</v>
      </c>
      <c r="AH831" s="147">
        <f t="shared" si="1807"/>
        <v>1.58</v>
      </c>
      <c r="AI831" s="147">
        <f t="shared" si="1807"/>
        <v>1.58</v>
      </c>
      <c r="AJ831" s="147">
        <f t="shared" si="1807"/>
        <v>1.58</v>
      </c>
      <c r="AK831" s="147">
        <v>1.58</v>
      </c>
      <c r="AL831" s="147">
        <f t="shared" ref="AL831:AN831" si="1808">AK831</f>
        <v>1.58</v>
      </c>
      <c r="AM831" s="147">
        <f t="shared" si="1808"/>
        <v>1.58</v>
      </c>
      <c r="AN831" s="147">
        <f t="shared" si="1808"/>
        <v>1.58</v>
      </c>
      <c r="AO831" s="420">
        <v>348</v>
      </c>
      <c r="AP831" s="431">
        <f t="shared" si="1615"/>
        <v>549.84</v>
      </c>
      <c r="AQ831" s="385">
        <v>96</v>
      </c>
      <c r="AR831" s="237">
        <f t="shared" si="1616"/>
        <v>151.68</v>
      </c>
      <c r="AS831" s="96">
        <v>240</v>
      </c>
      <c r="AT831" s="431">
        <f t="shared" si="1617"/>
        <v>379.20000000000005</v>
      </c>
      <c r="AU831" s="420">
        <v>204</v>
      </c>
      <c r="AV831" s="431">
        <f t="shared" si="1618"/>
        <v>322.32</v>
      </c>
      <c r="AW831" s="385">
        <v>0</v>
      </c>
      <c r="AX831" s="431">
        <f t="shared" si="1619"/>
        <v>0</v>
      </c>
      <c r="AY831" s="386">
        <v>0</v>
      </c>
      <c r="AZ831" s="431">
        <f t="shared" si="1620"/>
        <v>0</v>
      </c>
      <c r="BA831" s="386">
        <v>0</v>
      </c>
      <c r="BB831" s="431">
        <f t="shared" si="1621"/>
        <v>0</v>
      </c>
      <c r="BC831" s="386">
        <v>0</v>
      </c>
      <c r="BD831" s="431">
        <f t="shared" si="1633"/>
        <v>0</v>
      </c>
      <c r="BE831" s="385">
        <v>0</v>
      </c>
      <c r="BF831" s="431">
        <f t="shared" si="1622"/>
        <v>0</v>
      </c>
      <c r="BG831" s="386">
        <v>0</v>
      </c>
      <c r="BH831" s="431">
        <f t="shared" si="1623"/>
        <v>0</v>
      </c>
      <c r="BI831" s="386">
        <v>0</v>
      </c>
      <c r="BJ831" s="431">
        <f t="shared" si="1624"/>
        <v>0</v>
      </c>
      <c r="BK831" s="385">
        <v>0</v>
      </c>
      <c r="BL831" s="445">
        <f t="shared" si="1625"/>
        <v>0</v>
      </c>
      <c r="BM831" s="77" t="s">
        <v>1560</v>
      </c>
      <c r="BN831" s="306"/>
      <c r="BO831" s="599"/>
      <c r="BP831" s="306" t="str">
        <f t="shared" si="1634"/>
        <v>M55009-xx1</v>
      </c>
    </row>
    <row r="832" spans="1:68" ht="14.25" hidden="1" customHeight="1">
      <c r="A832" s="493" t="s">
        <v>864</v>
      </c>
      <c r="B832" s="130" t="s">
        <v>1422</v>
      </c>
      <c r="C832" s="544" t="s">
        <v>87</v>
      </c>
      <c r="D832" s="549" t="s">
        <v>225</v>
      </c>
      <c r="E832" s="550" t="s">
        <v>194</v>
      </c>
      <c r="F832" s="1070"/>
      <c r="G832" s="214">
        <v>2021</v>
      </c>
      <c r="H832" s="176" t="s">
        <v>1558</v>
      </c>
      <c r="I832" s="176" t="s">
        <v>217</v>
      </c>
      <c r="J832" s="330" t="s">
        <v>196</v>
      </c>
      <c r="K832" s="176" t="s">
        <v>1559</v>
      </c>
      <c r="L832" s="176" t="s">
        <v>167</v>
      </c>
      <c r="M832" s="327" t="s">
        <v>1469</v>
      </c>
      <c r="N832" s="55">
        <v>9.2100000000000009</v>
      </c>
      <c r="O832" s="55">
        <f t="shared" si="1626"/>
        <v>11.04</v>
      </c>
      <c r="P832" s="55">
        <v>11.04</v>
      </c>
      <c r="Q832" s="55">
        <f t="shared" si="1627"/>
        <v>11.04</v>
      </c>
      <c r="R832" s="55">
        <f t="shared" si="1627"/>
        <v>11.04</v>
      </c>
      <c r="S832" s="55">
        <f t="shared" si="1627"/>
        <v>11.04</v>
      </c>
      <c r="T832" s="55">
        <f t="shared" si="1627"/>
        <v>11.04</v>
      </c>
      <c r="U832" s="55">
        <f t="shared" si="1628"/>
        <v>11.04</v>
      </c>
      <c r="V832" s="55">
        <f t="shared" si="1628"/>
        <v>11.04</v>
      </c>
      <c r="W832" s="55">
        <f t="shared" si="1628"/>
        <v>11.04</v>
      </c>
      <c r="X832" s="55">
        <v>11.04</v>
      </c>
      <c r="Y832" s="55">
        <f t="shared" ref="Y832:AA832" si="1809">X832</f>
        <v>11.04</v>
      </c>
      <c r="Z832" s="55">
        <f t="shared" si="1809"/>
        <v>11.04</v>
      </c>
      <c r="AA832" s="55">
        <f t="shared" si="1809"/>
        <v>11.04</v>
      </c>
      <c r="AB832" s="147">
        <f t="shared" si="1630"/>
        <v>1.63</v>
      </c>
      <c r="AC832" s="147">
        <v>1.63</v>
      </c>
      <c r="AD832" s="147">
        <f t="shared" ref="AD832:AJ832" si="1810">AC832</f>
        <v>1.63</v>
      </c>
      <c r="AE832" s="147">
        <f t="shared" si="1810"/>
        <v>1.63</v>
      </c>
      <c r="AF832" s="147">
        <f t="shared" si="1810"/>
        <v>1.63</v>
      </c>
      <c r="AG832" s="147">
        <f t="shared" si="1810"/>
        <v>1.63</v>
      </c>
      <c r="AH832" s="147">
        <f t="shared" si="1810"/>
        <v>1.63</v>
      </c>
      <c r="AI832" s="147">
        <f t="shared" si="1810"/>
        <v>1.63</v>
      </c>
      <c r="AJ832" s="147">
        <f t="shared" si="1810"/>
        <v>1.63</v>
      </c>
      <c r="AK832" s="147">
        <v>1.63</v>
      </c>
      <c r="AL832" s="147">
        <f t="shared" ref="AL832:AN832" si="1811">AK832</f>
        <v>1.63</v>
      </c>
      <c r="AM832" s="147">
        <f t="shared" si="1811"/>
        <v>1.63</v>
      </c>
      <c r="AN832" s="147">
        <f t="shared" si="1811"/>
        <v>1.63</v>
      </c>
      <c r="AO832" s="420">
        <v>0</v>
      </c>
      <c r="AP832" s="431">
        <f t="shared" si="1615"/>
        <v>0</v>
      </c>
      <c r="AQ832" s="385">
        <v>0</v>
      </c>
      <c r="AR832" s="237">
        <f t="shared" si="1616"/>
        <v>0</v>
      </c>
      <c r="AS832" s="96">
        <v>0</v>
      </c>
      <c r="AT832" s="431">
        <f t="shared" si="1617"/>
        <v>0</v>
      </c>
      <c r="AU832" s="420">
        <v>0</v>
      </c>
      <c r="AV832" s="431">
        <f t="shared" si="1618"/>
        <v>0</v>
      </c>
      <c r="AW832" s="385">
        <v>0</v>
      </c>
      <c r="AX832" s="431">
        <f t="shared" si="1619"/>
        <v>0</v>
      </c>
      <c r="AY832" s="386">
        <v>0</v>
      </c>
      <c r="AZ832" s="431">
        <f t="shared" si="1620"/>
        <v>0</v>
      </c>
      <c r="BA832" s="386">
        <v>0</v>
      </c>
      <c r="BB832" s="431">
        <f t="shared" si="1621"/>
        <v>0</v>
      </c>
      <c r="BC832" s="386">
        <v>0</v>
      </c>
      <c r="BD832" s="431">
        <f t="shared" si="1633"/>
        <v>0</v>
      </c>
      <c r="BE832" s="385">
        <v>0</v>
      </c>
      <c r="BF832" s="431">
        <f t="shared" si="1622"/>
        <v>0</v>
      </c>
      <c r="BG832" s="386">
        <v>0</v>
      </c>
      <c r="BH832" s="431">
        <f t="shared" si="1623"/>
        <v>0</v>
      </c>
      <c r="BI832" s="386">
        <v>0</v>
      </c>
      <c r="BJ832" s="431">
        <f t="shared" si="1624"/>
        <v>0</v>
      </c>
      <c r="BK832" s="385">
        <v>0</v>
      </c>
      <c r="BL832" s="445">
        <f t="shared" si="1625"/>
        <v>0</v>
      </c>
      <c r="BM832" s="77" t="s">
        <v>1564</v>
      </c>
      <c r="BN832" s="306"/>
      <c r="BO832" s="599"/>
      <c r="BP832" s="306" t="str">
        <f t="shared" si="1634"/>
        <v>M55009-KD1</v>
      </c>
    </row>
    <row r="833" spans="1:68" ht="14.25" hidden="1" customHeight="1">
      <c r="A833" s="493" t="s">
        <v>864</v>
      </c>
      <c r="B833" s="130" t="s">
        <v>1422</v>
      </c>
      <c r="C833" s="544" t="s">
        <v>87</v>
      </c>
      <c r="D833" s="549" t="s">
        <v>225</v>
      </c>
      <c r="E833" s="550" t="s">
        <v>194</v>
      </c>
      <c r="F833" s="1070"/>
      <c r="G833" s="214">
        <v>2021</v>
      </c>
      <c r="H833" s="176" t="s">
        <v>1558</v>
      </c>
      <c r="I833" s="176" t="s">
        <v>217</v>
      </c>
      <c r="J833" s="330" t="s">
        <v>196</v>
      </c>
      <c r="K833" s="176" t="s">
        <v>1561</v>
      </c>
      <c r="L833" s="176" t="s">
        <v>167</v>
      </c>
      <c r="M833" s="327" t="s">
        <v>1469</v>
      </c>
      <c r="N833" s="55">
        <v>7.98</v>
      </c>
      <c r="O833" s="55">
        <f t="shared" si="1626"/>
        <v>9.5399999999999991</v>
      </c>
      <c r="P833" s="55">
        <v>9.5399999999999991</v>
      </c>
      <c r="Q833" s="55">
        <f t="shared" si="1627"/>
        <v>9.5399999999999991</v>
      </c>
      <c r="R833" s="55">
        <f t="shared" si="1627"/>
        <v>9.5399999999999991</v>
      </c>
      <c r="S833" s="55">
        <f t="shared" si="1627"/>
        <v>9.5399999999999991</v>
      </c>
      <c r="T833" s="55">
        <f t="shared" si="1627"/>
        <v>9.5399999999999991</v>
      </c>
      <c r="U833" s="55">
        <f t="shared" si="1628"/>
        <v>9.5399999999999991</v>
      </c>
      <c r="V833" s="55">
        <f t="shared" si="1628"/>
        <v>9.5399999999999991</v>
      </c>
      <c r="W833" s="55">
        <f t="shared" si="1628"/>
        <v>9.5399999999999991</v>
      </c>
      <c r="X833" s="55">
        <v>9.5399999999999991</v>
      </c>
      <c r="Y833" s="55">
        <f t="shared" ref="Y833:AA833" si="1812">X833</f>
        <v>9.5399999999999991</v>
      </c>
      <c r="Z833" s="55">
        <f t="shared" si="1812"/>
        <v>9.5399999999999991</v>
      </c>
      <c r="AA833" s="55">
        <f t="shared" si="1812"/>
        <v>9.5399999999999991</v>
      </c>
      <c r="AB833" s="147">
        <f t="shared" si="1630"/>
        <v>1.24</v>
      </c>
      <c r="AC833" s="147">
        <v>1.24</v>
      </c>
      <c r="AD833" s="147">
        <f t="shared" ref="AD833:AJ833" si="1813">AC833</f>
        <v>1.24</v>
      </c>
      <c r="AE833" s="147">
        <f t="shared" si="1813"/>
        <v>1.24</v>
      </c>
      <c r="AF833" s="147">
        <f t="shared" si="1813"/>
        <v>1.24</v>
      </c>
      <c r="AG833" s="147">
        <f t="shared" si="1813"/>
        <v>1.24</v>
      </c>
      <c r="AH833" s="147">
        <f t="shared" si="1813"/>
        <v>1.24</v>
      </c>
      <c r="AI833" s="147">
        <f t="shared" si="1813"/>
        <v>1.24</v>
      </c>
      <c r="AJ833" s="147">
        <f t="shared" si="1813"/>
        <v>1.24</v>
      </c>
      <c r="AK833" s="147">
        <v>1.24</v>
      </c>
      <c r="AL833" s="147">
        <f t="shared" ref="AL833:AN833" si="1814">AK833</f>
        <v>1.24</v>
      </c>
      <c r="AM833" s="147">
        <f t="shared" si="1814"/>
        <v>1.24</v>
      </c>
      <c r="AN833" s="147">
        <f t="shared" si="1814"/>
        <v>1.24</v>
      </c>
      <c r="AO833" s="420">
        <v>108</v>
      </c>
      <c r="AP833" s="431">
        <f t="shared" si="1615"/>
        <v>133.91999999999999</v>
      </c>
      <c r="AQ833" s="385">
        <v>12</v>
      </c>
      <c r="AR833" s="237">
        <f t="shared" si="1616"/>
        <v>14.879999999999999</v>
      </c>
      <c r="AS833" s="96">
        <v>276</v>
      </c>
      <c r="AT833" s="431">
        <f t="shared" si="1617"/>
        <v>342.24</v>
      </c>
      <c r="AU833" s="420">
        <v>72</v>
      </c>
      <c r="AV833" s="431">
        <f t="shared" si="1618"/>
        <v>89.28</v>
      </c>
      <c r="AW833" s="385">
        <v>0</v>
      </c>
      <c r="AX833" s="431">
        <f t="shared" si="1619"/>
        <v>0</v>
      </c>
      <c r="AY833" s="386">
        <v>36</v>
      </c>
      <c r="AZ833" s="431">
        <f t="shared" si="1620"/>
        <v>44.64</v>
      </c>
      <c r="BA833" s="386">
        <v>0</v>
      </c>
      <c r="BB833" s="431">
        <f t="shared" si="1621"/>
        <v>0</v>
      </c>
      <c r="BC833" s="386">
        <v>0</v>
      </c>
      <c r="BD833" s="431">
        <f t="shared" si="1633"/>
        <v>0</v>
      </c>
      <c r="BE833" s="385">
        <v>0</v>
      </c>
      <c r="BF833" s="431">
        <f t="shared" si="1622"/>
        <v>0</v>
      </c>
      <c r="BG833" s="386">
        <v>0</v>
      </c>
      <c r="BH833" s="431">
        <f t="shared" si="1623"/>
        <v>0</v>
      </c>
      <c r="BI833" s="386">
        <v>0</v>
      </c>
      <c r="BJ833" s="431">
        <f t="shared" si="1624"/>
        <v>0</v>
      </c>
      <c r="BK833" s="385">
        <v>0</v>
      </c>
      <c r="BL833" s="445">
        <f t="shared" si="1625"/>
        <v>0</v>
      </c>
      <c r="BM833" s="77" t="s">
        <v>1562</v>
      </c>
      <c r="BN833" s="306"/>
      <c r="BO833" s="599"/>
      <c r="BP833" s="306" t="str">
        <f t="shared" si="1634"/>
        <v>M55010-xx1</v>
      </c>
    </row>
    <row r="834" spans="1:68" ht="14.25" hidden="1" customHeight="1">
      <c r="A834" s="493" t="s">
        <v>864</v>
      </c>
      <c r="B834" s="130" t="s">
        <v>1422</v>
      </c>
      <c r="C834" s="544" t="s">
        <v>87</v>
      </c>
      <c r="D834" s="549" t="s">
        <v>225</v>
      </c>
      <c r="E834" s="550" t="s">
        <v>194</v>
      </c>
      <c r="F834" s="1070"/>
      <c r="G834" s="214">
        <v>2021</v>
      </c>
      <c r="H834" s="176" t="s">
        <v>1558</v>
      </c>
      <c r="I834" s="176" t="s">
        <v>217</v>
      </c>
      <c r="J834" s="330" t="s">
        <v>196</v>
      </c>
      <c r="K834" s="176" t="s">
        <v>1561</v>
      </c>
      <c r="L834" s="176" t="s">
        <v>167</v>
      </c>
      <c r="M834" s="327" t="s">
        <v>1469</v>
      </c>
      <c r="N834" s="55">
        <v>9.0300000000000011</v>
      </c>
      <c r="O834" s="55">
        <f t="shared" si="1626"/>
        <v>10.59</v>
      </c>
      <c r="P834" s="55">
        <v>10.59</v>
      </c>
      <c r="Q834" s="55">
        <f t="shared" si="1627"/>
        <v>10.59</v>
      </c>
      <c r="R834" s="55">
        <f t="shared" si="1627"/>
        <v>10.59</v>
      </c>
      <c r="S834" s="55">
        <f t="shared" si="1627"/>
        <v>10.59</v>
      </c>
      <c r="T834" s="55">
        <f t="shared" si="1627"/>
        <v>10.59</v>
      </c>
      <c r="U834" s="55">
        <f t="shared" si="1628"/>
        <v>10.59</v>
      </c>
      <c r="V834" s="55">
        <f t="shared" si="1628"/>
        <v>10.59</v>
      </c>
      <c r="W834" s="55">
        <f t="shared" si="1628"/>
        <v>10.59</v>
      </c>
      <c r="X834" s="55">
        <v>10.59</v>
      </c>
      <c r="Y834" s="55">
        <f t="shared" ref="Y834:AA834" si="1815">X834</f>
        <v>10.59</v>
      </c>
      <c r="Z834" s="55">
        <f t="shared" si="1815"/>
        <v>10.59</v>
      </c>
      <c r="AA834" s="55">
        <f t="shared" si="1815"/>
        <v>10.59</v>
      </c>
      <c r="AB834" s="147">
        <f t="shared" si="1630"/>
        <v>1.89</v>
      </c>
      <c r="AC834" s="147">
        <v>1.89</v>
      </c>
      <c r="AD834" s="147">
        <f t="shared" ref="AD834:AJ834" si="1816">AC834</f>
        <v>1.89</v>
      </c>
      <c r="AE834" s="147">
        <f t="shared" si="1816"/>
        <v>1.89</v>
      </c>
      <c r="AF834" s="147">
        <f t="shared" si="1816"/>
        <v>1.89</v>
      </c>
      <c r="AG834" s="147">
        <f t="shared" si="1816"/>
        <v>1.89</v>
      </c>
      <c r="AH834" s="147">
        <f t="shared" si="1816"/>
        <v>1.89</v>
      </c>
      <c r="AI834" s="147">
        <f t="shared" si="1816"/>
        <v>1.89</v>
      </c>
      <c r="AJ834" s="147">
        <f t="shared" si="1816"/>
        <v>1.89</v>
      </c>
      <c r="AK834" s="147">
        <v>1.89</v>
      </c>
      <c r="AL834" s="147">
        <f t="shared" ref="AL834:AN834" si="1817">AK834</f>
        <v>1.89</v>
      </c>
      <c r="AM834" s="147">
        <f t="shared" si="1817"/>
        <v>1.89</v>
      </c>
      <c r="AN834" s="147">
        <f t="shared" si="1817"/>
        <v>1.89</v>
      </c>
      <c r="AO834" s="420">
        <v>0</v>
      </c>
      <c r="AP834" s="431">
        <f t="shared" si="1615"/>
        <v>0</v>
      </c>
      <c r="AQ834" s="385">
        <v>0</v>
      </c>
      <c r="AR834" s="237">
        <f t="shared" si="1616"/>
        <v>0</v>
      </c>
      <c r="AS834" s="96">
        <v>0</v>
      </c>
      <c r="AT834" s="431">
        <f t="shared" si="1617"/>
        <v>0</v>
      </c>
      <c r="AU834" s="420">
        <v>0</v>
      </c>
      <c r="AV834" s="431">
        <f t="shared" si="1618"/>
        <v>0</v>
      </c>
      <c r="AW834" s="385">
        <v>0</v>
      </c>
      <c r="AX834" s="431">
        <f t="shared" si="1619"/>
        <v>0</v>
      </c>
      <c r="AY834" s="386">
        <v>0</v>
      </c>
      <c r="AZ834" s="431">
        <f t="shared" si="1620"/>
        <v>0</v>
      </c>
      <c r="BA834" s="386">
        <v>0</v>
      </c>
      <c r="BB834" s="431">
        <f t="shared" si="1621"/>
        <v>0</v>
      </c>
      <c r="BC834" s="386">
        <v>0</v>
      </c>
      <c r="BD834" s="431">
        <f t="shared" si="1633"/>
        <v>0</v>
      </c>
      <c r="BE834" s="385">
        <v>0</v>
      </c>
      <c r="BF834" s="431">
        <f t="shared" si="1622"/>
        <v>0</v>
      </c>
      <c r="BG834" s="386">
        <v>0</v>
      </c>
      <c r="BH834" s="431">
        <f t="shared" si="1623"/>
        <v>0</v>
      </c>
      <c r="BI834" s="386">
        <v>0</v>
      </c>
      <c r="BJ834" s="431">
        <f t="shared" si="1624"/>
        <v>0</v>
      </c>
      <c r="BK834" s="385">
        <v>0</v>
      </c>
      <c r="BL834" s="445">
        <f t="shared" si="1625"/>
        <v>0</v>
      </c>
      <c r="BM834" s="77" t="s">
        <v>1565</v>
      </c>
      <c r="BN834" s="306"/>
      <c r="BO834" s="599"/>
      <c r="BP834" s="306" t="str">
        <f t="shared" si="1634"/>
        <v>M55010-KD1</v>
      </c>
    </row>
    <row r="835" spans="1:68" ht="14.25" hidden="1" customHeight="1">
      <c r="A835" s="493" t="s">
        <v>864</v>
      </c>
      <c r="B835" s="130" t="s">
        <v>1422</v>
      </c>
      <c r="C835" s="544" t="s">
        <v>87</v>
      </c>
      <c r="D835" s="549" t="s">
        <v>225</v>
      </c>
      <c r="E835" s="550" t="s">
        <v>194</v>
      </c>
      <c r="F835" s="1070"/>
      <c r="G835" s="214">
        <v>2021</v>
      </c>
      <c r="H835" s="176" t="s">
        <v>1558</v>
      </c>
      <c r="I835" s="176" t="s">
        <v>217</v>
      </c>
      <c r="J835" s="330" t="s">
        <v>196</v>
      </c>
      <c r="K835" s="176" t="s">
        <v>1559</v>
      </c>
      <c r="L835" s="176" t="s">
        <v>167</v>
      </c>
      <c r="M835" s="327" t="s">
        <v>870</v>
      </c>
      <c r="N835" s="55">
        <v>8.16</v>
      </c>
      <c r="O835" s="55">
        <f t="shared" si="1626"/>
        <v>9.94</v>
      </c>
      <c r="P835" s="55">
        <v>9.94</v>
      </c>
      <c r="Q835" s="55">
        <f t="shared" si="1627"/>
        <v>9.94</v>
      </c>
      <c r="R835" s="55">
        <f t="shared" si="1627"/>
        <v>9.94</v>
      </c>
      <c r="S835" s="55">
        <f t="shared" si="1627"/>
        <v>9.94</v>
      </c>
      <c r="T835" s="55">
        <f t="shared" si="1627"/>
        <v>9.94</v>
      </c>
      <c r="U835" s="55">
        <f t="shared" si="1628"/>
        <v>9.94</v>
      </c>
      <c r="V835" s="55">
        <f t="shared" si="1628"/>
        <v>9.94</v>
      </c>
      <c r="W835" s="55">
        <f t="shared" si="1628"/>
        <v>9.94</v>
      </c>
      <c r="X835" s="55">
        <v>9.94</v>
      </c>
      <c r="Y835" s="55">
        <f t="shared" ref="Y835:AA835" si="1818">X835</f>
        <v>9.94</v>
      </c>
      <c r="Z835" s="55">
        <f t="shared" si="1818"/>
        <v>9.94</v>
      </c>
      <c r="AA835" s="55">
        <f t="shared" si="1818"/>
        <v>9.94</v>
      </c>
      <c r="AB835" s="147">
        <f t="shared" si="1630"/>
        <v>1.58</v>
      </c>
      <c r="AC835" s="147">
        <v>1.58</v>
      </c>
      <c r="AD835" s="147">
        <f t="shared" ref="AD835:AJ835" si="1819">AC835</f>
        <v>1.58</v>
      </c>
      <c r="AE835" s="147">
        <f t="shared" si="1819"/>
        <v>1.58</v>
      </c>
      <c r="AF835" s="147">
        <f t="shared" si="1819"/>
        <v>1.58</v>
      </c>
      <c r="AG835" s="147">
        <f t="shared" si="1819"/>
        <v>1.58</v>
      </c>
      <c r="AH835" s="147">
        <f t="shared" si="1819"/>
        <v>1.58</v>
      </c>
      <c r="AI835" s="147">
        <f t="shared" si="1819"/>
        <v>1.58</v>
      </c>
      <c r="AJ835" s="147">
        <f t="shared" si="1819"/>
        <v>1.58</v>
      </c>
      <c r="AK835" s="147">
        <v>1.58</v>
      </c>
      <c r="AL835" s="147">
        <f t="shared" ref="AL835:AN835" si="1820">AK835</f>
        <v>1.58</v>
      </c>
      <c r="AM835" s="147">
        <f t="shared" si="1820"/>
        <v>1.58</v>
      </c>
      <c r="AN835" s="147">
        <f t="shared" si="1820"/>
        <v>1.58</v>
      </c>
      <c r="AO835" s="420">
        <v>1332</v>
      </c>
      <c r="AP835" s="431">
        <f t="shared" si="1615"/>
        <v>2104.56</v>
      </c>
      <c r="AQ835" s="385">
        <v>924</v>
      </c>
      <c r="AR835" s="237">
        <f t="shared" si="1616"/>
        <v>1459.92</v>
      </c>
      <c r="AS835" s="96">
        <v>492</v>
      </c>
      <c r="AT835" s="431">
        <f t="shared" si="1617"/>
        <v>777.36</v>
      </c>
      <c r="AU835" s="420">
        <v>132</v>
      </c>
      <c r="AV835" s="431">
        <f t="shared" si="1618"/>
        <v>208.56</v>
      </c>
      <c r="AW835" s="385">
        <v>12</v>
      </c>
      <c r="AX835" s="431">
        <f t="shared" si="1619"/>
        <v>18.96</v>
      </c>
      <c r="AY835" s="386">
        <v>0</v>
      </c>
      <c r="AZ835" s="431">
        <f t="shared" si="1620"/>
        <v>0</v>
      </c>
      <c r="BA835" s="386">
        <v>84</v>
      </c>
      <c r="BB835" s="431">
        <f t="shared" si="1621"/>
        <v>132.72</v>
      </c>
      <c r="BC835" s="386">
        <v>144</v>
      </c>
      <c r="BD835" s="431">
        <f t="shared" si="1633"/>
        <v>227.52</v>
      </c>
      <c r="BE835" s="385">
        <v>72</v>
      </c>
      <c r="BF835" s="431">
        <f t="shared" si="1622"/>
        <v>113.76</v>
      </c>
      <c r="BG835" s="386">
        <v>72</v>
      </c>
      <c r="BH835" s="431">
        <f t="shared" si="1623"/>
        <v>113.76</v>
      </c>
      <c r="BI835" s="386">
        <v>108</v>
      </c>
      <c r="BJ835" s="431">
        <f t="shared" si="1624"/>
        <v>170.64000000000001</v>
      </c>
      <c r="BK835" s="385">
        <v>12</v>
      </c>
      <c r="BL835" s="445">
        <f t="shared" si="1625"/>
        <v>18.96</v>
      </c>
      <c r="BM835" s="77" t="s">
        <v>1560</v>
      </c>
      <c r="BN835" s="306"/>
      <c r="BO835" s="599"/>
      <c r="BP835" s="306" t="str">
        <f t="shared" si="1634"/>
        <v>M55009-xx1</v>
      </c>
    </row>
    <row r="836" spans="1:68" ht="14.25" hidden="1" customHeight="1">
      <c r="A836" s="493" t="s">
        <v>864</v>
      </c>
      <c r="B836" s="130" t="s">
        <v>1422</v>
      </c>
      <c r="C836" s="544" t="s">
        <v>87</v>
      </c>
      <c r="D836" s="549" t="s">
        <v>225</v>
      </c>
      <c r="E836" s="550" t="s">
        <v>194</v>
      </c>
      <c r="F836" s="1070"/>
      <c r="G836" s="214">
        <v>2021</v>
      </c>
      <c r="H836" s="176" t="s">
        <v>1558</v>
      </c>
      <c r="I836" s="176" t="s">
        <v>217</v>
      </c>
      <c r="J836" s="330" t="s">
        <v>196</v>
      </c>
      <c r="K836" s="176" t="s">
        <v>1559</v>
      </c>
      <c r="L836" s="176" t="s">
        <v>167</v>
      </c>
      <c r="M836" s="327" t="s">
        <v>870</v>
      </c>
      <c r="N836" s="55">
        <v>9.2100000000000009</v>
      </c>
      <c r="O836" s="55">
        <f t="shared" si="1626"/>
        <v>10.99</v>
      </c>
      <c r="P836" s="55">
        <v>10.99</v>
      </c>
      <c r="Q836" s="55">
        <f t="shared" si="1627"/>
        <v>10.99</v>
      </c>
      <c r="R836" s="55">
        <f t="shared" si="1627"/>
        <v>10.99</v>
      </c>
      <c r="S836" s="55">
        <f t="shared" si="1627"/>
        <v>10.99</v>
      </c>
      <c r="T836" s="55">
        <f t="shared" ref="T836:W899" si="1821">S836</f>
        <v>10.99</v>
      </c>
      <c r="U836" s="55">
        <f t="shared" si="1628"/>
        <v>10.99</v>
      </c>
      <c r="V836" s="55">
        <f t="shared" si="1628"/>
        <v>10.99</v>
      </c>
      <c r="W836" s="55">
        <f t="shared" si="1628"/>
        <v>10.99</v>
      </c>
      <c r="X836" s="55">
        <v>10.99</v>
      </c>
      <c r="Y836" s="55">
        <f t="shared" ref="Y836:AA836" si="1822">X836</f>
        <v>10.99</v>
      </c>
      <c r="Z836" s="55">
        <f t="shared" si="1822"/>
        <v>10.99</v>
      </c>
      <c r="AA836" s="55">
        <f t="shared" si="1822"/>
        <v>10.99</v>
      </c>
      <c r="AB836" s="147">
        <f t="shared" si="1630"/>
        <v>1.63</v>
      </c>
      <c r="AC836" s="147">
        <v>1.63</v>
      </c>
      <c r="AD836" s="147">
        <f t="shared" ref="AD836:AJ836" si="1823">AC836</f>
        <v>1.63</v>
      </c>
      <c r="AE836" s="147">
        <f t="shared" si="1823"/>
        <v>1.63</v>
      </c>
      <c r="AF836" s="147">
        <f t="shared" si="1823"/>
        <v>1.63</v>
      </c>
      <c r="AG836" s="147">
        <f t="shared" si="1823"/>
        <v>1.63</v>
      </c>
      <c r="AH836" s="147">
        <f t="shared" si="1823"/>
        <v>1.63</v>
      </c>
      <c r="AI836" s="147">
        <f t="shared" si="1823"/>
        <v>1.63</v>
      </c>
      <c r="AJ836" s="147">
        <f t="shared" si="1823"/>
        <v>1.63</v>
      </c>
      <c r="AK836" s="147">
        <v>1.63</v>
      </c>
      <c r="AL836" s="147">
        <f t="shared" ref="AL836:AN836" si="1824">AK836</f>
        <v>1.63</v>
      </c>
      <c r="AM836" s="147">
        <f t="shared" si="1824"/>
        <v>1.63</v>
      </c>
      <c r="AN836" s="147">
        <f t="shared" si="1824"/>
        <v>1.63</v>
      </c>
      <c r="AO836" s="420">
        <v>0</v>
      </c>
      <c r="AP836" s="431">
        <f t="shared" ref="AP836:AP899" si="1825">AO836*AC836</f>
        <v>0</v>
      </c>
      <c r="AQ836" s="385">
        <v>0</v>
      </c>
      <c r="AR836" s="237">
        <f t="shared" ref="AR836:AR899" si="1826">AQ836*AD836</f>
        <v>0</v>
      </c>
      <c r="AS836" s="96">
        <v>0</v>
      </c>
      <c r="AT836" s="431">
        <f t="shared" ref="AT836:AT899" si="1827">AS836*AE836</f>
        <v>0</v>
      </c>
      <c r="AU836" s="420">
        <v>0</v>
      </c>
      <c r="AV836" s="431">
        <f t="shared" ref="AV836:AV899" si="1828">AU836*AF836</f>
        <v>0</v>
      </c>
      <c r="AW836" s="385">
        <v>0</v>
      </c>
      <c r="AX836" s="431">
        <f t="shared" ref="AX836:AX899" si="1829">AW836*AG836</f>
        <v>0</v>
      </c>
      <c r="AY836" s="386">
        <v>0</v>
      </c>
      <c r="AZ836" s="431">
        <f t="shared" ref="AZ836:AZ899" si="1830">AY836*AH836</f>
        <v>0</v>
      </c>
      <c r="BA836" s="386">
        <v>0</v>
      </c>
      <c r="BB836" s="431">
        <f t="shared" ref="BB836:BB899" si="1831">BA836*AI836</f>
        <v>0</v>
      </c>
      <c r="BC836" s="386">
        <v>0</v>
      </c>
      <c r="BD836" s="431">
        <f t="shared" si="1633"/>
        <v>0</v>
      </c>
      <c r="BE836" s="385">
        <v>0</v>
      </c>
      <c r="BF836" s="431">
        <f t="shared" ref="BF836:BF899" si="1832">BE836*AK836</f>
        <v>0</v>
      </c>
      <c r="BG836" s="386">
        <v>0</v>
      </c>
      <c r="BH836" s="431">
        <f t="shared" ref="BH836:BH899" si="1833">BG836*AL836</f>
        <v>0</v>
      </c>
      <c r="BI836" s="386">
        <v>0</v>
      </c>
      <c r="BJ836" s="431">
        <f t="shared" ref="BJ836:BJ899" si="1834">BI836*AM836</f>
        <v>0</v>
      </c>
      <c r="BK836" s="385">
        <v>0</v>
      </c>
      <c r="BL836" s="445">
        <f t="shared" ref="BL836:BL899" si="1835">BK836*AN836</f>
        <v>0</v>
      </c>
      <c r="BM836" s="77" t="s">
        <v>1564</v>
      </c>
      <c r="BN836" s="306"/>
      <c r="BO836" s="599"/>
      <c r="BP836" s="306" t="str">
        <f t="shared" si="1634"/>
        <v>M55009-KD1</v>
      </c>
    </row>
    <row r="837" spans="1:68" ht="14.25" hidden="1" customHeight="1">
      <c r="A837" s="493" t="s">
        <v>864</v>
      </c>
      <c r="B837" s="130" t="s">
        <v>1422</v>
      </c>
      <c r="C837" s="544" t="s">
        <v>87</v>
      </c>
      <c r="D837" s="549" t="s">
        <v>225</v>
      </c>
      <c r="E837" s="550" t="s">
        <v>194</v>
      </c>
      <c r="F837" s="1070"/>
      <c r="G837" s="214">
        <v>2021</v>
      </c>
      <c r="H837" s="176" t="s">
        <v>1558</v>
      </c>
      <c r="I837" s="176" t="s">
        <v>217</v>
      </c>
      <c r="J837" s="330" t="s">
        <v>196</v>
      </c>
      <c r="K837" s="176" t="s">
        <v>1559</v>
      </c>
      <c r="L837" s="176" t="s">
        <v>167</v>
      </c>
      <c r="M837" s="327" t="s">
        <v>870</v>
      </c>
      <c r="N837" s="55">
        <v>9.5500000000000007</v>
      </c>
      <c r="O837" s="55">
        <f t="shared" ref="O837:O900" si="1836">MIN(P837:AA837)</f>
        <v>9.5500000000000007</v>
      </c>
      <c r="P837" s="55">
        <v>9.5500000000000007</v>
      </c>
      <c r="Q837" s="55">
        <f t="shared" ref="Q837:W900" si="1837">P837</f>
        <v>9.5500000000000007</v>
      </c>
      <c r="R837" s="55">
        <f t="shared" si="1837"/>
        <v>9.5500000000000007</v>
      </c>
      <c r="S837" s="55">
        <f t="shared" si="1837"/>
        <v>9.5500000000000007</v>
      </c>
      <c r="T837" s="55">
        <f t="shared" si="1821"/>
        <v>9.5500000000000007</v>
      </c>
      <c r="U837" s="55">
        <f t="shared" si="1821"/>
        <v>9.5500000000000007</v>
      </c>
      <c r="V837" s="55">
        <f t="shared" si="1821"/>
        <v>9.5500000000000007</v>
      </c>
      <c r="W837" s="55">
        <f t="shared" si="1821"/>
        <v>9.5500000000000007</v>
      </c>
      <c r="X837" s="55">
        <v>9.5500000000000007</v>
      </c>
      <c r="Y837" s="55">
        <f t="shared" ref="Y837:AA837" si="1838">X837</f>
        <v>9.5500000000000007</v>
      </c>
      <c r="Z837" s="55">
        <f t="shared" si="1838"/>
        <v>9.5500000000000007</v>
      </c>
      <c r="AA837" s="55">
        <f t="shared" si="1838"/>
        <v>9.5500000000000007</v>
      </c>
      <c r="AB837" s="147">
        <f t="shared" ref="AB837:AB900" si="1839">MIN(AC837:AN837)</f>
        <v>0.76</v>
      </c>
      <c r="AC837" s="147">
        <v>0.76</v>
      </c>
      <c r="AD837" s="147">
        <f t="shared" ref="AD837:AJ837" si="1840">AC837</f>
        <v>0.76</v>
      </c>
      <c r="AE837" s="147">
        <f t="shared" si="1840"/>
        <v>0.76</v>
      </c>
      <c r="AF837" s="147">
        <f t="shared" si="1840"/>
        <v>0.76</v>
      </c>
      <c r="AG837" s="147">
        <f t="shared" si="1840"/>
        <v>0.76</v>
      </c>
      <c r="AH837" s="147">
        <f t="shared" si="1840"/>
        <v>0.76</v>
      </c>
      <c r="AI837" s="147">
        <f t="shared" si="1840"/>
        <v>0.76</v>
      </c>
      <c r="AJ837" s="147">
        <f t="shared" si="1840"/>
        <v>0.76</v>
      </c>
      <c r="AK837" s="147">
        <v>0.76</v>
      </c>
      <c r="AL837" s="147">
        <f t="shared" ref="AL837:AN837" si="1841">AK837</f>
        <v>0.76</v>
      </c>
      <c r="AM837" s="147">
        <f t="shared" si="1841"/>
        <v>0.76</v>
      </c>
      <c r="AN837" s="147">
        <f t="shared" si="1841"/>
        <v>0.76</v>
      </c>
      <c r="AO837" s="420">
        <v>0</v>
      </c>
      <c r="AP837" s="431">
        <f t="shared" si="1825"/>
        <v>0</v>
      </c>
      <c r="AQ837" s="385">
        <v>0</v>
      </c>
      <c r="AR837" s="237">
        <f t="shared" si="1826"/>
        <v>0</v>
      </c>
      <c r="AS837" s="96">
        <v>0</v>
      </c>
      <c r="AT837" s="431">
        <f t="shared" si="1827"/>
        <v>0</v>
      </c>
      <c r="AU837" s="420">
        <v>1092</v>
      </c>
      <c r="AV837" s="431">
        <f t="shared" si="1828"/>
        <v>829.92</v>
      </c>
      <c r="AW837" s="385">
        <v>576</v>
      </c>
      <c r="AX837" s="431">
        <f t="shared" si="1829"/>
        <v>437.76</v>
      </c>
      <c r="AY837" s="386">
        <v>636</v>
      </c>
      <c r="AZ837" s="431">
        <f t="shared" si="1830"/>
        <v>483.36</v>
      </c>
      <c r="BA837" s="386">
        <v>0</v>
      </c>
      <c r="BB837" s="431">
        <f t="shared" si="1831"/>
        <v>0</v>
      </c>
      <c r="BC837" s="386">
        <v>0</v>
      </c>
      <c r="BD837" s="431">
        <f t="shared" ref="BD837:BD900" si="1842">BC837*AJ837</f>
        <v>0</v>
      </c>
      <c r="BE837" s="385">
        <v>0</v>
      </c>
      <c r="BF837" s="431">
        <f t="shared" si="1832"/>
        <v>0</v>
      </c>
      <c r="BG837" s="386">
        <v>0</v>
      </c>
      <c r="BH837" s="431">
        <f t="shared" si="1833"/>
        <v>0</v>
      </c>
      <c r="BI837" s="386">
        <v>0</v>
      </c>
      <c r="BJ837" s="431">
        <f t="shared" si="1834"/>
        <v>0</v>
      </c>
      <c r="BK837" s="385">
        <v>0</v>
      </c>
      <c r="BL837" s="445">
        <f t="shared" si="1835"/>
        <v>0</v>
      </c>
      <c r="BM837" s="77" t="s">
        <v>1563</v>
      </c>
      <c r="BN837" s="306"/>
      <c r="BO837" s="599"/>
      <c r="BP837" s="306" t="str">
        <f t="shared" ref="BP837:BP900" si="1843">BM837</f>
        <v>N51139-xx1</v>
      </c>
    </row>
    <row r="838" spans="1:68" ht="14.25" hidden="1" customHeight="1">
      <c r="A838" s="493" t="s">
        <v>864</v>
      </c>
      <c r="B838" s="130" t="s">
        <v>1422</v>
      </c>
      <c r="C838" s="544" t="s">
        <v>87</v>
      </c>
      <c r="D838" s="549" t="s">
        <v>225</v>
      </c>
      <c r="E838" s="550" t="s">
        <v>194</v>
      </c>
      <c r="F838" s="1070"/>
      <c r="G838" s="214">
        <v>2021</v>
      </c>
      <c r="H838" s="176" t="s">
        <v>1558</v>
      </c>
      <c r="I838" s="176" t="s">
        <v>217</v>
      </c>
      <c r="J838" s="330" t="s">
        <v>196</v>
      </c>
      <c r="K838" s="176" t="s">
        <v>1559</v>
      </c>
      <c r="L838" s="176" t="s">
        <v>167</v>
      </c>
      <c r="M838" s="327" t="s">
        <v>870</v>
      </c>
      <c r="N838" s="55">
        <v>10.600000000000001</v>
      </c>
      <c r="O838" s="55">
        <f t="shared" si="1836"/>
        <v>10.6</v>
      </c>
      <c r="P838" s="55">
        <v>10.6</v>
      </c>
      <c r="Q838" s="55">
        <f t="shared" si="1837"/>
        <v>10.6</v>
      </c>
      <c r="R838" s="55">
        <f t="shared" si="1837"/>
        <v>10.6</v>
      </c>
      <c r="S838" s="55">
        <f t="shared" si="1837"/>
        <v>10.6</v>
      </c>
      <c r="T838" s="55">
        <f t="shared" si="1821"/>
        <v>10.6</v>
      </c>
      <c r="U838" s="55">
        <f t="shared" si="1821"/>
        <v>10.6</v>
      </c>
      <c r="V838" s="55">
        <f t="shared" si="1821"/>
        <v>10.6</v>
      </c>
      <c r="W838" s="55">
        <f t="shared" si="1821"/>
        <v>10.6</v>
      </c>
      <c r="X838" s="55">
        <v>10.6</v>
      </c>
      <c r="Y838" s="55">
        <f t="shared" ref="Y838:AA838" si="1844">X838</f>
        <v>10.6</v>
      </c>
      <c r="Z838" s="55">
        <f t="shared" si="1844"/>
        <v>10.6</v>
      </c>
      <c r="AA838" s="55">
        <f t="shared" si="1844"/>
        <v>10.6</v>
      </c>
      <c r="AB838" s="147">
        <f t="shared" si="1839"/>
        <v>0.81</v>
      </c>
      <c r="AC838" s="147">
        <v>0.81</v>
      </c>
      <c r="AD838" s="147">
        <f t="shared" ref="AD838:AJ838" si="1845">AC838</f>
        <v>0.81</v>
      </c>
      <c r="AE838" s="147">
        <f t="shared" si="1845"/>
        <v>0.81</v>
      </c>
      <c r="AF838" s="147">
        <f t="shared" si="1845"/>
        <v>0.81</v>
      </c>
      <c r="AG838" s="147">
        <f t="shared" si="1845"/>
        <v>0.81</v>
      </c>
      <c r="AH838" s="147">
        <f t="shared" si="1845"/>
        <v>0.81</v>
      </c>
      <c r="AI838" s="147">
        <f t="shared" si="1845"/>
        <v>0.81</v>
      </c>
      <c r="AJ838" s="147">
        <f t="shared" si="1845"/>
        <v>0.81</v>
      </c>
      <c r="AK838" s="147">
        <v>0.81</v>
      </c>
      <c r="AL838" s="147">
        <f t="shared" ref="AL838:AN838" si="1846">AK838</f>
        <v>0.81</v>
      </c>
      <c r="AM838" s="147">
        <f t="shared" si="1846"/>
        <v>0.81</v>
      </c>
      <c r="AN838" s="147">
        <f t="shared" si="1846"/>
        <v>0.81</v>
      </c>
      <c r="AO838" s="420">
        <v>0</v>
      </c>
      <c r="AP838" s="431">
        <f t="shared" si="1825"/>
        <v>0</v>
      </c>
      <c r="AQ838" s="385">
        <v>0</v>
      </c>
      <c r="AR838" s="237">
        <f t="shared" si="1826"/>
        <v>0</v>
      </c>
      <c r="AS838" s="96">
        <v>0</v>
      </c>
      <c r="AT838" s="431">
        <f t="shared" si="1827"/>
        <v>0</v>
      </c>
      <c r="AU838" s="420">
        <v>0</v>
      </c>
      <c r="AV838" s="431">
        <f t="shared" si="1828"/>
        <v>0</v>
      </c>
      <c r="AW838" s="385">
        <v>0</v>
      </c>
      <c r="AX838" s="431">
        <f t="shared" si="1829"/>
        <v>0</v>
      </c>
      <c r="AY838" s="386">
        <v>0</v>
      </c>
      <c r="AZ838" s="431">
        <f t="shared" si="1830"/>
        <v>0</v>
      </c>
      <c r="BA838" s="386">
        <v>0</v>
      </c>
      <c r="BB838" s="431">
        <f t="shared" si="1831"/>
        <v>0</v>
      </c>
      <c r="BC838" s="386">
        <v>0</v>
      </c>
      <c r="BD838" s="431">
        <f t="shared" si="1842"/>
        <v>0</v>
      </c>
      <c r="BE838" s="385">
        <v>0</v>
      </c>
      <c r="BF838" s="431">
        <f t="shared" si="1832"/>
        <v>0</v>
      </c>
      <c r="BG838" s="386">
        <v>0</v>
      </c>
      <c r="BH838" s="431">
        <f t="shared" si="1833"/>
        <v>0</v>
      </c>
      <c r="BI838" s="386">
        <v>0</v>
      </c>
      <c r="BJ838" s="431">
        <f t="shared" si="1834"/>
        <v>0</v>
      </c>
      <c r="BK838" s="385">
        <v>0</v>
      </c>
      <c r="BL838" s="445">
        <f t="shared" si="1835"/>
        <v>0</v>
      </c>
      <c r="BM838" s="77" t="s">
        <v>1566</v>
      </c>
      <c r="BN838" s="306"/>
      <c r="BO838" s="599"/>
      <c r="BP838" s="306" t="str">
        <f t="shared" si="1843"/>
        <v>N51139-KD1</v>
      </c>
    </row>
    <row r="839" spans="1:68" ht="14.25" hidden="1" customHeight="1">
      <c r="A839" s="493" t="s">
        <v>864</v>
      </c>
      <c r="B839" s="130" t="s">
        <v>1422</v>
      </c>
      <c r="C839" s="544" t="s">
        <v>87</v>
      </c>
      <c r="D839" s="549" t="s">
        <v>225</v>
      </c>
      <c r="E839" s="550" t="s">
        <v>194</v>
      </c>
      <c r="F839" s="1070"/>
      <c r="G839" s="214">
        <v>2021</v>
      </c>
      <c r="H839" s="176" t="s">
        <v>1558</v>
      </c>
      <c r="I839" s="176" t="s">
        <v>217</v>
      </c>
      <c r="J839" s="330" t="s">
        <v>196</v>
      </c>
      <c r="K839" s="176" t="s">
        <v>1559</v>
      </c>
      <c r="L839" s="176" t="s">
        <v>167</v>
      </c>
      <c r="M839" s="327" t="s">
        <v>870</v>
      </c>
      <c r="N839" s="55">
        <v>9.5500000000000007</v>
      </c>
      <c r="O839" s="55">
        <f t="shared" si="1836"/>
        <v>9.59</v>
      </c>
      <c r="P839" s="55">
        <v>9.59</v>
      </c>
      <c r="Q839" s="55">
        <f t="shared" si="1837"/>
        <v>9.59</v>
      </c>
      <c r="R839" s="55">
        <f t="shared" si="1837"/>
        <v>9.59</v>
      </c>
      <c r="S839" s="55">
        <f t="shared" si="1837"/>
        <v>9.59</v>
      </c>
      <c r="T839" s="55">
        <f t="shared" si="1821"/>
        <v>9.59</v>
      </c>
      <c r="U839" s="55">
        <f t="shared" si="1821"/>
        <v>9.59</v>
      </c>
      <c r="V839" s="55">
        <f t="shared" si="1821"/>
        <v>9.59</v>
      </c>
      <c r="W839" s="55">
        <f t="shared" si="1821"/>
        <v>9.59</v>
      </c>
      <c r="X839" s="55">
        <v>9.59</v>
      </c>
      <c r="Y839" s="55">
        <f t="shared" ref="Y839:AA839" si="1847">X839</f>
        <v>9.59</v>
      </c>
      <c r="Z839" s="55">
        <f t="shared" si="1847"/>
        <v>9.59</v>
      </c>
      <c r="AA839" s="55">
        <f t="shared" si="1847"/>
        <v>9.59</v>
      </c>
      <c r="AB839" s="147">
        <f t="shared" si="1839"/>
        <v>0.76</v>
      </c>
      <c r="AC839" s="147">
        <v>0.76</v>
      </c>
      <c r="AD839" s="147">
        <f t="shared" ref="AD839:AJ839" si="1848">AC839</f>
        <v>0.76</v>
      </c>
      <c r="AE839" s="147">
        <f t="shared" si="1848"/>
        <v>0.76</v>
      </c>
      <c r="AF839" s="147">
        <f t="shared" si="1848"/>
        <v>0.76</v>
      </c>
      <c r="AG839" s="147">
        <f t="shared" si="1848"/>
        <v>0.76</v>
      </c>
      <c r="AH839" s="147">
        <f t="shared" si="1848"/>
        <v>0.76</v>
      </c>
      <c r="AI839" s="147">
        <f t="shared" si="1848"/>
        <v>0.76</v>
      </c>
      <c r="AJ839" s="147">
        <f t="shared" si="1848"/>
        <v>0.76</v>
      </c>
      <c r="AK839" s="147">
        <v>0.76</v>
      </c>
      <c r="AL839" s="147">
        <f t="shared" ref="AL839:AN839" si="1849">AK839</f>
        <v>0.76</v>
      </c>
      <c r="AM839" s="147">
        <f t="shared" si="1849"/>
        <v>0.76</v>
      </c>
      <c r="AN839" s="147">
        <f t="shared" si="1849"/>
        <v>0.76</v>
      </c>
      <c r="AO839" s="420">
        <v>0</v>
      </c>
      <c r="AP839" s="431">
        <f t="shared" si="1825"/>
        <v>0</v>
      </c>
      <c r="AQ839" s="385">
        <v>0</v>
      </c>
      <c r="AR839" s="237">
        <f t="shared" si="1826"/>
        <v>0</v>
      </c>
      <c r="AS839" s="96">
        <v>0</v>
      </c>
      <c r="AT839" s="431">
        <f t="shared" si="1827"/>
        <v>0</v>
      </c>
      <c r="AU839" s="420">
        <v>0</v>
      </c>
      <c r="AV839" s="431">
        <f t="shared" si="1828"/>
        <v>0</v>
      </c>
      <c r="AW839" s="385">
        <v>0</v>
      </c>
      <c r="AX839" s="431">
        <f t="shared" si="1829"/>
        <v>0</v>
      </c>
      <c r="AY839" s="386">
        <v>0</v>
      </c>
      <c r="AZ839" s="431">
        <f t="shared" si="1830"/>
        <v>0</v>
      </c>
      <c r="BA839" s="386">
        <v>0</v>
      </c>
      <c r="BB839" s="431">
        <f t="shared" si="1831"/>
        <v>0</v>
      </c>
      <c r="BC839" s="386">
        <v>0</v>
      </c>
      <c r="BD839" s="431">
        <f t="shared" si="1842"/>
        <v>0</v>
      </c>
      <c r="BE839" s="385">
        <v>0</v>
      </c>
      <c r="BF839" s="431">
        <f t="shared" si="1832"/>
        <v>0</v>
      </c>
      <c r="BG839" s="386">
        <v>0</v>
      </c>
      <c r="BH839" s="431">
        <f t="shared" si="1833"/>
        <v>0</v>
      </c>
      <c r="BI839" s="386">
        <v>0</v>
      </c>
      <c r="BJ839" s="431">
        <f t="shared" si="1834"/>
        <v>0</v>
      </c>
      <c r="BK839" s="385">
        <v>0</v>
      </c>
      <c r="BL839" s="445">
        <f t="shared" si="1835"/>
        <v>0</v>
      </c>
      <c r="BM839" s="77" t="s">
        <v>1567</v>
      </c>
      <c r="BN839" s="306"/>
      <c r="BO839" s="599"/>
      <c r="BP839" s="306" t="str">
        <f t="shared" si="1843"/>
        <v>N51139-291</v>
      </c>
    </row>
    <row r="840" spans="1:68" ht="14.25" hidden="1" customHeight="1">
      <c r="A840" s="493" t="s">
        <v>864</v>
      </c>
      <c r="B840" s="130" t="s">
        <v>1422</v>
      </c>
      <c r="C840" s="544" t="s">
        <v>87</v>
      </c>
      <c r="D840" s="549" t="s">
        <v>225</v>
      </c>
      <c r="E840" s="550" t="s">
        <v>194</v>
      </c>
      <c r="F840" s="1070"/>
      <c r="G840" s="214">
        <v>2021</v>
      </c>
      <c r="H840" s="176" t="s">
        <v>1558</v>
      </c>
      <c r="I840" s="176" t="s">
        <v>217</v>
      </c>
      <c r="J840" s="330" t="s">
        <v>196</v>
      </c>
      <c r="K840" s="176" t="s">
        <v>1561</v>
      </c>
      <c r="L840" s="176" t="s">
        <v>167</v>
      </c>
      <c r="M840" s="327" t="s">
        <v>870</v>
      </c>
      <c r="N840" s="55">
        <v>7.98</v>
      </c>
      <c r="O840" s="55">
        <f t="shared" si="1836"/>
        <v>9.49</v>
      </c>
      <c r="P840" s="55">
        <v>9.49</v>
      </c>
      <c r="Q840" s="55">
        <f t="shared" si="1837"/>
        <v>9.49</v>
      </c>
      <c r="R840" s="55">
        <f t="shared" si="1837"/>
        <v>9.49</v>
      </c>
      <c r="S840" s="55">
        <f t="shared" si="1837"/>
        <v>9.49</v>
      </c>
      <c r="T840" s="55">
        <f t="shared" si="1821"/>
        <v>9.49</v>
      </c>
      <c r="U840" s="55">
        <f t="shared" si="1821"/>
        <v>9.49</v>
      </c>
      <c r="V840" s="55">
        <f t="shared" si="1821"/>
        <v>9.49</v>
      </c>
      <c r="W840" s="55">
        <f t="shared" si="1821"/>
        <v>9.49</v>
      </c>
      <c r="X840" s="55">
        <v>9.49</v>
      </c>
      <c r="Y840" s="55">
        <f t="shared" ref="Y840:AA840" si="1850">X840</f>
        <v>9.49</v>
      </c>
      <c r="Z840" s="55">
        <f t="shared" si="1850"/>
        <v>9.49</v>
      </c>
      <c r="AA840" s="55">
        <f t="shared" si="1850"/>
        <v>9.49</v>
      </c>
      <c r="AB840" s="147">
        <f t="shared" si="1839"/>
        <v>1.24</v>
      </c>
      <c r="AC840" s="147">
        <v>1.24</v>
      </c>
      <c r="AD840" s="147">
        <f t="shared" ref="AD840:AJ840" si="1851">AC840</f>
        <v>1.24</v>
      </c>
      <c r="AE840" s="147">
        <f t="shared" si="1851"/>
        <v>1.24</v>
      </c>
      <c r="AF840" s="147">
        <f t="shared" si="1851"/>
        <v>1.24</v>
      </c>
      <c r="AG840" s="147">
        <f t="shared" si="1851"/>
        <v>1.24</v>
      </c>
      <c r="AH840" s="147">
        <f t="shared" si="1851"/>
        <v>1.24</v>
      </c>
      <c r="AI840" s="147">
        <f t="shared" si="1851"/>
        <v>1.24</v>
      </c>
      <c r="AJ840" s="147">
        <f t="shared" si="1851"/>
        <v>1.24</v>
      </c>
      <c r="AK840" s="147">
        <v>1.24</v>
      </c>
      <c r="AL840" s="147">
        <f t="shared" ref="AL840:AN840" si="1852">AK840</f>
        <v>1.24</v>
      </c>
      <c r="AM840" s="147">
        <f t="shared" si="1852"/>
        <v>1.24</v>
      </c>
      <c r="AN840" s="147">
        <f t="shared" si="1852"/>
        <v>1.24</v>
      </c>
      <c r="AO840" s="420">
        <v>3996</v>
      </c>
      <c r="AP840" s="431">
        <f>(AO840*AC840)</f>
        <v>4955.04</v>
      </c>
      <c r="AQ840" s="385">
        <v>4092</v>
      </c>
      <c r="AR840" s="237">
        <f t="shared" si="1826"/>
        <v>5074.08</v>
      </c>
      <c r="AS840" s="96">
        <v>924</v>
      </c>
      <c r="AT840" s="431">
        <f t="shared" si="1827"/>
        <v>1145.76</v>
      </c>
      <c r="AU840" s="420">
        <v>0</v>
      </c>
      <c r="AV840" s="431">
        <f t="shared" si="1828"/>
        <v>0</v>
      </c>
      <c r="AW840" s="385">
        <v>0</v>
      </c>
      <c r="AX840" s="431">
        <f t="shared" si="1829"/>
        <v>0</v>
      </c>
      <c r="AY840" s="386">
        <v>0</v>
      </c>
      <c r="AZ840" s="431">
        <f t="shared" si="1830"/>
        <v>0</v>
      </c>
      <c r="BA840" s="386">
        <v>1236</v>
      </c>
      <c r="BB840" s="431">
        <f t="shared" si="1831"/>
        <v>1532.64</v>
      </c>
      <c r="BC840" s="386">
        <v>396</v>
      </c>
      <c r="BD840" s="431">
        <f t="shared" si="1842"/>
        <v>491.04</v>
      </c>
      <c r="BE840" s="385">
        <v>456</v>
      </c>
      <c r="BF840" s="431">
        <f t="shared" si="1832"/>
        <v>565.43999999999994</v>
      </c>
      <c r="BG840" s="386">
        <v>372</v>
      </c>
      <c r="BH840" s="431">
        <f t="shared" si="1833"/>
        <v>461.28</v>
      </c>
      <c r="BI840" s="386">
        <v>288</v>
      </c>
      <c r="BJ840" s="431">
        <f t="shared" si="1834"/>
        <v>357.12</v>
      </c>
      <c r="BK840" s="385">
        <v>108</v>
      </c>
      <c r="BL840" s="445">
        <f t="shared" si="1835"/>
        <v>133.91999999999999</v>
      </c>
      <c r="BM840" s="77" t="s">
        <v>1562</v>
      </c>
      <c r="BN840" s="306"/>
      <c r="BO840" s="599"/>
      <c r="BP840" s="306" t="str">
        <f t="shared" si="1843"/>
        <v>M55010-xx1</v>
      </c>
    </row>
    <row r="841" spans="1:68" ht="14.25" hidden="1" customHeight="1">
      <c r="A841" s="493" t="s">
        <v>864</v>
      </c>
      <c r="B841" s="130" t="s">
        <v>1422</v>
      </c>
      <c r="C841" s="544" t="s">
        <v>87</v>
      </c>
      <c r="D841" s="549" t="s">
        <v>225</v>
      </c>
      <c r="E841" s="550" t="s">
        <v>194</v>
      </c>
      <c r="F841" s="1070"/>
      <c r="G841" s="214">
        <v>2021</v>
      </c>
      <c r="H841" s="176" t="s">
        <v>1558</v>
      </c>
      <c r="I841" s="176" t="s">
        <v>217</v>
      </c>
      <c r="J841" s="330" t="s">
        <v>196</v>
      </c>
      <c r="K841" s="176" t="s">
        <v>1561</v>
      </c>
      <c r="L841" s="176" t="s">
        <v>167</v>
      </c>
      <c r="M841" s="327" t="s">
        <v>870</v>
      </c>
      <c r="N841" s="55">
        <v>9.0300000000000011</v>
      </c>
      <c r="O841" s="55">
        <f t="shared" si="1836"/>
        <v>10.54</v>
      </c>
      <c r="P841" s="55">
        <v>10.54</v>
      </c>
      <c r="Q841" s="55">
        <f t="shared" si="1837"/>
        <v>10.54</v>
      </c>
      <c r="R841" s="55">
        <f t="shared" si="1837"/>
        <v>10.54</v>
      </c>
      <c r="S841" s="55">
        <f t="shared" si="1837"/>
        <v>10.54</v>
      </c>
      <c r="T841" s="55">
        <f t="shared" si="1821"/>
        <v>10.54</v>
      </c>
      <c r="U841" s="55">
        <f t="shared" si="1821"/>
        <v>10.54</v>
      </c>
      <c r="V841" s="55">
        <f t="shared" si="1821"/>
        <v>10.54</v>
      </c>
      <c r="W841" s="55">
        <f t="shared" si="1821"/>
        <v>10.54</v>
      </c>
      <c r="X841" s="55">
        <v>10.54</v>
      </c>
      <c r="Y841" s="55">
        <f t="shared" ref="Y841:AA841" si="1853">X841</f>
        <v>10.54</v>
      </c>
      <c r="Z841" s="55">
        <f t="shared" si="1853"/>
        <v>10.54</v>
      </c>
      <c r="AA841" s="55">
        <f t="shared" si="1853"/>
        <v>10.54</v>
      </c>
      <c r="AB841" s="147">
        <f t="shared" si="1839"/>
        <v>1.89</v>
      </c>
      <c r="AC841" s="147">
        <v>1.89</v>
      </c>
      <c r="AD841" s="147">
        <f t="shared" ref="AD841:AJ841" si="1854">AC841</f>
        <v>1.89</v>
      </c>
      <c r="AE841" s="147">
        <f t="shared" si="1854"/>
        <v>1.89</v>
      </c>
      <c r="AF841" s="147">
        <f t="shared" si="1854"/>
        <v>1.89</v>
      </c>
      <c r="AG841" s="147">
        <f t="shared" si="1854"/>
        <v>1.89</v>
      </c>
      <c r="AH841" s="147">
        <f t="shared" si="1854"/>
        <v>1.89</v>
      </c>
      <c r="AI841" s="147">
        <f t="shared" si="1854"/>
        <v>1.89</v>
      </c>
      <c r="AJ841" s="147">
        <f t="shared" si="1854"/>
        <v>1.89</v>
      </c>
      <c r="AK841" s="147">
        <v>1.89</v>
      </c>
      <c r="AL841" s="147">
        <f t="shared" ref="AL841:AN841" si="1855">AK841</f>
        <v>1.89</v>
      </c>
      <c r="AM841" s="147">
        <f t="shared" si="1855"/>
        <v>1.89</v>
      </c>
      <c r="AN841" s="147">
        <f t="shared" si="1855"/>
        <v>1.89</v>
      </c>
      <c r="AO841" s="420">
        <v>0</v>
      </c>
      <c r="AP841" s="431">
        <f t="shared" si="1825"/>
        <v>0</v>
      </c>
      <c r="AQ841" s="385">
        <v>0</v>
      </c>
      <c r="AR841" s="237">
        <f t="shared" si="1826"/>
        <v>0</v>
      </c>
      <c r="AS841" s="96">
        <v>0</v>
      </c>
      <c r="AT841" s="431">
        <f t="shared" si="1827"/>
        <v>0</v>
      </c>
      <c r="AU841" s="420">
        <v>0</v>
      </c>
      <c r="AV841" s="431">
        <f t="shared" si="1828"/>
        <v>0</v>
      </c>
      <c r="AW841" s="385">
        <v>0</v>
      </c>
      <c r="AX841" s="431">
        <f t="shared" si="1829"/>
        <v>0</v>
      </c>
      <c r="AY841" s="386">
        <v>0</v>
      </c>
      <c r="AZ841" s="431">
        <f t="shared" si="1830"/>
        <v>0</v>
      </c>
      <c r="BA841" s="386">
        <v>0</v>
      </c>
      <c r="BB841" s="431">
        <f t="shared" si="1831"/>
        <v>0</v>
      </c>
      <c r="BC841" s="386">
        <v>0</v>
      </c>
      <c r="BD841" s="431">
        <f t="shared" si="1842"/>
        <v>0</v>
      </c>
      <c r="BE841" s="385">
        <v>0</v>
      </c>
      <c r="BF841" s="431">
        <f t="shared" si="1832"/>
        <v>0</v>
      </c>
      <c r="BG841" s="386">
        <v>0</v>
      </c>
      <c r="BH841" s="431">
        <f t="shared" si="1833"/>
        <v>0</v>
      </c>
      <c r="BI841" s="386">
        <v>0</v>
      </c>
      <c r="BJ841" s="431">
        <f t="shared" si="1834"/>
        <v>0</v>
      </c>
      <c r="BK841" s="385">
        <v>0</v>
      </c>
      <c r="BL841" s="445">
        <f t="shared" si="1835"/>
        <v>0</v>
      </c>
      <c r="BM841" s="77" t="s">
        <v>1565</v>
      </c>
      <c r="BN841" s="306"/>
      <c r="BO841" s="599"/>
      <c r="BP841" s="306" t="str">
        <f t="shared" si="1843"/>
        <v>M55010-KD1</v>
      </c>
    </row>
    <row r="842" spans="1:68" ht="14.25" hidden="1" customHeight="1">
      <c r="A842" s="493" t="s">
        <v>864</v>
      </c>
      <c r="B842" s="130" t="s">
        <v>1422</v>
      </c>
      <c r="C842" s="544" t="s">
        <v>87</v>
      </c>
      <c r="D842" s="549" t="s">
        <v>225</v>
      </c>
      <c r="E842" s="550" t="s">
        <v>194</v>
      </c>
      <c r="F842" s="1070"/>
      <c r="G842" s="214">
        <v>2021</v>
      </c>
      <c r="H842" s="176" t="s">
        <v>1558</v>
      </c>
      <c r="I842" s="176" t="s">
        <v>217</v>
      </c>
      <c r="J842" s="330" t="s">
        <v>196</v>
      </c>
      <c r="K842" s="176" t="s">
        <v>1561</v>
      </c>
      <c r="L842" s="176" t="s">
        <v>167</v>
      </c>
      <c r="M842" s="327" t="s">
        <v>870</v>
      </c>
      <c r="N842" s="55">
        <v>9.3699999999999992</v>
      </c>
      <c r="O842" s="55">
        <f t="shared" si="1836"/>
        <v>9.3699999999999992</v>
      </c>
      <c r="P842" s="55">
        <v>9.3699999999999992</v>
      </c>
      <c r="Q842" s="55">
        <f t="shared" si="1837"/>
        <v>9.3699999999999992</v>
      </c>
      <c r="R842" s="55">
        <f t="shared" si="1837"/>
        <v>9.3699999999999992</v>
      </c>
      <c r="S842" s="55">
        <f t="shared" si="1837"/>
        <v>9.3699999999999992</v>
      </c>
      <c r="T842" s="55">
        <f t="shared" si="1821"/>
        <v>9.3699999999999992</v>
      </c>
      <c r="U842" s="55">
        <f t="shared" si="1821"/>
        <v>9.3699999999999992</v>
      </c>
      <c r="V842" s="55">
        <f t="shared" si="1821"/>
        <v>9.3699999999999992</v>
      </c>
      <c r="W842" s="55">
        <f t="shared" si="1821"/>
        <v>9.3699999999999992</v>
      </c>
      <c r="X842" s="55">
        <v>9.3699999999999992</v>
      </c>
      <c r="Y842" s="55">
        <f t="shared" ref="Y842:AA842" si="1856">X842</f>
        <v>9.3699999999999992</v>
      </c>
      <c r="Z842" s="55">
        <f t="shared" si="1856"/>
        <v>9.3699999999999992</v>
      </c>
      <c r="AA842" s="55">
        <f t="shared" si="1856"/>
        <v>9.3699999999999992</v>
      </c>
      <c r="AB842" s="147">
        <f t="shared" si="1839"/>
        <v>0.71</v>
      </c>
      <c r="AC842" s="147">
        <v>0.71</v>
      </c>
      <c r="AD842" s="147">
        <f t="shared" ref="AD842:AJ842" si="1857">AC842</f>
        <v>0.71</v>
      </c>
      <c r="AE842" s="147">
        <f t="shared" si="1857"/>
        <v>0.71</v>
      </c>
      <c r="AF842" s="147">
        <f t="shared" si="1857"/>
        <v>0.71</v>
      </c>
      <c r="AG842" s="147">
        <f t="shared" si="1857"/>
        <v>0.71</v>
      </c>
      <c r="AH842" s="147">
        <f t="shared" si="1857"/>
        <v>0.71</v>
      </c>
      <c r="AI842" s="147">
        <f t="shared" si="1857"/>
        <v>0.71</v>
      </c>
      <c r="AJ842" s="147">
        <f t="shared" si="1857"/>
        <v>0.71</v>
      </c>
      <c r="AK842" s="147">
        <v>0.71</v>
      </c>
      <c r="AL842" s="147">
        <f t="shared" ref="AL842:AN842" si="1858">AK842</f>
        <v>0.71</v>
      </c>
      <c r="AM842" s="147">
        <f t="shared" si="1858"/>
        <v>0.71</v>
      </c>
      <c r="AN842" s="147">
        <f t="shared" si="1858"/>
        <v>0.71</v>
      </c>
      <c r="AO842" s="420">
        <v>0</v>
      </c>
      <c r="AP842" s="431">
        <f t="shared" si="1825"/>
        <v>0</v>
      </c>
      <c r="AQ842" s="385">
        <v>0</v>
      </c>
      <c r="AR842" s="237">
        <f t="shared" si="1826"/>
        <v>0</v>
      </c>
      <c r="AS842" s="96">
        <v>0</v>
      </c>
      <c r="AT842" s="431">
        <f t="shared" si="1827"/>
        <v>0</v>
      </c>
      <c r="AU842" s="420">
        <v>1284</v>
      </c>
      <c r="AV842" s="431">
        <f t="shared" si="1828"/>
        <v>911.64</v>
      </c>
      <c r="AW842" s="385">
        <v>948</v>
      </c>
      <c r="AX842" s="431">
        <f t="shared" si="1829"/>
        <v>673.07999999999993</v>
      </c>
      <c r="AY842" s="386">
        <v>936</v>
      </c>
      <c r="AZ842" s="431">
        <f t="shared" si="1830"/>
        <v>664.56</v>
      </c>
      <c r="BA842" s="386">
        <v>0</v>
      </c>
      <c r="BB842" s="431">
        <f t="shared" si="1831"/>
        <v>0</v>
      </c>
      <c r="BC842" s="386">
        <v>0</v>
      </c>
      <c r="BD842" s="431">
        <f t="shared" si="1842"/>
        <v>0</v>
      </c>
      <c r="BE842" s="385">
        <v>0</v>
      </c>
      <c r="BF842" s="431">
        <f t="shared" si="1832"/>
        <v>0</v>
      </c>
      <c r="BG842" s="386">
        <v>0</v>
      </c>
      <c r="BH842" s="431">
        <f t="shared" si="1833"/>
        <v>0</v>
      </c>
      <c r="BI842" s="386">
        <v>0</v>
      </c>
      <c r="BJ842" s="431">
        <f t="shared" si="1834"/>
        <v>0</v>
      </c>
      <c r="BK842" s="385">
        <v>0</v>
      </c>
      <c r="BL842" s="445">
        <f t="shared" si="1835"/>
        <v>0</v>
      </c>
      <c r="BM842" s="77" t="s">
        <v>1568</v>
      </c>
      <c r="BN842" s="306"/>
      <c r="BO842" s="599"/>
      <c r="BP842" s="306" t="str">
        <f t="shared" si="1843"/>
        <v>N51140-xx1</v>
      </c>
    </row>
    <row r="843" spans="1:68" ht="14.25" hidden="1" customHeight="1">
      <c r="A843" s="493" t="s">
        <v>864</v>
      </c>
      <c r="B843" s="130" t="s">
        <v>1422</v>
      </c>
      <c r="C843" s="544" t="s">
        <v>87</v>
      </c>
      <c r="D843" s="549" t="s">
        <v>225</v>
      </c>
      <c r="E843" s="550" t="s">
        <v>194</v>
      </c>
      <c r="F843" s="1070"/>
      <c r="G843" s="214">
        <v>2021</v>
      </c>
      <c r="H843" s="176" t="s">
        <v>1558</v>
      </c>
      <c r="I843" s="176" t="s">
        <v>217</v>
      </c>
      <c r="J843" s="330" t="s">
        <v>196</v>
      </c>
      <c r="K843" s="176" t="s">
        <v>1561</v>
      </c>
      <c r="L843" s="176" t="s">
        <v>167</v>
      </c>
      <c r="M843" s="327" t="s">
        <v>870</v>
      </c>
      <c r="N843" s="55">
        <v>10.42</v>
      </c>
      <c r="O843" s="55">
        <f t="shared" si="1836"/>
        <v>10.42</v>
      </c>
      <c r="P843" s="55">
        <v>10.42</v>
      </c>
      <c r="Q843" s="55">
        <f t="shared" si="1837"/>
        <v>10.42</v>
      </c>
      <c r="R843" s="55">
        <f t="shared" si="1837"/>
        <v>10.42</v>
      </c>
      <c r="S843" s="55">
        <f t="shared" si="1837"/>
        <v>10.42</v>
      </c>
      <c r="T843" s="55">
        <f t="shared" si="1821"/>
        <v>10.42</v>
      </c>
      <c r="U843" s="55">
        <f t="shared" si="1821"/>
        <v>10.42</v>
      </c>
      <c r="V843" s="55">
        <f t="shared" si="1821"/>
        <v>10.42</v>
      </c>
      <c r="W843" s="55">
        <f t="shared" si="1821"/>
        <v>10.42</v>
      </c>
      <c r="X843" s="55">
        <v>10.42</v>
      </c>
      <c r="Y843" s="55">
        <f t="shared" ref="Y843:AA843" si="1859">X843</f>
        <v>10.42</v>
      </c>
      <c r="Z843" s="55">
        <f t="shared" si="1859"/>
        <v>10.42</v>
      </c>
      <c r="AA843" s="55">
        <f t="shared" si="1859"/>
        <v>10.42</v>
      </c>
      <c r="AB843" s="147">
        <f t="shared" si="1839"/>
        <v>0.76</v>
      </c>
      <c r="AC843" s="147">
        <v>0.76</v>
      </c>
      <c r="AD843" s="147">
        <f t="shared" ref="AD843:AJ843" si="1860">AC843</f>
        <v>0.76</v>
      </c>
      <c r="AE843" s="147">
        <f t="shared" si="1860"/>
        <v>0.76</v>
      </c>
      <c r="AF843" s="147">
        <f t="shared" si="1860"/>
        <v>0.76</v>
      </c>
      <c r="AG843" s="147">
        <f t="shared" si="1860"/>
        <v>0.76</v>
      </c>
      <c r="AH843" s="147">
        <f t="shared" si="1860"/>
        <v>0.76</v>
      </c>
      <c r="AI843" s="147">
        <f t="shared" si="1860"/>
        <v>0.76</v>
      </c>
      <c r="AJ843" s="147">
        <f t="shared" si="1860"/>
        <v>0.76</v>
      </c>
      <c r="AK843" s="147">
        <v>0.76</v>
      </c>
      <c r="AL843" s="147">
        <f t="shared" ref="AL843:AN843" si="1861">AK843</f>
        <v>0.76</v>
      </c>
      <c r="AM843" s="147">
        <f t="shared" si="1861"/>
        <v>0.76</v>
      </c>
      <c r="AN843" s="147">
        <f t="shared" si="1861"/>
        <v>0.76</v>
      </c>
      <c r="AO843" s="420">
        <v>0</v>
      </c>
      <c r="AP843" s="431">
        <f t="shared" si="1825"/>
        <v>0</v>
      </c>
      <c r="AQ843" s="385">
        <v>0</v>
      </c>
      <c r="AR843" s="237">
        <f t="shared" si="1826"/>
        <v>0</v>
      </c>
      <c r="AS843" s="96">
        <v>0</v>
      </c>
      <c r="AT843" s="431">
        <f t="shared" si="1827"/>
        <v>0</v>
      </c>
      <c r="AU843" s="420">
        <v>0</v>
      </c>
      <c r="AV843" s="431">
        <f t="shared" si="1828"/>
        <v>0</v>
      </c>
      <c r="AW843" s="385">
        <v>0</v>
      </c>
      <c r="AX843" s="431">
        <f t="shared" si="1829"/>
        <v>0</v>
      </c>
      <c r="AY843" s="386">
        <v>0</v>
      </c>
      <c r="AZ843" s="431">
        <f t="shared" si="1830"/>
        <v>0</v>
      </c>
      <c r="BA843" s="386">
        <v>0</v>
      </c>
      <c r="BB843" s="431">
        <f t="shared" si="1831"/>
        <v>0</v>
      </c>
      <c r="BC843" s="386">
        <v>0</v>
      </c>
      <c r="BD843" s="431">
        <f t="shared" si="1842"/>
        <v>0</v>
      </c>
      <c r="BE843" s="385">
        <v>0</v>
      </c>
      <c r="BF843" s="431">
        <f t="shared" si="1832"/>
        <v>0</v>
      </c>
      <c r="BG843" s="386">
        <v>0</v>
      </c>
      <c r="BH843" s="431">
        <f t="shared" si="1833"/>
        <v>0</v>
      </c>
      <c r="BI843" s="386">
        <v>0</v>
      </c>
      <c r="BJ843" s="431">
        <f t="shared" si="1834"/>
        <v>0</v>
      </c>
      <c r="BK843" s="385">
        <v>0</v>
      </c>
      <c r="BL843" s="445">
        <f t="shared" si="1835"/>
        <v>0</v>
      </c>
      <c r="BM843" s="77" t="s">
        <v>1569</v>
      </c>
      <c r="BN843" s="306"/>
      <c r="BO843" s="599"/>
      <c r="BP843" s="306" t="str">
        <f t="shared" si="1843"/>
        <v>N51140-KD1</v>
      </c>
    </row>
    <row r="844" spans="1:68" ht="14.25" hidden="1" customHeight="1">
      <c r="A844" s="493" t="s">
        <v>864</v>
      </c>
      <c r="B844" s="130" t="s">
        <v>1422</v>
      </c>
      <c r="C844" s="544" t="s">
        <v>87</v>
      </c>
      <c r="D844" s="549" t="s">
        <v>225</v>
      </c>
      <c r="E844" s="550" t="s">
        <v>194</v>
      </c>
      <c r="F844" s="1070"/>
      <c r="G844" s="214">
        <v>2021</v>
      </c>
      <c r="H844" s="176" t="s">
        <v>1558</v>
      </c>
      <c r="I844" s="176" t="s">
        <v>217</v>
      </c>
      <c r="J844" s="330" t="s">
        <v>196</v>
      </c>
      <c r="K844" s="176" t="s">
        <v>1561</v>
      </c>
      <c r="L844" s="176" t="s">
        <v>167</v>
      </c>
      <c r="M844" s="327" t="s">
        <v>870</v>
      </c>
      <c r="N844" s="55">
        <v>9.3699999999999992</v>
      </c>
      <c r="O844" s="55">
        <f t="shared" si="1836"/>
        <v>9.41</v>
      </c>
      <c r="P844" s="55">
        <v>9.41</v>
      </c>
      <c r="Q844" s="55">
        <f t="shared" si="1837"/>
        <v>9.41</v>
      </c>
      <c r="R844" s="55">
        <f t="shared" si="1837"/>
        <v>9.41</v>
      </c>
      <c r="S844" s="55">
        <f t="shared" si="1837"/>
        <v>9.41</v>
      </c>
      <c r="T844" s="55">
        <f t="shared" si="1821"/>
        <v>9.41</v>
      </c>
      <c r="U844" s="55">
        <f t="shared" si="1821"/>
        <v>9.41</v>
      </c>
      <c r="V844" s="55">
        <f t="shared" si="1821"/>
        <v>9.41</v>
      </c>
      <c r="W844" s="55">
        <f t="shared" si="1821"/>
        <v>9.41</v>
      </c>
      <c r="X844" s="55">
        <v>9.41</v>
      </c>
      <c r="Y844" s="55">
        <f t="shared" ref="Y844:AA844" si="1862">X844</f>
        <v>9.41</v>
      </c>
      <c r="Z844" s="55">
        <f t="shared" si="1862"/>
        <v>9.41</v>
      </c>
      <c r="AA844" s="55">
        <f t="shared" si="1862"/>
        <v>9.41</v>
      </c>
      <c r="AB844" s="147">
        <f t="shared" si="1839"/>
        <v>0.71</v>
      </c>
      <c r="AC844" s="147">
        <v>0.71</v>
      </c>
      <c r="AD844" s="147">
        <f t="shared" ref="AD844:AJ844" si="1863">AC844</f>
        <v>0.71</v>
      </c>
      <c r="AE844" s="147">
        <f t="shared" si="1863"/>
        <v>0.71</v>
      </c>
      <c r="AF844" s="147">
        <f t="shared" si="1863"/>
        <v>0.71</v>
      </c>
      <c r="AG844" s="147">
        <f t="shared" si="1863"/>
        <v>0.71</v>
      </c>
      <c r="AH844" s="147">
        <f t="shared" si="1863"/>
        <v>0.71</v>
      </c>
      <c r="AI844" s="147">
        <f t="shared" si="1863"/>
        <v>0.71</v>
      </c>
      <c r="AJ844" s="147">
        <f t="shared" si="1863"/>
        <v>0.71</v>
      </c>
      <c r="AK844" s="147">
        <v>0.71</v>
      </c>
      <c r="AL844" s="147">
        <f t="shared" ref="AL844:AN844" si="1864">AK844</f>
        <v>0.71</v>
      </c>
      <c r="AM844" s="147">
        <f t="shared" si="1864"/>
        <v>0.71</v>
      </c>
      <c r="AN844" s="147">
        <f t="shared" si="1864"/>
        <v>0.71</v>
      </c>
      <c r="AO844" s="420">
        <v>0</v>
      </c>
      <c r="AP844" s="431">
        <f t="shared" si="1825"/>
        <v>0</v>
      </c>
      <c r="AQ844" s="385">
        <v>0</v>
      </c>
      <c r="AR844" s="237">
        <f t="shared" si="1826"/>
        <v>0</v>
      </c>
      <c r="AS844" s="96">
        <v>0</v>
      </c>
      <c r="AT844" s="431">
        <f t="shared" si="1827"/>
        <v>0</v>
      </c>
      <c r="AU844" s="420">
        <v>0</v>
      </c>
      <c r="AV844" s="431">
        <f t="shared" si="1828"/>
        <v>0</v>
      </c>
      <c r="AW844" s="385">
        <v>0</v>
      </c>
      <c r="AX844" s="431">
        <f t="shared" si="1829"/>
        <v>0</v>
      </c>
      <c r="AY844" s="386">
        <v>0</v>
      </c>
      <c r="AZ844" s="431">
        <f t="shared" si="1830"/>
        <v>0</v>
      </c>
      <c r="BA844" s="386">
        <v>0</v>
      </c>
      <c r="BB844" s="431">
        <f t="shared" si="1831"/>
        <v>0</v>
      </c>
      <c r="BC844" s="386">
        <v>0</v>
      </c>
      <c r="BD844" s="431">
        <f t="shared" si="1842"/>
        <v>0</v>
      </c>
      <c r="BE844" s="385">
        <v>0</v>
      </c>
      <c r="BF844" s="431">
        <f t="shared" si="1832"/>
        <v>0</v>
      </c>
      <c r="BG844" s="386">
        <v>0</v>
      </c>
      <c r="BH844" s="431">
        <f t="shared" si="1833"/>
        <v>0</v>
      </c>
      <c r="BI844" s="386">
        <v>0</v>
      </c>
      <c r="BJ844" s="431">
        <f t="shared" si="1834"/>
        <v>0</v>
      </c>
      <c r="BK844" s="385">
        <v>0</v>
      </c>
      <c r="BL844" s="445">
        <f t="shared" si="1835"/>
        <v>0</v>
      </c>
      <c r="BM844" s="77" t="s">
        <v>1570</v>
      </c>
      <c r="BN844" s="306"/>
      <c r="BO844" s="599"/>
      <c r="BP844" s="306" t="str">
        <f t="shared" si="1843"/>
        <v>N51140-291</v>
      </c>
    </row>
    <row r="845" spans="1:68" ht="14.25" hidden="1" customHeight="1">
      <c r="A845" s="493" t="s">
        <v>864</v>
      </c>
      <c r="B845" s="130" t="s">
        <v>1422</v>
      </c>
      <c r="C845" s="544" t="s">
        <v>87</v>
      </c>
      <c r="D845" s="549" t="s">
        <v>225</v>
      </c>
      <c r="E845" s="550" t="s">
        <v>194</v>
      </c>
      <c r="F845" s="1070"/>
      <c r="G845" s="214">
        <v>2021</v>
      </c>
      <c r="H845" s="176" t="s">
        <v>1558</v>
      </c>
      <c r="I845" s="176" t="s">
        <v>217</v>
      </c>
      <c r="J845" s="330" t="s">
        <v>196</v>
      </c>
      <c r="K845" s="176" t="s">
        <v>1559</v>
      </c>
      <c r="L845" s="176" t="s">
        <v>167</v>
      </c>
      <c r="M845" s="327" t="s">
        <v>1478</v>
      </c>
      <c r="N845" s="55">
        <v>8.16</v>
      </c>
      <c r="O845" s="55">
        <f t="shared" si="1836"/>
        <v>9.94</v>
      </c>
      <c r="P845" s="55">
        <v>9.94</v>
      </c>
      <c r="Q845" s="55">
        <f t="shared" si="1837"/>
        <v>9.94</v>
      </c>
      <c r="R845" s="55">
        <f t="shared" si="1837"/>
        <v>9.94</v>
      </c>
      <c r="S845" s="55">
        <f t="shared" si="1837"/>
        <v>9.94</v>
      </c>
      <c r="T845" s="55">
        <f t="shared" si="1821"/>
        <v>9.94</v>
      </c>
      <c r="U845" s="55">
        <f t="shared" si="1821"/>
        <v>9.94</v>
      </c>
      <c r="V845" s="55">
        <f t="shared" si="1821"/>
        <v>9.94</v>
      </c>
      <c r="W845" s="55">
        <f t="shared" si="1821"/>
        <v>9.94</v>
      </c>
      <c r="X845" s="55">
        <v>9.94</v>
      </c>
      <c r="Y845" s="55">
        <f t="shared" ref="Y845:AA845" si="1865">X845</f>
        <v>9.94</v>
      </c>
      <c r="Z845" s="55">
        <f t="shared" si="1865"/>
        <v>9.94</v>
      </c>
      <c r="AA845" s="55">
        <f t="shared" si="1865"/>
        <v>9.94</v>
      </c>
      <c r="AB845" s="147">
        <f t="shared" si="1839"/>
        <v>1.58</v>
      </c>
      <c r="AC845" s="147">
        <v>1.58</v>
      </c>
      <c r="AD845" s="147">
        <f t="shared" ref="AD845:AJ845" si="1866">AC845</f>
        <v>1.58</v>
      </c>
      <c r="AE845" s="147">
        <f t="shared" si="1866"/>
        <v>1.58</v>
      </c>
      <c r="AF845" s="147">
        <f t="shared" si="1866"/>
        <v>1.58</v>
      </c>
      <c r="AG845" s="147">
        <f t="shared" si="1866"/>
        <v>1.58</v>
      </c>
      <c r="AH845" s="147">
        <f t="shared" si="1866"/>
        <v>1.58</v>
      </c>
      <c r="AI845" s="147">
        <f t="shared" si="1866"/>
        <v>1.58</v>
      </c>
      <c r="AJ845" s="147">
        <f t="shared" si="1866"/>
        <v>1.58</v>
      </c>
      <c r="AK845" s="147">
        <v>1.58</v>
      </c>
      <c r="AL845" s="147">
        <f t="shared" ref="AL845:AN845" si="1867">AK845</f>
        <v>1.58</v>
      </c>
      <c r="AM845" s="147">
        <f t="shared" si="1867"/>
        <v>1.58</v>
      </c>
      <c r="AN845" s="147">
        <f t="shared" si="1867"/>
        <v>1.58</v>
      </c>
      <c r="AO845" s="420">
        <v>0</v>
      </c>
      <c r="AP845" s="431">
        <f t="shared" si="1825"/>
        <v>0</v>
      </c>
      <c r="AQ845" s="385">
        <v>0</v>
      </c>
      <c r="AR845" s="237">
        <f t="shared" si="1826"/>
        <v>0</v>
      </c>
      <c r="AS845" s="96">
        <v>0</v>
      </c>
      <c r="AT845" s="431">
        <f t="shared" si="1827"/>
        <v>0</v>
      </c>
      <c r="AU845" s="420">
        <v>0</v>
      </c>
      <c r="AV845" s="431">
        <f t="shared" si="1828"/>
        <v>0</v>
      </c>
      <c r="AW845" s="385">
        <v>0</v>
      </c>
      <c r="AX845" s="431">
        <f t="shared" si="1829"/>
        <v>0</v>
      </c>
      <c r="AY845" s="386">
        <v>0</v>
      </c>
      <c r="AZ845" s="431">
        <f t="shared" si="1830"/>
        <v>0</v>
      </c>
      <c r="BA845" s="386">
        <v>0</v>
      </c>
      <c r="BB845" s="431">
        <f t="shared" si="1831"/>
        <v>0</v>
      </c>
      <c r="BC845" s="386">
        <v>0</v>
      </c>
      <c r="BD845" s="431">
        <f t="shared" si="1842"/>
        <v>0</v>
      </c>
      <c r="BE845" s="385">
        <v>0</v>
      </c>
      <c r="BF845" s="431">
        <f t="shared" si="1832"/>
        <v>0</v>
      </c>
      <c r="BG845" s="386">
        <v>0</v>
      </c>
      <c r="BH845" s="431">
        <f t="shared" si="1833"/>
        <v>0</v>
      </c>
      <c r="BI845" s="386">
        <v>0</v>
      </c>
      <c r="BJ845" s="431">
        <f t="shared" si="1834"/>
        <v>0</v>
      </c>
      <c r="BK845" s="385">
        <v>0</v>
      </c>
      <c r="BL845" s="445">
        <f t="shared" si="1835"/>
        <v>0</v>
      </c>
      <c r="BM845" s="77" t="s">
        <v>1560</v>
      </c>
      <c r="BN845" s="306"/>
      <c r="BO845" s="599"/>
      <c r="BP845" s="306" t="str">
        <f t="shared" si="1843"/>
        <v>M55009-xx1</v>
      </c>
    </row>
    <row r="846" spans="1:68" ht="14.25" hidden="1" customHeight="1">
      <c r="A846" s="493" t="s">
        <v>864</v>
      </c>
      <c r="B846" s="130" t="s">
        <v>1422</v>
      </c>
      <c r="C846" s="544" t="s">
        <v>87</v>
      </c>
      <c r="D846" s="549" t="s">
        <v>225</v>
      </c>
      <c r="E846" s="550" t="s">
        <v>194</v>
      </c>
      <c r="F846" s="1070"/>
      <c r="G846" s="214">
        <v>2021</v>
      </c>
      <c r="H846" s="176" t="s">
        <v>1558</v>
      </c>
      <c r="I846" s="176" t="s">
        <v>217</v>
      </c>
      <c r="J846" s="330" t="s">
        <v>196</v>
      </c>
      <c r="K846" s="176" t="s">
        <v>1559</v>
      </c>
      <c r="L846" s="176" t="s">
        <v>167</v>
      </c>
      <c r="M846" s="327" t="s">
        <v>1478</v>
      </c>
      <c r="N846" s="55">
        <v>9.2100000000000009</v>
      </c>
      <c r="O846" s="55">
        <f t="shared" si="1836"/>
        <v>10.99</v>
      </c>
      <c r="P846" s="55">
        <v>10.99</v>
      </c>
      <c r="Q846" s="55">
        <f t="shared" si="1837"/>
        <v>10.99</v>
      </c>
      <c r="R846" s="55">
        <f t="shared" si="1837"/>
        <v>10.99</v>
      </c>
      <c r="S846" s="55">
        <f t="shared" si="1837"/>
        <v>10.99</v>
      </c>
      <c r="T846" s="55">
        <f t="shared" si="1821"/>
        <v>10.99</v>
      </c>
      <c r="U846" s="55">
        <f t="shared" si="1821"/>
        <v>10.99</v>
      </c>
      <c r="V846" s="55">
        <f t="shared" si="1821"/>
        <v>10.99</v>
      </c>
      <c r="W846" s="55">
        <f t="shared" si="1821"/>
        <v>10.99</v>
      </c>
      <c r="X846" s="55">
        <v>10.99</v>
      </c>
      <c r="Y846" s="55">
        <f t="shared" ref="Y846:AA846" si="1868">X846</f>
        <v>10.99</v>
      </c>
      <c r="Z846" s="55">
        <f t="shared" si="1868"/>
        <v>10.99</v>
      </c>
      <c r="AA846" s="55">
        <f t="shared" si="1868"/>
        <v>10.99</v>
      </c>
      <c r="AB846" s="147">
        <f t="shared" si="1839"/>
        <v>1.63</v>
      </c>
      <c r="AC846" s="147">
        <v>1.63</v>
      </c>
      <c r="AD846" s="147">
        <f t="shared" ref="AD846:AJ846" si="1869">AC846</f>
        <v>1.63</v>
      </c>
      <c r="AE846" s="147">
        <f t="shared" si="1869"/>
        <v>1.63</v>
      </c>
      <c r="AF846" s="147">
        <f t="shared" si="1869"/>
        <v>1.63</v>
      </c>
      <c r="AG846" s="147">
        <f t="shared" si="1869"/>
        <v>1.63</v>
      </c>
      <c r="AH846" s="147">
        <f t="shared" si="1869"/>
        <v>1.63</v>
      </c>
      <c r="AI846" s="147">
        <f t="shared" si="1869"/>
        <v>1.63</v>
      </c>
      <c r="AJ846" s="147">
        <f t="shared" si="1869"/>
        <v>1.63</v>
      </c>
      <c r="AK846" s="147">
        <v>1.63</v>
      </c>
      <c r="AL846" s="147">
        <f t="shared" ref="AL846:AN846" si="1870">AK846</f>
        <v>1.63</v>
      </c>
      <c r="AM846" s="147">
        <f t="shared" si="1870"/>
        <v>1.63</v>
      </c>
      <c r="AN846" s="147">
        <f t="shared" si="1870"/>
        <v>1.63</v>
      </c>
      <c r="AO846" s="420">
        <v>0</v>
      </c>
      <c r="AP846" s="431">
        <f t="shared" si="1825"/>
        <v>0</v>
      </c>
      <c r="AQ846" s="385">
        <v>0</v>
      </c>
      <c r="AR846" s="237">
        <f t="shared" si="1826"/>
        <v>0</v>
      </c>
      <c r="AS846" s="96">
        <v>0</v>
      </c>
      <c r="AT846" s="431">
        <f t="shared" si="1827"/>
        <v>0</v>
      </c>
      <c r="AU846" s="420">
        <v>0</v>
      </c>
      <c r="AV846" s="431">
        <f t="shared" si="1828"/>
        <v>0</v>
      </c>
      <c r="AW846" s="385">
        <v>0</v>
      </c>
      <c r="AX846" s="431">
        <f t="shared" si="1829"/>
        <v>0</v>
      </c>
      <c r="AY846" s="386">
        <v>0</v>
      </c>
      <c r="AZ846" s="431">
        <f t="shared" si="1830"/>
        <v>0</v>
      </c>
      <c r="BA846" s="386">
        <v>0</v>
      </c>
      <c r="BB846" s="431">
        <f t="shared" si="1831"/>
        <v>0</v>
      </c>
      <c r="BC846" s="386">
        <v>0</v>
      </c>
      <c r="BD846" s="431">
        <f t="shared" si="1842"/>
        <v>0</v>
      </c>
      <c r="BE846" s="385">
        <v>0</v>
      </c>
      <c r="BF846" s="431">
        <f t="shared" si="1832"/>
        <v>0</v>
      </c>
      <c r="BG846" s="386">
        <v>0</v>
      </c>
      <c r="BH846" s="431">
        <f t="shared" si="1833"/>
        <v>0</v>
      </c>
      <c r="BI846" s="386">
        <v>0</v>
      </c>
      <c r="BJ846" s="431">
        <f t="shared" si="1834"/>
        <v>0</v>
      </c>
      <c r="BK846" s="385">
        <v>0</v>
      </c>
      <c r="BL846" s="445">
        <f t="shared" si="1835"/>
        <v>0</v>
      </c>
      <c r="BM846" s="77" t="s">
        <v>1564</v>
      </c>
      <c r="BN846" s="306"/>
      <c r="BO846" s="599"/>
      <c r="BP846" s="306" t="str">
        <f t="shared" si="1843"/>
        <v>M55009-KD1</v>
      </c>
    </row>
    <row r="847" spans="1:68" ht="14.25" hidden="1" customHeight="1">
      <c r="A847" s="493" t="s">
        <v>864</v>
      </c>
      <c r="B847" s="130" t="s">
        <v>1422</v>
      </c>
      <c r="C847" s="544" t="s">
        <v>87</v>
      </c>
      <c r="D847" s="549" t="s">
        <v>225</v>
      </c>
      <c r="E847" s="550" t="s">
        <v>194</v>
      </c>
      <c r="F847" s="1070"/>
      <c r="G847" s="214">
        <v>2021</v>
      </c>
      <c r="H847" s="176" t="s">
        <v>1558</v>
      </c>
      <c r="I847" s="176" t="s">
        <v>217</v>
      </c>
      <c r="J847" s="330" t="s">
        <v>196</v>
      </c>
      <c r="K847" s="176" t="s">
        <v>1561</v>
      </c>
      <c r="L847" s="176" t="s">
        <v>167</v>
      </c>
      <c r="M847" s="327" t="s">
        <v>1478</v>
      </c>
      <c r="N847" s="55">
        <v>7.98</v>
      </c>
      <c r="O847" s="55">
        <f t="shared" si="1836"/>
        <v>9.49</v>
      </c>
      <c r="P847" s="55">
        <v>9.49</v>
      </c>
      <c r="Q847" s="55">
        <f t="shared" si="1837"/>
        <v>9.49</v>
      </c>
      <c r="R847" s="55">
        <f t="shared" si="1837"/>
        <v>9.49</v>
      </c>
      <c r="S847" s="55">
        <f t="shared" si="1837"/>
        <v>9.49</v>
      </c>
      <c r="T847" s="55">
        <f t="shared" si="1821"/>
        <v>9.49</v>
      </c>
      <c r="U847" s="55">
        <f t="shared" si="1821"/>
        <v>9.49</v>
      </c>
      <c r="V847" s="55">
        <f t="shared" si="1821"/>
        <v>9.49</v>
      </c>
      <c r="W847" s="55">
        <f t="shared" si="1821"/>
        <v>9.49</v>
      </c>
      <c r="X847" s="55">
        <v>9.49</v>
      </c>
      <c r="Y847" s="55">
        <f t="shared" ref="Y847:AA847" si="1871">X847</f>
        <v>9.49</v>
      </c>
      <c r="Z847" s="55">
        <f t="shared" si="1871"/>
        <v>9.49</v>
      </c>
      <c r="AA847" s="55">
        <f t="shared" si="1871"/>
        <v>9.49</v>
      </c>
      <c r="AB847" s="147">
        <f t="shared" si="1839"/>
        <v>1.24</v>
      </c>
      <c r="AC847" s="147">
        <v>1.24</v>
      </c>
      <c r="AD847" s="147">
        <f t="shared" ref="AD847:AJ847" si="1872">AC847</f>
        <v>1.24</v>
      </c>
      <c r="AE847" s="147">
        <f t="shared" si="1872"/>
        <v>1.24</v>
      </c>
      <c r="AF847" s="147">
        <f t="shared" si="1872"/>
        <v>1.24</v>
      </c>
      <c r="AG847" s="147">
        <f t="shared" si="1872"/>
        <v>1.24</v>
      </c>
      <c r="AH847" s="147">
        <f t="shared" si="1872"/>
        <v>1.24</v>
      </c>
      <c r="AI847" s="147">
        <f t="shared" si="1872"/>
        <v>1.24</v>
      </c>
      <c r="AJ847" s="147">
        <f t="shared" si="1872"/>
        <v>1.24</v>
      </c>
      <c r="AK847" s="147">
        <v>1.24</v>
      </c>
      <c r="AL847" s="147">
        <f t="shared" ref="AL847:AN847" si="1873">AK847</f>
        <v>1.24</v>
      </c>
      <c r="AM847" s="147">
        <f t="shared" si="1873"/>
        <v>1.24</v>
      </c>
      <c r="AN847" s="147">
        <f t="shared" si="1873"/>
        <v>1.24</v>
      </c>
      <c r="AO847" s="420">
        <v>564</v>
      </c>
      <c r="AP847" s="431">
        <f t="shared" si="1825"/>
        <v>699.36</v>
      </c>
      <c r="AQ847" s="385">
        <v>0</v>
      </c>
      <c r="AR847" s="237">
        <f t="shared" si="1826"/>
        <v>0</v>
      </c>
      <c r="AS847" s="96">
        <v>264</v>
      </c>
      <c r="AT847" s="431">
        <f t="shared" si="1827"/>
        <v>327.36</v>
      </c>
      <c r="AU847" s="420">
        <v>0</v>
      </c>
      <c r="AV847" s="431">
        <f t="shared" si="1828"/>
        <v>0</v>
      </c>
      <c r="AW847" s="385">
        <v>0</v>
      </c>
      <c r="AX847" s="431">
        <f t="shared" si="1829"/>
        <v>0</v>
      </c>
      <c r="AY847" s="386">
        <v>0</v>
      </c>
      <c r="AZ847" s="431">
        <f t="shared" si="1830"/>
        <v>0</v>
      </c>
      <c r="BA847" s="386">
        <v>0</v>
      </c>
      <c r="BB847" s="431">
        <f t="shared" si="1831"/>
        <v>0</v>
      </c>
      <c r="BC847" s="386">
        <v>0</v>
      </c>
      <c r="BD847" s="431">
        <f t="shared" si="1842"/>
        <v>0</v>
      </c>
      <c r="BE847" s="385">
        <v>0</v>
      </c>
      <c r="BF847" s="431">
        <f t="shared" si="1832"/>
        <v>0</v>
      </c>
      <c r="BG847" s="386">
        <v>0</v>
      </c>
      <c r="BH847" s="431">
        <f t="shared" si="1833"/>
        <v>0</v>
      </c>
      <c r="BI847" s="386">
        <v>0</v>
      </c>
      <c r="BJ847" s="431">
        <f t="shared" si="1834"/>
        <v>0</v>
      </c>
      <c r="BK847" s="385">
        <v>0</v>
      </c>
      <c r="BL847" s="445">
        <f t="shared" si="1835"/>
        <v>0</v>
      </c>
      <c r="BM847" s="77" t="s">
        <v>1562</v>
      </c>
      <c r="BN847" s="306"/>
      <c r="BO847" s="599"/>
      <c r="BP847" s="306" t="str">
        <f t="shared" si="1843"/>
        <v>M55010-xx1</v>
      </c>
    </row>
    <row r="848" spans="1:68" ht="14.25" hidden="1" customHeight="1">
      <c r="A848" s="493" t="s">
        <v>864</v>
      </c>
      <c r="B848" s="130" t="s">
        <v>1422</v>
      </c>
      <c r="C848" s="544" t="s">
        <v>87</v>
      </c>
      <c r="D848" s="549" t="s">
        <v>225</v>
      </c>
      <c r="E848" s="550" t="s">
        <v>194</v>
      </c>
      <c r="F848" s="1070"/>
      <c r="G848" s="214">
        <v>2021</v>
      </c>
      <c r="H848" s="176" t="s">
        <v>1558</v>
      </c>
      <c r="I848" s="176" t="s">
        <v>217</v>
      </c>
      <c r="J848" s="330" t="s">
        <v>196</v>
      </c>
      <c r="K848" s="176" t="s">
        <v>1561</v>
      </c>
      <c r="L848" s="176" t="s">
        <v>167</v>
      </c>
      <c r="M848" s="327" t="s">
        <v>1478</v>
      </c>
      <c r="N848" s="55">
        <v>9.0300000000000011</v>
      </c>
      <c r="O848" s="55">
        <f t="shared" si="1836"/>
        <v>10.54</v>
      </c>
      <c r="P848" s="55">
        <v>10.54</v>
      </c>
      <c r="Q848" s="55">
        <f t="shared" si="1837"/>
        <v>10.54</v>
      </c>
      <c r="R848" s="55">
        <f t="shared" si="1837"/>
        <v>10.54</v>
      </c>
      <c r="S848" s="55">
        <f t="shared" si="1837"/>
        <v>10.54</v>
      </c>
      <c r="T848" s="55">
        <f t="shared" si="1821"/>
        <v>10.54</v>
      </c>
      <c r="U848" s="55">
        <f t="shared" si="1821"/>
        <v>10.54</v>
      </c>
      <c r="V848" s="55">
        <f t="shared" si="1821"/>
        <v>10.54</v>
      </c>
      <c r="W848" s="55">
        <f t="shared" si="1821"/>
        <v>10.54</v>
      </c>
      <c r="X848" s="55">
        <v>10.54</v>
      </c>
      <c r="Y848" s="55">
        <f t="shared" ref="Y848:AA848" si="1874">X848</f>
        <v>10.54</v>
      </c>
      <c r="Z848" s="55">
        <f t="shared" si="1874"/>
        <v>10.54</v>
      </c>
      <c r="AA848" s="55">
        <f t="shared" si="1874"/>
        <v>10.54</v>
      </c>
      <c r="AB848" s="147">
        <f t="shared" si="1839"/>
        <v>1.89</v>
      </c>
      <c r="AC848" s="147">
        <v>1.89</v>
      </c>
      <c r="AD848" s="147">
        <f t="shared" ref="AD848:AJ848" si="1875">AC848</f>
        <v>1.89</v>
      </c>
      <c r="AE848" s="147">
        <f t="shared" si="1875"/>
        <v>1.89</v>
      </c>
      <c r="AF848" s="147">
        <f t="shared" si="1875"/>
        <v>1.89</v>
      </c>
      <c r="AG848" s="147">
        <f t="shared" si="1875"/>
        <v>1.89</v>
      </c>
      <c r="AH848" s="147">
        <f t="shared" si="1875"/>
        <v>1.89</v>
      </c>
      <c r="AI848" s="147">
        <f t="shared" si="1875"/>
        <v>1.89</v>
      </c>
      <c r="AJ848" s="147">
        <f t="shared" si="1875"/>
        <v>1.89</v>
      </c>
      <c r="AK848" s="147">
        <v>1.89</v>
      </c>
      <c r="AL848" s="147">
        <f t="shared" ref="AL848:AN848" si="1876">AK848</f>
        <v>1.89</v>
      </c>
      <c r="AM848" s="147">
        <f t="shared" si="1876"/>
        <v>1.89</v>
      </c>
      <c r="AN848" s="147">
        <f t="shared" si="1876"/>
        <v>1.89</v>
      </c>
      <c r="AO848" s="420">
        <v>0</v>
      </c>
      <c r="AP848" s="431">
        <f t="shared" si="1825"/>
        <v>0</v>
      </c>
      <c r="AQ848" s="385">
        <v>0</v>
      </c>
      <c r="AR848" s="237">
        <f t="shared" si="1826"/>
        <v>0</v>
      </c>
      <c r="AS848" s="96">
        <v>0</v>
      </c>
      <c r="AT848" s="431">
        <f t="shared" si="1827"/>
        <v>0</v>
      </c>
      <c r="AU848" s="420">
        <v>0</v>
      </c>
      <c r="AV848" s="431">
        <f t="shared" si="1828"/>
        <v>0</v>
      </c>
      <c r="AW848" s="385">
        <v>0</v>
      </c>
      <c r="AX848" s="431">
        <f t="shared" si="1829"/>
        <v>0</v>
      </c>
      <c r="AY848" s="386">
        <v>0</v>
      </c>
      <c r="AZ848" s="431">
        <f t="shared" si="1830"/>
        <v>0</v>
      </c>
      <c r="BA848" s="386">
        <v>0</v>
      </c>
      <c r="BB848" s="431">
        <f t="shared" si="1831"/>
        <v>0</v>
      </c>
      <c r="BC848" s="386">
        <v>0</v>
      </c>
      <c r="BD848" s="431">
        <f t="shared" si="1842"/>
        <v>0</v>
      </c>
      <c r="BE848" s="385">
        <v>0</v>
      </c>
      <c r="BF848" s="431">
        <f t="shared" si="1832"/>
        <v>0</v>
      </c>
      <c r="BG848" s="386">
        <v>0</v>
      </c>
      <c r="BH848" s="431">
        <f t="shared" si="1833"/>
        <v>0</v>
      </c>
      <c r="BI848" s="386">
        <v>0</v>
      </c>
      <c r="BJ848" s="431">
        <f t="shared" si="1834"/>
        <v>0</v>
      </c>
      <c r="BK848" s="385">
        <v>0</v>
      </c>
      <c r="BL848" s="445">
        <f t="shared" si="1835"/>
        <v>0</v>
      </c>
      <c r="BM848" s="77" t="s">
        <v>1565</v>
      </c>
      <c r="BN848" s="306"/>
      <c r="BO848" s="599"/>
      <c r="BP848" s="306" t="str">
        <f t="shared" si="1843"/>
        <v>M55010-KD1</v>
      </c>
    </row>
    <row r="849" spans="1:68" ht="14.25" hidden="1" customHeight="1">
      <c r="A849" s="493" t="s">
        <v>864</v>
      </c>
      <c r="B849" s="130" t="s">
        <v>1422</v>
      </c>
      <c r="C849" s="544" t="s">
        <v>87</v>
      </c>
      <c r="D849" s="549" t="s">
        <v>225</v>
      </c>
      <c r="E849" s="550" t="s">
        <v>194</v>
      </c>
      <c r="F849" s="1070"/>
      <c r="G849" s="214">
        <v>2021</v>
      </c>
      <c r="H849" s="176" t="s">
        <v>1558</v>
      </c>
      <c r="I849" s="176" t="s">
        <v>217</v>
      </c>
      <c r="J849" s="330" t="s">
        <v>196</v>
      </c>
      <c r="K849" s="176" t="s">
        <v>1559</v>
      </c>
      <c r="L849" s="176" t="s">
        <v>167</v>
      </c>
      <c r="M849" s="327" t="s">
        <v>1474</v>
      </c>
      <c r="N849" s="55">
        <v>8.16</v>
      </c>
      <c r="O849" s="55">
        <f t="shared" si="1836"/>
        <v>9.94</v>
      </c>
      <c r="P849" s="55">
        <v>9.94</v>
      </c>
      <c r="Q849" s="55">
        <f t="shared" si="1837"/>
        <v>9.94</v>
      </c>
      <c r="R849" s="55">
        <f t="shared" si="1837"/>
        <v>9.94</v>
      </c>
      <c r="S849" s="55">
        <f t="shared" si="1837"/>
        <v>9.94</v>
      </c>
      <c r="T849" s="55">
        <f t="shared" si="1821"/>
        <v>9.94</v>
      </c>
      <c r="U849" s="55">
        <f t="shared" si="1821"/>
        <v>9.94</v>
      </c>
      <c r="V849" s="55">
        <f t="shared" si="1821"/>
        <v>9.94</v>
      </c>
      <c r="W849" s="55">
        <f t="shared" si="1821"/>
        <v>9.94</v>
      </c>
      <c r="X849" s="55">
        <v>9.94</v>
      </c>
      <c r="Y849" s="55">
        <f t="shared" ref="Y849:AA849" si="1877">X849</f>
        <v>9.94</v>
      </c>
      <c r="Z849" s="55">
        <f t="shared" si="1877"/>
        <v>9.94</v>
      </c>
      <c r="AA849" s="55">
        <f t="shared" si="1877"/>
        <v>9.94</v>
      </c>
      <c r="AB849" s="147">
        <f t="shared" si="1839"/>
        <v>1.58</v>
      </c>
      <c r="AC849" s="147">
        <v>1.58</v>
      </c>
      <c r="AD849" s="147">
        <f t="shared" ref="AD849:AJ849" si="1878">AC849</f>
        <v>1.58</v>
      </c>
      <c r="AE849" s="147">
        <f t="shared" si="1878"/>
        <v>1.58</v>
      </c>
      <c r="AF849" s="147">
        <f t="shared" si="1878"/>
        <v>1.58</v>
      </c>
      <c r="AG849" s="147">
        <f t="shared" si="1878"/>
        <v>1.58</v>
      </c>
      <c r="AH849" s="147">
        <f t="shared" si="1878"/>
        <v>1.58</v>
      </c>
      <c r="AI849" s="147">
        <f t="shared" si="1878"/>
        <v>1.58</v>
      </c>
      <c r="AJ849" s="147">
        <f t="shared" si="1878"/>
        <v>1.58</v>
      </c>
      <c r="AK849" s="147">
        <v>1.58</v>
      </c>
      <c r="AL849" s="147">
        <f t="shared" ref="AL849:AN849" si="1879">AK849</f>
        <v>1.58</v>
      </c>
      <c r="AM849" s="147">
        <f t="shared" si="1879"/>
        <v>1.58</v>
      </c>
      <c r="AN849" s="147">
        <f t="shared" si="1879"/>
        <v>1.58</v>
      </c>
      <c r="AO849" s="420">
        <v>0</v>
      </c>
      <c r="AP849" s="431">
        <f t="shared" si="1825"/>
        <v>0</v>
      </c>
      <c r="AQ849" s="385">
        <v>0</v>
      </c>
      <c r="AR849" s="237">
        <f t="shared" si="1826"/>
        <v>0</v>
      </c>
      <c r="AS849" s="96">
        <v>0</v>
      </c>
      <c r="AT849" s="431">
        <f t="shared" si="1827"/>
        <v>0</v>
      </c>
      <c r="AU849" s="420">
        <v>0</v>
      </c>
      <c r="AV849" s="431">
        <f t="shared" si="1828"/>
        <v>0</v>
      </c>
      <c r="AW849" s="385">
        <v>0</v>
      </c>
      <c r="AX849" s="431">
        <f t="shared" si="1829"/>
        <v>0</v>
      </c>
      <c r="AY849" s="386">
        <v>0</v>
      </c>
      <c r="AZ849" s="431">
        <f t="shared" si="1830"/>
        <v>0</v>
      </c>
      <c r="BA849" s="386">
        <v>0</v>
      </c>
      <c r="BB849" s="431">
        <f t="shared" si="1831"/>
        <v>0</v>
      </c>
      <c r="BC849" s="386">
        <v>0</v>
      </c>
      <c r="BD849" s="431">
        <f t="shared" si="1842"/>
        <v>0</v>
      </c>
      <c r="BE849" s="385">
        <v>0</v>
      </c>
      <c r="BF849" s="431">
        <f t="shared" si="1832"/>
        <v>0</v>
      </c>
      <c r="BG849" s="386">
        <v>0</v>
      </c>
      <c r="BH849" s="431">
        <f t="shared" si="1833"/>
        <v>0</v>
      </c>
      <c r="BI849" s="386">
        <v>0</v>
      </c>
      <c r="BJ849" s="431">
        <f t="shared" si="1834"/>
        <v>0</v>
      </c>
      <c r="BK849" s="385">
        <v>0</v>
      </c>
      <c r="BL849" s="445">
        <f t="shared" si="1835"/>
        <v>0</v>
      </c>
      <c r="BM849" s="77" t="s">
        <v>1560</v>
      </c>
      <c r="BN849" s="306"/>
      <c r="BO849" s="599"/>
      <c r="BP849" s="306" t="str">
        <f t="shared" si="1843"/>
        <v>M55009-xx1</v>
      </c>
    </row>
    <row r="850" spans="1:68" ht="14.25" hidden="1" customHeight="1">
      <c r="A850" s="493" t="s">
        <v>864</v>
      </c>
      <c r="B850" s="130" t="s">
        <v>1422</v>
      </c>
      <c r="C850" s="544" t="s">
        <v>87</v>
      </c>
      <c r="D850" s="549" t="s">
        <v>225</v>
      </c>
      <c r="E850" s="550" t="s">
        <v>194</v>
      </c>
      <c r="F850" s="1070"/>
      <c r="G850" s="214">
        <v>2021</v>
      </c>
      <c r="H850" s="176" t="s">
        <v>1558</v>
      </c>
      <c r="I850" s="176" t="s">
        <v>217</v>
      </c>
      <c r="J850" s="330" t="s">
        <v>196</v>
      </c>
      <c r="K850" s="176" t="s">
        <v>1559</v>
      </c>
      <c r="L850" s="176" t="s">
        <v>167</v>
      </c>
      <c r="M850" s="327" t="s">
        <v>1474</v>
      </c>
      <c r="N850" s="55">
        <v>9.2100000000000009</v>
      </c>
      <c r="O850" s="55">
        <f t="shared" si="1836"/>
        <v>10.99</v>
      </c>
      <c r="P850" s="55">
        <v>10.99</v>
      </c>
      <c r="Q850" s="55">
        <f t="shared" si="1837"/>
        <v>10.99</v>
      </c>
      <c r="R850" s="55">
        <f t="shared" si="1837"/>
        <v>10.99</v>
      </c>
      <c r="S850" s="55">
        <f t="shared" si="1837"/>
        <v>10.99</v>
      </c>
      <c r="T850" s="55">
        <f t="shared" si="1821"/>
        <v>10.99</v>
      </c>
      <c r="U850" s="55">
        <f t="shared" si="1821"/>
        <v>10.99</v>
      </c>
      <c r="V850" s="55">
        <f t="shared" si="1821"/>
        <v>10.99</v>
      </c>
      <c r="W850" s="55">
        <f t="shared" si="1821"/>
        <v>10.99</v>
      </c>
      <c r="X850" s="55">
        <v>10.99</v>
      </c>
      <c r="Y850" s="55">
        <f t="shared" ref="Y850:AA850" si="1880">X850</f>
        <v>10.99</v>
      </c>
      <c r="Z850" s="55">
        <f t="shared" si="1880"/>
        <v>10.99</v>
      </c>
      <c r="AA850" s="55">
        <f t="shared" si="1880"/>
        <v>10.99</v>
      </c>
      <c r="AB850" s="147">
        <f t="shared" si="1839"/>
        <v>1.63</v>
      </c>
      <c r="AC850" s="147">
        <v>1.63</v>
      </c>
      <c r="AD850" s="147">
        <f t="shared" ref="AD850:AJ850" si="1881">AC850</f>
        <v>1.63</v>
      </c>
      <c r="AE850" s="147">
        <f t="shared" si="1881"/>
        <v>1.63</v>
      </c>
      <c r="AF850" s="147">
        <f t="shared" si="1881"/>
        <v>1.63</v>
      </c>
      <c r="AG850" s="147">
        <f t="shared" si="1881"/>
        <v>1.63</v>
      </c>
      <c r="AH850" s="147">
        <f t="shared" si="1881"/>
        <v>1.63</v>
      </c>
      <c r="AI850" s="147">
        <f t="shared" si="1881"/>
        <v>1.63</v>
      </c>
      <c r="AJ850" s="147">
        <f t="shared" si="1881"/>
        <v>1.63</v>
      </c>
      <c r="AK850" s="147">
        <v>1.63</v>
      </c>
      <c r="AL850" s="147">
        <f t="shared" ref="AL850:AN850" si="1882">AK850</f>
        <v>1.63</v>
      </c>
      <c r="AM850" s="147">
        <f t="shared" si="1882"/>
        <v>1.63</v>
      </c>
      <c r="AN850" s="147">
        <f t="shared" si="1882"/>
        <v>1.63</v>
      </c>
      <c r="AO850" s="420">
        <v>0</v>
      </c>
      <c r="AP850" s="431">
        <f t="shared" si="1825"/>
        <v>0</v>
      </c>
      <c r="AQ850" s="385">
        <v>0</v>
      </c>
      <c r="AR850" s="237">
        <f t="shared" si="1826"/>
        <v>0</v>
      </c>
      <c r="AS850" s="96">
        <v>0</v>
      </c>
      <c r="AT850" s="431">
        <f t="shared" si="1827"/>
        <v>0</v>
      </c>
      <c r="AU850" s="420">
        <v>0</v>
      </c>
      <c r="AV850" s="431">
        <f t="shared" si="1828"/>
        <v>0</v>
      </c>
      <c r="AW850" s="385">
        <v>0</v>
      </c>
      <c r="AX850" s="431">
        <f t="shared" si="1829"/>
        <v>0</v>
      </c>
      <c r="AY850" s="386">
        <v>0</v>
      </c>
      <c r="AZ850" s="431">
        <f t="shared" si="1830"/>
        <v>0</v>
      </c>
      <c r="BA850" s="386">
        <v>0</v>
      </c>
      <c r="BB850" s="431">
        <f t="shared" si="1831"/>
        <v>0</v>
      </c>
      <c r="BC850" s="386">
        <v>0</v>
      </c>
      <c r="BD850" s="431">
        <f t="shared" si="1842"/>
        <v>0</v>
      </c>
      <c r="BE850" s="385">
        <v>0</v>
      </c>
      <c r="BF850" s="431">
        <f t="shared" si="1832"/>
        <v>0</v>
      </c>
      <c r="BG850" s="386">
        <v>0</v>
      </c>
      <c r="BH850" s="431">
        <f t="shared" si="1833"/>
        <v>0</v>
      </c>
      <c r="BI850" s="386">
        <v>0</v>
      </c>
      <c r="BJ850" s="431">
        <f t="shared" si="1834"/>
        <v>0</v>
      </c>
      <c r="BK850" s="385">
        <v>0</v>
      </c>
      <c r="BL850" s="445">
        <f t="shared" si="1835"/>
        <v>0</v>
      </c>
      <c r="BM850" s="77" t="s">
        <v>1564</v>
      </c>
      <c r="BN850" s="306"/>
      <c r="BO850" s="599"/>
      <c r="BP850" s="306" t="str">
        <f t="shared" si="1843"/>
        <v>M55009-KD1</v>
      </c>
    </row>
    <row r="851" spans="1:68" ht="14.25" hidden="1" customHeight="1">
      <c r="A851" s="493" t="s">
        <v>864</v>
      </c>
      <c r="B851" s="130" t="s">
        <v>1422</v>
      </c>
      <c r="C851" s="544" t="s">
        <v>87</v>
      </c>
      <c r="D851" s="549" t="s">
        <v>225</v>
      </c>
      <c r="E851" s="550" t="s">
        <v>194</v>
      </c>
      <c r="F851" s="1070"/>
      <c r="G851" s="214">
        <v>2021</v>
      </c>
      <c r="H851" s="176" t="s">
        <v>1558</v>
      </c>
      <c r="I851" s="176" t="s">
        <v>217</v>
      </c>
      <c r="J851" s="330" t="s">
        <v>196</v>
      </c>
      <c r="K851" s="176" t="s">
        <v>1559</v>
      </c>
      <c r="L851" s="176" t="s">
        <v>167</v>
      </c>
      <c r="M851" s="327" t="s">
        <v>1474</v>
      </c>
      <c r="N851" s="55">
        <v>9.5500000000000007</v>
      </c>
      <c r="O851" s="55">
        <f t="shared" si="1836"/>
        <v>9.5500000000000007</v>
      </c>
      <c r="P851" s="55">
        <v>9.5500000000000007</v>
      </c>
      <c r="Q851" s="55">
        <f t="shared" si="1837"/>
        <v>9.5500000000000007</v>
      </c>
      <c r="R851" s="55">
        <f t="shared" si="1837"/>
        <v>9.5500000000000007</v>
      </c>
      <c r="S851" s="55">
        <f t="shared" si="1837"/>
        <v>9.5500000000000007</v>
      </c>
      <c r="T851" s="55">
        <f t="shared" si="1821"/>
        <v>9.5500000000000007</v>
      </c>
      <c r="U851" s="55">
        <f t="shared" si="1821"/>
        <v>9.5500000000000007</v>
      </c>
      <c r="V851" s="55">
        <f t="shared" si="1821"/>
        <v>9.5500000000000007</v>
      </c>
      <c r="W851" s="55">
        <f t="shared" si="1821"/>
        <v>9.5500000000000007</v>
      </c>
      <c r="X851" s="55">
        <v>9.5500000000000007</v>
      </c>
      <c r="Y851" s="55">
        <f t="shared" ref="Y851:AA851" si="1883">X851</f>
        <v>9.5500000000000007</v>
      </c>
      <c r="Z851" s="55">
        <f t="shared" si="1883"/>
        <v>9.5500000000000007</v>
      </c>
      <c r="AA851" s="55">
        <f t="shared" si="1883"/>
        <v>9.5500000000000007</v>
      </c>
      <c r="AB851" s="147">
        <f t="shared" si="1839"/>
        <v>0.76</v>
      </c>
      <c r="AC851" s="147">
        <v>0.76</v>
      </c>
      <c r="AD851" s="147">
        <f t="shared" ref="AD851:AJ851" si="1884">AC851</f>
        <v>0.76</v>
      </c>
      <c r="AE851" s="147">
        <f t="shared" si="1884"/>
        <v>0.76</v>
      </c>
      <c r="AF851" s="147">
        <f t="shared" si="1884"/>
        <v>0.76</v>
      </c>
      <c r="AG851" s="147">
        <f t="shared" si="1884"/>
        <v>0.76</v>
      </c>
      <c r="AH851" s="147">
        <f t="shared" si="1884"/>
        <v>0.76</v>
      </c>
      <c r="AI851" s="147">
        <f t="shared" si="1884"/>
        <v>0.76</v>
      </c>
      <c r="AJ851" s="147">
        <f t="shared" si="1884"/>
        <v>0.76</v>
      </c>
      <c r="AK851" s="147">
        <v>0.76</v>
      </c>
      <c r="AL851" s="147">
        <f t="shared" ref="AL851:AN851" si="1885">AK851</f>
        <v>0.76</v>
      </c>
      <c r="AM851" s="147">
        <f t="shared" si="1885"/>
        <v>0.76</v>
      </c>
      <c r="AN851" s="147">
        <f t="shared" si="1885"/>
        <v>0.76</v>
      </c>
      <c r="AO851" s="420">
        <v>0</v>
      </c>
      <c r="AP851" s="431">
        <f t="shared" si="1825"/>
        <v>0</v>
      </c>
      <c r="AQ851" s="385">
        <v>0</v>
      </c>
      <c r="AR851" s="237">
        <f t="shared" si="1826"/>
        <v>0</v>
      </c>
      <c r="AS851" s="96">
        <v>0</v>
      </c>
      <c r="AT851" s="431">
        <f t="shared" si="1827"/>
        <v>0</v>
      </c>
      <c r="AU851" s="420">
        <v>0</v>
      </c>
      <c r="AV851" s="431">
        <f t="shared" si="1828"/>
        <v>0</v>
      </c>
      <c r="AW851" s="385">
        <v>0</v>
      </c>
      <c r="AX851" s="431">
        <f t="shared" si="1829"/>
        <v>0</v>
      </c>
      <c r="AY851" s="386">
        <v>0</v>
      </c>
      <c r="AZ851" s="431">
        <f t="shared" si="1830"/>
        <v>0</v>
      </c>
      <c r="BA851" s="386">
        <v>0</v>
      </c>
      <c r="BB851" s="431">
        <f t="shared" si="1831"/>
        <v>0</v>
      </c>
      <c r="BC851" s="386">
        <v>0</v>
      </c>
      <c r="BD851" s="431">
        <f t="shared" si="1842"/>
        <v>0</v>
      </c>
      <c r="BE851" s="385">
        <v>0</v>
      </c>
      <c r="BF851" s="431">
        <f t="shared" si="1832"/>
        <v>0</v>
      </c>
      <c r="BG851" s="386">
        <v>0</v>
      </c>
      <c r="BH851" s="431">
        <f t="shared" si="1833"/>
        <v>0</v>
      </c>
      <c r="BI851" s="386">
        <v>0</v>
      </c>
      <c r="BJ851" s="431">
        <f t="shared" si="1834"/>
        <v>0</v>
      </c>
      <c r="BK851" s="385">
        <v>0</v>
      </c>
      <c r="BL851" s="445">
        <f t="shared" si="1835"/>
        <v>0</v>
      </c>
      <c r="BM851" s="77" t="s">
        <v>1563</v>
      </c>
      <c r="BN851" s="306"/>
      <c r="BO851" s="599"/>
      <c r="BP851" s="306" t="str">
        <f t="shared" si="1843"/>
        <v>N51139-xx1</v>
      </c>
    </row>
    <row r="852" spans="1:68" ht="14.25" hidden="1" customHeight="1">
      <c r="A852" s="493" t="s">
        <v>864</v>
      </c>
      <c r="B852" s="130" t="s">
        <v>1422</v>
      </c>
      <c r="C852" s="544" t="s">
        <v>87</v>
      </c>
      <c r="D852" s="549" t="s">
        <v>225</v>
      </c>
      <c r="E852" s="550" t="s">
        <v>194</v>
      </c>
      <c r="F852" s="1070"/>
      <c r="G852" s="214">
        <v>2021</v>
      </c>
      <c r="H852" s="176" t="s">
        <v>1558</v>
      </c>
      <c r="I852" s="176" t="s">
        <v>217</v>
      </c>
      <c r="J852" s="330" t="s">
        <v>196</v>
      </c>
      <c r="K852" s="176" t="s">
        <v>1559</v>
      </c>
      <c r="L852" s="176" t="s">
        <v>167</v>
      </c>
      <c r="M852" s="327" t="s">
        <v>1474</v>
      </c>
      <c r="N852" s="55">
        <v>10.600000000000001</v>
      </c>
      <c r="O852" s="55">
        <f t="shared" si="1836"/>
        <v>10.6</v>
      </c>
      <c r="P852" s="55">
        <v>10.6</v>
      </c>
      <c r="Q852" s="55">
        <f t="shared" si="1837"/>
        <v>10.6</v>
      </c>
      <c r="R852" s="55">
        <f t="shared" si="1837"/>
        <v>10.6</v>
      </c>
      <c r="S852" s="55">
        <f t="shared" si="1837"/>
        <v>10.6</v>
      </c>
      <c r="T852" s="55">
        <f t="shared" si="1821"/>
        <v>10.6</v>
      </c>
      <c r="U852" s="55">
        <f t="shared" si="1821"/>
        <v>10.6</v>
      </c>
      <c r="V852" s="55">
        <f t="shared" si="1821"/>
        <v>10.6</v>
      </c>
      <c r="W852" s="55">
        <f t="shared" si="1821"/>
        <v>10.6</v>
      </c>
      <c r="X852" s="55">
        <v>10.6</v>
      </c>
      <c r="Y852" s="55">
        <f t="shared" ref="Y852:AA852" si="1886">X852</f>
        <v>10.6</v>
      </c>
      <c r="Z852" s="55">
        <f t="shared" si="1886"/>
        <v>10.6</v>
      </c>
      <c r="AA852" s="55">
        <f t="shared" si="1886"/>
        <v>10.6</v>
      </c>
      <c r="AB852" s="147">
        <f t="shared" si="1839"/>
        <v>0.81</v>
      </c>
      <c r="AC852" s="147">
        <v>0.81</v>
      </c>
      <c r="AD852" s="147">
        <f t="shared" ref="AD852:AJ852" si="1887">AC852</f>
        <v>0.81</v>
      </c>
      <c r="AE852" s="147">
        <f t="shared" si="1887"/>
        <v>0.81</v>
      </c>
      <c r="AF852" s="147">
        <f t="shared" si="1887"/>
        <v>0.81</v>
      </c>
      <c r="AG852" s="147">
        <f t="shared" si="1887"/>
        <v>0.81</v>
      </c>
      <c r="AH852" s="147">
        <f t="shared" si="1887"/>
        <v>0.81</v>
      </c>
      <c r="AI852" s="147">
        <f t="shared" si="1887"/>
        <v>0.81</v>
      </c>
      <c r="AJ852" s="147">
        <f t="shared" si="1887"/>
        <v>0.81</v>
      </c>
      <c r="AK852" s="147">
        <v>0.81</v>
      </c>
      <c r="AL852" s="147">
        <f t="shared" ref="AL852:AN852" si="1888">AK852</f>
        <v>0.81</v>
      </c>
      <c r="AM852" s="147">
        <f t="shared" si="1888"/>
        <v>0.81</v>
      </c>
      <c r="AN852" s="147">
        <f t="shared" si="1888"/>
        <v>0.81</v>
      </c>
      <c r="AO852" s="420">
        <v>0</v>
      </c>
      <c r="AP852" s="431">
        <f t="shared" si="1825"/>
        <v>0</v>
      </c>
      <c r="AQ852" s="385">
        <v>0</v>
      </c>
      <c r="AR852" s="237">
        <f t="shared" si="1826"/>
        <v>0</v>
      </c>
      <c r="AS852" s="96">
        <v>0</v>
      </c>
      <c r="AT852" s="431">
        <f t="shared" si="1827"/>
        <v>0</v>
      </c>
      <c r="AU852" s="420">
        <v>0</v>
      </c>
      <c r="AV852" s="431">
        <f t="shared" si="1828"/>
        <v>0</v>
      </c>
      <c r="AW852" s="385">
        <v>0</v>
      </c>
      <c r="AX852" s="431">
        <f t="shared" si="1829"/>
        <v>0</v>
      </c>
      <c r="AY852" s="386">
        <v>0</v>
      </c>
      <c r="AZ852" s="431">
        <f t="shared" si="1830"/>
        <v>0</v>
      </c>
      <c r="BA852" s="386">
        <v>0</v>
      </c>
      <c r="BB852" s="431">
        <f t="shared" si="1831"/>
        <v>0</v>
      </c>
      <c r="BC852" s="386">
        <v>0</v>
      </c>
      <c r="BD852" s="431">
        <f t="shared" si="1842"/>
        <v>0</v>
      </c>
      <c r="BE852" s="385">
        <v>0</v>
      </c>
      <c r="BF852" s="431">
        <f t="shared" si="1832"/>
        <v>0</v>
      </c>
      <c r="BG852" s="386">
        <v>0</v>
      </c>
      <c r="BH852" s="431">
        <f t="shared" si="1833"/>
        <v>0</v>
      </c>
      <c r="BI852" s="386">
        <v>0</v>
      </c>
      <c r="BJ852" s="431">
        <f t="shared" si="1834"/>
        <v>0</v>
      </c>
      <c r="BK852" s="385">
        <v>0</v>
      </c>
      <c r="BL852" s="445">
        <f t="shared" si="1835"/>
        <v>0</v>
      </c>
      <c r="BM852" s="77" t="s">
        <v>1566</v>
      </c>
      <c r="BN852" s="306"/>
      <c r="BO852" s="599"/>
      <c r="BP852" s="306" t="str">
        <f t="shared" si="1843"/>
        <v>N51139-KD1</v>
      </c>
    </row>
    <row r="853" spans="1:68" ht="14.25" hidden="1" customHeight="1">
      <c r="A853" s="493" t="s">
        <v>864</v>
      </c>
      <c r="B853" s="130" t="s">
        <v>1422</v>
      </c>
      <c r="C853" s="544" t="s">
        <v>87</v>
      </c>
      <c r="D853" s="549" t="s">
        <v>225</v>
      </c>
      <c r="E853" s="550" t="s">
        <v>194</v>
      </c>
      <c r="F853" s="1070"/>
      <c r="G853" s="214">
        <v>2021</v>
      </c>
      <c r="H853" s="176" t="s">
        <v>1558</v>
      </c>
      <c r="I853" s="176" t="s">
        <v>217</v>
      </c>
      <c r="J853" s="330" t="s">
        <v>196</v>
      </c>
      <c r="K853" s="176" t="s">
        <v>1559</v>
      </c>
      <c r="L853" s="176" t="s">
        <v>167</v>
      </c>
      <c r="M853" s="327" t="s">
        <v>1474</v>
      </c>
      <c r="N853" s="55">
        <v>9.5500000000000007</v>
      </c>
      <c r="O853" s="55">
        <f t="shared" si="1836"/>
        <v>9.59</v>
      </c>
      <c r="P853" s="55">
        <v>9.59</v>
      </c>
      <c r="Q853" s="55">
        <f t="shared" si="1837"/>
        <v>9.59</v>
      </c>
      <c r="R853" s="55">
        <f t="shared" si="1837"/>
        <v>9.59</v>
      </c>
      <c r="S853" s="55">
        <f t="shared" si="1837"/>
        <v>9.59</v>
      </c>
      <c r="T853" s="55">
        <f t="shared" si="1821"/>
        <v>9.59</v>
      </c>
      <c r="U853" s="55">
        <f t="shared" si="1821"/>
        <v>9.59</v>
      </c>
      <c r="V853" s="55">
        <f t="shared" si="1821"/>
        <v>9.59</v>
      </c>
      <c r="W853" s="55">
        <f t="shared" si="1821"/>
        <v>9.59</v>
      </c>
      <c r="X853" s="55">
        <v>9.59</v>
      </c>
      <c r="Y853" s="55">
        <f t="shared" ref="Y853:AA853" si="1889">X853</f>
        <v>9.59</v>
      </c>
      <c r="Z853" s="55">
        <f t="shared" si="1889"/>
        <v>9.59</v>
      </c>
      <c r="AA853" s="55">
        <f t="shared" si="1889"/>
        <v>9.59</v>
      </c>
      <c r="AB853" s="147">
        <f t="shared" si="1839"/>
        <v>0.76</v>
      </c>
      <c r="AC853" s="147">
        <v>0.76</v>
      </c>
      <c r="AD853" s="147">
        <f t="shared" ref="AD853:AJ853" si="1890">AC853</f>
        <v>0.76</v>
      </c>
      <c r="AE853" s="147">
        <f t="shared" si="1890"/>
        <v>0.76</v>
      </c>
      <c r="AF853" s="147">
        <f t="shared" si="1890"/>
        <v>0.76</v>
      </c>
      <c r="AG853" s="147">
        <f t="shared" si="1890"/>
        <v>0.76</v>
      </c>
      <c r="AH853" s="147">
        <f t="shared" si="1890"/>
        <v>0.76</v>
      </c>
      <c r="AI853" s="147">
        <f t="shared" si="1890"/>
        <v>0.76</v>
      </c>
      <c r="AJ853" s="147">
        <f t="shared" si="1890"/>
        <v>0.76</v>
      </c>
      <c r="AK853" s="147">
        <v>0.76</v>
      </c>
      <c r="AL853" s="147">
        <f t="shared" ref="AL853:AN853" si="1891">AK853</f>
        <v>0.76</v>
      </c>
      <c r="AM853" s="147">
        <f t="shared" si="1891"/>
        <v>0.76</v>
      </c>
      <c r="AN853" s="147">
        <f t="shared" si="1891"/>
        <v>0.76</v>
      </c>
      <c r="AO853" s="420">
        <v>0</v>
      </c>
      <c r="AP853" s="431">
        <f t="shared" si="1825"/>
        <v>0</v>
      </c>
      <c r="AQ853" s="385">
        <v>0</v>
      </c>
      <c r="AR853" s="237">
        <f t="shared" si="1826"/>
        <v>0</v>
      </c>
      <c r="AS853" s="96">
        <v>0</v>
      </c>
      <c r="AT853" s="431">
        <f t="shared" si="1827"/>
        <v>0</v>
      </c>
      <c r="AU853" s="420">
        <v>0</v>
      </c>
      <c r="AV853" s="431">
        <f t="shared" si="1828"/>
        <v>0</v>
      </c>
      <c r="AW853" s="385">
        <v>0</v>
      </c>
      <c r="AX853" s="431">
        <f t="shared" si="1829"/>
        <v>0</v>
      </c>
      <c r="AY853" s="386">
        <v>0</v>
      </c>
      <c r="AZ853" s="431">
        <f t="shared" si="1830"/>
        <v>0</v>
      </c>
      <c r="BA853" s="386">
        <v>0</v>
      </c>
      <c r="BB853" s="431">
        <f t="shared" si="1831"/>
        <v>0</v>
      </c>
      <c r="BC853" s="386">
        <v>0</v>
      </c>
      <c r="BD853" s="431">
        <f t="shared" si="1842"/>
        <v>0</v>
      </c>
      <c r="BE853" s="385">
        <v>0</v>
      </c>
      <c r="BF853" s="431">
        <f t="shared" si="1832"/>
        <v>0</v>
      </c>
      <c r="BG853" s="386">
        <v>0</v>
      </c>
      <c r="BH853" s="431">
        <f t="shared" si="1833"/>
        <v>0</v>
      </c>
      <c r="BI853" s="386">
        <v>0</v>
      </c>
      <c r="BJ853" s="431">
        <f t="shared" si="1834"/>
        <v>0</v>
      </c>
      <c r="BK853" s="385">
        <v>0</v>
      </c>
      <c r="BL853" s="445">
        <f t="shared" si="1835"/>
        <v>0</v>
      </c>
      <c r="BM853" s="77" t="s">
        <v>1567</v>
      </c>
      <c r="BN853" s="306"/>
      <c r="BO853" s="599"/>
      <c r="BP853" s="306" t="str">
        <f t="shared" si="1843"/>
        <v>N51139-291</v>
      </c>
    </row>
    <row r="854" spans="1:68" ht="14.25" hidden="1" customHeight="1">
      <c r="A854" s="493" t="s">
        <v>864</v>
      </c>
      <c r="B854" s="130" t="s">
        <v>1422</v>
      </c>
      <c r="C854" s="544" t="s">
        <v>87</v>
      </c>
      <c r="D854" s="549" t="s">
        <v>225</v>
      </c>
      <c r="E854" s="550" t="s">
        <v>194</v>
      </c>
      <c r="F854" s="1070"/>
      <c r="G854" s="214">
        <v>2021</v>
      </c>
      <c r="H854" s="176" t="s">
        <v>1558</v>
      </c>
      <c r="I854" s="176" t="s">
        <v>217</v>
      </c>
      <c r="J854" s="330" t="s">
        <v>196</v>
      </c>
      <c r="K854" s="176" t="s">
        <v>1329</v>
      </c>
      <c r="L854" s="176" t="s">
        <v>167</v>
      </c>
      <c r="M854" s="327" t="s">
        <v>1474</v>
      </c>
      <c r="N854" s="55">
        <v>11.009999999999998</v>
      </c>
      <c r="O854" s="55">
        <f t="shared" si="1836"/>
        <v>11.01</v>
      </c>
      <c r="P854" s="55">
        <v>11.01</v>
      </c>
      <c r="Q854" s="55">
        <f t="shared" si="1837"/>
        <v>11.01</v>
      </c>
      <c r="R854" s="55">
        <f t="shared" si="1837"/>
        <v>11.01</v>
      </c>
      <c r="S854" s="55">
        <f t="shared" si="1837"/>
        <v>11.01</v>
      </c>
      <c r="T854" s="55">
        <f t="shared" si="1821"/>
        <v>11.01</v>
      </c>
      <c r="U854" s="55">
        <f t="shared" si="1821"/>
        <v>11.01</v>
      </c>
      <c r="V854" s="55">
        <f t="shared" si="1821"/>
        <v>11.01</v>
      </c>
      <c r="W854" s="55">
        <f t="shared" si="1821"/>
        <v>11.01</v>
      </c>
      <c r="X854" s="55">
        <v>11.01</v>
      </c>
      <c r="Y854" s="55">
        <f t="shared" ref="Y854:AA854" si="1892">X854</f>
        <v>11.01</v>
      </c>
      <c r="Z854" s="55">
        <f t="shared" si="1892"/>
        <v>11.01</v>
      </c>
      <c r="AA854" s="55">
        <f t="shared" si="1892"/>
        <v>11.01</v>
      </c>
      <c r="AB854" s="147">
        <f t="shared" si="1839"/>
        <v>2</v>
      </c>
      <c r="AC854" s="147">
        <v>2</v>
      </c>
      <c r="AD854" s="147">
        <f t="shared" ref="AD854:AJ854" si="1893">AC854</f>
        <v>2</v>
      </c>
      <c r="AE854" s="147">
        <f t="shared" si="1893"/>
        <v>2</v>
      </c>
      <c r="AF854" s="147">
        <f t="shared" si="1893"/>
        <v>2</v>
      </c>
      <c r="AG854" s="147">
        <f t="shared" si="1893"/>
        <v>2</v>
      </c>
      <c r="AH854" s="147">
        <f t="shared" si="1893"/>
        <v>2</v>
      </c>
      <c r="AI854" s="147">
        <f t="shared" si="1893"/>
        <v>2</v>
      </c>
      <c r="AJ854" s="147">
        <f t="shared" si="1893"/>
        <v>2</v>
      </c>
      <c r="AK854" s="147">
        <v>2</v>
      </c>
      <c r="AL854" s="147">
        <f t="shared" ref="AL854:AN854" si="1894">AK854</f>
        <v>2</v>
      </c>
      <c r="AM854" s="147">
        <f t="shared" si="1894"/>
        <v>2</v>
      </c>
      <c r="AN854" s="147">
        <f t="shared" si="1894"/>
        <v>2</v>
      </c>
      <c r="AO854" s="420">
        <v>0</v>
      </c>
      <c r="AP854" s="431">
        <f t="shared" si="1825"/>
        <v>0</v>
      </c>
      <c r="AQ854" s="385">
        <v>168</v>
      </c>
      <c r="AR854" s="237">
        <f t="shared" si="1826"/>
        <v>336</v>
      </c>
      <c r="AS854" s="96">
        <v>996</v>
      </c>
      <c r="AT854" s="431">
        <f t="shared" si="1827"/>
        <v>1992</v>
      </c>
      <c r="AU854" s="420">
        <v>0</v>
      </c>
      <c r="AV854" s="431">
        <f t="shared" si="1828"/>
        <v>0</v>
      </c>
      <c r="AW854" s="385">
        <v>1116</v>
      </c>
      <c r="AX854" s="431">
        <f t="shared" si="1829"/>
        <v>2232</v>
      </c>
      <c r="AY854" s="386">
        <v>0</v>
      </c>
      <c r="AZ854" s="431">
        <f t="shared" si="1830"/>
        <v>0</v>
      </c>
      <c r="BA854" s="386">
        <v>0</v>
      </c>
      <c r="BB854" s="431">
        <f t="shared" si="1831"/>
        <v>0</v>
      </c>
      <c r="BC854" s="386">
        <v>0</v>
      </c>
      <c r="BD854" s="431">
        <f t="shared" si="1842"/>
        <v>0</v>
      </c>
      <c r="BE854" s="385">
        <v>0</v>
      </c>
      <c r="BF854" s="431">
        <f t="shared" si="1832"/>
        <v>0</v>
      </c>
      <c r="BG854" s="386">
        <v>0</v>
      </c>
      <c r="BH854" s="431">
        <f t="shared" si="1833"/>
        <v>0</v>
      </c>
      <c r="BI854" s="386">
        <v>0</v>
      </c>
      <c r="BJ854" s="431">
        <f t="shared" si="1834"/>
        <v>0</v>
      </c>
      <c r="BK854" s="385">
        <v>0</v>
      </c>
      <c r="BL854" s="445">
        <f t="shared" si="1835"/>
        <v>0</v>
      </c>
      <c r="BM854" s="77" t="s">
        <v>1571</v>
      </c>
      <c r="BN854" s="306"/>
      <c r="BO854" s="599"/>
      <c r="BP854" s="306" t="str">
        <f t="shared" si="1843"/>
        <v>N69393-xx1</v>
      </c>
    </row>
    <row r="855" spans="1:68" ht="14.25" hidden="1" customHeight="1">
      <c r="A855" s="493" t="s">
        <v>864</v>
      </c>
      <c r="B855" s="130" t="s">
        <v>1422</v>
      </c>
      <c r="C855" s="544" t="s">
        <v>87</v>
      </c>
      <c r="D855" s="549" t="s">
        <v>225</v>
      </c>
      <c r="E855" s="550" t="s">
        <v>194</v>
      </c>
      <c r="F855" s="1070"/>
      <c r="G855" s="214">
        <v>2021</v>
      </c>
      <c r="H855" s="176" t="s">
        <v>1558</v>
      </c>
      <c r="I855" s="176" t="s">
        <v>217</v>
      </c>
      <c r="J855" s="330" t="s">
        <v>196</v>
      </c>
      <c r="K855" s="176" t="s">
        <v>1329</v>
      </c>
      <c r="L855" s="176" t="s">
        <v>167</v>
      </c>
      <c r="M855" s="327" t="s">
        <v>1474</v>
      </c>
      <c r="N855" s="55">
        <v>12.059999999999999</v>
      </c>
      <c r="O855" s="55">
        <f t="shared" si="1836"/>
        <v>12.06</v>
      </c>
      <c r="P855" s="55">
        <v>12.06</v>
      </c>
      <c r="Q855" s="55">
        <f t="shared" si="1837"/>
        <v>12.06</v>
      </c>
      <c r="R855" s="55">
        <f t="shared" si="1837"/>
        <v>12.06</v>
      </c>
      <c r="S855" s="55">
        <f t="shared" si="1837"/>
        <v>12.06</v>
      </c>
      <c r="T855" s="55">
        <f t="shared" si="1821"/>
        <v>12.06</v>
      </c>
      <c r="U855" s="55">
        <f t="shared" si="1821"/>
        <v>12.06</v>
      </c>
      <c r="V855" s="55">
        <f t="shared" si="1821"/>
        <v>12.06</v>
      </c>
      <c r="W855" s="55">
        <f t="shared" si="1821"/>
        <v>12.06</v>
      </c>
      <c r="X855" s="55">
        <v>12.06</v>
      </c>
      <c r="Y855" s="55">
        <f t="shared" ref="Y855:AA855" si="1895">X855</f>
        <v>12.06</v>
      </c>
      <c r="Z855" s="55">
        <f t="shared" si="1895"/>
        <v>12.06</v>
      </c>
      <c r="AA855" s="55">
        <f t="shared" si="1895"/>
        <v>12.06</v>
      </c>
      <c r="AB855" s="147">
        <f t="shared" si="1839"/>
        <v>2.0499999999999998</v>
      </c>
      <c r="AC855" s="147">
        <v>2.0499999999999998</v>
      </c>
      <c r="AD855" s="147">
        <f t="shared" ref="AD855:AJ855" si="1896">AC855</f>
        <v>2.0499999999999998</v>
      </c>
      <c r="AE855" s="147">
        <f t="shared" si="1896"/>
        <v>2.0499999999999998</v>
      </c>
      <c r="AF855" s="147">
        <f t="shared" si="1896"/>
        <v>2.0499999999999998</v>
      </c>
      <c r="AG855" s="147">
        <f t="shared" si="1896"/>
        <v>2.0499999999999998</v>
      </c>
      <c r="AH855" s="147">
        <f t="shared" si="1896"/>
        <v>2.0499999999999998</v>
      </c>
      <c r="AI855" s="147">
        <f t="shared" si="1896"/>
        <v>2.0499999999999998</v>
      </c>
      <c r="AJ855" s="147">
        <f t="shared" si="1896"/>
        <v>2.0499999999999998</v>
      </c>
      <c r="AK855" s="147">
        <v>2.0499999999999998</v>
      </c>
      <c r="AL855" s="147">
        <f t="shared" ref="AL855:AN855" si="1897">AK855</f>
        <v>2.0499999999999998</v>
      </c>
      <c r="AM855" s="147">
        <f t="shared" si="1897"/>
        <v>2.0499999999999998</v>
      </c>
      <c r="AN855" s="147">
        <f t="shared" si="1897"/>
        <v>2.0499999999999998</v>
      </c>
      <c r="AO855" s="420">
        <v>0</v>
      </c>
      <c r="AP855" s="431">
        <f t="shared" si="1825"/>
        <v>0</v>
      </c>
      <c r="AQ855" s="385">
        <v>0</v>
      </c>
      <c r="AR855" s="237">
        <f t="shared" si="1826"/>
        <v>0</v>
      </c>
      <c r="AS855" s="96">
        <v>0</v>
      </c>
      <c r="AT855" s="431">
        <f t="shared" si="1827"/>
        <v>0</v>
      </c>
      <c r="AU855" s="420">
        <v>0</v>
      </c>
      <c r="AV855" s="431">
        <f t="shared" si="1828"/>
        <v>0</v>
      </c>
      <c r="AW855" s="385">
        <v>0</v>
      </c>
      <c r="AX855" s="431">
        <f t="shared" si="1829"/>
        <v>0</v>
      </c>
      <c r="AY855" s="386">
        <v>0</v>
      </c>
      <c r="AZ855" s="431">
        <f t="shared" si="1830"/>
        <v>0</v>
      </c>
      <c r="BA855" s="386">
        <v>0</v>
      </c>
      <c r="BB855" s="431">
        <f t="shared" si="1831"/>
        <v>0</v>
      </c>
      <c r="BC855" s="386">
        <v>0</v>
      </c>
      <c r="BD855" s="431">
        <f t="shared" si="1842"/>
        <v>0</v>
      </c>
      <c r="BE855" s="385">
        <v>0</v>
      </c>
      <c r="BF855" s="431">
        <f t="shared" si="1832"/>
        <v>0</v>
      </c>
      <c r="BG855" s="386">
        <v>0</v>
      </c>
      <c r="BH855" s="431">
        <f t="shared" si="1833"/>
        <v>0</v>
      </c>
      <c r="BI855" s="386">
        <v>0</v>
      </c>
      <c r="BJ855" s="431">
        <f t="shared" si="1834"/>
        <v>0</v>
      </c>
      <c r="BK855" s="385">
        <v>0</v>
      </c>
      <c r="BL855" s="445">
        <f t="shared" si="1835"/>
        <v>0</v>
      </c>
      <c r="BM855" s="77" t="s">
        <v>1572</v>
      </c>
      <c r="BN855" s="306"/>
      <c r="BO855" s="599"/>
      <c r="BP855" s="306" t="str">
        <f t="shared" si="1843"/>
        <v>N69393-KD1</v>
      </c>
    </row>
    <row r="856" spans="1:68" ht="14.25" hidden="1" customHeight="1">
      <c r="A856" s="493" t="s">
        <v>864</v>
      </c>
      <c r="B856" s="130" t="s">
        <v>1422</v>
      </c>
      <c r="C856" s="544" t="s">
        <v>87</v>
      </c>
      <c r="D856" s="549" t="s">
        <v>225</v>
      </c>
      <c r="E856" s="550" t="s">
        <v>194</v>
      </c>
      <c r="F856" s="1070"/>
      <c r="G856" s="214">
        <v>2021</v>
      </c>
      <c r="H856" s="176" t="s">
        <v>1558</v>
      </c>
      <c r="I856" s="176" t="s">
        <v>217</v>
      </c>
      <c r="J856" s="330" t="s">
        <v>196</v>
      </c>
      <c r="K856" s="176" t="s">
        <v>1329</v>
      </c>
      <c r="L856" s="176" t="s">
        <v>167</v>
      </c>
      <c r="M856" s="327" t="s">
        <v>1474</v>
      </c>
      <c r="N856" s="55">
        <v>11.009999999999998</v>
      </c>
      <c r="O856" s="55">
        <f t="shared" si="1836"/>
        <v>11.05</v>
      </c>
      <c r="P856" s="55">
        <v>11.05</v>
      </c>
      <c r="Q856" s="55">
        <f t="shared" si="1837"/>
        <v>11.05</v>
      </c>
      <c r="R856" s="55">
        <f t="shared" si="1837"/>
        <v>11.05</v>
      </c>
      <c r="S856" s="55">
        <f t="shared" si="1837"/>
        <v>11.05</v>
      </c>
      <c r="T856" s="55">
        <f t="shared" si="1821"/>
        <v>11.05</v>
      </c>
      <c r="U856" s="55">
        <f t="shared" si="1821"/>
        <v>11.05</v>
      </c>
      <c r="V856" s="55">
        <f t="shared" si="1821"/>
        <v>11.05</v>
      </c>
      <c r="W856" s="55">
        <f t="shared" si="1821"/>
        <v>11.05</v>
      </c>
      <c r="X856" s="55">
        <v>11.05</v>
      </c>
      <c r="Y856" s="55">
        <f t="shared" ref="Y856:AA856" si="1898">X856</f>
        <v>11.05</v>
      </c>
      <c r="Z856" s="55">
        <f t="shared" si="1898"/>
        <v>11.05</v>
      </c>
      <c r="AA856" s="55">
        <f t="shared" si="1898"/>
        <v>11.05</v>
      </c>
      <c r="AB856" s="147">
        <f t="shared" si="1839"/>
        <v>2</v>
      </c>
      <c r="AC856" s="147">
        <v>2</v>
      </c>
      <c r="AD856" s="147">
        <f t="shared" ref="AD856:AJ856" si="1899">AC856</f>
        <v>2</v>
      </c>
      <c r="AE856" s="147">
        <f t="shared" si="1899"/>
        <v>2</v>
      </c>
      <c r="AF856" s="147">
        <f t="shared" si="1899"/>
        <v>2</v>
      </c>
      <c r="AG856" s="147">
        <f t="shared" si="1899"/>
        <v>2</v>
      </c>
      <c r="AH856" s="147">
        <f t="shared" si="1899"/>
        <v>2</v>
      </c>
      <c r="AI856" s="147">
        <f t="shared" si="1899"/>
        <v>2</v>
      </c>
      <c r="AJ856" s="147">
        <f t="shared" si="1899"/>
        <v>2</v>
      </c>
      <c r="AK856" s="147">
        <v>2</v>
      </c>
      <c r="AL856" s="147">
        <f t="shared" ref="AL856:AN856" si="1900">AK856</f>
        <v>2</v>
      </c>
      <c r="AM856" s="147">
        <f t="shared" si="1900"/>
        <v>2</v>
      </c>
      <c r="AN856" s="147">
        <f t="shared" si="1900"/>
        <v>2</v>
      </c>
      <c r="AO856" s="420">
        <v>0</v>
      </c>
      <c r="AP856" s="431">
        <f t="shared" si="1825"/>
        <v>0</v>
      </c>
      <c r="AQ856" s="385">
        <v>0</v>
      </c>
      <c r="AR856" s="237">
        <f t="shared" si="1826"/>
        <v>0</v>
      </c>
      <c r="AS856" s="96">
        <v>0</v>
      </c>
      <c r="AT856" s="431">
        <f t="shared" si="1827"/>
        <v>0</v>
      </c>
      <c r="AU856" s="420">
        <v>0</v>
      </c>
      <c r="AV856" s="431">
        <f t="shared" si="1828"/>
        <v>0</v>
      </c>
      <c r="AW856" s="385">
        <v>0</v>
      </c>
      <c r="AX856" s="431">
        <f t="shared" si="1829"/>
        <v>0</v>
      </c>
      <c r="AY856" s="386">
        <v>0</v>
      </c>
      <c r="AZ856" s="431">
        <f t="shared" si="1830"/>
        <v>0</v>
      </c>
      <c r="BA856" s="386">
        <v>0</v>
      </c>
      <c r="BB856" s="431">
        <f t="shared" si="1831"/>
        <v>0</v>
      </c>
      <c r="BC856" s="386">
        <v>0</v>
      </c>
      <c r="BD856" s="431">
        <f t="shared" si="1842"/>
        <v>0</v>
      </c>
      <c r="BE856" s="385">
        <v>0</v>
      </c>
      <c r="BF856" s="431">
        <f t="shared" si="1832"/>
        <v>0</v>
      </c>
      <c r="BG856" s="386">
        <v>0</v>
      </c>
      <c r="BH856" s="431">
        <f t="shared" si="1833"/>
        <v>0</v>
      </c>
      <c r="BI856" s="386">
        <v>0</v>
      </c>
      <c r="BJ856" s="431">
        <f t="shared" si="1834"/>
        <v>0</v>
      </c>
      <c r="BK856" s="385">
        <v>0</v>
      </c>
      <c r="BL856" s="445">
        <f t="shared" si="1835"/>
        <v>0</v>
      </c>
      <c r="BM856" s="77" t="s">
        <v>1573</v>
      </c>
      <c r="BN856" s="306"/>
      <c r="BO856" s="599"/>
      <c r="BP856" s="306" t="str">
        <f t="shared" si="1843"/>
        <v>N69393-291</v>
      </c>
    </row>
    <row r="857" spans="1:68" ht="14.25" hidden="1" customHeight="1">
      <c r="A857" s="493" t="s">
        <v>864</v>
      </c>
      <c r="B857" s="130" t="s">
        <v>1422</v>
      </c>
      <c r="C857" s="544" t="s">
        <v>87</v>
      </c>
      <c r="D857" s="549" t="s">
        <v>225</v>
      </c>
      <c r="E857" s="550" t="s">
        <v>194</v>
      </c>
      <c r="F857" s="1070"/>
      <c r="G857" s="214">
        <v>2021</v>
      </c>
      <c r="H857" s="176" t="s">
        <v>1558</v>
      </c>
      <c r="I857" s="176" t="s">
        <v>217</v>
      </c>
      <c r="J857" s="330" t="s">
        <v>196</v>
      </c>
      <c r="K857" s="176" t="s">
        <v>1559</v>
      </c>
      <c r="L857" s="176" t="s">
        <v>167</v>
      </c>
      <c r="M857" s="327" t="s">
        <v>1474</v>
      </c>
      <c r="N857" s="55">
        <v>8.16</v>
      </c>
      <c r="O857" s="55">
        <f t="shared" si="1836"/>
        <v>9.94</v>
      </c>
      <c r="P857" s="55">
        <v>9.94</v>
      </c>
      <c r="Q857" s="55">
        <f t="shared" si="1837"/>
        <v>9.94</v>
      </c>
      <c r="R857" s="55">
        <f t="shared" si="1837"/>
        <v>9.94</v>
      </c>
      <c r="S857" s="55">
        <f t="shared" si="1837"/>
        <v>9.94</v>
      </c>
      <c r="T857" s="55">
        <f t="shared" si="1821"/>
        <v>9.94</v>
      </c>
      <c r="U857" s="55">
        <f t="shared" si="1821"/>
        <v>9.94</v>
      </c>
      <c r="V857" s="55">
        <f t="shared" si="1821"/>
        <v>9.94</v>
      </c>
      <c r="W857" s="55">
        <f t="shared" si="1821"/>
        <v>9.94</v>
      </c>
      <c r="X857" s="55">
        <v>9.94</v>
      </c>
      <c r="Y857" s="55">
        <f t="shared" ref="Y857:AA857" si="1901">X857</f>
        <v>9.94</v>
      </c>
      <c r="Z857" s="55">
        <f t="shared" si="1901"/>
        <v>9.94</v>
      </c>
      <c r="AA857" s="55">
        <f t="shared" si="1901"/>
        <v>9.94</v>
      </c>
      <c r="AB857" s="147">
        <f t="shared" si="1839"/>
        <v>1.58</v>
      </c>
      <c r="AC857" s="147">
        <v>1.58</v>
      </c>
      <c r="AD857" s="147">
        <f t="shared" ref="AD857:AJ857" si="1902">AC857</f>
        <v>1.58</v>
      </c>
      <c r="AE857" s="147">
        <f t="shared" si="1902"/>
        <v>1.58</v>
      </c>
      <c r="AF857" s="147">
        <f t="shared" si="1902"/>
        <v>1.58</v>
      </c>
      <c r="AG857" s="147">
        <f t="shared" si="1902"/>
        <v>1.58</v>
      </c>
      <c r="AH857" s="147">
        <f t="shared" si="1902"/>
        <v>1.58</v>
      </c>
      <c r="AI857" s="147">
        <f t="shared" si="1902"/>
        <v>1.58</v>
      </c>
      <c r="AJ857" s="147">
        <f t="shared" si="1902"/>
        <v>1.58</v>
      </c>
      <c r="AK857" s="147">
        <v>1.58</v>
      </c>
      <c r="AL857" s="147">
        <f t="shared" ref="AL857:AN857" si="1903">AK857</f>
        <v>1.58</v>
      </c>
      <c r="AM857" s="147">
        <f t="shared" si="1903"/>
        <v>1.58</v>
      </c>
      <c r="AN857" s="147">
        <f t="shared" si="1903"/>
        <v>1.58</v>
      </c>
      <c r="AO857" s="420">
        <v>0</v>
      </c>
      <c r="AP857" s="431">
        <f t="shared" si="1825"/>
        <v>0</v>
      </c>
      <c r="AQ857" s="385">
        <v>0</v>
      </c>
      <c r="AR857" s="237">
        <f t="shared" si="1826"/>
        <v>0</v>
      </c>
      <c r="AS857" s="96">
        <v>0</v>
      </c>
      <c r="AT857" s="431">
        <f t="shared" si="1827"/>
        <v>0</v>
      </c>
      <c r="AU857" s="420">
        <v>0</v>
      </c>
      <c r="AV857" s="431">
        <f t="shared" si="1828"/>
        <v>0</v>
      </c>
      <c r="AW857" s="385">
        <v>0</v>
      </c>
      <c r="AX857" s="431">
        <f t="shared" si="1829"/>
        <v>0</v>
      </c>
      <c r="AY857" s="386">
        <v>0</v>
      </c>
      <c r="AZ857" s="431">
        <f t="shared" si="1830"/>
        <v>0</v>
      </c>
      <c r="BA857" s="386">
        <v>0</v>
      </c>
      <c r="BB857" s="431">
        <f t="shared" si="1831"/>
        <v>0</v>
      </c>
      <c r="BC857" s="386">
        <v>0</v>
      </c>
      <c r="BD857" s="431">
        <f t="shared" si="1842"/>
        <v>0</v>
      </c>
      <c r="BE857" s="385">
        <v>0</v>
      </c>
      <c r="BF857" s="431">
        <f t="shared" si="1832"/>
        <v>0</v>
      </c>
      <c r="BG857" s="386">
        <v>0</v>
      </c>
      <c r="BH857" s="431">
        <f t="shared" si="1833"/>
        <v>0</v>
      </c>
      <c r="BI857" s="386">
        <v>0</v>
      </c>
      <c r="BJ857" s="431">
        <f t="shared" si="1834"/>
        <v>0</v>
      </c>
      <c r="BK857" s="385">
        <v>0</v>
      </c>
      <c r="BL857" s="445">
        <f t="shared" si="1835"/>
        <v>0</v>
      </c>
      <c r="BM857" s="77" t="s">
        <v>1560</v>
      </c>
      <c r="BN857" s="306"/>
      <c r="BO857" s="599"/>
      <c r="BP857" s="306" t="str">
        <f t="shared" si="1843"/>
        <v>M55009-xx1</v>
      </c>
    </row>
    <row r="858" spans="1:68" ht="14.25" hidden="1" customHeight="1">
      <c r="A858" s="493" t="s">
        <v>864</v>
      </c>
      <c r="B858" s="130" t="s">
        <v>1422</v>
      </c>
      <c r="C858" s="544" t="s">
        <v>87</v>
      </c>
      <c r="D858" s="549" t="s">
        <v>225</v>
      </c>
      <c r="E858" s="550" t="s">
        <v>194</v>
      </c>
      <c r="F858" s="1070"/>
      <c r="G858" s="214">
        <v>2021</v>
      </c>
      <c r="H858" s="176" t="s">
        <v>1558</v>
      </c>
      <c r="I858" s="176" t="s">
        <v>217</v>
      </c>
      <c r="J858" s="330" t="s">
        <v>196</v>
      </c>
      <c r="K858" s="176" t="s">
        <v>1559</v>
      </c>
      <c r="L858" s="176" t="s">
        <v>167</v>
      </c>
      <c r="M858" s="327" t="s">
        <v>1474</v>
      </c>
      <c r="N858" s="55">
        <v>9.2100000000000009</v>
      </c>
      <c r="O858" s="55">
        <f t="shared" si="1836"/>
        <v>10.99</v>
      </c>
      <c r="P858" s="55">
        <v>10.99</v>
      </c>
      <c r="Q858" s="55">
        <f t="shared" si="1837"/>
        <v>10.99</v>
      </c>
      <c r="R858" s="55">
        <f t="shared" si="1837"/>
        <v>10.99</v>
      </c>
      <c r="S858" s="55">
        <f t="shared" si="1837"/>
        <v>10.99</v>
      </c>
      <c r="T858" s="55">
        <f t="shared" si="1821"/>
        <v>10.99</v>
      </c>
      <c r="U858" s="55">
        <f t="shared" si="1821"/>
        <v>10.99</v>
      </c>
      <c r="V858" s="55">
        <f t="shared" si="1821"/>
        <v>10.99</v>
      </c>
      <c r="W858" s="55">
        <f t="shared" si="1821"/>
        <v>10.99</v>
      </c>
      <c r="X858" s="55">
        <v>10.99</v>
      </c>
      <c r="Y858" s="55">
        <f t="shared" ref="Y858:AA858" si="1904">X858</f>
        <v>10.99</v>
      </c>
      <c r="Z858" s="55">
        <f t="shared" si="1904"/>
        <v>10.99</v>
      </c>
      <c r="AA858" s="55">
        <f t="shared" si="1904"/>
        <v>10.99</v>
      </c>
      <c r="AB858" s="147">
        <f t="shared" si="1839"/>
        <v>1.63</v>
      </c>
      <c r="AC858" s="147">
        <v>1.63</v>
      </c>
      <c r="AD858" s="147">
        <f t="shared" ref="AD858:AJ858" si="1905">AC858</f>
        <v>1.63</v>
      </c>
      <c r="AE858" s="147">
        <f t="shared" si="1905"/>
        <v>1.63</v>
      </c>
      <c r="AF858" s="147">
        <f t="shared" si="1905"/>
        <v>1.63</v>
      </c>
      <c r="AG858" s="147">
        <f t="shared" si="1905"/>
        <v>1.63</v>
      </c>
      <c r="AH858" s="147">
        <f t="shared" si="1905"/>
        <v>1.63</v>
      </c>
      <c r="AI858" s="147">
        <f t="shared" si="1905"/>
        <v>1.63</v>
      </c>
      <c r="AJ858" s="147">
        <f t="shared" si="1905"/>
        <v>1.63</v>
      </c>
      <c r="AK858" s="147">
        <v>1.63</v>
      </c>
      <c r="AL858" s="147">
        <f t="shared" ref="AL858:AN858" si="1906">AK858</f>
        <v>1.63</v>
      </c>
      <c r="AM858" s="147">
        <f t="shared" si="1906"/>
        <v>1.63</v>
      </c>
      <c r="AN858" s="147">
        <f t="shared" si="1906"/>
        <v>1.63</v>
      </c>
      <c r="AO858" s="420">
        <v>0</v>
      </c>
      <c r="AP858" s="431">
        <f t="shared" si="1825"/>
        <v>0</v>
      </c>
      <c r="AQ858" s="385">
        <v>0</v>
      </c>
      <c r="AR858" s="237">
        <f t="shared" si="1826"/>
        <v>0</v>
      </c>
      <c r="AS858" s="96">
        <v>0</v>
      </c>
      <c r="AT858" s="431">
        <f t="shared" si="1827"/>
        <v>0</v>
      </c>
      <c r="AU858" s="420">
        <v>0</v>
      </c>
      <c r="AV858" s="431">
        <f t="shared" si="1828"/>
        <v>0</v>
      </c>
      <c r="AW858" s="385">
        <v>0</v>
      </c>
      <c r="AX858" s="431">
        <f t="shared" si="1829"/>
        <v>0</v>
      </c>
      <c r="AY858" s="386">
        <v>0</v>
      </c>
      <c r="AZ858" s="431">
        <f t="shared" si="1830"/>
        <v>0</v>
      </c>
      <c r="BA858" s="386">
        <v>0</v>
      </c>
      <c r="BB858" s="431">
        <f t="shared" si="1831"/>
        <v>0</v>
      </c>
      <c r="BC858" s="386">
        <v>0</v>
      </c>
      <c r="BD858" s="431">
        <f t="shared" si="1842"/>
        <v>0</v>
      </c>
      <c r="BE858" s="385">
        <v>0</v>
      </c>
      <c r="BF858" s="431">
        <f t="shared" si="1832"/>
        <v>0</v>
      </c>
      <c r="BG858" s="386">
        <v>0</v>
      </c>
      <c r="BH858" s="431">
        <f t="shared" si="1833"/>
        <v>0</v>
      </c>
      <c r="BI858" s="386">
        <v>0</v>
      </c>
      <c r="BJ858" s="431">
        <f t="shared" si="1834"/>
        <v>0</v>
      </c>
      <c r="BK858" s="385">
        <v>0</v>
      </c>
      <c r="BL858" s="445">
        <f t="shared" si="1835"/>
        <v>0</v>
      </c>
      <c r="BM858" s="77" t="s">
        <v>1564</v>
      </c>
      <c r="BN858" s="306"/>
      <c r="BO858" s="599"/>
      <c r="BP858" s="306" t="str">
        <f t="shared" si="1843"/>
        <v>M55009-KD1</v>
      </c>
    </row>
    <row r="859" spans="1:68" ht="14.25" hidden="1" customHeight="1">
      <c r="A859" s="493" t="s">
        <v>864</v>
      </c>
      <c r="B859" s="130" t="s">
        <v>1422</v>
      </c>
      <c r="C859" s="544" t="s">
        <v>87</v>
      </c>
      <c r="D859" s="549" t="s">
        <v>225</v>
      </c>
      <c r="E859" s="550" t="s">
        <v>194</v>
      </c>
      <c r="F859" s="1070"/>
      <c r="G859" s="214">
        <v>2021</v>
      </c>
      <c r="H859" s="176" t="s">
        <v>1558</v>
      </c>
      <c r="I859" s="176" t="s">
        <v>217</v>
      </c>
      <c r="J859" s="330" t="s">
        <v>196</v>
      </c>
      <c r="K859" s="176" t="s">
        <v>1559</v>
      </c>
      <c r="L859" s="176" t="s">
        <v>167</v>
      </c>
      <c r="M859" s="327" t="s">
        <v>1474</v>
      </c>
      <c r="N859" s="55">
        <v>9.5500000000000007</v>
      </c>
      <c r="O859" s="55">
        <f t="shared" si="1836"/>
        <v>9.5500000000000007</v>
      </c>
      <c r="P859" s="55">
        <v>9.5500000000000007</v>
      </c>
      <c r="Q859" s="55">
        <f t="shared" si="1837"/>
        <v>9.5500000000000007</v>
      </c>
      <c r="R859" s="55">
        <f t="shared" si="1837"/>
        <v>9.5500000000000007</v>
      </c>
      <c r="S859" s="55">
        <f t="shared" si="1837"/>
        <v>9.5500000000000007</v>
      </c>
      <c r="T859" s="55">
        <f t="shared" si="1821"/>
        <v>9.5500000000000007</v>
      </c>
      <c r="U859" s="55">
        <f t="shared" si="1821"/>
        <v>9.5500000000000007</v>
      </c>
      <c r="V859" s="55">
        <f t="shared" si="1821"/>
        <v>9.5500000000000007</v>
      </c>
      <c r="W859" s="55">
        <f t="shared" si="1821"/>
        <v>9.5500000000000007</v>
      </c>
      <c r="X859" s="55">
        <v>9.5500000000000007</v>
      </c>
      <c r="Y859" s="55">
        <f t="shared" ref="Y859:AA859" si="1907">X859</f>
        <v>9.5500000000000007</v>
      </c>
      <c r="Z859" s="55">
        <f t="shared" si="1907"/>
        <v>9.5500000000000007</v>
      </c>
      <c r="AA859" s="55">
        <f t="shared" si="1907"/>
        <v>9.5500000000000007</v>
      </c>
      <c r="AB859" s="147">
        <f t="shared" si="1839"/>
        <v>0.76</v>
      </c>
      <c r="AC859" s="147">
        <v>0.76</v>
      </c>
      <c r="AD859" s="147">
        <f t="shared" ref="AD859:AJ859" si="1908">AC859</f>
        <v>0.76</v>
      </c>
      <c r="AE859" s="147">
        <f t="shared" si="1908"/>
        <v>0.76</v>
      </c>
      <c r="AF859" s="147">
        <f t="shared" si="1908"/>
        <v>0.76</v>
      </c>
      <c r="AG859" s="147">
        <f t="shared" si="1908"/>
        <v>0.76</v>
      </c>
      <c r="AH859" s="147">
        <f t="shared" si="1908"/>
        <v>0.76</v>
      </c>
      <c r="AI859" s="147">
        <f t="shared" si="1908"/>
        <v>0.76</v>
      </c>
      <c r="AJ859" s="147">
        <f t="shared" si="1908"/>
        <v>0.76</v>
      </c>
      <c r="AK859" s="147">
        <v>0.76</v>
      </c>
      <c r="AL859" s="147">
        <f t="shared" ref="AL859:AN859" si="1909">AK859</f>
        <v>0.76</v>
      </c>
      <c r="AM859" s="147">
        <f t="shared" si="1909"/>
        <v>0.76</v>
      </c>
      <c r="AN859" s="147">
        <f t="shared" si="1909"/>
        <v>0.76</v>
      </c>
      <c r="AO859" s="420">
        <v>0</v>
      </c>
      <c r="AP859" s="431">
        <f t="shared" si="1825"/>
        <v>0</v>
      </c>
      <c r="AQ859" s="385">
        <v>0</v>
      </c>
      <c r="AR859" s="237">
        <f t="shared" si="1826"/>
        <v>0</v>
      </c>
      <c r="AS859" s="96">
        <v>0</v>
      </c>
      <c r="AT859" s="431">
        <f t="shared" si="1827"/>
        <v>0</v>
      </c>
      <c r="AU859" s="420">
        <v>0</v>
      </c>
      <c r="AV859" s="431">
        <f t="shared" si="1828"/>
        <v>0</v>
      </c>
      <c r="AW859" s="385">
        <v>0</v>
      </c>
      <c r="AX859" s="431">
        <f t="shared" si="1829"/>
        <v>0</v>
      </c>
      <c r="AY859" s="386">
        <v>0</v>
      </c>
      <c r="AZ859" s="431">
        <f t="shared" si="1830"/>
        <v>0</v>
      </c>
      <c r="BA859" s="386">
        <v>0</v>
      </c>
      <c r="BB859" s="431">
        <f t="shared" si="1831"/>
        <v>0</v>
      </c>
      <c r="BC859" s="386">
        <v>0</v>
      </c>
      <c r="BD859" s="431">
        <f t="shared" si="1842"/>
        <v>0</v>
      </c>
      <c r="BE859" s="385">
        <v>0</v>
      </c>
      <c r="BF859" s="431">
        <f t="shared" si="1832"/>
        <v>0</v>
      </c>
      <c r="BG859" s="386">
        <v>0</v>
      </c>
      <c r="BH859" s="431">
        <f t="shared" si="1833"/>
        <v>0</v>
      </c>
      <c r="BI859" s="386">
        <v>0</v>
      </c>
      <c r="BJ859" s="431">
        <f t="shared" si="1834"/>
        <v>0</v>
      </c>
      <c r="BK859" s="385">
        <v>0</v>
      </c>
      <c r="BL859" s="445">
        <f t="shared" si="1835"/>
        <v>0</v>
      </c>
      <c r="BM859" s="77" t="s">
        <v>1563</v>
      </c>
      <c r="BN859" s="306"/>
      <c r="BO859" s="599"/>
      <c r="BP859" s="306" t="str">
        <f t="shared" si="1843"/>
        <v>N51139-xx1</v>
      </c>
    </row>
    <row r="860" spans="1:68" ht="14.25" hidden="1" customHeight="1">
      <c r="A860" s="493" t="s">
        <v>864</v>
      </c>
      <c r="B860" s="130" t="s">
        <v>1422</v>
      </c>
      <c r="C860" s="544" t="s">
        <v>87</v>
      </c>
      <c r="D860" s="549" t="s">
        <v>225</v>
      </c>
      <c r="E860" s="550" t="s">
        <v>194</v>
      </c>
      <c r="F860" s="1070"/>
      <c r="G860" s="214">
        <v>2021</v>
      </c>
      <c r="H860" s="176" t="s">
        <v>1558</v>
      </c>
      <c r="I860" s="176" t="s">
        <v>217</v>
      </c>
      <c r="J860" s="330" t="s">
        <v>196</v>
      </c>
      <c r="K860" s="176" t="s">
        <v>1559</v>
      </c>
      <c r="L860" s="176" t="s">
        <v>167</v>
      </c>
      <c r="M860" s="327" t="s">
        <v>1474</v>
      </c>
      <c r="N860" s="55">
        <v>10.600000000000001</v>
      </c>
      <c r="O860" s="55">
        <f t="shared" si="1836"/>
        <v>10.6</v>
      </c>
      <c r="P860" s="55">
        <v>10.6</v>
      </c>
      <c r="Q860" s="55">
        <f t="shared" si="1837"/>
        <v>10.6</v>
      </c>
      <c r="R860" s="55">
        <f t="shared" si="1837"/>
        <v>10.6</v>
      </c>
      <c r="S860" s="55">
        <f t="shared" si="1837"/>
        <v>10.6</v>
      </c>
      <c r="T860" s="55">
        <f t="shared" si="1821"/>
        <v>10.6</v>
      </c>
      <c r="U860" s="55">
        <f t="shared" si="1821"/>
        <v>10.6</v>
      </c>
      <c r="V860" s="55">
        <f t="shared" si="1821"/>
        <v>10.6</v>
      </c>
      <c r="W860" s="55">
        <f t="shared" si="1821"/>
        <v>10.6</v>
      </c>
      <c r="X860" s="55">
        <v>10.6</v>
      </c>
      <c r="Y860" s="55">
        <f t="shared" ref="Y860:AA860" si="1910">X860</f>
        <v>10.6</v>
      </c>
      <c r="Z860" s="55">
        <f t="shared" si="1910"/>
        <v>10.6</v>
      </c>
      <c r="AA860" s="55">
        <f t="shared" si="1910"/>
        <v>10.6</v>
      </c>
      <c r="AB860" s="147">
        <f t="shared" si="1839"/>
        <v>0.81</v>
      </c>
      <c r="AC860" s="147">
        <v>0.81</v>
      </c>
      <c r="AD860" s="147">
        <f t="shared" ref="AD860:AJ860" si="1911">AC860</f>
        <v>0.81</v>
      </c>
      <c r="AE860" s="147">
        <f t="shared" si="1911"/>
        <v>0.81</v>
      </c>
      <c r="AF860" s="147">
        <f t="shared" si="1911"/>
        <v>0.81</v>
      </c>
      <c r="AG860" s="147">
        <f t="shared" si="1911"/>
        <v>0.81</v>
      </c>
      <c r="AH860" s="147">
        <f t="shared" si="1911"/>
        <v>0.81</v>
      </c>
      <c r="AI860" s="147">
        <f t="shared" si="1911"/>
        <v>0.81</v>
      </c>
      <c r="AJ860" s="147">
        <f t="shared" si="1911"/>
        <v>0.81</v>
      </c>
      <c r="AK860" s="147">
        <v>0.81</v>
      </c>
      <c r="AL860" s="147">
        <f t="shared" ref="AL860:AN860" si="1912">AK860</f>
        <v>0.81</v>
      </c>
      <c r="AM860" s="147">
        <f t="shared" si="1912"/>
        <v>0.81</v>
      </c>
      <c r="AN860" s="147">
        <f t="shared" si="1912"/>
        <v>0.81</v>
      </c>
      <c r="AO860" s="420">
        <v>0</v>
      </c>
      <c r="AP860" s="431">
        <f t="shared" si="1825"/>
        <v>0</v>
      </c>
      <c r="AQ860" s="385">
        <v>0</v>
      </c>
      <c r="AR860" s="237">
        <f t="shared" si="1826"/>
        <v>0</v>
      </c>
      <c r="AS860" s="96">
        <v>0</v>
      </c>
      <c r="AT860" s="431">
        <f t="shared" si="1827"/>
        <v>0</v>
      </c>
      <c r="AU860" s="420">
        <v>0</v>
      </c>
      <c r="AV860" s="431">
        <f t="shared" si="1828"/>
        <v>0</v>
      </c>
      <c r="AW860" s="385">
        <v>0</v>
      </c>
      <c r="AX860" s="431">
        <f t="shared" si="1829"/>
        <v>0</v>
      </c>
      <c r="AY860" s="386">
        <v>0</v>
      </c>
      <c r="AZ860" s="431">
        <f t="shared" si="1830"/>
        <v>0</v>
      </c>
      <c r="BA860" s="386">
        <v>0</v>
      </c>
      <c r="BB860" s="431">
        <f t="shared" si="1831"/>
        <v>0</v>
      </c>
      <c r="BC860" s="386">
        <v>0</v>
      </c>
      <c r="BD860" s="431">
        <f t="shared" si="1842"/>
        <v>0</v>
      </c>
      <c r="BE860" s="385">
        <v>0</v>
      </c>
      <c r="BF860" s="431">
        <f t="shared" si="1832"/>
        <v>0</v>
      </c>
      <c r="BG860" s="386">
        <v>0</v>
      </c>
      <c r="BH860" s="431">
        <f t="shared" si="1833"/>
        <v>0</v>
      </c>
      <c r="BI860" s="386">
        <v>0</v>
      </c>
      <c r="BJ860" s="431">
        <f t="shared" si="1834"/>
        <v>0</v>
      </c>
      <c r="BK860" s="385">
        <v>0</v>
      </c>
      <c r="BL860" s="445">
        <f t="shared" si="1835"/>
        <v>0</v>
      </c>
      <c r="BM860" s="77" t="s">
        <v>1566</v>
      </c>
      <c r="BN860" s="306"/>
      <c r="BO860" s="599"/>
      <c r="BP860" s="306" t="str">
        <f t="shared" si="1843"/>
        <v>N51139-KD1</v>
      </c>
    </row>
    <row r="861" spans="1:68" ht="14.25" hidden="1" customHeight="1">
      <c r="A861" s="493" t="s">
        <v>864</v>
      </c>
      <c r="B861" s="130" t="s">
        <v>1422</v>
      </c>
      <c r="C861" s="544" t="s">
        <v>87</v>
      </c>
      <c r="D861" s="549" t="s">
        <v>225</v>
      </c>
      <c r="E861" s="550" t="s">
        <v>194</v>
      </c>
      <c r="F861" s="1070"/>
      <c r="G861" s="214">
        <v>2021</v>
      </c>
      <c r="H861" s="176" t="s">
        <v>1558</v>
      </c>
      <c r="I861" s="176" t="s">
        <v>217</v>
      </c>
      <c r="J861" s="330" t="s">
        <v>196</v>
      </c>
      <c r="K861" s="176" t="s">
        <v>1559</v>
      </c>
      <c r="L861" s="176" t="s">
        <v>167</v>
      </c>
      <c r="M861" s="327" t="s">
        <v>1474</v>
      </c>
      <c r="N861" s="55">
        <v>9.5500000000000007</v>
      </c>
      <c r="O861" s="55">
        <f t="shared" si="1836"/>
        <v>9.59</v>
      </c>
      <c r="P861" s="55">
        <v>9.59</v>
      </c>
      <c r="Q861" s="55">
        <f t="shared" si="1837"/>
        <v>9.59</v>
      </c>
      <c r="R861" s="55">
        <f t="shared" si="1837"/>
        <v>9.59</v>
      </c>
      <c r="S861" s="55">
        <f t="shared" si="1837"/>
        <v>9.59</v>
      </c>
      <c r="T861" s="55">
        <f t="shared" si="1821"/>
        <v>9.59</v>
      </c>
      <c r="U861" s="55">
        <f t="shared" si="1821"/>
        <v>9.59</v>
      </c>
      <c r="V861" s="55">
        <f t="shared" si="1821"/>
        <v>9.59</v>
      </c>
      <c r="W861" s="55">
        <f t="shared" si="1821"/>
        <v>9.59</v>
      </c>
      <c r="X861" s="55">
        <v>9.59</v>
      </c>
      <c r="Y861" s="55">
        <f t="shared" ref="Y861:AA861" si="1913">X861</f>
        <v>9.59</v>
      </c>
      <c r="Z861" s="55">
        <f t="shared" si="1913"/>
        <v>9.59</v>
      </c>
      <c r="AA861" s="55">
        <f t="shared" si="1913"/>
        <v>9.59</v>
      </c>
      <c r="AB861" s="147">
        <f t="shared" si="1839"/>
        <v>0.76</v>
      </c>
      <c r="AC861" s="147">
        <v>0.76</v>
      </c>
      <c r="AD861" s="147">
        <f t="shared" ref="AD861:AJ861" si="1914">AC861</f>
        <v>0.76</v>
      </c>
      <c r="AE861" s="147">
        <f t="shared" si="1914"/>
        <v>0.76</v>
      </c>
      <c r="AF861" s="147">
        <f t="shared" si="1914"/>
        <v>0.76</v>
      </c>
      <c r="AG861" s="147">
        <f t="shared" si="1914"/>
        <v>0.76</v>
      </c>
      <c r="AH861" s="147">
        <f t="shared" si="1914"/>
        <v>0.76</v>
      </c>
      <c r="AI861" s="147">
        <f t="shared" si="1914"/>
        <v>0.76</v>
      </c>
      <c r="AJ861" s="147">
        <f t="shared" si="1914"/>
        <v>0.76</v>
      </c>
      <c r="AK861" s="147">
        <v>0.76</v>
      </c>
      <c r="AL861" s="147">
        <f t="shared" ref="AL861:AN861" si="1915">AK861</f>
        <v>0.76</v>
      </c>
      <c r="AM861" s="147">
        <f t="shared" si="1915"/>
        <v>0.76</v>
      </c>
      <c r="AN861" s="147">
        <f t="shared" si="1915"/>
        <v>0.76</v>
      </c>
      <c r="AO861" s="420">
        <v>0</v>
      </c>
      <c r="AP861" s="431">
        <f t="shared" si="1825"/>
        <v>0</v>
      </c>
      <c r="AQ861" s="385">
        <v>0</v>
      </c>
      <c r="AR861" s="237">
        <f t="shared" si="1826"/>
        <v>0</v>
      </c>
      <c r="AS861" s="96">
        <v>0</v>
      </c>
      <c r="AT861" s="431">
        <f t="shared" si="1827"/>
        <v>0</v>
      </c>
      <c r="AU861" s="420">
        <v>0</v>
      </c>
      <c r="AV861" s="431">
        <f t="shared" si="1828"/>
        <v>0</v>
      </c>
      <c r="AW861" s="385">
        <v>0</v>
      </c>
      <c r="AX861" s="431">
        <f t="shared" si="1829"/>
        <v>0</v>
      </c>
      <c r="AY861" s="386">
        <v>0</v>
      </c>
      <c r="AZ861" s="431">
        <f t="shared" si="1830"/>
        <v>0</v>
      </c>
      <c r="BA861" s="386">
        <v>0</v>
      </c>
      <c r="BB861" s="431">
        <f t="shared" si="1831"/>
        <v>0</v>
      </c>
      <c r="BC861" s="386">
        <v>0</v>
      </c>
      <c r="BD861" s="431">
        <f t="shared" si="1842"/>
        <v>0</v>
      </c>
      <c r="BE861" s="385">
        <v>0</v>
      </c>
      <c r="BF861" s="431">
        <f t="shared" si="1832"/>
        <v>0</v>
      </c>
      <c r="BG861" s="386">
        <v>0</v>
      </c>
      <c r="BH861" s="431">
        <f t="shared" si="1833"/>
        <v>0</v>
      </c>
      <c r="BI861" s="386">
        <v>0</v>
      </c>
      <c r="BJ861" s="431">
        <f t="shared" si="1834"/>
        <v>0</v>
      </c>
      <c r="BK861" s="385">
        <v>0</v>
      </c>
      <c r="BL861" s="445">
        <f t="shared" si="1835"/>
        <v>0</v>
      </c>
      <c r="BM861" s="77" t="s">
        <v>1567</v>
      </c>
      <c r="BN861" s="306"/>
      <c r="BO861" s="599"/>
      <c r="BP861" s="306" t="str">
        <f t="shared" si="1843"/>
        <v>N51139-291</v>
      </c>
    </row>
    <row r="862" spans="1:68" ht="14.25" hidden="1" customHeight="1">
      <c r="A862" s="493" t="s">
        <v>864</v>
      </c>
      <c r="B862" s="130" t="s">
        <v>1422</v>
      </c>
      <c r="C862" s="544" t="s">
        <v>87</v>
      </c>
      <c r="D862" s="549" t="s">
        <v>225</v>
      </c>
      <c r="E862" s="550" t="s">
        <v>194</v>
      </c>
      <c r="F862" s="1070"/>
      <c r="G862" s="214">
        <v>2021</v>
      </c>
      <c r="H862" s="176" t="s">
        <v>1558</v>
      </c>
      <c r="I862" s="176" t="s">
        <v>217</v>
      </c>
      <c r="J862" s="330" t="s">
        <v>196</v>
      </c>
      <c r="K862" s="176" t="s">
        <v>1329</v>
      </c>
      <c r="L862" s="176" t="s">
        <v>167</v>
      </c>
      <c r="M862" s="327" t="s">
        <v>1474</v>
      </c>
      <c r="N862" s="55">
        <v>12.059999999999999</v>
      </c>
      <c r="O862" s="55">
        <f t="shared" si="1836"/>
        <v>12.06</v>
      </c>
      <c r="P862" s="55">
        <v>12.06</v>
      </c>
      <c r="Q862" s="55">
        <f t="shared" si="1837"/>
        <v>12.06</v>
      </c>
      <c r="R862" s="55">
        <f t="shared" si="1837"/>
        <v>12.06</v>
      </c>
      <c r="S862" s="55">
        <f t="shared" si="1837"/>
        <v>12.06</v>
      </c>
      <c r="T862" s="55">
        <f t="shared" si="1821"/>
        <v>12.06</v>
      </c>
      <c r="U862" s="55">
        <f t="shared" si="1821"/>
        <v>12.06</v>
      </c>
      <c r="V862" s="55">
        <f t="shared" si="1821"/>
        <v>12.06</v>
      </c>
      <c r="W862" s="55">
        <f t="shared" si="1821"/>
        <v>12.06</v>
      </c>
      <c r="X862" s="55">
        <v>12.06</v>
      </c>
      <c r="Y862" s="55">
        <f t="shared" ref="Y862:AA862" si="1916">X862</f>
        <v>12.06</v>
      </c>
      <c r="Z862" s="55">
        <f t="shared" si="1916"/>
        <v>12.06</v>
      </c>
      <c r="AA862" s="55">
        <f t="shared" si="1916"/>
        <v>12.06</v>
      </c>
      <c r="AB862" s="147">
        <f t="shared" si="1839"/>
        <v>2.0499999999999998</v>
      </c>
      <c r="AC862" s="147">
        <v>2.0499999999999998</v>
      </c>
      <c r="AD862" s="147">
        <f t="shared" ref="AD862:AJ862" si="1917">AC862</f>
        <v>2.0499999999999998</v>
      </c>
      <c r="AE862" s="147">
        <f t="shared" si="1917"/>
        <v>2.0499999999999998</v>
      </c>
      <c r="AF862" s="147">
        <f t="shared" si="1917"/>
        <v>2.0499999999999998</v>
      </c>
      <c r="AG862" s="147">
        <f t="shared" si="1917"/>
        <v>2.0499999999999998</v>
      </c>
      <c r="AH862" s="147">
        <f t="shared" si="1917"/>
        <v>2.0499999999999998</v>
      </c>
      <c r="AI862" s="147">
        <f t="shared" si="1917"/>
        <v>2.0499999999999998</v>
      </c>
      <c r="AJ862" s="147">
        <f t="shared" si="1917"/>
        <v>2.0499999999999998</v>
      </c>
      <c r="AK862" s="147">
        <v>2.0499999999999998</v>
      </c>
      <c r="AL862" s="147">
        <f t="shared" ref="AL862:AN862" si="1918">AK862</f>
        <v>2.0499999999999998</v>
      </c>
      <c r="AM862" s="147">
        <f t="shared" si="1918"/>
        <v>2.0499999999999998</v>
      </c>
      <c r="AN862" s="147">
        <f t="shared" si="1918"/>
        <v>2.0499999999999998</v>
      </c>
      <c r="AO862" s="420">
        <v>0</v>
      </c>
      <c r="AP862" s="431">
        <f t="shared" si="1825"/>
        <v>0</v>
      </c>
      <c r="AQ862" s="385">
        <v>0</v>
      </c>
      <c r="AR862" s="237">
        <f t="shared" si="1826"/>
        <v>0</v>
      </c>
      <c r="AS862" s="96">
        <v>0</v>
      </c>
      <c r="AT862" s="431">
        <f t="shared" si="1827"/>
        <v>0</v>
      </c>
      <c r="AU862" s="420">
        <v>0</v>
      </c>
      <c r="AV862" s="431">
        <f t="shared" si="1828"/>
        <v>0</v>
      </c>
      <c r="AW862" s="385">
        <v>0</v>
      </c>
      <c r="AX862" s="431">
        <f t="shared" si="1829"/>
        <v>0</v>
      </c>
      <c r="AY862" s="386">
        <v>0</v>
      </c>
      <c r="AZ862" s="431">
        <f t="shared" si="1830"/>
        <v>0</v>
      </c>
      <c r="BA862" s="386">
        <v>0</v>
      </c>
      <c r="BB862" s="431">
        <f t="shared" si="1831"/>
        <v>0</v>
      </c>
      <c r="BC862" s="386">
        <v>0</v>
      </c>
      <c r="BD862" s="431">
        <f t="shared" si="1842"/>
        <v>0</v>
      </c>
      <c r="BE862" s="385">
        <v>0</v>
      </c>
      <c r="BF862" s="431">
        <f t="shared" si="1832"/>
        <v>0</v>
      </c>
      <c r="BG862" s="386">
        <v>0</v>
      </c>
      <c r="BH862" s="431">
        <f t="shared" si="1833"/>
        <v>0</v>
      </c>
      <c r="BI862" s="386">
        <v>0</v>
      </c>
      <c r="BJ862" s="431">
        <f t="shared" si="1834"/>
        <v>0</v>
      </c>
      <c r="BK862" s="385">
        <v>0</v>
      </c>
      <c r="BL862" s="445">
        <f t="shared" si="1835"/>
        <v>0</v>
      </c>
      <c r="BM862" s="77" t="s">
        <v>1572</v>
      </c>
      <c r="BN862" s="306"/>
      <c r="BO862" s="599"/>
      <c r="BP862" s="306" t="str">
        <f t="shared" si="1843"/>
        <v>N69393-KD1</v>
      </c>
    </row>
    <row r="863" spans="1:68" ht="14.25" hidden="1" customHeight="1">
      <c r="A863" s="493" t="s">
        <v>864</v>
      </c>
      <c r="B863" s="130" t="s">
        <v>1422</v>
      </c>
      <c r="C863" s="544" t="s">
        <v>87</v>
      </c>
      <c r="D863" s="549" t="s">
        <v>225</v>
      </c>
      <c r="E863" s="550" t="s">
        <v>194</v>
      </c>
      <c r="F863" s="1070"/>
      <c r="G863" s="214">
        <v>2021</v>
      </c>
      <c r="H863" s="176" t="s">
        <v>1558</v>
      </c>
      <c r="I863" s="176" t="s">
        <v>217</v>
      </c>
      <c r="J863" s="330" t="s">
        <v>196</v>
      </c>
      <c r="K863" s="176" t="s">
        <v>1329</v>
      </c>
      <c r="L863" s="176" t="s">
        <v>167</v>
      </c>
      <c r="M863" s="327" t="s">
        <v>1474</v>
      </c>
      <c r="N863" s="55">
        <v>11.009999999999998</v>
      </c>
      <c r="O863" s="55">
        <f t="shared" si="1836"/>
        <v>11.05</v>
      </c>
      <c r="P863" s="55">
        <v>11.05</v>
      </c>
      <c r="Q863" s="55">
        <f t="shared" si="1837"/>
        <v>11.05</v>
      </c>
      <c r="R863" s="55">
        <f t="shared" si="1837"/>
        <v>11.05</v>
      </c>
      <c r="S863" s="55">
        <f t="shared" si="1837"/>
        <v>11.05</v>
      </c>
      <c r="T863" s="55">
        <f t="shared" si="1821"/>
        <v>11.05</v>
      </c>
      <c r="U863" s="55">
        <f t="shared" si="1821"/>
        <v>11.05</v>
      </c>
      <c r="V863" s="55">
        <f t="shared" si="1821"/>
        <v>11.05</v>
      </c>
      <c r="W863" s="55">
        <f t="shared" si="1821"/>
        <v>11.05</v>
      </c>
      <c r="X863" s="55">
        <v>11.05</v>
      </c>
      <c r="Y863" s="55">
        <f t="shared" ref="Y863:AA863" si="1919">X863</f>
        <v>11.05</v>
      </c>
      <c r="Z863" s="55">
        <f t="shared" si="1919"/>
        <v>11.05</v>
      </c>
      <c r="AA863" s="55">
        <f t="shared" si="1919"/>
        <v>11.05</v>
      </c>
      <c r="AB863" s="147">
        <f t="shared" si="1839"/>
        <v>2</v>
      </c>
      <c r="AC863" s="147">
        <v>2</v>
      </c>
      <c r="AD863" s="147">
        <f t="shared" ref="AD863:AJ863" si="1920">AC863</f>
        <v>2</v>
      </c>
      <c r="AE863" s="147">
        <f t="shared" si="1920"/>
        <v>2</v>
      </c>
      <c r="AF863" s="147">
        <f t="shared" si="1920"/>
        <v>2</v>
      </c>
      <c r="AG863" s="147">
        <f t="shared" si="1920"/>
        <v>2</v>
      </c>
      <c r="AH863" s="147">
        <f t="shared" si="1920"/>
        <v>2</v>
      </c>
      <c r="AI863" s="147">
        <f t="shared" si="1920"/>
        <v>2</v>
      </c>
      <c r="AJ863" s="147">
        <f t="shared" si="1920"/>
        <v>2</v>
      </c>
      <c r="AK863" s="147">
        <v>2</v>
      </c>
      <c r="AL863" s="147">
        <f t="shared" ref="AL863:AN863" si="1921">AK863</f>
        <v>2</v>
      </c>
      <c r="AM863" s="147">
        <f t="shared" si="1921"/>
        <v>2</v>
      </c>
      <c r="AN863" s="147">
        <f t="shared" si="1921"/>
        <v>2</v>
      </c>
      <c r="AO863" s="420">
        <v>0</v>
      </c>
      <c r="AP863" s="431">
        <f t="shared" si="1825"/>
        <v>0</v>
      </c>
      <c r="AQ863" s="385">
        <v>0</v>
      </c>
      <c r="AR863" s="237">
        <f t="shared" si="1826"/>
        <v>0</v>
      </c>
      <c r="AS863" s="96">
        <v>0</v>
      </c>
      <c r="AT863" s="431">
        <f t="shared" si="1827"/>
        <v>0</v>
      </c>
      <c r="AU863" s="420">
        <v>0</v>
      </c>
      <c r="AV863" s="431">
        <f t="shared" si="1828"/>
        <v>0</v>
      </c>
      <c r="AW863" s="385">
        <v>0</v>
      </c>
      <c r="AX863" s="431">
        <f t="shared" si="1829"/>
        <v>0</v>
      </c>
      <c r="AY863" s="386">
        <v>0</v>
      </c>
      <c r="AZ863" s="431">
        <f t="shared" si="1830"/>
        <v>0</v>
      </c>
      <c r="BA863" s="386">
        <v>0</v>
      </c>
      <c r="BB863" s="431">
        <f t="shared" si="1831"/>
        <v>0</v>
      </c>
      <c r="BC863" s="386">
        <v>0</v>
      </c>
      <c r="BD863" s="431">
        <f t="shared" si="1842"/>
        <v>0</v>
      </c>
      <c r="BE863" s="385">
        <v>0</v>
      </c>
      <c r="BF863" s="431">
        <f t="shared" si="1832"/>
        <v>0</v>
      </c>
      <c r="BG863" s="386">
        <v>0</v>
      </c>
      <c r="BH863" s="431">
        <f t="shared" si="1833"/>
        <v>0</v>
      </c>
      <c r="BI863" s="386">
        <v>0</v>
      </c>
      <c r="BJ863" s="431">
        <f t="shared" si="1834"/>
        <v>0</v>
      </c>
      <c r="BK863" s="385">
        <v>0</v>
      </c>
      <c r="BL863" s="445">
        <f t="shared" si="1835"/>
        <v>0</v>
      </c>
      <c r="BM863" s="77" t="s">
        <v>1573</v>
      </c>
      <c r="BN863" s="306"/>
      <c r="BO863" s="599"/>
      <c r="BP863" s="306" t="str">
        <f t="shared" si="1843"/>
        <v>N69393-291</v>
      </c>
    </row>
    <row r="864" spans="1:68" ht="14.25" hidden="1" customHeight="1">
      <c r="A864" s="493" t="s">
        <v>864</v>
      </c>
      <c r="B864" s="130" t="s">
        <v>1422</v>
      </c>
      <c r="C864" s="544" t="s">
        <v>87</v>
      </c>
      <c r="D864" s="549" t="s">
        <v>225</v>
      </c>
      <c r="E864" s="550" t="s">
        <v>194</v>
      </c>
      <c r="F864" s="1070"/>
      <c r="G864" s="214">
        <v>2021</v>
      </c>
      <c r="H864" s="176" t="s">
        <v>1558</v>
      </c>
      <c r="I864" s="176" t="s">
        <v>217</v>
      </c>
      <c r="J864" s="330" t="s">
        <v>196</v>
      </c>
      <c r="K864" s="176" t="s">
        <v>1561</v>
      </c>
      <c r="L864" s="176" t="s">
        <v>167</v>
      </c>
      <c r="M864" s="327" t="s">
        <v>1474</v>
      </c>
      <c r="N864" s="55">
        <v>7.98</v>
      </c>
      <c r="O864" s="55">
        <f t="shared" si="1836"/>
        <v>9.49</v>
      </c>
      <c r="P864" s="55">
        <v>9.49</v>
      </c>
      <c r="Q864" s="55">
        <f t="shared" si="1837"/>
        <v>9.49</v>
      </c>
      <c r="R864" s="55">
        <f t="shared" si="1837"/>
        <v>9.49</v>
      </c>
      <c r="S864" s="55">
        <f t="shared" si="1837"/>
        <v>9.49</v>
      </c>
      <c r="T864" s="55">
        <f t="shared" si="1821"/>
        <v>9.49</v>
      </c>
      <c r="U864" s="55">
        <f t="shared" si="1821"/>
        <v>9.49</v>
      </c>
      <c r="V864" s="55">
        <f t="shared" si="1821"/>
        <v>9.49</v>
      </c>
      <c r="W864" s="55">
        <f t="shared" si="1821"/>
        <v>9.49</v>
      </c>
      <c r="X864" s="55">
        <v>9.49</v>
      </c>
      <c r="Y864" s="55">
        <f t="shared" ref="Y864:AA864" si="1922">X864</f>
        <v>9.49</v>
      </c>
      <c r="Z864" s="55">
        <f t="shared" si="1922"/>
        <v>9.49</v>
      </c>
      <c r="AA864" s="55">
        <f t="shared" si="1922"/>
        <v>9.49</v>
      </c>
      <c r="AB864" s="147">
        <f t="shared" si="1839"/>
        <v>1.24</v>
      </c>
      <c r="AC864" s="147">
        <v>1.24</v>
      </c>
      <c r="AD864" s="147">
        <f t="shared" ref="AD864:AJ864" si="1923">AC864</f>
        <v>1.24</v>
      </c>
      <c r="AE864" s="147">
        <f t="shared" si="1923"/>
        <v>1.24</v>
      </c>
      <c r="AF864" s="147">
        <f t="shared" si="1923"/>
        <v>1.24</v>
      </c>
      <c r="AG864" s="147">
        <f t="shared" si="1923"/>
        <v>1.24</v>
      </c>
      <c r="AH864" s="147">
        <f t="shared" si="1923"/>
        <v>1.24</v>
      </c>
      <c r="AI864" s="147">
        <f t="shared" si="1923"/>
        <v>1.24</v>
      </c>
      <c r="AJ864" s="147">
        <f t="shared" si="1923"/>
        <v>1.24</v>
      </c>
      <c r="AK864" s="147">
        <v>1.24</v>
      </c>
      <c r="AL864" s="147">
        <f t="shared" ref="AL864:AN864" si="1924">AK864</f>
        <v>1.24</v>
      </c>
      <c r="AM864" s="147">
        <f t="shared" si="1924"/>
        <v>1.24</v>
      </c>
      <c r="AN864" s="147">
        <f t="shared" si="1924"/>
        <v>1.24</v>
      </c>
      <c r="AO864" s="420">
        <v>0</v>
      </c>
      <c r="AP864" s="431">
        <f t="shared" si="1825"/>
        <v>0</v>
      </c>
      <c r="AQ864" s="385">
        <v>0</v>
      </c>
      <c r="AR864" s="237">
        <f t="shared" si="1826"/>
        <v>0</v>
      </c>
      <c r="AS864" s="96">
        <v>0</v>
      </c>
      <c r="AT864" s="431">
        <f t="shared" si="1827"/>
        <v>0</v>
      </c>
      <c r="AU864" s="420">
        <v>0</v>
      </c>
      <c r="AV864" s="431">
        <f t="shared" si="1828"/>
        <v>0</v>
      </c>
      <c r="AW864" s="385">
        <v>0</v>
      </c>
      <c r="AX864" s="431">
        <f t="shared" si="1829"/>
        <v>0</v>
      </c>
      <c r="AY864" s="386">
        <v>0</v>
      </c>
      <c r="AZ864" s="431">
        <f t="shared" si="1830"/>
        <v>0</v>
      </c>
      <c r="BA864" s="386">
        <v>0</v>
      </c>
      <c r="BB864" s="431">
        <f t="shared" si="1831"/>
        <v>0</v>
      </c>
      <c r="BC864" s="386">
        <v>0</v>
      </c>
      <c r="BD864" s="431">
        <f t="shared" si="1842"/>
        <v>0</v>
      </c>
      <c r="BE864" s="385">
        <v>0</v>
      </c>
      <c r="BF864" s="431">
        <f t="shared" si="1832"/>
        <v>0</v>
      </c>
      <c r="BG864" s="386">
        <v>0</v>
      </c>
      <c r="BH864" s="431">
        <f t="shared" si="1833"/>
        <v>0</v>
      </c>
      <c r="BI864" s="386">
        <v>0</v>
      </c>
      <c r="BJ864" s="431">
        <f t="shared" si="1834"/>
        <v>0</v>
      </c>
      <c r="BK864" s="385">
        <v>0</v>
      </c>
      <c r="BL864" s="445">
        <f t="shared" si="1835"/>
        <v>0</v>
      </c>
      <c r="BM864" s="77" t="s">
        <v>1562</v>
      </c>
      <c r="BN864" s="306"/>
      <c r="BO864" s="599"/>
      <c r="BP864" s="306" t="str">
        <f t="shared" si="1843"/>
        <v>M55010-xx1</v>
      </c>
    </row>
    <row r="865" spans="1:68" ht="14.25" hidden="1" customHeight="1">
      <c r="A865" s="493" t="s">
        <v>864</v>
      </c>
      <c r="B865" s="130" t="s">
        <v>1422</v>
      </c>
      <c r="C865" s="544" t="s">
        <v>87</v>
      </c>
      <c r="D865" s="549" t="s">
        <v>225</v>
      </c>
      <c r="E865" s="550" t="s">
        <v>194</v>
      </c>
      <c r="F865" s="1070"/>
      <c r="G865" s="214">
        <v>2021</v>
      </c>
      <c r="H865" s="176" t="s">
        <v>1558</v>
      </c>
      <c r="I865" s="176" t="s">
        <v>217</v>
      </c>
      <c r="J865" s="330" t="s">
        <v>196</v>
      </c>
      <c r="K865" s="176" t="s">
        <v>1561</v>
      </c>
      <c r="L865" s="176" t="s">
        <v>167</v>
      </c>
      <c r="M865" s="327" t="s">
        <v>1474</v>
      </c>
      <c r="N865" s="55">
        <v>9.0300000000000011</v>
      </c>
      <c r="O865" s="55">
        <f t="shared" si="1836"/>
        <v>10.54</v>
      </c>
      <c r="P865" s="55">
        <v>10.54</v>
      </c>
      <c r="Q865" s="55">
        <f t="shared" si="1837"/>
        <v>10.54</v>
      </c>
      <c r="R865" s="55">
        <f t="shared" si="1837"/>
        <v>10.54</v>
      </c>
      <c r="S865" s="55">
        <f t="shared" si="1837"/>
        <v>10.54</v>
      </c>
      <c r="T865" s="55">
        <f t="shared" si="1821"/>
        <v>10.54</v>
      </c>
      <c r="U865" s="55">
        <f t="shared" si="1821"/>
        <v>10.54</v>
      </c>
      <c r="V865" s="55">
        <f t="shared" si="1821"/>
        <v>10.54</v>
      </c>
      <c r="W865" s="55">
        <f t="shared" si="1821"/>
        <v>10.54</v>
      </c>
      <c r="X865" s="55">
        <v>10.54</v>
      </c>
      <c r="Y865" s="55">
        <f t="shared" ref="Y865:AA865" si="1925">X865</f>
        <v>10.54</v>
      </c>
      <c r="Z865" s="55">
        <f t="shared" si="1925"/>
        <v>10.54</v>
      </c>
      <c r="AA865" s="55">
        <f t="shared" si="1925"/>
        <v>10.54</v>
      </c>
      <c r="AB865" s="147">
        <f t="shared" si="1839"/>
        <v>1.89</v>
      </c>
      <c r="AC865" s="147">
        <v>1.89</v>
      </c>
      <c r="AD865" s="147">
        <f t="shared" ref="AD865:AJ865" si="1926">AC865</f>
        <v>1.89</v>
      </c>
      <c r="AE865" s="147">
        <f t="shared" si="1926"/>
        <v>1.89</v>
      </c>
      <c r="AF865" s="147">
        <f t="shared" si="1926"/>
        <v>1.89</v>
      </c>
      <c r="AG865" s="147">
        <f t="shared" si="1926"/>
        <v>1.89</v>
      </c>
      <c r="AH865" s="147">
        <f t="shared" si="1926"/>
        <v>1.89</v>
      </c>
      <c r="AI865" s="147">
        <f t="shared" si="1926"/>
        <v>1.89</v>
      </c>
      <c r="AJ865" s="147">
        <f t="shared" si="1926"/>
        <v>1.89</v>
      </c>
      <c r="AK865" s="147">
        <v>1.89</v>
      </c>
      <c r="AL865" s="147">
        <f t="shared" ref="AL865:AN865" si="1927">AK865</f>
        <v>1.89</v>
      </c>
      <c r="AM865" s="147">
        <f t="shared" si="1927"/>
        <v>1.89</v>
      </c>
      <c r="AN865" s="147">
        <f t="shared" si="1927"/>
        <v>1.89</v>
      </c>
      <c r="AO865" s="420">
        <v>0</v>
      </c>
      <c r="AP865" s="431">
        <f t="shared" si="1825"/>
        <v>0</v>
      </c>
      <c r="AQ865" s="385">
        <v>0</v>
      </c>
      <c r="AR865" s="237">
        <f t="shared" si="1826"/>
        <v>0</v>
      </c>
      <c r="AS865" s="96">
        <v>0</v>
      </c>
      <c r="AT865" s="431">
        <f t="shared" si="1827"/>
        <v>0</v>
      </c>
      <c r="AU865" s="420">
        <v>0</v>
      </c>
      <c r="AV865" s="431">
        <f t="shared" si="1828"/>
        <v>0</v>
      </c>
      <c r="AW865" s="385">
        <v>0</v>
      </c>
      <c r="AX865" s="431">
        <f t="shared" si="1829"/>
        <v>0</v>
      </c>
      <c r="AY865" s="386">
        <v>0</v>
      </c>
      <c r="AZ865" s="431">
        <f t="shared" si="1830"/>
        <v>0</v>
      </c>
      <c r="BA865" s="386">
        <v>0</v>
      </c>
      <c r="BB865" s="431">
        <f t="shared" si="1831"/>
        <v>0</v>
      </c>
      <c r="BC865" s="386">
        <v>0</v>
      </c>
      <c r="BD865" s="431">
        <f t="shared" si="1842"/>
        <v>0</v>
      </c>
      <c r="BE865" s="385">
        <v>0</v>
      </c>
      <c r="BF865" s="431">
        <f t="shared" si="1832"/>
        <v>0</v>
      </c>
      <c r="BG865" s="386">
        <v>0</v>
      </c>
      <c r="BH865" s="431">
        <f t="shared" si="1833"/>
        <v>0</v>
      </c>
      <c r="BI865" s="386">
        <v>0</v>
      </c>
      <c r="BJ865" s="431">
        <f t="shared" si="1834"/>
        <v>0</v>
      </c>
      <c r="BK865" s="385">
        <v>0</v>
      </c>
      <c r="BL865" s="445">
        <f t="shared" si="1835"/>
        <v>0</v>
      </c>
      <c r="BM865" s="77" t="s">
        <v>1565</v>
      </c>
      <c r="BN865" s="306"/>
      <c r="BO865" s="599"/>
      <c r="BP865" s="306" t="str">
        <f t="shared" si="1843"/>
        <v>M55010-KD1</v>
      </c>
    </row>
    <row r="866" spans="1:68" ht="14.25" hidden="1" customHeight="1">
      <c r="A866" s="493" t="s">
        <v>864</v>
      </c>
      <c r="B866" s="130" t="s">
        <v>1422</v>
      </c>
      <c r="C866" s="544" t="s">
        <v>87</v>
      </c>
      <c r="D866" s="549" t="s">
        <v>225</v>
      </c>
      <c r="E866" s="550" t="s">
        <v>194</v>
      </c>
      <c r="F866" s="1070"/>
      <c r="G866" s="214">
        <v>2021</v>
      </c>
      <c r="H866" s="176" t="s">
        <v>1558</v>
      </c>
      <c r="I866" s="176" t="s">
        <v>217</v>
      </c>
      <c r="J866" s="330" t="s">
        <v>196</v>
      </c>
      <c r="K866" s="176" t="s">
        <v>1561</v>
      </c>
      <c r="L866" s="176" t="s">
        <v>167</v>
      </c>
      <c r="M866" s="327" t="s">
        <v>1474</v>
      </c>
      <c r="N866" s="55">
        <v>9.3699999999999992</v>
      </c>
      <c r="O866" s="55">
        <f t="shared" si="1836"/>
        <v>9.3699999999999992</v>
      </c>
      <c r="P866" s="55">
        <v>9.3699999999999992</v>
      </c>
      <c r="Q866" s="55">
        <f t="shared" si="1837"/>
        <v>9.3699999999999992</v>
      </c>
      <c r="R866" s="55">
        <f t="shared" si="1837"/>
        <v>9.3699999999999992</v>
      </c>
      <c r="S866" s="55">
        <f t="shared" si="1837"/>
        <v>9.3699999999999992</v>
      </c>
      <c r="T866" s="55">
        <f t="shared" si="1821"/>
        <v>9.3699999999999992</v>
      </c>
      <c r="U866" s="55">
        <f t="shared" si="1821"/>
        <v>9.3699999999999992</v>
      </c>
      <c r="V866" s="55">
        <f t="shared" si="1821"/>
        <v>9.3699999999999992</v>
      </c>
      <c r="W866" s="55">
        <f t="shared" si="1821"/>
        <v>9.3699999999999992</v>
      </c>
      <c r="X866" s="55">
        <v>9.3699999999999992</v>
      </c>
      <c r="Y866" s="55">
        <f t="shared" ref="Y866:AA866" si="1928">X866</f>
        <v>9.3699999999999992</v>
      </c>
      <c r="Z866" s="55">
        <f t="shared" si="1928"/>
        <v>9.3699999999999992</v>
      </c>
      <c r="AA866" s="55">
        <f t="shared" si="1928"/>
        <v>9.3699999999999992</v>
      </c>
      <c r="AB866" s="147">
        <f t="shared" si="1839"/>
        <v>0.71</v>
      </c>
      <c r="AC866" s="147">
        <v>0.71</v>
      </c>
      <c r="AD866" s="147">
        <f t="shared" ref="AD866:AJ866" si="1929">AC866</f>
        <v>0.71</v>
      </c>
      <c r="AE866" s="147">
        <f t="shared" si="1929"/>
        <v>0.71</v>
      </c>
      <c r="AF866" s="147">
        <f t="shared" si="1929"/>
        <v>0.71</v>
      </c>
      <c r="AG866" s="147">
        <f t="shared" si="1929"/>
        <v>0.71</v>
      </c>
      <c r="AH866" s="147">
        <f t="shared" si="1929"/>
        <v>0.71</v>
      </c>
      <c r="AI866" s="147">
        <f t="shared" si="1929"/>
        <v>0.71</v>
      </c>
      <c r="AJ866" s="147">
        <f t="shared" si="1929"/>
        <v>0.71</v>
      </c>
      <c r="AK866" s="147">
        <v>0.71</v>
      </c>
      <c r="AL866" s="147">
        <f t="shared" ref="AL866:AN866" si="1930">AK866</f>
        <v>0.71</v>
      </c>
      <c r="AM866" s="147">
        <f t="shared" si="1930"/>
        <v>0.71</v>
      </c>
      <c r="AN866" s="147">
        <f t="shared" si="1930"/>
        <v>0.71</v>
      </c>
      <c r="AO866" s="420">
        <v>0</v>
      </c>
      <c r="AP866" s="431">
        <f t="shared" si="1825"/>
        <v>0</v>
      </c>
      <c r="AQ866" s="385">
        <v>0</v>
      </c>
      <c r="AR866" s="237">
        <f t="shared" si="1826"/>
        <v>0</v>
      </c>
      <c r="AS866" s="96">
        <v>0</v>
      </c>
      <c r="AT866" s="431">
        <f t="shared" si="1827"/>
        <v>0</v>
      </c>
      <c r="AU866" s="420">
        <v>0</v>
      </c>
      <c r="AV866" s="431">
        <f t="shared" si="1828"/>
        <v>0</v>
      </c>
      <c r="AW866" s="385">
        <v>0</v>
      </c>
      <c r="AX866" s="431">
        <f t="shared" si="1829"/>
        <v>0</v>
      </c>
      <c r="AY866" s="386">
        <v>0</v>
      </c>
      <c r="AZ866" s="431">
        <f t="shared" si="1830"/>
        <v>0</v>
      </c>
      <c r="BA866" s="386">
        <v>0</v>
      </c>
      <c r="BB866" s="431">
        <f t="shared" si="1831"/>
        <v>0</v>
      </c>
      <c r="BC866" s="386">
        <v>0</v>
      </c>
      <c r="BD866" s="431">
        <f t="shared" si="1842"/>
        <v>0</v>
      </c>
      <c r="BE866" s="385">
        <v>0</v>
      </c>
      <c r="BF866" s="431">
        <f t="shared" si="1832"/>
        <v>0</v>
      </c>
      <c r="BG866" s="386">
        <v>0</v>
      </c>
      <c r="BH866" s="431">
        <f t="shared" si="1833"/>
        <v>0</v>
      </c>
      <c r="BI866" s="386">
        <v>0</v>
      </c>
      <c r="BJ866" s="431">
        <f t="shared" si="1834"/>
        <v>0</v>
      </c>
      <c r="BK866" s="385">
        <v>0</v>
      </c>
      <c r="BL866" s="445">
        <f t="shared" si="1835"/>
        <v>0</v>
      </c>
      <c r="BM866" s="77" t="s">
        <v>1568</v>
      </c>
      <c r="BN866" s="306"/>
      <c r="BO866" s="599"/>
      <c r="BP866" s="306" t="str">
        <f t="shared" si="1843"/>
        <v>N51140-xx1</v>
      </c>
    </row>
    <row r="867" spans="1:68" ht="14.25" hidden="1" customHeight="1">
      <c r="A867" s="493" t="s">
        <v>864</v>
      </c>
      <c r="B867" s="130" t="s">
        <v>1422</v>
      </c>
      <c r="C867" s="544" t="s">
        <v>87</v>
      </c>
      <c r="D867" s="549" t="s">
        <v>225</v>
      </c>
      <c r="E867" s="550" t="s">
        <v>194</v>
      </c>
      <c r="F867" s="1070"/>
      <c r="G867" s="214">
        <v>2021</v>
      </c>
      <c r="H867" s="176" t="s">
        <v>1558</v>
      </c>
      <c r="I867" s="176" t="s">
        <v>217</v>
      </c>
      <c r="J867" s="330" t="s">
        <v>196</v>
      </c>
      <c r="K867" s="176" t="s">
        <v>1561</v>
      </c>
      <c r="L867" s="176" t="s">
        <v>167</v>
      </c>
      <c r="M867" s="327" t="s">
        <v>1474</v>
      </c>
      <c r="N867" s="55">
        <v>10.42</v>
      </c>
      <c r="O867" s="55">
        <f t="shared" si="1836"/>
        <v>10.42</v>
      </c>
      <c r="P867" s="55">
        <v>10.42</v>
      </c>
      <c r="Q867" s="55">
        <f t="shared" si="1837"/>
        <v>10.42</v>
      </c>
      <c r="R867" s="55">
        <f t="shared" si="1837"/>
        <v>10.42</v>
      </c>
      <c r="S867" s="55">
        <f t="shared" si="1837"/>
        <v>10.42</v>
      </c>
      <c r="T867" s="55">
        <f t="shared" si="1821"/>
        <v>10.42</v>
      </c>
      <c r="U867" s="55">
        <f t="shared" si="1821"/>
        <v>10.42</v>
      </c>
      <c r="V867" s="55">
        <f t="shared" si="1821"/>
        <v>10.42</v>
      </c>
      <c r="W867" s="55">
        <f t="shared" si="1821"/>
        <v>10.42</v>
      </c>
      <c r="X867" s="55">
        <v>10.42</v>
      </c>
      <c r="Y867" s="55">
        <f t="shared" ref="Y867:AA867" si="1931">X867</f>
        <v>10.42</v>
      </c>
      <c r="Z867" s="55">
        <f t="shared" si="1931"/>
        <v>10.42</v>
      </c>
      <c r="AA867" s="55">
        <f t="shared" si="1931"/>
        <v>10.42</v>
      </c>
      <c r="AB867" s="147">
        <f t="shared" si="1839"/>
        <v>0.76</v>
      </c>
      <c r="AC867" s="147">
        <v>0.76</v>
      </c>
      <c r="AD867" s="147">
        <f t="shared" ref="AD867:AJ867" si="1932">AC867</f>
        <v>0.76</v>
      </c>
      <c r="AE867" s="147">
        <f t="shared" si="1932"/>
        <v>0.76</v>
      </c>
      <c r="AF867" s="147">
        <f t="shared" si="1932"/>
        <v>0.76</v>
      </c>
      <c r="AG867" s="147">
        <f t="shared" si="1932"/>
        <v>0.76</v>
      </c>
      <c r="AH867" s="147">
        <f t="shared" si="1932"/>
        <v>0.76</v>
      </c>
      <c r="AI867" s="147">
        <f t="shared" si="1932"/>
        <v>0.76</v>
      </c>
      <c r="AJ867" s="147">
        <f t="shared" si="1932"/>
        <v>0.76</v>
      </c>
      <c r="AK867" s="147">
        <v>0.76</v>
      </c>
      <c r="AL867" s="147">
        <f t="shared" ref="AL867:AN867" si="1933">AK867</f>
        <v>0.76</v>
      </c>
      <c r="AM867" s="147">
        <f t="shared" si="1933"/>
        <v>0.76</v>
      </c>
      <c r="AN867" s="147">
        <f t="shared" si="1933"/>
        <v>0.76</v>
      </c>
      <c r="AO867" s="420">
        <v>0</v>
      </c>
      <c r="AP867" s="431">
        <f t="shared" si="1825"/>
        <v>0</v>
      </c>
      <c r="AQ867" s="385">
        <v>0</v>
      </c>
      <c r="AR867" s="237">
        <f t="shared" si="1826"/>
        <v>0</v>
      </c>
      <c r="AS867" s="96">
        <v>0</v>
      </c>
      <c r="AT867" s="431">
        <f t="shared" si="1827"/>
        <v>0</v>
      </c>
      <c r="AU867" s="420">
        <v>0</v>
      </c>
      <c r="AV867" s="431">
        <f t="shared" si="1828"/>
        <v>0</v>
      </c>
      <c r="AW867" s="385">
        <v>0</v>
      </c>
      <c r="AX867" s="431">
        <f t="shared" si="1829"/>
        <v>0</v>
      </c>
      <c r="AY867" s="386">
        <v>0</v>
      </c>
      <c r="AZ867" s="431">
        <f t="shared" si="1830"/>
        <v>0</v>
      </c>
      <c r="BA867" s="386">
        <v>0</v>
      </c>
      <c r="BB867" s="431">
        <f t="shared" si="1831"/>
        <v>0</v>
      </c>
      <c r="BC867" s="386">
        <v>0</v>
      </c>
      <c r="BD867" s="431">
        <f t="shared" si="1842"/>
        <v>0</v>
      </c>
      <c r="BE867" s="385">
        <v>0</v>
      </c>
      <c r="BF867" s="431">
        <f t="shared" si="1832"/>
        <v>0</v>
      </c>
      <c r="BG867" s="386">
        <v>0</v>
      </c>
      <c r="BH867" s="431">
        <f t="shared" si="1833"/>
        <v>0</v>
      </c>
      <c r="BI867" s="386">
        <v>0</v>
      </c>
      <c r="BJ867" s="431">
        <f t="shared" si="1834"/>
        <v>0</v>
      </c>
      <c r="BK867" s="385">
        <v>0</v>
      </c>
      <c r="BL867" s="445">
        <f t="shared" si="1835"/>
        <v>0</v>
      </c>
      <c r="BM867" s="77" t="s">
        <v>1569</v>
      </c>
      <c r="BN867" s="306"/>
      <c r="BO867" s="599"/>
      <c r="BP867" s="306" t="str">
        <f t="shared" si="1843"/>
        <v>N51140-KD1</v>
      </c>
    </row>
    <row r="868" spans="1:68" ht="14.25" hidden="1" customHeight="1">
      <c r="A868" s="493" t="s">
        <v>864</v>
      </c>
      <c r="B868" s="130" t="s">
        <v>1422</v>
      </c>
      <c r="C868" s="544" t="s">
        <v>87</v>
      </c>
      <c r="D868" s="549" t="s">
        <v>225</v>
      </c>
      <c r="E868" s="550" t="s">
        <v>194</v>
      </c>
      <c r="F868" s="1070"/>
      <c r="G868" s="214">
        <v>2021</v>
      </c>
      <c r="H868" s="176" t="s">
        <v>1558</v>
      </c>
      <c r="I868" s="176" t="s">
        <v>217</v>
      </c>
      <c r="J868" s="330" t="s">
        <v>196</v>
      </c>
      <c r="K868" s="176" t="s">
        <v>1561</v>
      </c>
      <c r="L868" s="176" t="s">
        <v>167</v>
      </c>
      <c r="M868" s="327" t="s">
        <v>1474</v>
      </c>
      <c r="N868" s="55">
        <v>9.3699999999999992</v>
      </c>
      <c r="O868" s="55">
        <f t="shared" si="1836"/>
        <v>9.41</v>
      </c>
      <c r="P868" s="55">
        <v>9.41</v>
      </c>
      <c r="Q868" s="55">
        <f t="shared" si="1837"/>
        <v>9.41</v>
      </c>
      <c r="R868" s="55">
        <f t="shared" si="1837"/>
        <v>9.41</v>
      </c>
      <c r="S868" s="55">
        <f t="shared" si="1837"/>
        <v>9.41</v>
      </c>
      <c r="T868" s="55">
        <f t="shared" si="1821"/>
        <v>9.41</v>
      </c>
      <c r="U868" s="55">
        <f t="shared" si="1821"/>
        <v>9.41</v>
      </c>
      <c r="V868" s="55">
        <f t="shared" si="1821"/>
        <v>9.41</v>
      </c>
      <c r="W868" s="55">
        <f t="shared" si="1821"/>
        <v>9.41</v>
      </c>
      <c r="X868" s="55">
        <v>9.41</v>
      </c>
      <c r="Y868" s="55">
        <f t="shared" ref="Y868:AA868" si="1934">X868</f>
        <v>9.41</v>
      </c>
      <c r="Z868" s="55">
        <f t="shared" si="1934"/>
        <v>9.41</v>
      </c>
      <c r="AA868" s="55">
        <f t="shared" si="1934"/>
        <v>9.41</v>
      </c>
      <c r="AB868" s="147">
        <f t="shared" si="1839"/>
        <v>0.71</v>
      </c>
      <c r="AC868" s="147">
        <v>0.71</v>
      </c>
      <c r="AD868" s="147">
        <f t="shared" ref="AD868:AJ868" si="1935">AC868</f>
        <v>0.71</v>
      </c>
      <c r="AE868" s="147">
        <f t="shared" si="1935"/>
        <v>0.71</v>
      </c>
      <c r="AF868" s="147">
        <f t="shared" si="1935"/>
        <v>0.71</v>
      </c>
      <c r="AG868" s="147">
        <f t="shared" si="1935"/>
        <v>0.71</v>
      </c>
      <c r="AH868" s="147">
        <f t="shared" si="1935"/>
        <v>0.71</v>
      </c>
      <c r="AI868" s="147">
        <f t="shared" si="1935"/>
        <v>0.71</v>
      </c>
      <c r="AJ868" s="147">
        <f t="shared" si="1935"/>
        <v>0.71</v>
      </c>
      <c r="AK868" s="147">
        <v>0.71</v>
      </c>
      <c r="AL868" s="147">
        <f t="shared" ref="AL868:AN868" si="1936">AK868</f>
        <v>0.71</v>
      </c>
      <c r="AM868" s="147">
        <f t="shared" si="1936"/>
        <v>0.71</v>
      </c>
      <c r="AN868" s="147">
        <f t="shared" si="1936"/>
        <v>0.71</v>
      </c>
      <c r="AO868" s="420">
        <v>0</v>
      </c>
      <c r="AP868" s="431">
        <f t="shared" si="1825"/>
        <v>0</v>
      </c>
      <c r="AQ868" s="385">
        <v>0</v>
      </c>
      <c r="AR868" s="237">
        <f t="shared" si="1826"/>
        <v>0</v>
      </c>
      <c r="AS868" s="96">
        <v>0</v>
      </c>
      <c r="AT868" s="431">
        <f t="shared" si="1827"/>
        <v>0</v>
      </c>
      <c r="AU868" s="420">
        <v>0</v>
      </c>
      <c r="AV868" s="431">
        <f t="shared" si="1828"/>
        <v>0</v>
      </c>
      <c r="AW868" s="385">
        <v>0</v>
      </c>
      <c r="AX868" s="431">
        <f t="shared" si="1829"/>
        <v>0</v>
      </c>
      <c r="AY868" s="386">
        <v>0</v>
      </c>
      <c r="AZ868" s="431">
        <f t="shared" si="1830"/>
        <v>0</v>
      </c>
      <c r="BA868" s="386">
        <v>0</v>
      </c>
      <c r="BB868" s="431">
        <f t="shared" si="1831"/>
        <v>0</v>
      </c>
      <c r="BC868" s="386">
        <v>0</v>
      </c>
      <c r="BD868" s="431">
        <f t="shared" si="1842"/>
        <v>0</v>
      </c>
      <c r="BE868" s="385">
        <v>0</v>
      </c>
      <c r="BF868" s="431">
        <f t="shared" si="1832"/>
        <v>0</v>
      </c>
      <c r="BG868" s="386">
        <v>0</v>
      </c>
      <c r="BH868" s="431">
        <f t="shared" si="1833"/>
        <v>0</v>
      </c>
      <c r="BI868" s="386">
        <v>0</v>
      </c>
      <c r="BJ868" s="431">
        <f t="shared" si="1834"/>
        <v>0</v>
      </c>
      <c r="BK868" s="385">
        <v>0</v>
      </c>
      <c r="BL868" s="445">
        <f t="shared" si="1835"/>
        <v>0</v>
      </c>
      <c r="BM868" s="77" t="s">
        <v>1570</v>
      </c>
      <c r="BN868" s="306"/>
      <c r="BO868" s="599"/>
      <c r="BP868" s="306" t="str">
        <f t="shared" si="1843"/>
        <v>N51140-291</v>
      </c>
    </row>
    <row r="869" spans="1:68" ht="14.25" hidden="1" customHeight="1">
      <c r="A869" s="493" t="s">
        <v>864</v>
      </c>
      <c r="B869" s="130" t="s">
        <v>1422</v>
      </c>
      <c r="C869" s="544" t="s">
        <v>87</v>
      </c>
      <c r="D869" s="549" t="s">
        <v>225</v>
      </c>
      <c r="E869" s="550" t="s">
        <v>194</v>
      </c>
      <c r="F869" s="1070"/>
      <c r="G869" s="214">
        <v>2021</v>
      </c>
      <c r="H869" s="176" t="s">
        <v>1558</v>
      </c>
      <c r="I869" s="176" t="s">
        <v>217</v>
      </c>
      <c r="J869" s="330" t="s">
        <v>196</v>
      </c>
      <c r="K869" s="176" t="s">
        <v>1561</v>
      </c>
      <c r="L869" s="176" t="s">
        <v>167</v>
      </c>
      <c r="M869" s="327" t="s">
        <v>1474</v>
      </c>
      <c r="N869" s="55">
        <v>7.98</v>
      </c>
      <c r="O869" s="55">
        <f t="shared" si="1836"/>
        <v>9.49</v>
      </c>
      <c r="P869" s="55">
        <v>9.49</v>
      </c>
      <c r="Q869" s="55">
        <f t="shared" si="1837"/>
        <v>9.49</v>
      </c>
      <c r="R869" s="55">
        <f t="shared" si="1837"/>
        <v>9.49</v>
      </c>
      <c r="S869" s="55">
        <f t="shared" si="1837"/>
        <v>9.49</v>
      </c>
      <c r="T869" s="55">
        <f t="shared" si="1821"/>
        <v>9.49</v>
      </c>
      <c r="U869" s="55">
        <f t="shared" si="1821"/>
        <v>9.49</v>
      </c>
      <c r="V869" s="55">
        <f t="shared" si="1821"/>
        <v>9.49</v>
      </c>
      <c r="W869" s="55">
        <f t="shared" si="1821"/>
        <v>9.49</v>
      </c>
      <c r="X869" s="55">
        <v>9.49</v>
      </c>
      <c r="Y869" s="55">
        <f t="shared" ref="Y869:AA869" si="1937">X869</f>
        <v>9.49</v>
      </c>
      <c r="Z869" s="55">
        <f t="shared" si="1937"/>
        <v>9.49</v>
      </c>
      <c r="AA869" s="55">
        <f t="shared" si="1937"/>
        <v>9.49</v>
      </c>
      <c r="AB869" s="147">
        <f t="shared" si="1839"/>
        <v>1.24</v>
      </c>
      <c r="AC869" s="147">
        <v>1.24</v>
      </c>
      <c r="AD869" s="147">
        <f t="shared" ref="AD869:AJ869" si="1938">AC869</f>
        <v>1.24</v>
      </c>
      <c r="AE869" s="147">
        <f t="shared" si="1938"/>
        <v>1.24</v>
      </c>
      <c r="AF869" s="147">
        <f t="shared" si="1938"/>
        <v>1.24</v>
      </c>
      <c r="AG869" s="147">
        <f t="shared" si="1938"/>
        <v>1.24</v>
      </c>
      <c r="AH869" s="147">
        <f t="shared" si="1938"/>
        <v>1.24</v>
      </c>
      <c r="AI869" s="147">
        <f t="shared" si="1938"/>
        <v>1.24</v>
      </c>
      <c r="AJ869" s="147">
        <f t="shared" si="1938"/>
        <v>1.24</v>
      </c>
      <c r="AK869" s="147">
        <v>1.24</v>
      </c>
      <c r="AL869" s="147">
        <f t="shared" ref="AL869:AN869" si="1939">AK869</f>
        <v>1.24</v>
      </c>
      <c r="AM869" s="147">
        <f t="shared" si="1939"/>
        <v>1.24</v>
      </c>
      <c r="AN869" s="147">
        <f t="shared" si="1939"/>
        <v>1.24</v>
      </c>
      <c r="AO869" s="420">
        <v>0</v>
      </c>
      <c r="AP869" s="431">
        <f t="shared" si="1825"/>
        <v>0</v>
      </c>
      <c r="AQ869" s="385">
        <v>0</v>
      </c>
      <c r="AR869" s="237">
        <f t="shared" si="1826"/>
        <v>0</v>
      </c>
      <c r="AS869" s="96">
        <v>0</v>
      </c>
      <c r="AT869" s="431">
        <f t="shared" si="1827"/>
        <v>0</v>
      </c>
      <c r="AU869" s="420">
        <v>0</v>
      </c>
      <c r="AV869" s="431">
        <f t="shared" si="1828"/>
        <v>0</v>
      </c>
      <c r="AW869" s="385">
        <v>0</v>
      </c>
      <c r="AX869" s="431">
        <f t="shared" si="1829"/>
        <v>0</v>
      </c>
      <c r="AY869" s="386">
        <v>0</v>
      </c>
      <c r="AZ869" s="431">
        <f t="shared" si="1830"/>
        <v>0</v>
      </c>
      <c r="BA869" s="386">
        <v>0</v>
      </c>
      <c r="BB869" s="431">
        <f t="shared" si="1831"/>
        <v>0</v>
      </c>
      <c r="BC869" s="386">
        <v>0</v>
      </c>
      <c r="BD869" s="431">
        <f t="shared" si="1842"/>
        <v>0</v>
      </c>
      <c r="BE869" s="385">
        <v>0</v>
      </c>
      <c r="BF869" s="431">
        <f t="shared" si="1832"/>
        <v>0</v>
      </c>
      <c r="BG869" s="386">
        <v>0</v>
      </c>
      <c r="BH869" s="431">
        <f t="shared" si="1833"/>
        <v>0</v>
      </c>
      <c r="BI869" s="386">
        <v>0</v>
      </c>
      <c r="BJ869" s="431">
        <f t="shared" si="1834"/>
        <v>0</v>
      </c>
      <c r="BK869" s="385">
        <v>0</v>
      </c>
      <c r="BL869" s="445">
        <f t="shared" si="1835"/>
        <v>0</v>
      </c>
      <c r="BM869" s="77" t="s">
        <v>1562</v>
      </c>
      <c r="BN869" s="306"/>
      <c r="BO869" s="599"/>
      <c r="BP869" s="306" t="str">
        <f t="shared" si="1843"/>
        <v>M55010-xx1</v>
      </c>
    </row>
    <row r="870" spans="1:68" ht="14.25" hidden="1" customHeight="1">
      <c r="A870" s="493" t="s">
        <v>864</v>
      </c>
      <c r="B870" s="130" t="s">
        <v>1422</v>
      </c>
      <c r="C870" s="544" t="s">
        <v>87</v>
      </c>
      <c r="D870" s="549" t="s">
        <v>225</v>
      </c>
      <c r="E870" s="550" t="s">
        <v>194</v>
      </c>
      <c r="F870" s="1070"/>
      <c r="G870" s="214">
        <v>2021</v>
      </c>
      <c r="H870" s="176" t="s">
        <v>1558</v>
      </c>
      <c r="I870" s="176" t="s">
        <v>217</v>
      </c>
      <c r="J870" s="330" t="s">
        <v>196</v>
      </c>
      <c r="K870" s="176" t="s">
        <v>1561</v>
      </c>
      <c r="L870" s="176" t="s">
        <v>167</v>
      </c>
      <c r="M870" s="327" t="s">
        <v>1474</v>
      </c>
      <c r="N870" s="55">
        <v>9.0300000000000011</v>
      </c>
      <c r="O870" s="55">
        <f t="shared" si="1836"/>
        <v>10.54</v>
      </c>
      <c r="P870" s="55">
        <v>10.54</v>
      </c>
      <c r="Q870" s="55">
        <f t="shared" si="1837"/>
        <v>10.54</v>
      </c>
      <c r="R870" s="55">
        <f t="shared" si="1837"/>
        <v>10.54</v>
      </c>
      <c r="S870" s="55">
        <f t="shared" si="1837"/>
        <v>10.54</v>
      </c>
      <c r="T870" s="55">
        <f t="shared" si="1821"/>
        <v>10.54</v>
      </c>
      <c r="U870" s="55">
        <f t="shared" si="1821"/>
        <v>10.54</v>
      </c>
      <c r="V870" s="55">
        <f t="shared" si="1821"/>
        <v>10.54</v>
      </c>
      <c r="W870" s="55">
        <f t="shared" si="1821"/>
        <v>10.54</v>
      </c>
      <c r="X870" s="55">
        <v>10.54</v>
      </c>
      <c r="Y870" s="55">
        <f t="shared" ref="Y870:AA870" si="1940">X870</f>
        <v>10.54</v>
      </c>
      <c r="Z870" s="55">
        <f t="shared" si="1940"/>
        <v>10.54</v>
      </c>
      <c r="AA870" s="55">
        <f t="shared" si="1940"/>
        <v>10.54</v>
      </c>
      <c r="AB870" s="147">
        <f t="shared" si="1839"/>
        <v>1.89</v>
      </c>
      <c r="AC870" s="147">
        <v>1.89</v>
      </c>
      <c r="AD870" s="147">
        <f t="shared" ref="AD870:AJ870" si="1941">AC870</f>
        <v>1.89</v>
      </c>
      <c r="AE870" s="147">
        <f t="shared" si="1941"/>
        <v>1.89</v>
      </c>
      <c r="AF870" s="147">
        <f t="shared" si="1941"/>
        <v>1.89</v>
      </c>
      <c r="AG870" s="147">
        <f t="shared" si="1941"/>
        <v>1.89</v>
      </c>
      <c r="AH870" s="147">
        <f t="shared" si="1941"/>
        <v>1.89</v>
      </c>
      <c r="AI870" s="147">
        <f t="shared" si="1941"/>
        <v>1.89</v>
      </c>
      <c r="AJ870" s="147">
        <f t="shared" si="1941"/>
        <v>1.89</v>
      </c>
      <c r="AK870" s="147">
        <v>1.89</v>
      </c>
      <c r="AL870" s="147">
        <f t="shared" ref="AL870:AN870" si="1942">AK870</f>
        <v>1.89</v>
      </c>
      <c r="AM870" s="147">
        <f t="shared" si="1942"/>
        <v>1.89</v>
      </c>
      <c r="AN870" s="147">
        <f t="shared" si="1942"/>
        <v>1.89</v>
      </c>
      <c r="AO870" s="420">
        <v>0</v>
      </c>
      <c r="AP870" s="431">
        <f t="shared" si="1825"/>
        <v>0</v>
      </c>
      <c r="AQ870" s="385">
        <v>0</v>
      </c>
      <c r="AR870" s="237">
        <f t="shared" si="1826"/>
        <v>0</v>
      </c>
      <c r="AS870" s="96">
        <v>0</v>
      </c>
      <c r="AT870" s="431">
        <f t="shared" si="1827"/>
        <v>0</v>
      </c>
      <c r="AU870" s="420">
        <v>0</v>
      </c>
      <c r="AV870" s="431">
        <f t="shared" si="1828"/>
        <v>0</v>
      </c>
      <c r="AW870" s="385">
        <v>0</v>
      </c>
      <c r="AX870" s="431">
        <f t="shared" si="1829"/>
        <v>0</v>
      </c>
      <c r="AY870" s="386">
        <v>0</v>
      </c>
      <c r="AZ870" s="431">
        <f t="shared" si="1830"/>
        <v>0</v>
      </c>
      <c r="BA870" s="386">
        <v>0</v>
      </c>
      <c r="BB870" s="431">
        <f t="shared" si="1831"/>
        <v>0</v>
      </c>
      <c r="BC870" s="386">
        <v>0</v>
      </c>
      <c r="BD870" s="431">
        <f t="shared" si="1842"/>
        <v>0</v>
      </c>
      <c r="BE870" s="385">
        <v>0</v>
      </c>
      <c r="BF870" s="431">
        <f t="shared" si="1832"/>
        <v>0</v>
      </c>
      <c r="BG870" s="386">
        <v>0</v>
      </c>
      <c r="BH870" s="431">
        <f t="shared" si="1833"/>
        <v>0</v>
      </c>
      <c r="BI870" s="386">
        <v>0</v>
      </c>
      <c r="BJ870" s="431">
        <f t="shared" si="1834"/>
        <v>0</v>
      </c>
      <c r="BK870" s="385">
        <v>0</v>
      </c>
      <c r="BL870" s="445">
        <f t="shared" si="1835"/>
        <v>0</v>
      </c>
      <c r="BM870" s="77" t="s">
        <v>1565</v>
      </c>
      <c r="BN870" s="306"/>
      <c r="BO870" s="599"/>
      <c r="BP870" s="306" t="str">
        <f t="shared" si="1843"/>
        <v>M55010-KD1</v>
      </c>
    </row>
    <row r="871" spans="1:68" ht="14.25" hidden="1" customHeight="1">
      <c r="A871" s="493" t="s">
        <v>864</v>
      </c>
      <c r="B871" s="130" t="s">
        <v>1422</v>
      </c>
      <c r="C871" s="544" t="s">
        <v>87</v>
      </c>
      <c r="D871" s="549" t="s">
        <v>225</v>
      </c>
      <c r="E871" s="550" t="s">
        <v>194</v>
      </c>
      <c r="F871" s="1070"/>
      <c r="G871" s="214">
        <v>2021</v>
      </c>
      <c r="H871" s="176" t="s">
        <v>1558</v>
      </c>
      <c r="I871" s="176" t="s">
        <v>217</v>
      </c>
      <c r="J871" s="330" t="s">
        <v>196</v>
      </c>
      <c r="K871" s="176" t="s">
        <v>1561</v>
      </c>
      <c r="L871" s="176" t="s">
        <v>167</v>
      </c>
      <c r="M871" s="327" t="s">
        <v>1478</v>
      </c>
      <c r="N871" s="55">
        <v>9.3699999999999992</v>
      </c>
      <c r="O871" s="55">
        <f t="shared" si="1836"/>
        <v>9.3699999999999992</v>
      </c>
      <c r="P871" s="55">
        <v>9.3699999999999992</v>
      </c>
      <c r="Q871" s="55">
        <f t="shared" si="1837"/>
        <v>9.3699999999999992</v>
      </c>
      <c r="R871" s="55">
        <f t="shared" si="1837"/>
        <v>9.3699999999999992</v>
      </c>
      <c r="S871" s="55">
        <f t="shared" si="1837"/>
        <v>9.3699999999999992</v>
      </c>
      <c r="T871" s="55">
        <f t="shared" si="1821"/>
        <v>9.3699999999999992</v>
      </c>
      <c r="U871" s="55">
        <f t="shared" si="1821"/>
        <v>9.3699999999999992</v>
      </c>
      <c r="V871" s="55">
        <f t="shared" si="1821"/>
        <v>9.3699999999999992</v>
      </c>
      <c r="W871" s="55">
        <f t="shared" si="1821"/>
        <v>9.3699999999999992</v>
      </c>
      <c r="X871" s="55">
        <v>9.3699999999999992</v>
      </c>
      <c r="Y871" s="55">
        <f t="shared" ref="Y871:AA871" si="1943">X871</f>
        <v>9.3699999999999992</v>
      </c>
      <c r="Z871" s="55">
        <f t="shared" si="1943"/>
        <v>9.3699999999999992</v>
      </c>
      <c r="AA871" s="55">
        <f t="shared" si="1943"/>
        <v>9.3699999999999992</v>
      </c>
      <c r="AB871" s="147">
        <f t="shared" si="1839"/>
        <v>0.71</v>
      </c>
      <c r="AC871" s="147">
        <v>0.71</v>
      </c>
      <c r="AD871" s="147">
        <f t="shared" ref="AD871:AJ871" si="1944">AC871</f>
        <v>0.71</v>
      </c>
      <c r="AE871" s="147">
        <f t="shared" si="1944"/>
        <v>0.71</v>
      </c>
      <c r="AF871" s="147">
        <f t="shared" si="1944"/>
        <v>0.71</v>
      </c>
      <c r="AG871" s="147">
        <f t="shared" si="1944"/>
        <v>0.71</v>
      </c>
      <c r="AH871" s="147">
        <f t="shared" si="1944"/>
        <v>0.71</v>
      </c>
      <c r="AI871" s="147">
        <f t="shared" si="1944"/>
        <v>0.71</v>
      </c>
      <c r="AJ871" s="147">
        <f t="shared" si="1944"/>
        <v>0.71</v>
      </c>
      <c r="AK871" s="147">
        <v>0.71</v>
      </c>
      <c r="AL871" s="147">
        <f t="shared" ref="AL871:AN871" si="1945">AK871</f>
        <v>0.71</v>
      </c>
      <c r="AM871" s="147">
        <f t="shared" si="1945"/>
        <v>0.71</v>
      </c>
      <c r="AN871" s="147">
        <f t="shared" si="1945"/>
        <v>0.71</v>
      </c>
      <c r="AO871" s="420">
        <v>0</v>
      </c>
      <c r="AP871" s="431">
        <f t="shared" si="1825"/>
        <v>0</v>
      </c>
      <c r="AQ871" s="385">
        <v>0</v>
      </c>
      <c r="AR871" s="237">
        <f t="shared" si="1826"/>
        <v>0</v>
      </c>
      <c r="AS871" s="96">
        <v>300</v>
      </c>
      <c r="AT871" s="431">
        <f t="shared" si="1827"/>
        <v>213</v>
      </c>
      <c r="AU871" s="420">
        <v>840</v>
      </c>
      <c r="AV871" s="431">
        <f t="shared" si="1828"/>
        <v>596.4</v>
      </c>
      <c r="AW871" s="385">
        <v>240</v>
      </c>
      <c r="AX871" s="431">
        <f t="shared" si="1829"/>
        <v>170.39999999999998</v>
      </c>
      <c r="AY871" s="386">
        <v>228</v>
      </c>
      <c r="AZ871" s="431">
        <f t="shared" si="1830"/>
        <v>161.88</v>
      </c>
      <c r="BA871" s="386">
        <v>0</v>
      </c>
      <c r="BB871" s="431">
        <f t="shared" si="1831"/>
        <v>0</v>
      </c>
      <c r="BC871" s="386">
        <v>0</v>
      </c>
      <c r="BD871" s="431">
        <f t="shared" si="1842"/>
        <v>0</v>
      </c>
      <c r="BE871" s="385">
        <v>0</v>
      </c>
      <c r="BF871" s="431">
        <f t="shared" si="1832"/>
        <v>0</v>
      </c>
      <c r="BG871" s="386">
        <v>0</v>
      </c>
      <c r="BH871" s="431">
        <f t="shared" si="1833"/>
        <v>0</v>
      </c>
      <c r="BI871" s="386">
        <v>0</v>
      </c>
      <c r="BJ871" s="431">
        <f t="shared" si="1834"/>
        <v>0</v>
      </c>
      <c r="BK871" s="385">
        <v>0</v>
      </c>
      <c r="BL871" s="445">
        <f t="shared" si="1835"/>
        <v>0</v>
      </c>
      <c r="BM871" s="77" t="s">
        <v>1568</v>
      </c>
      <c r="BN871" s="306"/>
      <c r="BO871" s="599"/>
      <c r="BP871" s="306" t="str">
        <f t="shared" si="1843"/>
        <v>N51140-xx1</v>
      </c>
    </row>
    <row r="872" spans="1:68" ht="14.25" hidden="1" customHeight="1">
      <c r="A872" s="493" t="s">
        <v>864</v>
      </c>
      <c r="B872" s="130" t="s">
        <v>1422</v>
      </c>
      <c r="C872" s="544" t="s">
        <v>87</v>
      </c>
      <c r="D872" s="549" t="s">
        <v>225</v>
      </c>
      <c r="E872" s="550" t="s">
        <v>194</v>
      </c>
      <c r="F872" s="1070"/>
      <c r="G872" s="214">
        <v>2021</v>
      </c>
      <c r="H872" s="176" t="s">
        <v>1558</v>
      </c>
      <c r="I872" s="176" t="s">
        <v>217</v>
      </c>
      <c r="J872" s="330" t="s">
        <v>196</v>
      </c>
      <c r="K872" s="176" t="s">
        <v>1561</v>
      </c>
      <c r="L872" s="176" t="s">
        <v>167</v>
      </c>
      <c r="M872" s="327" t="s">
        <v>1474</v>
      </c>
      <c r="N872" s="55">
        <v>10.42</v>
      </c>
      <c r="O872" s="55">
        <f t="shared" si="1836"/>
        <v>10.42</v>
      </c>
      <c r="P872" s="55">
        <v>10.42</v>
      </c>
      <c r="Q872" s="55">
        <f t="shared" si="1837"/>
        <v>10.42</v>
      </c>
      <c r="R872" s="55">
        <f t="shared" si="1837"/>
        <v>10.42</v>
      </c>
      <c r="S872" s="55">
        <f t="shared" si="1837"/>
        <v>10.42</v>
      </c>
      <c r="T872" s="55">
        <f t="shared" si="1821"/>
        <v>10.42</v>
      </c>
      <c r="U872" s="55">
        <f t="shared" si="1821"/>
        <v>10.42</v>
      </c>
      <c r="V872" s="55">
        <f t="shared" si="1821"/>
        <v>10.42</v>
      </c>
      <c r="W872" s="55">
        <f t="shared" si="1821"/>
        <v>10.42</v>
      </c>
      <c r="X872" s="55">
        <v>10.42</v>
      </c>
      <c r="Y872" s="55">
        <f t="shared" ref="Y872:AA872" si="1946">X872</f>
        <v>10.42</v>
      </c>
      <c r="Z872" s="55">
        <f t="shared" si="1946"/>
        <v>10.42</v>
      </c>
      <c r="AA872" s="55">
        <f t="shared" si="1946"/>
        <v>10.42</v>
      </c>
      <c r="AB872" s="147">
        <f t="shared" si="1839"/>
        <v>0.76</v>
      </c>
      <c r="AC872" s="147">
        <v>0.76</v>
      </c>
      <c r="AD872" s="147">
        <f t="shared" ref="AD872:AJ872" si="1947">AC872</f>
        <v>0.76</v>
      </c>
      <c r="AE872" s="147">
        <f t="shared" si="1947"/>
        <v>0.76</v>
      </c>
      <c r="AF872" s="147">
        <f t="shared" si="1947"/>
        <v>0.76</v>
      </c>
      <c r="AG872" s="147">
        <f t="shared" si="1947"/>
        <v>0.76</v>
      </c>
      <c r="AH872" s="147">
        <f t="shared" si="1947"/>
        <v>0.76</v>
      </c>
      <c r="AI872" s="147">
        <f t="shared" si="1947"/>
        <v>0.76</v>
      </c>
      <c r="AJ872" s="147">
        <f t="shared" si="1947"/>
        <v>0.76</v>
      </c>
      <c r="AK872" s="147">
        <v>0.76</v>
      </c>
      <c r="AL872" s="147">
        <f t="shared" ref="AL872:AN872" si="1948">AK872</f>
        <v>0.76</v>
      </c>
      <c r="AM872" s="147">
        <f t="shared" si="1948"/>
        <v>0.76</v>
      </c>
      <c r="AN872" s="147">
        <f t="shared" si="1948"/>
        <v>0.76</v>
      </c>
      <c r="AO872" s="420">
        <v>0</v>
      </c>
      <c r="AP872" s="431">
        <f t="shared" si="1825"/>
        <v>0</v>
      </c>
      <c r="AQ872" s="385">
        <v>0</v>
      </c>
      <c r="AR872" s="237">
        <f t="shared" si="1826"/>
        <v>0</v>
      </c>
      <c r="AS872" s="96">
        <v>0</v>
      </c>
      <c r="AT872" s="431">
        <f t="shared" si="1827"/>
        <v>0</v>
      </c>
      <c r="AU872" s="420">
        <v>0</v>
      </c>
      <c r="AV872" s="431">
        <f t="shared" si="1828"/>
        <v>0</v>
      </c>
      <c r="AW872" s="385">
        <v>0</v>
      </c>
      <c r="AX872" s="431">
        <f t="shared" si="1829"/>
        <v>0</v>
      </c>
      <c r="AY872" s="386">
        <v>0</v>
      </c>
      <c r="AZ872" s="431">
        <f t="shared" si="1830"/>
        <v>0</v>
      </c>
      <c r="BA872" s="386">
        <v>0</v>
      </c>
      <c r="BB872" s="431">
        <f t="shared" si="1831"/>
        <v>0</v>
      </c>
      <c r="BC872" s="386">
        <v>0</v>
      </c>
      <c r="BD872" s="431">
        <f t="shared" si="1842"/>
        <v>0</v>
      </c>
      <c r="BE872" s="385">
        <v>0</v>
      </c>
      <c r="BF872" s="431">
        <f t="shared" si="1832"/>
        <v>0</v>
      </c>
      <c r="BG872" s="386">
        <v>0</v>
      </c>
      <c r="BH872" s="431">
        <f t="shared" si="1833"/>
        <v>0</v>
      </c>
      <c r="BI872" s="386">
        <v>0</v>
      </c>
      <c r="BJ872" s="431">
        <f t="shared" si="1834"/>
        <v>0</v>
      </c>
      <c r="BK872" s="385">
        <v>0</v>
      </c>
      <c r="BL872" s="445">
        <f t="shared" si="1835"/>
        <v>0</v>
      </c>
      <c r="BM872" s="77" t="s">
        <v>1569</v>
      </c>
      <c r="BN872" s="306"/>
      <c r="BO872" s="599"/>
      <c r="BP872" s="306" t="str">
        <f t="shared" si="1843"/>
        <v>N51140-KD1</v>
      </c>
    </row>
    <row r="873" spans="1:68" ht="14.25" hidden="1" customHeight="1">
      <c r="A873" s="493" t="s">
        <v>864</v>
      </c>
      <c r="B873" s="130" t="s">
        <v>1422</v>
      </c>
      <c r="C873" s="544" t="s">
        <v>87</v>
      </c>
      <c r="D873" s="549" t="s">
        <v>225</v>
      </c>
      <c r="E873" s="550" t="s">
        <v>194</v>
      </c>
      <c r="F873" s="1070"/>
      <c r="G873" s="214">
        <v>2021</v>
      </c>
      <c r="H873" s="176" t="s">
        <v>1558</v>
      </c>
      <c r="I873" s="176" t="s">
        <v>217</v>
      </c>
      <c r="J873" s="330" t="s">
        <v>196</v>
      </c>
      <c r="K873" s="176" t="s">
        <v>1561</v>
      </c>
      <c r="L873" s="176" t="s">
        <v>167</v>
      </c>
      <c r="M873" s="327" t="s">
        <v>1474</v>
      </c>
      <c r="N873" s="55">
        <v>9.3699999999999992</v>
      </c>
      <c r="O873" s="55">
        <f t="shared" si="1836"/>
        <v>9.41</v>
      </c>
      <c r="P873" s="55">
        <v>9.41</v>
      </c>
      <c r="Q873" s="55">
        <f t="shared" si="1837"/>
        <v>9.41</v>
      </c>
      <c r="R873" s="55">
        <f t="shared" si="1837"/>
        <v>9.41</v>
      </c>
      <c r="S873" s="55">
        <f t="shared" si="1837"/>
        <v>9.41</v>
      </c>
      <c r="T873" s="55">
        <f t="shared" si="1821"/>
        <v>9.41</v>
      </c>
      <c r="U873" s="55">
        <f t="shared" si="1821"/>
        <v>9.41</v>
      </c>
      <c r="V873" s="55">
        <f t="shared" si="1821"/>
        <v>9.41</v>
      </c>
      <c r="W873" s="55">
        <f t="shared" si="1821"/>
        <v>9.41</v>
      </c>
      <c r="X873" s="55">
        <v>9.41</v>
      </c>
      <c r="Y873" s="55">
        <f t="shared" ref="Y873:AA873" si="1949">X873</f>
        <v>9.41</v>
      </c>
      <c r="Z873" s="55">
        <f t="shared" si="1949"/>
        <v>9.41</v>
      </c>
      <c r="AA873" s="55">
        <f t="shared" si="1949"/>
        <v>9.41</v>
      </c>
      <c r="AB873" s="147">
        <f t="shared" si="1839"/>
        <v>0.71</v>
      </c>
      <c r="AC873" s="147">
        <v>0.71</v>
      </c>
      <c r="AD873" s="147">
        <f t="shared" ref="AD873:AJ873" si="1950">AC873</f>
        <v>0.71</v>
      </c>
      <c r="AE873" s="147">
        <f t="shared" si="1950"/>
        <v>0.71</v>
      </c>
      <c r="AF873" s="147">
        <f t="shared" si="1950"/>
        <v>0.71</v>
      </c>
      <c r="AG873" s="147">
        <f t="shared" si="1950"/>
        <v>0.71</v>
      </c>
      <c r="AH873" s="147">
        <f t="shared" si="1950"/>
        <v>0.71</v>
      </c>
      <c r="AI873" s="147">
        <f t="shared" si="1950"/>
        <v>0.71</v>
      </c>
      <c r="AJ873" s="147">
        <f t="shared" si="1950"/>
        <v>0.71</v>
      </c>
      <c r="AK873" s="147">
        <v>0.71</v>
      </c>
      <c r="AL873" s="147">
        <f t="shared" ref="AL873:AN873" si="1951">AK873</f>
        <v>0.71</v>
      </c>
      <c r="AM873" s="147">
        <f t="shared" si="1951"/>
        <v>0.71</v>
      </c>
      <c r="AN873" s="147">
        <f t="shared" si="1951"/>
        <v>0.71</v>
      </c>
      <c r="AO873" s="420">
        <v>0</v>
      </c>
      <c r="AP873" s="431">
        <f t="shared" si="1825"/>
        <v>0</v>
      </c>
      <c r="AQ873" s="385">
        <v>0</v>
      </c>
      <c r="AR873" s="237">
        <f t="shared" si="1826"/>
        <v>0</v>
      </c>
      <c r="AS873" s="96">
        <v>0</v>
      </c>
      <c r="AT873" s="431">
        <f t="shared" si="1827"/>
        <v>0</v>
      </c>
      <c r="AU873" s="420">
        <v>0</v>
      </c>
      <c r="AV873" s="431">
        <f t="shared" si="1828"/>
        <v>0</v>
      </c>
      <c r="AW873" s="385">
        <v>0</v>
      </c>
      <c r="AX873" s="431">
        <f t="shared" si="1829"/>
        <v>0</v>
      </c>
      <c r="AY873" s="386">
        <v>0</v>
      </c>
      <c r="AZ873" s="431">
        <f t="shared" si="1830"/>
        <v>0</v>
      </c>
      <c r="BA873" s="386">
        <v>0</v>
      </c>
      <c r="BB873" s="431">
        <f t="shared" si="1831"/>
        <v>0</v>
      </c>
      <c r="BC873" s="386">
        <v>0</v>
      </c>
      <c r="BD873" s="431">
        <f t="shared" si="1842"/>
        <v>0</v>
      </c>
      <c r="BE873" s="385">
        <v>0</v>
      </c>
      <c r="BF873" s="431">
        <f t="shared" si="1832"/>
        <v>0</v>
      </c>
      <c r="BG873" s="386">
        <v>0</v>
      </c>
      <c r="BH873" s="431">
        <f t="shared" si="1833"/>
        <v>0</v>
      </c>
      <c r="BI873" s="386">
        <v>0</v>
      </c>
      <c r="BJ873" s="431">
        <f t="shared" si="1834"/>
        <v>0</v>
      </c>
      <c r="BK873" s="385">
        <v>0</v>
      </c>
      <c r="BL873" s="445">
        <f t="shared" si="1835"/>
        <v>0</v>
      </c>
      <c r="BM873" s="77" t="s">
        <v>1570</v>
      </c>
      <c r="BN873" s="306"/>
      <c r="BO873" s="599"/>
      <c r="BP873" s="306" t="str">
        <f t="shared" si="1843"/>
        <v>N51140-291</v>
      </c>
    </row>
    <row r="874" spans="1:68" ht="14.25" hidden="1" customHeight="1">
      <c r="A874" s="493" t="s">
        <v>864</v>
      </c>
      <c r="B874" s="130" t="s">
        <v>1422</v>
      </c>
      <c r="C874" s="544" t="s">
        <v>87</v>
      </c>
      <c r="D874" s="549" t="s">
        <v>225</v>
      </c>
      <c r="E874" s="550" t="s">
        <v>194</v>
      </c>
      <c r="F874" s="1070"/>
      <c r="G874" s="214">
        <v>2021</v>
      </c>
      <c r="H874" s="176" t="s">
        <v>1558</v>
      </c>
      <c r="I874" s="176" t="s">
        <v>217</v>
      </c>
      <c r="J874" s="330" t="s">
        <v>196</v>
      </c>
      <c r="K874" s="176" t="s">
        <v>1559</v>
      </c>
      <c r="L874" s="176" t="s">
        <v>1182</v>
      </c>
      <c r="M874" s="327" t="s">
        <v>1480</v>
      </c>
      <c r="N874" s="55">
        <v>8.16</v>
      </c>
      <c r="O874" s="55">
        <f t="shared" si="1836"/>
        <v>9.81</v>
      </c>
      <c r="P874" s="55">
        <v>9.81</v>
      </c>
      <c r="Q874" s="55">
        <f t="shared" si="1837"/>
        <v>9.81</v>
      </c>
      <c r="R874" s="55">
        <f t="shared" si="1837"/>
        <v>9.81</v>
      </c>
      <c r="S874" s="55">
        <f t="shared" si="1837"/>
        <v>9.81</v>
      </c>
      <c r="T874" s="55">
        <f t="shared" si="1821"/>
        <v>9.81</v>
      </c>
      <c r="U874" s="55">
        <f t="shared" si="1821"/>
        <v>9.81</v>
      </c>
      <c r="V874" s="55">
        <f t="shared" si="1821"/>
        <v>9.81</v>
      </c>
      <c r="W874" s="55">
        <f t="shared" si="1821"/>
        <v>9.81</v>
      </c>
      <c r="X874" s="55">
        <v>9.81</v>
      </c>
      <c r="Y874" s="55">
        <f t="shared" ref="Y874:AA874" si="1952">X874</f>
        <v>9.81</v>
      </c>
      <c r="Z874" s="55">
        <f t="shared" si="1952"/>
        <v>9.81</v>
      </c>
      <c r="AA874" s="55">
        <f t="shared" si="1952"/>
        <v>9.81</v>
      </c>
      <c r="AB874" s="147">
        <f t="shared" si="1839"/>
        <v>1.58</v>
      </c>
      <c r="AC874" s="147">
        <v>1.58</v>
      </c>
      <c r="AD874" s="147">
        <f t="shared" ref="AD874:AJ874" si="1953">AC874</f>
        <v>1.58</v>
      </c>
      <c r="AE874" s="147">
        <f t="shared" si="1953"/>
        <v>1.58</v>
      </c>
      <c r="AF874" s="147">
        <f t="shared" si="1953"/>
        <v>1.58</v>
      </c>
      <c r="AG874" s="147">
        <f t="shared" si="1953"/>
        <v>1.58</v>
      </c>
      <c r="AH874" s="147">
        <f t="shared" si="1953"/>
        <v>1.58</v>
      </c>
      <c r="AI874" s="147">
        <f t="shared" si="1953"/>
        <v>1.58</v>
      </c>
      <c r="AJ874" s="147">
        <f t="shared" si="1953"/>
        <v>1.58</v>
      </c>
      <c r="AK874" s="147">
        <v>1.58</v>
      </c>
      <c r="AL874" s="147">
        <f t="shared" ref="AL874:AN874" si="1954">AK874</f>
        <v>1.58</v>
      </c>
      <c r="AM874" s="147">
        <f t="shared" si="1954"/>
        <v>1.58</v>
      </c>
      <c r="AN874" s="147">
        <f t="shared" si="1954"/>
        <v>1.58</v>
      </c>
      <c r="AO874" s="420">
        <v>0</v>
      </c>
      <c r="AP874" s="431">
        <f t="shared" si="1825"/>
        <v>0</v>
      </c>
      <c r="AQ874" s="385">
        <v>0</v>
      </c>
      <c r="AR874" s="237">
        <f t="shared" si="1826"/>
        <v>0</v>
      </c>
      <c r="AS874" s="96">
        <v>0</v>
      </c>
      <c r="AT874" s="431">
        <f t="shared" si="1827"/>
        <v>0</v>
      </c>
      <c r="AU874" s="420">
        <v>0</v>
      </c>
      <c r="AV874" s="431">
        <f t="shared" si="1828"/>
        <v>0</v>
      </c>
      <c r="AW874" s="385">
        <v>0</v>
      </c>
      <c r="AX874" s="431">
        <f t="shared" si="1829"/>
        <v>0</v>
      </c>
      <c r="AY874" s="386">
        <v>0</v>
      </c>
      <c r="AZ874" s="431">
        <f t="shared" si="1830"/>
        <v>0</v>
      </c>
      <c r="BA874" s="386">
        <v>0</v>
      </c>
      <c r="BB874" s="431">
        <f t="shared" si="1831"/>
        <v>0</v>
      </c>
      <c r="BC874" s="386">
        <v>0</v>
      </c>
      <c r="BD874" s="431">
        <f t="shared" si="1842"/>
        <v>0</v>
      </c>
      <c r="BE874" s="385">
        <v>0</v>
      </c>
      <c r="BF874" s="431">
        <f t="shared" si="1832"/>
        <v>0</v>
      </c>
      <c r="BG874" s="386">
        <v>0</v>
      </c>
      <c r="BH874" s="431">
        <f t="shared" si="1833"/>
        <v>0</v>
      </c>
      <c r="BI874" s="386">
        <v>0</v>
      </c>
      <c r="BJ874" s="431">
        <f t="shared" si="1834"/>
        <v>0</v>
      </c>
      <c r="BK874" s="385">
        <v>0</v>
      </c>
      <c r="BL874" s="445">
        <f t="shared" si="1835"/>
        <v>0</v>
      </c>
      <c r="BM874" s="77" t="s">
        <v>1560</v>
      </c>
      <c r="BN874" s="306"/>
      <c r="BO874" s="599"/>
      <c r="BP874" s="306" t="str">
        <f t="shared" si="1843"/>
        <v>M55009-xx1</v>
      </c>
    </row>
    <row r="875" spans="1:68" ht="14.25" hidden="1" customHeight="1">
      <c r="A875" s="493" t="s">
        <v>864</v>
      </c>
      <c r="B875" s="130" t="s">
        <v>1422</v>
      </c>
      <c r="C875" s="544" t="s">
        <v>87</v>
      </c>
      <c r="D875" s="549" t="s">
        <v>225</v>
      </c>
      <c r="E875" s="550" t="s">
        <v>194</v>
      </c>
      <c r="F875" s="1070"/>
      <c r="G875" s="214">
        <v>2021</v>
      </c>
      <c r="H875" s="176" t="s">
        <v>1558</v>
      </c>
      <c r="I875" s="176" t="s">
        <v>217</v>
      </c>
      <c r="J875" s="330" t="s">
        <v>196</v>
      </c>
      <c r="K875" s="176" t="s">
        <v>1561</v>
      </c>
      <c r="L875" s="176" t="s">
        <v>1182</v>
      </c>
      <c r="M875" s="327" t="s">
        <v>1480</v>
      </c>
      <c r="N875" s="55">
        <v>7.98</v>
      </c>
      <c r="O875" s="55">
        <f t="shared" si="1836"/>
        <v>9.36</v>
      </c>
      <c r="P875" s="55">
        <v>9.36</v>
      </c>
      <c r="Q875" s="55">
        <f t="shared" si="1837"/>
        <v>9.36</v>
      </c>
      <c r="R875" s="55">
        <f t="shared" si="1837"/>
        <v>9.36</v>
      </c>
      <c r="S875" s="55">
        <f t="shared" si="1837"/>
        <v>9.36</v>
      </c>
      <c r="T875" s="55">
        <f t="shared" si="1821"/>
        <v>9.36</v>
      </c>
      <c r="U875" s="55">
        <f t="shared" si="1821"/>
        <v>9.36</v>
      </c>
      <c r="V875" s="55">
        <f t="shared" si="1821"/>
        <v>9.36</v>
      </c>
      <c r="W875" s="55">
        <f t="shared" si="1821"/>
        <v>9.36</v>
      </c>
      <c r="X875" s="55">
        <v>9.36</v>
      </c>
      <c r="Y875" s="55">
        <f t="shared" ref="Y875:AA875" si="1955">X875</f>
        <v>9.36</v>
      </c>
      <c r="Z875" s="55">
        <f t="shared" si="1955"/>
        <v>9.36</v>
      </c>
      <c r="AA875" s="55">
        <f t="shared" si="1955"/>
        <v>9.36</v>
      </c>
      <c r="AB875" s="147">
        <f t="shared" si="1839"/>
        <v>1.24</v>
      </c>
      <c r="AC875" s="147">
        <v>1.24</v>
      </c>
      <c r="AD875" s="147">
        <f t="shared" ref="AD875:AJ875" si="1956">AC875</f>
        <v>1.24</v>
      </c>
      <c r="AE875" s="147">
        <f t="shared" si="1956"/>
        <v>1.24</v>
      </c>
      <c r="AF875" s="147">
        <f t="shared" si="1956"/>
        <v>1.24</v>
      </c>
      <c r="AG875" s="147">
        <f t="shared" si="1956"/>
        <v>1.24</v>
      </c>
      <c r="AH875" s="147">
        <f t="shared" si="1956"/>
        <v>1.24</v>
      </c>
      <c r="AI875" s="147">
        <f t="shared" si="1956"/>
        <v>1.24</v>
      </c>
      <c r="AJ875" s="147">
        <f t="shared" si="1956"/>
        <v>1.24</v>
      </c>
      <c r="AK875" s="147">
        <v>1.24</v>
      </c>
      <c r="AL875" s="147">
        <f t="shared" ref="AL875:AN875" si="1957">AK875</f>
        <v>1.24</v>
      </c>
      <c r="AM875" s="147">
        <f t="shared" si="1957"/>
        <v>1.24</v>
      </c>
      <c r="AN875" s="147">
        <f t="shared" si="1957"/>
        <v>1.24</v>
      </c>
      <c r="AO875" s="420">
        <v>0</v>
      </c>
      <c r="AP875" s="431">
        <f t="shared" si="1825"/>
        <v>0</v>
      </c>
      <c r="AQ875" s="385">
        <v>0</v>
      </c>
      <c r="AR875" s="237">
        <f t="shared" si="1826"/>
        <v>0</v>
      </c>
      <c r="AS875" s="96">
        <v>0</v>
      </c>
      <c r="AT875" s="431">
        <f t="shared" si="1827"/>
        <v>0</v>
      </c>
      <c r="AU875" s="420">
        <v>0</v>
      </c>
      <c r="AV875" s="431">
        <f t="shared" si="1828"/>
        <v>0</v>
      </c>
      <c r="AW875" s="385">
        <v>0</v>
      </c>
      <c r="AX875" s="431">
        <f t="shared" si="1829"/>
        <v>0</v>
      </c>
      <c r="AY875" s="386">
        <v>0</v>
      </c>
      <c r="AZ875" s="431">
        <f t="shared" si="1830"/>
        <v>0</v>
      </c>
      <c r="BA875" s="386">
        <v>0</v>
      </c>
      <c r="BB875" s="431">
        <f t="shared" si="1831"/>
        <v>0</v>
      </c>
      <c r="BC875" s="386">
        <v>0</v>
      </c>
      <c r="BD875" s="431">
        <f t="shared" si="1842"/>
        <v>0</v>
      </c>
      <c r="BE875" s="385">
        <v>0</v>
      </c>
      <c r="BF875" s="431">
        <f t="shared" si="1832"/>
        <v>0</v>
      </c>
      <c r="BG875" s="386">
        <v>0</v>
      </c>
      <c r="BH875" s="431">
        <f t="shared" si="1833"/>
        <v>0</v>
      </c>
      <c r="BI875" s="386">
        <v>0</v>
      </c>
      <c r="BJ875" s="431">
        <f t="shared" si="1834"/>
        <v>0</v>
      </c>
      <c r="BK875" s="385">
        <v>0</v>
      </c>
      <c r="BL875" s="445">
        <f t="shared" si="1835"/>
        <v>0</v>
      </c>
      <c r="BM875" s="77" t="s">
        <v>1562</v>
      </c>
      <c r="BN875" s="306"/>
      <c r="BO875" s="599"/>
      <c r="BP875" s="306" t="str">
        <f t="shared" si="1843"/>
        <v>M55010-xx1</v>
      </c>
    </row>
    <row r="876" spans="1:68" ht="14.25" hidden="1" customHeight="1">
      <c r="A876" s="493" t="s">
        <v>864</v>
      </c>
      <c r="B876" s="130" t="s">
        <v>1422</v>
      </c>
      <c r="C876" s="544" t="s">
        <v>87</v>
      </c>
      <c r="D876" s="549" t="s">
        <v>225</v>
      </c>
      <c r="E876" s="550" t="s">
        <v>194</v>
      </c>
      <c r="F876" s="1070"/>
      <c r="G876" s="214">
        <v>2021</v>
      </c>
      <c r="H876" s="176" t="s">
        <v>1574</v>
      </c>
      <c r="I876" s="176" t="s">
        <v>217</v>
      </c>
      <c r="J876" s="330" t="s">
        <v>196</v>
      </c>
      <c r="K876" s="176" t="s">
        <v>1559</v>
      </c>
      <c r="L876" s="176" t="s">
        <v>1221</v>
      </c>
      <c r="M876" s="327" t="s">
        <v>1461</v>
      </c>
      <c r="N876" s="55">
        <v>17.55</v>
      </c>
      <c r="O876" s="55">
        <f t="shared" si="1836"/>
        <v>18.829999999999998</v>
      </c>
      <c r="P876" s="55">
        <v>18.829999999999998</v>
      </c>
      <c r="Q876" s="55">
        <f t="shared" si="1837"/>
        <v>18.829999999999998</v>
      </c>
      <c r="R876" s="55">
        <f t="shared" si="1837"/>
        <v>18.829999999999998</v>
      </c>
      <c r="S876" s="55">
        <f t="shared" si="1837"/>
        <v>18.829999999999998</v>
      </c>
      <c r="T876" s="55">
        <f t="shared" si="1821"/>
        <v>18.829999999999998</v>
      </c>
      <c r="U876" s="55">
        <f t="shared" si="1821"/>
        <v>18.829999999999998</v>
      </c>
      <c r="V876" s="55">
        <f t="shared" si="1821"/>
        <v>18.829999999999998</v>
      </c>
      <c r="W876" s="55">
        <f t="shared" si="1821"/>
        <v>18.829999999999998</v>
      </c>
      <c r="X876" s="55">
        <v>18.829999999999998</v>
      </c>
      <c r="Y876" s="55">
        <f t="shared" ref="Y876:AA876" si="1958">X876</f>
        <v>18.829999999999998</v>
      </c>
      <c r="Z876" s="55">
        <f t="shared" si="1958"/>
        <v>18.829999999999998</v>
      </c>
      <c r="AA876" s="55">
        <f t="shared" si="1958"/>
        <v>18.829999999999998</v>
      </c>
      <c r="AB876" s="147">
        <f t="shared" si="1839"/>
        <v>2.4500000000000002</v>
      </c>
      <c r="AC876" s="147">
        <v>2.4500000000000002</v>
      </c>
      <c r="AD876" s="147">
        <f t="shared" ref="AD876:AJ876" si="1959">AC876</f>
        <v>2.4500000000000002</v>
      </c>
      <c r="AE876" s="147">
        <f t="shared" si="1959"/>
        <v>2.4500000000000002</v>
      </c>
      <c r="AF876" s="147">
        <f t="shared" si="1959"/>
        <v>2.4500000000000002</v>
      </c>
      <c r="AG876" s="147">
        <f t="shared" si="1959"/>
        <v>2.4500000000000002</v>
      </c>
      <c r="AH876" s="147">
        <f t="shared" si="1959"/>
        <v>2.4500000000000002</v>
      </c>
      <c r="AI876" s="147">
        <f t="shared" si="1959"/>
        <v>2.4500000000000002</v>
      </c>
      <c r="AJ876" s="147">
        <f t="shared" si="1959"/>
        <v>2.4500000000000002</v>
      </c>
      <c r="AK876" s="147">
        <v>2.4500000000000002</v>
      </c>
      <c r="AL876" s="147">
        <f t="shared" ref="AL876:AN876" si="1960">AK876</f>
        <v>2.4500000000000002</v>
      </c>
      <c r="AM876" s="147">
        <f t="shared" si="1960"/>
        <v>2.4500000000000002</v>
      </c>
      <c r="AN876" s="147">
        <f t="shared" si="1960"/>
        <v>2.4500000000000002</v>
      </c>
      <c r="AO876" s="420">
        <v>0</v>
      </c>
      <c r="AP876" s="431">
        <f t="shared" si="1825"/>
        <v>0</v>
      </c>
      <c r="AQ876" s="385">
        <v>0</v>
      </c>
      <c r="AR876" s="237">
        <f t="shared" si="1826"/>
        <v>0</v>
      </c>
      <c r="AS876" s="96">
        <v>0</v>
      </c>
      <c r="AT876" s="431">
        <f t="shared" si="1827"/>
        <v>0</v>
      </c>
      <c r="AU876" s="420">
        <v>0</v>
      </c>
      <c r="AV876" s="431">
        <f t="shared" si="1828"/>
        <v>0</v>
      </c>
      <c r="AW876" s="385">
        <v>0</v>
      </c>
      <c r="AX876" s="431">
        <f t="shared" si="1829"/>
        <v>0</v>
      </c>
      <c r="AY876" s="386">
        <v>0</v>
      </c>
      <c r="AZ876" s="431">
        <f t="shared" si="1830"/>
        <v>0</v>
      </c>
      <c r="BA876" s="386">
        <v>0</v>
      </c>
      <c r="BB876" s="431">
        <f t="shared" si="1831"/>
        <v>0</v>
      </c>
      <c r="BC876" s="386">
        <v>0</v>
      </c>
      <c r="BD876" s="431">
        <f t="shared" si="1842"/>
        <v>0</v>
      </c>
      <c r="BE876" s="385">
        <v>1536</v>
      </c>
      <c r="BF876" s="431">
        <f t="shared" si="1832"/>
        <v>3763.2000000000003</v>
      </c>
      <c r="BG876" s="386">
        <v>0</v>
      </c>
      <c r="BH876" s="431">
        <f t="shared" si="1833"/>
        <v>0</v>
      </c>
      <c r="BI876" s="386">
        <v>0</v>
      </c>
      <c r="BJ876" s="431">
        <f t="shared" si="1834"/>
        <v>0</v>
      </c>
      <c r="BK876" s="385">
        <v>0</v>
      </c>
      <c r="BL876" s="445">
        <f t="shared" si="1835"/>
        <v>0</v>
      </c>
      <c r="BM876" s="77" t="s">
        <v>346</v>
      </c>
      <c r="BN876" s="306"/>
      <c r="BO876" s="599"/>
      <c r="BP876" s="306" t="str">
        <f t="shared" si="1843"/>
        <v>M55011-xx1</v>
      </c>
    </row>
    <row r="877" spans="1:68" ht="14.25" hidden="1" customHeight="1">
      <c r="A877" s="493" t="s">
        <v>864</v>
      </c>
      <c r="B877" s="130" t="s">
        <v>1422</v>
      </c>
      <c r="C877" s="544" t="s">
        <v>87</v>
      </c>
      <c r="D877" s="549" t="s">
        <v>225</v>
      </c>
      <c r="E877" s="550" t="s">
        <v>194</v>
      </c>
      <c r="F877" s="1070"/>
      <c r="G877" s="214">
        <v>2021</v>
      </c>
      <c r="H877" s="176" t="s">
        <v>1574</v>
      </c>
      <c r="I877" s="176" t="s">
        <v>217</v>
      </c>
      <c r="J877" s="330" t="s">
        <v>196</v>
      </c>
      <c r="K877" s="176" t="s">
        <v>1559</v>
      </c>
      <c r="L877" s="176" t="s">
        <v>1221</v>
      </c>
      <c r="M877" s="327" t="s">
        <v>1461</v>
      </c>
      <c r="N877" s="55">
        <v>17.510000000000002</v>
      </c>
      <c r="O877" s="55">
        <f t="shared" si="1836"/>
        <v>18.36</v>
      </c>
      <c r="P877" s="55">
        <v>18.36</v>
      </c>
      <c r="Q877" s="55">
        <f t="shared" si="1837"/>
        <v>18.36</v>
      </c>
      <c r="R877" s="55">
        <f t="shared" si="1837"/>
        <v>18.36</v>
      </c>
      <c r="S877" s="55">
        <f t="shared" si="1837"/>
        <v>18.36</v>
      </c>
      <c r="T877" s="55">
        <f t="shared" si="1821"/>
        <v>18.36</v>
      </c>
      <c r="U877" s="55">
        <f t="shared" si="1821"/>
        <v>18.36</v>
      </c>
      <c r="V877" s="55">
        <f t="shared" si="1821"/>
        <v>18.36</v>
      </c>
      <c r="W877" s="55">
        <f t="shared" si="1821"/>
        <v>18.36</v>
      </c>
      <c r="X877" s="55">
        <v>18.36</v>
      </c>
      <c r="Y877" s="55">
        <f t="shared" ref="Y877:AA877" si="1961">X877</f>
        <v>18.36</v>
      </c>
      <c r="Z877" s="55">
        <f t="shared" si="1961"/>
        <v>18.36</v>
      </c>
      <c r="AA877" s="55">
        <f t="shared" si="1961"/>
        <v>18.36</v>
      </c>
      <c r="AB877" s="147">
        <f t="shared" si="1839"/>
        <v>1.52</v>
      </c>
      <c r="AC877" s="147">
        <v>1.52</v>
      </c>
      <c r="AD877" s="147">
        <f t="shared" ref="AD877:AJ877" si="1962">AC877</f>
        <v>1.52</v>
      </c>
      <c r="AE877" s="147">
        <f t="shared" si="1962"/>
        <v>1.52</v>
      </c>
      <c r="AF877" s="147">
        <f t="shared" si="1962"/>
        <v>1.52</v>
      </c>
      <c r="AG877" s="147">
        <f t="shared" si="1962"/>
        <v>1.52</v>
      </c>
      <c r="AH877" s="147">
        <f t="shared" si="1962"/>
        <v>1.52</v>
      </c>
      <c r="AI877" s="147">
        <f t="shared" si="1962"/>
        <v>1.52</v>
      </c>
      <c r="AJ877" s="147">
        <f t="shared" si="1962"/>
        <v>1.52</v>
      </c>
      <c r="AK877" s="147">
        <v>1.52</v>
      </c>
      <c r="AL877" s="147">
        <f t="shared" ref="AL877:AN877" si="1963">AK877</f>
        <v>1.52</v>
      </c>
      <c r="AM877" s="147">
        <f t="shared" si="1963"/>
        <v>1.52</v>
      </c>
      <c r="AN877" s="147">
        <f t="shared" si="1963"/>
        <v>1.52</v>
      </c>
      <c r="AO877" s="420">
        <v>0</v>
      </c>
      <c r="AP877" s="431">
        <f t="shared" si="1825"/>
        <v>0</v>
      </c>
      <c r="AQ877" s="385">
        <v>0</v>
      </c>
      <c r="AR877" s="237">
        <f t="shared" si="1826"/>
        <v>0</v>
      </c>
      <c r="AS877" s="96">
        <v>0</v>
      </c>
      <c r="AT877" s="431">
        <f t="shared" si="1827"/>
        <v>0</v>
      </c>
      <c r="AU877" s="420">
        <v>0</v>
      </c>
      <c r="AV877" s="431">
        <f t="shared" si="1828"/>
        <v>0</v>
      </c>
      <c r="AW877" s="385">
        <v>0</v>
      </c>
      <c r="AX877" s="431">
        <f t="shared" si="1829"/>
        <v>0</v>
      </c>
      <c r="AY877" s="386">
        <v>0</v>
      </c>
      <c r="AZ877" s="431">
        <f t="shared" si="1830"/>
        <v>0</v>
      </c>
      <c r="BA877" s="386">
        <v>0</v>
      </c>
      <c r="BB877" s="431">
        <f t="shared" si="1831"/>
        <v>0</v>
      </c>
      <c r="BC877" s="386">
        <v>0</v>
      </c>
      <c r="BD877" s="431">
        <f t="shared" si="1842"/>
        <v>0</v>
      </c>
      <c r="BE877" s="385">
        <v>0</v>
      </c>
      <c r="BF877" s="431">
        <f t="shared" si="1832"/>
        <v>0</v>
      </c>
      <c r="BG877" s="386">
        <v>0</v>
      </c>
      <c r="BH877" s="431">
        <f t="shared" si="1833"/>
        <v>0</v>
      </c>
      <c r="BI877" s="386">
        <v>0</v>
      </c>
      <c r="BJ877" s="431">
        <f t="shared" si="1834"/>
        <v>0</v>
      </c>
      <c r="BK877" s="385">
        <v>0</v>
      </c>
      <c r="BL877" s="445">
        <f t="shared" si="1835"/>
        <v>0</v>
      </c>
      <c r="BM877" s="77" t="s">
        <v>1575</v>
      </c>
      <c r="BN877" s="306"/>
      <c r="BO877" s="599"/>
      <c r="BP877" s="306" t="str">
        <f t="shared" si="1843"/>
        <v>N56960-xx1</v>
      </c>
    </row>
    <row r="878" spans="1:68" ht="14.25" hidden="1" customHeight="1">
      <c r="A878" s="493" t="s">
        <v>864</v>
      </c>
      <c r="B878" s="130" t="s">
        <v>1422</v>
      </c>
      <c r="C878" s="544" t="s">
        <v>87</v>
      </c>
      <c r="D878" s="549" t="s">
        <v>225</v>
      </c>
      <c r="E878" s="550" t="s">
        <v>194</v>
      </c>
      <c r="F878" s="1070"/>
      <c r="G878" s="214">
        <v>2024</v>
      </c>
      <c r="H878" s="176" t="s">
        <v>1574</v>
      </c>
      <c r="I878" s="176" t="s">
        <v>217</v>
      </c>
      <c r="J878" s="330" t="s">
        <v>196</v>
      </c>
      <c r="K878" s="176" t="s">
        <v>1559</v>
      </c>
      <c r="L878" s="176" t="s">
        <v>1221</v>
      </c>
      <c r="M878" s="327" t="s">
        <v>1461</v>
      </c>
      <c r="N878" s="55">
        <v>18.55</v>
      </c>
      <c r="O878" s="55">
        <f t="shared" si="1836"/>
        <v>19.23</v>
      </c>
      <c r="P878" s="55">
        <v>19.23</v>
      </c>
      <c r="Q878" s="55">
        <f t="shared" si="1837"/>
        <v>19.23</v>
      </c>
      <c r="R878" s="55">
        <f t="shared" si="1837"/>
        <v>19.23</v>
      </c>
      <c r="S878" s="55">
        <f t="shared" si="1837"/>
        <v>19.23</v>
      </c>
      <c r="T878" s="55">
        <f t="shared" si="1821"/>
        <v>19.23</v>
      </c>
      <c r="U878" s="55">
        <f t="shared" si="1821"/>
        <v>19.23</v>
      </c>
      <c r="V878" s="55">
        <f t="shared" si="1821"/>
        <v>19.23</v>
      </c>
      <c r="W878" s="55">
        <f t="shared" si="1821"/>
        <v>19.23</v>
      </c>
      <c r="X878" s="55">
        <v>19.23</v>
      </c>
      <c r="Y878" s="55">
        <f t="shared" ref="Y878:AA878" si="1964">X878</f>
        <v>19.23</v>
      </c>
      <c r="Z878" s="55">
        <f t="shared" si="1964"/>
        <v>19.23</v>
      </c>
      <c r="AA878" s="55">
        <f t="shared" si="1964"/>
        <v>19.23</v>
      </c>
      <c r="AB878" s="147">
        <f t="shared" si="1839"/>
        <v>2.4900000000000002</v>
      </c>
      <c r="AC878" s="147">
        <v>2.4900000000000002</v>
      </c>
      <c r="AD878" s="147">
        <f t="shared" ref="AD878:AJ878" si="1965">AC878</f>
        <v>2.4900000000000002</v>
      </c>
      <c r="AE878" s="147">
        <f t="shared" si="1965"/>
        <v>2.4900000000000002</v>
      </c>
      <c r="AF878" s="147">
        <f t="shared" si="1965"/>
        <v>2.4900000000000002</v>
      </c>
      <c r="AG878" s="147">
        <f t="shared" si="1965"/>
        <v>2.4900000000000002</v>
      </c>
      <c r="AH878" s="147">
        <f t="shared" si="1965"/>
        <v>2.4900000000000002</v>
      </c>
      <c r="AI878" s="147">
        <f t="shared" si="1965"/>
        <v>2.4900000000000002</v>
      </c>
      <c r="AJ878" s="147">
        <f t="shared" si="1965"/>
        <v>2.4900000000000002</v>
      </c>
      <c r="AK878" s="147">
        <v>2.4900000000000002</v>
      </c>
      <c r="AL878" s="147">
        <f t="shared" ref="AL878:AN878" si="1966">AK878</f>
        <v>2.4900000000000002</v>
      </c>
      <c r="AM878" s="147">
        <f t="shared" si="1966"/>
        <v>2.4900000000000002</v>
      </c>
      <c r="AN878" s="147">
        <f t="shared" si="1966"/>
        <v>2.4900000000000002</v>
      </c>
      <c r="AO878" s="420">
        <v>0</v>
      </c>
      <c r="AP878" s="431">
        <f t="shared" si="1825"/>
        <v>0</v>
      </c>
      <c r="AQ878" s="385">
        <v>0</v>
      </c>
      <c r="AR878" s="237">
        <f t="shared" si="1826"/>
        <v>0</v>
      </c>
      <c r="AS878" s="96">
        <v>0</v>
      </c>
      <c r="AT878" s="431">
        <f t="shared" si="1827"/>
        <v>0</v>
      </c>
      <c r="AU878" s="420">
        <v>0</v>
      </c>
      <c r="AV878" s="431">
        <f t="shared" si="1828"/>
        <v>0</v>
      </c>
      <c r="AW878" s="385">
        <v>0</v>
      </c>
      <c r="AX878" s="431">
        <f t="shared" si="1829"/>
        <v>0</v>
      </c>
      <c r="AY878" s="386">
        <v>0</v>
      </c>
      <c r="AZ878" s="431">
        <f t="shared" si="1830"/>
        <v>0</v>
      </c>
      <c r="BA878" s="386">
        <v>0</v>
      </c>
      <c r="BB878" s="431">
        <f t="shared" si="1831"/>
        <v>0</v>
      </c>
      <c r="BC878" s="386">
        <v>0</v>
      </c>
      <c r="BD878" s="431">
        <f t="shared" si="1842"/>
        <v>0</v>
      </c>
      <c r="BE878" s="385">
        <v>0</v>
      </c>
      <c r="BF878" s="431">
        <f t="shared" si="1832"/>
        <v>0</v>
      </c>
      <c r="BG878" s="386">
        <v>0</v>
      </c>
      <c r="BH878" s="431">
        <f t="shared" si="1833"/>
        <v>0</v>
      </c>
      <c r="BI878" s="386">
        <v>0</v>
      </c>
      <c r="BJ878" s="431">
        <f t="shared" si="1834"/>
        <v>0</v>
      </c>
      <c r="BK878" s="385">
        <v>0</v>
      </c>
      <c r="BL878" s="445">
        <f t="shared" si="1835"/>
        <v>0</v>
      </c>
      <c r="BM878" s="77" t="s">
        <v>1576</v>
      </c>
      <c r="BN878" s="306"/>
      <c r="BO878" s="599"/>
      <c r="BP878" s="306" t="str">
        <f t="shared" si="1843"/>
        <v>P09798-xx1</v>
      </c>
    </row>
    <row r="879" spans="1:68" ht="14.25" hidden="1" customHeight="1">
      <c r="A879" s="493" t="s">
        <v>864</v>
      </c>
      <c r="B879" s="130" t="s">
        <v>1422</v>
      </c>
      <c r="C879" s="544" t="s">
        <v>87</v>
      </c>
      <c r="D879" s="549" t="s">
        <v>225</v>
      </c>
      <c r="E879" s="550" t="s">
        <v>194</v>
      </c>
      <c r="F879" s="1070"/>
      <c r="G879" s="214">
        <v>2021</v>
      </c>
      <c r="H879" s="176" t="s">
        <v>1574</v>
      </c>
      <c r="I879" s="176" t="s">
        <v>217</v>
      </c>
      <c r="J879" s="330" t="s">
        <v>196</v>
      </c>
      <c r="K879" s="176" t="s">
        <v>1561</v>
      </c>
      <c r="L879" s="176" t="s">
        <v>1221</v>
      </c>
      <c r="M879" s="327" t="s">
        <v>1461</v>
      </c>
      <c r="N879" s="55">
        <v>17.38</v>
      </c>
      <c r="O879" s="55">
        <f t="shared" si="1836"/>
        <v>18.66</v>
      </c>
      <c r="P879" s="55">
        <v>18.66</v>
      </c>
      <c r="Q879" s="55">
        <f t="shared" si="1837"/>
        <v>18.66</v>
      </c>
      <c r="R879" s="55">
        <f t="shared" si="1837"/>
        <v>18.66</v>
      </c>
      <c r="S879" s="55">
        <f t="shared" si="1837"/>
        <v>18.66</v>
      </c>
      <c r="T879" s="55">
        <f t="shared" si="1821"/>
        <v>18.66</v>
      </c>
      <c r="U879" s="55">
        <f t="shared" si="1821"/>
        <v>18.66</v>
      </c>
      <c r="V879" s="55">
        <f t="shared" si="1821"/>
        <v>18.66</v>
      </c>
      <c r="W879" s="55">
        <f t="shared" si="1821"/>
        <v>18.66</v>
      </c>
      <c r="X879" s="55">
        <v>18.66</v>
      </c>
      <c r="Y879" s="55">
        <f t="shared" ref="Y879:AA879" si="1967">X879</f>
        <v>18.66</v>
      </c>
      <c r="Z879" s="55">
        <f t="shared" si="1967"/>
        <v>18.66</v>
      </c>
      <c r="AA879" s="55">
        <f t="shared" si="1967"/>
        <v>18.66</v>
      </c>
      <c r="AB879" s="147">
        <f t="shared" si="1839"/>
        <v>2.42</v>
      </c>
      <c r="AC879" s="147">
        <v>2.42</v>
      </c>
      <c r="AD879" s="147">
        <f t="shared" ref="AD879:AJ879" si="1968">AC879</f>
        <v>2.42</v>
      </c>
      <c r="AE879" s="147">
        <f t="shared" si="1968"/>
        <v>2.42</v>
      </c>
      <c r="AF879" s="147">
        <f t="shared" si="1968"/>
        <v>2.42</v>
      </c>
      <c r="AG879" s="147">
        <f t="shared" si="1968"/>
        <v>2.42</v>
      </c>
      <c r="AH879" s="147">
        <f t="shared" si="1968"/>
        <v>2.42</v>
      </c>
      <c r="AI879" s="147">
        <f t="shared" si="1968"/>
        <v>2.42</v>
      </c>
      <c r="AJ879" s="147">
        <f t="shared" si="1968"/>
        <v>2.42</v>
      </c>
      <c r="AK879" s="147">
        <v>2.42</v>
      </c>
      <c r="AL879" s="147">
        <f t="shared" ref="AL879:AN879" si="1969">AK879</f>
        <v>2.42</v>
      </c>
      <c r="AM879" s="147">
        <f t="shared" si="1969"/>
        <v>2.42</v>
      </c>
      <c r="AN879" s="147">
        <f t="shared" si="1969"/>
        <v>2.42</v>
      </c>
      <c r="AO879" s="627">
        <v>7390</v>
      </c>
      <c r="AP879" s="431">
        <f t="shared" si="1825"/>
        <v>17883.8</v>
      </c>
      <c r="AQ879" s="628">
        <v>5907</v>
      </c>
      <c r="AR879" s="237">
        <f t="shared" si="1826"/>
        <v>14294.939999999999</v>
      </c>
      <c r="AS879" s="629">
        <v>1780</v>
      </c>
      <c r="AT879" s="431">
        <f t="shared" si="1827"/>
        <v>4307.5999999999995</v>
      </c>
      <c r="AU879" s="420">
        <v>16476</v>
      </c>
      <c r="AV879" s="431">
        <f t="shared" si="1828"/>
        <v>39871.919999999998</v>
      </c>
      <c r="AW879" s="385">
        <v>0</v>
      </c>
      <c r="AX879" s="431">
        <f t="shared" si="1829"/>
        <v>0</v>
      </c>
      <c r="AY879" s="386">
        <v>48</v>
      </c>
      <c r="AZ879" s="431">
        <f t="shared" si="1830"/>
        <v>116.16</v>
      </c>
      <c r="BA879" s="386">
        <v>1476</v>
      </c>
      <c r="BB879" s="431">
        <f t="shared" si="1831"/>
        <v>3571.92</v>
      </c>
      <c r="BC879" s="386">
        <v>0</v>
      </c>
      <c r="BD879" s="431">
        <f t="shared" si="1842"/>
        <v>0</v>
      </c>
      <c r="BE879" s="385">
        <v>0</v>
      </c>
      <c r="BF879" s="431">
        <f t="shared" si="1832"/>
        <v>0</v>
      </c>
      <c r="BG879" s="386">
        <v>0</v>
      </c>
      <c r="BH879" s="431">
        <f t="shared" si="1833"/>
        <v>0</v>
      </c>
      <c r="BI879" s="386">
        <v>72</v>
      </c>
      <c r="BJ879" s="431">
        <f t="shared" si="1834"/>
        <v>174.24</v>
      </c>
      <c r="BK879" s="385">
        <v>0</v>
      </c>
      <c r="BL879" s="445">
        <f t="shared" si="1835"/>
        <v>0</v>
      </c>
      <c r="BM879" s="77" t="s">
        <v>730</v>
      </c>
      <c r="BN879" s="306"/>
      <c r="BO879" s="599"/>
      <c r="BP879" s="306" t="str">
        <f t="shared" si="1843"/>
        <v>M55012-xx1</v>
      </c>
    </row>
    <row r="880" spans="1:68" ht="14.25" hidden="1" customHeight="1">
      <c r="A880" s="493" t="s">
        <v>864</v>
      </c>
      <c r="B880" s="130" t="s">
        <v>1422</v>
      </c>
      <c r="C880" s="544" t="s">
        <v>87</v>
      </c>
      <c r="D880" s="549" t="s">
        <v>225</v>
      </c>
      <c r="E880" s="550" t="s">
        <v>194</v>
      </c>
      <c r="F880" s="1070"/>
      <c r="G880" s="214">
        <v>2021</v>
      </c>
      <c r="H880" s="176" t="s">
        <v>1574</v>
      </c>
      <c r="I880" s="176" t="s">
        <v>217</v>
      </c>
      <c r="J880" s="330" t="s">
        <v>196</v>
      </c>
      <c r="K880" s="176" t="s">
        <v>1561</v>
      </c>
      <c r="L880" s="176" t="s">
        <v>1221</v>
      </c>
      <c r="M880" s="327" t="s">
        <v>1461</v>
      </c>
      <c r="N880" s="55">
        <v>17.95</v>
      </c>
      <c r="O880" s="55">
        <f t="shared" si="1836"/>
        <v>18.2</v>
      </c>
      <c r="P880" s="55">
        <v>18.2</v>
      </c>
      <c r="Q880" s="55">
        <f t="shared" si="1837"/>
        <v>18.2</v>
      </c>
      <c r="R880" s="55">
        <f t="shared" si="1837"/>
        <v>18.2</v>
      </c>
      <c r="S880" s="55">
        <f t="shared" si="1837"/>
        <v>18.2</v>
      </c>
      <c r="T880" s="55">
        <f t="shared" si="1821"/>
        <v>18.2</v>
      </c>
      <c r="U880" s="55">
        <f t="shared" si="1821"/>
        <v>18.2</v>
      </c>
      <c r="V880" s="55">
        <f t="shared" si="1821"/>
        <v>18.2</v>
      </c>
      <c r="W880" s="55">
        <f t="shared" si="1821"/>
        <v>18.2</v>
      </c>
      <c r="X880" s="55">
        <v>18.2</v>
      </c>
      <c r="Y880" s="55">
        <f t="shared" ref="Y880:AA880" si="1970">X880</f>
        <v>18.2</v>
      </c>
      <c r="Z880" s="55">
        <f t="shared" si="1970"/>
        <v>18.2</v>
      </c>
      <c r="AA880" s="55">
        <f t="shared" si="1970"/>
        <v>18.2</v>
      </c>
      <c r="AB880" s="147">
        <f t="shared" si="1839"/>
        <v>1.51</v>
      </c>
      <c r="AC880" s="147">
        <v>1.51</v>
      </c>
      <c r="AD880" s="147">
        <f t="shared" ref="AD880:AJ880" si="1971">AC880</f>
        <v>1.51</v>
      </c>
      <c r="AE880" s="147">
        <f t="shared" si="1971"/>
        <v>1.51</v>
      </c>
      <c r="AF880" s="147">
        <f t="shared" si="1971"/>
        <v>1.51</v>
      </c>
      <c r="AG880" s="147">
        <f t="shared" si="1971"/>
        <v>1.51</v>
      </c>
      <c r="AH880" s="147">
        <f t="shared" si="1971"/>
        <v>1.51</v>
      </c>
      <c r="AI880" s="147">
        <f t="shared" si="1971"/>
        <v>1.51</v>
      </c>
      <c r="AJ880" s="147">
        <f t="shared" si="1971"/>
        <v>1.51</v>
      </c>
      <c r="AK880" s="147">
        <v>1.51</v>
      </c>
      <c r="AL880" s="147">
        <f t="shared" ref="AL880:AN880" si="1972">AK880</f>
        <v>1.51</v>
      </c>
      <c r="AM880" s="147">
        <f t="shared" si="1972"/>
        <v>1.51</v>
      </c>
      <c r="AN880" s="147">
        <f t="shared" si="1972"/>
        <v>1.51</v>
      </c>
      <c r="AO880" s="420">
        <v>0</v>
      </c>
      <c r="AP880" s="431">
        <f t="shared" si="1825"/>
        <v>0</v>
      </c>
      <c r="AQ880" s="385">
        <v>0</v>
      </c>
      <c r="AR880" s="237">
        <f t="shared" si="1826"/>
        <v>0</v>
      </c>
      <c r="AS880" s="96">
        <v>0</v>
      </c>
      <c r="AT880" s="431">
        <f t="shared" si="1827"/>
        <v>0</v>
      </c>
      <c r="AU880" s="420">
        <v>0</v>
      </c>
      <c r="AV880" s="431">
        <f t="shared" si="1828"/>
        <v>0</v>
      </c>
      <c r="AW880" s="385">
        <v>0</v>
      </c>
      <c r="AX880" s="431">
        <f t="shared" si="1829"/>
        <v>0</v>
      </c>
      <c r="AY880" s="386">
        <v>0</v>
      </c>
      <c r="AZ880" s="431">
        <f t="shared" si="1830"/>
        <v>0</v>
      </c>
      <c r="BA880" s="386">
        <v>0</v>
      </c>
      <c r="BB880" s="431">
        <f t="shared" si="1831"/>
        <v>0</v>
      </c>
      <c r="BC880" s="386">
        <v>0</v>
      </c>
      <c r="BD880" s="431">
        <f t="shared" si="1842"/>
        <v>0</v>
      </c>
      <c r="BE880" s="385">
        <v>0</v>
      </c>
      <c r="BF880" s="431">
        <f t="shared" si="1832"/>
        <v>0</v>
      </c>
      <c r="BG880" s="386">
        <v>0</v>
      </c>
      <c r="BH880" s="431">
        <f t="shared" si="1833"/>
        <v>0</v>
      </c>
      <c r="BI880" s="386">
        <v>0</v>
      </c>
      <c r="BJ880" s="431">
        <f t="shared" si="1834"/>
        <v>0</v>
      </c>
      <c r="BK880" s="385">
        <v>0</v>
      </c>
      <c r="BL880" s="445">
        <f t="shared" si="1835"/>
        <v>0</v>
      </c>
      <c r="BM880" s="77" t="s">
        <v>1577</v>
      </c>
      <c r="BN880" s="306"/>
      <c r="BO880" s="599"/>
      <c r="BP880" s="306" t="str">
        <f t="shared" si="1843"/>
        <v>N56959-xx1</v>
      </c>
    </row>
    <row r="881" spans="1:68" ht="14.25" hidden="1" customHeight="1">
      <c r="A881" s="493" t="s">
        <v>864</v>
      </c>
      <c r="B881" s="130" t="s">
        <v>1422</v>
      </c>
      <c r="C881" s="544" t="s">
        <v>87</v>
      </c>
      <c r="D881" s="549" t="s">
        <v>225</v>
      </c>
      <c r="E881" s="550" t="s">
        <v>194</v>
      </c>
      <c r="F881" s="1070"/>
      <c r="G881" s="214">
        <v>2024</v>
      </c>
      <c r="H881" s="176" t="s">
        <v>1574</v>
      </c>
      <c r="I881" s="176" t="s">
        <v>217</v>
      </c>
      <c r="J881" s="330" t="s">
        <v>196</v>
      </c>
      <c r="K881" s="176" t="s">
        <v>1561</v>
      </c>
      <c r="L881" s="176" t="s">
        <v>1221</v>
      </c>
      <c r="M881" s="327" t="s">
        <v>1461</v>
      </c>
      <c r="N881" s="55">
        <v>18.38</v>
      </c>
      <c r="O881" s="55">
        <f t="shared" si="1836"/>
        <v>19.059999999999999</v>
      </c>
      <c r="P881" s="55">
        <v>19.059999999999999</v>
      </c>
      <c r="Q881" s="55">
        <f t="shared" si="1837"/>
        <v>19.059999999999999</v>
      </c>
      <c r="R881" s="55">
        <f t="shared" si="1837"/>
        <v>19.059999999999999</v>
      </c>
      <c r="S881" s="55">
        <f t="shared" si="1837"/>
        <v>19.059999999999999</v>
      </c>
      <c r="T881" s="55">
        <f t="shared" si="1821"/>
        <v>19.059999999999999</v>
      </c>
      <c r="U881" s="55">
        <f t="shared" si="1821"/>
        <v>19.059999999999999</v>
      </c>
      <c r="V881" s="55">
        <f t="shared" si="1821"/>
        <v>19.059999999999999</v>
      </c>
      <c r="W881" s="55">
        <f t="shared" si="1821"/>
        <v>19.059999999999999</v>
      </c>
      <c r="X881" s="55">
        <v>19.059999999999999</v>
      </c>
      <c r="Y881" s="55">
        <f t="shared" ref="Y881:AA881" si="1973">X881</f>
        <v>19.059999999999999</v>
      </c>
      <c r="Z881" s="55">
        <f t="shared" si="1973"/>
        <v>19.059999999999999</v>
      </c>
      <c r="AA881" s="55">
        <f t="shared" si="1973"/>
        <v>19.059999999999999</v>
      </c>
      <c r="AB881" s="147">
        <f t="shared" si="1839"/>
        <v>2.52</v>
      </c>
      <c r="AC881" s="147">
        <v>2.52</v>
      </c>
      <c r="AD881" s="147">
        <f t="shared" ref="AD881:AJ881" si="1974">AC881</f>
        <v>2.52</v>
      </c>
      <c r="AE881" s="147">
        <f t="shared" si="1974"/>
        <v>2.52</v>
      </c>
      <c r="AF881" s="147">
        <f t="shared" si="1974"/>
        <v>2.52</v>
      </c>
      <c r="AG881" s="147">
        <f t="shared" si="1974"/>
        <v>2.52</v>
      </c>
      <c r="AH881" s="147">
        <f t="shared" si="1974"/>
        <v>2.52</v>
      </c>
      <c r="AI881" s="147">
        <f t="shared" si="1974"/>
        <v>2.52</v>
      </c>
      <c r="AJ881" s="147">
        <f t="shared" si="1974"/>
        <v>2.52</v>
      </c>
      <c r="AK881" s="147">
        <v>2.52</v>
      </c>
      <c r="AL881" s="147">
        <f t="shared" ref="AL881:AN881" si="1975">AK881</f>
        <v>2.52</v>
      </c>
      <c r="AM881" s="147">
        <f t="shared" si="1975"/>
        <v>2.52</v>
      </c>
      <c r="AN881" s="147">
        <f t="shared" si="1975"/>
        <v>2.52</v>
      </c>
      <c r="AO881" s="420">
        <v>0</v>
      </c>
      <c r="AP881" s="431">
        <f t="shared" si="1825"/>
        <v>0</v>
      </c>
      <c r="AQ881" s="385">
        <v>0</v>
      </c>
      <c r="AR881" s="237">
        <f t="shared" si="1826"/>
        <v>0</v>
      </c>
      <c r="AS881" s="96">
        <v>0</v>
      </c>
      <c r="AT881" s="431">
        <f t="shared" si="1827"/>
        <v>0</v>
      </c>
      <c r="AU881" s="420">
        <v>0</v>
      </c>
      <c r="AV881" s="431">
        <f t="shared" si="1828"/>
        <v>0</v>
      </c>
      <c r="AW881" s="385">
        <v>19152</v>
      </c>
      <c r="AX881" s="431">
        <f t="shared" si="1829"/>
        <v>48263.040000000001</v>
      </c>
      <c r="AY881" s="386">
        <v>20628</v>
      </c>
      <c r="AZ881" s="431">
        <f t="shared" si="1830"/>
        <v>51982.559999999998</v>
      </c>
      <c r="BA881" s="386">
        <v>13872</v>
      </c>
      <c r="BB881" s="431">
        <f t="shared" si="1831"/>
        <v>34957.440000000002</v>
      </c>
      <c r="BC881" s="386">
        <v>28464</v>
      </c>
      <c r="BD881" s="431">
        <f t="shared" si="1842"/>
        <v>71729.279999999999</v>
      </c>
      <c r="BE881" s="385">
        <v>6948</v>
      </c>
      <c r="BF881" s="431">
        <f t="shared" si="1832"/>
        <v>17508.96</v>
      </c>
      <c r="BG881" s="386">
        <v>37224</v>
      </c>
      <c r="BH881" s="431">
        <f t="shared" si="1833"/>
        <v>93804.479999999996</v>
      </c>
      <c r="BI881" s="386">
        <v>15396</v>
      </c>
      <c r="BJ881" s="431">
        <f t="shared" si="1834"/>
        <v>38797.919999999998</v>
      </c>
      <c r="BK881" s="385">
        <v>43932</v>
      </c>
      <c r="BL881" s="445">
        <f t="shared" si="1835"/>
        <v>110708.64</v>
      </c>
      <c r="BM881" s="77" t="s">
        <v>1578</v>
      </c>
      <c r="BN881" s="306"/>
      <c r="BO881" s="599"/>
      <c r="BP881" s="306" t="str">
        <f t="shared" si="1843"/>
        <v>P09797-xx1</v>
      </c>
    </row>
    <row r="882" spans="1:68" ht="14.25" hidden="1" customHeight="1">
      <c r="A882" s="493" t="s">
        <v>864</v>
      </c>
      <c r="B882" s="130" t="s">
        <v>1422</v>
      </c>
      <c r="C882" s="544" t="s">
        <v>87</v>
      </c>
      <c r="D882" s="549" t="s">
        <v>225</v>
      </c>
      <c r="E882" s="550" t="s">
        <v>194</v>
      </c>
      <c r="F882" s="1070"/>
      <c r="G882" s="214">
        <v>2021</v>
      </c>
      <c r="H882" s="176" t="s">
        <v>1574</v>
      </c>
      <c r="I882" s="176" t="s">
        <v>217</v>
      </c>
      <c r="J882" s="330" t="s">
        <v>196</v>
      </c>
      <c r="K882" s="176" t="s">
        <v>1559</v>
      </c>
      <c r="L882" s="176" t="s">
        <v>167</v>
      </c>
      <c r="M882" s="327" t="s">
        <v>1469</v>
      </c>
      <c r="N882" s="55">
        <v>17.55</v>
      </c>
      <c r="O882" s="55">
        <f t="shared" si="1836"/>
        <v>18.53</v>
      </c>
      <c r="P882" s="55">
        <v>18.53</v>
      </c>
      <c r="Q882" s="55">
        <f t="shared" si="1837"/>
        <v>18.53</v>
      </c>
      <c r="R882" s="55">
        <f t="shared" si="1837"/>
        <v>18.53</v>
      </c>
      <c r="S882" s="55">
        <f t="shared" si="1837"/>
        <v>18.53</v>
      </c>
      <c r="T882" s="55">
        <f t="shared" si="1821"/>
        <v>18.53</v>
      </c>
      <c r="U882" s="55">
        <f t="shared" si="1821"/>
        <v>18.53</v>
      </c>
      <c r="V882" s="55">
        <f t="shared" si="1821"/>
        <v>18.53</v>
      </c>
      <c r="W882" s="55">
        <f t="shared" si="1821"/>
        <v>18.53</v>
      </c>
      <c r="X882" s="55">
        <v>18.53</v>
      </c>
      <c r="Y882" s="55">
        <f t="shared" ref="Y882:AA882" si="1976">X882</f>
        <v>18.53</v>
      </c>
      <c r="Z882" s="55">
        <f t="shared" si="1976"/>
        <v>18.53</v>
      </c>
      <c r="AA882" s="55">
        <f t="shared" si="1976"/>
        <v>18.53</v>
      </c>
      <c r="AB882" s="147">
        <f t="shared" si="1839"/>
        <v>2.4500000000000002</v>
      </c>
      <c r="AC882" s="147">
        <v>2.4500000000000002</v>
      </c>
      <c r="AD882" s="147">
        <f t="shared" ref="AD882:AJ882" si="1977">AC882</f>
        <v>2.4500000000000002</v>
      </c>
      <c r="AE882" s="147">
        <f t="shared" si="1977"/>
        <v>2.4500000000000002</v>
      </c>
      <c r="AF882" s="147">
        <f t="shared" si="1977"/>
        <v>2.4500000000000002</v>
      </c>
      <c r="AG882" s="147">
        <f t="shared" si="1977"/>
        <v>2.4500000000000002</v>
      </c>
      <c r="AH882" s="147">
        <f t="shared" si="1977"/>
        <v>2.4500000000000002</v>
      </c>
      <c r="AI882" s="147">
        <f t="shared" si="1977"/>
        <v>2.4500000000000002</v>
      </c>
      <c r="AJ882" s="147">
        <f t="shared" si="1977"/>
        <v>2.4500000000000002</v>
      </c>
      <c r="AK882" s="147">
        <v>2.4500000000000002</v>
      </c>
      <c r="AL882" s="147">
        <f t="shared" ref="AL882:AN882" si="1978">AK882</f>
        <v>2.4500000000000002</v>
      </c>
      <c r="AM882" s="147">
        <f t="shared" si="1978"/>
        <v>2.4500000000000002</v>
      </c>
      <c r="AN882" s="147">
        <f t="shared" si="1978"/>
        <v>2.4500000000000002</v>
      </c>
      <c r="AO882" s="420">
        <v>0</v>
      </c>
      <c r="AP882" s="431">
        <f t="shared" si="1825"/>
        <v>0</v>
      </c>
      <c r="AQ882" s="385">
        <v>0</v>
      </c>
      <c r="AR882" s="237">
        <f t="shared" si="1826"/>
        <v>0</v>
      </c>
      <c r="AS882" s="96">
        <v>0</v>
      </c>
      <c r="AT882" s="431">
        <f t="shared" si="1827"/>
        <v>0</v>
      </c>
      <c r="AU882" s="420">
        <v>0</v>
      </c>
      <c r="AV882" s="431">
        <f t="shared" si="1828"/>
        <v>0</v>
      </c>
      <c r="AW882" s="385">
        <v>0</v>
      </c>
      <c r="AX882" s="431">
        <f t="shared" si="1829"/>
        <v>0</v>
      </c>
      <c r="AY882" s="386">
        <v>0</v>
      </c>
      <c r="AZ882" s="431">
        <f t="shared" si="1830"/>
        <v>0</v>
      </c>
      <c r="BA882" s="386">
        <v>0</v>
      </c>
      <c r="BB882" s="431">
        <f t="shared" si="1831"/>
        <v>0</v>
      </c>
      <c r="BC882" s="386">
        <v>0</v>
      </c>
      <c r="BD882" s="431">
        <f t="shared" si="1842"/>
        <v>0</v>
      </c>
      <c r="BE882" s="385">
        <v>0</v>
      </c>
      <c r="BF882" s="431">
        <f t="shared" si="1832"/>
        <v>0</v>
      </c>
      <c r="BG882" s="386">
        <v>0</v>
      </c>
      <c r="BH882" s="431">
        <f t="shared" si="1833"/>
        <v>0</v>
      </c>
      <c r="BI882" s="386">
        <v>0</v>
      </c>
      <c r="BJ882" s="431">
        <f t="shared" si="1834"/>
        <v>0</v>
      </c>
      <c r="BK882" s="385">
        <v>0</v>
      </c>
      <c r="BL882" s="445">
        <f t="shared" si="1835"/>
        <v>0</v>
      </c>
      <c r="BM882" s="77" t="s">
        <v>346</v>
      </c>
      <c r="BN882" s="306"/>
      <c r="BO882" s="599"/>
      <c r="BP882" s="306" t="str">
        <f t="shared" si="1843"/>
        <v>M55011-xx1</v>
      </c>
    </row>
    <row r="883" spans="1:68" ht="14.25" hidden="1" customHeight="1">
      <c r="A883" s="493" t="s">
        <v>864</v>
      </c>
      <c r="B883" s="130" t="s">
        <v>1422</v>
      </c>
      <c r="C883" s="544" t="s">
        <v>87</v>
      </c>
      <c r="D883" s="549" t="s">
        <v>225</v>
      </c>
      <c r="E883" s="550" t="s">
        <v>194</v>
      </c>
      <c r="F883" s="1070"/>
      <c r="G883" s="214">
        <v>2021</v>
      </c>
      <c r="H883" s="176" t="s">
        <v>1574</v>
      </c>
      <c r="I883" s="176" t="s">
        <v>217</v>
      </c>
      <c r="J883" s="330" t="s">
        <v>196</v>
      </c>
      <c r="K883" s="176" t="s">
        <v>1559</v>
      </c>
      <c r="L883" s="176" t="s">
        <v>167</v>
      </c>
      <c r="M883" s="327" t="s">
        <v>1469</v>
      </c>
      <c r="N883" s="55">
        <v>18.600000000000001</v>
      </c>
      <c r="O883" s="55">
        <f t="shared" si="1836"/>
        <v>19.579999999999998</v>
      </c>
      <c r="P883" s="55">
        <v>19.579999999999998</v>
      </c>
      <c r="Q883" s="55">
        <f t="shared" si="1837"/>
        <v>19.579999999999998</v>
      </c>
      <c r="R883" s="55">
        <f t="shared" si="1837"/>
        <v>19.579999999999998</v>
      </c>
      <c r="S883" s="55">
        <f t="shared" si="1837"/>
        <v>19.579999999999998</v>
      </c>
      <c r="T883" s="55">
        <f t="shared" si="1821"/>
        <v>19.579999999999998</v>
      </c>
      <c r="U883" s="55">
        <f t="shared" si="1821"/>
        <v>19.579999999999998</v>
      </c>
      <c r="V883" s="55">
        <f t="shared" si="1821"/>
        <v>19.579999999999998</v>
      </c>
      <c r="W883" s="55">
        <f t="shared" si="1821"/>
        <v>19.579999999999998</v>
      </c>
      <c r="X883" s="55">
        <v>19.579999999999998</v>
      </c>
      <c r="Y883" s="55">
        <f t="shared" ref="Y883:AA883" si="1979">X883</f>
        <v>19.579999999999998</v>
      </c>
      <c r="Z883" s="55">
        <f t="shared" si="1979"/>
        <v>19.579999999999998</v>
      </c>
      <c r="AA883" s="55">
        <f t="shared" si="1979"/>
        <v>19.579999999999998</v>
      </c>
      <c r="AB883" s="147">
        <f t="shared" si="1839"/>
        <v>2.5</v>
      </c>
      <c r="AC883" s="147">
        <v>2.5</v>
      </c>
      <c r="AD883" s="147">
        <f t="shared" ref="AD883:AJ883" si="1980">AC883</f>
        <v>2.5</v>
      </c>
      <c r="AE883" s="147">
        <f t="shared" si="1980"/>
        <v>2.5</v>
      </c>
      <c r="AF883" s="147">
        <f t="shared" si="1980"/>
        <v>2.5</v>
      </c>
      <c r="AG883" s="147">
        <f t="shared" si="1980"/>
        <v>2.5</v>
      </c>
      <c r="AH883" s="147">
        <f t="shared" si="1980"/>
        <v>2.5</v>
      </c>
      <c r="AI883" s="147">
        <f t="shared" si="1980"/>
        <v>2.5</v>
      </c>
      <c r="AJ883" s="147">
        <f t="shared" si="1980"/>
        <v>2.5</v>
      </c>
      <c r="AK883" s="147">
        <v>2.5</v>
      </c>
      <c r="AL883" s="147">
        <f t="shared" ref="AL883:AN883" si="1981">AK883</f>
        <v>2.5</v>
      </c>
      <c r="AM883" s="147">
        <f t="shared" si="1981"/>
        <v>2.5</v>
      </c>
      <c r="AN883" s="147">
        <f t="shared" si="1981"/>
        <v>2.5</v>
      </c>
      <c r="AO883" s="420">
        <v>0</v>
      </c>
      <c r="AP883" s="431">
        <f t="shared" si="1825"/>
        <v>0</v>
      </c>
      <c r="AQ883" s="385">
        <v>0</v>
      </c>
      <c r="AR883" s="237">
        <f t="shared" si="1826"/>
        <v>0</v>
      </c>
      <c r="AS883" s="96">
        <v>0</v>
      </c>
      <c r="AT883" s="431">
        <f t="shared" si="1827"/>
        <v>0</v>
      </c>
      <c r="AU883" s="420">
        <v>0</v>
      </c>
      <c r="AV883" s="431">
        <f t="shared" si="1828"/>
        <v>0</v>
      </c>
      <c r="AW883" s="385">
        <v>0</v>
      </c>
      <c r="AX883" s="431">
        <f t="shared" si="1829"/>
        <v>0</v>
      </c>
      <c r="AY883" s="386">
        <v>0</v>
      </c>
      <c r="AZ883" s="431">
        <f t="shared" si="1830"/>
        <v>0</v>
      </c>
      <c r="BA883" s="386">
        <v>0</v>
      </c>
      <c r="BB883" s="431">
        <f t="shared" si="1831"/>
        <v>0</v>
      </c>
      <c r="BC883" s="386">
        <v>0</v>
      </c>
      <c r="BD883" s="431">
        <f t="shared" si="1842"/>
        <v>0</v>
      </c>
      <c r="BE883" s="385">
        <v>0</v>
      </c>
      <c r="BF883" s="431">
        <f t="shared" si="1832"/>
        <v>0</v>
      </c>
      <c r="BG883" s="386">
        <v>0</v>
      </c>
      <c r="BH883" s="431">
        <f t="shared" si="1833"/>
        <v>0</v>
      </c>
      <c r="BI883" s="386">
        <v>0</v>
      </c>
      <c r="BJ883" s="431">
        <f t="shared" si="1834"/>
        <v>0</v>
      </c>
      <c r="BK883" s="385">
        <v>0</v>
      </c>
      <c r="BL883" s="445">
        <f t="shared" si="1835"/>
        <v>0</v>
      </c>
      <c r="BM883" s="77" t="s">
        <v>1579</v>
      </c>
      <c r="BN883" s="306"/>
      <c r="BO883" s="599"/>
      <c r="BP883" s="306" t="str">
        <f t="shared" si="1843"/>
        <v>M55011-KD1</v>
      </c>
    </row>
    <row r="884" spans="1:68" ht="14.25" hidden="1" customHeight="1">
      <c r="A884" s="493" t="s">
        <v>864</v>
      </c>
      <c r="B884" s="130" t="s">
        <v>1422</v>
      </c>
      <c r="C884" s="544" t="s">
        <v>87</v>
      </c>
      <c r="D884" s="549" t="s">
        <v>225</v>
      </c>
      <c r="E884" s="550" t="s">
        <v>194</v>
      </c>
      <c r="F884" s="1070"/>
      <c r="G884" s="214">
        <v>2021</v>
      </c>
      <c r="H884" s="176" t="s">
        <v>1574</v>
      </c>
      <c r="I884" s="176" t="s">
        <v>217</v>
      </c>
      <c r="J884" s="330" t="s">
        <v>196</v>
      </c>
      <c r="K884" s="176" t="s">
        <v>1559</v>
      </c>
      <c r="L884" s="176" t="s">
        <v>167</v>
      </c>
      <c r="M884" s="327" t="s">
        <v>1469</v>
      </c>
      <c r="N884" s="55">
        <v>17.510000000000002</v>
      </c>
      <c r="O884" s="55">
        <f t="shared" si="1836"/>
        <v>18.059999999999999</v>
      </c>
      <c r="P884" s="55">
        <v>18.059999999999999</v>
      </c>
      <c r="Q884" s="55">
        <f t="shared" si="1837"/>
        <v>18.059999999999999</v>
      </c>
      <c r="R884" s="55">
        <f t="shared" si="1837"/>
        <v>18.059999999999999</v>
      </c>
      <c r="S884" s="55">
        <f t="shared" si="1837"/>
        <v>18.059999999999999</v>
      </c>
      <c r="T884" s="55">
        <f t="shared" si="1821"/>
        <v>18.059999999999999</v>
      </c>
      <c r="U884" s="55">
        <f t="shared" si="1821"/>
        <v>18.059999999999999</v>
      </c>
      <c r="V884" s="55">
        <f t="shared" si="1821"/>
        <v>18.059999999999999</v>
      </c>
      <c r="W884" s="55">
        <f t="shared" si="1821"/>
        <v>18.059999999999999</v>
      </c>
      <c r="X884" s="55">
        <v>18.059999999999999</v>
      </c>
      <c r="Y884" s="55">
        <f t="shared" ref="Y884:AA884" si="1982">X884</f>
        <v>18.059999999999999</v>
      </c>
      <c r="Z884" s="55">
        <f t="shared" si="1982"/>
        <v>18.059999999999999</v>
      </c>
      <c r="AA884" s="55">
        <f t="shared" si="1982"/>
        <v>18.059999999999999</v>
      </c>
      <c r="AB884" s="147">
        <f t="shared" si="1839"/>
        <v>1.52</v>
      </c>
      <c r="AC884" s="147">
        <v>1.52</v>
      </c>
      <c r="AD884" s="147">
        <f t="shared" ref="AD884:AJ884" si="1983">AC884</f>
        <v>1.52</v>
      </c>
      <c r="AE884" s="147">
        <f t="shared" si="1983"/>
        <v>1.52</v>
      </c>
      <c r="AF884" s="147">
        <f t="shared" si="1983"/>
        <v>1.52</v>
      </c>
      <c r="AG884" s="147">
        <f t="shared" si="1983"/>
        <v>1.52</v>
      </c>
      <c r="AH884" s="147">
        <f t="shared" si="1983"/>
        <v>1.52</v>
      </c>
      <c r="AI884" s="147">
        <f t="shared" si="1983"/>
        <v>1.52</v>
      </c>
      <c r="AJ884" s="147">
        <f t="shared" si="1983"/>
        <v>1.52</v>
      </c>
      <c r="AK884" s="147">
        <v>1.52</v>
      </c>
      <c r="AL884" s="147">
        <f t="shared" ref="AL884:AN884" si="1984">AK884</f>
        <v>1.52</v>
      </c>
      <c r="AM884" s="147">
        <f t="shared" si="1984"/>
        <v>1.52</v>
      </c>
      <c r="AN884" s="147">
        <f t="shared" si="1984"/>
        <v>1.52</v>
      </c>
      <c r="AO884" s="420">
        <v>0</v>
      </c>
      <c r="AP884" s="431">
        <f t="shared" si="1825"/>
        <v>0</v>
      </c>
      <c r="AQ884" s="385">
        <v>0</v>
      </c>
      <c r="AR884" s="237">
        <f t="shared" si="1826"/>
        <v>0</v>
      </c>
      <c r="AS884" s="96">
        <v>0</v>
      </c>
      <c r="AT884" s="431">
        <f t="shared" si="1827"/>
        <v>0</v>
      </c>
      <c r="AU884" s="420">
        <v>0</v>
      </c>
      <c r="AV884" s="431">
        <f t="shared" si="1828"/>
        <v>0</v>
      </c>
      <c r="AW884" s="385">
        <v>0</v>
      </c>
      <c r="AX884" s="431">
        <f t="shared" si="1829"/>
        <v>0</v>
      </c>
      <c r="AY884" s="386">
        <v>0</v>
      </c>
      <c r="AZ884" s="431">
        <f t="shared" si="1830"/>
        <v>0</v>
      </c>
      <c r="BA884" s="386">
        <v>0</v>
      </c>
      <c r="BB884" s="431">
        <f t="shared" si="1831"/>
        <v>0</v>
      </c>
      <c r="BC884" s="386">
        <v>0</v>
      </c>
      <c r="BD884" s="431">
        <f t="shared" si="1842"/>
        <v>0</v>
      </c>
      <c r="BE884" s="385">
        <v>0</v>
      </c>
      <c r="BF884" s="431">
        <f t="shared" si="1832"/>
        <v>0</v>
      </c>
      <c r="BG884" s="386">
        <v>0</v>
      </c>
      <c r="BH884" s="431">
        <f t="shared" si="1833"/>
        <v>0</v>
      </c>
      <c r="BI884" s="386">
        <v>0</v>
      </c>
      <c r="BJ884" s="431">
        <f t="shared" si="1834"/>
        <v>0</v>
      </c>
      <c r="BK884" s="385">
        <v>0</v>
      </c>
      <c r="BL884" s="445">
        <f t="shared" si="1835"/>
        <v>0</v>
      </c>
      <c r="BM884" s="77" t="s">
        <v>1575</v>
      </c>
      <c r="BN884" s="306"/>
      <c r="BO884" s="599"/>
      <c r="BP884" s="306" t="str">
        <f t="shared" si="1843"/>
        <v>N56960-xx1</v>
      </c>
    </row>
    <row r="885" spans="1:68" ht="14.25" hidden="1" customHeight="1">
      <c r="A885" s="493" t="s">
        <v>864</v>
      </c>
      <c r="B885" s="130" t="s">
        <v>1422</v>
      </c>
      <c r="C885" s="544" t="s">
        <v>87</v>
      </c>
      <c r="D885" s="549" t="s">
        <v>225</v>
      </c>
      <c r="E885" s="550" t="s">
        <v>194</v>
      </c>
      <c r="F885" s="1070"/>
      <c r="G885" s="214">
        <v>2021</v>
      </c>
      <c r="H885" s="176" t="s">
        <v>1574</v>
      </c>
      <c r="I885" s="176" t="s">
        <v>217</v>
      </c>
      <c r="J885" s="330" t="s">
        <v>196</v>
      </c>
      <c r="K885" s="176" t="s">
        <v>1559</v>
      </c>
      <c r="L885" s="176" t="s">
        <v>167</v>
      </c>
      <c r="M885" s="327" t="s">
        <v>1469</v>
      </c>
      <c r="N885" s="55">
        <v>18.560000000000002</v>
      </c>
      <c r="O885" s="55">
        <f t="shared" si="1836"/>
        <v>19.11</v>
      </c>
      <c r="P885" s="55">
        <v>19.11</v>
      </c>
      <c r="Q885" s="55">
        <f t="shared" si="1837"/>
        <v>19.11</v>
      </c>
      <c r="R885" s="55">
        <f t="shared" si="1837"/>
        <v>19.11</v>
      </c>
      <c r="S885" s="55">
        <f t="shared" si="1837"/>
        <v>19.11</v>
      </c>
      <c r="T885" s="55">
        <f t="shared" si="1821"/>
        <v>19.11</v>
      </c>
      <c r="U885" s="55">
        <f t="shared" si="1821"/>
        <v>19.11</v>
      </c>
      <c r="V885" s="55">
        <f t="shared" si="1821"/>
        <v>19.11</v>
      </c>
      <c r="W885" s="55">
        <f t="shared" si="1821"/>
        <v>19.11</v>
      </c>
      <c r="X885" s="55">
        <v>19.11</v>
      </c>
      <c r="Y885" s="55">
        <f t="shared" ref="Y885:AA885" si="1985">X885</f>
        <v>19.11</v>
      </c>
      <c r="Z885" s="55">
        <f t="shared" si="1985"/>
        <v>19.11</v>
      </c>
      <c r="AA885" s="55">
        <f t="shared" si="1985"/>
        <v>19.11</v>
      </c>
      <c r="AB885" s="147">
        <f t="shared" si="1839"/>
        <v>1.56</v>
      </c>
      <c r="AC885" s="147">
        <v>1.56</v>
      </c>
      <c r="AD885" s="147">
        <f t="shared" ref="AD885:AJ885" si="1986">AC885</f>
        <v>1.56</v>
      </c>
      <c r="AE885" s="147">
        <f t="shared" si="1986"/>
        <v>1.56</v>
      </c>
      <c r="AF885" s="147">
        <f t="shared" si="1986"/>
        <v>1.56</v>
      </c>
      <c r="AG885" s="147">
        <f t="shared" si="1986"/>
        <v>1.56</v>
      </c>
      <c r="AH885" s="147">
        <f t="shared" si="1986"/>
        <v>1.56</v>
      </c>
      <c r="AI885" s="147">
        <f t="shared" si="1986"/>
        <v>1.56</v>
      </c>
      <c r="AJ885" s="147">
        <f t="shared" si="1986"/>
        <v>1.56</v>
      </c>
      <c r="AK885" s="147">
        <v>1.56</v>
      </c>
      <c r="AL885" s="147">
        <f t="shared" ref="AL885:AN885" si="1987">AK885</f>
        <v>1.56</v>
      </c>
      <c r="AM885" s="147">
        <f t="shared" si="1987"/>
        <v>1.56</v>
      </c>
      <c r="AN885" s="147">
        <f t="shared" si="1987"/>
        <v>1.56</v>
      </c>
      <c r="AO885" s="420">
        <v>0</v>
      </c>
      <c r="AP885" s="431">
        <f t="shared" si="1825"/>
        <v>0</v>
      </c>
      <c r="AQ885" s="385">
        <v>0</v>
      </c>
      <c r="AR885" s="237">
        <f t="shared" si="1826"/>
        <v>0</v>
      </c>
      <c r="AS885" s="96">
        <v>0</v>
      </c>
      <c r="AT885" s="431">
        <f t="shared" si="1827"/>
        <v>0</v>
      </c>
      <c r="AU885" s="420">
        <v>0</v>
      </c>
      <c r="AV885" s="431">
        <f t="shared" si="1828"/>
        <v>0</v>
      </c>
      <c r="AW885" s="385">
        <v>0</v>
      </c>
      <c r="AX885" s="431">
        <f t="shared" si="1829"/>
        <v>0</v>
      </c>
      <c r="AY885" s="386">
        <v>0</v>
      </c>
      <c r="AZ885" s="431">
        <f t="shared" si="1830"/>
        <v>0</v>
      </c>
      <c r="BA885" s="386">
        <v>0</v>
      </c>
      <c r="BB885" s="431">
        <f t="shared" si="1831"/>
        <v>0</v>
      </c>
      <c r="BC885" s="386">
        <v>0</v>
      </c>
      <c r="BD885" s="431">
        <f t="shared" si="1842"/>
        <v>0</v>
      </c>
      <c r="BE885" s="385">
        <v>0</v>
      </c>
      <c r="BF885" s="431">
        <f t="shared" si="1832"/>
        <v>0</v>
      </c>
      <c r="BG885" s="386">
        <v>0</v>
      </c>
      <c r="BH885" s="431">
        <f t="shared" si="1833"/>
        <v>0</v>
      </c>
      <c r="BI885" s="386">
        <v>0</v>
      </c>
      <c r="BJ885" s="431">
        <f t="shared" si="1834"/>
        <v>0</v>
      </c>
      <c r="BK885" s="385">
        <v>0</v>
      </c>
      <c r="BL885" s="445">
        <f t="shared" si="1835"/>
        <v>0</v>
      </c>
      <c r="BM885" s="77" t="s">
        <v>1580</v>
      </c>
      <c r="BN885" s="306"/>
      <c r="BO885" s="599"/>
      <c r="BP885" s="306" t="str">
        <f t="shared" si="1843"/>
        <v>N56960-KD1</v>
      </c>
    </row>
    <row r="886" spans="1:68" ht="14.25" hidden="1" customHeight="1">
      <c r="A886" s="493" t="s">
        <v>864</v>
      </c>
      <c r="B886" s="130" t="s">
        <v>1422</v>
      </c>
      <c r="C886" s="544" t="s">
        <v>87</v>
      </c>
      <c r="D886" s="549" t="s">
        <v>225</v>
      </c>
      <c r="E886" s="550" t="s">
        <v>194</v>
      </c>
      <c r="F886" s="1070"/>
      <c r="G886" s="214">
        <v>2024</v>
      </c>
      <c r="H886" s="176" t="s">
        <v>1574</v>
      </c>
      <c r="I886" s="176" t="s">
        <v>217</v>
      </c>
      <c r="J886" s="330" t="s">
        <v>196</v>
      </c>
      <c r="K886" s="176" t="s">
        <v>1559</v>
      </c>
      <c r="L886" s="176" t="s">
        <v>167</v>
      </c>
      <c r="M886" s="327" t="s">
        <v>1469</v>
      </c>
      <c r="N886" s="55">
        <v>18.55</v>
      </c>
      <c r="O886" s="55">
        <f t="shared" si="1836"/>
        <v>18.93</v>
      </c>
      <c r="P886" s="55">
        <v>18.93</v>
      </c>
      <c r="Q886" s="55">
        <f t="shared" si="1837"/>
        <v>18.93</v>
      </c>
      <c r="R886" s="55">
        <f t="shared" si="1837"/>
        <v>18.93</v>
      </c>
      <c r="S886" s="55">
        <f t="shared" si="1837"/>
        <v>18.93</v>
      </c>
      <c r="T886" s="55">
        <f t="shared" si="1821"/>
        <v>18.93</v>
      </c>
      <c r="U886" s="55">
        <f t="shared" si="1821"/>
        <v>18.93</v>
      </c>
      <c r="V886" s="55">
        <f t="shared" si="1821"/>
        <v>18.93</v>
      </c>
      <c r="W886" s="55">
        <f t="shared" si="1821"/>
        <v>18.93</v>
      </c>
      <c r="X886" s="55">
        <v>18.93</v>
      </c>
      <c r="Y886" s="55">
        <f t="shared" ref="Y886:AA886" si="1988">X886</f>
        <v>18.93</v>
      </c>
      <c r="Z886" s="55">
        <f t="shared" si="1988"/>
        <v>18.93</v>
      </c>
      <c r="AA886" s="55">
        <f t="shared" si="1988"/>
        <v>18.93</v>
      </c>
      <c r="AB886" s="147">
        <f t="shared" si="1839"/>
        <v>2.4900000000000002</v>
      </c>
      <c r="AC886" s="147">
        <v>2.4900000000000002</v>
      </c>
      <c r="AD886" s="147">
        <f t="shared" ref="AD886:AJ886" si="1989">AC886</f>
        <v>2.4900000000000002</v>
      </c>
      <c r="AE886" s="147">
        <f t="shared" si="1989"/>
        <v>2.4900000000000002</v>
      </c>
      <c r="AF886" s="147">
        <f t="shared" si="1989"/>
        <v>2.4900000000000002</v>
      </c>
      <c r="AG886" s="147">
        <f t="shared" si="1989"/>
        <v>2.4900000000000002</v>
      </c>
      <c r="AH886" s="147">
        <f t="shared" si="1989"/>
        <v>2.4900000000000002</v>
      </c>
      <c r="AI886" s="147">
        <f t="shared" si="1989"/>
        <v>2.4900000000000002</v>
      </c>
      <c r="AJ886" s="147">
        <f t="shared" si="1989"/>
        <v>2.4900000000000002</v>
      </c>
      <c r="AK886" s="147">
        <v>2.4900000000000002</v>
      </c>
      <c r="AL886" s="147">
        <f t="shared" ref="AL886:AN886" si="1990">AK886</f>
        <v>2.4900000000000002</v>
      </c>
      <c r="AM886" s="147">
        <f t="shared" si="1990"/>
        <v>2.4900000000000002</v>
      </c>
      <c r="AN886" s="147">
        <f t="shared" si="1990"/>
        <v>2.4900000000000002</v>
      </c>
      <c r="AO886" s="420">
        <v>0</v>
      </c>
      <c r="AP886" s="431">
        <f t="shared" si="1825"/>
        <v>0</v>
      </c>
      <c r="AQ886" s="385">
        <v>0</v>
      </c>
      <c r="AR886" s="237">
        <f t="shared" si="1826"/>
        <v>0</v>
      </c>
      <c r="AS886" s="96">
        <v>0</v>
      </c>
      <c r="AT886" s="431">
        <f t="shared" si="1827"/>
        <v>0</v>
      </c>
      <c r="AU886" s="420">
        <v>0</v>
      </c>
      <c r="AV886" s="431">
        <f t="shared" si="1828"/>
        <v>0</v>
      </c>
      <c r="AW886" s="385">
        <v>0</v>
      </c>
      <c r="AX886" s="431">
        <f t="shared" si="1829"/>
        <v>0</v>
      </c>
      <c r="AY886" s="386">
        <v>0</v>
      </c>
      <c r="AZ886" s="431">
        <f t="shared" si="1830"/>
        <v>0</v>
      </c>
      <c r="BA886" s="386">
        <v>0</v>
      </c>
      <c r="BB886" s="431">
        <f t="shared" si="1831"/>
        <v>0</v>
      </c>
      <c r="BC886" s="386">
        <v>0</v>
      </c>
      <c r="BD886" s="431">
        <f t="shared" si="1842"/>
        <v>0</v>
      </c>
      <c r="BE886" s="385">
        <v>0</v>
      </c>
      <c r="BF886" s="431">
        <f t="shared" si="1832"/>
        <v>0</v>
      </c>
      <c r="BG886" s="386">
        <v>0</v>
      </c>
      <c r="BH886" s="431">
        <f t="shared" si="1833"/>
        <v>0</v>
      </c>
      <c r="BI886" s="386">
        <v>0</v>
      </c>
      <c r="BJ886" s="431">
        <f t="shared" si="1834"/>
        <v>0</v>
      </c>
      <c r="BK886" s="385">
        <v>0</v>
      </c>
      <c r="BL886" s="445">
        <f t="shared" si="1835"/>
        <v>0</v>
      </c>
      <c r="BM886" s="77" t="s">
        <v>1576</v>
      </c>
      <c r="BN886" s="306"/>
      <c r="BO886" s="599"/>
      <c r="BP886" s="306" t="str">
        <f t="shared" si="1843"/>
        <v>P09798-xx1</v>
      </c>
    </row>
    <row r="887" spans="1:68" ht="14.25" hidden="1" customHeight="1">
      <c r="A887" s="493" t="s">
        <v>864</v>
      </c>
      <c r="B887" s="130" t="s">
        <v>1422</v>
      </c>
      <c r="C887" s="544" t="s">
        <v>87</v>
      </c>
      <c r="D887" s="549" t="s">
        <v>225</v>
      </c>
      <c r="E887" s="550" t="s">
        <v>194</v>
      </c>
      <c r="F887" s="1070"/>
      <c r="G887" s="214">
        <v>2024</v>
      </c>
      <c r="H887" s="176" t="s">
        <v>1574</v>
      </c>
      <c r="I887" s="176" t="s">
        <v>217</v>
      </c>
      <c r="J887" s="330" t="s">
        <v>196</v>
      </c>
      <c r="K887" s="176" t="s">
        <v>1559</v>
      </c>
      <c r="L887" s="176" t="s">
        <v>167</v>
      </c>
      <c r="M887" s="327" t="s">
        <v>1469</v>
      </c>
      <c r="N887" s="55">
        <v>19.600000000000001</v>
      </c>
      <c r="O887" s="55">
        <f t="shared" si="1836"/>
        <v>19.98</v>
      </c>
      <c r="P887" s="55">
        <v>19.98</v>
      </c>
      <c r="Q887" s="55">
        <f t="shared" si="1837"/>
        <v>19.98</v>
      </c>
      <c r="R887" s="55">
        <f t="shared" si="1837"/>
        <v>19.98</v>
      </c>
      <c r="S887" s="55">
        <f t="shared" si="1837"/>
        <v>19.98</v>
      </c>
      <c r="T887" s="55">
        <f t="shared" si="1821"/>
        <v>19.98</v>
      </c>
      <c r="U887" s="55">
        <f t="shared" si="1821"/>
        <v>19.98</v>
      </c>
      <c r="V887" s="55">
        <f t="shared" si="1821"/>
        <v>19.98</v>
      </c>
      <c r="W887" s="55">
        <f t="shared" si="1821"/>
        <v>19.98</v>
      </c>
      <c r="X887" s="55">
        <v>19.98</v>
      </c>
      <c r="Y887" s="55">
        <f t="shared" ref="Y887:AA887" si="1991">X887</f>
        <v>19.98</v>
      </c>
      <c r="Z887" s="55">
        <f t="shared" si="1991"/>
        <v>19.98</v>
      </c>
      <c r="AA887" s="55">
        <f t="shared" si="1991"/>
        <v>19.98</v>
      </c>
      <c r="AB887" s="147">
        <f t="shared" si="1839"/>
        <v>2.54</v>
      </c>
      <c r="AC887" s="147">
        <v>2.54</v>
      </c>
      <c r="AD887" s="147">
        <f t="shared" ref="AD887:AJ887" si="1992">AC887</f>
        <v>2.54</v>
      </c>
      <c r="AE887" s="147">
        <f t="shared" si="1992"/>
        <v>2.54</v>
      </c>
      <c r="AF887" s="147">
        <f t="shared" si="1992"/>
        <v>2.54</v>
      </c>
      <c r="AG887" s="147">
        <f t="shared" si="1992"/>
        <v>2.54</v>
      </c>
      <c r="AH887" s="147">
        <f t="shared" si="1992"/>
        <v>2.54</v>
      </c>
      <c r="AI887" s="147">
        <f t="shared" si="1992"/>
        <v>2.54</v>
      </c>
      <c r="AJ887" s="147">
        <f t="shared" si="1992"/>
        <v>2.54</v>
      </c>
      <c r="AK887" s="147">
        <v>2.54</v>
      </c>
      <c r="AL887" s="147">
        <f t="shared" ref="AL887:AN887" si="1993">AK887</f>
        <v>2.54</v>
      </c>
      <c r="AM887" s="147">
        <f t="shared" si="1993"/>
        <v>2.54</v>
      </c>
      <c r="AN887" s="147">
        <f t="shared" si="1993"/>
        <v>2.54</v>
      </c>
      <c r="AO887" s="420">
        <v>0</v>
      </c>
      <c r="AP887" s="431">
        <f t="shared" si="1825"/>
        <v>0</v>
      </c>
      <c r="AQ887" s="385">
        <v>0</v>
      </c>
      <c r="AR887" s="237">
        <f t="shared" si="1826"/>
        <v>0</v>
      </c>
      <c r="AS887" s="96">
        <v>0</v>
      </c>
      <c r="AT887" s="431">
        <f t="shared" si="1827"/>
        <v>0</v>
      </c>
      <c r="AU887" s="420">
        <v>0</v>
      </c>
      <c r="AV887" s="431">
        <f t="shared" si="1828"/>
        <v>0</v>
      </c>
      <c r="AW887" s="385">
        <v>0</v>
      </c>
      <c r="AX887" s="431">
        <f t="shared" si="1829"/>
        <v>0</v>
      </c>
      <c r="AY887" s="386">
        <v>0</v>
      </c>
      <c r="AZ887" s="431">
        <f t="shared" si="1830"/>
        <v>0</v>
      </c>
      <c r="BA887" s="386">
        <v>0</v>
      </c>
      <c r="BB887" s="431">
        <f t="shared" si="1831"/>
        <v>0</v>
      </c>
      <c r="BC887" s="386">
        <v>0</v>
      </c>
      <c r="BD887" s="431">
        <f t="shared" si="1842"/>
        <v>0</v>
      </c>
      <c r="BE887" s="385">
        <v>0</v>
      </c>
      <c r="BF887" s="431">
        <f t="shared" si="1832"/>
        <v>0</v>
      </c>
      <c r="BG887" s="386">
        <v>0</v>
      </c>
      <c r="BH887" s="431">
        <f t="shared" si="1833"/>
        <v>0</v>
      </c>
      <c r="BI887" s="386">
        <v>0</v>
      </c>
      <c r="BJ887" s="431">
        <f t="shared" si="1834"/>
        <v>0</v>
      </c>
      <c r="BK887" s="385">
        <v>0</v>
      </c>
      <c r="BL887" s="445">
        <f t="shared" si="1835"/>
        <v>0</v>
      </c>
      <c r="BM887" s="77" t="s">
        <v>1581</v>
      </c>
      <c r="BN887" s="306"/>
      <c r="BO887" s="599"/>
      <c r="BP887" s="306" t="str">
        <f t="shared" si="1843"/>
        <v>P09798-KD1</v>
      </c>
    </row>
    <row r="888" spans="1:68" ht="14.25" hidden="1" customHeight="1">
      <c r="A888" s="493" t="s">
        <v>864</v>
      </c>
      <c r="B888" s="130" t="s">
        <v>1422</v>
      </c>
      <c r="C888" s="544" t="s">
        <v>87</v>
      </c>
      <c r="D888" s="549" t="s">
        <v>225</v>
      </c>
      <c r="E888" s="550" t="s">
        <v>194</v>
      </c>
      <c r="F888" s="1070"/>
      <c r="G888" s="214">
        <v>2021</v>
      </c>
      <c r="H888" s="176" t="s">
        <v>1574</v>
      </c>
      <c r="I888" s="176" t="s">
        <v>217</v>
      </c>
      <c r="J888" s="330" t="s">
        <v>196</v>
      </c>
      <c r="K888" s="176" t="s">
        <v>1561</v>
      </c>
      <c r="L888" s="176" t="s">
        <v>167</v>
      </c>
      <c r="M888" s="327" t="s">
        <v>1469</v>
      </c>
      <c r="N888" s="55">
        <v>17.38</v>
      </c>
      <c r="O888" s="55">
        <f t="shared" si="1836"/>
        <v>18.36</v>
      </c>
      <c r="P888" s="55">
        <v>18.36</v>
      </c>
      <c r="Q888" s="55">
        <f t="shared" si="1837"/>
        <v>18.36</v>
      </c>
      <c r="R888" s="55">
        <f t="shared" si="1837"/>
        <v>18.36</v>
      </c>
      <c r="S888" s="55">
        <f t="shared" si="1837"/>
        <v>18.36</v>
      </c>
      <c r="T888" s="55">
        <f t="shared" si="1821"/>
        <v>18.36</v>
      </c>
      <c r="U888" s="55">
        <f t="shared" si="1821"/>
        <v>18.36</v>
      </c>
      <c r="V888" s="55">
        <f t="shared" si="1821"/>
        <v>18.36</v>
      </c>
      <c r="W888" s="55">
        <f t="shared" si="1821"/>
        <v>18.36</v>
      </c>
      <c r="X888" s="55">
        <v>18.36</v>
      </c>
      <c r="Y888" s="55">
        <f t="shared" ref="Y888:AA888" si="1994">X888</f>
        <v>18.36</v>
      </c>
      <c r="Z888" s="55">
        <f t="shared" si="1994"/>
        <v>18.36</v>
      </c>
      <c r="AA888" s="55">
        <f t="shared" si="1994"/>
        <v>18.36</v>
      </c>
      <c r="AB888" s="147">
        <f t="shared" si="1839"/>
        <v>2.42</v>
      </c>
      <c r="AC888" s="147">
        <v>2.42</v>
      </c>
      <c r="AD888" s="147">
        <f t="shared" ref="AD888:AJ888" si="1995">AC888</f>
        <v>2.42</v>
      </c>
      <c r="AE888" s="147">
        <f t="shared" si="1995"/>
        <v>2.42</v>
      </c>
      <c r="AF888" s="147">
        <f t="shared" si="1995"/>
        <v>2.42</v>
      </c>
      <c r="AG888" s="147">
        <f t="shared" si="1995"/>
        <v>2.42</v>
      </c>
      <c r="AH888" s="147">
        <f t="shared" si="1995"/>
        <v>2.42</v>
      </c>
      <c r="AI888" s="147">
        <f t="shared" si="1995"/>
        <v>2.42</v>
      </c>
      <c r="AJ888" s="147">
        <f t="shared" si="1995"/>
        <v>2.42</v>
      </c>
      <c r="AK888" s="147">
        <v>2.42</v>
      </c>
      <c r="AL888" s="147">
        <f t="shared" ref="AL888:AN888" si="1996">AK888</f>
        <v>2.42</v>
      </c>
      <c r="AM888" s="147">
        <f t="shared" si="1996"/>
        <v>2.42</v>
      </c>
      <c r="AN888" s="147">
        <f t="shared" si="1996"/>
        <v>2.42</v>
      </c>
      <c r="AO888" s="420">
        <v>60</v>
      </c>
      <c r="AP888" s="431">
        <f t="shared" si="1825"/>
        <v>145.19999999999999</v>
      </c>
      <c r="AQ888" s="385">
        <v>0</v>
      </c>
      <c r="AR888" s="237">
        <f t="shared" si="1826"/>
        <v>0</v>
      </c>
      <c r="AS888" s="96">
        <v>0</v>
      </c>
      <c r="AT888" s="431">
        <f t="shared" si="1827"/>
        <v>0</v>
      </c>
      <c r="AU888" s="420">
        <v>24</v>
      </c>
      <c r="AV888" s="431">
        <f t="shared" si="1828"/>
        <v>58.08</v>
      </c>
      <c r="AW888" s="385">
        <v>12</v>
      </c>
      <c r="AX888" s="431">
        <f t="shared" si="1829"/>
        <v>29.04</v>
      </c>
      <c r="AY888" s="386">
        <v>0</v>
      </c>
      <c r="AZ888" s="431">
        <f t="shared" si="1830"/>
        <v>0</v>
      </c>
      <c r="BA888" s="386">
        <v>0</v>
      </c>
      <c r="BB888" s="431">
        <f t="shared" si="1831"/>
        <v>0</v>
      </c>
      <c r="BC888" s="386">
        <v>0</v>
      </c>
      <c r="BD888" s="431">
        <f t="shared" si="1842"/>
        <v>0</v>
      </c>
      <c r="BE888" s="385">
        <v>0</v>
      </c>
      <c r="BF888" s="431">
        <f t="shared" si="1832"/>
        <v>0</v>
      </c>
      <c r="BG888" s="386">
        <v>0</v>
      </c>
      <c r="BH888" s="431">
        <f t="shared" si="1833"/>
        <v>0</v>
      </c>
      <c r="BI888" s="386">
        <v>0</v>
      </c>
      <c r="BJ888" s="431">
        <f t="shared" si="1834"/>
        <v>0</v>
      </c>
      <c r="BK888" s="385">
        <v>0</v>
      </c>
      <c r="BL888" s="445">
        <f t="shared" si="1835"/>
        <v>0</v>
      </c>
      <c r="BM888" s="77" t="s">
        <v>730</v>
      </c>
      <c r="BN888" s="306"/>
      <c r="BO888" s="599"/>
      <c r="BP888" s="306" t="str">
        <f t="shared" si="1843"/>
        <v>M55012-xx1</v>
      </c>
    </row>
    <row r="889" spans="1:68" ht="14.25" hidden="1" customHeight="1">
      <c r="A889" s="493" t="s">
        <v>864</v>
      </c>
      <c r="B889" s="130" t="s">
        <v>1422</v>
      </c>
      <c r="C889" s="544" t="s">
        <v>87</v>
      </c>
      <c r="D889" s="549" t="s">
        <v>225</v>
      </c>
      <c r="E889" s="550" t="s">
        <v>194</v>
      </c>
      <c r="F889" s="1070"/>
      <c r="G889" s="214">
        <v>2021</v>
      </c>
      <c r="H889" s="176" t="s">
        <v>1574</v>
      </c>
      <c r="I889" s="176" t="s">
        <v>217</v>
      </c>
      <c r="J889" s="330" t="s">
        <v>196</v>
      </c>
      <c r="K889" s="176" t="s">
        <v>1561</v>
      </c>
      <c r="L889" s="176" t="s">
        <v>167</v>
      </c>
      <c r="M889" s="327" t="s">
        <v>1469</v>
      </c>
      <c r="N889" s="55">
        <v>18.43</v>
      </c>
      <c r="O889" s="55">
        <f t="shared" si="1836"/>
        <v>19.41</v>
      </c>
      <c r="P889" s="55">
        <v>19.41</v>
      </c>
      <c r="Q889" s="55">
        <f t="shared" si="1837"/>
        <v>19.41</v>
      </c>
      <c r="R889" s="55">
        <f t="shared" si="1837"/>
        <v>19.41</v>
      </c>
      <c r="S889" s="55">
        <f t="shared" si="1837"/>
        <v>19.41</v>
      </c>
      <c r="T889" s="55">
        <f t="shared" si="1821"/>
        <v>19.41</v>
      </c>
      <c r="U889" s="55">
        <f t="shared" si="1821"/>
        <v>19.41</v>
      </c>
      <c r="V889" s="55">
        <f t="shared" si="1821"/>
        <v>19.41</v>
      </c>
      <c r="W889" s="55">
        <f t="shared" si="1821"/>
        <v>19.41</v>
      </c>
      <c r="X889" s="55">
        <v>19.41</v>
      </c>
      <c r="Y889" s="55">
        <f t="shared" ref="Y889:AA889" si="1997">X889</f>
        <v>19.41</v>
      </c>
      <c r="Z889" s="55">
        <f t="shared" si="1997"/>
        <v>19.41</v>
      </c>
      <c r="AA889" s="55">
        <f t="shared" si="1997"/>
        <v>19.41</v>
      </c>
      <c r="AB889" s="147">
        <f t="shared" si="1839"/>
        <v>2.4700000000000002</v>
      </c>
      <c r="AC889" s="147">
        <v>2.4700000000000002</v>
      </c>
      <c r="AD889" s="147">
        <f t="shared" ref="AD889:AJ889" si="1998">AC889</f>
        <v>2.4700000000000002</v>
      </c>
      <c r="AE889" s="147">
        <f t="shared" si="1998"/>
        <v>2.4700000000000002</v>
      </c>
      <c r="AF889" s="147">
        <f t="shared" si="1998"/>
        <v>2.4700000000000002</v>
      </c>
      <c r="AG889" s="147">
        <f t="shared" si="1998"/>
        <v>2.4700000000000002</v>
      </c>
      <c r="AH889" s="147">
        <f t="shared" si="1998"/>
        <v>2.4700000000000002</v>
      </c>
      <c r="AI889" s="147">
        <f t="shared" si="1998"/>
        <v>2.4700000000000002</v>
      </c>
      <c r="AJ889" s="147">
        <f t="shared" si="1998"/>
        <v>2.4700000000000002</v>
      </c>
      <c r="AK889" s="147">
        <v>2.4700000000000002</v>
      </c>
      <c r="AL889" s="147">
        <f t="shared" ref="AL889:AN889" si="1999">AK889</f>
        <v>2.4700000000000002</v>
      </c>
      <c r="AM889" s="147">
        <f t="shared" si="1999"/>
        <v>2.4700000000000002</v>
      </c>
      <c r="AN889" s="147">
        <f t="shared" si="1999"/>
        <v>2.4700000000000002</v>
      </c>
      <c r="AO889" s="420">
        <v>0</v>
      </c>
      <c r="AP889" s="431">
        <f t="shared" si="1825"/>
        <v>0</v>
      </c>
      <c r="AQ889" s="385">
        <v>0</v>
      </c>
      <c r="AR889" s="237">
        <f t="shared" si="1826"/>
        <v>0</v>
      </c>
      <c r="AS889" s="96">
        <v>0</v>
      </c>
      <c r="AT889" s="431">
        <f t="shared" si="1827"/>
        <v>0</v>
      </c>
      <c r="AU889" s="420">
        <v>0</v>
      </c>
      <c r="AV889" s="431">
        <f t="shared" si="1828"/>
        <v>0</v>
      </c>
      <c r="AW889" s="385">
        <v>0</v>
      </c>
      <c r="AX889" s="431">
        <f t="shared" si="1829"/>
        <v>0</v>
      </c>
      <c r="AY889" s="386">
        <v>0</v>
      </c>
      <c r="AZ889" s="431">
        <f t="shared" si="1830"/>
        <v>0</v>
      </c>
      <c r="BA889" s="386">
        <v>0</v>
      </c>
      <c r="BB889" s="431">
        <f t="shared" si="1831"/>
        <v>0</v>
      </c>
      <c r="BC889" s="386">
        <v>0</v>
      </c>
      <c r="BD889" s="431">
        <f t="shared" si="1842"/>
        <v>0</v>
      </c>
      <c r="BE889" s="385">
        <v>0</v>
      </c>
      <c r="BF889" s="431">
        <f t="shared" si="1832"/>
        <v>0</v>
      </c>
      <c r="BG889" s="386">
        <v>0</v>
      </c>
      <c r="BH889" s="431">
        <f t="shared" si="1833"/>
        <v>0</v>
      </c>
      <c r="BI889" s="386">
        <v>0</v>
      </c>
      <c r="BJ889" s="431">
        <f t="shared" si="1834"/>
        <v>0</v>
      </c>
      <c r="BK889" s="385">
        <v>0</v>
      </c>
      <c r="BL889" s="445">
        <f t="shared" si="1835"/>
        <v>0</v>
      </c>
      <c r="BM889" s="77" t="s">
        <v>1582</v>
      </c>
      <c r="BN889" s="306"/>
      <c r="BO889" s="599"/>
      <c r="BP889" s="306" t="str">
        <f t="shared" si="1843"/>
        <v>M55012-KD1</v>
      </c>
    </row>
    <row r="890" spans="1:68" ht="14.25" hidden="1" customHeight="1">
      <c r="A890" s="493" t="s">
        <v>864</v>
      </c>
      <c r="B890" s="130" t="s">
        <v>1422</v>
      </c>
      <c r="C890" s="544" t="s">
        <v>87</v>
      </c>
      <c r="D890" s="549" t="s">
        <v>225</v>
      </c>
      <c r="E890" s="550" t="s">
        <v>194</v>
      </c>
      <c r="F890" s="1070"/>
      <c r="G890" s="214">
        <v>2021</v>
      </c>
      <c r="H890" s="176" t="s">
        <v>1574</v>
      </c>
      <c r="I890" s="176" t="s">
        <v>217</v>
      </c>
      <c r="J890" s="330" t="s">
        <v>196</v>
      </c>
      <c r="K890" s="176" t="s">
        <v>1561</v>
      </c>
      <c r="L890" s="176" t="s">
        <v>167</v>
      </c>
      <c r="M890" s="327" t="s">
        <v>1469</v>
      </c>
      <c r="N890" s="55">
        <v>17.95</v>
      </c>
      <c r="O890" s="55">
        <f t="shared" si="1836"/>
        <v>17.899999999999999</v>
      </c>
      <c r="P890" s="55">
        <v>17.899999999999999</v>
      </c>
      <c r="Q890" s="55">
        <f t="shared" si="1837"/>
        <v>17.899999999999999</v>
      </c>
      <c r="R890" s="55">
        <f t="shared" si="1837"/>
        <v>17.899999999999999</v>
      </c>
      <c r="S890" s="55">
        <f t="shared" si="1837"/>
        <v>17.899999999999999</v>
      </c>
      <c r="T890" s="55">
        <f t="shared" si="1821"/>
        <v>17.899999999999999</v>
      </c>
      <c r="U890" s="55">
        <f t="shared" si="1821"/>
        <v>17.899999999999999</v>
      </c>
      <c r="V890" s="55">
        <f t="shared" si="1821"/>
        <v>17.899999999999999</v>
      </c>
      <c r="W890" s="55">
        <f t="shared" si="1821"/>
        <v>17.899999999999999</v>
      </c>
      <c r="X890" s="55">
        <v>17.899999999999999</v>
      </c>
      <c r="Y890" s="55">
        <f t="shared" ref="Y890:AA890" si="2000">X890</f>
        <v>17.899999999999999</v>
      </c>
      <c r="Z890" s="55">
        <f t="shared" si="2000"/>
        <v>17.899999999999999</v>
      </c>
      <c r="AA890" s="55">
        <f t="shared" si="2000"/>
        <v>17.899999999999999</v>
      </c>
      <c r="AB890" s="147">
        <f t="shared" si="1839"/>
        <v>1.51</v>
      </c>
      <c r="AC890" s="147">
        <v>1.51</v>
      </c>
      <c r="AD890" s="147">
        <f t="shared" ref="AD890:AJ890" si="2001">AC890</f>
        <v>1.51</v>
      </c>
      <c r="AE890" s="147">
        <f t="shared" si="2001"/>
        <v>1.51</v>
      </c>
      <c r="AF890" s="147">
        <f t="shared" si="2001"/>
        <v>1.51</v>
      </c>
      <c r="AG890" s="147">
        <f t="shared" si="2001"/>
        <v>1.51</v>
      </c>
      <c r="AH890" s="147">
        <f t="shared" si="2001"/>
        <v>1.51</v>
      </c>
      <c r="AI890" s="147">
        <f t="shared" si="2001"/>
        <v>1.51</v>
      </c>
      <c r="AJ890" s="147">
        <f t="shared" si="2001"/>
        <v>1.51</v>
      </c>
      <c r="AK890" s="147">
        <v>1.51</v>
      </c>
      <c r="AL890" s="147">
        <f t="shared" ref="AL890:AN890" si="2002">AK890</f>
        <v>1.51</v>
      </c>
      <c r="AM890" s="147">
        <f t="shared" si="2002"/>
        <v>1.51</v>
      </c>
      <c r="AN890" s="147">
        <f t="shared" si="2002"/>
        <v>1.51</v>
      </c>
      <c r="AO890" s="420">
        <v>0</v>
      </c>
      <c r="AP890" s="431">
        <f t="shared" si="1825"/>
        <v>0</v>
      </c>
      <c r="AQ890" s="385">
        <v>0</v>
      </c>
      <c r="AR890" s="237">
        <f t="shared" si="1826"/>
        <v>0</v>
      </c>
      <c r="AS890" s="96">
        <v>0</v>
      </c>
      <c r="AT890" s="431">
        <f t="shared" si="1827"/>
        <v>0</v>
      </c>
      <c r="AU890" s="420">
        <v>0</v>
      </c>
      <c r="AV890" s="431">
        <f t="shared" si="1828"/>
        <v>0</v>
      </c>
      <c r="AW890" s="385">
        <v>0</v>
      </c>
      <c r="AX890" s="431">
        <f t="shared" si="1829"/>
        <v>0</v>
      </c>
      <c r="AY890" s="386">
        <v>0</v>
      </c>
      <c r="AZ890" s="431">
        <f t="shared" si="1830"/>
        <v>0</v>
      </c>
      <c r="BA890" s="386">
        <v>0</v>
      </c>
      <c r="BB890" s="431">
        <f t="shared" si="1831"/>
        <v>0</v>
      </c>
      <c r="BC890" s="386">
        <v>0</v>
      </c>
      <c r="BD890" s="431">
        <f t="shared" si="1842"/>
        <v>0</v>
      </c>
      <c r="BE890" s="385">
        <v>0</v>
      </c>
      <c r="BF890" s="431">
        <f t="shared" si="1832"/>
        <v>0</v>
      </c>
      <c r="BG890" s="386">
        <v>0</v>
      </c>
      <c r="BH890" s="431">
        <f t="shared" si="1833"/>
        <v>0</v>
      </c>
      <c r="BI890" s="386">
        <v>0</v>
      </c>
      <c r="BJ890" s="431">
        <f t="shared" si="1834"/>
        <v>0</v>
      </c>
      <c r="BK890" s="385">
        <v>0</v>
      </c>
      <c r="BL890" s="445">
        <f t="shared" si="1835"/>
        <v>0</v>
      </c>
      <c r="BM890" s="77" t="s">
        <v>1577</v>
      </c>
      <c r="BN890" s="306"/>
      <c r="BO890" s="599"/>
      <c r="BP890" s="306" t="str">
        <f t="shared" si="1843"/>
        <v>N56959-xx1</v>
      </c>
    </row>
    <row r="891" spans="1:68" ht="14.25" hidden="1" customHeight="1">
      <c r="A891" s="493" t="s">
        <v>864</v>
      </c>
      <c r="B891" s="130" t="s">
        <v>1422</v>
      </c>
      <c r="C891" s="544" t="s">
        <v>87</v>
      </c>
      <c r="D891" s="549" t="s">
        <v>225</v>
      </c>
      <c r="E891" s="550" t="s">
        <v>194</v>
      </c>
      <c r="F891" s="1070"/>
      <c r="G891" s="214">
        <v>2021</v>
      </c>
      <c r="H891" s="176" t="s">
        <v>1574</v>
      </c>
      <c r="I891" s="176" t="s">
        <v>217</v>
      </c>
      <c r="J891" s="330" t="s">
        <v>196</v>
      </c>
      <c r="K891" s="176" t="s">
        <v>1561</v>
      </c>
      <c r="L891" s="176" t="s">
        <v>167</v>
      </c>
      <c r="M891" s="327" t="s">
        <v>1469</v>
      </c>
      <c r="N891" s="55">
        <v>19</v>
      </c>
      <c r="O891" s="55">
        <f t="shared" si="1836"/>
        <v>18.95</v>
      </c>
      <c r="P891" s="55">
        <v>18.95</v>
      </c>
      <c r="Q891" s="55">
        <f t="shared" si="1837"/>
        <v>18.95</v>
      </c>
      <c r="R891" s="55">
        <f t="shared" si="1837"/>
        <v>18.95</v>
      </c>
      <c r="S891" s="55">
        <f t="shared" si="1837"/>
        <v>18.95</v>
      </c>
      <c r="T891" s="55">
        <f t="shared" si="1821"/>
        <v>18.95</v>
      </c>
      <c r="U891" s="55">
        <f t="shared" si="1821"/>
        <v>18.95</v>
      </c>
      <c r="V891" s="55">
        <f t="shared" si="1821"/>
        <v>18.95</v>
      </c>
      <c r="W891" s="55">
        <f t="shared" si="1821"/>
        <v>18.95</v>
      </c>
      <c r="X891" s="55">
        <v>18.95</v>
      </c>
      <c r="Y891" s="55">
        <f t="shared" ref="Y891:AA891" si="2003">X891</f>
        <v>18.95</v>
      </c>
      <c r="Z891" s="55">
        <f t="shared" si="2003"/>
        <v>18.95</v>
      </c>
      <c r="AA891" s="55">
        <f t="shared" si="2003"/>
        <v>18.95</v>
      </c>
      <c r="AB891" s="147">
        <f t="shared" si="1839"/>
        <v>1.56</v>
      </c>
      <c r="AC891" s="147">
        <v>1.56</v>
      </c>
      <c r="AD891" s="147">
        <f t="shared" ref="AD891:AJ891" si="2004">AC891</f>
        <v>1.56</v>
      </c>
      <c r="AE891" s="147">
        <f t="shared" si="2004"/>
        <v>1.56</v>
      </c>
      <c r="AF891" s="147">
        <f t="shared" si="2004"/>
        <v>1.56</v>
      </c>
      <c r="AG891" s="147">
        <f t="shared" si="2004"/>
        <v>1.56</v>
      </c>
      <c r="AH891" s="147">
        <f t="shared" si="2004"/>
        <v>1.56</v>
      </c>
      <c r="AI891" s="147">
        <f t="shared" si="2004"/>
        <v>1.56</v>
      </c>
      <c r="AJ891" s="147">
        <f t="shared" si="2004"/>
        <v>1.56</v>
      </c>
      <c r="AK891" s="147">
        <v>1.56</v>
      </c>
      <c r="AL891" s="147">
        <f t="shared" ref="AL891:AN891" si="2005">AK891</f>
        <v>1.56</v>
      </c>
      <c r="AM891" s="147">
        <f t="shared" si="2005"/>
        <v>1.56</v>
      </c>
      <c r="AN891" s="147">
        <f t="shared" si="2005"/>
        <v>1.56</v>
      </c>
      <c r="AO891" s="420">
        <v>0</v>
      </c>
      <c r="AP891" s="431">
        <f t="shared" si="1825"/>
        <v>0</v>
      </c>
      <c r="AQ891" s="385">
        <v>0</v>
      </c>
      <c r="AR891" s="237">
        <f t="shared" si="1826"/>
        <v>0</v>
      </c>
      <c r="AS891" s="96">
        <v>0</v>
      </c>
      <c r="AT891" s="431">
        <f t="shared" si="1827"/>
        <v>0</v>
      </c>
      <c r="AU891" s="420">
        <v>0</v>
      </c>
      <c r="AV891" s="431">
        <f t="shared" si="1828"/>
        <v>0</v>
      </c>
      <c r="AW891" s="385">
        <v>0</v>
      </c>
      <c r="AX891" s="431">
        <f t="shared" si="1829"/>
        <v>0</v>
      </c>
      <c r="AY891" s="386">
        <v>0</v>
      </c>
      <c r="AZ891" s="431">
        <f t="shared" si="1830"/>
        <v>0</v>
      </c>
      <c r="BA891" s="386">
        <v>0</v>
      </c>
      <c r="BB891" s="431">
        <f t="shared" si="1831"/>
        <v>0</v>
      </c>
      <c r="BC891" s="386">
        <v>0</v>
      </c>
      <c r="BD891" s="431">
        <f t="shared" si="1842"/>
        <v>0</v>
      </c>
      <c r="BE891" s="385">
        <v>0</v>
      </c>
      <c r="BF891" s="431">
        <f t="shared" si="1832"/>
        <v>0</v>
      </c>
      <c r="BG891" s="386">
        <v>0</v>
      </c>
      <c r="BH891" s="431">
        <f t="shared" si="1833"/>
        <v>0</v>
      </c>
      <c r="BI891" s="386">
        <v>0</v>
      </c>
      <c r="BJ891" s="431">
        <f t="shared" si="1834"/>
        <v>0</v>
      </c>
      <c r="BK891" s="385">
        <v>0</v>
      </c>
      <c r="BL891" s="445">
        <f t="shared" si="1835"/>
        <v>0</v>
      </c>
      <c r="BM891" s="77" t="s">
        <v>1583</v>
      </c>
      <c r="BN891" s="306"/>
      <c r="BO891" s="599"/>
      <c r="BP891" s="306" t="str">
        <f t="shared" si="1843"/>
        <v>N56959-KD1</v>
      </c>
    </row>
    <row r="892" spans="1:68" ht="14.25" hidden="1" customHeight="1">
      <c r="A892" s="493" t="s">
        <v>864</v>
      </c>
      <c r="B892" s="130" t="s">
        <v>1422</v>
      </c>
      <c r="C892" s="544" t="s">
        <v>87</v>
      </c>
      <c r="D892" s="549" t="s">
        <v>225</v>
      </c>
      <c r="E892" s="550" t="s">
        <v>194</v>
      </c>
      <c r="F892" s="1070"/>
      <c r="G892" s="214">
        <v>2024</v>
      </c>
      <c r="H892" s="176" t="s">
        <v>1574</v>
      </c>
      <c r="I892" s="176" t="s">
        <v>217</v>
      </c>
      <c r="J892" s="330" t="s">
        <v>196</v>
      </c>
      <c r="K892" s="176" t="s">
        <v>1561</v>
      </c>
      <c r="L892" s="176" t="s">
        <v>167</v>
      </c>
      <c r="M892" s="327" t="s">
        <v>1469</v>
      </c>
      <c r="N892" s="55">
        <v>18.38</v>
      </c>
      <c r="O892" s="55">
        <f t="shared" si="1836"/>
        <v>18.760000000000002</v>
      </c>
      <c r="P892" s="55">
        <v>18.760000000000002</v>
      </c>
      <c r="Q892" s="55">
        <f t="shared" si="1837"/>
        <v>18.760000000000002</v>
      </c>
      <c r="R892" s="55">
        <f t="shared" si="1837"/>
        <v>18.760000000000002</v>
      </c>
      <c r="S892" s="55">
        <f t="shared" si="1837"/>
        <v>18.760000000000002</v>
      </c>
      <c r="T892" s="55">
        <f t="shared" si="1821"/>
        <v>18.760000000000002</v>
      </c>
      <c r="U892" s="55">
        <f t="shared" si="1821"/>
        <v>18.760000000000002</v>
      </c>
      <c r="V892" s="55">
        <f t="shared" si="1821"/>
        <v>18.760000000000002</v>
      </c>
      <c r="W892" s="55">
        <f t="shared" si="1821"/>
        <v>18.760000000000002</v>
      </c>
      <c r="X892" s="55">
        <v>18.760000000000002</v>
      </c>
      <c r="Y892" s="55">
        <f t="shared" ref="Y892:AA892" si="2006">X892</f>
        <v>18.760000000000002</v>
      </c>
      <c r="Z892" s="55">
        <f t="shared" si="2006"/>
        <v>18.760000000000002</v>
      </c>
      <c r="AA892" s="55">
        <f t="shared" si="2006"/>
        <v>18.760000000000002</v>
      </c>
      <c r="AB892" s="147">
        <f t="shared" si="1839"/>
        <v>2.52</v>
      </c>
      <c r="AC892" s="147">
        <v>2.52</v>
      </c>
      <c r="AD892" s="147">
        <f t="shared" ref="AD892:AJ892" si="2007">AC892</f>
        <v>2.52</v>
      </c>
      <c r="AE892" s="147">
        <f t="shared" si="2007"/>
        <v>2.52</v>
      </c>
      <c r="AF892" s="147">
        <f t="shared" si="2007"/>
        <v>2.52</v>
      </c>
      <c r="AG892" s="147">
        <f t="shared" si="2007"/>
        <v>2.52</v>
      </c>
      <c r="AH892" s="147">
        <f t="shared" si="2007"/>
        <v>2.52</v>
      </c>
      <c r="AI892" s="147">
        <f t="shared" si="2007"/>
        <v>2.52</v>
      </c>
      <c r="AJ892" s="147">
        <f t="shared" si="2007"/>
        <v>2.52</v>
      </c>
      <c r="AK892" s="147">
        <v>2.52</v>
      </c>
      <c r="AL892" s="147">
        <f t="shared" ref="AL892:AN892" si="2008">AK892</f>
        <v>2.52</v>
      </c>
      <c r="AM892" s="147">
        <f t="shared" si="2008"/>
        <v>2.52</v>
      </c>
      <c r="AN892" s="147">
        <f t="shared" si="2008"/>
        <v>2.52</v>
      </c>
      <c r="AO892" s="420">
        <v>0</v>
      </c>
      <c r="AP892" s="431">
        <f t="shared" si="1825"/>
        <v>0</v>
      </c>
      <c r="AQ892" s="385">
        <v>12</v>
      </c>
      <c r="AR892" s="237">
        <f t="shared" si="1826"/>
        <v>30.240000000000002</v>
      </c>
      <c r="AS892" s="96">
        <v>36</v>
      </c>
      <c r="AT892" s="431">
        <f t="shared" si="1827"/>
        <v>90.72</v>
      </c>
      <c r="AU892" s="420">
        <v>108</v>
      </c>
      <c r="AV892" s="431">
        <f t="shared" si="1828"/>
        <v>272.16000000000003</v>
      </c>
      <c r="AW892" s="385">
        <v>132</v>
      </c>
      <c r="AX892" s="431">
        <f t="shared" si="1829"/>
        <v>332.64</v>
      </c>
      <c r="AY892" s="386">
        <v>12</v>
      </c>
      <c r="AZ892" s="431">
        <f t="shared" si="1830"/>
        <v>30.240000000000002</v>
      </c>
      <c r="BA892" s="386">
        <v>108</v>
      </c>
      <c r="BB892" s="431">
        <f t="shared" si="1831"/>
        <v>272.16000000000003</v>
      </c>
      <c r="BC892" s="386">
        <v>628</v>
      </c>
      <c r="BD892" s="431">
        <f t="shared" si="1842"/>
        <v>1582.56</v>
      </c>
      <c r="BE892" s="385">
        <v>552</v>
      </c>
      <c r="BF892" s="431">
        <f t="shared" si="1832"/>
        <v>1391.04</v>
      </c>
      <c r="BG892" s="386">
        <v>108</v>
      </c>
      <c r="BH892" s="431">
        <f t="shared" si="1833"/>
        <v>272.16000000000003</v>
      </c>
      <c r="BI892" s="386">
        <v>528</v>
      </c>
      <c r="BJ892" s="431">
        <f t="shared" si="1834"/>
        <v>1330.56</v>
      </c>
      <c r="BK892" s="385">
        <v>564</v>
      </c>
      <c r="BL892" s="445">
        <f t="shared" si="1835"/>
        <v>1421.28</v>
      </c>
      <c r="BM892" s="77" t="s">
        <v>1578</v>
      </c>
      <c r="BN892" s="306"/>
      <c r="BO892" s="599"/>
      <c r="BP892" s="306" t="str">
        <f t="shared" si="1843"/>
        <v>P09797-xx1</v>
      </c>
    </row>
    <row r="893" spans="1:68" ht="14.25" hidden="1" customHeight="1">
      <c r="A893" s="493" t="s">
        <v>864</v>
      </c>
      <c r="B893" s="130" t="s">
        <v>1422</v>
      </c>
      <c r="C893" s="544" t="s">
        <v>87</v>
      </c>
      <c r="D893" s="549" t="s">
        <v>225</v>
      </c>
      <c r="E893" s="550" t="s">
        <v>194</v>
      </c>
      <c r="F893" s="1070"/>
      <c r="G893" s="214">
        <v>2024</v>
      </c>
      <c r="H893" s="176" t="s">
        <v>1574</v>
      </c>
      <c r="I893" s="176" t="s">
        <v>217</v>
      </c>
      <c r="J893" s="330" t="s">
        <v>196</v>
      </c>
      <c r="K893" s="176" t="s">
        <v>1561</v>
      </c>
      <c r="L893" s="176" t="s">
        <v>167</v>
      </c>
      <c r="M893" s="327" t="s">
        <v>1469</v>
      </c>
      <c r="N893" s="55">
        <v>19.43</v>
      </c>
      <c r="O893" s="55">
        <f t="shared" si="1836"/>
        <v>19.809999999999999</v>
      </c>
      <c r="P893" s="55">
        <v>19.809999999999999</v>
      </c>
      <c r="Q893" s="55">
        <f t="shared" si="1837"/>
        <v>19.809999999999999</v>
      </c>
      <c r="R893" s="55">
        <f t="shared" si="1837"/>
        <v>19.809999999999999</v>
      </c>
      <c r="S893" s="55">
        <f t="shared" si="1837"/>
        <v>19.809999999999999</v>
      </c>
      <c r="T893" s="55">
        <f t="shared" si="1821"/>
        <v>19.809999999999999</v>
      </c>
      <c r="U893" s="55">
        <f t="shared" si="1821"/>
        <v>19.809999999999999</v>
      </c>
      <c r="V893" s="55">
        <f t="shared" si="1821"/>
        <v>19.809999999999999</v>
      </c>
      <c r="W893" s="55">
        <f t="shared" si="1821"/>
        <v>19.809999999999999</v>
      </c>
      <c r="X893" s="55">
        <v>19.809999999999999</v>
      </c>
      <c r="Y893" s="55">
        <f t="shared" ref="Y893:AA893" si="2009">X893</f>
        <v>19.809999999999999</v>
      </c>
      <c r="Z893" s="55">
        <f t="shared" si="2009"/>
        <v>19.809999999999999</v>
      </c>
      <c r="AA893" s="55">
        <f t="shared" si="2009"/>
        <v>19.809999999999999</v>
      </c>
      <c r="AB893" s="147">
        <f t="shared" si="1839"/>
        <v>2.52</v>
      </c>
      <c r="AC893" s="147">
        <v>2.52</v>
      </c>
      <c r="AD893" s="147">
        <f t="shared" ref="AD893:AJ893" si="2010">AC893</f>
        <v>2.52</v>
      </c>
      <c r="AE893" s="147">
        <f t="shared" si="2010"/>
        <v>2.52</v>
      </c>
      <c r="AF893" s="147">
        <f t="shared" si="2010"/>
        <v>2.52</v>
      </c>
      <c r="AG893" s="147">
        <f t="shared" si="2010"/>
        <v>2.52</v>
      </c>
      <c r="AH893" s="147">
        <f t="shared" si="2010"/>
        <v>2.52</v>
      </c>
      <c r="AI893" s="147">
        <f t="shared" si="2010"/>
        <v>2.52</v>
      </c>
      <c r="AJ893" s="147">
        <f t="shared" si="2010"/>
        <v>2.52</v>
      </c>
      <c r="AK893" s="147">
        <v>2.52</v>
      </c>
      <c r="AL893" s="147">
        <f t="shared" ref="AL893:AN893" si="2011">AK893</f>
        <v>2.52</v>
      </c>
      <c r="AM893" s="147">
        <f t="shared" si="2011"/>
        <v>2.52</v>
      </c>
      <c r="AN893" s="147">
        <f t="shared" si="2011"/>
        <v>2.52</v>
      </c>
      <c r="AO893" s="420">
        <v>0</v>
      </c>
      <c r="AP893" s="431">
        <f t="shared" si="1825"/>
        <v>0</v>
      </c>
      <c r="AQ893" s="385">
        <v>0</v>
      </c>
      <c r="AR893" s="237">
        <f t="shared" si="1826"/>
        <v>0</v>
      </c>
      <c r="AS893" s="96">
        <v>0</v>
      </c>
      <c r="AT893" s="431">
        <f t="shared" si="1827"/>
        <v>0</v>
      </c>
      <c r="AU893" s="420">
        <v>0</v>
      </c>
      <c r="AV893" s="431">
        <f t="shared" si="1828"/>
        <v>0</v>
      </c>
      <c r="AW893" s="385">
        <v>0</v>
      </c>
      <c r="AX893" s="431">
        <f t="shared" si="1829"/>
        <v>0</v>
      </c>
      <c r="AY893" s="386">
        <v>0</v>
      </c>
      <c r="AZ893" s="431">
        <f t="shared" si="1830"/>
        <v>0</v>
      </c>
      <c r="BA893" s="386">
        <v>0</v>
      </c>
      <c r="BB893" s="431">
        <f t="shared" si="1831"/>
        <v>0</v>
      </c>
      <c r="BC893" s="386">
        <v>0</v>
      </c>
      <c r="BD893" s="431">
        <f t="shared" si="1842"/>
        <v>0</v>
      </c>
      <c r="BE893" s="385">
        <v>0</v>
      </c>
      <c r="BF893" s="431">
        <f t="shared" si="1832"/>
        <v>0</v>
      </c>
      <c r="BG893" s="386">
        <v>0</v>
      </c>
      <c r="BH893" s="431">
        <f t="shared" si="1833"/>
        <v>0</v>
      </c>
      <c r="BI893" s="386">
        <v>0</v>
      </c>
      <c r="BJ893" s="431">
        <f t="shared" si="1834"/>
        <v>0</v>
      </c>
      <c r="BK893" s="385">
        <v>0</v>
      </c>
      <c r="BL893" s="445">
        <f t="shared" si="1835"/>
        <v>0</v>
      </c>
      <c r="BM893" s="77" t="s">
        <v>1584</v>
      </c>
      <c r="BN893" s="306"/>
      <c r="BO893" s="599"/>
      <c r="BP893" s="306" t="str">
        <f t="shared" si="1843"/>
        <v>P09797-KD1</v>
      </c>
    </row>
    <row r="894" spans="1:68" ht="14.25" hidden="1" customHeight="1">
      <c r="A894" s="493" t="s">
        <v>864</v>
      </c>
      <c r="B894" s="130" t="s">
        <v>1422</v>
      </c>
      <c r="C894" s="544" t="s">
        <v>87</v>
      </c>
      <c r="D894" s="549" t="s">
        <v>225</v>
      </c>
      <c r="E894" s="550" t="s">
        <v>194</v>
      </c>
      <c r="F894" s="1070"/>
      <c r="G894" s="214">
        <v>2021</v>
      </c>
      <c r="H894" s="176" t="s">
        <v>1574</v>
      </c>
      <c r="I894" s="176" t="s">
        <v>217</v>
      </c>
      <c r="J894" s="330" t="s">
        <v>196</v>
      </c>
      <c r="K894" s="176" t="s">
        <v>1559</v>
      </c>
      <c r="L894" s="176" t="s">
        <v>167</v>
      </c>
      <c r="M894" s="327" t="s">
        <v>870</v>
      </c>
      <c r="N894" s="55">
        <v>17.55</v>
      </c>
      <c r="O894" s="55">
        <f t="shared" si="1836"/>
        <v>18.48</v>
      </c>
      <c r="P894" s="55">
        <v>18.48</v>
      </c>
      <c r="Q894" s="55">
        <f t="shared" si="1837"/>
        <v>18.48</v>
      </c>
      <c r="R894" s="55">
        <f t="shared" si="1837"/>
        <v>18.48</v>
      </c>
      <c r="S894" s="55">
        <f t="shared" si="1837"/>
        <v>18.48</v>
      </c>
      <c r="T894" s="55">
        <f t="shared" si="1821"/>
        <v>18.48</v>
      </c>
      <c r="U894" s="55">
        <f t="shared" si="1821"/>
        <v>18.48</v>
      </c>
      <c r="V894" s="55">
        <f t="shared" si="1821"/>
        <v>18.48</v>
      </c>
      <c r="W894" s="55">
        <f t="shared" si="1821"/>
        <v>18.48</v>
      </c>
      <c r="X894" s="55">
        <v>18.48</v>
      </c>
      <c r="Y894" s="55">
        <f t="shared" ref="Y894:AA894" si="2012">X894</f>
        <v>18.48</v>
      </c>
      <c r="Z894" s="55">
        <f t="shared" si="2012"/>
        <v>18.48</v>
      </c>
      <c r="AA894" s="55">
        <f t="shared" si="2012"/>
        <v>18.48</v>
      </c>
      <c r="AB894" s="147">
        <f t="shared" si="1839"/>
        <v>2.4500000000000002</v>
      </c>
      <c r="AC894" s="147">
        <v>2.4500000000000002</v>
      </c>
      <c r="AD894" s="147">
        <f t="shared" ref="AD894:AJ894" si="2013">AC894</f>
        <v>2.4500000000000002</v>
      </c>
      <c r="AE894" s="147">
        <f t="shared" si="2013"/>
        <v>2.4500000000000002</v>
      </c>
      <c r="AF894" s="147">
        <f t="shared" si="2013"/>
        <v>2.4500000000000002</v>
      </c>
      <c r="AG894" s="147">
        <f t="shared" si="2013"/>
        <v>2.4500000000000002</v>
      </c>
      <c r="AH894" s="147">
        <f t="shared" si="2013"/>
        <v>2.4500000000000002</v>
      </c>
      <c r="AI894" s="147">
        <f t="shared" si="2013"/>
        <v>2.4500000000000002</v>
      </c>
      <c r="AJ894" s="147">
        <f t="shared" si="2013"/>
        <v>2.4500000000000002</v>
      </c>
      <c r="AK894" s="147">
        <v>2.4500000000000002</v>
      </c>
      <c r="AL894" s="147">
        <f t="shared" ref="AL894:AN894" si="2014">AK894</f>
        <v>2.4500000000000002</v>
      </c>
      <c r="AM894" s="147">
        <f t="shared" si="2014"/>
        <v>2.4500000000000002</v>
      </c>
      <c r="AN894" s="147">
        <f t="shared" si="2014"/>
        <v>2.4500000000000002</v>
      </c>
      <c r="AO894" s="420">
        <v>1524</v>
      </c>
      <c r="AP894" s="431">
        <f t="shared" si="1825"/>
        <v>3733.8</v>
      </c>
      <c r="AQ894" s="385">
        <v>3876</v>
      </c>
      <c r="AR894" s="237">
        <f t="shared" si="1826"/>
        <v>9496.2000000000007</v>
      </c>
      <c r="AS894" s="96">
        <v>576</v>
      </c>
      <c r="AT894" s="431">
        <f t="shared" si="1827"/>
        <v>1411.2</v>
      </c>
      <c r="AU894" s="420">
        <v>144</v>
      </c>
      <c r="AV894" s="431">
        <f t="shared" si="1828"/>
        <v>352.8</v>
      </c>
      <c r="AW894" s="385">
        <v>3912</v>
      </c>
      <c r="AX894" s="431">
        <f t="shared" si="1829"/>
        <v>9584.4000000000015</v>
      </c>
      <c r="AY894" s="386">
        <v>144</v>
      </c>
      <c r="AZ894" s="431">
        <f t="shared" si="1830"/>
        <v>352.8</v>
      </c>
      <c r="BA894" s="386">
        <v>0</v>
      </c>
      <c r="BB894" s="431">
        <f t="shared" si="1831"/>
        <v>0</v>
      </c>
      <c r="BC894" s="386">
        <v>0</v>
      </c>
      <c r="BD894" s="431">
        <f t="shared" si="1842"/>
        <v>0</v>
      </c>
      <c r="BE894" s="385">
        <v>0</v>
      </c>
      <c r="BF894" s="431">
        <f t="shared" si="1832"/>
        <v>0</v>
      </c>
      <c r="BG894" s="386">
        <v>0</v>
      </c>
      <c r="BH894" s="431">
        <f t="shared" si="1833"/>
        <v>0</v>
      </c>
      <c r="BI894" s="386">
        <v>0</v>
      </c>
      <c r="BJ894" s="431">
        <f t="shared" si="1834"/>
        <v>0</v>
      </c>
      <c r="BK894" s="385">
        <v>0</v>
      </c>
      <c r="BL894" s="445">
        <f t="shared" si="1835"/>
        <v>0</v>
      </c>
      <c r="BM894" s="77" t="s">
        <v>346</v>
      </c>
      <c r="BN894" s="306"/>
      <c r="BO894" s="599"/>
      <c r="BP894" s="306" t="str">
        <f t="shared" si="1843"/>
        <v>M55011-xx1</v>
      </c>
    </row>
    <row r="895" spans="1:68" ht="14.25" hidden="1" customHeight="1">
      <c r="A895" s="493" t="s">
        <v>864</v>
      </c>
      <c r="B895" s="130" t="s">
        <v>1422</v>
      </c>
      <c r="C895" s="544" t="s">
        <v>87</v>
      </c>
      <c r="D895" s="549" t="s">
        <v>225</v>
      </c>
      <c r="E895" s="550" t="s">
        <v>194</v>
      </c>
      <c r="F895" s="1070"/>
      <c r="G895" s="214">
        <v>2021</v>
      </c>
      <c r="H895" s="176" t="s">
        <v>1574</v>
      </c>
      <c r="I895" s="176" t="s">
        <v>217</v>
      </c>
      <c r="J895" s="330" t="s">
        <v>196</v>
      </c>
      <c r="K895" s="176" t="s">
        <v>1559</v>
      </c>
      <c r="L895" s="176" t="s">
        <v>167</v>
      </c>
      <c r="M895" s="327" t="s">
        <v>870</v>
      </c>
      <c r="N895" s="55">
        <v>18.600000000000001</v>
      </c>
      <c r="O895" s="55">
        <f t="shared" si="1836"/>
        <v>19.53</v>
      </c>
      <c r="P895" s="55">
        <v>19.53</v>
      </c>
      <c r="Q895" s="55">
        <f t="shared" si="1837"/>
        <v>19.53</v>
      </c>
      <c r="R895" s="55">
        <f t="shared" si="1837"/>
        <v>19.53</v>
      </c>
      <c r="S895" s="55">
        <f t="shared" si="1837"/>
        <v>19.53</v>
      </c>
      <c r="T895" s="55">
        <f t="shared" si="1821"/>
        <v>19.53</v>
      </c>
      <c r="U895" s="55">
        <f t="shared" si="1821"/>
        <v>19.53</v>
      </c>
      <c r="V895" s="55">
        <f t="shared" si="1821"/>
        <v>19.53</v>
      </c>
      <c r="W895" s="55">
        <f t="shared" si="1821"/>
        <v>19.53</v>
      </c>
      <c r="X895" s="55">
        <v>19.53</v>
      </c>
      <c r="Y895" s="55">
        <f t="shared" ref="Y895:AA895" si="2015">X895</f>
        <v>19.53</v>
      </c>
      <c r="Z895" s="55">
        <f t="shared" si="2015"/>
        <v>19.53</v>
      </c>
      <c r="AA895" s="55">
        <f t="shared" si="2015"/>
        <v>19.53</v>
      </c>
      <c r="AB895" s="147">
        <f t="shared" si="1839"/>
        <v>2.5</v>
      </c>
      <c r="AC895" s="147">
        <v>2.5</v>
      </c>
      <c r="AD895" s="147">
        <f t="shared" ref="AD895:AJ895" si="2016">AC895</f>
        <v>2.5</v>
      </c>
      <c r="AE895" s="147">
        <f t="shared" si="2016"/>
        <v>2.5</v>
      </c>
      <c r="AF895" s="147">
        <f t="shared" si="2016"/>
        <v>2.5</v>
      </c>
      <c r="AG895" s="147">
        <f t="shared" si="2016"/>
        <v>2.5</v>
      </c>
      <c r="AH895" s="147">
        <f t="shared" si="2016"/>
        <v>2.5</v>
      </c>
      <c r="AI895" s="147">
        <f t="shared" si="2016"/>
        <v>2.5</v>
      </c>
      <c r="AJ895" s="147">
        <f t="shared" si="2016"/>
        <v>2.5</v>
      </c>
      <c r="AK895" s="147">
        <v>2.5</v>
      </c>
      <c r="AL895" s="147">
        <f t="shared" ref="AL895:AN895" si="2017">AK895</f>
        <v>2.5</v>
      </c>
      <c r="AM895" s="147">
        <f t="shared" si="2017"/>
        <v>2.5</v>
      </c>
      <c r="AN895" s="147">
        <f t="shared" si="2017"/>
        <v>2.5</v>
      </c>
      <c r="AO895" s="420">
        <v>0</v>
      </c>
      <c r="AP895" s="431">
        <f t="shared" si="1825"/>
        <v>0</v>
      </c>
      <c r="AQ895" s="385">
        <v>0</v>
      </c>
      <c r="AR895" s="237">
        <f t="shared" si="1826"/>
        <v>0</v>
      </c>
      <c r="AS895" s="96">
        <v>0</v>
      </c>
      <c r="AT895" s="431">
        <f t="shared" si="1827"/>
        <v>0</v>
      </c>
      <c r="AU895" s="420">
        <v>0</v>
      </c>
      <c r="AV895" s="431">
        <f t="shared" si="1828"/>
        <v>0</v>
      </c>
      <c r="AW895" s="385">
        <v>0</v>
      </c>
      <c r="AX895" s="431">
        <f t="shared" si="1829"/>
        <v>0</v>
      </c>
      <c r="AY895" s="386">
        <v>0</v>
      </c>
      <c r="AZ895" s="431">
        <f t="shared" si="1830"/>
        <v>0</v>
      </c>
      <c r="BA895" s="386">
        <v>0</v>
      </c>
      <c r="BB895" s="431">
        <f t="shared" si="1831"/>
        <v>0</v>
      </c>
      <c r="BC895" s="386">
        <v>0</v>
      </c>
      <c r="BD895" s="431">
        <f t="shared" si="1842"/>
        <v>0</v>
      </c>
      <c r="BE895" s="385">
        <v>0</v>
      </c>
      <c r="BF895" s="431">
        <f t="shared" si="1832"/>
        <v>0</v>
      </c>
      <c r="BG895" s="386">
        <v>0</v>
      </c>
      <c r="BH895" s="431">
        <f t="shared" si="1833"/>
        <v>0</v>
      </c>
      <c r="BI895" s="386">
        <v>0</v>
      </c>
      <c r="BJ895" s="431">
        <f t="shared" si="1834"/>
        <v>0</v>
      </c>
      <c r="BK895" s="385">
        <v>0</v>
      </c>
      <c r="BL895" s="445">
        <f t="shared" si="1835"/>
        <v>0</v>
      </c>
      <c r="BM895" s="77" t="s">
        <v>1579</v>
      </c>
      <c r="BN895" s="306"/>
      <c r="BO895" s="599"/>
      <c r="BP895" s="306" t="str">
        <f t="shared" si="1843"/>
        <v>M55011-KD1</v>
      </c>
    </row>
    <row r="896" spans="1:68" ht="14.25" hidden="1" customHeight="1">
      <c r="A896" s="493" t="s">
        <v>864</v>
      </c>
      <c r="B896" s="130" t="s">
        <v>1422</v>
      </c>
      <c r="C896" s="544" t="s">
        <v>87</v>
      </c>
      <c r="D896" s="549" t="s">
        <v>225</v>
      </c>
      <c r="E896" s="550" t="s">
        <v>194</v>
      </c>
      <c r="F896" s="1070"/>
      <c r="G896" s="214">
        <v>2021</v>
      </c>
      <c r="H896" s="176" t="s">
        <v>1574</v>
      </c>
      <c r="I896" s="176" t="s">
        <v>217</v>
      </c>
      <c r="J896" s="330" t="s">
        <v>196</v>
      </c>
      <c r="K896" s="176" t="s">
        <v>1559</v>
      </c>
      <c r="L896" s="176" t="s">
        <v>167</v>
      </c>
      <c r="M896" s="327" t="s">
        <v>870</v>
      </c>
      <c r="N896" s="55">
        <v>17.510000000000002</v>
      </c>
      <c r="O896" s="55">
        <f t="shared" si="1836"/>
        <v>18.010000000000002</v>
      </c>
      <c r="P896" s="55">
        <v>18.010000000000002</v>
      </c>
      <c r="Q896" s="55">
        <f t="shared" si="1837"/>
        <v>18.010000000000002</v>
      </c>
      <c r="R896" s="55">
        <f t="shared" si="1837"/>
        <v>18.010000000000002</v>
      </c>
      <c r="S896" s="55">
        <f t="shared" si="1837"/>
        <v>18.010000000000002</v>
      </c>
      <c r="T896" s="55">
        <f t="shared" si="1821"/>
        <v>18.010000000000002</v>
      </c>
      <c r="U896" s="55">
        <f t="shared" si="1821"/>
        <v>18.010000000000002</v>
      </c>
      <c r="V896" s="55">
        <f t="shared" si="1821"/>
        <v>18.010000000000002</v>
      </c>
      <c r="W896" s="55">
        <f t="shared" si="1821"/>
        <v>18.010000000000002</v>
      </c>
      <c r="X896" s="55">
        <v>18.010000000000002</v>
      </c>
      <c r="Y896" s="55">
        <f t="shared" ref="Y896:AA896" si="2018">X896</f>
        <v>18.010000000000002</v>
      </c>
      <c r="Z896" s="55">
        <f t="shared" si="2018"/>
        <v>18.010000000000002</v>
      </c>
      <c r="AA896" s="55">
        <f t="shared" si="2018"/>
        <v>18.010000000000002</v>
      </c>
      <c r="AB896" s="147">
        <f t="shared" si="1839"/>
        <v>1.52</v>
      </c>
      <c r="AC896" s="147">
        <v>1.52</v>
      </c>
      <c r="AD896" s="147">
        <f t="shared" ref="AD896:AJ896" si="2019">AC896</f>
        <v>1.52</v>
      </c>
      <c r="AE896" s="147">
        <f t="shared" si="2019"/>
        <v>1.52</v>
      </c>
      <c r="AF896" s="147">
        <f t="shared" si="2019"/>
        <v>1.52</v>
      </c>
      <c r="AG896" s="147">
        <f t="shared" si="2019"/>
        <v>1.52</v>
      </c>
      <c r="AH896" s="147">
        <f t="shared" si="2019"/>
        <v>1.52</v>
      </c>
      <c r="AI896" s="147">
        <f t="shared" si="2019"/>
        <v>1.52</v>
      </c>
      <c r="AJ896" s="147">
        <f t="shared" si="2019"/>
        <v>1.52</v>
      </c>
      <c r="AK896" s="147">
        <v>1.52</v>
      </c>
      <c r="AL896" s="147">
        <f t="shared" ref="AL896:AN896" si="2020">AK896</f>
        <v>1.52</v>
      </c>
      <c r="AM896" s="147">
        <f t="shared" si="2020"/>
        <v>1.52</v>
      </c>
      <c r="AN896" s="147">
        <f t="shared" si="2020"/>
        <v>1.52</v>
      </c>
      <c r="AO896" s="420">
        <v>3264</v>
      </c>
      <c r="AP896" s="431">
        <f>(AO896*AC896)</f>
        <v>4961.28</v>
      </c>
      <c r="AQ896" s="385">
        <v>6672</v>
      </c>
      <c r="AR896" s="237">
        <f t="shared" si="1826"/>
        <v>10141.44</v>
      </c>
      <c r="AS896" s="96">
        <v>5424</v>
      </c>
      <c r="AT896" s="431">
        <f t="shared" si="1827"/>
        <v>8244.48</v>
      </c>
      <c r="AU896" s="420">
        <v>3852</v>
      </c>
      <c r="AV896" s="431">
        <f t="shared" si="1828"/>
        <v>5855.04</v>
      </c>
      <c r="AW896" s="385">
        <v>2796</v>
      </c>
      <c r="AX896" s="431">
        <f t="shared" si="1829"/>
        <v>4249.92</v>
      </c>
      <c r="AY896" s="386">
        <v>1224</v>
      </c>
      <c r="AZ896" s="431">
        <f t="shared" si="1830"/>
        <v>1860.48</v>
      </c>
      <c r="BA896" s="386">
        <v>924</v>
      </c>
      <c r="BB896" s="431">
        <f t="shared" si="1831"/>
        <v>1404.48</v>
      </c>
      <c r="BC896" s="386">
        <v>444</v>
      </c>
      <c r="BD896" s="431">
        <f t="shared" si="1842"/>
        <v>674.88</v>
      </c>
      <c r="BE896" s="385">
        <v>492</v>
      </c>
      <c r="BF896" s="431">
        <f t="shared" si="1832"/>
        <v>747.84</v>
      </c>
      <c r="BG896" s="386">
        <v>168</v>
      </c>
      <c r="BH896" s="431">
        <f t="shared" si="1833"/>
        <v>255.36</v>
      </c>
      <c r="BI896" s="386">
        <v>276</v>
      </c>
      <c r="BJ896" s="431">
        <f t="shared" si="1834"/>
        <v>419.52</v>
      </c>
      <c r="BK896" s="385">
        <v>360</v>
      </c>
      <c r="BL896" s="445">
        <f t="shared" si="1835"/>
        <v>547.20000000000005</v>
      </c>
      <c r="BM896" s="77" t="s">
        <v>1575</v>
      </c>
      <c r="BN896" s="306"/>
      <c r="BO896" s="599"/>
      <c r="BP896" s="306" t="str">
        <f t="shared" si="1843"/>
        <v>N56960-xx1</v>
      </c>
    </row>
    <row r="897" spans="1:68" ht="14.25" hidden="1" customHeight="1">
      <c r="A897" s="493" t="s">
        <v>864</v>
      </c>
      <c r="B897" s="130" t="s">
        <v>1422</v>
      </c>
      <c r="C897" s="544" t="s">
        <v>87</v>
      </c>
      <c r="D897" s="549" t="s">
        <v>225</v>
      </c>
      <c r="E897" s="550" t="s">
        <v>194</v>
      </c>
      <c r="F897" s="1070"/>
      <c r="G897" s="214">
        <v>2021</v>
      </c>
      <c r="H897" s="176" t="s">
        <v>1574</v>
      </c>
      <c r="I897" s="176" t="s">
        <v>217</v>
      </c>
      <c r="J897" s="330" t="s">
        <v>196</v>
      </c>
      <c r="K897" s="176" t="s">
        <v>1559</v>
      </c>
      <c r="L897" s="176" t="s">
        <v>167</v>
      </c>
      <c r="M897" s="327" t="s">
        <v>870</v>
      </c>
      <c r="N897" s="55">
        <v>18.560000000000002</v>
      </c>
      <c r="O897" s="55">
        <f t="shared" si="1836"/>
        <v>19.059999999999999</v>
      </c>
      <c r="P897" s="55">
        <v>19.059999999999999</v>
      </c>
      <c r="Q897" s="55">
        <f t="shared" si="1837"/>
        <v>19.059999999999999</v>
      </c>
      <c r="R897" s="55">
        <f t="shared" si="1837"/>
        <v>19.059999999999999</v>
      </c>
      <c r="S897" s="55">
        <f t="shared" si="1837"/>
        <v>19.059999999999999</v>
      </c>
      <c r="T897" s="55">
        <f t="shared" si="1821"/>
        <v>19.059999999999999</v>
      </c>
      <c r="U897" s="55">
        <f t="shared" si="1821"/>
        <v>19.059999999999999</v>
      </c>
      <c r="V897" s="55">
        <f t="shared" si="1821"/>
        <v>19.059999999999999</v>
      </c>
      <c r="W897" s="55">
        <f t="shared" si="1821"/>
        <v>19.059999999999999</v>
      </c>
      <c r="X897" s="55">
        <v>19.059999999999999</v>
      </c>
      <c r="Y897" s="55">
        <f t="shared" ref="Y897:AA897" si="2021">X897</f>
        <v>19.059999999999999</v>
      </c>
      <c r="Z897" s="55">
        <f t="shared" si="2021"/>
        <v>19.059999999999999</v>
      </c>
      <c r="AA897" s="55">
        <f t="shared" si="2021"/>
        <v>19.059999999999999</v>
      </c>
      <c r="AB897" s="147">
        <f t="shared" si="1839"/>
        <v>1.56</v>
      </c>
      <c r="AC897" s="147">
        <v>1.56</v>
      </c>
      <c r="AD897" s="147">
        <f t="shared" ref="AD897:AJ897" si="2022">AC897</f>
        <v>1.56</v>
      </c>
      <c r="AE897" s="147">
        <f t="shared" si="2022"/>
        <v>1.56</v>
      </c>
      <c r="AF897" s="147">
        <f t="shared" si="2022"/>
        <v>1.56</v>
      </c>
      <c r="AG897" s="147">
        <f t="shared" si="2022"/>
        <v>1.56</v>
      </c>
      <c r="AH897" s="147">
        <f t="shared" si="2022"/>
        <v>1.56</v>
      </c>
      <c r="AI897" s="147">
        <f t="shared" si="2022"/>
        <v>1.56</v>
      </c>
      <c r="AJ897" s="147">
        <f t="shared" si="2022"/>
        <v>1.56</v>
      </c>
      <c r="AK897" s="147">
        <v>1.56</v>
      </c>
      <c r="AL897" s="147">
        <f t="shared" ref="AL897:AN897" si="2023">AK897</f>
        <v>1.56</v>
      </c>
      <c r="AM897" s="147">
        <f t="shared" si="2023"/>
        <v>1.56</v>
      </c>
      <c r="AN897" s="147">
        <f t="shared" si="2023"/>
        <v>1.56</v>
      </c>
      <c r="AO897" s="420">
        <v>0</v>
      </c>
      <c r="AP897" s="431">
        <f t="shared" si="1825"/>
        <v>0</v>
      </c>
      <c r="AQ897" s="385">
        <v>0</v>
      </c>
      <c r="AR897" s="237">
        <f t="shared" si="1826"/>
        <v>0</v>
      </c>
      <c r="AS897" s="96">
        <v>552</v>
      </c>
      <c r="AT897" s="431">
        <f t="shared" si="1827"/>
        <v>861.12</v>
      </c>
      <c r="AU897" s="420">
        <v>0</v>
      </c>
      <c r="AV897" s="431">
        <f t="shared" si="1828"/>
        <v>0</v>
      </c>
      <c r="AW897" s="385">
        <v>0</v>
      </c>
      <c r="AX897" s="431">
        <f t="shared" si="1829"/>
        <v>0</v>
      </c>
      <c r="AY897" s="386">
        <v>0</v>
      </c>
      <c r="AZ897" s="431">
        <f t="shared" si="1830"/>
        <v>0</v>
      </c>
      <c r="BA897" s="386">
        <v>0</v>
      </c>
      <c r="BB897" s="431">
        <f t="shared" si="1831"/>
        <v>0</v>
      </c>
      <c r="BC897" s="386">
        <v>0</v>
      </c>
      <c r="BD897" s="431">
        <f t="shared" si="1842"/>
        <v>0</v>
      </c>
      <c r="BE897" s="386">
        <v>0</v>
      </c>
      <c r="BF897" s="431">
        <f t="shared" si="1832"/>
        <v>0</v>
      </c>
      <c r="BG897" s="386">
        <v>0</v>
      </c>
      <c r="BH897" s="431">
        <f t="shared" si="1833"/>
        <v>0</v>
      </c>
      <c r="BI897" s="386">
        <v>0</v>
      </c>
      <c r="BJ897" s="431">
        <f t="shared" si="1834"/>
        <v>0</v>
      </c>
      <c r="BK897" s="386">
        <v>0</v>
      </c>
      <c r="BL897" s="445">
        <f t="shared" si="1835"/>
        <v>0</v>
      </c>
      <c r="BM897" s="77" t="s">
        <v>1580</v>
      </c>
      <c r="BN897" s="306"/>
      <c r="BO897" s="599"/>
      <c r="BP897" s="306" t="str">
        <f t="shared" si="1843"/>
        <v>N56960-KD1</v>
      </c>
    </row>
    <row r="898" spans="1:68" ht="14.25" hidden="1" customHeight="1">
      <c r="A898" s="493" t="s">
        <v>864</v>
      </c>
      <c r="B898" s="130" t="s">
        <v>1422</v>
      </c>
      <c r="C898" s="544" t="s">
        <v>87</v>
      </c>
      <c r="D898" s="549" t="s">
        <v>225</v>
      </c>
      <c r="E898" s="550" t="s">
        <v>194</v>
      </c>
      <c r="F898" s="1070"/>
      <c r="G898" s="214">
        <v>2021</v>
      </c>
      <c r="H898" s="176" t="s">
        <v>1574</v>
      </c>
      <c r="I898" s="176" t="s">
        <v>217</v>
      </c>
      <c r="J898" s="330" t="s">
        <v>196</v>
      </c>
      <c r="K898" s="176" t="s">
        <v>1559</v>
      </c>
      <c r="L898" s="176" t="s">
        <v>167</v>
      </c>
      <c r="M898" s="327" t="s">
        <v>870</v>
      </c>
      <c r="N898" s="55">
        <v>17.510000000000002</v>
      </c>
      <c r="O898" s="55">
        <f t="shared" si="1836"/>
        <v>17.89</v>
      </c>
      <c r="P898" s="55">
        <v>17.89</v>
      </c>
      <c r="Q898" s="55">
        <f t="shared" si="1837"/>
        <v>17.89</v>
      </c>
      <c r="R898" s="55">
        <f t="shared" si="1837"/>
        <v>17.89</v>
      </c>
      <c r="S898" s="55">
        <f t="shared" si="1837"/>
        <v>17.89</v>
      </c>
      <c r="T898" s="55">
        <f t="shared" si="1821"/>
        <v>17.89</v>
      </c>
      <c r="U898" s="55">
        <f t="shared" si="1821"/>
        <v>17.89</v>
      </c>
      <c r="V898" s="55">
        <f t="shared" si="1821"/>
        <v>17.89</v>
      </c>
      <c r="W898" s="55">
        <f t="shared" si="1821"/>
        <v>17.89</v>
      </c>
      <c r="X898" s="55">
        <v>17.89</v>
      </c>
      <c r="Y898" s="55">
        <f t="shared" ref="Y898:AA898" si="2024">X898</f>
        <v>17.89</v>
      </c>
      <c r="Z898" s="55">
        <f t="shared" si="2024"/>
        <v>17.89</v>
      </c>
      <c r="AA898" s="55">
        <f t="shared" si="2024"/>
        <v>17.89</v>
      </c>
      <c r="AB898" s="147">
        <f t="shared" si="1839"/>
        <v>1.51</v>
      </c>
      <c r="AC898" s="147">
        <v>1.51</v>
      </c>
      <c r="AD898" s="147">
        <f t="shared" ref="AD898:AJ898" si="2025">AC898</f>
        <v>1.51</v>
      </c>
      <c r="AE898" s="147">
        <f t="shared" si="2025"/>
        <v>1.51</v>
      </c>
      <c r="AF898" s="147">
        <f t="shared" si="2025"/>
        <v>1.51</v>
      </c>
      <c r="AG898" s="147">
        <f t="shared" si="2025"/>
        <v>1.51</v>
      </c>
      <c r="AH898" s="147">
        <f t="shared" si="2025"/>
        <v>1.51</v>
      </c>
      <c r="AI898" s="147">
        <f t="shared" si="2025"/>
        <v>1.51</v>
      </c>
      <c r="AJ898" s="147">
        <f t="shared" si="2025"/>
        <v>1.51</v>
      </c>
      <c r="AK898" s="147">
        <v>1.51</v>
      </c>
      <c r="AL898" s="147">
        <f t="shared" ref="AL898:AN898" si="2026">AK898</f>
        <v>1.51</v>
      </c>
      <c r="AM898" s="147">
        <f t="shared" si="2026"/>
        <v>1.51</v>
      </c>
      <c r="AN898" s="147">
        <f t="shared" si="2026"/>
        <v>1.51</v>
      </c>
      <c r="AO898" s="420">
        <v>552</v>
      </c>
      <c r="AP898" s="431">
        <f t="shared" si="1825"/>
        <v>833.52</v>
      </c>
      <c r="AQ898" s="385">
        <v>132</v>
      </c>
      <c r="AR898" s="237">
        <f t="shared" si="1826"/>
        <v>199.32</v>
      </c>
      <c r="AS898" s="96">
        <v>228</v>
      </c>
      <c r="AT898" s="431">
        <f t="shared" si="1827"/>
        <v>344.28000000000003</v>
      </c>
      <c r="AU898" s="420">
        <v>852</v>
      </c>
      <c r="AV898" s="431">
        <f t="shared" si="1828"/>
        <v>1286.52</v>
      </c>
      <c r="AW898" s="385">
        <v>72</v>
      </c>
      <c r="AX898" s="431">
        <f t="shared" si="1829"/>
        <v>108.72</v>
      </c>
      <c r="AY898" s="386">
        <v>0</v>
      </c>
      <c r="AZ898" s="431">
        <f t="shared" si="1830"/>
        <v>0</v>
      </c>
      <c r="BA898" s="386">
        <v>48</v>
      </c>
      <c r="BB898" s="431">
        <f t="shared" si="1831"/>
        <v>72.48</v>
      </c>
      <c r="BC898" s="386">
        <v>12</v>
      </c>
      <c r="BD898" s="431">
        <f t="shared" si="1842"/>
        <v>18.12</v>
      </c>
      <c r="BE898" s="385">
        <v>0</v>
      </c>
      <c r="BF898" s="431">
        <f t="shared" si="1832"/>
        <v>0</v>
      </c>
      <c r="BG898" s="386">
        <v>0</v>
      </c>
      <c r="BH898" s="431">
        <f t="shared" si="1833"/>
        <v>0</v>
      </c>
      <c r="BI898" s="386">
        <v>0</v>
      </c>
      <c r="BJ898" s="431">
        <f t="shared" si="1834"/>
        <v>0</v>
      </c>
      <c r="BK898" s="385">
        <v>0</v>
      </c>
      <c r="BL898" s="445">
        <f t="shared" si="1835"/>
        <v>0</v>
      </c>
      <c r="BM898" s="77" t="s">
        <v>1585</v>
      </c>
      <c r="BN898" s="306"/>
      <c r="BO898" s="599"/>
      <c r="BP898" s="306" t="str">
        <f t="shared" si="1843"/>
        <v>N56960-291</v>
      </c>
    </row>
    <row r="899" spans="1:68" ht="14.25" hidden="1" customHeight="1">
      <c r="A899" s="493" t="s">
        <v>864</v>
      </c>
      <c r="B899" s="130" t="s">
        <v>1422</v>
      </c>
      <c r="C899" s="544" t="s">
        <v>87</v>
      </c>
      <c r="D899" s="549" t="s">
        <v>225</v>
      </c>
      <c r="E899" s="550" t="s">
        <v>194</v>
      </c>
      <c r="F899" s="1070"/>
      <c r="G899" s="214">
        <v>2024</v>
      </c>
      <c r="H899" s="176" t="s">
        <v>1574</v>
      </c>
      <c r="I899" s="176" t="s">
        <v>217</v>
      </c>
      <c r="J899" s="330" t="s">
        <v>196</v>
      </c>
      <c r="K899" s="176" t="s">
        <v>1559</v>
      </c>
      <c r="L899" s="176" t="s">
        <v>167</v>
      </c>
      <c r="M899" s="327" t="s">
        <v>870</v>
      </c>
      <c r="N899" s="55">
        <v>18.55</v>
      </c>
      <c r="O899" s="55">
        <f t="shared" si="1836"/>
        <v>18.88</v>
      </c>
      <c r="P899" s="55">
        <v>18.88</v>
      </c>
      <c r="Q899" s="55">
        <f t="shared" si="1837"/>
        <v>18.88</v>
      </c>
      <c r="R899" s="55">
        <f t="shared" si="1837"/>
        <v>18.88</v>
      </c>
      <c r="S899" s="55">
        <f t="shared" si="1837"/>
        <v>18.88</v>
      </c>
      <c r="T899" s="55">
        <f t="shared" si="1821"/>
        <v>18.88</v>
      </c>
      <c r="U899" s="55">
        <f t="shared" si="1821"/>
        <v>18.88</v>
      </c>
      <c r="V899" s="55">
        <f t="shared" si="1821"/>
        <v>18.88</v>
      </c>
      <c r="W899" s="55">
        <f t="shared" si="1821"/>
        <v>18.88</v>
      </c>
      <c r="X899" s="55">
        <v>18.88</v>
      </c>
      <c r="Y899" s="55">
        <f t="shared" ref="Y899:AA899" si="2027">X899</f>
        <v>18.88</v>
      </c>
      <c r="Z899" s="55">
        <f t="shared" si="2027"/>
        <v>18.88</v>
      </c>
      <c r="AA899" s="55">
        <f t="shared" si="2027"/>
        <v>18.88</v>
      </c>
      <c r="AB899" s="147">
        <f t="shared" si="1839"/>
        <v>2.4900000000000002</v>
      </c>
      <c r="AC899" s="147">
        <v>2.4900000000000002</v>
      </c>
      <c r="AD899" s="147">
        <f t="shared" ref="AD899:AJ899" si="2028">AC899</f>
        <v>2.4900000000000002</v>
      </c>
      <c r="AE899" s="147">
        <f t="shared" si="2028"/>
        <v>2.4900000000000002</v>
      </c>
      <c r="AF899" s="147">
        <f t="shared" si="2028"/>
        <v>2.4900000000000002</v>
      </c>
      <c r="AG899" s="147">
        <f t="shared" si="2028"/>
        <v>2.4900000000000002</v>
      </c>
      <c r="AH899" s="147">
        <f t="shared" si="2028"/>
        <v>2.4900000000000002</v>
      </c>
      <c r="AI899" s="147">
        <f t="shared" si="2028"/>
        <v>2.4900000000000002</v>
      </c>
      <c r="AJ899" s="147">
        <f t="shared" si="2028"/>
        <v>2.4900000000000002</v>
      </c>
      <c r="AK899" s="147">
        <v>2.4900000000000002</v>
      </c>
      <c r="AL899" s="147">
        <f t="shared" ref="AL899:AN899" si="2029">AK899</f>
        <v>2.4900000000000002</v>
      </c>
      <c r="AM899" s="147">
        <f t="shared" si="2029"/>
        <v>2.4900000000000002</v>
      </c>
      <c r="AN899" s="147">
        <f t="shared" si="2029"/>
        <v>2.4900000000000002</v>
      </c>
      <c r="AO899" s="420">
        <v>0</v>
      </c>
      <c r="AP899" s="431">
        <f t="shared" si="1825"/>
        <v>0</v>
      </c>
      <c r="AQ899" s="385">
        <v>0</v>
      </c>
      <c r="AR899" s="237">
        <f t="shared" si="1826"/>
        <v>0</v>
      </c>
      <c r="AS899" s="96">
        <v>85</v>
      </c>
      <c r="AT899" s="431">
        <f t="shared" si="1827"/>
        <v>211.65</v>
      </c>
      <c r="AU899" s="420">
        <v>0</v>
      </c>
      <c r="AV899" s="431">
        <f t="shared" si="1828"/>
        <v>0</v>
      </c>
      <c r="AW899" s="385">
        <v>3504</v>
      </c>
      <c r="AX899" s="431">
        <f t="shared" si="1829"/>
        <v>8724.9600000000009</v>
      </c>
      <c r="AY899" s="386">
        <v>6094</v>
      </c>
      <c r="AZ899" s="431">
        <f t="shared" si="1830"/>
        <v>15174.060000000001</v>
      </c>
      <c r="BA899" s="386">
        <v>3888</v>
      </c>
      <c r="BB899" s="431">
        <f t="shared" si="1831"/>
        <v>9681.1200000000008</v>
      </c>
      <c r="BC899" s="386">
        <v>7080</v>
      </c>
      <c r="BD899" s="431">
        <f t="shared" si="1842"/>
        <v>17629.2</v>
      </c>
      <c r="BE899" s="385">
        <v>5616</v>
      </c>
      <c r="BF899" s="431">
        <f t="shared" si="1832"/>
        <v>13983.840000000002</v>
      </c>
      <c r="BG899" s="386">
        <v>5412</v>
      </c>
      <c r="BH899" s="431">
        <f t="shared" si="1833"/>
        <v>13475.880000000001</v>
      </c>
      <c r="BI899" s="386">
        <v>7500</v>
      </c>
      <c r="BJ899" s="431">
        <f t="shared" si="1834"/>
        <v>18675</v>
      </c>
      <c r="BK899" s="385">
        <v>3228</v>
      </c>
      <c r="BL899" s="445">
        <f t="shared" si="1835"/>
        <v>8037.72</v>
      </c>
      <c r="BM899" s="77" t="s">
        <v>1576</v>
      </c>
      <c r="BN899" s="306"/>
      <c r="BO899" s="599"/>
      <c r="BP899" s="306" t="str">
        <f t="shared" si="1843"/>
        <v>P09798-xx1</v>
      </c>
    </row>
    <row r="900" spans="1:68" ht="14.25" hidden="1" customHeight="1">
      <c r="A900" s="493" t="s">
        <v>864</v>
      </c>
      <c r="B900" s="130" t="s">
        <v>1422</v>
      </c>
      <c r="C900" s="544" t="s">
        <v>87</v>
      </c>
      <c r="D900" s="549" t="s">
        <v>225</v>
      </c>
      <c r="E900" s="550" t="s">
        <v>194</v>
      </c>
      <c r="F900" s="1070"/>
      <c r="G900" s="214">
        <v>2024</v>
      </c>
      <c r="H900" s="176" t="s">
        <v>1574</v>
      </c>
      <c r="I900" s="176" t="s">
        <v>217</v>
      </c>
      <c r="J900" s="330" t="s">
        <v>196</v>
      </c>
      <c r="K900" s="176" t="s">
        <v>1559</v>
      </c>
      <c r="L900" s="176" t="s">
        <v>167</v>
      </c>
      <c r="M900" s="327" t="s">
        <v>870</v>
      </c>
      <c r="N900" s="55">
        <v>19.600000000000001</v>
      </c>
      <c r="O900" s="55">
        <f t="shared" si="1836"/>
        <v>19.93</v>
      </c>
      <c r="P900" s="55">
        <v>19.93</v>
      </c>
      <c r="Q900" s="55">
        <f t="shared" si="1837"/>
        <v>19.93</v>
      </c>
      <c r="R900" s="55">
        <f t="shared" si="1837"/>
        <v>19.93</v>
      </c>
      <c r="S900" s="55">
        <f t="shared" si="1837"/>
        <v>19.93</v>
      </c>
      <c r="T900" s="55">
        <f t="shared" si="1837"/>
        <v>19.93</v>
      </c>
      <c r="U900" s="55">
        <f t="shared" si="1837"/>
        <v>19.93</v>
      </c>
      <c r="V900" s="55">
        <f t="shared" si="1837"/>
        <v>19.93</v>
      </c>
      <c r="W900" s="55">
        <f t="shared" si="1837"/>
        <v>19.93</v>
      </c>
      <c r="X900" s="55">
        <v>19.93</v>
      </c>
      <c r="Y900" s="55">
        <f t="shared" ref="Y900:AA900" si="2030">X900</f>
        <v>19.93</v>
      </c>
      <c r="Z900" s="55">
        <f t="shared" si="2030"/>
        <v>19.93</v>
      </c>
      <c r="AA900" s="55">
        <f t="shared" si="2030"/>
        <v>19.93</v>
      </c>
      <c r="AB900" s="147">
        <f t="shared" si="1839"/>
        <v>2.54</v>
      </c>
      <c r="AC900" s="147">
        <v>2.54</v>
      </c>
      <c r="AD900" s="147">
        <f t="shared" ref="AD900:AJ900" si="2031">AC900</f>
        <v>2.54</v>
      </c>
      <c r="AE900" s="147">
        <f t="shared" si="2031"/>
        <v>2.54</v>
      </c>
      <c r="AF900" s="147">
        <f t="shared" si="2031"/>
        <v>2.54</v>
      </c>
      <c r="AG900" s="147">
        <f t="shared" si="2031"/>
        <v>2.54</v>
      </c>
      <c r="AH900" s="147">
        <f t="shared" si="2031"/>
        <v>2.54</v>
      </c>
      <c r="AI900" s="147">
        <f t="shared" si="2031"/>
        <v>2.54</v>
      </c>
      <c r="AJ900" s="147">
        <f t="shared" si="2031"/>
        <v>2.54</v>
      </c>
      <c r="AK900" s="147">
        <v>2.54</v>
      </c>
      <c r="AL900" s="147">
        <f t="shared" ref="AL900:AN900" si="2032">AK900</f>
        <v>2.54</v>
      </c>
      <c r="AM900" s="147">
        <f t="shared" si="2032"/>
        <v>2.54</v>
      </c>
      <c r="AN900" s="147">
        <f t="shared" si="2032"/>
        <v>2.54</v>
      </c>
      <c r="AO900" s="420">
        <v>0</v>
      </c>
      <c r="AP900" s="431">
        <f t="shared" ref="AP900:AP953" si="2033">AO900*AC900</f>
        <v>0</v>
      </c>
      <c r="AQ900" s="385">
        <v>0</v>
      </c>
      <c r="AR900" s="237">
        <f t="shared" ref="AR900:AR953" si="2034">AQ900*AD900</f>
        <v>0</v>
      </c>
      <c r="AS900" s="96">
        <v>0</v>
      </c>
      <c r="AT900" s="431">
        <f t="shared" ref="AT900:AT953" si="2035">AS900*AE900</f>
        <v>0</v>
      </c>
      <c r="AU900" s="420">
        <v>0</v>
      </c>
      <c r="AV900" s="431">
        <f t="shared" ref="AV900:AV953" si="2036">AU900*AF900</f>
        <v>0</v>
      </c>
      <c r="AW900" s="385">
        <v>0</v>
      </c>
      <c r="AX900" s="431">
        <f t="shared" ref="AX900:AX953" si="2037">AW900*AG900</f>
        <v>0</v>
      </c>
      <c r="AY900" s="386">
        <v>0</v>
      </c>
      <c r="AZ900" s="431">
        <f t="shared" ref="AZ900:AZ953" si="2038">AY900*AH900</f>
        <v>0</v>
      </c>
      <c r="BA900" s="386">
        <v>0</v>
      </c>
      <c r="BB900" s="431">
        <f t="shared" ref="BB900:BB953" si="2039">BA900*AI900</f>
        <v>0</v>
      </c>
      <c r="BC900" s="386">
        <v>0</v>
      </c>
      <c r="BD900" s="431">
        <f t="shared" si="1842"/>
        <v>0</v>
      </c>
      <c r="BE900" s="385">
        <v>0</v>
      </c>
      <c r="BF900" s="431">
        <f t="shared" ref="BF900:BF953" si="2040">BE900*AK900</f>
        <v>0</v>
      </c>
      <c r="BG900" s="386">
        <v>0</v>
      </c>
      <c r="BH900" s="431">
        <f t="shared" ref="BH900:BH953" si="2041">BG900*AL900</f>
        <v>0</v>
      </c>
      <c r="BI900" s="386">
        <v>0</v>
      </c>
      <c r="BJ900" s="431">
        <f t="shared" ref="BJ900:BJ953" si="2042">BI900*AM900</f>
        <v>0</v>
      </c>
      <c r="BK900" s="385">
        <v>0</v>
      </c>
      <c r="BL900" s="445">
        <f t="shared" ref="BL900:BL953" si="2043">BK900*AN900</f>
        <v>0</v>
      </c>
      <c r="BM900" s="77" t="s">
        <v>1581</v>
      </c>
      <c r="BN900" s="306"/>
      <c r="BO900" s="599"/>
      <c r="BP900" s="306" t="str">
        <f t="shared" si="1843"/>
        <v>P09798-KD1</v>
      </c>
    </row>
    <row r="901" spans="1:68" ht="14.25" hidden="1" customHeight="1">
      <c r="A901" s="493" t="s">
        <v>864</v>
      </c>
      <c r="B901" s="130" t="s">
        <v>1422</v>
      </c>
      <c r="C901" s="544" t="s">
        <v>87</v>
      </c>
      <c r="D901" s="549" t="s">
        <v>225</v>
      </c>
      <c r="E901" s="550" t="s">
        <v>194</v>
      </c>
      <c r="F901" s="1070"/>
      <c r="G901" s="214">
        <v>2021</v>
      </c>
      <c r="H901" s="176" t="s">
        <v>1574</v>
      </c>
      <c r="I901" s="176" t="s">
        <v>217</v>
      </c>
      <c r="J901" s="330" t="s">
        <v>196</v>
      </c>
      <c r="K901" s="176" t="s">
        <v>1561</v>
      </c>
      <c r="L901" s="176" t="s">
        <v>167</v>
      </c>
      <c r="M901" s="327" t="s">
        <v>870</v>
      </c>
      <c r="N901" s="55">
        <v>17.38</v>
      </c>
      <c r="O901" s="55">
        <f t="shared" ref="O901:O953" si="2044">MIN(P901:AA901)</f>
        <v>18.309999999999999</v>
      </c>
      <c r="P901" s="55">
        <v>18.309999999999999</v>
      </c>
      <c r="Q901" s="55">
        <f t="shared" ref="Q901:U953" si="2045">P901</f>
        <v>18.309999999999999</v>
      </c>
      <c r="R901" s="55">
        <f t="shared" si="2045"/>
        <v>18.309999999999999</v>
      </c>
      <c r="S901" s="55">
        <f t="shared" si="2045"/>
        <v>18.309999999999999</v>
      </c>
      <c r="T901" s="55">
        <f t="shared" si="2045"/>
        <v>18.309999999999999</v>
      </c>
      <c r="U901" s="55">
        <f t="shared" si="2045"/>
        <v>18.309999999999999</v>
      </c>
      <c r="V901" s="55">
        <f t="shared" ref="V901:W953" si="2046">U901</f>
        <v>18.309999999999999</v>
      </c>
      <c r="W901" s="55">
        <f t="shared" si="2046"/>
        <v>18.309999999999999</v>
      </c>
      <c r="X901" s="55">
        <v>18.309999999999999</v>
      </c>
      <c r="Y901" s="55">
        <f t="shared" ref="Y901:AA901" si="2047">X901</f>
        <v>18.309999999999999</v>
      </c>
      <c r="Z901" s="55">
        <f t="shared" si="2047"/>
        <v>18.309999999999999</v>
      </c>
      <c r="AA901" s="55">
        <f t="shared" si="2047"/>
        <v>18.309999999999999</v>
      </c>
      <c r="AB901" s="147">
        <f t="shared" ref="AB901:AB953" si="2048">MIN(AC901:AN901)</f>
        <v>2.42</v>
      </c>
      <c r="AC901" s="147">
        <v>2.42</v>
      </c>
      <c r="AD901" s="147">
        <f t="shared" ref="AD901:AJ901" si="2049">AC901</f>
        <v>2.42</v>
      </c>
      <c r="AE901" s="147">
        <f t="shared" si="2049"/>
        <v>2.42</v>
      </c>
      <c r="AF901" s="147">
        <f t="shared" si="2049"/>
        <v>2.42</v>
      </c>
      <c r="AG901" s="147">
        <f t="shared" si="2049"/>
        <v>2.42</v>
      </c>
      <c r="AH901" s="147">
        <f t="shared" si="2049"/>
        <v>2.42</v>
      </c>
      <c r="AI901" s="147">
        <f t="shared" si="2049"/>
        <v>2.42</v>
      </c>
      <c r="AJ901" s="147">
        <f t="shared" si="2049"/>
        <v>2.42</v>
      </c>
      <c r="AK901" s="147">
        <v>2.42</v>
      </c>
      <c r="AL901" s="147">
        <f t="shared" ref="AL901:AN901" si="2050">AK901</f>
        <v>2.42</v>
      </c>
      <c r="AM901" s="147">
        <f t="shared" si="2050"/>
        <v>2.42</v>
      </c>
      <c r="AN901" s="147">
        <f t="shared" si="2050"/>
        <v>2.42</v>
      </c>
      <c r="AO901" s="420">
        <v>48</v>
      </c>
      <c r="AP901" s="431">
        <f t="shared" si="2033"/>
        <v>116.16</v>
      </c>
      <c r="AQ901" s="385">
        <v>672</v>
      </c>
      <c r="AR901" s="237">
        <f t="shared" si="2034"/>
        <v>1626.24</v>
      </c>
      <c r="AS901" s="96">
        <v>0</v>
      </c>
      <c r="AT901" s="431">
        <f t="shared" si="2035"/>
        <v>0</v>
      </c>
      <c r="AU901" s="420">
        <v>108</v>
      </c>
      <c r="AV901" s="431">
        <f t="shared" si="2036"/>
        <v>261.36</v>
      </c>
      <c r="AW901" s="385">
        <v>0</v>
      </c>
      <c r="AX901" s="431">
        <f t="shared" si="2037"/>
        <v>0</v>
      </c>
      <c r="AY901" s="386">
        <v>0</v>
      </c>
      <c r="AZ901" s="431">
        <f t="shared" si="2038"/>
        <v>0</v>
      </c>
      <c r="BA901" s="386">
        <v>0</v>
      </c>
      <c r="BB901" s="431">
        <f t="shared" si="2039"/>
        <v>0</v>
      </c>
      <c r="BC901" s="386">
        <v>0</v>
      </c>
      <c r="BD901" s="431">
        <f t="shared" ref="BD901:BD953" si="2051">BC901*AJ901</f>
        <v>0</v>
      </c>
      <c r="BE901" s="385">
        <v>0</v>
      </c>
      <c r="BF901" s="431">
        <f t="shared" si="2040"/>
        <v>0</v>
      </c>
      <c r="BG901" s="386">
        <v>0</v>
      </c>
      <c r="BH901" s="431">
        <f t="shared" si="2041"/>
        <v>0</v>
      </c>
      <c r="BI901" s="386">
        <v>0</v>
      </c>
      <c r="BJ901" s="431">
        <f t="shared" si="2042"/>
        <v>0</v>
      </c>
      <c r="BK901" s="385">
        <v>0</v>
      </c>
      <c r="BL901" s="445">
        <f t="shared" si="2043"/>
        <v>0</v>
      </c>
      <c r="BM901" s="77" t="s">
        <v>730</v>
      </c>
      <c r="BN901" s="306"/>
      <c r="BO901" s="599"/>
      <c r="BP901" s="306" t="str">
        <f t="shared" ref="BP901:BP953" si="2052">BM901</f>
        <v>M55012-xx1</v>
      </c>
    </row>
    <row r="902" spans="1:68" ht="14.25" hidden="1" customHeight="1">
      <c r="A902" s="493" t="s">
        <v>864</v>
      </c>
      <c r="B902" s="130" t="s">
        <v>1422</v>
      </c>
      <c r="C902" s="544" t="s">
        <v>87</v>
      </c>
      <c r="D902" s="549" t="s">
        <v>225</v>
      </c>
      <c r="E902" s="550" t="s">
        <v>194</v>
      </c>
      <c r="F902" s="1070"/>
      <c r="G902" s="214">
        <v>2021</v>
      </c>
      <c r="H902" s="176" t="s">
        <v>1574</v>
      </c>
      <c r="I902" s="176" t="s">
        <v>217</v>
      </c>
      <c r="J902" s="330" t="s">
        <v>196</v>
      </c>
      <c r="K902" s="176" t="s">
        <v>1561</v>
      </c>
      <c r="L902" s="176" t="s">
        <v>167</v>
      </c>
      <c r="M902" s="327" t="s">
        <v>870</v>
      </c>
      <c r="N902" s="55">
        <v>18.43</v>
      </c>
      <c r="O902" s="55">
        <f t="shared" si="2044"/>
        <v>19.36</v>
      </c>
      <c r="P902" s="55">
        <v>19.36</v>
      </c>
      <c r="Q902" s="55">
        <f t="shared" si="2045"/>
        <v>19.36</v>
      </c>
      <c r="R902" s="55">
        <f t="shared" si="2045"/>
        <v>19.36</v>
      </c>
      <c r="S902" s="55">
        <f t="shared" si="2045"/>
        <v>19.36</v>
      </c>
      <c r="T902" s="55">
        <f t="shared" si="2045"/>
        <v>19.36</v>
      </c>
      <c r="U902" s="55">
        <f t="shared" si="2045"/>
        <v>19.36</v>
      </c>
      <c r="V902" s="55">
        <f t="shared" si="2046"/>
        <v>19.36</v>
      </c>
      <c r="W902" s="55">
        <f t="shared" si="2046"/>
        <v>19.36</v>
      </c>
      <c r="X902" s="55">
        <v>19.36</v>
      </c>
      <c r="Y902" s="55">
        <f t="shared" ref="Y902:AA902" si="2053">X902</f>
        <v>19.36</v>
      </c>
      <c r="Z902" s="55">
        <f t="shared" si="2053"/>
        <v>19.36</v>
      </c>
      <c r="AA902" s="55">
        <f t="shared" si="2053"/>
        <v>19.36</v>
      </c>
      <c r="AB902" s="147">
        <f t="shared" si="2048"/>
        <v>2.4700000000000002</v>
      </c>
      <c r="AC902" s="147">
        <v>2.4700000000000002</v>
      </c>
      <c r="AD902" s="147">
        <f t="shared" ref="AD902:AJ902" si="2054">AC902</f>
        <v>2.4700000000000002</v>
      </c>
      <c r="AE902" s="147">
        <f t="shared" si="2054"/>
        <v>2.4700000000000002</v>
      </c>
      <c r="AF902" s="147">
        <f t="shared" si="2054"/>
        <v>2.4700000000000002</v>
      </c>
      <c r="AG902" s="147">
        <f t="shared" si="2054"/>
        <v>2.4700000000000002</v>
      </c>
      <c r="AH902" s="147">
        <f t="shared" si="2054"/>
        <v>2.4700000000000002</v>
      </c>
      <c r="AI902" s="147">
        <f t="shared" si="2054"/>
        <v>2.4700000000000002</v>
      </c>
      <c r="AJ902" s="147">
        <f t="shared" si="2054"/>
        <v>2.4700000000000002</v>
      </c>
      <c r="AK902" s="147">
        <v>2.4700000000000002</v>
      </c>
      <c r="AL902" s="147">
        <f t="shared" ref="AL902:AN902" si="2055">AK902</f>
        <v>2.4700000000000002</v>
      </c>
      <c r="AM902" s="147">
        <f t="shared" si="2055"/>
        <v>2.4700000000000002</v>
      </c>
      <c r="AN902" s="147">
        <f t="shared" si="2055"/>
        <v>2.4700000000000002</v>
      </c>
      <c r="AO902" s="420">
        <v>0</v>
      </c>
      <c r="AP902" s="431">
        <f t="shared" si="2033"/>
        <v>0</v>
      </c>
      <c r="AQ902" s="385">
        <v>0</v>
      </c>
      <c r="AR902" s="237">
        <f t="shared" si="2034"/>
        <v>0</v>
      </c>
      <c r="AS902" s="96">
        <v>0</v>
      </c>
      <c r="AT902" s="431">
        <f t="shared" si="2035"/>
        <v>0</v>
      </c>
      <c r="AU902" s="420">
        <v>0</v>
      </c>
      <c r="AV902" s="431">
        <f t="shared" si="2036"/>
        <v>0</v>
      </c>
      <c r="AW902" s="385">
        <v>0</v>
      </c>
      <c r="AX902" s="431">
        <f t="shared" si="2037"/>
        <v>0</v>
      </c>
      <c r="AY902" s="386">
        <v>0</v>
      </c>
      <c r="AZ902" s="431">
        <f t="shared" si="2038"/>
        <v>0</v>
      </c>
      <c r="BA902" s="386">
        <v>0</v>
      </c>
      <c r="BB902" s="431">
        <f t="shared" si="2039"/>
        <v>0</v>
      </c>
      <c r="BC902" s="386">
        <v>0</v>
      </c>
      <c r="BD902" s="431">
        <f t="shared" si="2051"/>
        <v>0</v>
      </c>
      <c r="BE902" s="385">
        <v>0</v>
      </c>
      <c r="BF902" s="431">
        <f t="shared" si="2040"/>
        <v>0</v>
      </c>
      <c r="BG902" s="386">
        <v>0</v>
      </c>
      <c r="BH902" s="431">
        <f t="shared" si="2041"/>
        <v>0</v>
      </c>
      <c r="BI902" s="386">
        <v>0</v>
      </c>
      <c r="BJ902" s="431">
        <f t="shared" si="2042"/>
        <v>0</v>
      </c>
      <c r="BK902" s="385">
        <v>0</v>
      </c>
      <c r="BL902" s="445">
        <f t="shared" si="2043"/>
        <v>0</v>
      </c>
      <c r="BM902" s="77" t="s">
        <v>1582</v>
      </c>
      <c r="BN902" s="306"/>
      <c r="BO902" s="599"/>
      <c r="BP902" s="306" t="str">
        <f t="shared" si="2052"/>
        <v>M55012-KD1</v>
      </c>
    </row>
    <row r="903" spans="1:68" ht="14.25" hidden="1" customHeight="1">
      <c r="A903" s="493" t="s">
        <v>864</v>
      </c>
      <c r="B903" s="130" t="s">
        <v>1422</v>
      </c>
      <c r="C903" s="544" t="s">
        <v>87</v>
      </c>
      <c r="D903" s="549" t="s">
        <v>225</v>
      </c>
      <c r="E903" s="550" t="s">
        <v>194</v>
      </c>
      <c r="F903" s="1070"/>
      <c r="G903" s="214">
        <v>2021</v>
      </c>
      <c r="H903" s="176" t="s">
        <v>1574</v>
      </c>
      <c r="I903" s="176" t="s">
        <v>217</v>
      </c>
      <c r="J903" s="330" t="s">
        <v>196</v>
      </c>
      <c r="K903" s="176" t="s">
        <v>1561</v>
      </c>
      <c r="L903" s="176" t="s">
        <v>167</v>
      </c>
      <c r="M903" s="327" t="s">
        <v>870</v>
      </c>
      <c r="N903" s="55">
        <v>17.95</v>
      </c>
      <c r="O903" s="55">
        <f t="shared" si="2044"/>
        <v>17.850000000000001</v>
      </c>
      <c r="P903" s="55">
        <v>17.850000000000001</v>
      </c>
      <c r="Q903" s="55">
        <f t="shared" si="2045"/>
        <v>17.850000000000001</v>
      </c>
      <c r="R903" s="55">
        <f t="shared" si="2045"/>
        <v>17.850000000000001</v>
      </c>
      <c r="S903" s="55">
        <f t="shared" si="2045"/>
        <v>17.850000000000001</v>
      </c>
      <c r="T903" s="55">
        <f t="shared" si="2045"/>
        <v>17.850000000000001</v>
      </c>
      <c r="U903" s="55">
        <f t="shared" si="2045"/>
        <v>17.850000000000001</v>
      </c>
      <c r="V903" s="55">
        <f t="shared" si="2046"/>
        <v>17.850000000000001</v>
      </c>
      <c r="W903" s="55">
        <f t="shared" si="2046"/>
        <v>17.850000000000001</v>
      </c>
      <c r="X903" s="55">
        <v>17.850000000000001</v>
      </c>
      <c r="Y903" s="55">
        <f t="shared" ref="Y903:AA903" si="2056">X903</f>
        <v>17.850000000000001</v>
      </c>
      <c r="Z903" s="55">
        <f t="shared" si="2056"/>
        <v>17.850000000000001</v>
      </c>
      <c r="AA903" s="55">
        <f t="shared" si="2056"/>
        <v>17.850000000000001</v>
      </c>
      <c r="AB903" s="147">
        <f t="shared" si="2048"/>
        <v>1.51</v>
      </c>
      <c r="AC903" s="147">
        <v>1.51</v>
      </c>
      <c r="AD903" s="147">
        <f t="shared" ref="AD903:AJ903" si="2057">AC903</f>
        <v>1.51</v>
      </c>
      <c r="AE903" s="147">
        <f t="shared" si="2057"/>
        <v>1.51</v>
      </c>
      <c r="AF903" s="147">
        <f t="shared" si="2057"/>
        <v>1.51</v>
      </c>
      <c r="AG903" s="147">
        <f t="shared" si="2057"/>
        <v>1.51</v>
      </c>
      <c r="AH903" s="147">
        <f t="shared" si="2057"/>
        <v>1.51</v>
      </c>
      <c r="AI903" s="147">
        <f t="shared" si="2057"/>
        <v>1.51</v>
      </c>
      <c r="AJ903" s="147">
        <f t="shared" si="2057"/>
        <v>1.51</v>
      </c>
      <c r="AK903" s="147">
        <v>1.51</v>
      </c>
      <c r="AL903" s="147">
        <f t="shared" ref="AL903:AN903" si="2058">AK903</f>
        <v>1.51</v>
      </c>
      <c r="AM903" s="147">
        <f t="shared" si="2058"/>
        <v>1.51</v>
      </c>
      <c r="AN903" s="147">
        <f t="shared" si="2058"/>
        <v>1.51</v>
      </c>
      <c r="AO903" s="420">
        <v>348</v>
      </c>
      <c r="AP903" s="431">
        <f t="shared" si="2033"/>
        <v>525.48</v>
      </c>
      <c r="AQ903" s="385">
        <v>108</v>
      </c>
      <c r="AR903" s="237">
        <f t="shared" si="2034"/>
        <v>163.08000000000001</v>
      </c>
      <c r="AS903" s="96">
        <v>96</v>
      </c>
      <c r="AT903" s="431">
        <f t="shared" si="2035"/>
        <v>144.96</v>
      </c>
      <c r="AU903" s="420">
        <v>252</v>
      </c>
      <c r="AV903" s="431">
        <f t="shared" si="2036"/>
        <v>380.52</v>
      </c>
      <c r="AW903" s="385">
        <v>120</v>
      </c>
      <c r="AX903" s="431">
        <f t="shared" si="2037"/>
        <v>181.2</v>
      </c>
      <c r="AY903" s="386">
        <v>0</v>
      </c>
      <c r="AZ903" s="431">
        <f t="shared" si="2038"/>
        <v>0</v>
      </c>
      <c r="BA903" s="386">
        <v>0</v>
      </c>
      <c r="BB903" s="431">
        <f t="shared" si="2039"/>
        <v>0</v>
      </c>
      <c r="BC903" s="386">
        <v>0</v>
      </c>
      <c r="BD903" s="431">
        <f t="shared" si="2051"/>
        <v>0</v>
      </c>
      <c r="BE903" s="385">
        <v>0</v>
      </c>
      <c r="BF903" s="431">
        <f t="shared" si="2040"/>
        <v>0</v>
      </c>
      <c r="BG903" s="386">
        <v>0</v>
      </c>
      <c r="BH903" s="431">
        <f t="shared" si="2041"/>
        <v>0</v>
      </c>
      <c r="BI903" s="386">
        <v>0</v>
      </c>
      <c r="BJ903" s="431">
        <f t="shared" si="2042"/>
        <v>0</v>
      </c>
      <c r="BK903" s="385">
        <v>0</v>
      </c>
      <c r="BL903" s="445">
        <f t="shared" si="2043"/>
        <v>0</v>
      </c>
      <c r="BM903" s="77" t="s">
        <v>1577</v>
      </c>
      <c r="BN903" s="306"/>
      <c r="BO903" s="599"/>
      <c r="BP903" s="306" t="str">
        <f t="shared" si="2052"/>
        <v>N56959-xx1</v>
      </c>
    </row>
    <row r="904" spans="1:68" ht="14.25" hidden="1" customHeight="1">
      <c r="A904" s="493" t="s">
        <v>864</v>
      </c>
      <c r="B904" s="130" t="s">
        <v>1422</v>
      </c>
      <c r="C904" s="544" t="s">
        <v>87</v>
      </c>
      <c r="D904" s="549" t="s">
        <v>225</v>
      </c>
      <c r="E904" s="550" t="s">
        <v>194</v>
      </c>
      <c r="F904" s="1070"/>
      <c r="G904" s="214">
        <v>2021</v>
      </c>
      <c r="H904" s="176" t="s">
        <v>1574</v>
      </c>
      <c r="I904" s="176" t="s">
        <v>217</v>
      </c>
      <c r="J904" s="330" t="s">
        <v>196</v>
      </c>
      <c r="K904" s="176" t="s">
        <v>1561</v>
      </c>
      <c r="L904" s="176" t="s">
        <v>167</v>
      </c>
      <c r="M904" s="327" t="s">
        <v>870</v>
      </c>
      <c r="N904" s="55">
        <v>19</v>
      </c>
      <c r="O904" s="55">
        <f t="shared" si="2044"/>
        <v>18.899999999999999</v>
      </c>
      <c r="P904" s="55">
        <v>18.899999999999999</v>
      </c>
      <c r="Q904" s="55">
        <f t="shared" si="2045"/>
        <v>18.899999999999999</v>
      </c>
      <c r="R904" s="55">
        <f t="shared" si="2045"/>
        <v>18.899999999999999</v>
      </c>
      <c r="S904" s="55">
        <f t="shared" si="2045"/>
        <v>18.899999999999999</v>
      </c>
      <c r="T904" s="55">
        <f t="shared" si="2045"/>
        <v>18.899999999999999</v>
      </c>
      <c r="U904" s="55">
        <f t="shared" si="2045"/>
        <v>18.899999999999999</v>
      </c>
      <c r="V904" s="55">
        <f t="shared" si="2046"/>
        <v>18.899999999999999</v>
      </c>
      <c r="W904" s="55">
        <f t="shared" si="2046"/>
        <v>18.899999999999999</v>
      </c>
      <c r="X904" s="55">
        <v>18.899999999999999</v>
      </c>
      <c r="Y904" s="55">
        <f t="shared" ref="Y904:AA904" si="2059">X904</f>
        <v>18.899999999999999</v>
      </c>
      <c r="Z904" s="55">
        <f t="shared" si="2059"/>
        <v>18.899999999999999</v>
      </c>
      <c r="AA904" s="55">
        <f t="shared" si="2059"/>
        <v>18.899999999999999</v>
      </c>
      <c r="AB904" s="147">
        <f t="shared" si="2048"/>
        <v>1.56</v>
      </c>
      <c r="AC904" s="147">
        <v>1.56</v>
      </c>
      <c r="AD904" s="147">
        <f t="shared" ref="AD904:AJ904" si="2060">AC904</f>
        <v>1.56</v>
      </c>
      <c r="AE904" s="147">
        <f t="shared" si="2060"/>
        <v>1.56</v>
      </c>
      <c r="AF904" s="147">
        <f t="shared" si="2060"/>
        <v>1.56</v>
      </c>
      <c r="AG904" s="147">
        <f t="shared" si="2060"/>
        <v>1.56</v>
      </c>
      <c r="AH904" s="147">
        <f t="shared" si="2060"/>
        <v>1.56</v>
      </c>
      <c r="AI904" s="147">
        <f t="shared" si="2060"/>
        <v>1.56</v>
      </c>
      <c r="AJ904" s="147">
        <f t="shared" si="2060"/>
        <v>1.56</v>
      </c>
      <c r="AK904" s="147">
        <v>1.56</v>
      </c>
      <c r="AL904" s="147">
        <f t="shared" ref="AL904:AN904" si="2061">AK904</f>
        <v>1.56</v>
      </c>
      <c r="AM904" s="147">
        <f t="shared" si="2061"/>
        <v>1.56</v>
      </c>
      <c r="AN904" s="147">
        <f t="shared" si="2061"/>
        <v>1.56</v>
      </c>
      <c r="AO904" s="420">
        <v>0</v>
      </c>
      <c r="AP904" s="431">
        <f t="shared" si="2033"/>
        <v>0</v>
      </c>
      <c r="AQ904" s="385">
        <v>0</v>
      </c>
      <c r="AR904" s="237">
        <f t="shared" si="2034"/>
        <v>0</v>
      </c>
      <c r="AS904" s="96">
        <v>0</v>
      </c>
      <c r="AT904" s="431">
        <f t="shared" si="2035"/>
        <v>0</v>
      </c>
      <c r="AU904" s="420">
        <v>0</v>
      </c>
      <c r="AV904" s="431">
        <f t="shared" si="2036"/>
        <v>0</v>
      </c>
      <c r="AW904" s="385">
        <v>0</v>
      </c>
      <c r="AX904" s="431">
        <f t="shared" si="2037"/>
        <v>0</v>
      </c>
      <c r="AY904" s="386">
        <v>0</v>
      </c>
      <c r="AZ904" s="431">
        <f t="shared" si="2038"/>
        <v>0</v>
      </c>
      <c r="BA904" s="386">
        <v>0</v>
      </c>
      <c r="BB904" s="431">
        <f t="shared" si="2039"/>
        <v>0</v>
      </c>
      <c r="BC904" s="386">
        <v>0</v>
      </c>
      <c r="BD904" s="431">
        <f t="shared" si="2051"/>
        <v>0</v>
      </c>
      <c r="BE904" s="385">
        <v>0</v>
      </c>
      <c r="BF904" s="431">
        <f t="shared" si="2040"/>
        <v>0</v>
      </c>
      <c r="BG904" s="386">
        <v>0</v>
      </c>
      <c r="BH904" s="431">
        <f t="shared" si="2041"/>
        <v>0</v>
      </c>
      <c r="BI904" s="386">
        <v>0</v>
      </c>
      <c r="BJ904" s="431">
        <f t="shared" si="2042"/>
        <v>0</v>
      </c>
      <c r="BK904" s="385">
        <v>0</v>
      </c>
      <c r="BL904" s="445">
        <f t="shared" si="2043"/>
        <v>0</v>
      </c>
      <c r="BM904" s="77" t="s">
        <v>1583</v>
      </c>
      <c r="BN904" s="306"/>
      <c r="BO904" s="599"/>
      <c r="BP904" s="306" t="str">
        <f t="shared" si="2052"/>
        <v>N56959-KD1</v>
      </c>
    </row>
    <row r="905" spans="1:68" ht="14.25" hidden="1" customHeight="1">
      <c r="A905" s="493" t="s">
        <v>864</v>
      </c>
      <c r="B905" s="130" t="s">
        <v>1422</v>
      </c>
      <c r="C905" s="544" t="s">
        <v>87</v>
      </c>
      <c r="D905" s="549" t="s">
        <v>225</v>
      </c>
      <c r="E905" s="550" t="s">
        <v>194</v>
      </c>
      <c r="F905" s="1070"/>
      <c r="G905" s="214">
        <v>2021</v>
      </c>
      <c r="H905" s="176" t="s">
        <v>1574</v>
      </c>
      <c r="I905" s="176" t="s">
        <v>217</v>
      </c>
      <c r="J905" s="330" t="s">
        <v>196</v>
      </c>
      <c r="K905" s="176" t="s">
        <v>1561</v>
      </c>
      <c r="L905" s="176" t="s">
        <v>167</v>
      </c>
      <c r="M905" s="327" t="s">
        <v>870</v>
      </c>
      <c r="N905" s="55">
        <v>17.95</v>
      </c>
      <c r="O905" s="55">
        <f t="shared" si="2044"/>
        <v>17.89</v>
      </c>
      <c r="P905" s="55">
        <v>17.89</v>
      </c>
      <c r="Q905" s="55">
        <f t="shared" si="2045"/>
        <v>17.89</v>
      </c>
      <c r="R905" s="55">
        <f t="shared" si="2045"/>
        <v>17.89</v>
      </c>
      <c r="S905" s="55">
        <f t="shared" si="2045"/>
        <v>17.89</v>
      </c>
      <c r="T905" s="55">
        <f t="shared" si="2045"/>
        <v>17.89</v>
      </c>
      <c r="U905" s="55">
        <f t="shared" si="2045"/>
        <v>17.89</v>
      </c>
      <c r="V905" s="55">
        <f t="shared" si="2046"/>
        <v>17.89</v>
      </c>
      <c r="W905" s="55">
        <f t="shared" si="2046"/>
        <v>17.89</v>
      </c>
      <c r="X905" s="55">
        <v>17.89</v>
      </c>
      <c r="Y905" s="55">
        <f t="shared" ref="Y905:AA905" si="2062">X905</f>
        <v>17.89</v>
      </c>
      <c r="Z905" s="55">
        <f t="shared" si="2062"/>
        <v>17.89</v>
      </c>
      <c r="AA905" s="55">
        <f t="shared" si="2062"/>
        <v>17.89</v>
      </c>
      <c r="AB905" s="147">
        <f t="shared" si="2048"/>
        <v>1.51</v>
      </c>
      <c r="AC905" s="147">
        <v>1.51</v>
      </c>
      <c r="AD905" s="147">
        <f t="shared" ref="AD905:AJ905" si="2063">AC905</f>
        <v>1.51</v>
      </c>
      <c r="AE905" s="147">
        <f t="shared" si="2063"/>
        <v>1.51</v>
      </c>
      <c r="AF905" s="147">
        <f t="shared" si="2063"/>
        <v>1.51</v>
      </c>
      <c r="AG905" s="147">
        <f t="shared" si="2063"/>
        <v>1.51</v>
      </c>
      <c r="AH905" s="147">
        <f t="shared" si="2063"/>
        <v>1.51</v>
      </c>
      <c r="AI905" s="147">
        <f t="shared" si="2063"/>
        <v>1.51</v>
      </c>
      <c r="AJ905" s="147">
        <f t="shared" si="2063"/>
        <v>1.51</v>
      </c>
      <c r="AK905" s="147">
        <v>1.51</v>
      </c>
      <c r="AL905" s="147">
        <f t="shared" ref="AL905:AN905" si="2064">AK905</f>
        <v>1.51</v>
      </c>
      <c r="AM905" s="147">
        <f t="shared" si="2064"/>
        <v>1.51</v>
      </c>
      <c r="AN905" s="147">
        <f t="shared" si="2064"/>
        <v>1.51</v>
      </c>
      <c r="AO905" s="420">
        <v>672</v>
      </c>
      <c r="AP905" s="431">
        <f t="shared" si="2033"/>
        <v>1014.72</v>
      </c>
      <c r="AQ905" s="385">
        <v>636</v>
      </c>
      <c r="AR905" s="237">
        <f t="shared" si="2034"/>
        <v>960.36</v>
      </c>
      <c r="AS905" s="96">
        <v>204</v>
      </c>
      <c r="AT905" s="431">
        <f t="shared" si="2035"/>
        <v>308.04000000000002</v>
      </c>
      <c r="AU905" s="420">
        <v>444</v>
      </c>
      <c r="AV905" s="431">
        <f t="shared" si="2036"/>
        <v>670.44</v>
      </c>
      <c r="AW905" s="385">
        <v>48</v>
      </c>
      <c r="AX905" s="431">
        <f t="shared" si="2037"/>
        <v>72.48</v>
      </c>
      <c r="AY905" s="386">
        <v>0</v>
      </c>
      <c r="AZ905" s="431">
        <f t="shared" si="2038"/>
        <v>0</v>
      </c>
      <c r="BA905" s="386">
        <v>0</v>
      </c>
      <c r="BB905" s="431">
        <f t="shared" si="2039"/>
        <v>0</v>
      </c>
      <c r="BC905" s="386">
        <v>0</v>
      </c>
      <c r="BD905" s="431">
        <f t="shared" si="2051"/>
        <v>0</v>
      </c>
      <c r="BE905" s="385">
        <v>0</v>
      </c>
      <c r="BF905" s="431">
        <f t="shared" si="2040"/>
        <v>0</v>
      </c>
      <c r="BG905" s="386">
        <v>0</v>
      </c>
      <c r="BH905" s="431">
        <f t="shared" si="2041"/>
        <v>0</v>
      </c>
      <c r="BI905" s="386">
        <v>0</v>
      </c>
      <c r="BJ905" s="431">
        <f t="shared" si="2042"/>
        <v>0</v>
      </c>
      <c r="BK905" s="385">
        <v>0</v>
      </c>
      <c r="BL905" s="445">
        <f t="shared" si="2043"/>
        <v>0</v>
      </c>
      <c r="BM905" s="77" t="s">
        <v>1586</v>
      </c>
      <c r="BN905" s="306"/>
      <c r="BO905" s="599"/>
      <c r="BP905" s="306" t="str">
        <f t="shared" si="2052"/>
        <v>N56959-291</v>
      </c>
    </row>
    <row r="906" spans="1:68" ht="14.25" hidden="1" customHeight="1">
      <c r="A906" s="493" t="s">
        <v>864</v>
      </c>
      <c r="B906" s="130" t="s">
        <v>1422</v>
      </c>
      <c r="C906" s="544" t="s">
        <v>87</v>
      </c>
      <c r="D906" s="549" t="s">
        <v>225</v>
      </c>
      <c r="E906" s="550" t="s">
        <v>194</v>
      </c>
      <c r="F906" s="1070"/>
      <c r="G906" s="214">
        <v>2024</v>
      </c>
      <c r="H906" s="176" t="s">
        <v>1574</v>
      </c>
      <c r="I906" s="176" t="s">
        <v>217</v>
      </c>
      <c r="J906" s="330" t="s">
        <v>196</v>
      </c>
      <c r="K906" s="176" t="s">
        <v>1561</v>
      </c>
      <c r="L906" s="176" t="s">
        <v>167</v>
      </c>
      <c r="M906" s="327" t="s">
        <v>870</v>
      </c>
      <c r="N906" s="55">
        <v>18.38</v>
      </c>
      <c r="O906" s="55">
        <f t="shared" si="2044"/>
        <v>18.71</v>
      </c>
      <c r="P906" s="55">
        <v>18.71</v>
      </c>
      <c r="Q906" s="55">
        <f t="shared" si="2045"/>
        <v>18.71</v>
      </c>
      <c r="R906" s="55">
        <f t="shared" si="2045"/>
        <v>18.71</v>
      </c>
      <c r="S906" s="55">
        <f t="shared" si="2045"/>
        <v>18.71</v>
      </c>
      <c r="T906" s="55">
        <f t="shared" si="2045"/>
        <v>18.71</v>
      </c>
      <c r="U906" s="55">
        <f t="shared" si="2045"/>
        <v>18.71</v>
      </c>
      <c r="V906" s="55">
        <f t="shared" si="2046"/>
        <v>18.71</v>
      </c>
      <c r="W906" s="55">
        <f t="shared" si="2046"/>
        <v>18.71</v>
      </c>
      <c r="X906" s="55">
        <v>18.71</v>
      </c>
      <c r="Y906" s="55">
        <f t="shared" ref="Y906:AA906" si="2065">X906</f>
        <v>18.71</v>
      </c>
      <c r="Z906" s="55">
        <f t="shared" si="2065"/>
        <v>18.71</v>
      </c>
      <c r="AA906" s="55">
        <f t="shared" si="2065"/>
        <v>18.71</v>
      </c>
      <c r="AB906" s="147">
        <f t="shared" si="2048"/>
        <v>2.52</v>
      </c>
      <c r="AC906" s="147">
        <v>2.52</v>
      </c>
      <c r="AD906" s="147">
        <f t="shared" ref="AD906:AJ906" si="2066">AC906</f>
        <v>2.52</v>
      </c>
      <c r="AE906" s="147">
        <f t="shared" si="2066"/>
        <v>2.52</v>
      </c>
      <c r="AF906" s="147">
        <f t="shared" si="2066"/>
        <v>2.52</v>
      </c>
      <c r="AG906" s="147">
        <f t="shared" si="2066"/>
        <v>2.52</v>
      </c>
      <c r="AH906" s="147">
        <f t="shared" si="2066"/>
        <v>2.52</v>
      </c>
      <c r="AI906" s="147">
        <f t="shared" si="2066"/>
        <v>2.52</v>
      </c>
      <c r="AJ906" s="147">
        <f t="shared" si="2066"/>
        <v>2.52</v>
      </c>
      <c r="AK906" s="147">
        <v>2.52</v>
      </c>
      <c r="AL906" s="147">
        <f t="shared" ref="AL906:AN906" si="2067">AK906</f>
        <v>2.52</v>
      </c>
      <c r="AM906" s="147">
        <f t="shared" si="2067"/>
        <v>2.52</v>
      </c>
      <c r="AN906" s="147">
        <f t="shared" si="2067"/>
        <v>2.52</v>
      </c>
      <c r="AO906" s="420">
        <v>0</v>
      </c>
      <c r="AP906" s="431">
        <f t="shared" si="2033"/>
        <v>0</v>
      </c>
      <c r="AQ906" s="385">
        <v>40</v>
      </c>
      <c r="AR906" s="237">
        <f t="shared" si="2034"/>
        <v>100.8</v>
      </c>
      <c r="AS906" s="96">
        <v>30</v>
      </c>
      <c r="AT906" s="431">
        <f t="shared" si="2035"/>
        <v>75.599999999999994</v>
      </c>
      <c r="AU906" s="420">
        <v>12</v>
      </c>
      <c r="AV906" s="431">
        <f t="shared" si="2036"/>
        <v>30.240000000000002</v>
      </c>
      <c r="AW906" s="385">
        <v>168</v>
      </c>
      <c r="AX906" s="431">
        <f t="shared" si="2037"/>
        <v>423.36</v>
      </c>
      <c r="AY906" s="386">
        <v>312</v>
      </c>
      <c r="AZ906" s="431">
        <f t="shared" si="2038"/>
        <v>786.24</v>
      </c>
      <c r="BA906" s="386">
        <v>168</v>
      </c>
      <c r="BB906" s="431">
        <f t="shared" si="2039"/>
        <v>423.36</v>
      </c>
      <c r="BC906" s="386">
        <v>348</v>
      </c>
      <c r="BD906" s="431">
        <f t="shared" si="2051"/>
        <v>876.96</v>
      </c>
      <c r="BE906" s="385">
        <v>744</v>
      </c>
      <c r="BF906" s="431">
        <f t="shared" si="2040"/>
        <v>1874.88</v>
      </c>
      <c r="BG906" s="386">
        <v>564</v>
      </c>
      <c r="BH906" s="431">
        <f t="shared" si="2041"/>
        <v>1421.28</v>
      </c>
      <c r="BI906" s="386">
        <v>696</v>
      </c>
      <c r="BJ906" s="431">
        <f t="shared" si="2042"/>
        <v>1753.92</v>
      </c>
      <c r="BK906" s="385">
        <v>1164</v>
      </c>
      <c r="BL906" s="445">
        <f t="shared" si="2043"/>
        <v>2933.28</v>
      </c>
      <c r="BM906" s="77" t="s">
        <v>1578</v>
      </c>
      <c r="BN906" s="306"/>
      <c r="BO906" s="599"/>
      <c r="BP906" s="306" t="str">
        <f t="shared" si="2052"/>
        <v>P09797-xx1</v>
      </c>
    </row>
    <row r="907" spans="1:68" ht="14.25" hidden="1" customHeight="1">
      <c r="A907" s="493" t="s">
        <v>864</v>
      </c>
      <c r="B907" s="130" t="s">
        <v>1422</v>
      </c>
      <c r="C907" s="544" t="s">
        <v>87</v>
      </c>
      <c r="D907" s="549" t="s">
        <v>225</v>
      </c>
      <c r="E907" s="550" t="s">
        <v>194</v>
      </c>
      <c r="F907" s="1070"/>
      <c r="G907" s="214">
        <v>2024</v>
      </c>
      <c r="H907" s="176" t="s">
        <v>1574</v>
      </c>
      <c r="I907" s="176" t="s">
        <v>217</v>
      </c>
      <c r="J907" s="330" t="s">
        <v>196</v>
      </c>
      <c r="K907" s="176" t="s">
        <v>1561</v>
      </c>
      <c r="L907" s="176" t="s">
        <v>167</v>
      </c>
      <c r="M907" s="327" t="s">
        <v>870</v>
      </c>
      <c r="N907" s="55">
        <v>19.43</v>
      </c>
      <c r="O907" s="55">
        <f t="shared" si="2044"/>
        <v>19.760000000000002</v>
      </c>
      <c r="P907" s="55">
        <v>19.760000000000002</v>
      </c>
      <c r="Q907" s="55">
        <f t="shared" si="2045"/>
        <v>19.760000000000002</v>
      </c>
      <c r="R907" s="55">
        <f t="shared" si="2045"/>
        <v>19.760000000000002</v>
      </c>
      <c r="S907" s="55">
        <f t="shared" si="2045"/>
        <v>19.760000000000002</v>
      </c>
      <c r="T907" s="55">
        <f t="shared" si="2045"/>
        <v>19.760000000000002</v>
      </c>
      <c r="U907" s="55">
        <f t="shared" si="2045"/>
        <v>19.760000000000002</v>
      </c>
      <c r="V907" s="55">
        <f t="shared" si="2046"/>
        <v>19.760000000000002</v>
      </c>
      <c r="W907" s="55">
        <f t="shared" si="2046"/>
        <v>19.760000000000002</v>
      </c>
      <c r="X907" s="55">
        <v>19.760000000000002</v>
      </c>
      <c r="Y907" s="55">
        <f t="shared" ref="Y907:AA907" si="2068">X907</f>
        <v>19.760000000000002</v>
      </c>
      <c r="Z907" s="55">
        <f t="shared" si="2068"/>
        <v>19.760000000000002</v>
      </c>
      <c r="AA907" s="55">
        <f t="shared" si="2068"/>
        <v>19.760000000000002</v>
      </c>
      <c r="AB907" s="147">
        <f t="shared" si="2048"/>
        <v>2.52</v>
      </c>
      <c r="AC907" s="147">
        <v>2.52</v>
      </c>
      <c r="AD907" s="147">
        <f t="shared" ref="AD907:AJ907" si="2069">AC907</f>
        <v>2.52</v>
      </c>
      <c r="AE907" s="147">
        <f t="shared" si="2069"/>
        <v>2.52</v>
      </c>
      <c r="AF907" s="147">
        <f t="shared" si="2069"/>
        <v>2.52</v>
      </c>
      <c r="AG907" s="147">
        <f t="shared" si="2069"/>
        <v>2.52</v>
      </c>
      <c r="AH907" s="147">
        <f t="shared" si="2069"/>
        <v>2.52</v>
      </c>
      <c r="AI907" s="147">
        <f t="shared" si="2069"/>
        <v>2.52</v>
      </c>
      <c r="AJ907" s="147">
        <f t="shared" si="2069"/>
        <v>2.52</v>
      </c>
      <c r="AK907" s="147">
        <v>2.52</v>
      </c>
      <c r="AL907" s="147">
        <f t="shared" ref="AL907:AN907" si="2070">AK907</f>
        <v>2.52</v>
      </c>
      <c r="AM907" s="147">
        <f t="shared" si="2070"/>
        <v>2.52</v>
      </c>
      <c r="AN907" s="147">
        <f t="shared" si="2070"/>
        <v>2.52</v>
      </c>
      <c r="AO907" s="420">
        <v>0</v>
      </c>
      <c r="AP907" s="431">
        <f t="shared" si="2033"/>
        <v>0</v>
      </c>
      <c r="AQ907" s="385">
        <v>0</v>
      </c>
      <c r="AR907" s="237">
        <f t="shared" si="2034"/>
        <v>0</v>
      </c>
      <c r="AS907" s="96">
        <v>0</v>
      </c>
      <c r="AT907" s="431">
        <f t="shared" si="2035"/>
        <v>0</v>
      </c>
      <c r="AU907" s="420">
        <v>0</v>
      </c>
      <c r="AV907" s="431">
        <f t="shared" si="2036"/>
        <v>0</v>
      </c>
      <c r="AW907" s="385">
        <v>0</v>
      </c>
      <c r="AX907" s="431">
        <f t="shared" si="2037"/>
        <v>0</v>
      </c>
      <c r="AY907" s="386">
        <v>0</v>
      </c>
      <c r="AZ907" s="431">
        <f t="shared" si="2038"/>
        <v>0</v>
      </c>
      <c r="BA907" s="386">
        <v>0</v>
      </c>
      <c r="BB907" s="431">
        <f t="shared" si="2039"/>
        <v>0</v>
      </c>
      <c r="BC907" s="386">
        <v>0</v>
      </c>
      <c r="BD907" s="431">
        <f t="shared" si="2051"/>
        <v>0</v>
      </c>
      <c r="BE907" s="385">
        <v>0</v>
      </c>
      <c r="BF907" s="431">
        <f t="shared" si="2040"/>
        <v>0</v>
      </c>
      <c r="BG907" s="386">
        <v>0</v>
      </c>
      <c r="BH907" s="431">
        <f t="shared" si="2041"/>
        <v>0</v>
      </c>
      <c r="BI907" s="386">
        <v>0</v>
      </c>
      <c r="BJ907" s="431">
        <f t="shared" si="2042"/>
        <v>0</v>
      </c>
      <c r="BK907" s="385">
        <v>0</v>
      </c>
      <c r="BL907" s="445">
        <f t="shared" si="2043"/>
        <v>0</v>
      </c>
      <c r="BM907" s="77" t="s">
        <v>1584</v>
      </c>
      <c r="BN907" s="306"/>
      <c r="BO907" s="599"/>
      <c r="BP907" s="306" t="str">
        <f t="shared" si="2052"/>
        <v>P09797-KD1</v>
      </c>
    </row>
    <row r="908" spans="1:68" ht="14.25" hidden="1" customHeight="1">
      <c r="A908" s="493" t="s">
        <v>864</v>
      </c>
      <c r="B908" s="130" t="s">
        <v>1422</v>
      </c>
      <c r="C908" s="544" t="s">
        <v>87</v>
      </c>
      <c r="D908" s="549" t="s">
        <v>225</v>
      </c>
      <c r="E908" s="550" t="s">
        <v>194</v>
      </c>
      <c r="F908" s="1070"/>
      <c r="G908" s="214">
        <v>2021</v>
      </c>
      <c r="H908" s="176" t="s">
        <v>1574</v>
      </c>
      <c r="I908" s="176" t="s">
        <v>217</v>
      </c>
      <c r="J908" s="330" t="s">
        <v>196</v>
      </c>
      <c r="K908" s="176" t="s">
        <v>1559</v>
      </c>
      <c r="L908" s="176" t="s">
        <v>167</v>
      </c>
      <c r="M908" s="327" t="s">
        <v>1478</v>
      </c>
      <c r="N908" s="55">
        <v>17.55</v>
      </c>
      <c r="O908" s="55">
        <f t="shared" si="2044"/>
        <v>18.48</v>
      </c>
      <c r="P908" s="55">
        <v>18.48</v>
      </c>
      <c r="Q908" s="55">
        <f t="shared" si="2045"/>
        <v>18.48</v>
      </c>
      <c r="R908" s="55">
        <f t="shared" si="2045"/>
        <v>18.48</v>
      </c>
      <c r="S908" s="55">
        <f t="shared" si="2045"/>
        <v>18.48</v>
      </c>
      <c r="T908" s="55">
        <f t="shared" si="2045"/>
        <v>18.48</v>
      </c>
      <c r="U908" s="55">
        <f t="shared" si="2045"/>
        <v>18.48</v>
      </c>
      <c r="V908" s="55">
        <f t="shared" si="2046"/>
        <v>18.48</v>
      </c>
      <c r="W908" s="55">
        <f t="shared" si="2046"/>
        <v>18.48</v>
      </c>
      <c r="X908" s="55">
        <v>18.48</v>
      </c>
      <c r="Y908" s="55">
        <f t="shared" ref="Y908:AA908" si="2071">X908</f>
        <v>18.48</v>
      </c>
      <c r="Z908" s="55">
        <f t="shared" si="2071"/>
        <v>18.48</v>
      </c>
      <c r="AA908" s="55">
        <f t="shared" si="2071"/>
        <v>18.48</v>
      </c>
      <c r="AB908" s="147">
        <f t="shared" si="2048"/>
        <v>2.4500000000000002</v>
      </c>
      <c r="AC908" s="147">
        <v>2.4500000000000002</v>
      </c>
      <c r="AD908" s="147">
        <f t="shared" ref="AD908:AJ908" si="2072">AC908</f>
        <v>2.4500000000000002</v>
      </c>
      <c r="AE908" s="147">
        <f t="shared" si="2072"/>
        <v>2.4500000000000002</v>
      </c>
      <c r="AF908" s="147">
        <f t="shared" si="2072"/>
        <v>2.4500000000000002</v>
      </c>
      <c r="AG908" s="147">
        <f t="shared" si="2072"/>
        <v>2.4500000000000002</v>
      </c>
      <c r="AH908" s="147">
        <f t="shared" si="2072"/>
        <v>2.4500000000000002</v>
      </c>
      <c r="AI908" s="147">
        <f t="shared" si="2072"/>
        <v>2.4500000000000002</v>
      </c>
      <c r="AJ908" s="147">
        <f t="shared" si="2072"/>
        <v>2.4500000000000002</v>
      </c>
      <c r="AK908" s="147">
        <v>2.4500000000000002</v>
      </c>
      <c r="AL908" s="147">
        <f t="shared" ref="AL908:AN908" si="2073">AK908</f>
        <v>2.4500000000000002</v>
      </c>
      <c r="AM908" s="147">
        <f t="shared" si="2073"/>
        <v>2.4500000000000002</v>
      </c>
      <c r="AN908" s="147">
        <f t="shared" si="2073"/>
        <v>2.4500000000000002</v>
      </c>
      <c r="AO908" s="420">
        <v>0</v>
      </c>
      <c r="AP908" s="431">
        <f t="shared" si="2033"/>
        <v>0</v>
      </c>
      <c r="AQ908" s="385">
        <v>0</v>
      </c>
      <c r="AR908" s="237">
        <f t="shared" si="2034"/>
        <v>0</v>
      </c>
      <c r="AS908" s="96">
        <v>0</v>
      </c>
      <c r="AT908" s="431">
        <f t="shared" si="2035"/>
        <v>0</v>
      </c>
      <c r="AU908" s="420">
        <v>0</v>
      </c>
      <c r="AV908" s="431">
        <f t="shared" si="2036"/>
        <v>0</v>
      </c>
      <c r="AW908" s="385">
        <v>0</v>
      </c>
      <c r="AX908" s="431">
        <f t="shared" si="2037"/>
        <v>0</v>
      </c>
      <c r="AY908" s="386">
        <v>0</v>
      </c>
      <c r="AZ908" s="431">
        <f t="shared" si="2038"/>
        <v>0</v>
      </c>
      <c r="BA908" s="386">
        <v>0</v>
      </c>
      <c r="BB908" s="431">
        <f t="shared" si="2039"/>
        <v>0</v>
      </c>
      <c r="BC908" s="386">
        <v>0</v>
      </c>
      <c r="BD908" s="431">
        <f t="shared" si="2051"/>
        <v>0</v>
      </c>
      <c r="BE908" s="385">
        <v>0</v>
      </c>
      <c r="BF908" s="431">
        <f t="shared" si="2040"/>
        <v>0</v>
      </c>
      <c r="BG908" s="386">
        <v>0</v>
      </c>
      <c r="BH908" s="431">
        <f t="shared" si="2041"/>
        <v>0</v>
      </c>
      <c r="BI908" s="386">
        <v>0</v>
      </c>
      <c r="BJ908" s="431">
        <f t="shared" si="2042"/>
        <v>0</v>
      </c>
      <c r="BK908" s="385">
        <v>0</v>
      </c>
      <c r="BL908" s="445">
        <f t="shared" si="2043"/>
        <v>0</v>
      </c>
      <c r="BM908" s="77" t="s">
        <v>346</v>
      </c>
      <c r="BN908" s="306"/>
      <c r="BO908" s="599"/>
      <c r="BP908" s="306" t="str">
        <f t="shared" si="2052"/>
        <v>M55011-xx1</v>
      </c>
    </row>
    <row r="909" spans="1:68" ht="14.25" hidden="1" customHeight="1">
      <c r="A909" s="493" t="s">
        <v>864</v>
      </c>
      <c r="B909" s="130" t="s">
        <v>1422</v>
      </c>
      <c r="C909" s="544" t="s">
        <v>87</v>
      </c>
      <c r="D909" s="549" t="s">
        <v>225</v>
      </c>
      <c r="E909" s="550" t="s">
        <v>194</v>
      </c>
      <c r="F909" s="1070"/>
      <c r="G909" s="214">
        <v>2021</v>
      </c>
      <c r="H909" s="176" t="s">
        <v>1574</v>
      </c>
      <c r="I909" s="176" t="s">
        <v>217</v>
      </c>
      <c r="J909" s="330" t="s">
        <v>196</v>
      </c>
      <c r="K909" s="176" t="s">
        <v>1559</v>
      </c>
      <c r="L909" s="176" t="s">
        <v>167</v>
      </c>
      <c r="M909" s="327" t="s">
        <v>1478</v>
      </c>
      <c r="N909" s="55">
        <v>18.600000000000001</v>
      </c>
      <c r="O909" s="55">
        <f t="shared" si="2044"/>
        <v>19.53</v>
      </c>
      <c r="P909" s="55">
        <v>19.53</v>
      </c>
      <c r="Q909" s="55">
        <f t="shared" si="2045"/>
        <v>19.53</v>
      </c>
      <c r="R909" s="55">
        <f t="shared" si="2045"/>
        <v>19.53</v>
      </c>
      <c r="S909" s="55">
        <f t="shared" si="2045"/>
        <v>19.53</v>
      </c>
      <c r="T909" s="55">
        <f t="shared" si="2045"/>
        <v>19.53</v>
      </c>
      <c r="U909" s="55">
        <f t="shared" si="2045"/>
        <v>19.53</v>
      </c>
      <c r="V909" s="55">
        <f t="shared" si="2046"/>
        <v>19.53</v>
      </c>
      <c r="W909" s="55">
        <f t="shared" si="2046"/>
        <v>19.53</v>
      </c>
      <c r="X909" s="55">
        <v>19.53</v>
      </c>
      <c r="Y909" s="55">
        <f t="shared" ref="Y909:AA909" si="2074">X909</f>
        <v>19.53</v>
      </c>
      <c r="Z909" s="55">
        <f t="shared" si="2074"/>
        <v>19.53</v>
      </c>
      <c r="AA909" s="55">
        <f t="shared" si="2074"/>
        <v>19.53</v>
      </c>
      <c r="AB909" s="147">
        <f t="shared" si="2048"/>
        <v>2.5</v>
      </c>
      <c r="AC909" s="147">
        <v>2.5</v>
      </c>
      <c r="AD909" s="147">
        <f t="shared" ref="AD909:AJ909" si="2075">AC909</f>
        <v>2.5</v>
      </c>
      <c r="AE909" s="147">
        <f t="shared" si="2075"/>
        <v>2.5</v>
      </c>
      <c r="AF909" s="147">
        <f t="shared" si="2075"/>
        <v>2.5</v>
      </c>
      <c r="AG909" s="147">
        <f t="shared" si="2075"/>
        <v>2.5</v>
      </c>
      <c r="AH909" s="147">
        <f t="shared" si="2075"/>
        <v>2.5</v>
      </c>
      <c r="AI909" s="147">
        <f t="shared" si="2075"/>
        <v>2.5</v>
      </c>
      <c r="AJ909" s="147">
        <f t="shared" si="2075"/>
        <v>2.5</v>
      </c>
      <c r="AK909" s="147">
        <v>2.5</v>
      </c>
      <c r="AL909" s="147">
        <f t="shared" ref="AL909:AN909" si="2076">AK909</f>
        <v>2.5</v>
      </c>
      <c r="AM909" s="147">
        <f t="shared" si="2076"/>
        <v>2.5</v>
      </c>
      <c r="AN909" s="147">
        <f t="shared" si="2076"/>
        <v>2.5</v>
      </c>
      <c r="AO909" s="420">
        <v>0</v>
      </c>
      <c r="AP909" s="431">
        <f t="shared" si="2033"/>
        <v>0</v>
      </c>
      <c r="AQ909" s="385">
        <v>0</v>
      </c>
      <c r="AR909" s="237">
        <f t="shared" si="2034"/>
        <v>0</v>
      </c>
      <c r="AS909" s="96">
        <v>0</v>
      </c>
      <c r="AT909" s="431">
        <f t="shared" si="2035"/>
        <v>0</v>
      </c>
      <c r="AU909" s="420">
        <v>0</v>
      </c>
      <c r="AV909" s="431">
        <f t="shared" si="2036"/>
        <v>0</v>
      </c>
      <c r="AW909" s="385">
        <v>0</v>
      </c>
      <c r="AX909" s="431">
        <f t="shared" si="2037"/>
        <v>0</v>
      </c>
      <c r="AY909" s="386">
        <v>0</v>
      </c>
      <c r="AZ909" s="431">
        <f t="shared" si="2038"/>
        <v>0</v>
      </c>
      <c r="BA909" s="386">
        <v>0</v>
      </c>
      <c r="BB909" s="431">
        <f t="shared" si="2039"/>
        <v>0</v>
      </c>
      <c r="BC909" s="386">
        <v>0</v>
      </c>
      <c r="BD909" s="431">
        <f t="shared" si="2051"/>
        <v>0</v>
      </c>
      <c r="BE909" s="385">
        <v>0</v>
      </c>
      <c r="BF909" s="431">
        <f t="shared" si="2040"/>
        <v>0</v>
      </c>
      <c r="BG909" s="386">
        <v>0</v>
      </c>
      <c r="BH909" s="431">
        <f t="shared" si="2041"/>
        <v>0</v>
      </c>
      <c r="BI909" s="386">
        <v>0</v>
      </c>
      <c r="BJ909" s="431">
        <f t="shared" si="2042"/>
        <v>0</v>
      </c>
      <c r="BK909" s="385">
        <v>0</v>
      </c>
      <c r="BL909" s="445">
        <f t="shared" si="2043"/>
        <v>0</v>
      </c>
      <c r="BM909" s="77" t="s">
        <v>1579</v>
      </c>
      <c r="BN909" s="306"/>
      <c r="BO909" s="599"/>
      <c r="BP909" s="306" t="str">
        <f t="shared" si="2052"/>
        <v>M55011-KD1</v>
      </c>
    </row>
    <row r="910" spans="1:68" ht="14.25" hidden="1" customHeight="1">
      <c r="A910" s="493" t="s">
        <v>864</v>
      </c>
      <c r="B910" s="130" t="s">
        <v>1422</v>
      </c>
      <c r="C910" s="544" t="s">
        <v>87</v>
      </c>
      <c r="D910" s="549" t="s">
        <v>225</v>
      </c>
      <c r="E910" s="550" t="s">
        <v>194</v>
      </c>
      <c r="F910" s="1070"/>
      <c r="G910" s="214">
        <v>2021</v>
      </c>
      <c r="H910" s="176" t="s">
        <v>1574</v>
      </c>
      <c r="I910" s="176" t="s">
        <v>217</v>
      </c>
      <c r="J910" s="330" t="s">
        <v>196</v>
      </c>
      <c r="K910" s="176" t="s">
        <v>1559</v>
      </c>
      <c r="L910" s="176" t="s">
        <v>167</v>
      </c>
      <c r="M910" s="327" t="s">
        <v>1478</v>
      </c>
      <c r="N910" s="55">
        <v>17.510000000000002</v>
      </c>
      <c r="O910" s="55">
        <f t="shared" si="2044"/>
        <v>18.010000000000002</v>
      </c>
      <c r="P910" s="55">
        <v>18.010000000000002</v>
      </c>
      <c r="Q910" s="55">
        <f t="shared" si="2045"/>
        <v>18.010000000000002</v>
      </c>
      <c r="R910" s="55">
        <f t="shared" si="2045"/>
        <v>18.010000000000002</v>
      </c>
      <c r="S910" s="55">
        <f t="shared" si="2045"/>
        <v>18.010000000000002</v>
      </c>
      <c r="T910" s="55">
        <f t="shared" si="2045"/>
        <v>18.010000000000002</v>
      </c>
      <c r="U910" s="55">
        <f t="shared" si="2045"/>
        <v>18.010000000000002</v>
      </c>
      <c r="V910" s="55">
        <f t="shared" si="2046"/>
        <v>18.010000000000002</v>
      </c>
      <c r="W910" s="55">
        <f t="shared" si="2046"/>
        <v>18.010000000000002</v>
      </c>
      <c r="X910" s="55">
        <v>18.010000000000002</v>
      </c>
      <c r="Y910" s="55">
        <f t="shared" ref="Y910:AA910" si="2077">X910</f>
        <v>18.010000000000002</v>
      </c>
      <c r="Z910" s="55">
        <f t="shared" si="2077"/>
        <v>18.010000000000002</v>
      </c>
      <c r="AA910" s="55">
        <f t="shared" si="2077"/>
        <v>18.010000000000002</v>
      </c>
      <c r="AB910" s="147">
        <f t="shared" si="2048"/>
        <v>1.52</v>
      </c>
      <c r="AC910" s="147">
        <v>1.52</v>
      </c>
      <c r="AD910" s="147">
        <f t="shared" ref="AD910:AJ910" si="2078">AC910</f>
        <v>1.52</v>
      </c>
      <c r="AE910" s="147">
        <f t="shared" si="2078"/>
        <v>1.52</v>
      </c>
      <c r="AF910" s="147">
        <f t="shared" si="2078"/>
        <v>1.52</v>
      </c>
      <c r="AG910" s="147">
        <f t="shared" si="2078"/>
        <v>1.52</v>
      </c>
      <c r="AH910" s="147">
        <f t="shared" si="2078"/>
        <v>1.52</v>
      </c>
      <c r="AI910" s="147">
        <f t="shared" si="2078"/>
        <v>1.52</v>
      </c>
      <c r="AJ910" s="147">
        <f t="shared" si="2078"/>
        <v>1.52</v>
      </c>
      <c r="AK910" s="147">
        <v>1.52</v>
      </c>
      <c r="AL910" s="147">
        <f t="shared" ref="AL910:AN910" si="2079">AK910</f>
        <v>1.52</v>
      </c>
      <c r="AM910" s="147">
        <f t="shared" si="2079"/>
        <v>1.52</v>
      </c>
      <c r="AN910" s="147">
        <f t="shared" si="2079"/>
        <v>1.52</v>
      </c>
      <c r="AO910" s="420">
        <v>0</v>
      </c>
      <c r="AP910" s="431">
        <f t="shared" si="2033"/>
        <v>0</v>
      </c>
      <c r="AQ910" s="385">
        <v>0</v>
      </c>
      <c r="AR910" s="237">
        <f t="shared" si="2034"/>
        <v>0</v>
      </c>
      <c r="AS910" s="96">
        <v>0</v>
      </c>
      <c r="AT910" s="431">
        <f t="shared" si="2035"/>
        <v>0</v>
      </c>
      <c r="AU910" s="420">
        <v>0</v>
      </c>
      <c r="AV910" s="431">
        <f t="shared" si="2036"/>
        <v>0</v>
      </c>
      <c r="AW910" s="385">
        <v>0</v>
      </c>
      <c r="AX910" s="431">
        <f t="shared" si="2037"/>
        <v>0</v>
      </c>
      <c r="AY910" s="386">
        <v>0</v>
      </c>
      <c r="AZ910" s="431">
        <f t="shared" si="2038"/>
        <v>0</v>
      </c>
      <c r="BA910" s="386">
        <v>0</v>
      </c>
      <c r="BB910" s="431">
        <f t="shared" si="2039"/>
        <v>0</v>
      </c>
      <c r="BC910" s="386">
        <v>0</v>
      </c>
      <c r="BD910" s="431">
        <f t="shared" si="2051"/>
        <v>0</v>
      </c>
      <c r="BE910" s="385">
        <v>0</v>
      </c>
      <c r="BF910" s="431">
        <f t="shared" si="2040"/>
        <v>0</v>
      </c>
      <c r="BG910" s="386">
        <v>0</v>
      </c>
      <c r="BH910" s="431">
        <f t="shared" si="2041"/>
        <v>0</v>
      </c>
      <c r="BI910" s="386">
        <v>0</v>
      </c>
      <c r="BJ910" s="431">
        <f t="shared" si="2042"/>
        <v>0</v>
      </c>
      <c r="BK910" s="385">
        <v>0</v>
      </c>
      <c r="BL910" s="445">
        <f t="shared" si="2043"/>
        <v>0</v>
      </c>
      <c r="BM910" s="77" t="s">
        <v>1575</v>
      </c>
      <c r="BN910" s="306"/>
      <c r="BO910" s="599"/>
      <c r="BP910" s="306" t="str">
        <f t="shared" si="2052"/>
        <v>N56960-xx1</v>
      </c>
    </row>
    <row r="911" spans="1:68" ht="14.25" hidden="1" customHeight="1">
      <c r="A911" s="493" t="s">
        <v>864</v>
      </c>
      <c r="B911" s="130" t="s">
        <v>1422</v>
      </c>
      <c r="C911" s="544" t="s">
        <v>87</v>
      </c>
      <c r="D911" s="549" t="s">
        <v>225</v>
      </c>
      <c r="E911" s="550" t="s">
        <v>194</v>
      </c>
      <c r="F911" s="1070"/>
      <c r="G911" s="214">
        <v>2021</v>
      </c>
      <c r="H911" s="176" t="s">
        <v>1574</v>
      </c>
      <c r="I911" s="176" t="s">
        <v>217</v>
      </c>
      <c r="J911" s="330" t="s">
        <v>196</v>
      </c>
      <c r="K911" s="176" t="s">
        <v>1559</v>
      </c>
      <c r="L911" s="176" t="s">
        <v>167</v>
      </c>
      <c r="M911" s="327" t="s">
        <v>1478</v>
      </c>
      <c r="N911" s="55">
        <v>18.560000000000002</v>
      </c>
      <c r="O911" s="55">
        <f t="shared" si="2044"/>
        <v>19.059999999999999</v>
      </c>
      <c r="P911" s="55">
        <v>19.059999999999999</v>
      </c>
      <c r="Q911" s="55">
        <f t="shared" si="2045"/>
        <v>19.059999999999999</v>
      </c>
      <c r="R911" s="55">
        <f t="shared" si="2045"/>
        <v>19.059999999999999</v>
      </c>
      <c r="S911" s="55">
        <f t="shared" si="2045"/>
        <v>19.059999999999999</v>
      </c>
      <c r="T911" s="55">
        <f t="shared" si="2045"/>
        <v>19.059999999999999</v>
      </c>
      <c r="U911" s="55">
        <f t="shared" si="2045"/>
        <v>19.059999999999999</v>
      </c>
      <c r="V911" s="55">
        <f t="shared" si="2046"/>
        <v>19.059999999999999</v>
      </c>
      <c r="W911" s="55">
        <f t="shared" si="2046"/>
        <v>19.059999999999999</v>
      </c>
      <c r="X911" s="55">
        <v>19.059999999999999</v>
      </c>
      <c r="Y911" s="55">
        <f t="shared" ref="Y911:AA911" si="2080">X911</f>
        <v>19.059999999999999</v>
      </c>
      <c r="Z911" s="55">
        <f t="shared" si="2080"/>
        <v>19.059999999999999</v>
      </c>
      <c r="AA911" s="55">
        <f t="shared" si="2080"/>
        <v>19.059999999999999</v>
      </c>
      <c r="AB911" s="147">
        <f t="shared" si="2048"/>
        <v>1.56</v>
      </c>
      <c r="AC911" s="147">
        <v>1.56</v>
      </c>
      <c r="AD911" s="147">
        <f t="shared" ref="AD911:AJ911" si="2081">AC911</f>
        <v>1.56</v>
      </c>
      <c r="AE911" s="147">
        <f t="shared" si="2081"/>
        <v>1.56</v>
      </c>
      <c r="AF911" s="147">
        <f t="shared" si="2081"/>
        <v>1.56</v>
      </c>
      <c r="AG911" s="147">
        <f t="shared" si="2081"/>
        <v>1.56</v>
      </c>
      <c r="AH911" s="147">
        <f t="shared" si="2081"/>
        <v>1.56</v>
      </c>
      <c r="AI911" s="147">
        <f t="shared" si="2081"/>
        <v>1.56</v>
      </c>
      <c r="AJ911" s="147">
        <f t="shared" si="2081"/>
        <v>1.56</v>
      </c>
      <c r="AK911" s="147">
        <v>1.56</v>
      </c>
      <c r="AL911" s="147">
        <f t="shared" ref="AL911:AN911" si="2082">AK911</f>
        <v>1.56</v>
      </c>
      <c r="AM911" s="147">
        <f t="shared" si="2082"/>
        <v>1.56</v>
      </c>
      <c r="AN911" s="147">
        <f t="shared" si="2082"/>
        <v>1.56</v>
      </c>
      <c r="AO911" s="420">
        <v>0</v>
      </c>
      <c r="AP911" s="431">
        <f t="shared" si="2033"/>
        <v>0</v>
      </c>
      <c r="AQ911" s="385">
        <v>0</v>
      </c>
      <c r="AR911" s="237">
        <f t="shared" si="2034"/>
        <v>0</v>
      </c>
      <c r="AS911" s="96">
        <v>0</v>
      </c>
      <c r="AT911" s="431">
        <f t="shared" si="2035"/>
        <v>0</v>
      </c>
      <c r="AU911" s="420">
        <v>0</v>
      </c>
      <c r="AV911" s="431">
        <f t="shared" si="2036"/>
        <v>0</v>
      </c>
      <c r="AW911" s="385">
        <v>0</v>
      </c>
      <c r="AX911" s="431">
        <f t="shared" si="2037"/>
        <v>0</v>
      </c>
      <c r="AY911" s="386">
        <v>0</v>
      </c>
      <c r="AZ911" s="431">
        <f t="shared" si="2038"/>
        <v>0</v>
      </c>
      <c r="BA911" s="386">
        <v>0</v>
      </c>
      <c r="BB911" s="431">
        <f t="shared" si="2039"/>
        <v>0</v>
      </c>
      <c r="BC911" s="386">
        <v>0</v>
      </c>
      <c r="BD911" s="431">
        <f t="shared" si="2051"/>
        <v>0</v>
      </c>
      <c r="BE911" s="385">
        <v>0</v>
      </c>
      <c r="BF911" s="431">
        <f t="shared" si="2040"/>
        <v>0</v>
      </c>
      <c r="BG911" s="386">
        <v>0</v>
      </c>
      <c r="BH911" s="431">
        <f t="shared" si="2041"/>
        <v>0</v>
      </c>
      <c r="BI911" s="386">
        <v>0</v>
      </c>
      <c r="BJ911" s="431">
        <f t="shared" si="2042"/>
        <v>0</v>
      </c>
      <c r="BK911" s="385">
        <v>0</v>
      </c>
      <c r="BL911" s="445">
        <f t="shared" si="2043"/>
        <v>0</v>
      </c>
      <c r="BM911" s="77" t="s">
        <v>1580</v>
      </c>
      <c r="BN911" s="306"/>
      <c r="BO911" s="599"/>
      <c r="BP911" s="306" t="str">
        <f t="shared" si="2052"/>
        <v>N56960-KD1</v>
      </c>
    </row>
    <row r="912" spans="1:68" ht="14.25" hidden="1" customHeight="1">
      <c r="A912" s="493" t="s">
        <v>864</v>
      </c>
      <c r="B912" s="130" t="s">
        <v>1422</v>
      </c>
      <c r="C912" s="544" t="s">
        <v>87</v>
      </c>
      <c r="D912" s="549" t="s">
        <v>225</v>
      </c>
      <c r="E912" s="550" t="s">
        <v>194</v>
      </c>
      <c r="F912" s="1070"/>
      <c r="G912" s="214">
        <v>2021</v>
      </c>
      <c r="H912" s="176" t="s">
        <v>1574</v>
      </c>
      <c r="I912" s="176" t="s">
        <v>217</v>
      </c>
      <c r="J912" s="330" t="s">
        <v>196</v>
      </c>
      <c r="K912" s="176" t="s">
        <v>1559</v>
      </c>
      <c r="L912" s="176" t="s">
        <v>167</v>
      </c>
      <c r="M912" s="327" t="s">
        <v>1478</v>
      </c>
      <c r="N912" s="55">
        <v>17.510000000000002</v>
      </c>
      <c r="O912" s="55">
        <f t="shared" si="2044"/>
        <v>17.89</v>
      </c>
      <c r="P912" s="55">
        <v>17.89</v>
      </c>
      <c r="Q912" s="55">
        <f t="shared" si="2045"/>
        <v>17.89</v>
      </c>
      <c r="R912" s="55">
        <f t="shared" si="2045"/>
        <v>17.89</v>
      </c>
      <c r="S912" s="55">
        <f t="shared" si="2045"/>
        <v>17.89</v>
      </c>
      <c r="T912" s="55">
        <f t="shared" si="2045"/>
        <v>17.89</v>
      </c>
      <c r="U912" s="55">
        <f t="shared" si="2045"/>
        <v>17.89</v>
      </c>
      <c r="V912" s="55">
        <f t="shared" si="2046"/>
        <v>17.89</v>
      </c>
      <c r="W912" s="55">
        <f t="shared" si="2046"/>
        <v>17.89</v>
      </c>
      <c r="X912" s="55">
        <v>17.89</v>
      </c>
      <c r="Y912" s="55">
        <f t="shared" ref="Y912:AA912" si="2083">X912</f>
        <v>17.89</v>
      </c>
      <c r="Z912" s="55">
        <f t="shared" si="2083"/>
        <v>17.89</v>
      </c>
      <c r="AA912" s="55">
        <f t="shared" si="2083"/>
        <v>17.89</v>
      </c>
      <c r="AB912" s="147">
        <f t="shared" si="2048"/>
        <v>1.51</v>
      </c>
      <c r="AC912" s="147">
        <v>1.51</v>
      </c>
      <c r="AD912" s="147">
        <f t="shared" ref="AD912:AJ912" si="2084">AC912</f>
        <v>1.51</v>
      </c>
      <c r="AE912" s="147">
        <f t="shared" si="2084"/>
        <v>1.51</v>
      </c>
      <c r="AF912" s="147">
        <f t="shared" si="2084"/>
        <v>1.51</v>
      </c>
      <c r="AG912" s="147">
        <f t="shared" si="2084"/>
        <v>1.51</v>
      </c>
      <c r="AH912" s="147">
        <f t="shared" si="2084"/>
        <v>1.51</v>
      </c>
      <c r="AI912" s="147">
        <f t="shared" si="2084"/>
        <v>1.51</v>
      </c>
      <c r="AJ912" s="147">
        <f t="shared" si="2084"/>
        <v>1.51</v>
      </c>
      <c r="AK912" s="147">
        <v>1.51</v>
      </c>
      <c r="AL912" s="147">
        <f t="shared" ref="AL912:AN912" si="2085">AK912</f>
        <v>1.51</v>
      </c>
      <c r="AM912" s="147">
        <f t="shared" si="2085"/>
        <v>1.51</v>
      </c>
      <c r="AN912" s="147">
        <f t="shared" si="2085"/>
        <v>1.51</v>
      </c>
      <c r="AO912" s="420">
        <v>0</v>
      </c>
      <c r="AP912" s="431">
        <f t="shared" si="2033"/>
        <v>0</v>
      </c>
      <c r="AQ912" s="385">
        <v>0</v>
      </c>
      <c r="AR912" s="237">
        <f t="shared" si="2034"/>
        <v>0</v>
      </c>
      <c r="AS912" s="96">
        <v>0</v>
      </c>
      <c r="AT912" s="431">
        <f t="shared" si="2035"/>
        <v>0</v>
      </c>
      <c r="AU912" s="420">
        <v>0</v>
      </c>
      <c r="AV912" s="431">
        <f t="shared" si="2036"/>
        <v>0</v>
      </c>
      <c r="AW912" s="385">
        <v>0</v>
      </c>
      <c r="AX912" s="431">
        <f t="shared" si="2037"/>
        <v>0</v>
      </c>
      <c r="AY912" s="386">
        <v>0</v>
      </c>
      <c r="AZ912" s="431">
        <f t="shared" si="2038"/>
        <v>0</v>
      </c>
      <c r="BA912" s="386">
        <v>0</v>
      </c>
      <c r="BB912" s="431">
        <f t="shared" si="2039"/>
        <v>0</v>
      </c>
      <c r="BC912" s="386">
        <v>0</v>
      </c>
      <c r="BD912" s="431">
        <f t="shared" si="2051"/>
        <v>0</v>
      </c>
      <c r="BE912" s="385">
        <v>0</v>
      </c>
      <c r="BF912" s="431">
        <f t="shared" si="2040"/>
        <v>0</v>
      </c>
      <c r="BG912" s="386">
        <v>0</v>
      </c>
      <c r="BH912" s="431">
        <f t="shared" si="2041"/>
        <v>0</v>
      </c>
      <c r="BI912" s="386">
        <v>0</v>
      </c>
      <c r="BJ912" s="431">
        <f t="shared" si="2042"/>
        <v>0</v>
      </c>
      <c r="BK912" s="385">
        <v>0</v>
      </c>
      <c r="BL912" s="445">
        <f t="shared" si="2043"/>
        <v>0</v>
      </c>
      <c r="BM912" s="77" t="s">
        <v>1585</v>
      </c>
      <c r="BN912" s="306"/>
      <c r="BO912" s="599"/>
      <c r="BP912" s="306" t="str">
        <f t="shared" si="2052"/>
        <v>N56960-291</v>
      </c>
    </row>
    <row r="913" spans="1:68" ht="14.25" hidden="1" customHeight="1">
      <c r="A913" s="493" t="s">
        <v>864</v>
      </c>
      <c r="B913" s="130" t="s">
        <v>1422</v>
      </c>
      <c r="C913" s="544" t="s">
        <v>87</v>
      </c>
      <c r="D913" s="549" t="s">
        <v>225</v>
      </c>
      <c r="E913" s="550" t="s">
        <v>194</v>
      </c>
      <c r="F913" s="1070"/>
      <c r="G913" s="214">
        <v>2024</v>
      </c>
      <c r="H913" s="176" t="s">
        <v>1574</v>
      </c>
      <c r="I913" s="176" t="s">
        <v>217</v>
      </c>
      <c r="J913" s="330" t="s">
        <v>196</v>
      </c>
      <c r="K913" s="176" t="s">
        <v>1559</v>
      </c>
      <c r="L913" s="176" t="s">
        <v>167</v>
      </c>
      <c r="M913" s="327" t="s">
        <v>1478</v>
      </c>
      <c r="N913" s="55">
        <v>18.55</v>
      </c>
      <c r="O913" s="55">
        <f t="shared" si="2044"/>
        <v>18.88</v>
      </c>
      <c r="P913" s="55">
        <v>18.88</v>
      </c>
      <c r="Q913" s="55">
        <f t="shared" si="2045"/>
        <v>18.88</v>
      </c>
      <c r="R913" s="55">
        <f t="shared" si="2045"/>
        <v>18.88</v>
      </c>
      <c r="S913" s="55">
        <f t="shared" si="2045"/>
        <v>18.88</v>
      </c>
      <c r="T913" s="55">
        <f t="shared" si="2045"/>
        <v>18.88</v>
      </c>
      <c r="U913" s="55">
        <f t="shared" si="2045"/>
        <v>18.88</v>
      </c>
      <c r="V913" s="55">
        <f t="shared" si="2046"/>
        <v>18.88</v>
      </c>
      <c r="W913" s="55">
        <f t="shared" si="2046"/>
        <v>18.88</v>
      </c>
      <c r="X913" s="55">
        <v>18.88</v>
      </c>
      <c r="Y913" s="55">
        <f t="shared" ref="Y913:AA913" si="2086">X913</f>
        <v>18.88</v>
      </c>
      <c r="Z913" s="55">
        <f t="shared" si="2086"/>
        <v>18.88</v>
      </c>
      <c r="AA913" s="55">
        <f t="shared" si="2086"/>
        <v>18.88</v>
      </c>
      <c r="AB913" s="147">
        <f t="shared" si="2048"/>
        <v>2.4900000000000002</v>
      </c>
      <c r="AC913" s="147">
        <v>2.4900000000000002</v>
      </c>
      <c r="AD913" s="147">
        <f t="shared" ref="AD913:AJ913" si="2087">AC913</f>
        <v>2.4900000000000002</v>
      </c>
      <c r="AE913" s="147">
        <f t="shared" si="2087"/>
        <v>2.4900000000000002</v>
      </c>
      <c r="AF913" s="147">
        <f t="shared" si="2087"/>
        <v>2.4900000000000002</v>
      </c>
      <c r="AG913" s="147">
        <f t="shared" si="2087"/>
        <v>2.4900000000000002</v>
      </c>
      <c r="AH913" s="147">
        <f t="shared" si="2087"/>
        <v>2.4900000000000002</v>
      </c>
      <c r="AI913" s="147">
        <f t="shared" si="2087"/>
        <v>2.4900000000000002</v>
      </c>
      <c r="AJ913" s="147">
        <f t="shared" si="2087"/>
        <v>2.4900000000000002</v>
      </c>
      <c r="AK913" s="147">
        <v>2.4900000000000002</v>
      </c>
      <c r="AL913" s="147">
        <f t="shared" ref="AL913:AN913" si="2088">AK913</f>
        <v>2.4900000000000002</v>
      </c>
      <c r="AM913" s="147">
        <f t="shared" si="2088"/>
        <v>2.4900000000000002</v>
      </c>
      <c r="AN913" s="147">
        <f t="shared" si="2088"/>
        <v>2.4900000000000002</v>
      </c>
      <c r="AO913" s="420">
        <v>0</v>
      </c>
      <c r="AP913" s="431">
        <f t="shared" si="2033"/>
        <v>0</v>
      </c>
      <c r="AQ913" s="385">
        <v>0</v>
      </c>
      <c r="AR913" s="237">
        <f t="shared" si="2034"/>
        <v>0</v>
      </c>
      <c r="AS913" s="96">
        <v>0</v>
      </c>
      <c r="AT913" s="431">
        <f t="shared" si="2035"/>
        <v>0</v>
      </c>
      <c r="AU913" s="420">
        <v>0</v>
      </c>
      <c r="AV913" s="431">
        <f t="shared" si="2036"/>
        <v>0</v>
      </c>
      <c r="AW913" s="385">
        <v>0</v>
      </c>
      <c r="AX913" s="431">
        <f t="shared" si="2037"/>
        <v>0</v>
      </c>
      <c r="AY913" s="386">
        <v>0</v>
      </c>
      <c r="AZ913" s="431">
        <f t="shared" si="2038"/>
        <v>0</v>
      </c>
      <c r="BA913" s="386">
        <v>0</v>
      </c>
      <c r="BB913" s="431">
        <f t="shared" si="2039"/>
        <v>0</v>
      </c>
      <c r="BC913" s="386">
        <v>0</v>
      </c>
      <c r="BD913" s="431">
        <f t="shared" si="2051"/>
        <v>0</v>
      </c>
      <c r="BE913" s="385">
        <v>0</v>
      </c>
      <c r="BF913" s="431">
        <f t="shared" si="2040"/>
        <v>0</v>
      </c>
      <c r="BG913" s="386">
        <v>0</v>
      </c>
      <c r="BH913" s="431">
        <f t="shared" si="2041"/>
        <v>0</v>
      </c>
      <c r="BI913" s="386">
        <v>0</v>
      </c>
      <c r="BJ913" s="431">
        <f t="shared" si="2042"/>
        <v>0</v>
      </c>
      <c r="BK913" s="385">
        <v>0</v>
      </c>
      <c r="BL913" s="445">
        <f t="shared" si="2043"/>
        <v>0</v>
      </c>
      <c r="BM913" s="77" t="s">
        <v>1576</v>
      </c>
      <c r="BN913" s="306"/>
      <c r="BO913" s="599"/>
      <c r="BP913" s="306" t="str">
        <f t="shared" si="2052"/>
        <v>P09798-xx1</v>
      </c>
    </row>
    <row r="914" spans="1:68" ht="14.25" hidden="1" customHeight="1">
      <c r="A914" s="493" t="s">
        <v>864</v>
      </c>
      <c r="B914" s="130" t="s">
        <v>1422</v>
      </c>
      <c r="C914" s="544" t="s">
        <v>87</v>
      </c>
      <c r="D914" s="549" t="s">
        <v>225</v>
      </c>
      <c r="E914" s="550" t="s">
        <v>194</v>
      </c>
      <c r="F914" s="1070"/>
      <c r="G914" s="214">
        <v>2024</v>
      </c>
      <c r="H914" s="176" t="s">
        <v>1574</v>
      </c>
      <c r="I914" s="176" t="s">
        <v>217</v>
      </c>
      <c r="J914" s="330" t="s">
        <v>196</v>
      </c>
      <c r="K914" s="176" t="s">
        <v>1559</v>
      </c>
      <c r="L914" s="176" t="s">
        <v>167</v>
      </c>
      <c r="M914" s="327" t="s">
        <v>1478</v>
      </c>
      <c r="N914" s="55">
        <v>19.600000000000001</v>
      </c>
      <c r="O914" s="55">
        <f t="shared" si="2044"/>
        <v>19.93</v>
      </c>
      <c r="P914" s="55">
        <v>19.93</v>
      </c>
      <c r="Q914" s="55">
        <f t="shared" si="2045"/>
        <v>19.93</v>
      </c>
      <c r="R914" s="55">
        <f t="shared" si="2045"/>
        <v>19.93</v>
      </c>
      <c r="S914" s="55">
        <f t="shared" si="2045"/>
        <v>19.93</v>
      </c>
      <c r="T914" s="55">
        <f t="shared" si="2045"/>
        <v>19.93</v>
      </c>
      <c r="U914" s="55">
        <f t="shared" si="2045"/>
        <v>19.93</v>
      </c>
      <c r="V914" s="55">
        <f t="shared" si="2046"/>
        <v>19.93</v>
      </c>
      <c r="W914" s="55">
        <f t="shared" si="2046"/>
        <v>19.93</v>
      </c>
      <c r="X914" s="55">
        <v>19.93</v>
      </c>
      <c r="Y914" s="55">
        <f t="shared" ref="Y914:AA914" si="2089">X914</f>
        <v>19.93</v>
      </c>
      <c r="Z914" s="55">
        <f t="shared" si="2089"/>
        <v>19.93</v>
      </c>
      <c r="AA914" s="55">
        <f t="shared" si="2089"/>
        <v>19.93</v>
      </c>
      <c r="AB914" s="147">
        <f t="shared" si="2048"/>
        <v>2.54</v>
      </c>
      <c r="AC914" s="147">
        <v>2.54</v>
      </c>
      <c r="AD914" s="147">
        <f t="shared" ref="AD914:AJ914" si="2090">AC914</f>
        <v>2.54</v>
      </c>
      <c r="AE914" s="147">
        <f t="shared" si="2090"/>
        <v>2.54</v>
      </c>
      <c r="AF914" s="147">
        <f t="shared" si="2090"/>
        <v>2.54</v>
      </c>
      <c r="AG914" s="147">
        <f t="shared" si="2090"/>
        <v>2.54</v>
      </c>
      <c r="AH914" s="147">
        <f t="shared" si="2090"/>
        <v>2.54</v>
      </c>
      <c r="AI914" s="147">
        <f t="shared" si="2090"/>
        <v>2.54</v>
      </c>
      <c r="AJ914" s="147">
        <f t="shared" si="2090"/>
        <v>2.54</v>
      </c>
      <c r="AK914" s="147">
        <v>2.54</v>
      </c>
      <c r="AL914" s="147">
        <f t="shared" ref="AL914:AN914" si="2091">AK914</f>
        <v>2.54</v>
      </c>
      <c r="AM914" s="147">
        <f t="shared" si="2091"/>
        <v>2.54</v>
      </c>
      <c r="AN914" s="147">
        <f t="shared" si="2091"/>
        <v>2.54</v>
      </c>
      <c r="AO914" s="420">
        <v>0</v>
      </c>
      <c r="AP914" s="431">
        <f t="shared" si="2033"/>
        <v>0</v>
      </c>
      <c r="AQ914" s="385">
        <v>0</v>
      </c>
      <c r="AR914" s="237">
        <f t="shared" si="2034"/>
        <v>0</v>
      </c>
      <c r="AS914" s="96">
        <v>0</v>
      </c>
      <c r="AT914" s="431">
        <f t="shared" si="2035"/>
        <v>0</v>
      </c>
      <c r="AU914" s="420">
        <v>0</v>
      </c>
      <c r="AV914" s="431">
        <f t="shared" si="2036"/>
        <v>0</v>
      </c>
      <c r="AW914" s="385">
        <v>0</v>
      </c>
      <c r="AX914" s="431">
        <f t="shared" si="2037"/>
        <v>0</v>
      </c>
      <c r="AY914" s="386">
        <v>0</v>
      </c>
      <c r="AZ914" s="431">
        <f t="shared" si="2038"/>
        <v>0</v>
      </c>
      <c r="BA914" s="386">
        <v>0</v>
      </c>
      <c r="BB914" s="431">
        <f t="shared" si="2039"/>
        <v>0</v>
      </c>
      <c r="BC914" s="386">
        <v>0</v>
      </c>
      <c r="BD914" s="431">
        <f t="shared" si="2051"/>
        <v>0</v>
      </c>
      <c r="BE914" s="385">
        <v>0</v>
      </c>
      <c r="BF914" s="431">
        <f t="shared" si="2040"/>
        <v>0</v>
      </c>
      <c r="BG914" s="386">
        <v>0</v>
      </c>
      <c r="BH914" s="431">
        <f t="shared" si="2041"/>
        <v>0</v>
      </c>
      <c r="BI914" s="386">
        <v>0</v>
      </c>
      <c r="BJ914" s="431">
        <f t="shared" si="2042"/>
        <v>0</v>
      </c>
      <c r="BK914" s="385">
        <v>0</v>
      </c>
      <c r="BL914" s="445">
        <f t="shared" si="2043"/>
        <v>0</v>
      </c>
      <c r="BM914" s="77" t="s">
        <v>1581</v>
      </c>
      <c r="BN914" s="306"/>
      <c r="BO914" s="599"/>
      <c r="BP914" s="306" t="str">
        <f t="shared" si="2052"/>
        <v>P09798-KD1</v>
      </c>
    </row>
    <row r="915" spans="1:68" ht="14.25" hidden="1" customHeight="1">
      <c r="A915" s="493" t="s">
        <v>864</v>
      </c>
      <c r="B915" s="130" t="s">
        <v>1422</v>
      </c>
      <c r="C915" s="544" t="s">
        <v>87</v>
      </c>
      <c r="D915" s="549" t="s">
        <v>225</v>
      </c>
      <c r="E915" s="550" t="s">
        <v>194</v>
      </c>
      <c r="F915" s="1070"/>
      <c r="G915" s="214">
        <v>2021</v>
      </c>
      <c r="H915" s="176" t="s">
        <v>1574</v>
      </c>
      <c r="I915" s="176" t="s">
        <v>217</v>
      </c>
      <c r="J915" s="330" t="s">
        <v>196</v>
      </c>
      <c r="K915" s="176" t="s">
        <v>1561</v>
      </c>
      <c r="L915" s="176" t="s">
        <v>167</v>
      </c>
      <c r="M915" s="327" t="s">
        <v>1478</v>
      </c>
      <c r="N915" s="55">
        <v>17.38</v>
      </c>
      <c r="O915" s="55">
        <f t="shared" si="2044"/>
        <v>18.309999999999999</v>
      </c>
      <c r="P915" s="55">
        <v>18.309999999999999</v>
      </c>
      <c r="Q915" s="55">
        <f t="shared" si="2045"/>
        <v>18.309999999999999</v>
      </c>
      <c r="R915" s="55">
        <f t="shared" si="2045"/>
        <v>18.309999999999999</v>
      </c>
      <c r="S915" s="55">
        <f t="shared" si="2045"/>
        <v>18.309999999999999</v>
      </c>
      <c r="T915" s="55">
        <f t="shared" si="2045"/>
        <v>18.309999999999999</v>
      </c>
      <c r="U915" s="55">
        <f t="shared" si="2045"/>
        <v>18.309999999999999</v>
      </c>
      <c r="V915" s="55">
        <f t="shared" si="2046"/>
        <v>18.309999999999999</v>
      </c>
      <c r="W915" s="55">
        <f t="shared" si="2046"/>
        <v>18.309999999999999</v>
      </c>
      <c r="X915" s="55">
        <v>18.309999999999999</v>
      </c>
      <c r="Y915" s="55">
        <f t="shared" ref="Y915:AA915" si="2092">X915</f>
        <v>18.309999999999999</v>
      </c>
      <c r="Z915" s="55">
        <f t="shared" si="2092"/>
        <v>18.309999999999999</v>
      </c>
      <c r="AA915" s="55">
        <f t="shared" si="2092"/>
        <v>18.309999999999999</v>
      </c>
      <c r="AB915" s="147">
        <f t="shared" si="2048"/>
        <v>2.42</v>
      </c>
      <c r="AC915" s="147">
        <v>2.42</v>
      </c>
      <c r="AD915" s="147">
        <f t="shared" ref="AD915:AJ915" si="2093">AC915</f>
        <v>2.42</v>
      </c>
      <c r="AE915" s="147">
        <f t="shared" si="2093"/>
        <v>2.42</v>
      </c>
      <c r="AF915" s="147">
        <f t="shared" si="2093"/>
        <v>2.42</v>
      </c>
      <c r="AG915" s="147">
        <f t="shared" si="2093"/>
        <v>2.42</v>
      </c>
      <c r="AH915" s="147">
        <f t="shared" si="2093"/>
        <v>2.42</v>
      </c>
      <c r="AI915" s="147">
        <f t="shared" si="2093"/>
        <v>2.42</v>
      </c>
      <c r="AJ915" s="147">
        <f t="shared" si="2093"/>
        <v>2.42</v>
      </c>
      <c r="AK915" s="147">
        <v>2.42</v>
      </c>
      <c r="AL915" s="147">
        <f t="shared" ref="AL915:AN915" si="2094">AK915</f>
        <v>2.42</v>
      </c>
      <c r="AM915" s="147">
        <f t="shared" si="2094"/>
        <v>2.42</v>
      </c>
      <c r="AN915" s="147">
        <f t="shared" si="2094"/>
        <v>2.42</v>
      </c>
      <c r="AO915" s="420">
        <v>0</v>
      </c>
      <c r="AP915" s="431">
        <f t="shared" si="2033"/>
        <v>0</v>
      </c>
      <c r="AQ915" s="385">
        <v>0</v>
      </c>
      <c r="AR915" s="237">
        <f t="shared" si="2034"/>
        <v>0</v>
      </c>
      <c r="AS915" s="96">
        <v>0</v>
      </c>
      <c r="AT915" s="431">
        <f t="shared" si="2035"/>
        <v>0</v>
      </c>
      <c r="AU915" s="420">
        <v>0</v>
      </c>
      <c r="AV915" s="431">
        <f t="shared" si="2036"/>
        <v>0</v>
      </c>
      <c r="AW915" s="385">
        <v>0</v>
      </c>
      <c r="AX915" s="431">
        <f t="shared" si="2037"/>
        <v>0</v>
      </c>
      <c r="AY915" s="386">
        <v>0</v>
      </c>
      <c r="AZ915" s="431">
        <f t="shared" si="2038"/>
        <v>0</v>
      </c>
      <c r="BA915" s="386">
        <v>0</v>
      </c>
      <c r="BB915" s="431">
        <f t="shared" si="2039"/>
        <v>0</v>
      </c>
      <c r="BC915" s="386">
        <v>0</v>
      </c>
      <c r="BD915" s="431">
        <f t="shared" si="2051"/>
        <v>0</v>
      </c>
      <c r="BE915" s="385">
        <v>0</v>
      </c>
      <c r="BF915" s="431">
        <f t="shared" si="2040"/>
        <v>0</v>
      </c>
      <c r="BG915" s="386">
        <v>0</v>
      </c>
      <c r="BH915" s="431">
        <f t="shared" si="2041"/>
        <v>0</v>
      </c>
      <c r="BI915" s="386">
        <v>0</v>
      </c>
      <c r="BJ915" s="431">
        <f t="shared" si="2042"/>
        <v>0</v>
      </c>
      <c r="BK915" s="385">
        <v>0</v>
      </c>
      <c r="BL915" s="445">
        <f t="shared" si="2043"/>
        <v>0</v>
      </c>
      <c r="BM915" s="77" t="s">
        <v>730</v>
      </c>
      <c r="BN915" s="306"/>
      <c r="BO915" s="599"/>
      <c r="BP915" s="306" t="str">
        <f t="shared" si="2052"/>
        <v>M55012-xx1</v>
      </c>
    </row>
    <row r="916" spans="1:68" ht="14.25" hidden="1" customHeight="1">
      <c r="A916" s="493" t="s">
        <v>864</v>
      </c>
      <c r="B916" s="130" t="s">
        <v>1422</v>
      </c>
      <c r="C916" s="544" t="s">
        <v>87</v>
      </c>
      <c r="D916" s="549" t="s">
        <v>225</v>
      </c>
      <c r="E916" s="550" t="s">
        <v>194</v>
      </c>
      <c r="F916" s="1070"/>
      <c r="G916" s="214">
        <v>2021</v>
      </c>
      <c r="H916" s="176" t="s">
        <v>1574</v>
      </c>
      <c r="I916" s="176" t="s">
        <v>217</v>
      </c>
      <c r="J916" s="330" t="s">
        <v>196</v>
      </c>
      <c r="K916" s="176" t="s">
        <v>1561</v>
      </c>
      <c r="L916" s="176" t="s">
        <v>167</v>
      </c>
      <c r="M916" s="327" t="s">
        <v>1478</v>
      </c>
      <c r="N916" s="55">
        <v>18.43</v>
      </c>
      <c r="O916" s="55">
        <f t="shared" si="2044"/>
        <v>19.36</v>
      </c>
      <c r="P916" s="55">
        <v>19.36</v>
      </c>
      <c r="Q916" s="55">
        <f t="shared" si="2045"/>
        <v>19.36</v>
      </c>
      <c r="R916" s="55">
        <f t="shared" si="2045"/>
        <v>19.36</v>
      </c>
      <c r="S916" s="55">
        <f t="shared" si="2045"/>
        <v>19.36</v>
      </c>
      <c r="T916" s="55">
        <f t="shared" si="2045"/>
        <v>19.36</v>
      </c>
      <c r="U916" s="55">
        <f t="shared" si="2045"/>
        <v>19.36</v>
      </c>
      <c r="V916" s="55">
        <f t="shared" si="2046"/>
        <v>19.36</v>
      </c>
      <c r="W916" s="55">
        <f t="shared" si="2046"/>
        <v>19.36</v>
      </c>
      <c r="X916" s="55">
        <v>19.36</v>
      </c>
      <c r="Y916" s="55">
        <f t="shared" ref="Y916:AA916" si="2095">X916</f>
        <v>19.36</v>
      </c>
      <c r="Z916" s="55">
        <f t="shared" si="2095"/>
        <v>19.36</v>
      </c>
      <c r="AA916" s="55">
        <f t="shared" si="2095"/>
        <v>19.36</v>
      </c>
      <c r="AB916" s="147">
        <f t="shared" si="2048"/>
        <v>2.4700000000000002</v>
      </c>
      <c r="AC916" s="147">
        <v>2.4700000000000002</v>
      </c>
      <c r="AD916" s="147">
        <f t="shared" ref="AD916:AJ916" si="2096">AC916</f>
        <v>2.4700000000000002</v>
      </c>
      <c r="AE916" s="147">
        <f t="shared" si="2096"/>
        <v>2.4700000000000002</v>
      </c>
      <c r="AF916" s="147">
        <f t="shared" si="2096"/>
        <v>2.4700000000000002</v>
      </c>
      <c r="AG916" s="147">
        <f t="shared" si="2096"/>
        <v>2.4700000000000002</v>
      </c>
      <c r="AH916" s="147">
        <f t="shared" si="2096"/>
        <v>2.4700000000000002</v>
      </c>
      <c r="AI916" s="147">
        <f t="shared" si="2096"/>
        <v>2.4700000000000002</v>
      </c>
      <c r="AJ916" s="147">
        <f t="shared" si="2096"/>
        <v>2.4700000000000002</v>
      </c>
      <c r="AK916" s="147">
        <v>2.4700000000000002</v>
      </c>
      <c r="AL916" s="147">
        <f t="shared" ref="AL916:AN916" si="2097">AK916</f>
        <v>2.4700000000000002</v>
      </c>
      <c r="AM916" s="147">
        <f t="shared" si="2097"/>
        <v>2.4700000000000002</v>
      </c>
      <c r="AN916" s="147">
        <f t="shared" si="2097"/>
        <v>2.4700000000000002</v>
      </c>
      <c r="AO916" s="420">
        <v>0</v>
      </c>
      <c r="AP916" s="431">
        <f t="shared" si="2033"/>
        <v>0</v>
      </c>
      <c r="AQ916" s="385">
        <v>0</v>
      </c>
      <c r="AR916" s="237">
        <f t="shared" si="2034"/>
        <v>0</v>
      </c>
      <c r="AS916" s="96">
        <v>0</v>
      </c>
      <c r="AT916" s="431">
        <f t="shared" si="2035"/>
        <v>0</v>
      </c>
      <c r="AU916" s="420">
        <v>0</v>
      </c>
      <c r="AV916" s="431">
        <f t="shared" si="2036"/>
        <v>0</v>
      </c>
      <c r="AW916" s="385">
        <v>0</v>
      </c>
      <c r="AX916" s="431">
        <f t="shared" si="2037"/>
        <v>0</v>
      </c>
      <c r="AY916" s="386">
        <v>0</v>
      </c>
      <c r="AZ916" s="431">
        <f t="shared" si="2038"/>
        <v>0</v>
      </c>
      <c r="BA916" s="386">
        <v>0</v>
      </c>
      <c r="BB916" s="431">
        <f t="shared" si="2039"/>
        <v>0</v>
      </c>
      <c r="BC916" s="386">
        <v>0</v>
      </c>
      <c r="BD916" s="431">
        <f t="shared" si="2051"/>
        <v>0</v>
      </c>
      <c r="BE916" s="385">
        <v>0</v>
      </c>
      <c r="BF916" s="431">
        <f t="shared" si="2040"/>
        <v>0</v>
      </c>
      <c r="BG916" s="386">
        <v>0</v>
      </c>
      <c r="BH916" s="431">
        <f t="shared" si="2041"/>
        <v>0</v>
      </c>
      <c r="BI916" s="386">
        <v>0</v>
      </c>
      <c r="BJ916" s="431">
        <f t="shared" si="2042"/>
        <v>0</v>
      </c>
      <c r="BK916" s="385">
        <v>0</v>
      </c>
      <c r="BL916" s="445">
        <f t="shared" si="2043"/>
        <v>0</v>
      </c>
      <c r="BM916" s="77" t="s">
        <v>1582</v>
      </c>
      <c r="BN916" s="306"/>
      <c r="BO916" s="599"/>
      <c r="BP916" s="306" t="str">
        <f t="shared" si="2052"/>
        <v>M55012-KD1</v>
      </c>
    </row>
    <row r="917" spans="1:68" ht="14.25" hidden="1" customHeight="1">
      <c r="A917" s="493" t="s">
        <v>864</v>
      </c>
      <c r="B917" s="130" t="s">
        <v>1422</v>
      </c>
      <c r="C917" s="544" t="s">
        <v>87</v>
      </c>
      <c r="D917" s="549" t="s">
        <v>225</v>
      </c>
      <c r="E917" s="550" t="s">
        <v>194</v>
      </c>
      <c r="F917" s="1070"/>
      <c r="G917" s="214">
        <v>2021</v>
      </c>
      <c r="H917" s="176" t="s">
        <v>1574</v>
      </c>
      <c r="I917" s="176" t="s">
        <v>217</v>
      </c>
      <c r="J917" s="330" t="s">
        <v>196</v>
      </c>
      <c r="K917" s="176" t="s">
        <v>1561</v>
      </c>
      <c r="L917" s="176" t="s">
        <v>167</v>
      </c>
      <c r="M917" s="327" t="s">
        <v>1478</v>
      </c>
      <c r="N917" s="55">
        <v>17.95</v>
      </c>
      <c r="O917" s="55">
        <f t="shared" si="2044"/>
        <v>17.850000000000001</v>
      </c>
      <c r="P917" s="55">
        <v>17.850000000000001</v>
      </c>
      <c r="Q917" s="55">
        <f t="shared" si="2045"/>
        <v>17.850000000000001</v>
      </c>
      <c r="R917" s="55">
        <f t="shared" si="2045"/>
        <v>17.850000000000001</v>
      </c>
      <c r="S917" s="55">
        <f t="shared" si="2045"/>
        <v>17.850000000000001</v>
      </c>
      <c r="T917" s="55">
        <f t="shared" si="2045"/>
        <v>17.850000000000001</v>
      </c>
      <c r="U917" s="55">
        <f t="shared" si="2045"/>
        <v>17.850000000000001</v>
      </c>
      <c r="V917" s="55">
        <f t="shared" si="2046"/>
        <v>17.850000000000001</v>
      </c>
      <c r="W917" s="55">
        <f t="shared" si="2046"/>
        <v>17.850000000000001</v>
      </c>
      <c r="X917" s="55">
        <v>17.850000000000001</v>
      </c>
      <c r="Y917" s="55">
        <f t="shared" ref="Y917:AA917" si="2098">X917</f>
        <v>17.850000000000001</v>
      </c>
      <c r="Z917" s="55">
        <f t="shared" si="2098"/>
        <v>17.850000000000001</v>
      </c>
      <c r="AA917" s="55">
        <f t="shared" si="2098"/>
        <v>17.850000000000001</v>
      </c>
      <c r="AB917" s="147">
        <f t="shared" si="2048"/>
        <v>1.51</v>
      </c>
      <c r="AC917" s="147">
        <v>1.51</v>
      </c>
      <c r="AD917" s="147">
        <f t="shared" ref="AD917:AJ917" si="2099">AC917</f>
        <v>1.51</v>
      </c>
      <c r="AE917" s="147">
        <f t="shared" si="2099"/>
        <v>1.51</v>
      </c>
      <c r="AF917" s="147">
        <f t="shared" si="2099"/>
        <v>1.51</v>
      </c>
      <c r="AG917" s="147">
        <f t="shared" si="2099"/>
        <v>1.51</v>
      </c>
      <c r="AH917" s="147">
        <f t="shared" si="2099"/>
        <v>1.51</v>
      </c>
      <c r="AI917" s="147">
        <f t="shared" si="2099"/>
        <v>1.51</v>
      </c>
      <c r="AJ917" s="147">
        <f t="shared" si="2099"/>
        <v>1.51</v>
      </c>
      <c r="AK917" s="147">
        <v>1.51</v>
      </c>
      <c r="AL917" s="147">
        <f t="shared" ref="AL917:AN917" si="2100">AK917</f>
        <v>1.51</v>
      </c>
      <c r="AM917" s="147">
        <f t="shared" si="2100"/>
        <v>1.51</v>
      </c>
      <c r="AN917" s="147">
        <f t="shared" si="2100"/>
        <v>1.51</v>
      </c>
      <c r="AO917" s="420">
        <v>0</v>
      </c>
      <c r="AP917" s="431">
        <f t="shared" si="2033"/>
        <v>0</v>
      </c>
      <c r="AQ917" s="385">
        <v>0</v>
      </c>
      <c r="AR917" s="237">
        <f t="shared" si="2034"/>
        <v>0</v>
      </c>
      <c r="AS917" s="96">
        <v>0</v>
      </c>
      <c r="AT917" s="431">
        <f t="shared" si="2035"/>
        <v>0</v>
      </c>
      <c r="AU917" s="420">
        <v>0</v>
      </c>
      <c r="AV917" s="431">
        <f t="shared" si="2036"/>
        <v>0</v>
      </c>
      <c r="AW917" s="385">
        <v>0</v>
      </c>
      <c r="AX917" s="431">
        <f t="shared" si="2037"/>
        <v>0</v>
      </c>
      <c r="AY917" s="386">
        <v>0</v>
      </c>
      <c r="AZ917" s="431">
        <f t="shared" si="2038"/>
        <v>0</v>
      </c>
      <c r="BA917" s="386">
        <v>0</v>
      </c>
      <c r="BB917" s="431">
        <f t="shared" si="2039"/>
        <v>0</v>
      </c>
      <c r="BC917" s="386">
        <v>0</v>
      </c>
      <c r="BD917" s="431">
        <f t="shared" si="2051"/>
        <v>0</v>
      </c>
      <c r="BE917" s="385">
        <v>0</v>
      </c>
      <c r="BF917" s="431">
        <f t="shared" si="2040"/>
        <v>0</v>
      </c>
      <c r="BG917" s="386">
        <v>0</v>
      </c>
      <c r="BH917" s="431">
        <f t="shared" si="2041"/>
        <v>0</v>
      </c>
      <c r="BI917" s="386">
        <v>0</v>
      </c>
      <c r="BJ917" s="431">
        <f t="shared" si="2042"/>
        <v>0</v>
      </c>
      <c r="BK917" s="385">
        <v>0</v>
      </c>
      <c r="BL917" s="445">
        <f t="shared" si="2043"/>
        <v>0</v>
      </c>
      <c r="BM917" s="77" t="s">
        <v>1577</v>
      </c>
      <c r="BN917" s="306"/>
      <c r="BO917" s="599"/>
      <c r="BP917" s="306" t="str">
        <f t="shared" si="2052"/>
        <v>N56959-xx1</v>
      </c>
    </row>
    <row r="918" spans="1:68" ht="14.25" hidden="1" customHeight="1">
      <c r="A918" s="493" t="s">
        <v>864</v>
      </c>
      <c r="B918" s="130" t="s">
        <v>1422</v>
      </c>
      <c r="C918" s="544" t="s">
        <v>87</v>
      </c>
      <c r="D918" s="549" t="s">
        <v>225</v>
      </c>
      <c r="E918" s="550" t="s">
        <v>194</v>
      </c>
      <c r="F918" s="1070"/>
      <c r="G918" s="214">
        <v>2021</v>
      </c>
      <c r="H918" s="176" t="s">
        <v>1574</v>
      </c>
      <c r="I918" s="176" t="s">
        <v>217</v>
      </c>
      <c r="J918" s="330" t="s">
        <v>196</v>
      </c>
      <c r="K918" s="176" t="s">
        <v>1561</v>
      </c>
      <c r="L918" s="176" t="s">
        <v>167</v>
      </c>
      <c r="M918" s="327" t="s">
        <v>1478</v>
      </c>
      <c r="N918" s="55">
        <v>19</v>
      </c>
      <c r="O918" s="55">
        <f t="shared" si="2044"/>
        <v>18.899999999999999</v>
      </c>
      <c r="P918" s="55">
        <v>18.899999999999999</v>
      </c>
      <c r="Q918" s="55">
        <f t="shared" si="2045"/>
        <v>18.899999999999999</v>
      </c>
      <c r="R918" s="55">
        <f t="shared" si="2045"/>
        <v>18.899999999999999</v>
      </c>
      <c r="S918" s="55">
        <f t="shared" si="2045"/>
        <v>18.899999999999999</v>
      </c>
      <c r="T918" s="55">
        <f t="shared" si="2045"/>
        <v>18.899999999999999</v>
      </c>
      <c r="U918" s="55">
        <f t="shared" si="2045"/>
        <v>18.899999999999999</v>
      </c>
      <c r="V918" s="55">
        <f t="shared" si="2046"/>
        <v>18.899999999999999</v>
      </c>
      <c r="W918" s="55">
        <f t="shared" si="2046"/>
        <v>18.899999999999999</v>
      </c>
      <c r="X918" s="55">
        <v>18.899999999999999</v>
      </c>
      <c r="Y918" s="55">
        <f t="shared" ref="Y918:AA918" si="2101">X918</f>
        <v>18.899999999999999</v>
      </c>
      <c r="Z918" s="55">
        <f t="shared" si="2101"/>
        <v>18.899999999999999</v>
      </c>
      <c r="AA918" s="55">
        <f t="shared" si="2101"/>
        <v>18.899999999999999</v>
      </c>
      <c r="AB918" s="147">
        <f t="shared" si="2048"/>
        <v>1.56</v>
      </c>
      <c r="AC918" s="147">
        <v>1.56</v>
      </c>
      <c r="AD918" s="147">
        <f t="shared" ref="AD918:AJ918" si="2102">AC918</f>
        <v>1.56</v>
      </c>
      <c r="AE918" s="147">
        <f t="shared" si="2102"/>
        <v>1.56</v>
      </c>
      <c r="AF918" s="147">
        <f t="shared" si="2102"/>
        <v>1.56</v>
      </c>
      <c r="AG918" s="147">
        <f t="shared" si="2102"/>
        <v>1.56</v>
      </c>
      <c r="AH918" s="147">
        <f t="shared" si="2102"/>
        <v>1.56</v>
      </c>
      <c r="AI918" s="147">
        <f t="shared" si="2102"/>
        <v>1.56</v>
      </c>
      <c r="AJ918" s="147">
        <f t="shared" si="2102"/>
        <v>1.56</v>
      </c>
      <c r="AK918" s="147">
        <v>1.56</v>
      </c>
      <c r="AL918" s="147">
        <f t="shared" ref="AL918:AN918" si="2103">AK918</f>
        <v>1.56</v>
      </c>
      <c r="AM918" s="147">
        <f t="shared" si="2103"/>
        <v>1.56</v>
      </c>
      <c r="AN918" s="147">
        <f t="shared" si="2103"/>
        <v>1.56</v>
      </c>
      <c r="AO918" s="420">
        <v>0</v>
      </c>
      <c r="AP918" s="431">
        <f t="shared" si="2033"/>
        <v>0</v>
      </c>
      <c r="AQ918" s="385">
        <v>0</v>
      </c>
      <c r="AR918" s="237">
        <f t="shared" si="2034"/>
        <v>0</v>
      </c>
      <c r="AS918" s="96">
        <v>0</v>
      </c>
      <c r="AT918" s="431">
        <f t="shared" si="2035"/>
        <v>0</v>
      </c>
      <c r="AU918" s="420">
        <v>0</v>
      </c>
      <c r="AV918" s="431">
        <f t="shared" si="2036"/>
        <v>0</v>
      </c>
      <c r="AW918" s="385">
        <v>0</v>
      </c>
      <c r="AX918" s="431">
        <f t="shared" si="2037"/>
        <v>0</v>
      </c>
      <c r="AY918" s="386">
        <v>0</v>
      </c>
      <c r="AZ918" s="431">
        <f t="shared" si="2038"/>
        <v>0</v>
      </c>
      <c r="BA918" s="386">
        <v>0</v>
      </c>
      <c r="BB918" s="431">
        <f t="shared" si="2039"/>
        <v>0</v>
      </c>
      <c r="BC918" s="386">
        <v>0</v>
      </c>
      <c r="BD918" s="431">
        <f t="shared" si="2051"/>
        <v>0</v>
      </c>
      <c r="BE918" s="385">
        <v>0</v>
      </c>
      <c r="BF918" s="431">
        <f t="shared" si="2040"/>
        <v>0</v>
      </c>
      <c r="BG918" s="386">
        <v>0</v>
      </c>
      <c r="BH918" s="431">
        <f t="shared" si="2041"/>
        <v>0</v>
      </c>
      <c r="BI918" s="386">
        <v>0</v>
      </c>
      <c r="BJ918" s="431">
        <f t="shared" si="2042"/>
        <v>0</v>
      </c>
      <c r="BK918" s="385">
        <v>0</v>
      </c>
      <c r="BL918" s="445">
        <f t="shared" si="2043"/>
        <v>0</v>
      </c>
      <c r="BM918" s="77" t="s">
        <v>1583</v>
      </c>
      <c r="BN918" s="306"/>
      <c r="BO918" s="599"/>
      <c r="BP918" s="306" t="str">
        <f t="shared" si="2052"/>
        <v>N56959-KD1</v>
      </c>
    </row>
    <row r="919" spans="1:68" ht="14.25" hidden="1" customHeight="1">
      <c r="A919" s="493" t="s">
        <v>864</v>
      </c>
      <c r="B919" s="130" t="s">
        <v>1422</v>
      </c>
      <c r="C919" s="544" t="s">
        <v>87</v>
      </c>
      <c r="D919" s="549" t="s">
        <v>225</v>
      </c>
      <c r="E919" s="550" t="s">
        <v>194</v>
      </c>
      <c r="F919" s="1070"/>
      <c r="G919" s="214">
        <v>2021</v>
      </c>
      <c r="H919" s="176" t="s">
        <v>1574</v>
      </c>
      <c r="I919" s="176" t="s">
        <v>217</v>
      </c>
      <c r="J919" s="330" t="s">
        <v>196</v>
      </c>
      <c r="K919" s="176" t="s">
        <v>1561</v>
      </c>
      <c r="L919" s="176" t="s">
        <v>167</v>
      </c>
      <c r="M919" s="327" t="s">
        <v>1478</v>
      </c>
      <c r="N919" s="55">
        <v>17.95</v>
      </c>
      <c r="O919" s="55">
        <f t="shared" si="2044"/>
        <v>17.89</v>
      </c>
      <c r="P919" s="55">
        <v>17.89</v>
      </c>
      <c r="Q919" s="55">
        <f t="shared" si="2045"/>
        <v>17.89</v>
      </c>
      <c r="R919" s="55">
        <f t="shared" si="2045"/>
        <v>17.89</v>
      </c>
      <c r="S919" s="55">
        <f t="shared" si="2045"/>
        <v>17.89</v>
      </c>
      <c r="T919" s="55">
        <f t="shared" si="2045"/>
        <v>17.89</v>
      </c>
      <c r="U919" s="55">
        <f t="shared" si="2045"/>
        <v>17.89</v>
      </c>
      <c r="V919" s="55">
        <f t="shared" si="2046"/>
        <v>17.89</v>
      </c>
      <c r="W919" s="55">
        <f t="shared" si="2046"/>
        <v>17.89</v>
      </c>
      <c r="X919" s="55">
        <v>17.89</v>
      </c>
      <c r="Y919" s="55">
        <f t="shared" ref="Y919:AA919" si="2104">X919</f>
        <v>17.89</v>
      </c>
      <c r="Z919" s="55">
        <f t="shared" si="2104"/>
        <v>17.89</v>
      </c>
      <c r="AA919" s="55">
        <f t="shared" si="2104"/>
        <v>17.89</v>
      </c>
      <c r="AB919" s="147">
        <f t="shared" si="2048"/>
        <v>1.51</v>
      </c>
      <c r="AC919" s="147">
        <v>1.51</v>
      </c>
      <c r="AD919" s="147">
        <f t="shared" ref="AD919:AJ919" si="2105">AC919</f>
        <v>1.51</v>
      </c>
      <c r="AE919" s="147">
        <f t="shared" si="2105"/>
        <v>1.51</v>
      </c>
      <c r="AF919" s="147">
        <f t="shared" si="2105"/>
        <v>1.51</v>
      </c>
      <c r="AG919" s="147">
        <f t="shared" si="2105"/>
        <v>1.51</v>
      </c>
      <c r="AH919" s="147">
        <f t="shared" si="2105"/>
        <v>1.51</v>
      </c>
      <c r="AI919" s="147">
        <f t="shared" si="2105"/>
        <v>1.51</v>
      </c>
      <c r="AJ919" s="147">
        <f t="shared" si="2105"/>
        <v>1.51</v>
      </c>
      <c r="AK919" s="147">
        <v>1.51</v>
      </c>
      <c r="AL919" s="147">
        <f t="shared" ref="AL919:AN919" si="2106">AK919</f>
        <v>1.51</v>
      </c>
      <c r="AM919" s="147">
        <f t="shared" si="2106"/>
        <v>1.51</v>
      </c>
      <c r="AN919" s="147">
        <f t="shared" si="2106"/>
        <v>1.51</v>
      </c>
      <c r="AO919" s="420">
        <v>0</v>
      </c>
      <c r="AP919" s="431">
        <f t="shared" si="2033"/>
        <v>0</v>
      </c>
      <c r="AQ919" s="385">
        <v>0</v>
      </c>
      <c r="AR919" s="237">
        <f t="shared" si="2034"/>
        <v>0</v>
      </c>
      <c r="AS919" s="96">
        <v>0</v>
      </c>
      <c r="AT919" s="431">
        <f t="shared" si="2035"/>
        <v>0</v>
      </c>
      <c r="AU919" s="420">
        <v>0</v>
      </c>
      <c r="AV919" s="431">
        <f t="shared" si="2036"/>
        <v>0</v>
      </c>
      <c r="AW919" s="385">
        <v>0</v>
      </c>
      <c r="AX919" s="431">
        <f t="shared" si="2037"/>
        <v>0</v>
      </c>
      <c r="AY919" s="386">
        <v>0</v>
      </c>
      <c r="AZ919" s="431">
        <f t="shared" si="2038"/>
        <v>0</v>
      </c>
      <c r="BA919" s="386">
        <v>0</v>
      </c>
      <c r="BB919" s="431">
        <f t="shared" si="2039"/>
        <v>0</v>
      </c>
      <c r="BC919" s="386">
        <v>0</v>
      </c>
      <c r="BD919" s="431">
        <f t="shared" si="2051"/>
        <v>0</v>
      </c>
      <c r="BE919" s="385">
        <v>0</v>
      </c>
      <c r="BF919" s="431">
        <f t="shared" si="2040"/>
        <v>0</v>
      </c>
      <c r="BG919" s="386">
        <v>0</v>
      </c>
      <c r="BH919" s="431">
        <f t="shared" si="2041"/>
        <v>0</v>
      </c>
      <c r="BI919" s="386">
        <v>0</v>
      </c>
      <c r="BJ919" s="431">
        <f t="shared" si="2042"/>
        <v>0</v>
      </c>
      <c r="BK919" s="385">
        <v>0</v>
      </c>
      <c r="BL919" s="445">
        <f t="shared" si="2043"/>
        <v>0</v>
      </c>
      <c r="BM919" s="77" t="s">
        <v>1586</v>
      </c>
      <c r="BN919" s="306"/>
      <c r="BO919" s="599"/>
      <c r="BP919" s="306" t="str">
        <f t="shared" si="2052"/>
        <v>N56959-291</v>
      </c>
    </row>
    <row r="920" spans="1:68" ht="14.25" hidden="1" customHeight="1">
      <c r="A920" s="493" t="s">
        <v>864</v>
      </c>
      <c r="B920" s="130" t="s">
        <v>1422</v>
      </c>
      <c r="C920" s="544" t="s">
        <v>87</v>
      </c>
      <c r="D920" s="549" t="s">
        <v>225</v>
      </c>
      <c r="E920" s="550" t="s">
        <v>194</v>
      </c>
      <c r="F920" s="1070"/>
      <c r="G920" s="214">
        <v>2024</v>
      </c>
      <c r="H920" s="176" t="s">
        <v>1574</v>
      </c>
      <c r="I920" s="176" t="s">
        <v>217</v>
      </c>
      <c r="J920" s="330" t="s">
        <v>196</v>
      </c>
      <c r="K920" s="176" t="s">
        <v>1561</v>
      </c>
      <c r="L920" s="176" t="s">
        <v>167</v>
      </c>
      <c r="M920" s="327" t="s">
        <v>1478</v>
      </c>
      <c r="N920" s="55">
        <v>18.38</v>
      </c>
      <c r="O920" s="55">
        <f t="shared" si="2044"/>
        <v>18.71</v>
      </c>
      <c r="P920" s="55">
        <v>18.71</v>
      </c>
      <c r="Q920" s="55">
        <f t="shared" si="2045"/>
        <v>18.71</v>
      </c>
      <c r="R920" s="55">
        <f t="shared" si="2045"/>
        <v>18.71</v>
      </c>
      <c r="S920" s="55">
        <f t="shared" si="2045"/>
        <v>18.71</v>
      </c>
      <c r="T920" s="55">
        <f t="shared" si="2045"/>
        <v>18.71</v>
      </c>
      <c r="U920" s="55">
        <f t="shared" si="2045"/>
        <v>18.71</v>
      </c>
      <c r="V920" s="55">
        <f t="shared" si="2046"/>
        <v>18.71</v>
      </c>
      <c r="W920" s="55">
        <f t="shared" si="2046"/>
        <v>18.71</v>
      </c>
      <c r="X920" s="55">
        <v>18.71</v>
      </c>
      <c r="Y920" s="55">
        <f t="shared" ref="Y920:AA920" si="2107">X920</f>
        <v>18.71</v>
      </c>
      <c r="Z920" s="55">
        <f t="shared" si="2107"/>
        <v>18.71</v>
      </c>
      <c r="AA920" s="55">
        <f t="shared" si="2107"/>
        <v>18.71</v>
      </c>
      <c r="AB920" s="147">
        <f t="shared" si="2048"/>
        <v>2.52</v>
      </c>
      <c r="AC920" s="147">
        <v>2.52</v>
      </c>
      <c r="AD920" s="147">
        <f t="shared" ref="AD920:AJ920" si="2108">AC920</f>
        <v>2.52</v>
      </c>
      <c r="AE920" s="147">
        <f t="shared" si="2108"/>
        <v>2.52</v>
      </c>
      <c r="AF920" s="147">
        <f t="shared" si="2108"/>
        <v>2.52</v>
      </c>
      <c r="AG920" s="147">
        <f t="shared" si="2108"/>
        <v>2.52</v>
      </c>
      <c r="AH920" s="147">
        <f t="shared" si="2108"/>
        <v>2.52</v>
      </c>
      <c r="AI920" s="147">
        <f t="shared" si="2108"/>
        <v>2.52</v>
      </c>
      <c r="AJ920" s="147">
        <f t="shared" si="2108"/>
        <v>2.52</v>
      </c>
      <c r="AK920" s="147">
        <v>2.52</v>
      </c>
      <c r="AL920" s="147">
        <f t="shared" ref="AL920:AN920" si="2109">AK920</f>
        <v>2.52</v>
      </c>
      <c r="AM920" s="147">
        <f t="shared" si="2109"/>
        <v>2.52</v>
      </c>
      <c r="AN920" s="147">
        <f t="shared" si="2109"/>
        <v>2.52</v>
      </c>
      <c r="AO920" s="420">
        <v>0</v>
      </c>
      <c r="AP920" s="431">
        <f t="shared" si="2033"/>
        <v>0</v>
      </c>
      <c r="AQ920" s="385">
        <v>0</v>
      </c>
      <c r="AR920" s="237">
        <f t="shared" si="2034"/>
        <v>0</v>
      </c>
      <c r="AS920" s="96">
        <v>0</v>
      </c>
      <c r="AT920" s="431">
        <f t="shared" si="2035"/>
        <v>0</v>
      </c>
      <c r="AU920" s="420">
        <v>0</v>
      </c>
      <c r="AV920" s="431">
        <f t="shared" si="2036"/>
        <v>0</v>
      </c>
      <c r="AW920" s="385">
        <v>0</v>
      </c>
      <c r="AX920" s="431">
        <f t="shared" si="2037"/>
        <v>0</v>
      </c>
      <c r="AY920" s="386">
        <v>0</v>
      </c>
      <c r="AZ920" s="431">
        <f t="shared" si="2038"/>
        <v>0</v>
      </c>
      <c r="BA920" s="386">
        <v>0</v>
      </c>
      <c r="BB920" s="431">
        <f t="shared" si="2039"/>
        <v>0</v>
      </c>
      <c r="BC920" s="386">
        <v>0</v>
      </c>
      <c r="BD920" s="431">
        <f t="shared" si="2051"/>
        <v>0</v>
      </c>
      <c r="BE920" s="385">
        <v>0</v>
      </c>
      <c r="BF920" s="431">
        <f t="shared" si="2040"/>
        <v>0</v>
      </c>
      <c r="BG920" s="386">
        <v>0</v>
      </c>
      <c r="BH920" s="431">
        <f t="shared" si="2041"/>
        <v>0</v>
      </c>
      <c r="BI920" s="386">
        <v>0</v>
      </c>
      <c r="BJ920" s="431">
        <f t="shared" si="2042"/>
        <v>0</v>
      </c>
      <c r="BK920" s="385">
        <v>0</v>
      </c>
      <c r="BL920" s="445">
        <f t="shared" si="2043"/>
        <v>0</v>
      </c>
      <c r="BM920" s="77" t="s">
        <v>1578</v>
      </c>
      <c r="BN920" s="306"/>
      <c r="BO920" s="599"/>
      <c r="BP920" s="306" t="str">
        <f t="shared" si="2052"/>
        <v>P09797-xx1</v>
      </c>
    </row>
    <row r="921" spans="1:68" ht="14.25" hidden="1" customHeight="1">
      <c r="A921" s="493" t="s">
        <v>864</v>
      </c>
      <c r="B921" s="130" t="s">
        <v>1422</v>
      </c>
      <c r="C921" s="544" t="s">
        <v>87</v>
      </c>
      <c r="D921" s="549" t="s">
        <v>225</v>
      </c>
      <c r="E921" s="550" t="s">
        <v>194</v>
      </c>
      <c r="F921" s="1070"/>
      <c r="G921" s="214">
        <v>2024</v>
      </c>
      <c r="H921" s="176" t="s">
        <v>1574</v>
      </c>
      <c r="I921" s="176" t="s">
        <v>217</v>
      </c>
      <c r="J921" s="330" t="s">
        <v>196</v>
      </c>
      <c r="K921" s="176" t="s">
        <v>1561</v>
      </c>
      <c r="L921" s="176" t="s">
        <v>167</v>
      </c>
      <c r="M921" s="327" t="s">
        <v>1478</v>
      </c>
      <c r="N921" s="55">
        <v>19.43</v>
      </c>
      <c r="O921" s="55">
        <f t="shared" si="2044"/>
        <v>19.760000000000002</v>
      </c>
      <c r="P921" s="55">
        <v>19.760000000000002</v>
      </c>
      <c r="Q921" s="55">
        <f t="shared" si="2045"/>
        <v>19.760000000000002</v>
      </c>
      <c r="R921" s="55">
        <f t="shared" si="2045"/>
        <v>19.760000000000002</v>
      </c>
      <c r="S921" s="55">
        <f t="shared" si="2045"/>
        <v>19.760000000000002</v>
      </c>
      <c r="T921" s="55">
        <f t="shared" si="2045"/>
        <v>19.760000000000002</v>
      </c>
      <c r="U921" s="55">
        <f t="shared" si="2045"/>
        <v>19.760000000000002</v>
      </c>
      <c r="V921" s="55">
        <f t="shared" si="2046"/>
        <v>19.760000000000002</v>
      </c>
      <c r="W921" s="55">
        <f t="shared" si="2046"/>
        <v>19.760000000000002</v>
      </c>
      <c r="X921" s="55">
        <v>19.760000000000002</v>
      </c>
      <c r="Y921" s="55">
        <f t="shared" ref="Y921:AA921" si="2110">X921</f>
        <v>19.760000000000002</v>
      </c>
      <c r="Z921" s="55">
        <f t="shared" si="2110"/>
        <v>19.760000000000002</v>
      </c>
      <c r="AA921" s="55">
        <f t="shared" si="2110"/>
        <v>19.760000000000002</v>
      </c>
      <c r="AB921" s="147">
        <f t="shared" si="2048"/>
        <v>2.52</v>
      </c>
      <c r="AC921" s="147">
        <v>2.52</v>
      </c>
      <c r="AD921" s="147">
        <f t="shared" ref="AD921:AJ921" si="2111">AC921</f>
        <v>2.52</v>
      </c>
      <c r="AE921" s="147">
        <f t="shared" si="2111"/>
        <v>2.52</v>
      </c>
      <c r="AF921" s="147">
        <f t="shared" si="2111"/>
        <v>2.52</v>
      </c>
      <c r="AG921" s="147">
        <f t="shared" si="2111"/>
        <v>2.52</v>
      </c>
      <c r="AH921" s="147">
        <f t="shared" si="2111"/>
        <v>2.52</v>
      </c>
      <c r="AI921" s="147">
        <f t="shared" si="2111"/>
        <v>2.52</v>
      </c>
      <c r="AJ921" s="147">
        <f t="shared" si="2111"/>
        <v>2.52</v>
      </c>
      <c r="AK921" s="147">
        <v>2.52</v>
      </c>
      <c r="AL921" s="147">
        <f t="shared" ref="AL921:AN921" si="2112">AK921</f>
        <v>2.52</v>
      </c>
      <c r="AM921" s="147">
        <f t="shared" si="2112"/>
        <v>2.52</v>
      </c>
      <c r="AN921" s="147">
        <f t="shared" si="2112"/>
        <v>2.52</v>
      </c>
      <c r="AO921" s="420">
        <v>0</v>
      </c>
      <c r="AP921" s="431">
        <f t="shared" si="2033"/>
        <v>0</v>
      </c>
      <c r="AQ921" s="385">
        <v>0</v>
      </c>
      <c r="AR921" s="237">
        <f t="shared" si="2034"/>
        <v>0</v>
      </c>
      <c r="AS921" s="96">
        <v>0</v>
      </c>
      <c r="AT921" s="431">
        <f t="shared" si="2035"/>
        <v>0</v>
      </c>
      <c r="AU921" s="420">
        <v>0</v>
      </c>
      <c r="AV921" s="431">
        <f t="shared" si="2036"/>
        <v>0</v>
      </c>
      <c r="AW921" s="385">
        <v>0</v>
      </c>
      <c r="AX921" s="431">
        <f t="shared" si="2037"/>
        <v>0</v>
      </c>
      <c r="AY921" s="386">
        <v>0</v>
      </c>
      <c r="AZ921" s="431">
        <f t="shared" si="2038"/>
        <v>0</v>
      </c>
      <c r="BA921" s="386">
        <v>0</v>
      </c>
      <c r="BB921" s="431">
        <f t="shared" si="2039"/>
        <v>0</v>
      </c>
      <c r="BC921" s="386">
        <v>0</v>
      </c>
      <c r="BD921" s="431">
        <f t="shared" si="2051"/>
        <v>0</v>
      </c>
      <c r="BE921" s="385">
        <v>0</v>
      </c>
      <c r="BF921" s="431">
        <f t="shared" si="2040"/>
        <v>0</v>
      </c>
      <c r="BG921" s="386">
        <v>0</v>
      </c>
      <c r="BH921" s="431">
        <f t="shared" si="2041"/>
        <v>0</v>
      </c>
      <c r="BI921" s="386">
        <v>0</v>
      </c>
      <c r="BJ921" s="431">
        <f t="shared" si="2042"/>
        <v>0</v>
      </c>
      <c r="BK921" s="385">
        <v>0</v>
      </c>
      <c r="BL921" s="445">
        <f t="shared" si="2043"/>
        <v>0</v>
      </c>
      <c r="BM921" s="77" t="s">
        <v>1584</v>
      </c>
      <c r="BN921" s="306"/>
      <c r="BO921" s="599"/>
      <c r="BP921" s="306" t="str">
        <f t="shared" si="2052"/>
        <v>P09797-KD1</v>
      </c>
    </row>
    <row r="922" spans="1:68" ht="14.25" hidden="1" customHeight="1">
      <c r="A922" s="493" t="s">
        <v>864</v>
      </c>
      <c r="B922" s="130" t="s">
        <v>1422</v>
      </c>
      <c r="C922" s="544" t="s">
        <v>87</v>
      </c>
      <c r="D922" s="549" t="s">
        <v>225</v>
      </c>
      <c r="E922" s="550" t="s">
        <v>194</v>
      </c>
      <c r="F922" s="1070"/>
      <c r="G922" s="214">
        <v>2021</v>
      </c>
      <c r="H922" s="176" t="s">
        <v>1574</v>
      </c>
      <c r="I922" s="176" t="s">
        <v>217</v>
      </c>
      <c r="J922" s="330" t="s">
        <v>196</v>
      </c>
      <c r="K922" s="176" t="s">
        <v>1559</v>
      </c>
      <c r="L922" s="176" t="s">
        <v>167</v>
      </c>
      <c r="M922" s="327" t="s">
        <v>1474</v>
      </c>
      <c r="N922" s="55">
        <v>17.55</v>
      </c>
      <c r="O922" s="55">
        <f t="shared" si="2044"/>
        <v>18.48</v>
      </c>
      <c r="P922" s="55">
        <v>18.48</v>
      </c>
      <c r="Q922" s="55">
        <f t="shared" si="2045"/>
        <v>18.48</v>
      </c>
      <c r="R922" s="55">
        <f t="shared" si="2045"/>
        <v>18.48</v>
      </c>
      <c r="S922" s="55">
        <f t="shared" si="2045"/>
        <v>18.48</v>
      </c>
      <c r="T922" s="55">
        <f t="shared" si="2045"/>
        <v>18.48</v>
      </c>
      <c r="U922" s="55">
        <f t="shared" si="2045"/>
        <v>18.48</v>
      </c>
      <c r="V922" s="55">
        <f t="shared" si="2046"/>
        <v>18.48</v>
      </c>
      <c r="W922" s="55">
        <f t="shared" si="2046"/>
        <v>18.48</v>
      </c>
      <c r="X922" s="55">
        <v>18.48</v>
      </c>
      <c r="Y922" s="55">
        <f t="shared" ref="Y922:AA922" si="2113">X922</f>
        <v>18.48</v>
      </c>
      <c r="Z922" s="55">
        <f t="shared" si="2113"/>
        <v>18.48</v>
      </c>
      <c r="AA922" s="55">
        <f t="shared" si="2113"/>
        <v>18.48</v>
      </c>
      <c r="AB922" s="147">
        <f t="shared" si="2048"/>
        <v>2.4500000000000002</v>
      </c>
      <c r="AC922" s="147">
        <v>2.4500000000000002</v>
      </c>
      <c r="AD922" s="147">
        <f t="shared" ref="AD922:AJ922" si="2114">AC922</f>
        <v>2.4500000000000002</v>
      </c>
      <c r="AE922" s="147">
        <f t="shared" si="2114"/>
        <v>2.4500000000000002</v>
      </c>
      <c r="AF922" s="147">
        <f t="shared" si="2114"/>
        <v>2.4500000000000002</v>
      </c>
      <c r="AG922" s="147">
        <f t="shared" si="2114"/>
        <v>2.4500000000000002</v>
      </c>
      <c r="AH922" s="147">
        <f t="shared" si="2114"/>
        <v>2.4500000000000002</v>
      </c>
      <c r="AI922" s="147">
        <f t="shared" si="2114"/>
        <v>2.4500000000000002</v>
      </c>
      <c r="AJ922" s="147">
        <f t="shared" si="2114"/>
        <v>2.4500000000000002</v>
      </c>
      <c r="AK922" s="147">
        <v>2.4500000000000002</v>
      </c>
      <c r="AL922" s="147">
        <f t="shared" ref="AL922:AN922" si="2115">AK922</f>
        <v>2.4500000000000002</v>
      </c>
      <c r="AM922" s="147">
        <f t="shared" si="2115"/>
        <v>2.4500000000000002</v>
      </c>
      <c r="AN922" s="147">
        <f t="shared" si="2115"/>
        <v>2.4500000000000002</v>
      </c>
      <c r="AO922" s="420">
        <v>0</v>
      </c>
      <c r="AP922" s="431">
        <f t="shared" si="2033"/>
        <v>0</v>
      </c>
      <c r="AQ922" s="385">
        <v>0</v>
      </c>
      <c r="AR922" s="237">
        <f t="shared" si="2034"/>
        <v>0</v>
      </c>
      <c r="AS922" s="96">
        <v>0</v>
      </c>
      <c r="AT922" s="431">
        <f t="shared" si="2035"/>
        <v>0</v>
      </c>
      <c r="AU922" s="420">
        <v>0</v>
      </c>
      <c r="AV922" s="431">
        <f t="shared" si="2036"/>
        <v>0</v>
      </c>
      <c r="AW922" s="385">
        <v>0</v>
      </c>
      <c r="AX922" s="431">
        <f t="shared" si="2037"/>
        <v>0</v>
      </c>
      <c r="AY922" s="386">
        <v>0</v>
      </c>
      <c r="AZ922" s="431">
        <f t="shared" si="2038"/>
        <v>0</v>
      </c>
      <c r="BA922" s="386">
        <v>0</v>
      </c>
      <c r="BB922" s="431">
        <f t="shared" si="2039"/>
        <v>0</v>
      </c>
      <c r="BC922" s="386">
        <v>0</v>
      </c>
      <c r="BD922" s="431">
        <f t="shared" si="2051"/>
        <v>0</v>
      </c>
      <c r="BE922" s="385">
        <v>0</v>
      </c>
      <c r="BF922" s="431">
        <f t="shared" si="2040"/>
        <v>0</v>
      </c>
      <c r="BG922" s="386">
        <v>0</v>
      </c>
      <c r="BH922" s="431">
        <f t="shared" si="2041"/>
        <v>0</v>
      </c>
      <c r="BI922" s="386">
        <v>0</v>
      </c>
      <c r="BJ922" s="431">
        <f t="shared" si="2042"/>
        <v>0</v>
      </c>
      <c r="BK922" s="385">
        <v>0</v>
      </c>
      <c r="BL922" s="445">
        <f t="shared" si="2043"/>
        <v>0</v>
      </c>
      <c r="BM922" s="77" t="s">
        <v>346</v>
      </c>
      <c r="BN922" s="306"/>
      <c r="BO922" s="599"/>
      <c r="BP922" s="306" t="str">
        <f t="shared" si="2052"/>
        <v>M55011-xx1</v>
      </c>
    </row>
    <row r="923" spans="1:68" ht="14.25" hidden="1" customHeight="1">
      <c r="A923" s="493" t="s">
        <v>864</v>
      </c>
      <c r="B923" s="130" t="s">
        <v>1422</v>
      </c>
      <c r="C923" s="544" t="s">
        <v>87</v>
      </c>
      <c r="D923" s="549" t="s">
        <v>225</v>
      </c>
      <c r="E923" s="550" t="s">
        <v>194</v>
      </c>
      <c r="F923" s="1070"/>
      <c r="G923" s="214">
        <v>2021</v>
      </c>
      <c r="H923" s="176" t="s">
        <v>1574</v>
      </c>
      <c r="I923" s="176" t="s">
        <v>217</v>
      </c>
      <c r="J923" s="330" t="s">
        <v>196</v>
      </c>
      <c r="K923" s="176" t="s">
        <v>1559</v>
      </c>
      <c r="L923" s="176" t="s">
        <v>167</v>
      </c>
      <c r="M923" s="327" t="s">
        <v>1474</v>
      </c>
      <c r="N923" s="55">
        <v>18.600000000000001</v>
      </c>
      <c r="O923" s="55">
        <f t="shared" si="2044"/>
        <v>19.53</v>
      </c>
      <c r="P923" s="55">
        <v>19.53</v>
      </c>
      <c r="Q923" s="55">
        <f t="shared" si="2045"/>
        <v>19.53</v>
      </c>
      <c r="R923" s="55">
        <f t="shared" si="2045"/>
        <v>19.53</v>
      </c>
      <c r="S923" s="55">
        <f t="shared" si="2045"/>
        <v>19.53</v>
      </c>
      <c r="T923" s="55">
        <f t="shared" si="2045"/>
        <v>19.53</v>
      </c>
      <c r="U923" s="55">
        <f t="shared" si="2045"/>
        <v>19.53</v>
      </c>
      <c r="V923" s="55">
        <f t="shared" si="2046"/>
        <v>19.53</v>
      </c>
      <c r="W923" s="55">
        <f t="shared" si="2046"/>
        <v>19.53</v>
      </c>
      <c r="X923" s="55">
        <v>19.53</v>
      </c>
      <c r="Y923" s="55">
        <f t="shared" ref="Y923:AA923" si="2116">X923</f>
        <v>19.53</v>
      </c>
      <c r="Z923" s="55">
        <f t="shared" si="2116"/>
        <v>19.53</v>
      </c>
      <c r="AA923" s="55">
        <f t="shared" si="2116"/>
        <v>19.53</v>
      </c>
      <c r="AB923" s="147">
        <f t="shared" si="2048"/>
        <v>2.5</v>
      </c>
      <c r="AC923" s="147">
        <v>2.5</v>
      </c>
      <c r="AD923" s="147">
        <f t="shared" ref="AD923:AJ923" si="2117">AC923</f>
        <v>2.5</v>
      </c>
      <c r="AE923" s="147">
        <f t="shared" si="2117"/>
        <v>2.5</v>
      </c>
      <c r="AF923" s="147">
        <f t="shared" si="2117"/>
        <v>2.5</v>
      </c>
      <c r="AG923" s="147">
        <f t="shared" si="2117"/>
        <v>2.5</v>
      </c>
      <c r="AH923" s="147">
        <f t="shared" si="2117"/>
        <v>2.5</v>
      </c>
      <c r="AI923" s="147">
        <f t="shared" si="2117"/>
        <v>2.5</v>
      </c>
      <c r="AJ923" s="147">
        <f t="shared" si="2117"/>
        <v>2.5</v>
      </c>
      <c r="AK923" s="147">
        <v>2.5</v>
      </c>
      <c r="AL923" s="147">
        <f t="shared" ref="AL923:AN923" si="2118">AK923</f>
        <v>2.5</v>
      </c>
      <c r="AM923" s="147">
        <f t="shared" si="2118"/>
        <v>2.5</v>
      </c>
      <c r="AN923" s="147">
        <f t="shared" si="2118"/>
        <v>2.5</v>
      </c>
      <c r="AO923" s="420">
        <v>0</v>
      </c>
      <c r="AP923" s="431">
        <f t="shared" si="2033"/>
        <v>0</v>
      </c>
      <c r="AQ923" s="385">
        <v>0</v>
      </c>
      <c r="AR923" s="237">
        <f t="shared" si="2034"/>
        <v>0</v>
      </c>
      <c r="AS923" s="96">
        <v>0</v>
      </c>
      <c r="AT923" s="431">
        <f t="shared" si="2035"/>
        <v>0</v>
      </c>
      <c r="AU923" s="420">
        <v>0</v>
      </c>
      <c r="AV923" s="431">
        <f t="shared" si="2036"/>
        <v>0</v>
      </c>
      <c r="AW923" s="385">
        <v>0</v>
      </c>
      <c r="AX923" s="431">
        <f t="shared" si="2037"/>
        <v>0</v>
      </c>
      <c r="AY923" s="386">
        <v>0</v>
      </c>
      <c r="AZ923" s="431">
        <f t="shared" si="2038"/>
        <v>0</v>
      </c>
      <c r="BA923" s="386">
        <v>0</v>
      </c>
      <c r="BB923" s="431">
        <f t="shared" si="2039"/>
        <v>0</v>
      </c>
      <c r="BC923" s="386">
        <v>0</v>
      </c>
      <c r="BD923" s="431">
        <f t="shared" si="2051"/>
        <v>0</v>
      </c>
      <c r="BE923" s="385">
        <v>0</v>
      </c>
      <c r="BF923" s="431">
        <f t="shared" si="2040"/>
        <v>0</v>
      </c>
      <c r="BG923" s="386">
        <v>0</v>
      </c>
      <c r="BH923" s="431">
        <f t="shared" si="2041"/>
        <v>0</v>
      </c>
      <c r="BI923" s="386">
        <v>0</v>
      </c>
      <c r="BJ923" s="431">
        <f t="shared" si="2042"/>
        <v>0</v>
      </c>
      <c r="BK923" s="385">
        <v>0</v>
      </c>
      <c r="BL923" s="445">
        <f t="shared" si="2043"/>
        <v>0</v>
      </c>
      <c r="BM923" s="77" t="s">
        <v>1579</v>
      </c>
      <c r="BN923" s="306"/>
      <c r="BO923" s="599"/>
      <c r="BP923" s="306" t="str">
        <f t="shared" si="2052"/>
        <v>M55011-KD1</v>
      </c>
    </row>
    <row r="924" spans="1:68" ht="14.25" hidden="1" customHeight="1">
      <c r="A924" s="493" t="s">
        <v>864</v>
      </c>
      <c r="B924" s="130" t="s">
        <v>1422</v>
      </c>
      <c r="C924" s="544" t="s">
        <v>87</v>
      </c>
      <c r="D924" s="549" t="s">
        <v>225</v>
      </c>
      <c r="E924" s="550" t="s">
        <v>194</v>
      </c>
      <c r="F924" s="1070"/>
      <c r="G924" s="214">
        <v>2021</v>
      </c>
      <c r="H924" s="176" t="s">
        <v>1574</v>
      </c>
      <c r="I924" s="176" t="s">
        <v>217</v>
      </c>
      <c r="J924" s="330" t="s">
        <v>196</v>
      </c>
      <c r="K924" s="176" t="s">
        <v>1559</v>
      </c>
      <c r="L924" s="176" t="s">
        <v>167</v>
      </c>
      <c r="M924" s="327" t="s">
        <v>1474</v>
      </c>
      <c r="N924" s="55">
        <v>17.510000000000002</v>
      </c>
      <c r="O924" s="55">
        <f t="shared" si="2044"/>
        <v>18.010000000000002</v>
      </c>
      <c r="P924" s="55">
        <v>18.010000000000002</v>
      </c>
      <c r="Q924" s="55">
        <f t="shared" si="2045"/>
        <v>18.010000000000002</v>
      </c>
      <c r="R924" s="55">
        <f t="shared" si="2045"/>
        <v>18.010000000000002</v>
      </c>
      <c r="S924" s="55">
        <f t="shared" si="2045"/>
        <v>18.010000000000002</v>
      </c>
      <c r="T924" s="55">
        <f t="shared" si="2045"/>
        <v>18.010000000000002</v>
      </c>
      <c r="U924" s="55">
        <f t="shared" si="2045"/>
        <v>18.010000000000002</v>
      </c>
      <c r="V924" s="55">
        <f t="shared" si="2046"/>
        <v>18.010000000000002</v>
      </c>
      <c r="W924" s="55">
        <f t="shared" si="2046"/>
        <v>18.010000000000002</v>
      </c>
      <c r="X924" s="55">
        <v>18.010000000000002</v>
      </c>
      <c r="Y924" s="55">
        <f t="shared" ref="Y924:AA924" si="2119">X924</f>
        <v>18.010000000000002</v>
      </c>
      <c r="Z924" s="55">
        <f t="shared" si="2119"/>
        <v>18.010000000000002</v>
      </c>
      <c r="AA924" s="55">
        <f t="shared" si="2119"/>
        <v>18.010000000000002</v>
      </c>
      <c r="AB924" s="147">
        <f t="shared" si="2048"/>
        <v>1.52</v>
      </c>
      <c r="AC924" s="147">
        <v>1.52</v>
      </c>
      <c r="AD924" s="147">
        <f t="shared" ref="AD924:AJ924" si="2120">AC924</f>
        <v>1.52</v>
      </c>
      <c r="AE924" s="147">
        <f t="shared" si="2120"/>
        <v>1.52</v>
      </c>
      <c r="AF924" s="147">
        <f t="shared" si="2120"/>
        <v>1.52</v>
      </c>
      <c r="AG924" s="147">
        <f t="shared" si="2120"/>
        <v>1.52</v>
      </c>
      <c r="AH924" s="147">
        <f t="shared" si="2120"/>
        <v>1.52</v>
      </c>
      <c r="AI924" s="147">
        <f t="shared" si="2120"/>
        <v>1.52</v>
      </c>
      <c r="AJ924" s="147">
        <f t="shared" si="2120"/>
        <v>1.52</v>
      </c>
      <c r="AK924" s="147">
        <v>1.52</v>
      </c>
      <c r="AL924" s="147">
        <f t="shared" ref="AL924:AN924" si="2121">AK924</f>
        <v>1.52</v>
      </c>
      <c r="AM924" s="147">
        <f t="shared" si="2121"/>
        <v>1.52</v>
      </c>
      <c r="AN924" s="147">
        <f t="shared" si="2121"/>
        <v>1.52</v>
      </c>
      <c r="AO924" s="420">
        <v>0</v>
      </c>
      <c r="AP924" s="431">
        <f t="shared" si="2033"/>
        <v>0</v>
      </c>
      <c r="AQ924" s="385">
        <v>0</v>
      </c>
      <c r="AR924" s="237">
        <f t="shared" si="2034"/>
        <v>0</v>
      </c>
      <c r="AS924" s="96">
        <v>0</v>
      </c>
      <c r="AT924" s="431">
        <f t="shared" si="2035"/>
        <v>0</v>
      </c>
      <c r="AU924" s="420">
        <v>0</v>
      </c>
      <c r="AV924" s="431">
        <f t="shared" si="2036"/>
        <v>0</v>
      </c>
      <c r="AW924" s="385">
        <v>0</v>
      </c>
      <c r="AX924" s="431">
        <f t="shared" si="2037"/>
        <v>0</v>
      </c>
      <c r="AY924" s="386">
        <v>0</v>
      </c>
      <c r="AZ924" s="431">
        <f t="shared" si="2038"/>
        <v>0</v>
      </c>
      <c r="BA924" s="386">
        <v>0</v>
      </c>
      <c r="BB924" s="431">
        <f t="shared" si="2039"/>
        <v>0</v>
      </c>
      <c r="BC924" s="386">
        <v>0</v>
      </c>
      <c r="BD924" s="431">
        <f t="shared" si="2051"/>
        <v>0</v>
      </c>
      <c r="BE924" s="385">
        <v>0</v>
      </c>
      <c r="BF924" s="431">
        <f t="shared" si="2040"/>
        <v>0</v>
      </c>
      <c r="BG924" s="386">
        <v>0</v>
      </c>
      <c r="BH924" s="431">
        <f t="shared" si="2041"/>
        <v>0</v>
      </c>
      <c r="BI924" s="386">
        <v>0</v>
      </c>
      <c r="BJ924" s="431">
        <f t="shared" si="2042"/>
        <v>0</v>
      </c>
      <c r="BK924" s="385">
        <v>0</v>
      </c>
      <c r="BL924" s="445">
        <f t="shared" si="2043"/>
        <v>0</v>
      </c>
      <c r="BM924" s="77" t="s">
        <v>1575</v>
      </c>
      <c r="BN924" s="306"/>
      <c r="BO924" s="599"/>
      <c r="BP924" s="306" t="str">
        <f t="shared" si="2052"/>
        <v>N56960-xx1</v>
      </c>
    </row>
    <row r="925" spans="1:68" ht="14.25" hidden="1" customHeight="1">
      <c r="A925" s="493" t="s">
        <v>864</v>
      </c>
      <c r="B925" s="130" t="s">
        <v>1422</v>
      </c>
      <c r="C925" s="544" t="s">
        <v>87</v>
      </c>
      <c r="D925" s="549" t="s">
        <v>225</v>
      </c>
      <c r="E925" s="550" t="s">
        <v>194</v>
      </c>
      <c r="F925" s="1070"/>
      <c r="G925" s="214">
        <v>2021</v>
      </c>
      <c r="H925" s="176" t="s">
        <v>1574</v>
      </c>
      <c r="I925" s="176" t="s">
        <v>217</v>
      </c>
      <c r="J925" s="330" t="s">
        <v>196</v>
      </c>
      <c r="K925" s="176" t="s">
        <v>1559</v>
      </c>
      <c r="L925" s="176" t="s">
        <v>167</v>
      </c>
      <c r="M925" s="327" t="s">
        <v>1474</v>
      </c>
      <c r="N925" s="55">
        <v>18.560000000000002</v>
      </c>
      <c r="O925" s="55">
        <f t="shared" si="2044"/>
        <v>19.059999999999999</v>
      </c>
      <c r="P925" s="55">
        <v>19.059999999999999</v>
      </c>
      <c r="Q925" s="55">
        <f t="shared" si="2045"/>
        <v>19.059999999999999</v>
      </c>
      <c r="R925" s="55">
        <f t="shared" si="2045"/>
        <v>19.059999999999999</v>
      </c>
      <c r="S925" s="55">
        <f t="shared" si="2045"/>
        <v>19.059999999999999</v>
      </c>
      <c r="T925" s="55">
        <f t="shared" si="2045"/>
        <v>19.059999999999999</v>
      </c>
      <c r="U925" s="55">
        <f t="shared" si="2045"/>
        <v>19.059999999999999</v>
      </c>
      <c r="V925" s="55">
        <f t="shared" si="2046"/>
        <v>19.059999999999999</v>
      </c>
      <c r="W925" s="55">
        <f t="shared" si="2046"/>
        <v>19.059999999999999</v>
      </c>
      <c r="X925" s="55">
        <v>19.059999999999999</v>
      </c>
      <c r="Y925" s="55">
        <f t="shared" ref="Y925:AA925" si="2122">X925</f>
        <v>19.059999999999999</v>
      </c>
      <c r="Z925" s="55">
        <f t="shared" si="2122"/>
        <v>19.059999999999999</v>
      </c>
      <c r="AA925" s="55">
        <f t="shared" si="2122"/>
        <v>19.059999999999999</v>
      </c>
      <c r="AB925" s="147">
        <f t="shared" si="2048"/>
        <v>1.56</v>
      </c>
      <c r="AC925" s="147">
        <v>1.56</v>
      </c>
      <c r="AD925" s="147">
        <f t="shared" ref="AD925:AJ925" si="2123">AC925</f>
        <v>1.56</v>
      </c>
      <c r="AE925" s="147">
        <f t="shared" si="2123"/>
        <v>1.56</v>
      </c>
      <c r="AF925" s="147">
        <f t="shared" si="2123"/>
        <v>1.56</v>
      </c>
      <c r="AG925" s="147">
        <f t="shared" si="2123"/>
        <v>1.56</v>
      </c>
      <c r="AH925" s="147">
        <f t="shared" si="2123"/>
        <v>1.56</v>
      </c>
      <c r="AI925" s="147">
        <f t="shared" si="2123"/>
        <v>1.56</v>
      </c>
      <c r="AJ925" s="147">
        <f t="shared" si="2123"/>
        <v>1.56</v>
      </c>
      <c r="AK925" s="147">
        <v>1.56</v>
      </c>
      <c r="AL925" s="147">
        <f t="shared" ref="AL925:AN925" si="2124">AK925</f>
        <v>1.56</v>
      </c>
      <c r="AM925" s="147">
        <f t="shared" si="2124"/>
        <v>1.56</v>
      </c>
      <c r="AN925" s="147">
        <f t="shared" si="2124"/>
        <v>1.56</v>
      </c>
      <c r="AO925" s="420">
        <v>0</v>
      </c>
      <c r="AP925" s="431">
        <f t="shared" si="2033"/>
        <v>0</v>
      </c>
      <c r="AQ925" s="385">
        <v>0</v>
      </c>
      <c r="AR925" s="237">
        <f t="shared" si="2034"/>
        <v>0</v>
      </c>
      <c r="AS925" s="96">
        <v>0</v>
      </c>
      <c r="AT925" s="431">
        <f t="shared" si="2035"/>
        <v>0</v>
      </c>
      <c r="AU925" s="420">
        <v>0</v>
      </c>
      <c r="AV925" s="431">
        <f t="shared" si="2036"/>
        <v>0</v>
      </c>
      <c r="AW925" s="385">
        <v>0</v>
      </c>
      <c r="AX925" s="431">
        <f t="shared" si="2037"/>
        <v>0</v>
      </c>
      <c r="AY925" s="386">
        <v>0</v>
      </c>
      <c r="AZ925" s="431">
        <f t="shared" si="2038"/>
        <v>0</v>
      </c>
      <c r="BA925" s="386">
        <v>0</v>
      </c>
      <c r="BB925" s="431">
        <f t="shared" si="2039"/>
        <v>0</v>
      </c>
      <c r="BC925" s="386">
        <v>0</v>
      </c>
      <c r="BD925" s="431">
        <f t="shared" si="2051"/>
        <v>0</v>
      </c>
      <c r="BE925" s="385">
        <v>0</v>
      </c>
      <c r="BF925" s="431">
        <f t="shared" si="2040"/>
        <v>0</v>
      </c>
      <c r="BG925" s="386">
        <v>0</v>
      </c>
      <c r="BH925" s="431">
        <f t="shared" si="2041"/>
        <v>0</v>
      </c>
      <c r="BI925" s="386">
        <v>0</v>
      </c>
      <c r="BJ925" s="431">
        <f t="shared" si="2042"/>
        <v>0</v>
      </c>
      <c r="BK925" s="385">
        <v>0</v>
      </c>
      <c r="BL925" s="445">
        <f t="shared" si="2043"/>
        <v>0</v>
      </c>
      <c r="BM925" s="77" t="s">
        <v>1580</v>
      </c>
      <c r="BN925" s="306"/>
      <c r="BO925" s="599"/>
      <c r="BP925" s="306" t="str">
        <f t="shared" si="2052"/>
        <v>N56960-KD1</v>
      </c>
    </row>
    <row r="926" spans="1:68" ht="14.25" hidden="1" customHeight="1">
      <c r="A926" s="493" t="s">
        <v>864</v>
      </c>
      <c r="B926" s="130" t="s">
        <v>1422</v>
      </c>
      <c r="C926" s="544" t="s">
        <v>87</v>
      </c>
      <c r="D926" s="549" t="s">
        <v>225</v>
      </c>
      <c r="E926" s="550" t="s">
        <v>194</v>
      </c>
      <c r="F926" s="1070"/>
      <c r="G926" s="214">
        <v>2021</v>
      </c>
      <c r="H926" s="176" t="s">
        <v>1574</v>
      </c>
      <c r="I926" s="176" t="s">
        <v>217</v>
      </c>
      <c r="J926" s="330" t="s">
        <v>196</v>
      </c>
      <c r="K926" s="176" t="s">
        <v>1559</v>
      </c>
      <c r="L926" s="176" t="s">
        <v>167</v>
      </c>
      <c r="M926" s="327" t="s">
        <v>1474</v>
      </c>
      <c r="N926" s="55">
        <v>17.510000000000002</v>
      </c>
      <c r="O926" s="55">
        <f t="shared" si="2044"/>
        <v>17.89</v>
      </c>
      <c r="P926" s="55">
        <v>17.89</v>
      </c>
      <c r="Q926" s="55">
        <f t="shared" si="2045"/>
        <v>17.89</v>
      </c>
      <c r="R926" s="55">
        <f t="shared" si="2045"/>
        <v>17.89</v>
      </c>
      <c r="S926" s="55">
        <f t="shared" si="2045"/>
        <v>17.89</v>
      </c>
      <c r="T926" s="55">
        <f t="shared" si="2045"/>
        <v>17.89</v>
      </c>
      <c r="U926" s="55">
        <f t="shared" si="2045"/>
        <v>17.89</v>
      </c>
      <c r="V926" s="55">
        <f t="shared" si="2046"/>
        <v>17.89</v>
      </c>
      <c r="W926" s="55">
        <f t="shared" si="2046"/>
        <v>17.89</v>
      </c>
      <c r="X926" s="55">
        <v>17.89</v>
      </c>
      <c r="Y926" s="55">
        <f t="shared" ref="Y926:AA926" si="2125">X926</f>
        <v>17.89</v>
      </c>
      <c r="Z926" s="55">
        <f t="shared" si="2125"/>
        <v>17.89</v>
      </c>
      <c r="AA926" s="55">
        <f t="shared" si="2125"/>
        <v>17.89</v>
      </c>
      <c r="AB926" s="147">
        <f t="shared" si="2048"/>
        <v>1.51</v>
      </c>
      <c r="AC926" s="147">
        <v>1.51</v>
      </c>
      <c r="AD926" s="147">
        <f t="shared" ref="AD926:AJ926" si="2126">AC926</f>
        <v>1.51</v>
      </c>
      <c r="AE926" s="147">
        <f t="shared" si="2126"/>
        <v>1.51</v>
      </c>
      <c r="AF926" s="147">
        <f t="shared" si="2126"/>
        <v>1.51</v>
      </c>
      <c r="AG926" s="147">
        <f t="shared" si="2126"/>
        <v>1.51</v>
      </c>
      <c r="AH926" s="147">
        <f t="shared" si="2126"/>
        <v>1.51</v>
      </c>
      <c r="AI926" s="147">
        <f t="shared" si="2126"/>
        <v>1.51</v>
      </c>
      <c r="AJ926" s="147">
        <f t="shared" si="2126"/>
        <v>1.51</v>
      </c>
      <c r="AK926" s="147">
        <v>1.51</v>
      </c>
      <c r="AL926" s="147">
        <f t="shared" ref="AL926:AN926" si="2127">AK926</f>
        <v>1.51</v>
      </c>
      <c r="AM926" s="147">
        <f t="shared" si="2127"/>
        <v>1.51</v>
      </c>
      <c r="AN926" s="147">
        <f t="shared" si="2127"/>
        <v>1.51</v>
      </c>
      <c r="AO926" s="420">
        <v>0</v>
      </c>
      <c r="AP926" s="431">
        <f t="shared" si="2033"/>
        <v>0</v>
      </c>
      <c r="AQ926" s="385">
        <v>0</v>
      </c>
      <c r="AR926" s="237">
        <f t="shared" si="2034"/>
        <v>0</v>
      </c>
      <c r="AS926" s="96">
        <v>0</v>
      </c>
      <c r="AT926" s="431">
        <f t="shared" si="2035"/>
        <v>0</v>
      </c>
      <c r="AU926" s="420">
        <v>0</v>
      </c>
      <c r="AV926" s="431">
        <f t="shared" si="2036"/>
        <v>0</v>
      </c>
      <c r="AW926" s="385">
        <v>0</v>
      </c>
      <c r="AX926" s="431">
        <f t="shared" si="2037"/>
        <v>0</v>
      </c>
      <c r="AY926" s="386">
        <v>0</v>
      </c>
      <c r="AZ926" s="431">
        <f t="shared" si="2038"/>
        <v>0</v>
      </c>
      <c r="BA926" s="386">
        <v>0</v>
      </c>
      <c r="BB926" s="431">
        <f t="shared" si="2039"/>
        <v>0</v>
      </c>
      <c r="BC926" s="386">
        <v>0</v>
      </c>
      <c r="BD926" s="431">
        <f t="shared" si="2051"/>
        <v>0</v>
      </c>
      <c r="BE926" s="385">
        <v>0</v>
      </c>
      <c r="BF926" s="431">
        <f t="shared" si="2040"/>
        <v>0</v>
      </c>
      <c r="BG926" s="386">
        <v>0</v>
      </c>
      <c r="BH926" s="431">
        <f t="shared" si="2041"/>
        <v>0</v>
      </c>
      <c r="BI926" s="386">
        <v>0</v>
      </c>
      <c r="BJ926" s="431">
        <f t="shared" si="2042"/>
        <v>0</v>
      </c>
      <c r="BK926" s="385">
        <v>0</v>
      </c>
      <c r="BL926" s="445">
        <f t="shared" si="2043"/>
        <v>0</v>
      </c>
      <c r="BM926" s="77" t="s">
        <v>1585</v>
      </c>
      <c r="BN926" s="306"/>
      <c r="BO926" s="599"/>
      <c r="BP926" s="306" t="str">
        <f t="shared" si="2052"/>
        <v>N56960-291</v>
      </c>
    </row>
    <row r="927" spans="1:68" ht="14.25" hidden="1" customHeight="1">
      <c r="A927" s="493" t="s">
        <v>864</v>
      </c>
      <c r="B927" s="130" t="s">
        <v>1422</v>
      </c>
      <c r="C927" s="544" t="s">
        <v>87</v>
      </c>
      <c r="D927" s="549" t="s">
        <v>225</v>
      </c>
      <c r="E927" s="550" t="s">
        <v>194</v>
      </c>
      <c r="F927" s="1070"/>
      <c r="G927" s="214">
        <v>2024</v>
      </c>
      <c r="H927" s="176" t="s">
        <v>1574</v>
      </c>
      <c r="I927" s="176" t="s">
        <v>217</v>
      </c>
      <c r="J927" s="330" t="s">
        <v>196</v>
      </c>
      <c r="K927" s="176" t="s">
        <v>1559</v>
      </c>
      <c r="L927" s="176" t="s">
        <v>167</v>
      </c>
      <c r="M927" s="327" t="s">
        <v>1474</v>
      </c>
      <c r="N927" s="55">
        <v>18.55</v>
      </c>
      <c r="O927" s="55">
        <f t="shared" si="2044"/>
        <v>18.88</v>
      </c>
      <c r="P927" s="55">
        <v>18.88</v>
      </c>
      <c r="Q927" s="55">
        <f t="shared" si="2045"/>
        <v>18.88</v>
      </c>
      <c r="R927" s="55">
        <f t="shared" si="2045"/>
        <v>18.88</v>
      </c>
      <c r="S927" s="55">
        <f t="shared" si="2045"/>
        <v>18.88</v>
      </c>
      <c r="T927" s="55">
        <f t="shared" si="2045"/>
        <v>18.88</v>
      </c>
      <c r="U927" s="55">
        <f t="shared" si="2045"/>
        <v>18.88</v>
      </c>
      <c r="V927" s="55">
        <f t="shared" si="2046"/>
        <v>18.88</v>
      </c>
      <c r="W927" s="55">
        <f t="shared" si="2046"/>
        <v>18.88</v>
      </c>
      <c r="X927" s="55">
        <v>18.88</v>
      </c>
      <c r="Y927" s="55">
        <f t="shared" ref="Y927:AA927" si="2128">X927</f>
        <v>18.88</v>
      </c>
      <c r="Z927" s="55">
        <f t="shared" si="2128"/>
        <v>18.88</v>
      </c>
      <c r="AA927" s="55">
        <f t="shared" si="2128"/>
        <v>18.88</v>
      </c>
      <c r="AB927" s="147">
        <f t="shared" si="2048"/>
        <v>2.4900000000000002</v>
      </c>
      <c r="AC927" s="147">
        <v>2.4900000000000002</v>
      </c>
      <c r="AD927" s="147">
        <f t="shared" ref="AD927:AJ927" si="2129">AC927</f>
        <v>2.4900000000000002</v>
      </c>
      <c r="AE927" s="147">
        <f t="shared" si="2129"/>
        <v>2.4900000000000002</v>
      </c>
      <c r="AF927" s="147">
        <f t="shared" si="2129"/>
        <v>2.4900000000000002</v>
      </c>
      <c r="AG927" s="147">
        <f t="shared" si="2129"/>
        <v>2.4900000000000002</v>
      </c>
      <c r="AH927" s="147">
        <f t="shared" si="2129"/>
        <v>2.4900000000000002</v>
      </c>
      <c r="AI927" s="147">
        <f t="shared" si="2129"/>
        <v>2.4900000000000002</v>
      </c>
      <c r="AJ927" s="147">
        <f t="shared" si="2129"/>
        <v>2.4900000000000002</v>
      </c>
      <c r="AK927" s="147">
        <v>2.4900000000000002</v>
      </c>
      <c r="AL927" s="147">
        <f t="shared" ref="AL927:AN927" si="2130">AK927</f>
        <v>2.4900000000000002</v>
      </c>
      <c r="AM927" s="147">
        <f t="shared" si="2130"/>
        <v>2.4900000000000002</v>
      </c>
      <c r="AN927" s="147">
        <f t="shared" si="2130"/>
        <v>2.4900000000000002</v>
      </c>
      <c r="AO927" s="420">
        <v>0</v>
      </c>
      <c r="AP927" s="431">
        <f t="shared" si="2033"/>
        <v>0</v>
      </c>
      <c r="AQ927" s="385">
        <v>0</v>
      </c>
      <c r="AR927" s="237">
        <f t="shared" si="2034"/>
        <v>0</v>
      </c>
      <c r="AS927" s="96">
        <v>0</v>
      </c>
      <c r="AT927" s="431">
        <f t="shared" si="2035"/>
        <v>0</v>
      </c>
      <c r="AU927" s="420">
        <v>0</v>
      </c>
      <c r="AV927" s="431">
        <f t="shared" si="2036"/>
        <v>0</v>
      </c>
      <c r="AW927" s="385">
        <v>0</v>
      </c>
      <c r="AX927" s="431">
        <f t="shared" si="2037"/>
        <v>0</v>
      </c>
      <c r="AY927" s="386">
        <v>0</v>
      </c>
      <c r="AZ927" s="431">
        <f t="shared" si="2038"/>
        <v>0</v>
      </c>
      <c r="BA927" s="386">
        <v>0</v>
      </c>
      <c r="BB927" s="431">
        <f t="shared" si="2039"/>
        <v>0</v>
      </c>
      <c r="BC927" s="386">
        <v>0</v>
      </c>
      <c r="BD927" s="431">
        <f t="shared" si="2051"/>
        <v>0</v>
      </c>
      <c r="BE927" s="385">
        <v>0</v>
      </c>
      <c r="BF927" s="431">
        <f t="shared" si="2040"/>
        <v>0</v>
      </c>
      <c r="BG927" s="386">
        <v>0</v>
      </c>
      <c r="BH927" s="431">
        <f t="shared" si="2041"/>
        <v>0</v>
      </c>
      <c r="BI927" s="386">
        <v>0</v>
      </c>
      <c r="BJ927" s="431">
        <f t="shared" si="2042"/>
        <v>0</v>
      </c>
      <c r="BK927" s="385">
        <v>0</v>
      </c>
      <c r="BL927" s="445">
        <f t="shared" si="2043"/>
        <v>0</v>
      </c>
      <c r="BM927" s="77" t="s">
        <v>1576</v>
      </c>
      <c r="BN927" s="306"/>
      <c r="BO927" s="599"/>
      <c r="BP927" s="306" t="str">
        <f t="shared" si="2052"/>
        <v>P09798-xx1</v>
      </c>
    </row>
    <row r="928" spans="1:68" ht="14.25" hidden="1" customHeight="1">
      <c r="A928" s="493" t="s">
        <v>864</v>
      </c>
      <c r="B928" s="130" t="s">
        <v>1422</v>
      </c>
      <c r="C928" s="544" t="s">
        <v>87</v>
      </c>
      <c r="D928" s="549" t="s">
        <v>225</v>
      </c>
      <c r="E928" s="550" t="s">
        <v>194</v>
      </c>
      <c r="F928" s="1070"/>
      <c r="G928" s="214">
        <v>2024</v>
      </c>
      <c r="H928" s="176" t="s">
        <v>1574</v>
      </c>
      <c r="I928" s="176" t="s">
        <v>217</v>
      </c>
      <c r="J928" s="330" t="s">
        <v>196</v>
      </c>
      <c r="K928" s="176" t="s">
        <v>1559</v>
      </c>
      <c r="L928" s="176" t="s">
        <v>167</v>
      </c>
      <c r="M928" s="327" t="s">
        <v>1474</v>
      </c>
      <c r="N928" s="55">
        <v>19.600000000000001</v>
      </c>
      <c r="O928" s="55">
        <f t="shared" si="2044"/>
        <v>19.93</v>
      </c>
      <c r="P928" s="55">
        <v>19.93</v>
      </c>
      <c r="Q928" s="55">
        <f t="shared" si="2045"/>
        <v>19.93</v>
      </c>
      <c r="R928" s="55">
        <f t="shared" si="2045"/>
        <v>19.93</v>
      </c>
      <c r="S928" s="55">
        <f t="shared" si="2045"/>
        <v>19.93</v>
      </c>
      <c r="T928" s="55">
        <f t="shared" si="2045"/>
        <v>19.93</v>
      </c>
      <c r="U928" s="55">
        <f t="shared" si="2045"/>
        <v>19.93</v>
      </c>
      <c r="V928" s="55">
        <f t="shared" si="2046"/>
        <v>19.93</v>
      </c>
      <c r="W928" s="55">
        <f t="shared" si="2046"/>
        <v>19.93</v>
      </c>
      <c r="X928" s="55">
        <v>19.93</v>
      </c>
      <c r="Y928" s="55">
        <f t="shared" ref="Y928:AA928" si="2131">X928</f>
        <v>19.93</v>
      </c>
      <c r="Z928" s="55">
        <f t="shared" si="2131"/>
        <v>19.93</v>
      </c>
      <c r="AA928" s="55">
        <f t="shared" si="2131"/>
        <v>19.93</v>
      </c>
      <c r="AB928" s="147">
        <f t="shared" si="2048"/>
        <v>2.54</v>
      </c>
      <c r="AC928" s="147">
        <v>2.54</v>
      </c>
      <c r="AD928" s="147">
        <f t="shared" ref="AD928:AJ928" si="2132">AC928</f>
        <v>2.54</v>
      </c>
      <c r="AE928" s="147">
        <f t="shared" si="2132"/>
        <v>2.54</v>
      </c>
      <c r="AF928" s="147">
        <f t="shared" si="2132"/>
        <v>2.54</v>
      </c>
      <c r="AG928" s="147">
        <f t="shared" si="2132"/>
        <v>2.54</v>
      </c>
      <c r="AH928" s="147">
        <f t="shared" si="2132"/>
        <v>2.54</v>
      </c>
      <c r="AI928" s="147">
        <f t="shared" si="2132"/>
        <v>2.54</v>
      </c>
      <c r="AJ928" s="147">
        <f t="shared" si="2132"/>
        <v>2.54</v>
      </c>
      <c r="AK928" s="147">
        <v>2.54</v>
      </c>
      <c r="AL928" s="147">
        <f t="shared" ref="AL928:AN928" si="2133">AK928</f>
        <v>2.54</v>
      </c>
      <c r="AM928" s="147">
        <f t="shared" si="2133"/>
        <v>2.54</v>
      </c>
      <c r="AN928" s="147">
        <f t="shared" si="2133"/>
        <v>2.54</v>
      </c>
      <c r="AO928" s="420">
        <v>0</v>
      </c>
      <c r="AP928" s="431">
        <f t="shared" si="2033"/>
        <v>0</v>
      </c>
      <c r="AQ928" s="385">
        <v>0</v>
      </c>
      <c r="AR928" s="237">
        <f t="shared" si="2034"/>
        <v>0</v>
      </c>
      <c r="AS928" s="96">
        <v>0</v>
      </c>
      <c r="AT928" s="431">
        <f t="shared" si="2035"/>
        <v>0</v>
      </c>
      <c r="AU928" s="420">
        <v>0</v>
      </c>
      <c r="AV928" s="431">
        <f t="shared" si="2036"/>
        <v>0</v>
      </c>
      <c r="AW928" s="385">
        <v>0</v>
      </c>
      <c r="AX928" s="431">
        <f t="shared" si="2037"/>
        <v>0</v>
      </c>
      <c r="AY928" s="386">
        <v>0</v>
      </c>
      <c r="AZ928" s="431">
        <f t="shared" si="2038"/>
        <v>0</v>
      </c>
      <c r="BA928" s="386">
        <v>0</v>
      </c>
      <c r="BB928" s="431">
        <f t="shared" si="2039"/>
        <v>0</v>
      </c>
      <c r="BC928" s="386">
        <v>0</v>
      </c>
      <c r="BD928" s="431">
        <f t="shared" si="2051"/>
        <v>0</v>
      </c>
      <c r="BE928" s="385">
        <v>0</v>
      </c>
      <c r="BF928" s="431">
        <f t="shared" si="2040"/>
        <v>0</v>
      </c>
      <c r="BG928" s="386">
        <v>0</v>
      </c>
      <c r="BH928" s="431">
        <f t="shared" si="2041"/>
        <v>0</v>
      </c>
      <c r="BI928" s="386">
        <v>0</v>
      </c>
      <c r="BJ928" s="431">
        <f t="shared" si="2042"/>
        <v>0</v>
      </c>
      <c r="BK928" s="385">
        <v>0</v>
      </c>
      <c r="BL928" s="445">
        <f t="shared" si="2043"/>
        <v>0</v>
      </c>
      <c r="BM928" s="77" t="s">
        <v>1581</v>
      </c>
      <c r="BN928" s="306"/>
      <c r="BO928" s="599"/>
      <c r="BP928" s="306" t="str">
        <f t="shared" si="2052"/>
        <v>P09798-KD1</v>
      </c>
    </row>
    <row r="929" spans="1:68" ht="14.25" hidden="1" customHeight="1">
      <c r="A929" s="493" t="s">
        <v>864</v>
      </c>
      <c r="B929" s="130" t="s">
        <v>1422</v>
      </c>
      <c r="C929" s="544" t="s">
        <v>87</v>
      </c>
      <c r="D929" s="549" t="s">
        <v>225</v>
      </c>
      <c r="E929" s="550" t="s">
        <v>194</v>
      </c>
      <c r="F929" s="1070"/>
      <c r="G929" s="214">
        <v>2021</v>
      </c>
      <c r="H929" s="176" t="s">
        <v>1574</v>
      </c>
      <c r="I929" s="176" t="s">
        <v>217</v>
      </c>
      <c r="J929" s="330" t="s">
        <v>196</v>
      </c>
      <c r="K929" s="176" t="s">
        <v>1559</v>
      </c>
      <c r="L929" s="176" t="s">
        <v>167</v>
      </c>
      <c r="M929" s="327" t="s">
        <v>1474</v>
      </c>
      <c r="N929" s="55">
        <v>17.55</v>
      </c>
      <c r="O929" s="55">
        <f t="shared" si="2044"/>
        <v>18.48</v>
      </c>
      <c r="P929" s="55">
        <v>18.48</v>
      </c>
      <c r="Q929" s="55">
        <f t="shared" si="2045"/>
        <v>18.48</v>
      </c>
      <c r="R929" s="55">
        <f t="shared" si="2045"/>
        <v>18.48</v>
      </c>
      <c r="S929" s="55">
        <f t="shared" si="2045"/>
        <v>18.48</v>
      </c>
      <c r="T929" s="55">
        <f t="shared" si="2045"/>
        <v>18.48</v>
      </c>
      <c r="U929" s="55">
        <f t="shared" si="2045"/>
        <v>18.48</v>
      </c>
      <c r="V929" s="55">
        <f t="shared" si="2046"/>
        <v>18.48</v>
      </c>
      <c r="W929" s="55">
        <f t="shared" si="2046"/>
        <v>18.48</v>
      </c>
      <c r="X929" s="55">
        <v>18.48</v>
      </c>
      <c r="Y929" s="55">
        <f t="shared" ref="Y929:AA929" si="2134">X929</f>
        <v>18.48</v>
      </c>
      <c r="Z929" s="55">
        <f t="shared" si="2134"/>
        <v>18.48</v>
      </c>
      <c r="AA929" s="55">
        <f t="shared" si="2134"/>
        <v>18.48</v>
      </c>
      <c r="AB929" s="147">
        <f t="shared" si="2048"/>
        <v>2.4500000000000002</v>
      </c>
      <c r="AC929" s="147">
        <v>2.4500000000000002</v>
      </c>
      <c r="AD929" s="147">
        <f t="shared" ref="AD929:AJ929" si="2135">AC929</f>
        <v>2.4500000000000002</v>
      </c>
      <c r="AE929" s="147">
        <f t="shared" si="2135"/>
        <v>2.4500000000000002</v>
      </c>
      <c r="AF929" s="147">
        <f t="shared" si="2135"/>
        <v>2.4500000000000002</v>
      </c>
      <c r="AG929" s="147">
        <f t="shared" si="2135"/>
        <v>2.4500000000000002</v>
      </c>
      <c r="AH929" s="147">
        <f t="shared" si="2135"/>
        <v>2.4500000000000002</v>
      </c>
      <c r="AI929" s="147">
        <f t="shared" si="2135"/>
        <v>2.4500000000000002</v>
      </c>
      <c r="AJ929" s="147">
        <f t="shared" si="2135"/>
        <v>2.4500000000000002</v>
      </c>
      <c r="AK929" s="147">
        <v>2.4500000000000002</v>
      </c>
      <c r="AL929" s="147">
        <f t="shared" ref="AL929:AN929" si="2136">AK929</f>
        <v>2.4500000000000002</v>
      </c>
      <c r="AM929" s="147">
        <f t="shared" si="2136"/>
        <v>2.4500000000000002</v>
      </c>
      <c r="AN929" s="147">
        <f t="shared" si="2136"/>
        <v>2.4500000000000002</v>
      </c>
      <c r="AO929" s="420">
        <v>0</v>
      </c>
      <c r="AP929" s="431">
        <f t="shared" si="2033"/>
        <v>0</v>
      </c>
      <c r="AQ929" s="385">
        <v>0</v>
      </c>
      <c r="AR929" s="237">
        <f t="shared" si="2034"/>
        <v>0</v>
      </c>
      <c r="AS929" s="96">
        <v>0</v>
      </c>
      <c r="AT929" s="431">
        <f t="shared" si="2035"/>
        <v>0</v>
      </c>
      <c r="AU929" s="420">
        <v>0</v>
      </c>
      <c r="AV929" s="431">
        <f t="shared" si="2036"/>
        <v>0</v>
      </c>
      <c r="AW929" s="385">
        <v>0</v>
      </c>
      <c r="AX929" s="431">
        <f t="shared" si="2037"/>
        <v>0</v>
      </c>
      <c r="AY929" s="386">
        <v>0</v>
      </c>
      <c r="AZ929" s="431">
        <f t="shared" si="2038"/>
        <v>0</v>
      </c>
      <c r="BA929" s="386">
        <v>0</v>
      </c>
      <c r="BB929" s="431">
        <f t="shared" si="2039"/>
        <v>0</v>
      </c>
      <c r="BC929" s="386">
        <v>0</v>
      </c>
      <c r="BD929" s="431">
        <f t="shared" si="2051"/>
        <v>0</v>
      </c>
      <c r="BE929" s="385">
        <v>0</v>
      </c>
      <c r="BF929" s="431">
        <f t="shared" si="2040"/>
        <v>0</v>
      </c>
      <c r="BG929" s="386">
        <v>0</v>
      </c>
      <c r="BH929" s="431">
        <f t="shared" si="2041"/>
        <v>0</v>
      </c>
      <c r="BI929" s="386">
        <v>0</v>
      </c>
      <c r="BJ929" s="431">
        <f t="shared" si="2042"/>
        <v>0</v>
      </c>
      <c r="BK929" s="385">
        <v>0</v>
      </c>
      <c r="BL929" s="445">
        <f t="shared" si="2043"/>
        <v>0</v>
      </c>
      <c r="BM929" s="77" t="s">
        <v>346</v>
      </c>
      <c r="BN929" s="306"/>
      <c r="BO929" s="599"/>
      <c r="BP929" s="306" t="str">
        <f t="shared" si="2052"/>
        <v>M55011-xx1</v>
      </c>
    </row>
    <row r="930" spans="1:68" ht="14.25" hidden="1" customHeight="1">
      <c r="A930" s="493" t="s">
        <v>864</v>
      </c>
      <c r="B930" s="130" t="s">
        <v>1422</v>
      </c>
      <c r="C930" s="544" t="s">
        <v>87</v>
      </c>
      <c r="D930" s="549" t="s">
        <v>225</v>
      </c>
      <c r="E930" s="550" t="s">
        <v>194</v>
      </c>
      <c r="F930" s="1070"/>
      <c r="G930" s="214">
        <v>2021</v>
      </c>
      <c r="H930" s="176" t="s">
        <v>1574</v>
      </c>
      <c r="I930" s="176" t="s">
        <v>217</v>
      </c>
      <c r="J930" s="330" t="s">
        <v>196</v>
      </c>
      <c r="K930" s="176" t="s">
        <v>1559</v>
      </c>
      <c r="L930" s="176" t="s">
        <v>167</v>
      </c>
      <c r="M930" s="327" t="s">
        <v>1474</v>
      </c>
      <c r="N930" s="55">
        <v>18.600000000000001</v>
      </c>
      <c r="O930" s="55">
        <f t="shared" si="2044"/>
        <v>19.53</v>
      </c>
      <c r="P930" s="55">
        <v>19.53</v>
      </c>
      <c r="Q930" s="55">
        <f t="shared" si="2045"/>
        <v>19.53</v>
      </c>
      <c r="R930" s="55">
        <f t="shared" si="2045"/>
        <v>19.53</v>
      </c>
      <c r="S930" s="55">
        <f t="shared" si="2045"/>
        <v>19.53</v>
      </c>
      <c r="T930" s="55">
        <f t="shared" si="2045"/>
        <v>19.53</v>
      </c>
      <c r="U930" s="55">
        <f t="shared" si="2045"/>
        <v>19.53</v>
      </c>
      <c r="V930" s="55">
        <f t="shared" si="2046"/>
        <v>19.53</v>
      </c>
      <c r="W930" s="55">
        <f t="shared" si="2046"/>
        <v>19.53</v>
      </c>
      <c r="X930" s="55">
        <v>19.53</v>
      </c>
      <c r="Y930" s="55">
        <f t="shared" ref="Y930:AA930" si="2137">X930</f>
        <v>19.53</v>
      </c>
      <c r="Z930" s="55">
        <f t="shared" si="2137"/>
        <v>19.53</v>
      </c>
      <c r="AA930" s="55">
        <f t="shared" si="2137"/>
        <v>19.53</v>
      </c>
      <c r="AB930" s="147">
        <f t="shared" si="2048"/>
        <v>2.5</v>
      </c>
      <c r="AC930" s="147">
        <v>2.5</v>
      </c>
      <c r="AD930" s="147">
        <f t="shared" ref="AD930:AJ930" si="2138">AC930</f>
        <v>2.5</v>
      </c>
      <c r="AE930" s="147">
        <f t="shared" si="2138"/>
        <v>2.5</v>
      </c>
      <c r="AF930" s="147">
        <f t="shared" si="2138"/>
        <v>2.5</v>
      </c>
      <c r="AG930" s="147">
        <f t="shared" si="2138"/>
        <v>2.5</v>
      </c>
      <c r="AH930" s="147">
        <f t="shared" si="2138"/>
        <v>2.5</v>
      </c>
      <c r="AI930" s="147">
        <f t="shared" si="2138"/>
        <v>2.5</v>
      </c>
      <c r="AJ930" s="147">
        <f t="shared" si="2138"/>
        <v>2.5</v>
      </c>
      <c r="AK930" s="147">
        <v>2.5</v>
      </c>
      <c r="AL930" s="147">
        <f t="shared" ref="AL930:AN930" si="2139">AK930</f>
        <v>2.5</v>
      </c>
      <c r="AM930" s="147">
        <f t="shared" si="2139"/>
        <v>2.5</v>
      </c>
      <c r="AN930" s="147">
        <f t="shared" si="2139"/>
        <v>2.5</v>
      </c>
      <c r="AO930" s="420">
        <v>0</v>
      </c>
      <c r="AP930" s="431">
        <f t="shared" si="2033"/>
        <v>0</v>
      </c>
      <c r="AQ930" s="385">
        <v>0</v>
      </c>
      <c r="AR930" s="237">
        <f t="shared" si="2034"/>
        <v>0</v>
      </c>
      <c r="AS930" s="96">
        <v>0</v>
      </c>
      <c r="AT930" s="431">
        <f t="shared" si="2035"/>
        <v>0</v>
      </c>
      <c r="AU930" s="420">
        <v>0</v>
      </c>
      <c r="AV930" s="431">
        <f t="shared" si="2036"/>
        <v>0</v>
      </c>
      <c r="AW930" s="385">
        <v>0</v>
      </c>
      <c r="AX930" s="431">
        <f t="shared" si="2037"/>
        <v>0</v>
      </c>
      <c r="AY930" s="386">
        <v>0</v>
      </c>
      <c r="AZ930" s="431">
        <f t="shared" si="2038"/>
        <v>0</v>
      </c>
      <c r="BA930" s="386">
        <v>0</v>
      </c>
      <c r="BB930" s="431">
        <f t="shared" si="2039"/>
        <v>0</v>
      </c>
      <c r="BC930" s="386">
        <v>0</v>
      </c>
      <c r="BD930" s="431">
        <f t="shared" si="2051"/>
        <v>0</v>
      </c>
      <c r="BE930" s="385">
        <v>0</v>
      </c>
      <c r="BF930" s="431">
        <f t="shared" si="2040"/>
        <v>0</v>
      </c>
      <c r="BG930" s="386">
        <v>0</v>
      </c>
      <c r="BH930" s="431">
        <f t="shared" si="2041"/>
        <v>0</v>
      </c>
      <c r="BI930" s="386">
        <v>0</v>
      </c>
      <c r="BJ930" s="431">
        <f t="shared" si="2042"/>
        <v>0</v>
      </c>
      <c r="BK930" s="385">
        <v>0</v>
      </c>
      <c r="BL930" s="445">
        <f t="shared" si="2043"/>
        <v>0</v>
      </c>
      <c r="BM930" s="77" t="s">
        <v>1579</v>
      </c>
      <c r="BN930" s="306"/>
      <c r="BO930" s="599"/>
      <c r="BP930" s="306" t="str">
        <f t="shared" si="2052"/>
        <v>M55011-KD1</v>
      </c>
    </row>
    <row r="931" spans="1:68" ht="14.25" hidden="1" customHeight="1">
      <c r="A931" s="493" t="s">
        <v>864</v>
      </c>
      <c r="B931" s="130" t="s">
        <v>1422</v>
      </c>
      <c r="C931" s="544" t="s">
        <v>87</v>
      </c>
      <c r="D931" s="549" t="s">
        <v>225</v>
      </c>
      <c r="E931" s="550" t="s">
        <v>194</v>
      </c>
      <c r="F931" s="1070"/>
      <c r="G931" s="214">
        <v>2021</v>
      </c>
      <c r="H931" s="176" t="s">
        <v>1574</v>
      </c>
      <c r="I931" s="176" t="s">
        <v>217</v>
      </c>
      <c r="J931" s="330" t="s">
        <v>196</v>
      </c>
      <c r="K931" s="176" t="s">
        <v>1559</v>
      </c>
      <c r="L931" s="176" t="s">
        <v>167</v>
      </c>
      <c r="M931" s="327" t="s">
        <v>1474</v>
      </c>
      <c r="N931" s="55">
        <v>17.510000000000002</v>
      </c>
      <c r="O931" s="55">
        <f t="shared" si="2044"/>
        <v>18.010000000000002</v>
      </c>
      <c r="P931" s="55">
        <v>18.010000000000002</v>
      </c>
      <c r="Q931" s="55">
        <f t="shared" si="2045"/>
        <v>18.010000000000002</v>
      </c>
      <c r="R931" s="55">
        <f t="shared" si="2045"/>
        <v>18.010000000000002</v>
      </c>
      <c r="S931" s="55">
        <f t="shared" si="2045"/>
        <v>18.010000000000002</v>
      </c>
      <c r="T931" s="55">
        <f t="shared" si="2045"/>
        <v>18.010000000000002</v>
      </c>
      <c r="U931" s="55">
        <f t="shared" si="2045"/>
        <v>18.010000000000002</v>
      </c>
      <c r="V931" s="55">
        <f t="shared" si="2046"/>
        <v>18.010000000000002</v>
      </c>
      <c r="W931" s="55">
        <f t="shared" si="2046"/>
        <v>18.010000000000002</v>
      </c>
      <c r="X931" s="55">
        <v>18.010000000000002</v>
      </c>
      <c r="Y931" s="55">
        <f t="shared" ref="Y931:AA931" si="2140">X931</f>
        <v>18.010000000000002</v>
      </c>
      <c r="Z931" s="55">
        <f t="shared" si="2140"/>
        <v>18.010000000000002</v>
      </c>
      <c r="AA931" s="55">
        <f t="shared" si="2140"/>
        <v>18.010000000000002</v>
      </c>
      <c r="AB931" s="147">
        <f t="shared" si="2048"/>
        <v>1.52</v>
      </c>
      <c r="AC931" s="147">
        <v>1.52</v>
      </c>
      <c r="AD931" s="147">
        <f t="shared" ref="AD931:AJ931" si="2141">AC931</f>
        <v>1.52</v>
      </c>
      <c r="AE931" s="147">
        <f t="shared" si="2141"/>
        <v>1.52</v>
      </c>
      <c r="AF931" s="147">
        <f t="shared" si="2141"/>
        <v>1.52</v>
      </c>
      <c r="AG931" s="147">
        <f t="shared" si="2141"/>
        <v>1.52</v>
      </c>
      <c r="AH931" s="147">
        <f t="shared" si="2141"/>
        <v>1.52</v>
      </c>
      <c r="AI931" s="147">
        <f t="shared" si="2141"/>
        <v>1.52</v>
      </c>
      <c r="AJ931" s="147">
        <f t="shared" si="2141"/>
        <v>1.52</v>
      </c>
      <c r="AK931" s="147">
        <v>1.52</v>
      </c>
      <c r="AL931" s="147">
        <f t="shared" ref="AL931:AN931" si="2142">AK931</f>
        <v>1.52</v>
      </c>
      <c r="AM931" s="147">
        <f t="shared" si="2142"/>
        <v>1.52</v>
      </c>
      <c r="AN931" s="147">
        <f t="shared" si="2142"/>
        <v>1.52</v>
      </c>
      <c r="AO931" s="420">
        <v>0</v>
      </c>
      <c r="AP931" s="431">
        <f t="shared" si="2033"/>
        <v>0</v>
      </c>
      <c r="AQ931" s="385">
        <v>0</v>
      </c>
      <c r="AR931" s="237">
        <f t="shared" si="2034"/>
        <v>0</v>
      </c>
      <c r="AS931" s="96">
        <v>0</v>
      </c>
      <c r="AT931" s="431">
        <f t="shared" si="2035"/>
        <v>0</v>
      </c>
      <c r="AU931" s="420">
        <v>0</v>
      </c>
      <c r="AV931" s="431">
        <f t="shared" si="2036"/>
        <v>0</v>
      </c>
      <c r="AW931" s="385">
        <v>0</v>
      </c>
      <c r="AX931" s="431">
        <f t="shared" si="2037"/>
        <v>0</v>
      </c>
      <c r="AY931" s="386">
        <v>0</v>
      </c>
      <c r="AZ931" s="431">
        <f t="shared" si="2038"/>
        <v>0</v>
      </c>
      <c r="BA931" s="386">
        <v>0</v>
      </c>
      <c r="BB931" s="431">
        <f t="shared" si="2039"/>
        <v>0</v>
      </c>
      <c r="BC931" s="386">
        <v>0</v>
      </c>
      <c r="BD931" s="431">
        <f t="shared" si="2051"/>
        <v>0</v>
      </c>
      <c r="BE931" s="385">
        <v>0</v>
      </c>
      <c r="BF931" s="431">
        <f t="shared" si="2040"/>
        <v>0</v>
      </c>
      <c r="BG931" s="386">
        <v>0</v>
      </c>
      <c r="BH931" s="431">
        <f t="shared" si="2041"/>
        <v>0</v>
      </c>
      <c r="BI931" s="386">
        <v>0</v>
      </c>
      <c r="BJ931" s="431">
        <f t="shared" si="2042"/>
        <v>0</v>
      </c>
      <c r="BK931" s="385">
        <v>0</v>
      </c>
      <c r="BL931" s="445">
        <f t="shared" si="2043"/>
        <v>0</v>
      </c>
      <c r="BM931" s="77" t="s">
        <v>1575</v>
      </c>
      <c r="BN931" s="306"/>
      <c r="BO931" s="599"/>
      <c r="BP931" s="306" t="str">
        <f t="shared" si="2052"/>
        <v>N56960-xx1</v>
      </c>
    </row>
    <row r="932" spans="1:68" ht="14.25" hidden="1" customHeight="1">
      <c r="A932" s="493" t="s">
        <v>864</v>
      </c>
      <c r="B932" s="130" t="s">
        <v>1422</v>
      </c>
      <c r="C932" s="544" t="s">
        <v>87</v>
      </c>
      <c r="D932" s="549" t="s">
        <v>225</v>
      </c>
      <c r="E932" s="550" t="s">
        <v>194</v>
      </c>
      <c r="F932" s="1070"/>
      <c r="G932" s="214">
        <v>2021</v>
      </c>
      <c r="H932" s="176" t="s">
        <v>1574</v>
      </c>
      <c r="I932" s="176" t="s">
        <v>217</v>
      </c>
      <c r="J932" s="330" t="s">
        <v>196</v>
      </c>
      <c r="K932" s="176" t="s">
        <v>1559</v>
      </c>
      <c r="L932" s="176" t="s">
        <v>167</v>
      </c>
      <c r="M932" s="327" t="s">
        <v>1474</v>
      </c>
      <c r="N932" s="55">
        <v>18.560000000000002</v>
      </c>
      <c r="O932" s="55">
        <f t="shared" si="2044"/>
        <v>19.059999999999999</v>
      </c>
      <c r="P932" s="55">
        <v>19.059999999999999</v>
      </c>
      <c r="Q932" s="55">
        <f t="shared" si="2045"/>
        <v>19.059999999999999</v>
      </c>
      <c r="R932" s="55">
        <f t="shared" si="2045"/>
        <v>19.059999999999999</v>
      </c>
      <c r="S932" s="55">
        <f t="shared" si="2045"/>
        <v>19.059999999999999</v>
      </c>
      <c r="T932" s="55">
        <f t="shared" si="2045"/>
        <v>19.059999999999999</v>
      </c>
      <c r="U932" s="55">
        <f t="shared" si="2045"/>
        <v>19.059999999999999</v>
      </c>
      <c r="V932" s="55">
        <f t="shared" si="2046"/>
        <v>19.059999999999999</v>
      </c>
      <c r="W932" s="55">
        <f t="shared" si="2046"/>
        <v>19.059999999999999</v>
      </c>
      <c r="X932" s="55">
        <v>19.059999999999999</v>
      </c>
      <c r="Y932" s="55">
        <f t="shared" ref="Y932:AA932" si="2143">X932</f>
        <v>19.059999999999999</v>
      </c>
      <c r="Z932" s="55">
        <f t="shared" si="2143"/>
        <v>19.059999999999999</v>
      </c>
      <c r="AA932" s="55">
        <f t="shared" si="2143"/>
        <v>19.059999999999999</v>
      </c>
      <c r="AB932" s="147">
        <f t="shared" si="2048"/>
        <v>1.56</v>
      </c>
      <c r="AC932" s="147">
        <v>1.56</v>
      </c>
      <c r="AD932" s="147">
        <f t="shared" ref="AD932:AJ932" si="2144">AC932</f>
        <v>1.56</v>
      </c>
      <c r="AE932" s="147">
        <f t="shared" si="2144"/>
        <v>1.56</v>
      </c>
      <c r="AF932" s="147">
        <f t="shared" si="2144"/>
        <v>1.56</v>
      </c>
      <c r="AG932" s="147">
        <f t="shared" si="2144"/>
        <v>1.56</v>
      </c>
      <c r="AH932" s="147">
        <f t="shared" si="2144"/>
        <v>1.56</v>
      </c>
      <c r="AI932" s="147">
        <f t="shared" si="2144"/>
        <v>1.56</v>
      </c>
      <c r="AJ932" s="147">
        <f t="shared" si="2144"/>
        <v>1.56</v>
      </c>
      <c r="AK932" s="147">
        <v>1.56</v>
      </c>
      <c r="AL932" s="147">
        <f t="shared" ref="AL932:AN932" si="2145">AK932</f>
        <v>1.56</v>
      </c>
      <c r="AM932" s="147">
        <f t="shared" si="2145"/>
        <v>1.56</v>
      </c>
      <c r="AN932" s="147">
        <f t="shared" si="2145"/>
        <v>1.56</v>
      </c>
      <c r="AO932" s="420">
        <v>0</v>
      </c>
      <c r="AP932" s="431">
        <f t="shared" si="2033"/>
        <v>0</v>
      </c>
      <c r="AQ932" s="385">
        <v>0</v>
      </c>
      <c r="AR932" s="237">
        <f t="shared" si="2034"/>
        <v>0</v>
      </c>
      <c r="AS932" s="96">
        <v>0</v>
      </c>
      <c r="AT932" s="431">
        <f t="shared" si="2035"/>
        <v>0</v>
      </c>
      <c r="AU932" s="420">
        <v>0</v>
      </c>
      <c r="AV932" s="431">
        <f t="shared" si="2036"/>
        <v>0</v>
      </c>
      <c r="AW932" s="385">
        <v>0</v>
      </c>
      <c r="AX932" s="431">
        <f t="shared" si="2037"/>
        <v>0</v>
      </c>
      <c r="AY932" s="386">
        <v>0</v>
      </c>
      <c r="AZ932" s="431">
        <f t="shared" si="2038"/>
        <v>0</v>
      </c>
      <c r="BA932" s="386">
        <v>0</v>
      </c>
      <c r="BB932" s="431">
        <f t="shared" si="2039"/>
        <v>0</v>
      </c>
      <c r="BC932" s="386">
        <v>0</v>
      </c>
      <c r="BD932" s="431">
        <f t="shared" si="2051"/>
        <v>0</v>
      </c>
      <c r="BE932" s="385">
        <v>0</v>
      </c>
      <c r="BF932" s="431">
        <f t="shared" si="2040"/>
        <v>0</v>
      </c>
      <c r="BG932" s="386">
        <v>0</v>
      </c>
      <c r="BH932" s="431">
        <f t="shared" si="2041"/>
        <v>0</v>
      </c>
      <c r="BI932" s="386">
        <v>0</v>
      </c>
      <c r="BJ932" s="431">
        <f t="shared" si="2042"/>
        <v>0</v>
      </c>
      <c r="BK932" s="385">
        <v>0</v>
      </c>
      <c r="BL932" s="445">
        <f t="shared" si="2043"/>
        <v>0</v>
      </c>
      <c r="BM932" s="77" t="s">
        <v>1580</v>
      </c>
      <c r="BN932" s="306"/>
      <c r="BO932" s="599"/>
      <c r="BP932" s="306" t="str">
        <f t="shared" si="2052"/>
        <v>N56960-KD1</v>
      </c>
    </row>
    <row r="933" spans="1:68" ht="14.25" hidden="1" customHeight="1">
      <c r="A933" s="493" t="s">
        <v>864</v>
      </c>
      <c r="B933" s="130" t="s">
        <v>1422</v>
      </c>
      <c r="C933" s="544" t="s">
        <v>87</v>
      </c>
      <c r="D933" s="549" t="s">
        <v>225</v>
      </c>
      <c r="E933" s="550" t="s">
        <v>194</v>
      </c>
      <c r="F933" s="1070"/>
      <c r="G933" s="214">
        <v>2021</v>
      </c>
      <c r="H933" s="176" t="s">
        <v>1574</v>
      </c>
      <c r="I933" s="176" t="s">
        <v>217</v>
      </c>
      <c r="J933" s="330" t="s">
        <v>196</v>
      </c>
      <c r="K933" s="176" t="s">
        <v>1559</v>
      </c>
      <c r="L933" s="176" t="s">
        <v>167</v>
      </c>
      <c r="M933" s="327" t="s">
        <v>1474</v>
      </c>
      <c r="N933" s="55">
        <v>17.510000000000002</v>
      </c>
      <c r="O933" s="55">
        <f t="shared" si="2044"/>
        <v>17.89</v>
      </c>
      <c r="P933" s="55">
        <v>17.89</v>
      </c>
      <c r="Q933" s="55">
        <f t="shared" si="2045"/>
        <v>17.89</v>
      </c>
      <c r="R933" s="55">
        <f t="shared" si="2045"/>
        <v>17.89</v>
      </c>
      <c r="S933" s="55">
        <f t="shared" si="2045"/>
        <v>17.89</v>
      </c>
      <c r="T933" s="55">
        <f t="shared" si="2045"/>
        <v>17.89</v>
      </c>
      <c r="U933" s="55">
        <f t="shared" si="2045"/>
        <v>17.89</v>
      </c>
      <c r="V933" s="55">
        <f t="shared" si="2046"/>
        <v>17.89</v>
      </c>
      <c r="W933" s="55">
        <f t="shared" si="2046"/>
        <v>17.89</v>
      </c>
      <c r="X933" s="55">
        <v>17.89</v>
      </c>
      <c r="Y933" s="55">
        <f t="shared" ref="Y933:AA933" si="2146">X933</f>
        <v>17.89</v>
      </c>
      <c r="Z933" s="55">
        <f t="shared" si="2146"/>
        <v>17.89</v>
      </c>
      <c r="AA933" s="55">
        <f t="shared" si="2146"/>
        <v>17.89</v>
      </c>
      <c r="AB933" s="147">
        <f t="shared" si="2048"/>
        <v>1.51</v>
      </c>
      <c r="AC933" s="147">
        <v>1.51</v>
      </c>
      <c r="AD933" s="147">
        <f t="shared" ref="AD933:AJ933" si="2147">AC933</f>
        <v>1.51</v>
      </c>
      <c r="AE933" s="147">
        <f t="shared" si="2147"/>
        <v>1.51</v>
      </c>
      <c r="AF933" s="147">
        <f t="shared" si="2147"/>
        <v>1.51</v>
      </c>
      <c r="AG933" s="147">
        <f t="shared" si="2147"/>
        <v>1.51</v>
      </c>
      <c r="AH933" s="147">
        <f t="shared" si="2147"/>
        <v>1.51</v>
      </c>
      <c r="AI933" s="147">
        <f t="shared" si="2147"/>
        <v>1.51</v>
      </c>
      <c r="AJ933" s="147">
        <f t="shared" si="2147"/>
        <v>1.51</v>
      </c>
      <c r="AK933" s="147">
        <v>1.51</v>
      </c>
      <c r="AL933" s="147">
        <f t="shared" ref="AL933:AN933" si="2148">AK933</f>
        <v>1.51</v>
      </c>
      <c r="AM933" s="147">
        <f t="shared" si="2148"/>
        <v>1.51</v>
      </c>
      <c r="AN933" s="147">
        <f t="shared" si="2148"/>
        <v>1.51</v>
      </c>
      <c r="AO933" s="420">
        <v>0</v>
      </c>
      <c r="AP933" s="431">
        <f t="shared" si="2033"/>
        <v>0</v>
      </c>
      <c r="AQ933" s="385">
        <v>0</v>
      </c>
      <c r="AR933" s="237">
        <f t="shared" si="2034"/>
        <v>0</v>
      </c>
      <c r="AS933" s="96">
        <v>0</v>
      </c>
      <c r="AT933" s="431">
        <f t="shared" si="2035"/>
        <v>0</v>
      </c>
      <c r="AU933" s="420">
        <v>0</v>
      </c>
      <c r="AV933" s="431">
        <f t="shared" si="2036"/>
        <v>0</v>
      </c>
      <c r="AW933" s="385">
        <v>0</v>
      </c>
      <c r="AX933" s="431">
        <f t="shared" si="2037"/>
        <v>0</v>
      </c>
      <c r="AY933" s="386">
        <v>0</v>
      </c>
      <c r="AZ933" s="431">
        <f t="shared" si="2038"/>
        <v>0</v>
      </c>
      <c r="BA933" s="386">
        <v>0</v>
      </c>
      <c r="BB933" s="431">
        <f t="shared" si="2039"/>
        <v>0</v>
      </c>
      <c r="BC933" s="386">
        <v>0</v>
      </c>
      <c r="BD933" s="431">
        <f t="shared" si="2051"/>
        <v>0</v>
      </c>
      <c r="BE933" s="385">
        <v>0</v>
      </c>
      <c r="BF933" s="431">
        <f t="shared" si="2040"/>
        <v>0</v>
      </c>
      <c r="BG933" s="386">
        <v>0</v>
      </c>
      <c r="BH933" s="431">
        <f t="shared" si="2041"/>
        <v>0</v>
      </c>
      <c r="BI933" s="386">
        <v>0</v>
      </c>
      <c r="BJ933" s="431">
        <f t="shared" si="2042"/>
        <v>0</v>
      </c>
      <c r="BK933" s="385">
        <v>0</v>
      </c>
      <c r="BL933" s="445">
        <f t="shared" si="2043"/>
        <v>0</v>
      </c>
      <c r="BM933" s="77" t="s">
        <v>1585</v>
      </c>
      <c r="BN933" s="306"/>
      <c r="BO933" s="599"/>
      <c r="BP933" s="306" t="str">
        <f t="shared" si="2052"/>
        <v>N56960-291</v>
      </c>
    </row>
    <row r="934" spans="1:68" ht="14.25" hidden="1" customHeight="1">
      <c r="A934" s="493" t="s">
        <v>864</v>
      </c>
      <c r="B934" s="130" t="s">
        <v>1422</v>
      </c>
      <c r="C934" s="544" t="s">
        <v>87</v>
      </c>
      <c r="D934" s="549" t="s">
        <v>225</v>
      </c>
      <c r="E934" s="550" t="s">
        <v>194</v>
      </c>
      <c r="F934" s="1070"/>
      <c r="G934" s="214">
        <v>2024</v>
      </c>
      <c r="H934" s="176" t="s">
        <v>1574</v>
      </c>
      <c r="I934" s="176" t="s">
        <v>217</v>
      </c>
      <c r="J934" s="330" t="s">
        <v>196</v>
      </c>
      <c r="K934" s="176" t="s">
        <v>1559</v>
      </c>
      <c r="L934" s="176" t="s">
        <v>167</v>
      </c>
      <c r="M934" s="327" t="s">
        <v>1474</v>
      </c>
      <c r="N934" s="55">
        <v>18.55</v>
      </c>
      <c r="O934" s="55">
        <f t="shared" si="2044"/>
        <v>18.88</v>
      </c>
      <c r="P934" s="55">
        <v>18.88</v>
      </c>
      <c r="Q934" s="55">
        <f t="shared" si="2045"/>
        <v>18.88</v>
      </c>
      <c r="R934" s="55">
        <f t="shared" si="2045"/>
        <v>18.88</v>
      </c>
      <c r="S934" s="55">
        <f t="shared" si="2045"/>
        <v>18.88</v>
      </c>
      <c r="T934" s="55">
        <f t="shared" si="2045"/>
        <v>18.88</v>
      </c>
      <c r="U934" s="55">
        <f t="shared" si="2045"/>
        <v>18.88</v>
      </c>
      <c r="V934" s="55">
        <f t="shared" si="2046"/>
        <v>18.88</v>
      </c>
      <c r="W934" s="55">
        <f t="shared" si="2046"/>
        <v>18.88</v>
      </c>
      <c r="X934" s="55">
        <v>18.88</v>
      </c>
      <c r="Y934" s="55">
        <f t="shared" ref="Y934:AA934" si="2149">X934</f>
        <v>18.88</v>
      </c>
      <c r="Z934" s="55">
        <f t="shared" si="2149"/>
        <v>18.88</v>
      </c>
      <c r="AA934" s="55">
        <f t="shared" si="2149"/>
        <v>18.88</v>
      </c>
      <c r="AB934" s="147">
        <f t="shared" si="2048"/>
        <v>2.4900000000000002</v>
      </c>
      <c r="AC934" s="147">
        <v>2.4900000000000002</v>
      </c>
      <c r="AD934" s="147">
        <f t="shared" ref="AD934:AJ934" si="2150">AC934</f>
        <v>2.4900000000000002</v>
      </c>
      <c r="AE934" s="147">
        <f t="shared" si="2150"/>
        <v>2.4900000000000002</v>
      </c>
      <c r="AF934" s="147">
        <f t="shared" si="2150"/>
        <v>2.4900000000000002</v>
      </c>
      <c r="AG934" s="147">
        <f t="shared" si="2150"/>
        <v>2.4900000000000002</v>
      </c>
      <c r="AH934" s="147">
        <f t="shared" si="2150"/>
        <v>2.4900000000000002</v>
      </c>
      <c r="AI934" s="147">
        <f t="shared" si="2150"/>
        <v>2.4900000000000002</v>
      </c>
      <c r="AJ934" s="147">
        <f t="shared" si="2150"/>
        <v>2.4900000000000002</v>
      </c>
      <c r="AK934" s="147">
        <v>2.4900000000000002</v>
      </c>
      <c r="AL934" s="147">
        <f t="shared" ref="AL934:AN934" si="2151">AK934</f>
        <v>2.4900000000000002</v>
      </c>
      <c r="AM934" s="147">
        <f t="shared" si="2151"/>
        <v>2.4900000000000002</v>
      </c>
      <c r="AN934" s="147">
        <f t="shared" si="2151"/>
        <v>2.4900000000000002</v>
      </c>
      <c r="AO934" s="420">
        <v>0</v>
      </c>
      <c r="AP934" s="431">
        <f t="shared" si="2033"/>
        <v>0</v>
      </c>
      <c r="AQ934" s="385">
        <v>0</v>
      </c>
      <c r="AR934" s="237">
        <f t="shared" si="2034"/>
        <v>0</v>
      </c>
      <c r="AS934" s="96">
        <v>0</v>
      </c>
      <c r="AT934" s="431">
        <f t="shared" si="2035"/>
        <v>0</v>
      </c>
      <c r="AU934" s="420">
        <v>0</v>
      </c>
      <c r="AV934" s="431">
        <f t="shared" si="2036"/>
        <v>0</v>
      </c>
      <c r="AW934" s="385">
        <v>0</v>
      </c>
      <c r="AX934" s="431">
        <f t="shared" si="2037"/>
        <v>0</v>
      </c>
      <c r="AY934" s="386">
        <v>0</v>
      </c>
      <c r="AZ934" s="431">
        <f t="shared" si="2038"/>
        <v>0</v>
      </c>
      <c r="BA934" s="386">
        <v>0</v>
      </c>
      <c r="BB934" s="431">
        <f t="shared" si="2039"/>
        <v>0</v>
      </c>
      <c r="BC934" s="386">
        <v>0</v>
      </c>
      <c r="BD934" s="431">
        <f t="shared" si="2051"/>
        <v>0</v>
      </c>
      <c r="BE934" s="385">
        <v>0</v>
      </c>
      <c r="BF934" s="431">
        <f t="shared" si="2040"/>
        <v>0</v>
      </c>
      <c r="BG934" s="386">
        <v>0</v>
      </c>
      <c r="BH934" s="431">
        <f t="shared" si="2041"/>
        <v>0</v>
      </c>
      <c r="BI934" s="386">
        <v>0</v>
      </c>
      <c r="BJ934" s="431">
        <f t="shared" si="2042"/>
        <v>0</v>
      </c>
      <c r="BK934" s="385">
        <v>0</v>
      </c>
      <c r="BL934" s="445">
        <f t="shared" si="2043"/>
        <v>0</v>
      </c>
      <c r="BM934" s="77" t="s">
        <v>1576</v>
      </c>
      <c r="BN934" s="306"/>
      <c r="BO934" s="599"/>
      <c r="BP934" s="306" t="str">
        <f t="shared" si="2052"/>
        <v>P09798-xx1</v>
      </c>
    </row>
    <row r="935" spans="1:68" ht="14.25" hidden="1" customHeight="1">
      <c r="A935" s="493" t="s">
        <v>864</v>
      </c>
      <c r="B935" s="130" t="s">
        <v>1422</v>
      </c>
      <c r="C935" s="544" t="s">
        <v>87</v>
      </c>
      <c r="D935" s="549" t="s">
        <v>225</v>
      </c>
      <c r="E935" s="550" t="s">
        <v>194</v>
      </c>
      <c r="F935" s="1070"/>
      <c r="G935" s="214">
        <v>2024</v>
      </c>
      <c r="H935" s="176" t="s">
        <v>1574</v>
      </c>
      <c r="I935" s="176" t="s">
        <v>217</v>
      </c>
      <c r="J935" s="330" t="s">
        <v>196</v>
      </c>
      <c r="K935" s="176" t="s">
        <v>1559</v>
      </c>
      <c r="L935" s="176" t="s">
        <v>167</v>
      </c>
      <c r="M935" s="327" t="s">
        <v>1474</v>
      </c>
      <c r="N935" s="55">
        <v>19.600000000000001</v>
      </c>
      <c r="O935" s="55">
        <f t="shared" si="2044"/>
        <v>19.93</v>
      </c>
      <c r="P935" s="55">
        <v>19.93</v>
      </c>
      <c r="Q935" s="55">
        <f t="shared" si="2045"/>
        <v>19.93</v>
      </c>
      <c r="R935" s="55">
        <f t="shared" si="2045"/>
        <v>19.93</v>
      </c>
      <c r="S935" s="55">
        <f t="shared" si="2045"/>
        <v>19.93</v>
      </c>
      <c r="T935" s="55">
        <f t="shared" si="2045"/>
        <v>19.93</v>
      </c>
      <c r="U935" s="55">
        <f t="shared" si="2045"/>
        <v>19.93</v>
      </c>
      <c r="V935" s="55">
        <f t="shared" si="2046"/>
        <v>19.93</v>
      </c>
      <c r="W935" s="55">
        <f t="shared" si="2046"/>
        <v>19.93</v>
      </c>
      <c r="X935" s="55">
        <v>19.93</v>
      </c>
      <c r="Y935" s="55">
        <f t="shared" ref="Y935:AA935" si="2152">X935</f>
        <v>19.93</v>
      </c>
      <c r="Z935" s="55">
        <f t="shared" si="2152"/>
        <v>19.93</v>
      </c>
      <c r="AA935" s="55">
        <f t="shared" si="2152"/>
        <v>19.93</v>
      </c>
      <c r="AB935" s="147">
        <f t="shared" si="2048"/>
        <v>2.54</v>
      </c>
      <c r="AC935" s="147">
        <v>2.54</v>
      </c>
      <c r="AD935" s="147">
        <f t="shared" ref="AD935:AJ935" si="2153">AC935</f>
        <v>2.54</v>
      </c>
      <c r="AE935" s="147">
        <f t="shared" si="2153"/>
        <v>2.54</v>
      </c>
      <c r="AF935" s="147">
        <f t="shared" si="2153"/>
        <v>2.54</v>
      </c>
      <c r="AG935" s="147">
        <f t="shared" si="2153"/>
        <v>2.54</v>
      </c>
      <c r="AH935" s="147">
        <f t="shared" si="2153"/>
        <v>2.54</v>
      </c>
      <c r="AI935" s="147">
        <f t="shared" si="2153"/>
        <v>2.54</v>
      </c>
      <c r="AJ935" s="147">
        <f t="shared" si="2153"/>
        <v>2.54</v>
      </c>
      <c r="AK935" s="147">
        <v>2.54</v>
      </c>
      <c r="AL935" s="147">
        <f t="shared" ref="AL935:AN935" si="2154">AK935</f>
        <v>2.54</v>
      </c>
      <c r="AM935" s="147">
        <f t="shared" si="2154"/>
        <v>2.54</v>
      </c>
      <c r="AN935" s="147">
        <f t="shared" si="2154"/>
        <v>2.54</v>
      </c>
      <c r="AO935" s="420">
        <v>0</v>
      </c>
      <c r="AP935" s="431">
        <f t="shared" si="2033"/>
        <v>0</v>
      </c>
      <c r="AQ935" s="385">
        <v>0</v>
      </c>
      <c r="AR935" s="237">
        <f t="shared" si="2034"/>
        <v>0</v>
      </c>
      <c r="AS935" s="96">
        <v>0</v>
      </c>
      <c r="AT935" s="431">
        <f t="shared" si="2035"/>
        <v>0</v>
      </c>
      <c r="AU935" s="420">
        <v>0</v>
      </c>
      <c r="AV935" s="431">
        <f t="shared" si="2036"/>
        <v>0</v>
      </c>
      <c r="AW935" s="385">
        <v>0</v>
      </c>
      <c r="AX935" s="431">
        <f t="shared" si="2037"/>
        <v>0</v>
      </c>
      <c r="AY935" s="386">
        <v>0</v>
      </c>
      <c r="AZ935" s="431">
        <f t="shared" si="2038"/>
        <v>0</v>
      </c>
      <c r="BA935" s="386">
        <v>0</v>
      </c>
      <c r="BB935" s="431">
        <f t="shared" si="2039"/>
        <v>0</v>
      </c>
      <c r="BC935" s="386">
        <v>0</v>
      </c>
      <c r="BD935" s="431">
        <f t="shared" si="2051"/>
        <v>0</v>
      </c>
      <c r="BE935" s="385">
        <v>0</v>
      </c>
      <c r="BF935" s="431">
        <f t="shared" si="2040"/>
        <v>0</v>
      </c>
      <c r="BG935" s="386">
        <v>0</v>
      </c>
      <c r="BH935" s="431">
        <f t="shared" si="2041"/>
        <v>0</v>
      </c>
      <c r="BI935" s="386">
        <v>0</v>
      </c>
      <c r="BJ935" s="431">
        <f t="shared" si="2042"/>
        <v>0</v>
      </c>
      <c r="BK935" s="385">
        <v>0</v>
      </c>
      <c r="BL935" s="445">
        <f t="shared" si="2043"/>
        <v>0</v>
      </c>
      <c r="BM935" s="77" t="s">
        <v>1581</v>
      </c>
      <c r="BN935" s="306"/>
      <c r="BO935" s="599"/>
      <c r="BP935" s="306" t="str">
        <f t="shared" si="2052"/>
        <v>P09798-KD1</v>
      </c>
    </row>
    <row r="936" spans="1:68" ht="14.25" hidden="1" customHeight="1">
      <c r="A936" s="493" t="s">
        <v>864</v>
      </c>
      <c r="B936" s="130" t="s">
        <v>1422</v>
      </c>
      <c r="C936" s="544" t="s">
        <v>87</v>
      </c>
      <c r="D936" s="549" t="s">
        <v>225</v>
      </c>
      <c r="E936" s="550" t="s">
        <v>194</v>
      </c>
      <c r="F936" s="1070"/>
      <c r="G936" s="214">
        <v>2021</v>
      </c>
      <c r="H936" s="176" t="s">
        <v>1574</v>
      </c>
      <c r="I936" s="176" t="s">
        <v>217</v>
      </c>
      <c r="J936" s="330" t="s">
        <v>196</v>
      </c>
      <c r="K936" s="176" t="s">
        <v>1561</v>
      </c>
      <c r="L936" s="176" t="s">
        <v>167</v>
      </c>
      <c r="M936" s="327" t="s">
        <v>1474</v>
      </c>
      <c r="N936" s="55">
        <v>17.38</v>
      </c>
      <c r="O936" s="55">
        <f t="shared" si="2044"/>
        <v>18.309999999999999</v>
      </c>
      <c r="P936" s="55">
        <v>18.309999999999999</v>
      </c>
      <c r="Q936" s="55">
        <f t="shared" si="2045"/>
        <v>18.309999999999999</v>
      </c>
      <c r="R936" s="55">
        <f t="shared" si="2045"/>
        <v>18.309999999999999</v>
      </c>
      <c r="S936" s="55">
        <f t="shared" si="2045"/>
        <v>18.309999999999999</v>
      </c>
      <c r="T936" s="55">
        <f t="shared" si="2045"/>
        <v>18.309999999999999</v>
      </c>
      <c r="U936" s="55">
        <f t="shared" si="2045"/>
        <v>18.309999999999999</v>
      </c>
      <c r="V936" s="55">
        <f t="shared" si="2046"/>
        <v>18.309999999999999</v>
      </c>
      <c r="W936" s="55">
        <f t="shared" si="2046"/>
        <v>18.309999999999999</v>
      </c>
      <c r="X936" s="55">
        <v>18.309999999999999</v>
      </c>
      <c r="Y936" s="55">
        <f t="shared" ref="Y936:AA936" si="2155">X936</f>
        <v>18.309999999999999</v>
      </c>
      <c r="Z936" s="55">
        <f t="shared" si="2155"/>
        <v>18.309999999999999</v>
      </c>
      <c r="AA936" s="55">
        <f t="shared" si="2155"/>
        <v>18.309999999999999</v>
      </c>
      <c r="AB936" s="147">
        <f t="shared" si="2048"/>
        <v>2.42</v>
      </c>
      <c r="AC936" s="147">
        <v>2.42</v>
      </c>
      <c r="AD936" s="147">
        <f t="shared" ref="AD936:AJ936" si="2156">AC936</f>
        <v>2.42</v>
      </c>
      <c r="AE936" s="147">
        <f t="shared" si="2156"/>
        <v>2.42</v>
      </c>
      <c r="AF936" s="147">
        <f t="shared" si="2156"/>
        <v>2.42</v>
      </c>
      <c r="AG936" s="147">
        <f t="shared" si="2156"/>
        <v>2.42</v>
      </c>
      <c r="AH936" s="147">
        <f t="shared" si="2156"/>
        <v>2.42</v>
      </c>
      <c r="AI936" s="147">
        <f t="shared" si="2156"/>
        <v>2.42</v>
      </c>
      <c r="AJ936" s="147">
        <f t="shared" si="2156"/>
        <v>2.42</v>
      </c>
      <c r="AK936" s="147">
        <v>2.42</v>
      </c>
      <c r="AL936" s="147">
        <f t="shared" ref="AL936:AN936" si="2157">AK936</f>
        <v>2.42</v>
      </c>
      <c r="AM936" s="147">
        <f t="shared" si="2157"/>
        <v>2.42</v>
      </c>
      <c r="AN936" s="147">
        <f t="shared" si="2157"/>
        <v>2.42</v>
      </c>
      <c r="AO936" s="420">
        <v>0</v>
      </c>
      <c r="AP936" s="431">
        <f t="shared" si="2033"/>
        <v>0</v>
      </c>
      <c r="AQ936" s="385">
        <v>0</v>
      </c>
      <c r="AR936" s="237">
        <f t="shared" si="2034"/>
        <v>0</v>
      </c>
      <c r="AS936" s="96">
        <v>0</v>
      </c>
      <c r="AT936" s="431">
        <f t="shared" si="2035"/>
        <v>0</v>
      </c>
      <c r="AU936" s="420">
        <v>0</v>
      </c>
      <c r="AV936" s="431">
        <f t="shared" si="2036"/>
        <v>0</v>
      </c>
      <c r="AW936" s="385">
        <v>0</v>
      </c>
      <c r="AX936" s="431">
        <f t="shared" si="2037"/>
        <v>0</v>
      </c>
      <c r="AY936" s="386">
        <v>0</v>
      </c>
      <c r="AZ936" s="431">
        <f t="shared" si="2038"/>
        <v>0</v>
      </c>
      <c r="BA936" s="386">
        <v>0</v>
      </c>
      <c r="BB936" s="431">
        <f t="shared" si="2039"/>
        <v>0</v>
      </c>
      <c r="BC936" s="386">
        <v>0</v>
      </c>
      <c r="BD936" s="431">
        <f t="shared" si="2051"/>
        <v>0</v>
      </c>
      <c r="BE936" s="385">
        <v>0</v>
      </c>
      <c r="BF936" s="431">
        <f t="shared" si="2040"/>
        <v>0</v>
      </c>
      <c r="BG936" s="386">
        <v>0</v>
      </c>
      <c r="BH936" s="431">
        <f t="shared" si="2041"/>
        <v>0</v>
      </c>
      <c r="BI936" s="386">
        <v>0</v>
      </c>
      <c r="BJ936" s="431">
        <f t="shared" si="2042"/>
        <v>0</v>
      </c>
      <c r="BK936" s="385">
        <v>0</v>
      </c>
      <c r="BL936" s="445">
        <f t="shared" si="2043"/>
        <v>0</v>
      </c>
      <c r="BM936" s="77" t="s">
        <v>730</v>
      </c>
      <c r="BN936" s="306"/>
      <c r="BO936" s="599"/>
      <c r="BP936" s="306" t="str">
        <f t="shared" si="2052"/>
        <v>M55012-xx1</v>
      </c>
    </row>
    <row r="937" spans="1:68" ht="14.25" hidden="1" customHeight="1">
      <c r="A937" s="493" t="s">
        <v>864</v>
      </c>
      <c r="B937" s="130" t="s">
        <v>1422</v>
      </c>
      <c r="C937" s="544" t="s">
        <v>87</v>
      </c>
      <c r="D937" s="549" t="s">
        <v>225</v>
      </c>
      <c r="E937" s="550" t="s">
        <v>194</v>
      </c>
      <c r="F937" s="1070"/>
      <c r="G937" s="214">
        <v>2021</v>
      </c>
      <c r="H937" s="176" t="s">
        <v>1574</v>
      </c>
      <c r="I937" s="176" t="s">
        <v>217</v>
      </c>
      <c r="J937" s="330" t="s">
        <v>196</v>
      </c>
      <c r="K937" s="176" t="s">
        <v>1561</v>
      </c>
      <c r="L937" s="176" t="s">
        <v>167</v>
      </c>
      <c r="M937" s="327" t="s">
        <v>1474</v>
      </c>
      <c r="N937" s="55">
        <v>18.43</v>
      </c>
      <c r="O937" s="55">
        <f t="shared" si="2044"/>
        <v>19.36</v>
      </c>
      <c r="P937" s="55">
        <v>19.36</v>
      </c>
      <c r="Q937" s="55">
        <f t="shared" si="2045"/>
        <v>19.36</v>
      </c>
      <c r="R937" s="55">
        <f t="shared" si="2045"/>
        <v>19.36</v>
      </c>
      <c r="S937" s="55">
        <f t="shared" si="2045"/>
        <v>19.36</v>
      </c>
      <c r="T937" s="55">
        <f t="shared" si="2045"/>
        <v>19.36</v>
      </c>
      <c r="U937" s="55">
        <f t="shared" si="2045"/>
        <v>19.36</v>
      </c>
      <c r="V937" s="55">
        <f t="shared" si="2046"/>
        <v>19.36</v>
      </c>
      <c r="W937" s="55">
        <f t="shared" si="2046"/>
        <v>19.36</v>
      </c>
      <c r="X937" s="55">
        <v>19.36</v>
      </c>
      <c r="Y937" s="55">
        <f t="shared" ref="Y937:AA937" si="2158">X937</f>
        <v>19.36</v>
      </c>
      <c r="Z937" s="55">
        <f t="shared" si="2158"/>
        <v>19.36</v>
      </c>
      <c r="AA937" s="55">
        <f t="shared" si="2158"/>
        <v>19.36</v>
      </c>
      <c r="AB937" s="147">
        <f t="shared" si="2048"/>
        <v>2.4700000000000002</v>
      </c>
      <c r="AC937" s="147">
        <v>2.4700000000000002</v>
      </c>
      <c r="AD937" s="147">
        <f t="shared" ref="AD937:AJ937" si="2159">AC937</f>
        <v>2.4700000000000002</v>
      </c>
      <c r="AE937" s="147">
        <f t="shared" si="2159"/>
        <v>2.4700000000000002</v>
      </c>
      <c r="AF937" s="147">
        <f t="shared" si="2159"/>
        <v>2.4700000000000002</v>
      </c>
      <c r="AG937" s="147">
        <f t="shared" si="2159"/>
        <v>2.4700000000000002</v>
      </c>
      <c r="AH937" s="147">
        <f t="shared" si="2159"/>
        <v>2.4700000000000002</v>
      </c>
      <c r="AI937" s="147">
        <f t="shared" si="2159"/>
        <v>2.4700000000000002</v>
      </c>
      <c r="AJ937" s="147">
        <f t="shared" si="2159"/>
        <v>2.4700000000000002</v>
      </c>
      <c r="AK937" s="147">
        <v>2.4700000000000002</v>
      </c>
      <c r="AL937" s="147">
        <f t="shared" ref="AL937:AN937" si="2160">AK937</f>
        <v>2.4700000000000002</v>
      </c>
      <c r="AM937" s="147">
        <f t="shared" si="2160"/>
        <v>2.4700000000000002</v>
      </c>
      <c r="AN937" s="147">
        <f t="shared" si="2160"/>
        <v>2.4700000000000002</v>
      </c>
      <c r="AO937" s="420">
        <v>0</v>
      </c>
      <c r="AP937" s="431">
        <f t="shared" si="2033"/>
        <v>0</v>
      </c>
      <c r="AQ937" s="385">
        <v>0</v>
      </c>
      <c r="AR937" s="237">
        <f t="shared" si="2034"/>
        <v>0</v>
      </c>
      <c r="AS937" s="96">
        <v>0</v>
      </c>
      <c r="AT937" s="431">
        <f t="shared" si="2035"/>
        <v>0</v>
      </c>
      <c r="AU937" s="420">
        <v>0</v>
      </c>
      <c r="AV937" s="431">
        <f t="shared" si="2036"/>
        <v>0</v>
      </c>
      <c r="AW937" s="385">
        <v>0</v>
      </c>
      <c r="AX937" s="431">
        <f t="shared" si="2037"/>
        <v>0</v>
      </c>
      <c r="AY937" s="386">
        <v>0</v>
      </c>
      <c r="AZ937" s="431">
        <f t="shared" si="2038"/>
        <v>0</v>
      </c>
      <c r="BA937" s="386">
        <v>0</v>
      </c>
      <c r="BB937" s="431">
        <f t="shared" si="2039"/>
        <v>0</v>
      </c>
      <c r="BC937" s="386">
        <v>0</v>
      </c>
      <c r="BD937" s="431">
        <f t="shared" si="2051"/>
        <v>0</v>
      </c>
      <c r="BE937" s="385">
        <v>0</v>
      </c>
      <c r="BF937" s="431">
        <f t="shared" si="2040"/>
        <v>0</v>
      </c>
      <c r="BG937" s="386">
        <v>0</v>
      </c>
      <c r="BH937" s="431">
        <f t="shared" si="2041"/>
        <v>0</v>
      </c>
      <c r="BI937" s="386">
        <v>0</v>
      </c>
      <c r="BJ937" s="431">
        <f t="shared" si="2042"/>
        <v>0</v>
      </c>
      <c r="BK937" s="385">
        <v>0</v>
      </c>
      <c r="BL937" s="445">
        <f t="shared" si="2043"/>
        <v>0</v>
      </c>
      <c r="BM937" s="77" t="s">
        <v>1582</v>
      </c>
      <c r="BN937" s="306"/>
      <c r="BO937" s="599"/>
      <c r="BP937" s="306" t="str">
        <f t="shared" si="2052"/>
        <v>M55012-KD1</v>
      </c>
    </row>
    <row r="938" spans="1:68" ht="14.25" hidden="1" customHeight="1">
      <c r="A938" s="493" t="s">
        <v>864</v>
      </c>
      <c r="B938" s="130" t="s">
        <v>1422</v>
      </c>
      <c r="C938" s="544" t="s">
        <v>87</v>
      </c>
      <c r="D938" s="549" t="s">
        <v>225</v>
      </c>
      <c r="E938" s="550" t="s">
        <v>194</v>
      </c>
      <c r="F938" s="1070"/>
      <c r="G938" s="214">
        <v>2021</v>
      </c>
      <c r="H938" s="176" t="s">
        <v>1574</v>
      </c>
      <c r="I938" s="176" t="s">
        <v>217</v>
      </c>
      <c r="J938" s="330" t="s">
        <v>196</v>
      </c>
      <c r="K938" s="176" t="s">
        <v>1561</v>
      </c>
      <c r="L938" s="176" t="s">
        <v>167</v>
      </c>
      <c r="M938" s="327" t="s">
        <v>1474</v>
      </c>
      <c r="N938" s="55">
        <v>17.95</v>
      </c>
      <c r="O938" s="55">
        <f t="shared" si="2044"/>
        <v>17.850000000000001</v>
      </c>
      <c r="P938" s="55">
        <v>17.850000000000001</v>
      </c>
      <c r="Q938" s="55">
        <f t="shared" si="2045"/>
        <v>17.850000000000001</v>
      </c>
      <c r="R938" s="55">
        <f t="shared" si="2045"/>
        <v>17.850000000000001</v>
      </c>
      <c r="S938" s="55">
        <f t="shared" si="2045"/>
        <v>17.850000000000001</v>
      </c>
      <c r="T938" s="55">
        <f t="shared" si="2045"/>
        <v>17.850000000000001</v>
      </c>
      <c r="U938" s="55">
        <f t="shared" si="2045"/>
        <v>17.850000000000001</v>
      </c>
      <c r="V938" s="55">
        <f t="shared" si="2046"/>
        <v>17.850000000000001</v>
      </c>
      <c r="W938" s="55">
        <f t="shared" si="2046"/>
        <v>17.850000000000001</v>
      </c>
      <c r="X938" s="55">
        <v>17.850000000000001</v>
      </c>
      <c r="Y938" s="55">
        <f t="shared" ref="Y938:AA938" si="2161">X938</f>
        <v>17.850000000000001</v>
      </c>
      <c r="Z938" s="55">
        <f t="shared" si="2161"/>
        <v>17.850000000000001</v>
      </c>
      <c r="AA938" s="55">
        <f t="shared" si="2161"/>
        <v>17.850000000000001</v>
      </c>
      <c r="AB938" s="147">
        <f t="shared" si="2048"/>
        <v>1.51</v>
      </c>
      <c r="AC938" s="147">
        <v>1.51</v>
      </c>
      <c r="AD938" s="147">
        <f t="shared" ref="AD938:AJ938" si="2162">AC938</f>
        <v>1.51</v>
      </c>
      <c r="AE938" s="147">
        <f t="shared" si="2162"/>
        <v>1.51</v>
      </c>
      <c r="AF938" s="147">
        <f t="shared" si="2162"/>
        <v>1.51</v>
      </c>
      <c r="AG938" s="147">
        <f t="shared" si="2162"/>
        <v>1.51</v>
      </c>
      <c r="AH938" s="147">
        <f t="shared" si="2162"/>
        <v>1.51</v>
      </c>
      <c r="AI938" s="147">
        <f t="shared" si="2162"/>
        <v>1.51</v>
      </c>
      <c r="AJ938" s="147">
        <f t="shared" si="2162"/>
        <v>1.51</v>
      </c>
      <c r="AK938" s="147">
        <v>1.51</v>
      </c>
      <c r="AL938" s="147">
        <f t="shared" ref="AL938:AN938" si="2163">AK938</f>
        <v>1.51</v>
      </c>
      <c r="AM938" s="147">
        <f t="shared" si="2163"/>
        <v>1.51</v>
      </c>
      <c r="AN938" s="147">
        <f t="shared" si="2163"/>
        <v>1.51</v>
      </c>
      <c r="AO938" s="420">
        <v>0</v>
      </c>
      <c r="AP938" s="431">
        <f t="shared" si="2033"/>
        <v>0</v>
      </c>
      <c r="AQ938" s="385">
        <v>0</v>
      </c>
      <c r="AR938" s="237">
        <f t="shared" si="2034"/>
        <v>0</v>
      </c>
      <c r="AS938" s="96">
        <v>0</v>
      </c>
      <c r="AT938" s="431">
        <f t="shared" si="2035"/>
        <v>0</v>
      </c>
      <c r="AU938" s="420">
        <v>0</v>
      </c>
      <c r="AV938" s="431">
        <f t="shared" si="2036"/>
        <v>0</v>
      </c>
      <c r="AW938" s="385">
        <v>0</v>
      </c>
      <c r="AX938" s="431">
        <f t="shared" si="2037"/>
        <v>0</v>
      </c>
      <c r="AY938" s="386">
        <v>0</v>
      </c>
      <c r="AZ938" s="431">
        <f t="shared" si="2038"/>
        <v>0</v>
      </c>
      <c r="BA938" s="386">
        <v>0</v>
      </c>
      <c r="BB938" s="431">
        <f t="shared" si="2039"/>
        <v>0</v>
      </c>
      <c r="BC938" s="386">
        <v>0</v>
      </c>
      <c r="BD938" s="431">
        <f t="shared" si="2051"/>
        <v>0</v>
      </c>
      <c r="BE938" s="385">
        <v>0</v>
      </c>
      <c r="BF938" s="431">
        <f t="shared" si="2040"/>
        <v>0</v>
      </c>
      <c r="BG938" s="386">
        <v>0</v>
      </c>
      <c r="BH938" s="431">
        <f t="shared" si="2041"/>
        <v>0</v>
      </c>
      <c r="BI938" s="386">
        <v>0</v>
      </c>
      <c r="BJ938" s="431">
        <f t="shared" si="2042"/>
        <v>0</v>
      </c>
      <c r="BK938" s="385">
        <v>0</v>
      </c>
      <c r="BL938" s="445">
        <f t="shared" si="2043"/>
        <v>0</v>
      </c>
      <c r="BM938" s="77" t="s">
        <v>1577</v>
      </c>
      <c r="BN938" s="306"/>
      <c r="BO938" s="599"/>
      <c r="BP938" s="306" t="str">
        <f t="shared" si="2052"/>
        <v>N56959-xx1</v>
      </c>
    </row>
    <row r="939" spans="1:68" ht="14.25" hidden="1" customHeight="1">
      <c r="A939" s="493" t="s">
        <v>864</v>
      </c>
      <c r="B939" s="130" t="s">
        <v>1422</v>
      </c>
      <c r="C939" s="544" t="s">
        <v>87</v>
      </c>
      <c r="D939" s="549" t="s">
        <v>225</v>
      </c>
      <c r="E939" s="550" t="s">
        <v>194</v>
      </c>
      <c r="F939" s="1070"/>
      <c r="G939" s="214">
        <v>2021</v>
      </c>
      <c r="H939" s="176" t="s">
        <v>1574</v>
      </c>
      <c r="I939" s="176" t="s">
        <v>217</v>
      </c>
      <c r="J939" s="330" t="s">
        <v>196</v>
      </c>
      <c r="K939" s="176" t="s">
        <v>1561</v>
      </c>
      <c r="L939" s="176" t="s">
        <v>167</v>
      </c>
      <c r="M939" s="327" t="s">
        <v>1474</v>
      </c>
      <c r="N939" s="55">
        <v>19</v>
      </c>
      <c r="O939" s="55">
        <f t="shared" si="2044"/>
        <v>18.899999999999999</v>
      </c>
      <c r="P939" s="55">
        <v>18.899999999999999</v>
      </c>
      <c r="Q939" s="55">
        <f t="shared" si="2045"/>
        <v>18.899999999999999</v>
      </c>
      <c r="R939" s="55">
        <f t="shared" si="2045"/>
        <v>18.899999999999999</v>
      </c>
      <c r="S939" s="55">
        <f t="shared" si="2045"/>
        <v>18.899999999999999</v>
      </c>
      <c r="T939" s="55">
        <f t="shared" si="2045"/>
        <v>18.899999999999999</v>
      </c>
      <c r="U939" s="55">
        <f t="shared" si="2045"/>
        <v>18.899999999999999</v>
      </c>
      <c r="V939" s="55">
        <f t="shared" si="2046"/>
        <v>18.899999999999999</v>
      </c>
      <c r="W939" s="55">
        <f t="shared" si="2046"/>
        <v>18.899999999999999</v>
      </c>
      <c r="X939" s="55">
        <v>18.899999999999999</v>
      </c>
      <c r="Y939" s="55">
        <f t="shared" ref="Y939:AA939" si="2164">X939</f>
        <v>18.899999999999999</v>
      </c>
      <c r="Z939" s="55">
        <f t="shared" si="2164"/>
        <v>18.899999999999999</v>
      </c>
      <c r="AA939" s="55">
        <f t="shared" si="2164"/>
        <v>18.899999999999999</v>
      </c>
      <c r="AB939" s="147">
        <f t="shared" si="2048"/>
        <v>1.56</v>
      </c>
      <c r="AC939" s="147">
        <v>1.56</v>
      </c>
      <c r="AD939" s="147">
        <f t="shared" ref="AD939:AJ939" si="2165">AC939</f>
        <v>1.56</v>
      </c>
      <c r="AE939" s="147">
        <f t="shared" si="2165"/>
        <v>1.56</v>
      </c>
      <c r="AF939" s="147">
        <f t="shared" si="2165"/>
        <v>1.56</v>
      </c>
      <c r="AG939" s="147">
        <f t="shared" si="2165"/>
        <v>1.56</v>
      </c>
      <c r="AH939" s="147">
        <f t="shared" si="2165"/>
        <v>1.56</v>
      </c>
      <c r="AI939" s="147">
        <f t="shared" si="2165"/>
        <v>1.56</v>
      </c>
      <c r="AJ939" s="147">
        <f t="shared" si="2165"/>
        <v>1.56</v>
      </c>
      <c r="AK939" s="147">
        <v>1.56</v>
      </c>
      <c r="AL939" s="147">
        <f t="shared" ref="AL939:AN939" si="2166">AK939</f>
        <v>1.56</v>
      </c>
      <c r="AM939" s="147">
        <f t="shared" si="2166"/>
        <v>1.56</v>
      </c>
      <c r="AN939" s="147">
        <f t="shared" si="2166"/>
        <v>1.56</v>
      </c>
      <c r="AO939" s="420">
        <v>0</v>
      </c>
      <c r="AP939" s="431">
        <f t="shared" si="2033"/>
        <v>0</v>
      </c>
      <c r="AQ939" s="385">
        <v>0</v>
      </c>
      <c r="AR939" s="237">
        <f t="shared" si="2034"/>
        <v>0</v>
      </c>
      <c r="AS939" s="96">
        <v>0</v>
      </c>
      <c r="AT939" s="431">
        <f t="shared" si="2035"/>
        <v>0</v>
      </c>
      <c r="AU939" s="420">
        <v>0</v>
      </c>
      <c r="AV939" s="431">
        <f t="shared" si="2036"/>
        <v>0</v>
      </c>
      <c r="AW939" s="385">
        <v>0</v>
      </c>
      <c r="AX939" s="431">
        <f t="shared" si="2037"/>
        <v>0</v>
      </c>
      <c r="AY939" s="386">
        <v>0</v>
      </c>
      <c r="AZ939" s="431">
        <f t="shared" si="2038"/>
        <v>0</v>
      </c>
      <c r="BA939" s="386">
        <v>0</v>
      </c>
      <c r="BB939" s="431">
        <f t="shared" si="2039"/>
        <v>0</v>
      </c>
      <c r="BC939" s="386">
        <v>0</v>
      </c>
      <c r="BD939" s="431">
        <f t="shared" si="2051"/>
        <v>0</v>
      </c>
      <c r="BE939" s="385">
        <v>0</v>
      </c>
      <c r="BF939" s="431">
        <f t="shared" si="2040"/>
        <v>0</v>
      </c>
      <c r="BG939" s="386">
        <v>0</v>
      </c>
      <c r="BH939" s="431">
        <f t="shared" si="2041"/>
        <v>0</v>
      </c>
      <c r="BI939" s="386">
        <v>0</v>
      </c>
      <c r="BJ939" s="431">
        <f t="shared" si="2042"/>
        <v>0</v>
      </c>
      <c r="BK939" s="385">
        <v>0</v>
      </c>
      <c r="BL939" s="445">
        <f t="shared" si="2043"/>
        <v>0</v>
      </c>
      <c r="BM939" s="77" t="s">
        <v>1583</v>
      </c>
      <c r="BN939" s="306"/>
      <c r="BO939" s="599"/>
      <c r="BP939" s="306" t="str">
        <f t="shared" si="2052"/>
        <v>N56959-KD1</v>
      </c>
    </row>
    <row r="940" spans="1:68" ht="14.25" hidden="1" customHeight="1">
      <c r="A940" s="493" t="s">
        <v>864</v>
      </c>
      <c r="B940" s="130" t="s">
        <v>1422</v>
      </c>
      <c r="C940" s="544" t="s">
        <v>87</v>
      </c>
      <c r="D940" s="549" t="s">
        <v>225</v>
      </c>
      <c r="E940" s="550" t="s">
        <v>194</v>
      </c>
      <c r="F940" s="1070"/>
      <c r="G940" s="214">
        <v>2021</v>
      </c>
      <c r="H940" s="176" t="s">
        <v>1574</v>
      </c>
      <c r="I940" s="176" t="s">
        <v>217</v>
      </c>
      <c r="J940" s="330" t="s">
        <v>196</v>
      </c>
      <c r="K940" s="176" t="s">
        <v>1561</v>
      </c>
      <c r="L940" s="176" t="s">
        <v>167</v>
      </c>
      <c r="M940" s="327" t="s">
        <v>1474</v>
      </c>
      <c r="N940" s="55">
        <v>17.95</v>
      </c>
      <c r="O940" s="55">
        <f t="shared" si="2044"/>
        <v>17.89</v>
      </c>
      <c r="P940" s="55">
        <v>17.89</v>
      </c>
      <c r="Q940" s="55">
        <f t="shared" si="2045"/>
        <v>17.89</v>
      </c>
      <c r="R940" s="55">
        <f t="shared" si="2045"/>
        <v>17.89</v>
      </c>
      <c r="S940" s="55">
        <f t="shared" si="2045"/>
        <v>17.89</v>
      </c>
      <c r="T940" s="55">
        <f t="shared" si="2045"/>
        <v>17.89</v>
      </c>
      <c r="U940" s="55">
        <f t="shared" si="2045"/>
        <v>17.89</v>
      </c>
      <c r="V940" s="55">
        <f t="shared" si="2046"/>
        <v>17.89</v>
      </c>
      <c r="W940" s="55">
        <f t="shared" si="2046"/>
        <v>17.89</v>
      </c>
      <c r="X940" s="55">
        <v>17.89</v>
      </c>
      <c r="Y940" s="55">
        <f t="shared" ref="Y940:AA940" si="2167">X940</f>
        <v>17.89</v>
      </c>
      <c r="Z940" s="55">
        <f t="shared" si="2167"/>
        <v>17.89</v>
      </c>
      <c r="AA940" s="55">
        <f t="shared" si="2167"/>
        <v>17.89</v>
      </c>
      <c r="AB940" s="147">
        <f t="shared" si="2048"/>
        <v>1.51</v>
      </c>
      <c r="AC940" s="147">
        <v>1.51</v>
      </c>
      <c r="AD940" s="147">
        <f t="shared" ref="AD940:AJ940" si="2168">AC940</f>
        <v>1.51</v>
      </c>
      <c r="AE940" s="147">
        <f t="shared" si="2168"/>
        <v>1.51</v>
      </c>
      <c r="AF940" s="147">
        <f t="shared" si="2168"/>
        <v>1.51</v>
      </c>
      <c r="AG940" s="147">
        <f t="shared" si="2168"/>
        <v>1.51</v>
      </c>
      <c r="AH940" s="147">
        <f t="shared" si="2168"/>
        <v>1.51</v>
      </c>
      <c r="AI940" s="147">
        <f t="shared" si="2168"/>
        <v>1.51</v>
      </c>
      <c r="AJ940" s="147">
        <f t="shared" si="2168"/>
        <v>1.51</v>
      </c>
      <c r="AK940" s="147">
        <v>1.51</v>
      </c>
      <c r="AL940" s="147">
        <f t="shared" ref="AL940:AN940" si="2169">AK940</f>
        <v>1.51</v>
      </c>
      <c r="AM940" s="147">
        <f t="shared" si="2169"/>
        <v>1.51</v>
      </c>
      <c r="AN940" s="147">
        <f t="shared" si="2169"/>
        <v>1.51</v>
      </c>
      <c r="AO940" s="420">
        <v>0</v>
      </c>
      <c r="AP940" s="431">
        <f t="shared" si="2033"/>
        <v>0</v>
      </c>
      <c r="AQ940" s="385">
        <v>0</v>
      </c>
      <c r="AR940" s="237">
        <f t="shared" si="2034"/>
        <v>0</v>
      </c>
      <c r="AS940" s="96">
        <v>0</v>
      </c>
      <c r="AT940" s="431">
        <f t="shared" si="2035"/>
        <v>0</v>
      </c>
      <c r="AU940" s="420">
        <v>0</v>
      </c>
      <c r="AV940" s="431">
        <f t="shared" si="2036"/>
        <v>0</v>
      </c>
      <c r="AW940" s="385">
        <v>0</v>
      </c>
      <c r="AX940" s="431">
        <f t="shared" si="2037"/>
        <v>0</v>
      </c>
      <c r="AY940" s="386">
        <v>0</v>
      </c>
      <c r="AZ940" s="431">
        <f t="shared" si="2038"/>
        <v>0</v>
      </c>
      <c r="BA940" s="386">
        <v>0</v>
      </c>
      <c r="BB940" s="431">
        <f t="shared" si="2039"/>
        <v>0</v>
      </c>
      <c r="BC940" s="386">
        <v>0</v>
      </c>
      <c r="BD940" s="431">
        <f t="shared" si="2051"/>
        <v>0</v>
      </c>
      <c r="BE940" s="385">
        <v>0</v>
      </c>
      <c r="BF940" s="431">
        <f t="shared" si="2040"/>
        <v>0</v>
      </c>
      <c r="BG940" s="386">
        <v>0</v>
      </c>
      <c r="BH940" s="431">
        <f t="shared" si="2041"/>
        <v>0</v>
      </c>
      <c r="BI940" s="386">
        <v>0</v>
      </c>
      <c r="BJ940" s="431">
        <f t="shared" si="2042"/>
        <v>0</v>
      </c>
      <c r="BK940" s="385">
        <v>0</v>
      </c>
      <c r="BL940" s="445">
        <f t="shared" si="2043"/>
        <v>0</v>
      </c>
      <c r="BM940" s="77" t="s">
        <v>1586</v>
      </c>
      <c r="BN940" s="306"/>
      <c r="BO940" s="599"/>
      <c r="BP940" s="306" t="str">
        <f t="shared" si="2052"/>
        <v>N56959-291</v>
      </c>
    </row>
    <row r="941" spans="1:68" ht="14.25" hidden="1" customHeight="1">
      <c r="A941" s="493" t="s">
        <v>864</v>
      </c>
      <c r="B941" s="130" t="s">
        <v>1422</v>
      </c>
      <c r="C941" s="544" t="s">
        <v>87</v>
      </c>
      <c r="D941" s="549" t="s">
        <v>225</v>
      </c>
      <c r="E941" s="550" t="s">
        <v>194</v>
      </c>
      <c r="F941" s="1070"/>
      <c r="G941" s="214">
        <v>2024</v>
      </c>
      <c r="H941" s="176" t="s">
        <v>1574</v>
      </c>
      <c r="I941" s="176" t="s">
        <v>217</v>
      </c>
      <c r="J941" s="330" t="s">
        <v>196</v>
      </c>
      <c r="K941" s="176" t="s">
        <v>1561</v>
      </c>
      <c r="L941" s="176" t="s">
        <v>167</v>
      </c>
      <c r="M941" s="327" t="s">
        <v>1474</v>
      </c>
      <c r="N941" s="55">
        <v>18.38</v>
      </c>
      <c r="O941" s="55">
        <f t="shared" si="2044"/>
        <v>18.71</v>
      </c>
      <c r="P941" s="55">
        <v>18.71</v>
      </c>
      <c r="Q941" s="55">
        <f t="shared" si="2045"/>
        <v>18.71</v>
      </c>
      <c r="R941" s="55">
        <f t="shared" si="2045"/>
        <v>18.71</v>
      </c>
      <c r="S941" s="55">
        <f t="shared" si="2045"/>
        <v>18.71</v>
      </c>
      <c r="T941" s="55">
        <f t="shared" si="2045"/>
        <v>18.71</v>
      </c>
      <c r="U941" s="55">
        <f t="shared" si="2045"/>
        <v>18.71</v>
      </c>
      <c r="V941" s="55">
        <f t="shared" si="2046"/>
        <v>18.71</v>
      </c>
      <c r="W941" s="55">
        <f t="shared" si="2046"/>
        <v>18.71</v>
      </c>
      <c r="X941" s="55">
        <v>18.71</v>
      </c>
      <c r="Y941" s="55">
        <f t="shared" ref="Y941:AA941" si="2170">X941</f>
        <v>18.71</v>
      </c>
      <c r="Z941" s="55">
        <f t="shared" si="2170"/>
        <v>18.71</v>
      </c>
      <c r="AA941" s="55">
        <f t="shared" si="2170"/>
        <v>18.71</v>
      </c>
      <c r="AB941" s="147">
        <f t="shared" si="2048"/>
        <v>2.52</v>
      </c>
      <c r="AC941" s="147">
        <v>2.52</v>
      </c>
      <c r="AD941" s="147">
        <f t="shared" ref="AD941:AJ941" si="2171">AC941</f>
        <v>2.52</v>
      </c>
      <c r="AE941" s="147">
        <f t="shared" si="2171"/>
        <v>2.52</v>
      </c>
      <c r="AF941" s="147">
        <f t="shared" si="2171"/>
        <v>2.52</v>
      </c>
      <c r="AG941" s="147">
        <f t="shared" si="2171"/>
        <v>2.52</v>
      </c>
      <c r="AH941" s="147">
        <f t="shared" si="2171"/>
        <v>2.52</v>
      </c>
      <c r="AI941" s="147">
        <f t="shared" si="2171"/>
        <v>2.52</v>
      </c>
      <c r="AJ941" s="147">
        <f t="shared" si="2171"/>
        <v>2.52</v>
      </c>
      <c r="AK941" s="147">
        <v>2.52</v>
      </c>
      <c r="AL941" s="147">
        <f t="shared" ref="AL941:AN941" si="2172">AK941</f>
        <v>2.52</v>
      </c>
      <c r="AM941" s="147">
        <f t="shared" si="2172"/>
        <v>2.52</v>
      </c>
      <c r="AN941" s="147">
        <f t="shared" si="2172"/>
        <v>2.52</v>
      </c>
      <c r="AO941" s="420">
        <v>0</v>
      </c>
      <c r="AP941" s="431">
        <f t="shared" si="2033"/>
        <v>0</v>
      </c>
      <c r="AQ941" s="385">
        <v>0</v>
      </c>
      <c r="AR941" s="237">
        <f t="shared" si="2034"/>
        <v>0</v>
      </c>
      <c r="AS941" s="96">
        <v>0</v>
      </c>
      <c r="AT941" s="431">
        <f t="shared" si="2035"/>
        <v>0</v>
      </c>
      <c r="AU941" s="420">
        <v>0</v>
      </c>
      <c r="AV941" s="431">
        <f t="shared" si="2036"/>
        <v>0</v>
      </c>
      <c r="AW941" s="385">
        <v>0</v>
      </c>
      <c r="AX941" s="431">
        <f t="shared" si="2037"/>
        <v>0</v>
      </c>
      <c r="AY941" s="386">
        <v>0</v>
      </c>
      <c r="AZ941" s="431">
        <f t="shared" si="2038"/>
        <v>0</v>
      </c>
      <c r="BA941" s="386">
        <v>0</v>
      </c>
      <c r="BB941" s="431">
        <f t="shared" si="2039"/>
        <v>0</v>
      </c>
      <c r="BC941" s="386">
        <v>0</v>
      </c>
      <c r="BD941" s="431">
        <f t="shared" si="2051"/>
        <v>0</v>
      </c>
      <c r="BE941" s="385">
        <v>0</v>
      </c>
      <c r="BF941" s="431">
        <f t="shared" si="2040"/>
        <v>0</v>
      </c>
      <c r="BG941" s="386">
        <v>0</v>
      </c>
      <c r="BH941" s="431">
        <f t="shared" si="2041"/>
        <v>0</v>
      </c>
      <c r="BI941" s="386">
        <v>0</v>
      </c>
      <c r="BJ941" s="431">
        <f t="shared" si="2042"/>
        <v>0</v>
      </c>
      <c r="BK941" s="385">
        <v>0</v>
      </c>
      <c r="BL941" s="445">
        <f t="shared" si="2043"/>
        <v>0</v>
      </c>
      <c r="BM941" s="77" t="s">
        <v>1578</v>
      </c>
      <c r="BN941" s="306"/>
      <c r="BO941" s="599"/>
      <c r="BP941" s="306" t="str">
        <f t="shared" si="2052"/>
        <v>P09797-xx1</v>
      </c>
    </row>
    <row r="942" spans="1:68" ht="14.25" hidden="1" customHeight="1">
      <c r="A942" s="493" t="s">
        <v>864</v>
      </c>
      <c r="B942" s="130" t="s">
        <v>1422</v>
      </c>
      <c r="C942" s="544" t="s">
        <v>87</v>
      </c>
      <c r="D942" s="549" t="s">
        <v>225</v>
      </c>
      <c r="E942" s="550" t="s">
        <v>194</v>
      </c>
      <c r="F942" s="1070"/>
      <c r="G942" s="214">
        <v>2024</v>
      </c>
      <c r="H942" s="176" t="s">
        <v>1574</v>
      </c>
      <c r="I942" s="176" t="s">
        <v>217</v>
      </c>
      <c r="J942" s="330" t="s">
        <v>196</v>
      </c>
      <c r="K942" s="176" t="s">
        <v>1561</v>
      </c>
      <c r="L942" s="176" t="s">
        <v>167</v>
      </c>
      <c r="M942" s="327" t="s">
        <v>1474</v>
      </c>
      <c r="N942" s="55">
        <v>19.43</v>
      </c>
      <c r="O942" s="55">
        <f t="shared" si="2044"/>
        <v>19.760000000000002</v>
      </c>
      <c r="P942" s="55">
        <v>19.760000000000002</v>
      </c>
      <c r="Q942" s="55">
        <f t="shared" si="2045"/>
        <v>19.760000000000002</v>
      </c>
      <c r="R942" s="55">
        <f t="shared" si="2045"/>
        <v>19.760000000000002</v>
      </c>
      <c r="S942" s="55">
        <f t="shared" si="2045"/>
        <v>19.760000000000002</v>
      </c>
      <c r="T942" s="55">
        <f t="shared" si="2045"/>
        <v>19.760000000000002</v>
      </c>
      <c r="U942" s="55">
        <f t="shared" si="2045"/>
        <v>19.760000000000002</v>
      </c>
      <c r="V942" s="55">
        <f t="shared" si="2046"/>
        <v>19.760000000000002</v>
      </c>
      <c r="W942" s="55">
        <f t="shared" si="2046"/>
        <v>19.760000000000002</v>
      </c>
      <c r="X942" s="55">
        <v>19.760000000000002</v>
      </c>
      <c r="Y942" s="55">
        <f t="shared" ref="Y942:AA942" si="2173">X942</f>
        <v>19.760000000000002</v>
      </c>
      <c r="Z942" s="55">
        <f t="shared" si="2173"/>
        <v>19.760000000000002</v>
      </c>
      <c r="AA942" s="55">
        <f t="shared" si="2173"/>
        <v>19.760000000000002</v>
      </c>
      <c r="AB942" s="147">
        <f t="shared" si="2048"/>
        <v>2.52</v>
      </c>
      <c r="AC942" s="147">
        <v>2.52</v>
      </c>
      <c r="AD942" s="147">
        <f t="shared" ref="AD942:AJ942" si="2174">AC942</f>
        <v>2.52</v>
      </c>
      <c r="AE942" s="147">
        <f t="shared" si="2174"/>
        <v>2.52</v>
      </c>
      <c r="AF942" s="147">
        <f t="shared" si="2174"/>
        <v>2.52</v>
      </c>
      <c r="AG942" s="147">
        <f t="shared" si="2174"/>
        <v>2.52</v>
      </c>
      <c r="AH942" s="147">
        <f t="shared" si="2174"/>
        <v>2.52</v>
      </c>
      <c r="AI942" s="147">
        <f t="shared" si="2174"/>
        <v>2.52</v>
      </c>
      <c r="AJ942" s="147">
        <f t="shared" si="2174"/>
        <v>2.52</v>
      </c>
      <c r="AK942" s="147">
        <v>2.52</v>
      </c>
      <c r="AL942" s="147">
        <f t="shared" ref="AL942:AN942" si="2175">AK942</f>
        <v>2.52</v>
      </c>
      <c r="AM942" s="147">
        <f t="shared" si="2175"/>
        <v>2.52</v>
      </c>
      <c r="AN942" s="147">
        <f t="shared" si="2175"/>
        <v>2.52</v>
      </c>
      <c r="AO942" s="420">
        <v>0</v>
      </c>
      <c r="AP942" s="431">
        <f t="shared" si="2033"/>
        <v>0</v>
      </c>
      <c r="AQ942" s="385">
        <v>0</v>
      </c>
      <c r="AR942" s="237">
        <f t="shared" si="2034"/>
        <v>0</v>
      </c>
      <c r="AS942" s="96">
        <v>0</v>
      </c>
      <c r="AT942" s="431">
        <f t="shared" si="2035"/>
        <v>0</v>
      </c>
      <c r="AU942" s="420">
        <v>0</v>
      </c>
      <c r="AV942" s="431">
        <f t="shared" si="2036"/>
        <v>0</v>
      </c>
      <c r="AW942" s="385">
        <v>0</v>
      </c>
      <c r="AX942" s="431">
        <f t="shared" si="2037"/>
        <v>0</v>
      </c>
      <c r="AY942" s="386">
        <v>0</v>
      </c>
      <c r="AZ942" s="431">
        <f t="shared" si="2038"/>
        <v>0</v>
      </c>
      <c r="BA942" s="386">
        <v>0</v>
      </c>
      <c r="BB942" s="431">
        <f t="shared" si="2039"/>
        <v>0</v>
      </c>
      <c r="BC942" s="386">
        <v>0</v>
      </c>
      <c r="BD942" s="431">
        <f t="shared" si="2051"/>
        <v>0</v>
      </c>
      <c r="BE942" s="385">
        <v>0</v>
      </c>
      <c r="BF942" s="431">
        <f t="shared" si="2040"/>
        <v>0</v>
      </c>
      <c r="BG942" s="386">
        <v>0</v>
      </c>
      <c r="BH942" s="431">
        <f t="shared" si="2041"/>
        <v>0</v>
      </c>
      <c r="BI942" s="386">
        <v>0</v>
      </c>
      <c r="BJ942" s="431">
        <f t="shared" si="2042"/>
        <v>0</v>
      </c>
      <c r="BK942" s="385">
        <v>0</v>
      </c>
      <c r="BL942" s="445">
        <f t="shared" si="2043"/>
        <v>0</v>
      </c>
      <c r="BM942" s="77" t="s">
        <v>1584</v>
      </c>
      <c r="BN942" s="306"/>
      <c r="BO942" s="599"/>
      <c r="BP942" s="306" t="str">
        <f t="shared" si="2052"/>
        <v>P09797-KD1</v>
      </c>
    </row>
    <row r="943" spans="1:68" ht="14.25" hidden="1" customHeight="1">
      <c r="A943" s="493" t="s">
        <v>864</v>
      </c>
      <c r="B943" s="130" t="s">
        <v>1422</v>
      </c>
      <c r="C943" s="544" t="s">
        <v>87</v>
      </c>
      <c r="D943" s="549" t="s">
        <v>225</v>
      </c>
      <c r="E943" s="550" t="s">
        <v>194</v>
      </c>
      <c r="F943" s="1070"/>
      <c r="G943" s="214">
        <v>2021</v>
      </c>
      <c r="H943" s="176" t="s">
        <v>1574</v>
      </c>
      <c r="I943" s="176" t="s">
        <v>217</v>
      </c>
      <c r="J943" s="330" t="s">
        <v>196</v>
      </c>
      <c r="K943" s="176" t="s">
        <v>1559</v>
      </c>
      <c r="L943" s="176" t="s">
        <v>1182</v>
      </c>
      <c r="M943" s="327" t="s">
        <v>1480</v>
      </c>
      <c r="N943" s="55">
        <v>17.55</v>
      </c>
      <c r="O943" s="55">
        <f t="shared" si="2044"/>
        <v>18.350000000000001</v>
      </c>
      <c r="P943" s="55">
        <v>18.350000000000001</v>
      </c>
      <c r="Q943" s="55">
        <f t="shared" si="2045"/>
        <v>18.350000000000001</v>
      </c>
      <c r="R943" s="55">
        <f t="shared" si="2045"/>
        <v>18.350000000000001</v>
      </c>
      <c r="S943" s="55">
        <f t="shared" si="2045"/>
        <v>18.350000000000001</v>
      </c>
      <c r="T943" s="55">
        <f t="shared" si="2045"/>
        <v>18.350000000000001</v>
      </c>
      <c r="U943" s="55">
        <f t="shared" si="2045"/>
        <v>18.350000000000001</v>
      </c>
      <c r="V943" s="55">
        <f t="shared" si="2046"/>
        <v>18.350000000000001</v>
      </c>
      <c r="W943" s="55">
        <f t="shared" si="2046"/>
        <v>18.350000000000001</v>
      </c>
      <c r="X943" s="55">
        <v>18.350000000000001</v>
      </c>
      <c r="Y943" s="55">
        <f t="shared" ref="Y943:AA943" si="2176">X943</f>
        <v>18.350000000000001</v>
      </c>
      <c r="Z943" s="55">
        <f t="shared" si="2176"/>
        <v>18.350000000000001</v>
      </c>
      <c r="AA943" s="55">
        <f t="shared" si="2176"/>
        <v>18.350000000000001</v>
      </c>
      <c r="AB943" s="147">
        <f t="shared" si="2048"/>
        <v>2.4500000000000002</v>
      </c>
      <c r="AC943" s="147">
        <v>2.4500000000000002</v>
      </c>
      <c r="AD943" s="147">
        <f t="shared" ref="AD943:AJ943" si="2177">AC943</f>
        <v>2.4500000000000002</v>
      </c>
      <c r="AE943" s="147">
        <f t="shared" si="2177"/>
        <v>2.4500000000000002</v>
      </c>
      <c r="AF943" s="147">
        <f t="shared" si="2177"/>
        <v>2.4500000000000002</v>
      </c>
      <c r="AG943" s="147">
        <f t="shared" si="2177"/>
        <v>2.4500000000000002</v>
      </c>
      <c r="AH943" s="147">
        <f t="shared" si="2177"/>
        <v>2.4500000000000002</v>
      </c>
      <c r="AI943" s="147">
        <f t="shared" si="2177"/>
        <v>2.4500000000000002</v>
      </c>
      <c r="AJ943" s="147">
        <f t="shared" si="2177"/>
        <v>2.4500000000000002</v>
      </c>
      <c r="AK943" s="147">
        <v>2.4500000000000002</v>
      </c>
      <c r="AL943" s="147">
        <f t="shared" ref="AL943:AN943" si="2178">AK943</f>
        <v>2.4500000000000002</v>
      </c>
      <c r="AM943" s="147">
        <f t="shared" si="2178"/>
        <v>2.4500000000000002</v>
      </c>
      <c r="AN943" s="147">
        <f t="shared" si="2178"/>
        <v>2.4500000000000002</v>
      </c>
      <c r="AO943" s="420">
        <v>0</v>
      </c>
      <c r="AP943" s="431">
        <f t="shared" si="2033"/>
        <v>0</v>
      </c>
      <c r="AQ943" s="385">
        <v>0</v>
      </c>
      <c r="AR943" s="237">
        <f t="shared" si="2034"/>
        <v>0</v>
      </c>
      <c r="AS943" s="96">
        <v>0</v>
      </c>
      <c r="AT943" s="431">
        <f t="shared" si="2035"/>
        <v>0</v>
      </c>
      <c r="AU943" s="420">
        <v>0</v>
      </c>
      <c r="AV943" s="431">
        <f t="shared" si="2036"/>
        <v>0</v>
      </c>
      <c r="AW943" s="385">
        <v>0</v>
      </c>
      <c r="AX943" s="431">
        <f t="shared" si="2037"/>
        <v>0</v>
      </c>
      <c r="AY943" s="386">
        <v>0</v>
      </c>
      <c r="AZ943" s="431">
        <f t="shared" si="2038"/>
        <v>0</v>
      </c>
      <c r="BA943" s="386">
        <v>0</v>
      </c>
      <c r="BB943" s="431">
        <f t="shared" si="2039"/>
        <v>0</v>
      </c>
      <c r="BC943" s="386">
        <v>0</v>
      </c>
      <c r="BD943" s="431">
        <f t="shared" si="2051"/>
        <v>0</v>
      </c>
      <c r="BE943" s="385">
        <v>0</v>
      </c>
      <c r="BF943" s="431">
        <f t="shared" si="2040"/>
        <v>0</v>
      </c>
      <c r="BG943" s="386">
        <v>0</v>
      </c>
      <c r="BH943" s="431">
        <f t="shared" si="2041"/>
        <v>0</v>
      </c>
      <c r="BI943" s="386">
        <v>0</v>
      </c>
      <c r="BJ943" s="431">
        <f t="shared" si="2042"/>
        <v>0</v>
      </c>
      <c r="BK943" s="385">
        <v>0</v>
      </c>
      <c r="BL943" s="445">
        <f t="shared" si="2043"/>
        <v>0</v>
      </c>
      <c r="BM943" s="77" t="s">
        <v>1587</v>
      </c>
      <c r="BN943" s="306"/>
      <c r="BO943" s="599"/>
      <c r="BP943" s="306" t="str">
        <f t="shared" si="2052"/>
        <v>M55011-BL1</v>
      </c>
    </row>
    <row r="944" spans="1:68" ht="14.25" hidden="1" customHeight="1">
      <c r="A944" s="493" t="s">
        <v>864</v>
      </c>
      <c r="B944" s="130" t="s">
        <v>1422</v>
      </c>
      <c r="C944" s="544" t="s">
        <v>87</v>
      </c>
      <c r="D944" s="549" t="s">
        <v>225</v>
      </c>
      <c r="E944" s="550" t="s">
        <v>194</v>
      </c>
      <c r="F944" s="1070"/>
      <c r="G944" s="214">
        <v>2021</v>
      </c>
      <c r="H944" s="176" t="s">
        <v>1574</v>
      </c>
      <c r="I944" s="176" t="s">
        <v>217</v>
      </c>
      <c r="J944" s="330" t="s">
        <v>196</v>
      </c>
      <c r="K944" s="176" t="s">
        <v>1559</v>
      </c>
      <c r="L944" s="176" t="s">
        <v>1182</v>
      </c>
      <c r="M944" s="327" t="s">
        <v>1480</v>
      </c>
      <c r="N944" s="55">
        <v>17.510000000000002</v>
      </c>
      <c r="O944" s="55">
        <f t="shared" si="2044"/>
        <v>18.850000000000001</v>
      </c>
      <c r="P944" s="55">
        <v>18.850000000000001</v>
      </c>
      <c r="Q944" s="55">
        <f t="shared" si="2045"/>
        <v>18.850000000000001</v>
      </c>
      <c r="R944" s="55">
        <f t="shared" si="2045"/>
        <v>18.850000000000001</v>
      </c>
      <c r="S944" s="55">
        <f t="shared" si="2045"/>
        <v>18.850000000000001</v>
      </c>
      <c r="T944" s="55">
        <f t="shared" si="2045"/>
        <v>18.850000000000001</v>
      </c>
      <c r="U944" s="55">
        <f t="shared" ref="U944:U953" si="2179">T944</f>
        <v>18.850000000000001</v>
      </c>
      <c r="V944" s="55">
        <f t="shared" si="2046"/>
        <v>18.850000000000001</v>
      </c>
      <c r="W944" s="55">
        <f t="shared" si="2046"/>
        <v>18.850000000000001</v>
      </c>
      <c r="X944" s="55">
        <v>18.850000000000001</v>
      </c>
      <c r="Y944" s="55">
        <f t="shared" ref="Y944:AA944" si="2180">X944</f>
        <v>18.850000000000001</v>
      </c>
      <c r="Z944" s="55">
        <f t="shared" si="2180"/>
        <v>18.850000000000001</v>
      </c>
      <c r="AA944" s="55">
        <f t="shared" si="2180"/>
        <v>18.850000000000001</v>
      </c>
      <c r="AB944" s="147">
        <f t="shared" si="2048"/>
        <v>1.52</v>
      </c>
      <c r="AC944" s="147">
        <v>1.52</v>
      </c>
      <c r="AD944" s="147">
        <f t="shared" ref="AD944:AJ944" si="2181">AC944</f>
        <v>1.52</v>
      </c>
      <c r="AE944" s="147">
        <f t="shared" si="2181"/>
        <v>1.52</v>
      </c>
      <c r="AF944" s="147">
        <f t="shared" si="2181"/>
        <v>1.52</v>
      </c>
      <c r="AG944" s="147">
        <f t="shared" si="2181"/>
        <v>1.52</v>
      </c>
      <c r="AH944" s="147">
        <f t="shared" si="2181"/>
        <v>1.52</v>
      </c>
      <c r="AI944" s="147">
        <f t="shared" si="2181"/>
        <v>1.52</v>
      </c>
      <c r="AJ944" s="147">
        <f t="shared" si="2181"/>
        <v>1.52</v>
      </c>
      <c r="AK944" s="147">
        <v>1.52</v>
      </c>
      <c r="AL944" s="147">
        <f t="shared" ref="AL944:AN944" si="2182">AK944</f>
        <v>1.52</v>
      </c>
      <c r="AM944" s="147">
        <f t="shared" si="2182"/>
        <v>1.52</v>
      </c>
      <c r="AN944" s="147">
        <f t="shared" si="2182"/>
        <v>1.52</v>
      </c>
      <c r="AO944" s="420">
        <v>0</v>
      </c>
      <c r="AP944" s="431">
        <f t="shared" si="2033"/>
        <v>0</v>
      </c>
      <c r="AQ944" s="385">
        <v>0</v>
      </c>
      <c r="AR944" s="237">
        <f t="shared" si="2034"/>
        <v>0</v>
      </c>
      <c r="AS944" s="96">
        <v>0</v>
      </c>
      <c r="AT944" s="431">
        <f t="shared" si="2035"/>
        <v>0</v>
      </c>
      <c r="AU944" s="420">
        <v>0</v>
      </c>
      <c r="AV944" s="431">
        <f t="shared" si="2036"/>
        <v>0</v>
      </c>
      <c r="AW944" s="385">
        <v>0</v>
      </c>
      <c r="AX944" s="431">
        <f t="shared" si="2037"/>
        <v>0</v>
      </c>
      <c r="AY944" s="386">
        <v>0</v>
      </c>
      <c r="AZ944" s="431">
        <f t="shared" si="2038"/>
        <v>0</v>
      </c>
      <c r="BA944" s="386">
        <v>0</v>
      </c>
      <c r="BB944" s="431">
        <f t="shared" si="2039"/>
        <v>0</v>
      </c>
      <c r="BC944" s="386">
        <v>0</v>
      </c>
      <c r="BD944" s="431">
        <f t="shared" si="2051"/>
        <v>0</v>
      </c>
      <c r="BE944" s="385">
        <v>0</v>
      </c>
      <c r="BF944" s="431">
        <f t="shared" si="2040"/>
        <v>0</v>
      </c>
      <c r="BG944" s="386">
        <v>0</v>
      </c>
      <c r="BH944" s="431">
        <f t="shared" si="2041"/>
        <v>0</v>
      </c>
      <c r="BI944" s="386">
        <v>0</v>
      </c>
      <c r="BJ944" s="431">
        <f t="shared" si="2042"/>
        <v>0</v>
      </c>
      <c r="BK944" s="385">
        <v>0</v>
      </c>
      <c r="BL944" s="445">
        <f t="shared" si="2043"/>
        <v>0</v>
      </c>
      <c r="BM944" s="77" t="s">
        <v>1588</v>
      </c>
      <c r="BN944" s="306"/>
      <c r="BO944" s="599"/>
      <c r="BP944" s="306" t="str">
        <f t="shared" si="2052"/>
        <v>N56960-BL1</v>
      </c>
    </row>
    <row r="945" spans="1:68" ht="14.25" hidden="1" customHeight="1">
      <c r="A945" s="493" t="s">
        <v>864</v>
      </c>
      <c r="B945" s="130" t="s">
        <v>1422</v>
      </c>
      <c r="C945" s="544" t="s">
        <v>87</v>
      </c>
      <c r="D945" s="549" t="s">
        <v>225</v>
      </c>
      <c r="E945" s="550" t="s">
        <v>194</v>
      </c>
      <c r="F945" s="1070"/>
      <c r="G945" s="214">
        <v>2024</v>
      </c>
      <c r="H945" s="176" t="s">
        <v>1574</v>
      </c>
      <c r="I945" s="176" t="s">
        <v>217</v>
      </c>
      <c r="J945" s="330" t="s">
        <v>196</v>
      </c>
      <c r="K945" s="176" t="s">
        <v>1559</v>
      </c>
      <c r="L945" s="176" t="s">
        <v>1182</v>
      </c>
      <c r="M945" s="327" t="s">
        <v>1480</v>
      </c>
      <c r="N945" s="55">
        <v>18.55</v>
      </c>
      <c r="O945" s="55">
        <f t="shared" si="2044"/>
        <v>18.75</v>
      </c>
      <c r="P945" s="55">
        <v>18.75</v>
      </c>
      <c r="Q945" s="55">
        <f t="shared" si="2045"/>
        <v>18.75</v>
      </c>
      <c r="R945" s="55">
        <f t="shared" si="2045"/>
        <v>18.75</v>
      </c>
      <c r="S945" s="55">
        <f t="shared" si="2045"/>
        <v>18.75</v>
      </c>
      <c r="T945" s="55">
        <f t="shared" si="2045"/>
        <v>18.75</v>
      </c>
      <c r="U945" s="55">
        <f t="shared" si="2179"/>
        <v>18.75</v>
      </c>
      <c r="V945" s="55">
        <f t="shared" si="2046"/>
        <v>18.75</v>
      </c>
      <c r="W945" s="55">
        <f t="shared" si="2046"/>
        <v>18.75</v>
      </c>
      <c r="X945" s="55">
        <v>18.75</v>
      </c>
      <c r="Y945" s="55">
        <f t="shared" ref="Y945:AA945" si="2183">X945</f>
        <v>18.75</v>
      </c>
      <c r="Z945" s="55">
        <f t="shared" si="2183"/>
        <v>18.75</v>
      </c>
      <c r="AA945" s="55">
        <f t="shared" si="2183"/>
        <v>18.75</v>
      </c>
      <c r="AB945" s="147">
        <f t="shared" si="2048"/>
        <v>2.4900000000000002</v>
      </c>
      <c r="AC945" s="147">
        <v>2.4900000000000002</v>
      </c>
      <c r="AD945" s="147">
        <f t="shared" ref="AD945:AJ945" si="2184">AC945</f>
        <v>2.4900000000000002</v>
      </c>
      <c r="AE945" s="147">
        <f t="shared" si="2184"/>
        <v>2.4900000000000002</v>
      </c>
      <c r="AF945" s="147">
        <f t="shared" si="2184"/>
        <v>2.4900000000000002</v>
      </c>
      <c r="AG945" s="147">
        <f t="shared" si="2184"/>
        <v>2.4900000000000002</v>
      </c>
      <c r="AH945" s="147">
        <f t="shared" si="2184"/>
        <v>2.4900000000000002</v>
      </c>
      <c r="AI945" s="147">
        <f t="shared" si="2184"/>
        <v>2.4900000000000002</v>
      </c>
      <c r="AJ945" s="147">
        <f t="shared" si="2184"/>
        <v>2.4900000000000002</v>
      </c>
      <c r="AK945" s="147">
        <v>2.4900000000000002</v>
      </c>
      <c r="AL945" s="147">
        <f t="shared" ref="AL945:AN945" si="2185">AK945</f>
        <v>2.4900000000000002</v>
      </c>
      <c r="AM945" s="147">
        <f t="shared" si="2185"/>
        <v>2.4900000000000002</v>
      </c>
      <c r="AN945" s="147">
        <f t="shared" si="2185"/>
        <v>2.4900000000000002</v>
      </c>
      <c r="AO945" s="420">
        <v>0</v>
      </c>
      <c r="AP945" s="431">
        <f t="shared" si="2033"/>
        <v>0</v>
      </c>
      <c r="AQ945" s="385">
        <v>0</v>
      </c>
      <c r="AR945" s="237">
        <f t="shared" si="2034"/>
        <v>0</v>
      </c>
      <c r="AS945" s="96">
        <v>0</v>
      </c>
      <c r="AT945" s="431">
        <f t="shared" si="2035"/>
        <v>0</v>
      </c>
      <c r="AU945" s="420">
        <v>0</v>
      </c>
      <c r="AV945" s="431">
        <f t="shared" si="2036"/>
        <v>0</v>
      </c>
      <c r="AW945" s="385">
        <v>0</v>
      </c>
      <c r="AX945" s="431">
        <f t="shared" si="2037"/>
        <v>0</v>
      </c>
      <c r="AY945" s="386">
        <v>0</v>
      </c>
      <c r="AZ945" s="431">
        <f t="shared" si="2038"/>
        <v>0</v>
      </c>
      <c r="BA945" s="386">
        <v>0</v>
      </c>
      <c r="BB945" s="431">
        <f t="shared" si="2039"/>
        <v>0</v>
      </c>
      <c r="BC945" s="386">
        <v>0</v>
      </c>
      <c r="BD945" s="431">
        <f t="shared" si="2051"/>
        <v>0</v>
      </c>
      <c r="BE945" s="385">
        <v>0</v>
      </c>
      <c r="BF945" s="431">
        <f t="shared" si="2040"/>
        <v>0</v>
      </c>
      <c r="BG945" s="386">
        <v>0</v>
      </c>
      <c r="BH945" s="431">
        <f t="shared" si="2041"/>
        <v>0</v>
      </c>
      <c r="BI945" s="386">
        <v>0</v>
      </c>
      <c r="BJ945" s="431">
        <f t="shared" si="2042"/>
        <v>0</v>
      </c>
      <c r="BK945" s="385">
        <v>0</v>
      </c>
      <c r="BL945" s="445">
        <f t="shared" si="2043"/>
        <v>0</v>
      </c>
      <c r="BM945" s="77" t="s">
        <v>1589</v>
      </c>
      <c r="BN945" s="306"/>
      <c r="BO945" s="599"/>
      <c r="BP945" s="306" t="str">
        <f t="shared" si="2052"/>
        <v>P09798-BL1</v>
      </c>
    </row>
    <row r="946" spans="1:68" ht="14.25" hidden="1" customHeight="1">
      <c r="A946" s="493" t="s">
        <v>864</v>
      </c>
      <c r="B946" s="130" t="s">
        <v>1422</v>
      </c>
      <c r="C946" s="544" t="s">
        <v>87</v>
      </c>
      <c r="D946" s="549" t="s">
        <v>225</v>
      </c>
      <c r="E946" s="550" t="s">
        <v>194</v>
      </c>
      <c r="F946" s="1070"/>
      <c r="G946" s="214">
        <v>2021</v>
      </c>
      <c r="H946" s="176" t="s">
        <v>1574</v>
      </c>
      <c r="I946" s="176" t="s">
        <v>217</v>
      </c>
      <c r="J946" s="330" t="s">
        <v>196</v>
      </c>
      <c r="K946" s="176" t="s">
        <v>1561</v>
      </c>
      <c r="L946" s="176" t="s">
        <v>1182</v>
      </c>
      <c r="M946" s="327" t="s">
        <v>1480</v>
      </c>
      <c r="N946" s="55">
        <v>17.38</v>
      </c>
      <c r="O946" s="55">
        <f t="shared" si="2044"/>
        <v>18.18</v>
      </c>
      <c r="P946" s="55">
        <v>18.18</v>
      </c>
      <c r="Q946" s="55">
        <f t="shared" si="2045"/>
        <v>18.18</v>
      </c>
      <c r="R946" s="55">
        <f t="shared" si="2045"/>
        <v>18.18</v>
      </c>
      <c r="S946" s="55">
        <f t="shared" si="2045"/>
        <v>18.18</v>
      </c>
      <c r="T946" s="55">
        <f t="shared" si="2045"/>
        <v>18.18</v>
      </c>
      <c r="U946" s="55">
        <f t="shared" si="2179"/>
        <v>18.18</v>
      </c>
      <c r="V946" s="55">
        <f t="shared" si="2046"/>
        <v>18.18</v>
      </c>
      <c r="W946" s="55">
        <f t="shared" si="2046"/>
        <v>18.18</v>
      </c>
      <c r="X946" s="55">
        <v>18.18</v>
      </c>
      <c r="Y946" s="55">
        <f t="shared" ref="Y946:AA946" si="2186">X946</f>
        <v>18.18</v>
      </c>
      <c r="Z946" s="55">
        <f t="shared" si="2186"/>
        <v>18.18</v>
      </c>
      <c r="AA946" s="55">
        <f t="shared" si="2186"/>
        <v>18.18</v>
      </c>
      <c r="AB946" s="147">
        <f t="shared" si="2048"/>
        <v>2.42</v>
      </c>
      <c r="AC946" s="147">
        <v>2.42</v>
      </c>
      <c r="AD946" s="147">
        <f t="shared" ref="AD946:AJ946" si="2187">AC946</f>
        <v>2.42</v>
      </c>
      <c r="AE946" s="147">
        <f t="shared" si="2187"/>
        <v>2.42</v>
      </c>
      <c r="AF946" s="147">
        <f t="shared" si="2187"/>
        <v>2.42</v>
      </c>
      <c r="AG946" s="147">
        <f t="shared" si="2187"/>
        <v>2.42</v>
      </c>
      <c r="AH946" s="147">
        <f t="shared" si="2187"/>
        <v>2.42</v>
      </c>
      <c r="AI946" s="147">
        <f t="shared" si="2187"/>
        <v>2.42</v>
      </c>
      <c r="AJ946" s="147">
        <f t="shared" si="2187"/>
        <v>2.42</v>
      </c>
      <c r="AK946" s="147">
        <v>2.42</v>
      </c>
      <c r="AL946" s="147">
        <f t="shared" ref="AL946:AN946" si="2188">AK946</f>
        <v>2.42</v>
      </c>
      <c r="AM946" s="147">
        <f t="shared" si="2188"/>
        <v>2.42</v>
      </c>
      <c r="AN946" s="147">
        <f t="shared" si="2188"/>
        <v>2.42</v>
      </c>
      <c r="AO946" s="420">
        <v>0</v>
      </c>
      <c r="AP946" s="431">
        <f t="shared" si="2033"/>
        <v>0</v>
      </c>
      <c r="AQ946" s="385">
        <v>0</v>
      </c>
      <c r="AR946" s="237">
        <f t="shared" si="2034"/>
        <v>0</v>
      </c>
      <c r="AS946" s="96">
        <v>0</v>
      </c>
      <c r="AT946" s="431">
        <f t="shared" si="2035"/>
        <v>0</v>
      </c>
      <c r="AU946" s="420">
        <v>0</v>
      </c>
      <c r="AV946" s="431">
        <f t="shared" si="2036"/>
        <v>0</v>
      </c>
      <c r="AW946" s="385">
        <v>0</v>
      </c>
      <c r="AX946" s="431">
        <f t="shared" si="2037"/>
        <v>0</v>
      </c>
      <c r="AY946" s="386">
        <v>0</v>
      </c>
      <c r="AZ946" s="431">
        <f t="shared" si="2038"/>
        <v>0</v>
      </c>
      <c r="BA946" s="386">
        <v>0</v>
      </c>
      <c r="BB946" s="431">
        <f t="shared" si="2039"/>
        <v>0</v>
      </c>
      <c r="BC946" s="386">
        <v>0</v>
      </c>
      <c r="BD946" s="431">
        <f t="shared" si="2051"/>
        <v>0</v>
      </c>
      <c r="BE946" s="385">
        <v>0</v>
      </c>
      <c r="BF946" s="431">
        <f t="shared" si="2040"/>
        <v>0</v>
      </c>
      <c r="BG946" s="386">
        <v>0</v>
      </c>
      <c r="BH946" s="431">
        <f t="shared" si="2041"/>
        <v>0</v>
      </c>
      <c r="BI946" s="386">
        <v>0</v>
      </c>
      <c r="BJ946" s="431">
        <f t="shared" si="2042"/>
        <v>0</v>
      </c>
      <c r="BK946" s="385">
        <v>0</v>
      </c>
      <c r="BL946" s="445">
        <f t="shared" si="2043"/>
        <v>0</v>
      </c>
      <c r="BM946" s="77" t="s">
        <v>1590</v>
      </c>
      <c r="BN946" s="306"/>
      <c r="BO946" s="599"/>
      <c r="BP946" s="306" t="str">
        <f t="shared" si="2052"/>
        <v>M55012-BL1</v>
      </c>
    </row>
    <row r="947" spans="1:68" ht="14.25" hidden="1" customHeight="1">
      <c r="A947" s="493" t="s">
        <v>864</v>
      </c>
      <c r="B947" s="130" t="s">
        <v>1422</v>
      </c>
      <c r="C947" s="544" t="s">
        <v>87</v>
      </c>
      <c r="D947" s="549" t="s">
        <v>225</v>
      </c>
      <c r="E947" s="550" t="s">
        <v>194</v>
      </c>
      <c r="F947" s="1070"/>
      <c r="G947" s="214">
        <v>2021</v>
      </c>
      <c r="H947" s="176" t="s">
        <v>1574</v>
      </c>
      <c r="I947" s="176" t="s">
        <v>217</v>
      </c>
      <c r="J947" s="330" t="s">
        <v>196</v>
      </c>
      <c r="K947" s="176" t="s">
        <v>1561</v>
      </c>
      <c r="L947" s="176" t="s">
        <v>1182</v>
      </c>
      <c r="M947" s="327" t="s">
        <v>1480</v>
      </c>
      <c r="N947" s="55">
        <v>17.95</v>
      </c>
      <c r="O947" s="55">
        <f t="shared" si="2044"/>
        <v>17.72</v>
      </c>
      <c r="P947" s="55">
        <v>17.72</v>
      </c>
      <c r="Q947" s="55">
        <f t="shared" si="2045"/>
        <v>17.72</v>
      </c>
      <c r="R947" s="55">
        <f t="shared" si="2045"/>
        <v>17.72</v>
      </c>
      <c r="S947" s="55">
        <f t="shared" si="2045"/>
        <v>17.72</v>
      </c>
      <c r="T947" s="55">
        <f t="shared" si="2045"/>
        <v>17.72</v>
      </c>
      <c r="U947" s="55">
        <f t="shared" si="2179"/>
        <v>17.72</v>
      </c>
      <c r="V947" s="55">
        <f t="shared" si="2046"/>
        <v>17.72</v>
      </c>
      <c r="W947" s="55">
        <f t="shared" si="2046"/>
        <v>17.72</v>
      </c>
      <c r="X947" s="55">
        <v>17.72</v>
      </c>
      <c r="Y947" s="55">
        <f t="shared" ref="Y947:AA947" si="2189">X947</f>
        <v>17.72</v>
      </c>
      <c r="Z947" s="55">
        <f t="shared" si="2189"/>
        <v>17.72</v>
      </c>
      <c r="AA947" s="55">
        <f t="shared" si="2189"/>
        <v>17.72</v>
      </c>
      <c r="AB947" s="147">
        <f t="shared" si="2048"/>
        <v>1.51</v>
      </c>
      <c r="AC947" s="147">
        <v>1.51</v>
      </c>
      <c r="AD947" s="147">
        <f t="shared" ref="AD947:AJ947" si="2190">AC947</f>
        <v>1.51</v>
      </c>
      <c r="AE947" s="147">
        <f t="shared" si="2190"/>
        <v>1.51</v>
      </c>
      <c r="AF947" s="147">
        <f t="shared" si="2190"/>
        <v>1.51</v>
      </c>
      <c r="AG947" s="147">
        <f t="shared" si="2190"/>
        <v>1.51</v>
      </c>
      <c r="AH947" s="147">
        <f t="shared" si="2190"/>
        <v>1.51</v>
      </c>
      <c r="AI947" s="147">
        <f t="shared" si="2190"/>
        <v>1.51</v>
      </c>
      <c r="AJ947" s="147">
        <f t="shared" si="2190"/>
        <v>1.51</v>
      </c>
      <c r="AK947" s="147">
        <v>1.51</v>
      </c>
      <c r="AL947" s="147">
        <f t="shared" ref="AL947:AN947" si="2191">AK947</f>
        <v>1.51</v>
      </c>
      <c r="AM947" s="147">
        <f t="shared" si="2191"/>
        <v>1.51</v>
      </c>
      <c r="AN947" s="147">
        <f t="shared" si="2191"/>
        <v>1.51</v>
      </c>
      <c r="AO947" s="420">
        <v>0</v>
      </c>
      <c r="AP947" s="431">
        <f t="shared" si="2033"/>
        <v>0</v>
      </c>
      <c r="AQ947" s="385">
        <v>0</v>
      </c>
      <c r="AR947" s="237">
        <f t="shared" si="2034"/>
        <v>0</v>
      </c>
      <c r="AS947" s="96">
        <v>0</v>
      </c>
      <c r="AT947" s="431">
        <f t="shared" si="2035"/>
        <v>0</v>
      </c>
      <c r="AU947" s="420">
        <v>0</v>
      </c>
      <c r="AV947" s="431">
        <f t="shared" si="2036"/>
        <v>0</v>
      </c>
      <c r="AW947" s="385">
        <v>0</v>
      </c>
      <c r="AX947" s="431">
        <f t="shared" si="2037"/>
        <v>0</v>
      </c>
      <c r="AY947" s="386">
        <v>0</v>
      </c>
      <c r="AZ947" s="431">
        <f t="shared" si="2038"/>
        <v>0</v>
      </c>
      <c r="BA947" s="386">
        <v>0</v>
      </c>
      <c r="BB947" s="431">
        <f t="shared" si="2039"/>
        <v>0</v>
      </c>
      <c r="BC947" s="386">
        <v>0</v>
      </c>
      <c r="BD947" s="431">
        <f t="shared" si="2051"/>
        <v>0</v>
      </c>
      <c r="BE947" s="385">
        <v>0</v>
      </c>
      <c r="BF947" s="431">
        <f t="shared" si="2040"/>
        <v>0</v>
      </c>
      <c r="BG947" s="386">
        <v>0</v>
      </c>
      <c r="BH947" s="431">
        <f t="shared" si="2041"/>
        <v>0</v>
      </c>
      <c r="BI947" s="386">
        <v>0</v>
      </c>
      <c r="BJ947" s="431">
        <f t="shared" si="2042"/>
        <v>0</v>
      </c>
      <c r="BK947" s="385">
        <v>0</v>
      </c>
      <c r="BL947" s="445">
        <f t="shared" si="2043"/>
        <v>0</v>
      </c>
      <c r="BM947" s="77" t="s">
        <v>1591</v>
      </c>
      <c r="BN947" s="306"/>
      <c r="BO947" s="599"/>
      <c r="BP947" s="306" t="str">
        <f t="shared" si="2052"/>
        <v>N56959-BL1</v>
      </c>
    </row>
    <row r="948" spans="1:68" ht="14.25" hidden="1" customHeight="1">
      <c r="A948" s="493" t="s">
        <v>864</v>
      </c>
      <c r="B948" s="130" t="s">
        <v>1422</v>
      </c>
      <c r="C948" s="544" t="s">
        <v>87</v>
      </c>
      <c r="D948" s="549" t="s">
        <v>225</v>
      </c>
      <c r="E948" s="550" t="s">
        <v>194</v>
      </c>
      <c r="F948" s="1070"/>
      <c r="G948" s="214">
        <v>2024</v>
      </c>
      <c r="H948" s="176" t="s">
        <v>1574</v>
      </c>
      <c r="I948" s="176" t="s">
        <v>217</v>
      </c>
      <c r="J948" s="330" t="s">
        <v>196</v>
      </c>
      <c r="K948" s="176" t="s">
        <v>1561</v>
      </c>
      <c r="L948" s="176" t="s">
        <v>1182</v>
      </c>
      <c r="M948" s="327" t="s">
        <v>1480</v>
      </c>
      <c r="N948" s="55">
        <v>18.38</v>
      </c>
      <c r="O948" s="55">
        <f t="shared" si="2044"/>
        <v>18.579999999999998</v>
      </c>
      <c r="P948" s="55">
        <v>18.579999999999998</v>
      </c>
      <c r="Q948" s="55">
        <f t="shared" si="2045"/>
        <v>18.579999999999998</v>
      </c>
      <c r="R948" s="55">
        <f t="shared" si="2045"/>
        <v>18.579999999999998</v>
      </c>
      <c r="S948" s="55">
        <f t="shared" si="2045"/>
        <v>18.579999999999998</v>
      </c>
      <c r="T948" s="55">
        <f t="shared" si="2045"/>
        <v>18.579999999999998</v>
      </c>
      <c r="U948" s="55">
        <f t="shared" si="2179"/>
        <v>18.579999999999998</v>
      </c>
      <c r="V948" s="55">
        <f t="shared" si="2046"/>
        <v>18.579999999999998</v>
      </c>
      <c r="W948" s="55">
        <f t="shared" si="2046"/>
        <v>18.579999999999998</v>
      </c>
      <c r="X948" s="55">
        <v>18.579999999999998</v>
      </c>
      <c r="Y948" s="55">
        <f t="shared" ref="Y948:AA948" si="2192">X948</f>
        <v>18.579999999999998</v>
      </c>
      <c r="Z948" s="55">
        <f t="shared" si="2192"/>
        <v>18.579999999999998</v>
      </c>
      <c r="AA948" s="55">
        <f t="shared" si="2192"/>
        <v>18.579999999999998</v>
      </c>
      <c r="AB948" s="147">
        <f t="shared" si="2048"/>
        <v>2.52</v>
      </c>
      <c r="AC948" s="147">
        <v>2.52</v>
      </c>
      <c r="AD948" s="147">
        <f t="shared" ref="AD948:AJ948" si="2193">AC948</f>
        <v>2.52</v>
      </c>
      <c r="AE948" s="147">
        <f t="shared" si="2193"/>
        <v>2.52</v>
      </c>
      <c r="AF948" s="147">
        <f t="shared" si="2193"/>
        <v>2.52</v>
      </c>
      <c r="AG948" s="147">
        <f t="shared" si="2193"/>
        <v>2.52</v>
      </c>
      <c r="AH948" s="147">
        <f t="shared" si="2193"/>
        <v>2.52</v>
      </c>
      <c r="AI948" s="147">
        <f t="shared" si="2193"/>
        <v>2.52</v>
      </c>
      <c r="AJ948" s="147">
        <f t="shared" si="2193"/>
        <v>2.52</v>
      </c>
      <c r="AK948" s="147">
        <v>2.52</v>
      </c>
      <c r="AL948" s="147">
        <f t="shared" ref="AL948:AN948" si="2194">AK948</f>
        <v>2.52</v>
      </c>
      <c r="AM948" s="147">
        <f t="shared" si="2194"/>
        <v>2.52</v>
      </c>
      <c r="AN948" s="147">
        <f t="shared" si="2194"/>
        <v>2.52</v>
      </c>
      <c r="AO948" s="420">
        <v>0</v>
      </c>
      <c r="AP948" s="431">
        <f t="shared" si="2033"/>
        <v>0</v>
      </c>
      <c r="AQ948" s="385">
        <v>0</v>
      </c>
      <c r="AR948" s="237">
        <f t="shared" si="2034"/>
        <v>0</v>
      </c>
      <c r="AS948" s="96">
        <v>0</v>
      </c>
      <c r="AT948" s="431">
        <f t="shared" si="2035"/>
        <v>0</v>
      </c>
      <c r="AU948" s="420">
        <v>0</v>
      </c>
      <c r="AV948" s="431">
        <f t="shared" si="2036"/>
        <v>0</v>
      </c>
      <c r="AW948" s="385">
        <v>0</v>
      </c>
      <c r="AX948" s="431">
        <f t="shared" si="2037"/>
        <v>0</v>
      </c>
      <c r="AY948" s="386">
        <v>0</v>
      </c>
      <c r="AZ948" s="431">
        <f t="shared" si="2038"/>
        <v>0</v>
      </c>
      <c r="BA948" s="386">
        <v>0</v>
      </c>
      <c r="BB948" s="431">
        <f t="shared" si="2039"/>
        <v>0</v>
      </c>
      <c r="BC948" s="386">
        <v>0</v>
      </c>
      <c r="BD948" s="431">
        <f t="shared" si="2051"/>
        <v>0</v>
      </c>
      <c r="BE948" s="385">
        <v>0</v>
      </c>
      <c r="BF948" s="431">
        <f t="shared" si="2040"/>
        <v>0</v>
      </c>
      <c r="BG948" s="386">
        <v>0</v>
      </c>
      <c r="BH948" s="431">
        <f t="shared" si="2041"/>
        <v>0</v>
      </c>
      <c r="BI948" s="386">
        <v>0</v>
      </c>
      <c r="BJ948" s="431">
        <f t="shared" si="2042"/>
        <v>0</v>
      </c>
      <c r="BK948" s="385">
        <v>0</v>
      </c>
      <c r="BL948" s="445">
        <f t="shared" si="2043"/>
        <v>0</v>
      </c>
      <c r="BM948" s="77" t="s">
        <v>1592</v>
      </c>
      <c r="BN948" s="306"/>
      <c r="BO948" s="599"/>
      <c r="BP948" s="306" t="str">
        <f t="shared" si="2052"/>
        <v>P09797-BL1</v>
      </c>
    </row>
    <row r="949" spans="1:68" ht="14.25" hidden="1" customHeight="1">
      <c r="A949" s="493" t="s">
        <v>864</v>
      </c>
      <c r="B949" s="130" t="s">
        <v>1422</v>
      </c>
      <c r="C949" s="544" t="s">
        <v>87</v>
      </c>
      <c r="D949" s="549" t="s">
        <v>225</v>
      </c>
      <c r="E949" s="550" t="s">
        <v>194</v>
      </c>
      <c r="F949" s="1070"/>
      <c r="G949" s="214">
        <v>2021</v>
      </c>
      <c r="H949" s="176" t="s">
        <v>1593</v>
      </c>
      <c r="I949" s="176" t="s">
        <v>217</v>
      </c>
      <c r="J949" s="330" t="s">
        <v>196</v>
      </c>
      <c r="K949" s="176" t="s">
        <v>1181</v>
      </c>
      <c r="L949" s="176" t="s">
        <v>1221</v>
      </c>
      <c r="M949" s="327" t="s">
        <v>1461</v>
      </c>
      <c r="N949" s="55">
        <v>24.95</v>
      </c>
      <c r="O949" s="55">
        <f t="shared" si="2044"/>
        <v>26.23</v>
      </c>
      <c r="P949" s="55">
        <v>26.23</v>
      </c>
      <c r="Q949" s="55">
        <f t="shared" si="2045"/>
        <v>26.23</v>
      </c>
      <c r="R949" s="55">
        <f t="shared" si="2045"/>
        <v>26.23</v>
      </c>
      <c r="S949" s="55">
        <f t="shared" si="2045"/>
        <v>26.23</v>
      </c>
      <c r="T949" s="55">
        <f t="shared" si="2045"/>
        <v>26.23</v>
      </c>
      <c r="U949" s="55">
        <f t="shared" si="2179"/>
        <v>26.23</v>
      </c>
      <c r="V949" s="55">
        <f t="shared" si="2046"/>
        <v>26.23</v>
      </c>
      <c r="W949" s="55">
        <f t="shared" si="2046"/>
        <v>26.23</v>
      </c>
      <c r="X949" s="55">
        <v>26.23</v>
      </c>
      <c r="Y949" s="55">
        <f t="shared" ref="Y949:AA949" si="2195">X949</f>
        <v>26.23</v>
      </c>
      <c r="Z949" s="55">
        <f t="shared" si="2195"/>
        <v>26.23</v>
      </c>
      <c r="AA949" s="55">
        <f t="shared" si="2195"/>
        <v>26.23</v>
      </c>
      <c r="AB949" s="147">
        <f t="shared" si="2048"/>
        <v>2.0499999999999998</v>
      </c>
      <c r="AC949" s="147">
        <v>2.0499999999999998</v>
      </c>
      <c r="AD949" s="147">
        <f t="shared" ref="AD949:AJ949" si="2196">AC949</f>
        <v>2.0499999999999998</v>
      </c>
      <c r="AE949" s="147">
        <f t="shared" si="2196"/>
        <v>2.0499999999999998</v>
      </c>
      <c r="AF949" s="147">
        <f t="shared" si="2196"/>
        <v>2.0499999999999998</v>
      </c>
      <c r="AG949" s="147">
        <f t="shared" si="2196"/>
        <v>2.0499999999999998</v>
      </c>
      <c r="AH949" s="147">
        <f t="shared" si="2196"/>
        <v>2.0499999999999998</v>
      </c>
      <c r="AI949" s="147">
        <f t="shared" si="2196"/>
        <v>2.0499999999999998</v>
      </c>
      <c r="AJ949" s="147">
        <f t="shared" si="2196"/>
        <v>2.0499999999999998</v>
      </c>
      <c r="AK949" s="147">
        <v>2.0499999999999998</v>
      </c>
      <c r="AL949" s="147">
        <f t="shared" ref="AL949:AN949" si="2197">AK949</f>
        <v>2.0499999999999998</v>
      </c>
      <c r="AM949" s="147">
        <f t="shared" si="2197"/>
        <v>2.0499999999999998</v>
      </c>
      <c r="AN949" s="147">
        <f t="shared" si="2197"/>
        <v>2.0499999999999998</v>
      </c>
      <c r="AO949" s="420">
        <v>0</v>
      </c>
      <c r="AP949" s="431">
        <f t="shared" si="2033"/>
        <v>0</v>
      </c>
      <c r="AQ949" s="385">
        <v>0</v>
      </c>
      <c r="AR949" s="237">
        <f t="shared" si="2034"/>
        <v>0</v>
      </c>
      <c r="AS949" s="96">
        <v>0</v>
      </c>
      <c r="AT949" s="431">
        <f t="shared" si="2035"/>
        <v>0</v>
      </c>
      <c r="AU949" s="420">
        <v>0</v>
      </c>
      <c r="AV949" s="431">
        <f t="shared" si="2036"/>
        <v>0</v>
      </c>
      <c r="AW949" s="385">
        <v>0</v>
      </c>
      <c r="AX949" s="431">
        <f t="shared" si="2037"/>
        <v>0</v>
      </c>
      <c r="AY949" s="386">
        <v>0</v>
      </c>
      <c r="AZ949" s="431">
        <f t="shared" si="2038"/>
        <v>0</v>
      </c>
      <c r="BA949" s="386">
        <v>0</v>
      </c>
      <c r="BB949" s="431">
        <f t="shared" si="2039"/>
        <v>0</v>
      </c>
      <c r="BC949" s="386">
        <v>0</v>
      </c>
      <c r="BD949" s="431">
        <f t="shared" si="2051"/>
        <v>0</v>
      </c>
      <c r="BE949" s="385">
        <v>0</v>
      </c>
      <c r="BF949" s="431">
        <f t="shared" si="2040"/>
        <v>0</v>
      </c>
      <c r="BG949" s="386">
        <v>0</v>
      </c>
      <c r="BH949" s="431">
        <f t="shared" si="2041"/>
        <v>0</v>
      </c>
      <c r="BI949" s="386">
        <v>0</v>
      </c>
      <c r="BJ949" s="431">
        <f t="shared" si="2042"/>
        <v>0</v>
      </c>
      <c r="BK949" s="385">
        <v>0</v>
      </c>
      <c r="BL949" s="445">
        <f t="shared" si="2043"/>
        <v>0</v>
      </c>
      <c r="BM949" s="77" t="s">
        <v>349</v>
      </c>
      <c r="BN949" s="306"/>
      <c r="BO949" s="599"/>
      <c r="BP949" s="306" t="str">
        <f t="shared" si="2052"/>
        <v>M55015-xx1</v>
      </c>
    </row>
    <row r="950" spans="1:68" ht="14.25" hidden="1" customHeight="1">
      <c r="A950" s="493" t="s">
        <v>864</v>
      </c>
      <c r="B950" s="130" t="s">
        <v>1422</v>
      </c>
      <c r="C950" s="544" t="s">
        <v>87</v>
      </c>
      <c r="D950" s="549" t="s">
        <v>225</v>
      </c>
      <c r="E950" s="550" t="s">
        <v>194</v>
      </c>
      <c r="F950" s="1070"/>
      <c r="G950" s="214">
        <v>2021</v>
      </c>
      <c r="H950" s="176" t="s">
        <v>1593</v>
      </c>
      <c r="I950" s="176" t="s">
        <v>217</v>
      </c>
      <c r="J950" s="330" t="s">
        <v>196</v>
      </c>
      <c r="K950" s="176" t="s">
        <v>1181</v>
      </c>
      <c r="L950" s="176" t="s">
        <v>167</v>
      </c>
      <c r="M950" s="327" t="s">
        <v>1469</v>
      </c>
      <c r="N950" s="55">
        <v>24.95</v>
      </c>
      <c r="O950" s="55">
        <f t="shared" si="2044"/>
        <v>26.36</v>
      </c>
      <c r="P950" s="55">
        <v>26.36</v>
      </c>
      <c r="Q950" s="55">
        <f t="shared" si="2045"/>
        <v>26.36</v>
      </c>
      <c r="R950" s="55">
        <f t="shared" si="2045"/>
        <v>26.36</v>
      </c>
      <c r="S950" s="55">
        <f t="shared" si="2045"/>
        <v>26.36</v>
      </c>
      <c r="T950" s="55">
        <f t="shared" si="2045"/>
        <v>26.36</v>
      </c>
      <c r="U950" s="55">
        <f t="shared" si="2179"/>
        <v>26.36</v>
      </c>
      <c r="V950" s="55">
        <f t="shared" si="2046"/>
        <v>26.36</v>
      </c>
      <c r="W950" s="55">
        <f t="shared" si="2046"/>
        <v>26.36</v>
      </c>
      <c r="X950" s="55">
        <v>26.36</v>
      </c>
      <c r="Y950" s="55">
        <f t="shared" ref="Y950:AA950" si="2198">X950</f>
        <v>26.36</v>
      </c>
      <c r="Z950" s="55">
        <f t="shared" si="2198"/>
        <v>26.36</v>
      </c>
      <c r="AA950" s="55">
        <f t="shared" si="2198"/>
        <v>26.36</v>
      </c>
      <c r="AB950" s="147">
        <f t="shared" si="2048"/>
        <v>2.0499999999999998</v>
      </c>
      <c r="AC950" s="147">
        <v>2.0499999999999998</v>
      </c>
      <c r="AD950" s="147">
        <f t="shared" ref="AD950:AJ950" si="2199">AC950</f>
        <v>2.0499999999999998</v>
      </c>
      <c r="AE950" s="147">
        <f t="shared" si="2199"/>
        <v>2.0499999999999998</v>
      </c>
      <c r="AF950" s="147">
        <f t="shared" si="2199"/>
        <v>2.0499999999999998</v>
      </c>
      <c r="AG950" s="147">
        <f t="shared" si="2199"/>
        <v>2.0499999999999998</v>
      </c>
      <c r="AH950" s="147">
        <f t="shared" si="2199"/>
        <v>2.0499999999999998</v>
      </c>
      <c r="AI950" s="147">
        <f t="shared" si="2199"/>
        <v>2.0499999999999998</v>
      </c>
      <c r="AJ950" s="147">
        <f t="shared" si="2199"/>
        <v>2.0499999999999998</v>
      </c>
      <c r="AK950" s="147">
        <v>2.0499999999999998</v>
      </c>
      <c r="AL950" s="147">
        <f t="shared" ref="AL950:AN950" si="2200">AK950</f>
        <v>2.0499999999999998</v>
      </c>
      <c r="AM950" s="147">
        <f t="shared" si="2200"/>
        <v>2.0499999999999998</v>
      </c>
      <c r="AN950" s="147">
        <f t="shared" si="2200"/>
        <v>2.0499999999999998</v>
      </c>
      <c r="AO950" s="420">
        <v>0</v>
      </c>
      <c r="AP950" s="431">
        <f t="shared" si="2033"/>
        <v>0</v>
      </c>
      <c r="AQ950" s="385">
        <v>0</v>
      </c>
      <c r="AR950" s="237">
        <f t="shared" si="2034"/>
        <v>0</v>
      </c>
      <c r="AS950" s="96">
        <v>0</v>
      </c>
      <c r="AT950" s="431">
        <f t="shared" si="2035"/>
        <v>0</v>
      </c>
      <c r="AU950" s="420">
        <v>0</v>
      </c>
      <c r="AV950" s="431">
        <f t="shared" si="2036"/>
        <v>0</v>
      </c>
      <c r="AW950" s="385">
        <v>0</v>
      </c>
      <c r="AX950" s="431">
        <f t="shared" si="2037"/>
        <v>0</v>
      </c>
      <c r="AY950" s="386">
        <v>0</v>
      </c>
      <c r="AZ950" s="431">
        <f t="shared" si="2038"/>
        <v>0</v>
      </c>
      <c r="BA950" s="386">
        <v>0</v>
      </c>
      <c r="BB950" s="431">
        <f t="shared" si="2039"/>
        <v>0</v>
      </c>
      <c r="BC950" s="386">
        <v>0</v>
      </c>
      <c r="BD950" s="431">
        <f t="shared" si="2051"/>
        <v>0</v>
      </c>
      <c r="BE950" s="385">
        <v>0</v>
      </c>
      <c r="BF950" s="431">
        <f t="shared" si="2040"/>
        <v>0</v>
      </c>
      <c r="BG950" s="386">
        <v>0</v>
      </c>
      <c r="BH950" s="431">
        <f t="shared" si="2041"/>
        <v>0</v>
      </c>
      <c r="BI950" s="386">
        <v>0</v>
      </c>
      <c r="BJ950" s="431">
        <f t="shared" si="2042"/>
        <v>0</v>
      </c>
      <c r="BK950" s="385">
        <v>0</v>
      </c>
      <c r="BL950" s="445">
        <f t="shared" si="2043"/>
        <v>0</v>
      </c>
      <c r="BM950" s="77" t="s">
        <v>349</v>
      </c>
      <c r="BN950" s="306"/>
      <c r="BO950" s="599"/>
      <c r="BP950" s="306" t="str">
        <f t="shared" si="2052"/>
        <v>M55015-xx1</v>
      </c>
    </row>
    <row r="951" spans="1:68" ht="14.25" hidden="1" customHeight="1">
      <c r="A951" s="493" t="s">
        <v>864</v>
      </c>
      <c r="B951" s="130" t="s">
        <v>1422</v>
      </c>
      <c r="C951" s="544" t="s">
        <v>87</v>
      </c>
      <c r="D951" s="549" t="s">
        <v>225</v>
      </c>
      <c r="E951" s="550" t="s">
        <v>194</v>
      </c>
      <c r="F951" s="1070"/>
      <c r="G951" s="214">
        <v>2021</v>
      </c>
      <c r="H951" s="176" t="s">
        <v>1593</v>
      </c>
      <c r="I951" s="176" t="s">
        <v>217</v>
      </c>
      <c r="J951" s="330" t="s">
        <v>196</v>
      </c>
      <c r="K951" s="176" t="s">
        <v>1181</v>
      </c>
      <c r="L951" s="176" t="s">
        <v>167</v>
      </c>
      <c r="M951" s="327" t="s">
        <v>1469</v>
      </c>
      <c r="N951" s="55">
        <v>24.95</v>
      </c>
      <c r="O951" s="55">
        <f t="shared" si="2044"/>
        <v>27.41</v>
      </c>
      <c r="P951" s="55">
        <v>27.41</v>
      </c>
      <c r="Q951" s="55">
        <f t="shared" si="2045"/>
        <v>27.41</v>
      </c>
      <c r="R951" s="55">
        <f t="shared" si="2045"/>
        <v>27.41</v>
      </c>
      <c r="S951" s="55">
        <f t="shared" si="2045"/>
        <v>27.41</v>
      </c>
      <c r="T951" s="55">
        <f t="shared" si="2045"/>
        <v>27.41</v>
      </c>
      <c r="U951" s="55">
        <f t="shared" si="2179"/>
        <v>27.41</v>
      </c>
      <c r="V951" s="55">
        <f t="shared" si="2046"/>
        <v>27.41</v>
      </c>
      <c r="W951" s="55">
        <f t="shared" si="2046"/>
        <v>27.41</v>
      </c>
      <c r="X951" s="55">
        <v>27.41</v>
      </c>
      <c r="Y951" s="55">
        <f t="shared" ref="Y951:AA951" si="2201">X951</f>
        <v>27.41</v>
      </c>
      <c r="Z951" s="55">
        <f t="shared" si="2201"/>
        <v>27.41</v>
      </c>
      <c r="AA951" s="55">
        <f t="shared" si="2201"/>
        <v>27.41</v>
      </c>
      <c r="AB951" s="147">
        <f t="shared" si="2048"/>
        <v>2.1</v>
      </c>
      <c r="AC951" s="147">
        <v>2.1</v>
      </c>
      <c r="AD951" s="147">
        <f t="shared" ref="AD951:AJ951" si="2202">AC951</f>
        <v>2.1</v>
      </c>
      <c r="AE951" s="147">
        <f t="shared" si="2202"/>
        <v>2.1</v>
      </c>
      <c r="AF951" s="147">
        <f t="shared" si="2202"/>
        <v>2.1</v>
      </c>
      <c r="AG951" s="147">
        <f t="shared" si="2202"/>
        <v>2.1</v>
      </c>
      <c r="AH951" s="147">
        <f t="shared" si="2202"/>
        <v>2.1</v>
      </c>
      <c r="AI951" s="147">
        <f t="shared" si="2202"/>
        <v>2.1</v>
      </c>
      <c r="AJ951" s="147">
        <f t="shared" si="2202"/>
        <v>2.1</v>
      </c>
      <c r="AK951" s="147">
        <v>2.1</v>
      </c>
      <c r="AL951" s="147">
        <f t="shared" ref="AL951:AN951" si="2203">AK951</f>
        <v>2.1</v>
      </c>
      <c r="AM951" s="147">
        <f t="shared" si="2203"/>
        <v>2.1</v>
      </c>
      <c r="AN951" s="147">
        <f t="shared" si="2203"/>
        <v>2.1</v>
      </c>
      <c r="AO951" s="420">
        <v>0</v>
      </c>
      <c r="AP951" s="431">
        <f t="shared" si="2033"/>
        <v>0</v>
      </c>
      <c r="AQ951" s="385">
        <v>0</v>
      </c>
      <c r="AR951" s="237">
        <f t="shared" si="2034"/>
        <v>0</v>
      </c>
      <c r="AS951" s="96">
        <v>0</v>
      </c>
      <c r="AT951" s="431">
        <f t="shared" si="2035"/>
        <v>0</v>
      </c>
      <c r="AU951" s="420">
        <v>0</v>
      </c>
      <c r="AV951" s="431">
        <f t="shared" si="2036"/>
        <v>0</v>
      </c>
      <c r="AW951" s="385">
        <v>0</v>
      </c>
      <c r="AX951" s="431">
        <f t="shared" si="2037"/>
        <v>0</v>
      </c>
      <c r="AY951" s="386">
        <v>0</v>
      </c>
      <c r="AZ951" s="431">
        <f t="shared" si="2038"/>
        <v>0</v>
      </c>
      <c r="BA951" s="386">
        <v>0</v>
      </c>
      <c r="BB951" s="431">
        <f t="shared" si="2039"/>
        <v>0</v>
      </c>
      <c r="BC951" s="386">
        <v>0</v>
      </c>
      <c r="BD951" s="431">
        <f t="shared" si="2051"/>
        <v>0</v>
      </c>
      <c r="BE951" s="385">
        <v>0</v>
      </c>
      <c r="BF951" s="431">
        <f t="shared" si="2040"/>
        <v>0</v>
      </c>
      <c r="BG951" s="386">
        <v>0</v>
      </c>
      <c r="BH951" s="431">
        <f t="shared" si="2041"/>
        <v>0</v>
      </c>
      <c r="BI951" s="386">
        <v>0</v>
      </c>
      <c r="BJ951" s="431">
        <f t="shared" si="2042"/>
        <v>0</v>
      </c>
      <c r="BK951" s="385">
        <v>0</v>
      </c>
      <c r="BL951" s="445">
        <f t="shared" si="2043"/>
        <v>0</v>
      </c>
      <c r="BM951" s="77" t="s">
        <v>1594</v>
      </c>
      <c r="BN951" s="306"/>
      <c r="BO951" s="599"/>
      <c r="BP951" s="306" t="str">
        <f t="shared" si="2052"/>
        <v>M55015-KD1</v>
      </c>
    </row>
    <row r="952" spans="1:68" ht="14.25" hidden="1" customHeight="1">
      <c r="A952" s="493" t="s">
        <v>864</v>
      </c>
      <c r="B952" s="130" t="s">
        <v>1422</v>
      </c>
      <c r="C952" s="544" t="s">
        <v>87</v>
      </c>
      <c r="D952" s="549" t="s">
        <v>225</v>
      </c>
      <c r="E952" s="550" t="s">
        <v>194</v>
      </c>
      <c r="F952" s="1070"/>
      <c r="G952" s="214">
        <v>2021</v>
      </c>
      <c r="H952" s="176" t="s">
        <v>1593</v>
      </c>
      <c r="I952" s="176" t="s">
        <v>217</v>
      </c>
      <c r="J952" s="330" t="s">
        <v>196</v>
      </c>
      <c r="K952" s="176" t="s">
        <v>1181</v>
      </c>
      <c r="L952" s="176" t="s">
        <v>167</v>
      </c>
      <c r="M952" s="327" t="s">
        <v>870</v>
      </c>
      <c r="N952" s="55">
        <v>24.95</v>
      </c>
      <c r="O952" s="55">
        <f t="shared" si="2044"/>
        <v>26.31</v>
      </c>
      <c r="P952" s="55">
        <v>26.31</v>
      </c>
      <c r="Q952" s="55">
        <f t="shared" si="2045"/>
        <v>26.31</v>
      </c>
      <c r="R952" s="55">
        <f t="shared" si="2045"/>
        <v>26.31</v>
      </c>
      <c r="S952" s="55">
        <f t="shared" si="2045"/>
        <v>26.31</v>
      </c>
      <c r="T952" s="55">
        <f t="shared" si="2045"/>
        <v>26.31</v>
      </c>
      <c r="U952" s="55">
        <f t="shared" si="2179"/>
        <v>26.31</v>
      </c>
      <c r="V952" s="55">
        <f t="shared" si="2046"/>
        <v>26.31</v>
      </c>
      <c r="W952" s="55">
        <f t="shared" si="2046"/>
        <v>26.31</v>
      </c>
      <c r="X952" s="55">
        <v>26.31</v>
      </c>
      <c r="Y952" s="55">
        <f t="shared" ref="Y952:AA952" si="2204">X952</f>
        <v>26.31</v>
      </c>
      <c r="Z952" s="55">
        <f t="shared" si="2204"/>
        <v>26.31</v>
      </c>
      <c r="AA952" s="55">
        <f t="shared" si="2204"/>
        <v>26.31</v>
      </c>
      <c r="AB952" s="147">
        <f t="shared" si="2048"/>
        <v>2.0499999999999998</v>
      </c>
      <c r="AC952" s="147">
        <v>2.0499999999999998</v>
      </c>
      <c r="AD952" s="147">
        <f t="shared" ref="AD952:AJ952" si="2205">AC952</f>
        <v>2.0499999999999998</v>
      </c>
      <c r="AE952" s="147">
        <f t="shared" si="2205"/>
        <v>2.0499999999999998</v>
      </c>
      <c r="AF952" s="147">
        <f t="shared" si="2205"/>
        <v>2.0499999999999998</v>
      </c>
      <c r="AG952" s="147">
        <f t="shared" si="2205"/>
        <v>2.0499999999999998</v>
      </c>
      <c r="AH952" s="147">
        <f t="shared" si="2205"/>
        <v>2.0499999999999998</v>
      </c>
      <c r="AI952" s="147">
        <f t="shared" si="2205"/>
        <v>2.0499999999999998</v>
      </c>
      <c r="AJ952" s="147">
        <f t="shared" si="2205"/>
        <v>2.0499999999999998</v>
      </c>
      <c r="AK952" s="147">
        <v>2.0499999999999998</v>
      </c>
      <c r="AL952" s="147">
        <f t="shared" ref="AL952:AN952" si="2206">AK952</f>
        <v>2.0499999999999998</v>
      </c>
      <c r="AM952" s="147">
        <f t="shared" si="2206"/>
        <v>2.0499999999999998</v>
      </c>
      <c r="AN952" s="147">
        <f t="shared" si="2206"/>
        <v>2.0499999999999998</v>
      </c>
      <c r="AO952" s="420">
        <v>48</v>
      </c>
      <c r="AP952" s="431">
        <f t="shared" si="2033"/>
        <v>98.399999999999991</v>
      </c>
      <c r="AQ952" s="385">
        <v>0</v>
      </c>
      <c r="AR952" s="237">
        <f t="shared" si="2034"/>
        <v>0</v>
      </c>
      <c r="AS952" s="96">
        <v>0</v>
      </c>
      <c r="AT952" s="431">
        <f t="shared" si="2035"/>
        <v>0</v>
      </c>
      <c r="AU952" s="420">
        <v>0</v>
      </c>
      <c r="AV952" s="431">
        <f t="shared" si="2036"/>
        <v>0</v>
      </c>
      <c r="AW952" s="385">
        <v>0</v>
      </c>
      <c r="AX952" s="431">
        <f t="shared" si="2037"/>
        <v>0</v>
      </c>
      <c r="AY952" s="386">
        <v>0</v>
      </c>
      <c r="AZ952" s="431">
        <f t="shared" si="2038"/>
        <v>0</v>
      </c>
      <c r="BA952" s="386">
        <v>0</v>
      </c>
      <c r="BB952" s="431">
        <f t="shared" si="2039"/>
        <v>0</v>
      </c>
      <c r="BC952" s="386">
        <v>0</v>
      </c>
      <c r="BD952" s="431">
        <f t="shared" si="2051"/>
        <v>0</v>
      </c>
      <c r="BE952" s="385">
        <v>0</v>
      </c>
      <c r="BF952" s="431">
        <f t="shared" si="2040"/>
        <v>0</v>
      </c>
      <c r="BG952" s="386">
        <v>0</v>
      </c>
      <c r="BH952" s="431">
        <f t="shared" si="2041"/>
        <v>0</v>
      </c>
      <c r="BI952" s="386">
        <v>0</v>
      </c>
      <c r="BJ952" s="431">
        <f t="shared" si="2042"/>
        <v>0</v>
      </c>
      <c r="BK952" s="385">
        <v>0</v>
      </c>
      <c r="BL952" s="445">
        <f t="shared" si="2043"/>
        <v>0</v>
      </c>
      <c r="BM952" s="77" t="s">
        <v>349</v>
      </c>
      <c r="BN952" s="306"/>
      <c r="BO952" s="599"/>
      <c r="BP952" s="306" t="str">
        <f t="shared" si="2052"/>
        <v>M55015-xx1</v>
      </c>
    </row>
    <row r="953" spans="1:68" ht="14.25" hidden="1" customHeight="1">
      <c r="A953" s="493" t="s">
        <v>864</v>
      </c>
      <c r="B953" s="130" t="s">
        <v>1422</v>
      </c>
      <c r="C953" s="544" t="s">
        <v>87</v>
      </c>
      <c r="D953" s="549" t="s">
        <v>225</v>
      </c>
      <c r="E953" s="550" t="s">
        <v>194</v>
      </c>
      <c r="F953" s="1071"/>
      <c r="G953" s="214">
        <v>2021</v>
      </c>
      <c r="H953" s="176" t="s">
        <v>1593</v>
      </c>
      <c r="I953" s="176" t="s">
        <v>217</v>
      </c>
      <c r="J953" s="330" t="s">
        <v>196</v>
      </c>
      <c r="K953" s="176" t="s">
        <v>1181</v>
      </c>
      <c r="L953" s="176" t="s">
        <v>167</v>
      </c>
      <c r="M953" s="327" t="s">
        <v>870</v>
      </c>
      <c r="N953" s="55">
        <v>24.95</v>
      </c>
      <c r="O953" s="55">
        <f t="shared" si="2044"/>
        <v>27.36</v>
      </c>
      <c r="P953" s="55">
        <v>27.36</v>
      </c>
      <c r="Q953" s="55">
        <f t="shared" si="2045"/>
        <v>27.36</v>
      </c>
      <c r="R953" s="55">
        <f t="shared" si="2045"/>
        <v>27.36</v>
      </c>
      <c r="S953" s="55">
        <f t="shared" si="2045"/>
        <v>27.36</v>
      </c>
      <c r="T953" s="55">
        <f t="shared" si="2045"/>
        <v>27.36</v>
      </c>
      <c r="U953" s="55">
        <f t="shared" si="2179"/>
        <v>27.36</v>
      </c>
      <c r="V953" s="55">
        <f t="shared" si="2046"/>
        <v>27.36</v>
      </c>
      <c r="W953" s="55">
        <f t="shared" si="2046"/>
        <v>27.36</v>
      </c>
      <c r="X953" s="55">
        <v>27.36</v>
      </c>
      <c r="Y953" s="55">
        <f t="shared" ref="Y953:AA953" si="2207">X953</f>
        <v>27.36</v>
      </c>
      <c r="Z953" s="55">
        <f t="shared" si="2207"/>
        <v>27.36</v>
      </c>
      <c r="AA953" s="55">
        <f t="shared" si="2207"/>
        <v>27.36</v>
      </c>
      <c r="AB953" s="147">
        <f t="shared" si="2048"/>
        <v>2.1</v>
      </c>
      <c r="AC953" s="147">
        <v>2.1</v>
      </c>
      <c r="AD953" s="147">
        <f t="shared" ref="AD953:AJ953" si="2208">AC953</f>
        <v>2.1</v>
      </c>
      <c r="AE953" s="147">
        <f t="shared" si="2208"/>
        <v>2.1</v>
      </c>
      <c r="AF953" s="147">
        <f t="shared" si="2208"/>
        <v>2.1</v>
      </c>
      <c r="AG953" s="147">
        <f t="shared" si="2208"/>
        <v>2.1</v>
      </c>
      <c r="AH953" s="147">
        <f t="shared" si="2208"/>
        <v>2.1</v>
      </c>
      <c r="AI953" s="147">
        <f t="shared" si="2208"/>
        <v>2.1</v>
      </c>
      <c r="AJ953" s="147">
        <f t="shared" si="2208"/>
        <v>2.1</v>
      </c>
      <c r="AK953" s="147">
        <v>2.1</v>
      </c>
      <c r="AL953" s="147">
        <f t="shared" ref="AL953:AN953" si="2209">AK953</f>
        <v>2.1</v>
      </c>
      <c r="AM953" s="147">
        <f t="shared" si="2209"/>
        <v>2.1</v>
      </c>
      <c r="AN953" s="147">
        <f t="shared" si="2209"/>
        <v>2.1</v>
      </c>
      <c r="AO953" s="420">
        <v>0</v>
      </c>
      <c r="AP953" s="431">
        <f t="shared" si="2033"/>
        <v>0</v>
      </c>
      <c r="AQ953" s="385">
        <v>0</v>
      </c>
      <c r="AR953" s="237">
        <f t="shared" si="2034"/>
        <v>0</v>
      </c>
      <c r="AS953" s="96">
        <v>0</v>
      </c>
      <c r="AT953" s="431">
        <f t="shared" si="2035"/>
        <v>0</v>
      </c>
      <c r="AU953" s="420">
        <v>0</v>
      </c>
      <c r="AV953" s="431">
        <f t="shared" si="2036"/>
        <v>0</v>
      </c>
      <c r="AW953" s="385">
        <v>0</v>
      </c>
      <c r="AX953" s="431">
        <f t="shared" si="2037"/>
        <v>0</v>
      </c>
      <c r="AY953" s="386">
        <v>0</v>
      </c>
      <c r="AZ953" s="431">
        <f t="shared" si="2038"/>
        <v>0</v>
      </c>
      <c r="BA953" s="386">
        <v>0</v>
      </c>
      <c r="BB953" s="431">
        <f t="shared" si="2039"/>
        <v>0</v>
      </c>
      <c r="BC953" s="386">
        <v>0</v>
      </c>
      <c r="BD953" s="431">
        <f t="shared" si="2051"/>
        <v>0</v>
      </c>
      <c r="BE953" s="385">
        <v>0</v>
      </c>
      <c r="BF953" s="431">
        <f t="shared" si="2040"/>
        <v>0</v>
      </c>
      <c r="BG953" s="386">
        <v>0</v>
      </c>
      <c r="BH953" s="431">
        <f t="shared" si="2041"/>
        <v>0</v>
      </c>
      <c r="BI953" s="386">
        <v>0</v>
      </c>
      <c r="BJ953" s="431">
        <f t="shared" si="2042"/>
        <v>0</v>
      </c>
      <c r="BK953" s="385">
        <v>0</v>
      </c>
      <c r="BL953" s="445">
        <f t="shared" si="2043"/>
        <v>0</v>
      </c>
      <c r="BM953" s="77" t="s">
        <v>1594</v>
      </c>
      <c r="BN953" s="306"/>
      <c r="BO953" s="599"/>
      <c r="BP953" s="306" t="str">
        <f t="shared" si="2052"/>
        <v>M55015-KD1</v>
      </c>
    </row>
  </sheetData>
  <autoFilter ref="A3:BP953" xr:uid="{00000000-0009-0000-0000-000009000000}">
    <filterColumn colId="4">
      <filters>
        <filter val="Peripheral"/>
      </filters>
    </filterColumn>
    <filterColumn colId="67">
      <filters>
        <filter val="G1K28AA#ABA"/>
        <filter val="G1K28AA#ABB"/>
        <filter val="G1K28AA#UUF"/>
        <filter val="G1K28ET#ABB"/>
      </filters>
    </filterColumn>
  </autoFilter>
  <mergeCells count="19">
    <mergeCell ref="F182:F183"/>
    <mergeCell ref="F199:F387"/>
    <mergeCell ref="F388:F953"/>
    <mergeCell ref="F184:F198"/>
    <mergeCell ref="F50:F51"/>
    <mergeCell ref="F55:F58"/>
    <mergeCell ref="F59:F61"/>
    <mergeCell ref="F175:F177"/>
    <mergeCell ref="F178:F181"/>
    <mergeCell ref="F107:F136"/>
    <mergeCell ref="F146:F159"/>
    <mergeCell ref="F52:F54"/>
    <mergeCell ref="F160:F174"/>
    <mergeCell ref="F62:F106"/>
    <mergeCell ref="F4:F6"/>
    <mergeCell ref="F7:F22"/>
    <mergeCell ref="F25:F45"/>
    <mergeCell ref="F46:F47"/>
    <mergeCell ref="F48:F49"/>
  </mergeCells>
  <phoneticPr fontId="3" type="noConversion"/>
  <conditionalFormatting sqref="G4:G5">
    <cfRule type="duplicateValues" dxfId="27" priority="8"/>
  </conditionalFormatting>
  <conditionalFormatting sqref="G7">
    <cfRule type="duplicateValues" dxfId="26" priority="10"/>
  </conditionalFormatting>
  <conditionalFormatting sqref="G15">
    <cfRule type="duplicateValues" dxfId="25" priority="4"/>
  </conditionalFormatting>
  <conditionalFormatting sqref="G17">
    <cfRule type="duplicateValues" dxfId="24" priority="2"/>
  </conditionalFormatting>
  <conditionalFormatting sqref="G19">
    <cfRule type="duplicateValues" dxfId="23" priority="1"/>
  </conditionalFormatting>
  <conditionalFormatting sqref="G24">
    <cfRule type="duplicateValues" dxfId="22" priority="21"/>
  </conditionalFormatting>
  <conditionalFormatting sqref="G46">
    <cfRule type="duplicateValues" dxfId="21" priority="13"/>
  </conditionalFormatting>
  <conditionalFormatting sqref="G48">
    <cfRule type="duplicateValues" dxfId="20" priority="12"/>
  </conditionalFormatting>
  <conditionalFormatting sqref="G52">
    <cfRule type="duplicateValues" dxfId="19" priority="11"/>
  </conditionalFormatting>
  <conditionalFormatting sqref="G55">
    <cfRule type="duplicateValues" dxfId="18" priority="7"/>
  </conditionalFormatting>
  <conditionalFormatting sqref="G59">
    <cfRule type="duplicateValues" dxfId="17" priority="9"/>
  </conditionalFormatting>
  <conditionalFormatting sqref="G175">
    <cfRule type="duplicateValues" dxfId="16" priority="20"/>
  </conditionalFormatting>
  <conditionalFormatting sqref="G184">
    <cfRule type="duplicateValues" dxfId="15" priority="16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customProperties>
    <customPr name="IbpWorksheetKeyString_GUID" r:id="rId2"/>
  </customProperties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28"/>
  <sheetViews>
    <sheetView zoomScale="90" zoomScaleNormal="90" workbookViewId="0">
      <selection activeCell="C11" sqref="C11"/>
    </sheetView>
  </sheetViews>
  <sheetFormatPr defaultRowHeight="17.100000000000001"/>
  <cols>
    <col min="2" max="2" width="19" bestFit="1" customWidth="1"/>
    <col min="3" max="5" width="16" customWidth="1"/>
    <col min="6" max="6" width="18.375" customWidth="1"/>
    <col min="7" max="7" width="13.625" customWidth="1"/>
    <col min="8" max="8" width="14.375" bestFit="1" customWidth="1"/>
  </cols>
  <sheetData>
    <row r="2" spans="2:8" ht="17.45" thickBot="1"/>
    <row r="3" spans="2:8" ht="17.45" thickBot="1">
      <c r="B3" s="48" t="s">
        <v>30</v>
      </c>
      <c r="C3" s="43" t="s">
        <v>1595</v>
      </c>
      <c r="D3" s="43" t="s">
        <v>1596</v>
      </c>
      <c r="E3" s="44" t="s">
        <v>1597</v>
      </c>
      <c r="F3" s="43" t="s">
        <v>34</v>
      </c>
      <c r="H3" s="49"/>
    </row>
    <row r="4" spans="2:8" ht="17.45" thickBot="1">
      <c r="B4" s="42" t="s">
        <v>35</v>
      </c>
      <c r="C4" s="43">
        <f>'FY26'!AM1</f>
        <v>1157181.4299999997</v>
      </c>
      <c r="D4" s="43">
        <f>'FY26'!AO1</f>
        <v>993871.48000000056</v>
      </c>
      <c r="E4" s="44">
        <f>'FY26'!AQ1</f>
        <v>831870.14</v>
      </c>
      <c r="F4" s="43">
        <f>SUM(C4:E4)</f>
        <v>2982923.0500000003</v>
      </c>
    </row>
    <row r="5" spans="2:8" ht="17.45" thickBot="1">
      <c r="B5" s="42" t="s">
        <v>36</v>
      </c>
      <c r="C5" s="43"/>
      <c r="D5" s="43"/>
      <c r="E5" s="43"/>
      <c r="F5" s="43"/>
    </row>
    <row r="6" spans="2:8" ht="17.45" thickBot="1">
      <c r="B6" s="45" t="s">
        <v>37</v>
      </c>
      <c r="C6" s="46"/>
      <c r="D6" s="46"/>
      <c r="E6" s="47"/>
      <c r="F6" s="43"/>
      <c r="H6" t="s">
        <v>38</v>
      </c>
    </row>
    <row r="7" spans="2:8" ht="17.45" thickBot="1">
      <c r="B7" s="42" t="s">
        <v>39</v>
      </c>
      <c r="C7" s="43">
        <f>SUM(C4:C6)</f>
        <v>1157181.4299999997</v>
      </c>
      <c r="D7" s="43">
        <f>SUM(D4:D6)</f>
        <v>993871.48000000056</v>
      </c>
      <c r="E7" s="43">
        <f>SUM(E4:E6)</f>
        <v>831870.14</v>
      </c>
      <c r="F7" s="43">
        <f>SUM(C7:E7)</f>
        <v>2982923.0500000003</v>
      </c>
      <c r="G7" s="759"/>
    </row>
    <row r="8" spans="2:8">
      <c r="G8" s="2"/>
      <c r="H8" t="s">
        <v>40</v>
      </c>
    </row>
    <row r="9" spans="2:8" ht="17.45" thickBot="1">
      <c r="G9" s="2"/>
    </row>
    <row r="10" spans="2:8" ht="17.45" thickBot="1">
      <c r="B10" s="48" t="s">
        <v>30</v>
      </c>
      <c r="C10" s="43" t="s">
        <v>1598</v>
      </c>
      <c r="D10" s="43" t="s">
        <v>1599</v>
      </c>
      <c r="E10" s="44" t="s">
        <v>1600</v>
      </c>
      <c r="F10" s="43" t="s">
        <v>44</v>
      </c>
      <c r="G10" s="2"/>
      <c r="H10" t="s">
        <v>45</v>
      </c>
    </row>
    <row r="11" spans="2:8" ht="17.45" thickBot="1">
      <c r="B11" s="42" t="s">
        <v>35</v>
      </c>
      <c r="C11" s="43">
        <f>'FY26'!AS1</f>
        <v>317913.93</v>
      </c>
      <c r="D11" s="43">
        <f>'FY26'!AU1</f>
        <v>675150.52000000014</v>
      </c>
      <c r="E11" s="44">
        <f>'FY26'!AW1</f>
        <v>559467.05000000005</v>
      </c>
      <c r="F11" s="43">
        <f>SUM(C11:E11)</f>
        <v>1552531.5000000002</v>
      </c>
      <c r="G11" s="5"/>
    </row>
    <row r="12" spans="2:8" ht="17.45" thickBot="1">
      <c r="B12" s="42" t="s">
        <v>36</v>
      </c>
      <c r="C12" s="43"/>
      <c r="D12" s="43"/>
      <c r="E12" s="43"/>
      <c r="F12" s="43"/>
      <c r="G12" s="2"/>
      <c r="H12" t="s">
        <v>46</v>
      </c>
    </row>
    <row r="13" spans="2:8" ht="17.45" thickBot="1">
      <c r="B13" s="45" t="s">
        <v>37</v>
      </c>
      <c r="C13" s="46"/>
      <c r="D13" s="46"/>
      <c r="E13" s="47"/>
      <c r="F13" s="43"/>
      <c r="G13" s="2"/>
    </row>
    <row r="14" spans="2:8" ht="17.45" thickBot="1">
      <c r="B14" s="42" t="s">
        <v>39</v>
      </c>
      <c r="C14" s="43">
        <f>SUM(C11:C13)</f>
        <v>317913.93</v>
      </c>
      <c r="D14" s="43">
        <f>SUM(D11:D13)</f>
        <v>675150.52000000014</v>
      </c>
      <c r="E14" s="43">
        <f>SUM(E11:E13)</f>
        <v>559467.05000000005</v>
      </c>
      <c r="F14" s="43">
        <f>SUM(C14:E14)</f>
        <v>1552531.5000000002</v>
      </c>
      <c r="G14" s="759"/>
      <c r="H14" t="s">
        <v>47</v>
      </c>
    </row>
    <row r="15" spans="2:8">
      <c r="G15" s="2"/>
      <c r="H15" t="s">
        <v>48</v>
      </c>
    </row>
    <row r="16" spans="2:8" ht="17.45" thickBot="1">
      <c r="G16" s="2"/>
    </row>
    <row r="17" spans="2:8" ht="17.45" thickBot="1">
      <c r="B17" s="48" t="s">
        <v>30</v>
      </c>
      <c r="C17" s="43" t="s">
        <v>1601</v>
      </c>
      <c r="D17" s="43" t="s">
        <v>1602</v>
      </c>
      <c r="E17" s="44" t="s">
        <v>1603</v>
      </c>
      <c r="F17" s="43" t="s">
        <v>52</v>
      </c>
      <c r="G17" s="2"/>
      <c r="H17" t="s">
        <v>53</v>
      </c>
    </row>
    <row r="18" spans="2:8" ht="17.45" thickBot="1">
      <c r="B18" s="42" t="s">
        <v>35</v>
      </c>
      <c r="C18" s="43">
        <f>'FY26'!AY1</f>
        <v>484005.59999999992</v>
      </c>
      <c r="D18" s="43">
        <f>'FY26'!BA1</f>
        <v>492624.27</v>
      </c>
      <c r="E18" s="44">
        <f>'FY26'!BC1</f>
        <v>433919.33173102507</v>
      </c>
      <c r="F18" s="43">
        <f>SUM(C18:E18)</f>
        <v>1410549.201731025</v>
      </c>
      <c r="G18" s="5"/>
    </row>
    <row r="19" spans="2:8" ht="17.45" thickBot="1">
      <c r="B19" s="42" t="s">
        <v>36</v>
      </c>
      <c r="C19" s="43"/>
      <c r="D19" s="43"/>
      <c r="E19" s="43"/>
      <c r="F19" s="43"/>
      <c r="G19" s="35"/>
    </row>
    <row r="20" spans="2:8" ht="17.45" thickBot="1">
      <c r="B20" s="45" t="s">
        <v>37</v>
      </c>
      <c r="C20" s="46"/>
      <c r="D20" s="46"/>
      <c r="E20" s="47"/>
      <c r="F20" s="43"/>
      <c r="G20" s="35"/>
    </row>
    <row r="21" spans="2:8" ht="17.45" thickBot="1">
      <c r="B21" s="42" t="s">
        <v>39</v>
      </c>
      <c r="C21" s="43">
        <f>SUM(C18:C20)</f>
        <v>484005.59999999992</v>
      </c>
      <c r="D21" s="43">
        <f>SUM(D18:D20)</f>
        <v>492624.27</v>
      </c>
      <c r="E21" s="43">
        <f>SUM(E18:E20)</f>
        <v>433919.33173102507</v>
      </c>
      <c r="F21" s="43">
        <f>SUM(C21:E21)</f>
        <v>1410549.201731025</v>
      </c>
      <c r="G21" s="760"/>
    </row>
    <row r="22" spans="2:8">
      <c r="E22" s="343"/>
    </row>
    <row r="23" spans="2:8" ht="17.45" thickBot="1"/>
    <row r="24" spans="2:8" ht="17.45" thickBot="1">
      <c r="B24" s="48" t="s">
        <v>30</v>
      </c>
      <c r="C24" s="43" t="s">
        <v>1604</v>
      </c>
      <c r="D24" s="43" t="s">
        <v>1605</v>
      </c>
      <c r="E24" s="44" t="s">
        <v>1606</v>
      </c>
      <c r="F24" s="43" t="s">
        <v>57</v>
      </c>
    </row>
    <row r="25" spans="2:8" ht="17.45" thickBot="1">
      <c r="B25" s="42" t="s">
        <v>35</v>
      </c>
      <c r="C25" s="43">
        <f>'FY26'!BE1</f>
        <v>404441.81865411968</v>
      </c>
      <c r="D25" s="43">
        <f>'FY26'!BG1</f>
        <v>460924.39540742722</v>
      </c>
      <c r="E25" s="44">
        <f>'FY26'!BI1</f>
        <v>399031.08229714807</v>
      </c>
      <c r="F25" s="43">
        <f>SUM(C25:E25)</f>
        <v>1264397.2963586948</v>
      </c>
    </row>
    <row r="26" spans="2:8" ht="17.45" thickBot="1">
      <c r="B26" s="42" t="s">
        <v>36</v>
      </c>
      <c r="C26" s="43"/>
      <c r="D26" s="43"/>
      <c r="E26" s="44"/>
      <c r="F26" s="43"/>
    </row>
    <row r="27" spans="2:8" ht="17.45" thickBot="1">
      <c r="B27" s="45" t="s">
        <v>37</v>
      </c>
      <c r="C27" s="46"/>
      <c r="D27" s="46"/>
      <c r="E27" s="47"/>
      <c r="F27" s="46"/>
    </row>
    <row r="28" spans="2:8" ht="17.45" thickBot="1">
      <c r="B28" s="42" t="s">
        <v>39</v>
      </c>
      <c r="C28" s="43">
        <f>SUM(C25:C27)</f>
        <v>404441.81865411968</v>
      </c>
      <c r="D28" s="43">
        <f>SUM(D25:D27)</f>
        <v>460924.39540742722</v>
      </c>
      <c r="E28" s="43">
        <f>SUM(E25:E27)</f>
        <v>399031.08229714807</v>
      </c>
      <c r="F28" s="43">
        <f>SUM(C28:E28)</f>
        <v>1264397.2963586948</v>
      </c>
      <c r="H28" s="4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143"/>
  <sheetViews>
    <sheetView topLeftCell="A43" zoomScale="85" zoomScaleNormal="85" workbookViewId="0">
      <selection activeCell="F46" sqref="F46"/>
    </sheetView>
  </sheetViews>
  <sheetFormatPr defaultRowHeight="17.100000000000001"/>
  <cols>
    <col min="1" max="1" width="2.375" customWidth="1"/>
    <col min="2" max="2" width="34.375" bestFit="1" customWidth="1"/>
    <col min="3" max="3" width="22.375" customWidth="1"/>
    <col min="4" max="7" width="25.75" customWidth="1"/>
    <col min="8" max="8" width="18.375" customWidth="1"/>
    <col min="9" max="9" width="13.625" bestFit="1" customWidth="1"/>
    <col min="10" max="10" width="10.875" bestFit="1" customWidth="1"/>
  </cols>
  <sheetData>
    <row r="3" spans="2:7" ht="17.45" thickBot="1">
      <c r="B3" s="20" t="s">
        <v>58</v>
      </c>
      <c r="C3" s="21"/>
      <c r="D3" s="21"/>
      <c r="E3" s="21"/>
      <c r="F3" s="21"/>
      <c r="G3" s="21"/>
    </row>
    <row r="4" spans="2:7" ht="36.950000000000003" customHeight="1" thickBot="1">
      <c r="B4" s="22"/>
      <c r="C4" s="23" t="s">
        <v>59</v>
      </c>
      <c r="D4" s="31">
        <v>45962</v>
      </c>
      <c r="E4" s="31">
        <v>45992</v>
      </c>
      <c r="F4" s="31">
        <v>46023</v>
      </c>
      <c r="G4" s="24" t="s">
        <v>1607</v>
      </c>
    </row>
    <row r="5" spans="2:7" ht="17.45" thickBot="1">
      <c r="B5" s="1007" t="s">
        <v>839</v>
      </c>
      <c r="C5" s="26" t="s">
        <v>62</v>
      </c>
      <c r="D5" s="26">
        <f>SUM('FY26'!AM151:AM174)*0.25</f>
        <v>1120.5</v>
      </c>
      <c r="E5" s="26">
        <f>SUM('FY26'!AO151:AO174)*0.25</f>
        <v>652.5</v>
      </c>
      <c r="F5" s="26">
        <f>SUM('FY26'!AQ151:AQ174)*0.25</f>
        <v>146.5</v>
      </c>
      <c r="G5" s="26">
        <f>SUM(D5:F5)</f>
        <v>1919.5</v>
      </c>
    </row>
    <row r="6" spans="2:7" ht="17.45" thickBot="1">
      <c r="B6" s="1008"/>
      <c r="C6" s="26" t="s">
        <v>63</v>
      </c>
      <c r="D6" s="26">
        <f>SUM('FY26'!AM6:AM37)</f>
        <v>176215.73</v>
      </c>
      <c r="E6" s="26">
        <f>SUM('FY26'!AO6:AO37)</f>
        <v>176549.10000000003</v>
      </c>
      <c r="F6" s="26">
        <f>SUM('FY26'!AQ6:AQ37)</f>
        <v>99641.87</v>
      </c>
      <c r="G6" s="26">
        <f>SUM(D6:F6)</f>
        <v>452406.70000000007</v>
      </c>
    </row>
    <row r="7" spans="2:7" ht="17.45" thickBot="1">
      <c r="B7" s="1008"/>
      <c r="C7" s="26" t="s">
        <v>64</v>
      </c>
      <c r="D7" s="26">
        <v>0</v>
      </c>
      <c r="E7" s="26">
        <v>0</v>
      </c>
      <c r="F7" s="26">
        <v>0</v>
      </c>
      <c r="G7" s="26">
        <f t="shared" ref="G7:G24" si="0">SUM(D7:F7)</f>
        <v>0</v>
      </c>
    </row>
    <row r="8" spans="2:7" ht="17.45" thickBot="1">
      <c r="B8" s="1008"/>
      <c r="C8" s="26" t="s">
        <v>65</v>
      </c>
      <c r="D8" s="26">
        <f>SUM('FY26'!AM44:AM64)</f>
        <v>1130.2099999999998</v>
      </c>
      <c r="E8" s="26">
        <f>SUM('FY26'!AO44:AO64)</f>
        <v>0</v>
      </c>
      <c r="F8" s="26">
        <f>SUM('FY26'!AQ44:AQ64)</f>
        <v>1396.8</v>
      </c>
      <c r="G8" s="26">
        <f t="shared" si="0"/>
        <v>2527.0099999999998</v>
      </c>
    </row>
    <row r="9" spans="2:7" ht="17.45" thickBot="1">
      <c r="B9" s="1008"/>
      <c r="C9" s="26" t="s">
        <v>66</v>
      </c>
      <c r="D9" s="26">
        <f>SUM('FY26'!AM65:AM66)</f>
        <v>0</v>
      </c>
      <c r="E9" s="26">
        <f>SUM('FY26'!AO65:AO66)</f>
        <v>0</v>
      </c>
      <c r="F9" s="26">
        <f>SUM('FY26'!AQ65:AQ66)</f>
        <v>0</v>
      </c>
      <c r="G9" s="26">
        <f t="shared" si="0"/>
        <v>0</v>
      </c>
    </row>
    <row r="10" spans="2:7" ht="17.45" thickBot="1">
      <c r="B10" s="1008"/>
      <c r="C10" s="26" t="s">
        <v>67</v>
      </c>
      <c r="D10" s="26">
        <f>SUM('FY26'!AM71:AM73)</f>
        <v>6920.4</v>
      </c>
      <c r="E10" s="26">
        <f>SUM('FY26'!AO71:AO73)</f>
        <v>4455.6000000000004</v>
      </c>
      <c r="F10" s="26">
        <f>SUM('FY26'!AQ71:AQ73)</f>
        <v>1611.6000000000001</v>
      </c>
      <c r="G10" s="26">
        <f t="shared" si="0"/>
        <v>12987.6</v>
      </c>
    </row>
    <row r="11" spans="2:7" ht="17.45" thickBot="1">
      <c r="B11" s="1008"/>
      <c r="C11" s="26" t="s">
        <v>68</v>
      </c>
      <c r="D11" s="26">
        <f>SUM('FY26'!AM69:AM70)</f>
        <v>0</v>
      </c>
      <c r="E11" s="26">
        <f>SUM('FY26'!AO69:AO70)</f>
        <v>0</v>
      </c>
      <c r="F11" s="26">
        <f>SUM('FY26'!AQ69:AQ70)</f>
        <v>0</v>
      </c>
      <c r="G11" s="26">
        <f t="shared" si="0"/>
        <v>0</v>
      </c>
    </row>
    <row r="12" spans="2:7" ht="17.45" thickBot="1">
      <c r="B12" s="1008"/>
      <c r="C12" s="26" t="s">
        <v>69</v>
      </c>
      <c r="D12" s="26">
        <f>SUM('FY26'!AM78:AM79)</f>
        <v>3308.8</v>
      </c>
      <c r="E12" s="26">
        <f>SUM('FY26'!AO78:AO79)</f>
        <v>6016</v>
      </c>
      <c r="F12" s="26">
        <f>SUM('FY26'!AQ78:AQ79)</f>
        <v>7748.8</v>
      </c>
      <c r="G12" s="26">
        <f t="shared" si="0"/>
        <v>17073.599999999999</v>
      </c>
    </row>
    <row r="13" spans="2:7" ht="17.45" thickBot="1">
      <c r="B13" s="1008"/>
      <c r="C13" s="26" t="s">
        <v>71</v>
      </c>
      <c r="D13" s="26"/>
      <c r="E13" s="26"/>
      <c r="F13" s="26"/>
      <c r="G13" s="26">
        <f t="shared" ref="G13:G15" si="1">SUM(D13:F13)</f>
        <v>0</v>
      </c>
    </row>
    <row r="14" spans="2:7" ht="17.45" thickBot="1">
      <c r="B14" s="1008"/>
      <c r="C14" s="25" t="s">
        <v>72</v>
      </c>
      <c r="D14" s="27">
        <f>SUM('FY26'!AM297:AM437)</f>
        <v>88881.419999999955</v>
      </c>
      <c r="E14" s="26">
        <f>SUM('FY26'!AO297:AO437)</f>
        <v>64729.69999999999</v>
      </c>
      <c r="F14" s="26">
        <f>SUM('FY26'!AQ297:AQ437)</f>
        <v>121343.65999999996</v>
      </c>
      <c r="G14" s="26">
        <f>SUM(D14:F14)</f>
        <v>274954.77999999991</v>
      </c>
    </row>
    <row r="15" spans="2:7" ht="17.45" thickBot="1">
      <c r="B15" s="1009"/>
      <c r="C15" s="28" t="s">
        <v>73</v>
      </c>
      <c r="D15" s="26">
        <f>SUM('FY26'!AM438:AM797)</f>
        <v>483834.76000000007</v>
      </c>
      <c r="E15" s="26">
        <f>SUM('FY26'!AO438:AO797)</f>
        <v>411048.44000000006</v>
      </c>
      <c r="F15" s="26">
        <f>SUM('FY26'!AQ438:AQ797)</f>
        <v>416035.41000000003</v>
      </c>
      <c r="G15" s="26">
        <f t="shared" si="1"/>
        <v>1310918.6100000003</v>
      </c>
    </row>
    <row r="16" spans="2:7" ht="17.45" thickBot="1">
      <c r="B16" s="1010" t="s">
        <v>840</v>
      </c>
      <c r="C16" s="26" t="s">
        <v>75</v>
      </c>
      <c r="D16" s="26">
        <f>SUM('FY26'!AM81:AM150)+SUM('FY26'!AM151:AM175)*0.75</f>
        <v>36712.699999999997</v>
      </c>
      <c r="E16" s="26">
        <f>SUM('FY26'!AO81:AO150)+SUM('FY26'!AO151:AO175)*0.75</f>
        <v>48835.840000000004</v>
      </c>
      <c r="F16" s="26">
        <f>SUM('FY26'!AQ81:AQ150)+SUM('FY26'!AQ151:AQ175)*0.75</f>
        <v>30785</v>
      </c>
      <c r="G16" s="26">
        <f t="shared" si="0"/>
        <v>116333.54000000001</v>
      </c>
    </row>
    <row r="17" spans="2:7" ht="17.45" thickBot="1">
      <c r="B17" s="1011"/>
      <c r="C17" s="26" t="s">
        <v>69</v>
      </c>
      <c r="D17" s="26">
        <f>SUM('FY26'!AM176:AM197)</f>
        <v>7909.04</v>
      </c>
      <c r="E17" s="26">
        <f>SUM('FY26'!AO176:AO197)</f>
        <v>676.4</v>
      </c>
      <c r="F17" s="26">
        <f>SUM('FY26'!AQ176:AQ197)</f>
        <v>447.9</v>
      </c>
      <c r="G17" s="26">
        <f t="shared" si="0"/>
        <v>9033.34</v>
      </c>
    </row>
    <row r="18" spans="2:7" ht="17.45" thickBot="1">
      <c r="B18" s="1011"/>
      <c r="C18" s="26" t="s">
        <v>76</v>
      </c>
      <c r="D18" s="26">
        <f>SUM('FY26'!AM199:AM216)</f>
        <v>36956.799999999996</v>
      </c>
      <c r="E18" s="26">
        <f>SUM('FY26'!AO199:AO216)</f>
        <v>44685.68</v>
      </c>
      <c r="F18" s="26">
        <f>SUM('FY26'!AQ199:AQ216)</f>
        <v>15385.759999999998</v>
      </c>
      <c r="G18" s="26">
        <f t="shared" si="0"/>
        <v>97028.239999999991</v>
      </c>
    </row>
    <row r="19" spans="2:7" ht="17.45" thickBot="1">
      <c r="B19" s="1011"/>
      <c r="C19" s="26" t="s">
        <v>77</v>
      </c>
      <c r="D19" s="26">
        <f>SUM('FY26'!AM217:AM219)</f>
        <v>0</v>
      </c>
      <c r="E19" s="26">
        <f>SUM('FY26'!AO217:AO219)</f>
        <v>0</v>
      </c>
      <c r="F19" s="26">
        <f>SUM('FY26'!AQ217:AQ219)</f>
        <v>0</v>
      </c>
      <c r="G19" s="26">
        <f t="shared" si="0"/>
        <v>0</v>
      </c>
    </row>
    <row r="20" spans="2:7" ht="17.45" thickBot="1">
      <c r="B20" s="1011"/>
      <c r="C20" s="26" t="s">
        <v>78</v>
      </c>
      <c r="D20" s="26">
        <f>SUM('FY26'!AM220:AM223)</f>
        <v>0</v>
      </c>
      <c r="E20" s="26">
        <f>SUM('FY26'!AO220:AO223)</f>
        <v>0</v>
      </c>
      <c r="F20" s="26">
        <f>SUM('FY26'!AQ220:AQ223)</f>
        <v>0</v>
      </c>
      <c r="G20" s="26">
        <f t="shared" si="0"/>
        <v>0</v>
      </c>
    </row>
    <row r="21" spans="2:7" ht="17.45" thickBot="1">
      <c r="B21" s="1011"/>
      <c r="C21" s="26" t="s">
        <v>79</v>
      </c>
      <c r="D21" s="26">
        <v>0</v>
      </c>
      <c r="E21" s="26">
        <v>0</v>
      </c>
      <c r="F21" s="26">
        <v>0</v>
      </c>
      <c r="G21" s="26">
        <f t="shared" si="0"/>
        <v>0</v>
      </c>
    </row>
    <row r="22" spans="2:7" ht="17.45" thickBot="1">
      <c r="B22" s="1011"/>
      <c r="C22" s="26" t="s">
        <v>80</v>
      </c>
      <c r="D22" s="26">
        <f>SUM('FY26'!AM226:AM254)</f>
        <v>23010.92</v>
      </c>
      <c r="E22" s="26">
        <f>SUM('FY26'!AO226:AO254)</f>
        <v>13362.9</v>
      </c>
      <c r="F22" s="26">
        <f>SUM('FY26'!AQ226:AQ254)</f>
        <v>9984.6</v>
      </c>
      <c r="G22" s="26">
        <f t="shared" si="0"/>
        <v>46358.42</v>
      </c>
    </row>
    <row r="23" spans="2:7" ht="17.45" thickBot="1">
      <c r="B23" s="1011"/>
      <c r="C23" s="26" t="s">
        <v>72</v>
      </c>
      <c r="D23" s="27">
        <f>SUM('FY26'!AM255:AM296)</f>
        <v>26891.049999999996</v>
      </c>
      <c r="E23" s="26">
        <f>SUM('FY26'!AO255:AO296)</f>
        <v>31958.6</v>
      </c>
      <c r="F23" s="26">
        <f>SUM('FY26'!AQ255:AQ296)</f>
        <v>15694.12</v>
      </c>
      <c r="G23" s="26">
        <f>SUM(D23:F23)</f>
        <v>74543.76999999999</v>
      </c>
    </row>
    <row r="24" spans="2:7" ht="17.45" thickBot="1">
      <c r="B24" s="1012"/>
      <c r="C24" s="26" t="s">
        <v>73</v>
      </c>
      <c r="D24" s="26">
        <f>SUM('FY26'!AM798:AM1054)</f>
        <v>264289.09999999998</v>
      </c>
      <c r="E24" s="26">
        <f>SUM('FY26'!AO798:AO1054)</f>
        <v>190900.71999999994</v>
      </c>
      <c r="F24" s="26">
        <f>SUM('FY26'!AQ798:AQ1054)</f>
        <v>111648.12000000001</v>
      </c>
      <c r="G24" s="26">
        <f t="shared" si="0"/>
        <v>566837.93999999994</v>
      </c>
    </row>
    <row r="25" spans="2:7" ht="17.45" thickBot="1">
      <c r="B25" s="21"/>
      <c r="C25" s="21"/>
      <c r="D25" s="21"/>
      <c r="E25" s="21"/>
      <c r="F25" s="21"/>
      <c r="G25" s="29">
        <f>SUM(G5:G24)</f>
        <v>2982923.05</v>
      </c>
    </row>
    <row r="26" spans="2:7">
      <c r="B26" s="21"/>
      <c r="C26" s="21"/>
      <c r="D26" s="21"/>
      <c r="E26" s="21"/>
      <c r="F26" s="21"/>
      <c r="G26" s="21"/>
    </row>
    <row r="27" spans="2:7" ht="17.45" thickBot="1">
      <c r="B27" s="20" t="s">
        <v>58</v>
      </c>
      <c r="C27" s="21"/>
      <c r="D27" s="21"/>
      <c r="E27" s="21"/>
      <c r="F27" s="21"/>
      <c r="G27" s="21"/>
    </row>
    <row r="28" spans="2:7" ht="17.45" thickBot="1">
      <c r="B28" s="38"/>
      <c r="C28" s="23" t="s">
        <v>81</v>
      </c>
      <c r="D28" s="31">
        <v>45962</v>
      </c>
      <c r="E28" s="31">
        <v>45992</v>
      </c>
      <c r="F28" s="31">
        <v>46023</v>
      </c>
      <c r="G28" s="24" t="s">
        <v>1607</v>
      </c>
    </row>
    <row r="29" spans="2:7" ht="17.45" thickBot="1">
      <c r="B29" s="1006" t="s">
        <v>82</v>
      </c>
      <c r="C29" s="26" t="s">
        <v>83</v>
      </c>
      <c r="D29" s="26"/>
      <c r="E29" s="26"/>
      <c r="F29" s="26"/>
      <c r="G29" s="26"/>
    </row>
    <row r="30" spans="2:7" ht="17.45" thickBot="1">
      <c r="B30" s="1006"/>
      <c r="C30" s="26" t="s">
        <v>84</v>
      </c>
      <c r="D30" s="26"/>
      <c r="E30" s="26"/>
      <c r="F30" s="26"/>
      <c r="G30" s="26"/>
    </row>
    <row r="31" spans="2:7" ht="17.45" thickBot="1">
      <c r="B31" s="1006"/>
      <c r="C31" s="26" t="s">
        <v>85</v>
      </c>
      <c r="D31" s="26"/>
      <c r="E31" s="26"/>
      <c r="F31" s="26"/>
      <c r="G31" s="26"/>
    </row>
    <row r="32" spans="2:7" ht="17.45" thickBot="1">
      <c r="B32" s="1006"/>
      <c r="C32" s="26" t="s">
        <v>86</v>
      </c>
      <c r="D32" s="26"/>
      <c r="E32" s="26"/>
      <c r="F32" s="26"/>
      <c r="G32" s="26"/>
    </row>
    <row r="33" spans="2:7" ht="17.45" thickBot="1">
      <c r="B33" s="1006"/>
      <c r="C33" s="26" t="s">
        <v>87</v>
      </c>
      <c r="D33" s="30">
        <f>SUM(D5:D24)</f>
        <v>1157181.4300000002</v>
      </c>
      <c r="E33" s="30">
        <f>SUM(E5:E24)</f>
        <v>993871.4800000001</v>
      </c>
      <c r="F33" s="30">
        <f>SUM(F5:F24)</f>
        <v>831870.14</v>
      </c>
      <c r="G33" s="26">
        <f>SUM(D33:F33)</f>
        <v>2982923.0500000003</v>
      </c>
    </row>
    <row r="34" spans="2:7" ht="17.45" thickBot="1">
      <c r="B34" s="1006"/>
      <c r="C34" s="26" t="s">
        <v>88</v>
      </c>
      <c r="D34" s="26"/>
      <c r="E34" s="26"/>
      <c r="F34" s="26"/>
      <c r="G34" s="26"/>
    </row>
    <row r="35" spans="2:7" ht="17.45" thickBot="1">
      <c r="B35" s="21"/>
      <c r="C35" s="21"/>
      <c r="D35" s="21"/>
      <c r="E35" s="21"/>
      <c r="F35" s="29" t="s">
        <v>89</v>
      </c>
      <c r="G35" s="30"/>
    </row>
    <row r="38" spans="2:7" ht="17.45" thickBot="1">
      <c r="B38" s="20" t="s">
        <v>90</v>
      </c>
      <c r="C38" s="21"/>
      <c r="D38" s="21"/>
      <c r="E38" s="21"/>
      <c r="F38" s="21"/>
      <c r="G38" s="21"/>
    </row>
    <row r="39" spans="2:7" ht="30" customHeight="1" thickBot="1">
      <c r="B39" s="22"/>
      <c r="C39" s="23" t="s">
        <v>59</v>
      </c>
      <c r="D39" s="31">
        <v>46054</v>
      </c>
      <c r="E39" s="31">
        <v>46082</v>
      </c>
      <c r="F39" s="31">
        <v>46113</v>
      </c>
      <c r="G39" s="24" t="s">
        <v>1608</v>
      </c>
    </row>
    <row r="40" spans="2:7" ht="17.45" thickBot="1">
      <c r="B40" s="1007" t="s">
        <v>61</v>
      </c>
      <c r="C40" s="26" t="s">
        <v>62</v>
      </c>
      <c r="D40" s="26">
        <f>SUM('FY26'!AS151:AS174)*0.25</f>
        <v>0</v>
      </c>
      <c r="E40" s="26">
        <f>SUM('FY26'!AU151:AU173)*0.25</f>
        <v>328.3</v>
      </c>
      <c r="F40" s="26">
        <f>SUM('FY26'!AW151:AW174)*0.25</f>
        <v>0</v>
      </c>
      <c r="G40" s="26">
        <f>SUM(D40:F40)</f>
        <v>328.3</v>
      </c>
    </row>
    <row r="41" spans="2:7" ht="17.45" thickBot="1">
      <c r="B41" s="1008"/>
      <c r="C41" s="26" t="s">
        <v>63</v>
      </c>
      <c r="D41" s="26">
        <f>SUM('FY26'!AS6:AS37)</f>
        <v>0</v>
      </c>
      <c r="E41" s="26">
        <f>SUM('FY26'!AU6:AU37)</f>
        <v>114682.77</v>
      </c>
      <c r="F41" s="26">
        <f>SUM('FY26'!AW6:AW37)</f>
        <v>83319.830000000016</v>
      </c>
      <c r="G41" s="26">
        <f t="shared" ref="G41:G59" si="2">SUM(D41:F41)</f>
        <v>198002.60000000003</v>
      </c>
    </row>
    <row r="42" spans="2:7" ht="17.45" thickBot="1">
      <c r="B42" s="1008"/>
      <c r="C42" s="26" t="s">
        <v>64</v>
      </c>
      <c r="D42" s="26">
        <v>0</v>
      </c>
      <c r="E42" s="26">
        <v>0</v>
      </c>
      <c r="F42" s="26">
        <v>0</v>
      </c>
      <c r="G42" s="26">
        <f t="shared" si="2"/>
        <v>0</v>
      </c>
    </row>
    <row r="43" spans="2:7" ht="17.45" thickBot="1">
      <c r="B43" s="1008"/>
      <c r="C43" s="26" t="s">
        <v>65</v>
      </c>
      <c r="D43" s="26">
        <f>SUM('FY26'!AS44:AS64)</f>
        <v>0</v>
      </c>
      <c r="E43" s="26">
        <f>SUM('FY26'!AU44:AU64)</f>
        <v>0</v>
      </c>
      <c r="F43" s="26">
        <f>SUM('FY26'!AW44:AW64)</f>
        <v>0</v>
      </c>
      <c r="G43" s="26">
        <f t="shared" si="2"/>
        <v>0</v>
      </c>
    </row>
    <row r="44" spans="2:7" ht="17.45" thickBot="1">
      <c r="B44" s="1008"/>
      <c r="C44" s="26" t="s">
        <v>66</v>
      </c>
      <c r="D44" s="26">
        <f>SUM('FY26'!AS65:AS66)</f>
        <v>0</v>
      </c>
      <c r="E44" s="26">
        <f>SUM('FY26'!AU65:AU66)</f>
        <v>0</v>
      </c>
      <c r="F44" s="26">
        <f>SUM('FY26'!AQ65:AQ66)</f>
        <v>0</v>
      </c>
      <c r="G44" s="26">
        <f t="shared" si="2"/>
        <v>0</v>
      </c>
    </row>
    <row r="45" spans="2:7" ht="17.45" thickBot="1">
      <c r="B45" s="1008"/>
      <c r="C45" s="26" t="s">
        <v>67</v>
      </c>
      <c r="D45" s="26">
        <f>SUM('FY26'!AS71:AS73)</f>
        <v>0</v>
      </c>
      <c r="E45" s="26">
        <f>SUM('FY26'!AU71:AU73)</f>
        <v>534.4</v>
      </c>
      <c r="F45" s="26">
        <f>SUM('FY26'!AW71:AW73)</f>
        <v>888.43999999999994</v>
      </c>
      <c r="G45" s="26">
        <f t="shared" si="2"/>
        <v>1422.84</v>
      </c>
    </row>
    <row r="46" spans="2:7" ht="17.45" thickBot="1">
      <c r="B46" s="1008"/>
      <c r="C46" s="26" t="s">
        <v>68</v>
      </c>
      <c r="D46" s="26">
        <f>SUM('FY26'!AS104:AS105)</f>
        <v>0</v>
      </c>
      <c r="E46" s="26">
        <f>SUM('FY26'!AO104:AO105)</f>
        <v>0</v>
      </c>
      <c r="F46" s="26">
        <f>SUM('FY26'!AQ104:AQ105)</f>
        <v>0</v>
      </c>
      <c r="G46" s="26">
        <f t="shared" si="2"/>
        <v>0</v>
      </c>
    </row>
    <row r="47" spans="2:7" ht="17.45" thickBot="1">
      <c r="B47" s="1008"/>
      <c r="C47" s="26" t="s">
        <v>69</v>
      </c>
      <c r="D47" s="26">
        <f>SUM('FY26'!AS78:AS80)</f>
        <v>0</v>
      </c>
      <c r="E47" s="26">
        <f>SUM('FY26'!AU78:AU80)</f>
        <v>1923.1999999999998</v>
      </c>
      <c r="F47" s="26">
        <f>SUM('FY26'!AW78:AW80)</f>
        <v>5311.2199999999993</v>
      </c>
      <c r="G47" s="26">
        <f t="shared" si="2"/>
        <v>7234.4199999999992</v>
      </c>
    </row>
    <row r="48" spans="2:7" ht="17.45" thickBot="1">
      <c r="B48" s="1008"/>
      <c r="C48" s="26" t="s">
        <v>71</v>
      </c>
      <c r="D48" s="26"/>
      <c r="E48" s="26"/>
      <c r="F48" s="26"/>
      <c r="G48" s="26">
        <f t="shared" si="2"/>
        <v>0</v>
      </c>
    </row>
    <row r="49" spans="2:7" ht="17.45" thickBot="1">
      <c r="B49" s="1008"/>
      <c r="C49" s="25" t="s">
        <v>72</v>
      </c>
      <c r="D49" s="27">
        <f>SUM('FY26'!AS297:AS437)</f>
        <v>61439.9</v>
      </c>
      <c r="E49" s="26">
        <f>SUM('FY26'!AU297:AU437)</f>
        <v>48897.840000000004</v>
      </c>
      <c r="F49" s="26">
        <f>SUM('FY26'!AW297:AW437)</f>
        <v>36769.4</v>
      </c>
      <c r="G49" s="26">
        <f t="shared" si="2"/>
        <v>147107.14000000001</v>
      </c>
    </row>
    <row r="50" spans="2:7" ht="17.45" thickBot="1">
      <c r="B50" s="1009"/>
      <c r="C50" s="28" t="s">
        <v>73</v>
      </c>
      <c r="D50" s="26">
        <f>SUM('FY26'!AS438:AS797)</f>
        <v>176360.18999999994</v>
      </c>
      <c r="E50" s="26">
        <f>SUM('FY26'!AU438:AU797)</f>
        <v>266039.50000000012</v>
      </c>
      <c r="F50" s="26">
        <f>SUM('FY26'!AW438:AW797)</f>
        <v>198370.34000000005</v>
      </c>
      <c r="G50" s="26">
        <f t="shared" si="2"/>
        <v>640770.03000000014</v>
      </c>
    </row>
    <row r="51" spans="2:7" ht="17.45" thickBot="1">
      <c r="B51" s="1010" t="s">
        <v>74</v>
      </c>
      <c r="C51" s="26" t="s">
        <v>75</v>
      </c>
      <c r="D51" s="26">
        <f>SUM('FY26'!AS81:AS150)+SUM('FY26'!AS151:AS174)*0.75</f>
        <v>0</v>
      </c>
      <c r="E51" s="26">
        <f>SUM('FY26'!AU81:AU149)+SUM('FY26'!AU151:AU174)*0.75</f>
        <v>38794.950000000004</v>
      </c>
      <c r="F51" s="26">
        <f>SUM('FY26'!AW81:AW149)+SUM('FY26'!AW151:AW174)*0.75</f>
        <v>66931.920000000013</v>
      </c>
      <c r="G51" s="26">
        <f>SUM(D51:F51)</f>
        <v>105726.87000000002</v>
      </c>
    </row>
    <row r="52" spans="2:7" ht="17.45" thickBot="1">
      <c r="B52" s="1011"/>
      <c r="C52" s="26" t="s">
        <v>69</v>
      </c>
      <c r="D52" s="26">
        <f>SUM('FY26'!AS176:AS197)</f>
        <v>0</v>
      </c>
      <c r="E52" s="26">
        <f>SUM('FY26'!AU176:AU197)</f>
        <v>1258.4000000000001</v>
      </c>
      <c r="F52" s="26">
        <f>SUM('FY26'!AW176:AW197)</f>
        <v>1235.4099999999999</v>
      </c>
      <c r="G52" s="26">
        <f t="shared" si="2"/>
        <v>2493.81</v>
      </c>
    </row>
    <row r="53" spans="2:7" ht="17.45" thickBot="1">
      <c r="B53" s="1011"/>
      <c r="C53" s="26" t="s">
        <v>76</v>
      </c>
      <c r="D53" s="26">
        <f>SUM('FY26'!AS199:AS215)</f>
        <v>0</v>
      </c>
      <c r="E53" s="26">
        <f>SUM('FY26'!AU199:AU215)</f>
        <v>27067.399999999998</v>
      </c>
      <c r="F53" s="26">
        <f>SUM('FY26'!AW199:AW215)</f>
        <v>22260.36</v>
      </c>
      <c r="G53" s="26">
        <f t="shared" si="2"/>
        <v>49327.759999999995</v>
      </c>
    </row>
    <row r="54" spans="2:7" ht="17.45" thickBot="1">
      <c r="B54" s="1011"/>
      <c r="C54" s="26" t="s">
        <v>77</v>
      </c>
      <c r="D54" s="26">
        <f>SUM('FY26'!AU217:AU219)</f>
        <v>0</v>
      </c>
      <c r="E54" s="26">
        <f>SUM('FY26'!AT217:AT219)</f>
        <v>0</v>
      </c>
      <c r="F54" s="26">
        <f>SUM('FY26'!AW217:AW219)</f>
        <v>0</v>
      </c>
      <c r="G54" s="26">
        <f t="shared" si="2"/>
        <v>0</v>
      </c>
    </row>
    <row r="55" spans="2:7" ht="17.45" thickBot="1">
      <c r="B55" s="1011"/>
      <c r="C55" s="26" t="s">
        <v>78</v>
      </c>
      <c r="D55" s="26">
        <f>SUM('FY26'!AS220:AS223)</f>
        <v>0</v>
      </c>
      <c r="E55" s="26">
        <f>SUM('FY26'!AU220:AU223)</f>
        <v>0</v>
      </c>
      <c r="F55" s="26">
        <f>SUM('FY26'!AW220:AW223)</f>
        <v>0</v>
      </c>
      <c r="G55" s="26">
        <f t="shared" si="2"/>
        <v>0</v>
      </c>
    </row>
    <row r="56" spans="2:7" ht="17.45" thickBot="1">
      <c r="B56" s="1011"/>
      <c r="C56" s="26" t="s">
        <v>79</v>
      </c>
      <c r="D56" s="26">
        <v>0</v>
      </c>
      <c r="E56" s="26">
        <v>0</v>
      </c>
      <c r="F56" s="26">
        <v>0</v>
      </c>
      <c r="G56" s="26">
        <f t="shared" si="2"/>
        <v>0</v>
      </c>
    </row>
    <row r="57" spans="2:7" ht="17.45" thickBot="1">
      <c r="B57" s="1011"/>
      <c r="C57" s="26" t="s">
        <v>80</v>
      </c>
      <c r="D57" s="26">
        <f>SUM('FY26'!AS226:AS254)</f>
        <v>0</v>
      </c>
      <c r="E57" s="26">
        <f>SUM('FY26'!AU226:AU254)</f>
        <v>14793.6</v>
      </c>
      <c r="F57" s="26">
        <f>SUM('FY26'!AW226:AW254)</f>
        <v>50589.42</v>
      </c>
      <c r="G57" s="26">
        <f t="shared" si="2"/>
        <v>65383.02</v>
      </c>
    </row>
    <row r="58" spans="2:7" ht="17.45" thickBot="1">
      <c r="B58" s="1011"/>
      <c r="C58" s="26" t="s">
        <v>72</v>
      </c>
      <c r="D58" s="27">
        <f>SUM('FY26'!AS255:AS296)</f>
        <v>20349</v>
      </c>
      <c r="E58" s="27">
        <f>SUM('FY26'!AU255:AU296)</f>
        <v>9638.5</v>
      </c>
      <c r="F58" s="27">
        <f>SUM('FY26'!AW255:AW296)</f>
        <v>12124.640000000001</v>
      </c>
      <c r="G58" s="26">
        <f t="shared" si="2"/>
        <v>42112.14</v>
      </c>
    </row>
    <row r="59" spans="2:7" ht="17.45" thickBot="1">
      <c r="B59" s="1012"/>
      <c r="C59" s="26" t="s">
        <v>73</v>
      </c>
      <c r="D59" s="26">
        <f>SUM('FY26'!AS798:AS1054)</f>
        <v>59764.839999999989</v>
      </c>
      <c r="E59" s="26">
        <f>SUM('FY26'!AU798:AU1054)</f>
        <v>151191.66</v>
      </c>
      <c r="F59" s="26">
        <f>SUM('FY26'!AW798:AW1054)</f>
        <v>81666.069999999978</v>
      </c>
      <c r="G59" s="26">
        <f t="shared" si="2"/>
        <v>292622.56999999995</v>
      </c>
    </row>
    <row r="60" spans="2:7" ht="17.45" thickBot="1">
      <c r="B60" s="21"/>
      <c r="C60" s="21"/>
      <c r="D60" s="21"/>
      <c r="E60" s="21"/>
      <c r="F60" s="21"/>
      <c r="G60" s="29">
        <f>SUM(G40:G59)</f>
        <v>1552531.5</v>
      </c>
    </row>
    <row r="61" spans="2:7">
      <c r="B61" s="21"/>
      <c r="C61" s="21"/>
      <c r="D61" s="21"/>
      <c r="E61" s="21"/>
      <c r="F61" s="21"/>
      <c r="G61" s="21"/>
    </row>
    <row r="62" spans="2:7" ht="17.45" thickBot="1">
      <c r="B62" s="20" t="s">
        <v>90</v>
      </c>
      <c r="C62" s="21"/>
      <c r="D62" s="21"/>
      <c r="E62" s="21"/>
      <c r="F62" s="21"/>
      <c r="G62" s="21"/>
    </row>
    <row r="63" spans="2:7" ht="28.15" customHeight="1" thickBot="1">
      <c r="B63" s="22"/>
      <c r="C63" s="23" t="s">
        <v>81</v>
      </c>
      <c r="D63" s="31">
        <v>46054</v>
      </c>
      <c r="E63" s="31">
        <v>46082</v>
      </c>
      <c r="F63" s="31">
        <v>46113</v>
      </c>
      <c r="G63" s="24" t="s">
        <v>1608</v>
      </c>
    </row>
    <row r="64" spans="2:7" ht="17.45" thickBot="1">
      <c r="B64" s="1006" t="s">
        <v>82</v>
      </c>
      <c r="C64" s="26" t="s">
        <v>83</v>
      </c>
      <c r="D64" s="26"/>
      <c r="E64" s="26"/>
      <c r="F64" s="26"/>
      <c r="G64" s="26"/>
    </row>
    <row r="65" spans="2:7" ht="17.45" thickBot="1">
      <c r="B65" s="1006" t="s">
        <v>82</v>
      </c>
      <c r="C65" s="26" t="s">
        <v>84</v>
      </c>
      <c r="D65" s="26"/>
      <c r="E65" s="26"/>
      <c r="F65" s="26"/>
      <c r="G65" s="26"/>
    </row>
    <row r="66" spans="2:7" ht="17.45" thickBot="1">
      <c r="B66" s="1006"/>
      <c r="C66" s="26" t="s">
        <v>85</v>
      </c>
      <c r="D66" s="26"/>
      <c r="E66" s="26"/>
      <c r="F66" s="26"/>
      <c r="G66" s="26"/>
    </row>
    <row r="67" spans="2:7" ht="17.45" thickBot="1">
      <c r="B67" s="1006"/>
      <c r="C67" s="26" t="s">
        <v>86</v>
      </c>
      <c r="D67" s="26"/>
      <c r="E67" s="26"/>
      <c r="F67" s="26"/>
      <c r="G67" s="26"/>
    </row>
    <row r="68" spans="2:7" ht="17.45" thickBot="1">
      <c r="B68" s="1006"/>
      <c r="C68" s="26" t="s">
        <v>87</v>
      </c>
      <c r="D68" s="30">
        <f>SUM(D40:D59)</f>
        <v>317913.92999999993</v>
      </c>
      <c r="E68" s="30">
        <f>SUM(E40:E59)</f>
        <v>675150.52000000014</v>
      </c>
      <c r="F68" s="30">
        <f>SUM(F40:F59)</f>
        <v>559467.05000000005</v>
      </c>
      <c r="G68" s="26">
        <f>SUM(D68:F68)</f>
        <v>1552531.5</v>
      </c>
    </row>
    <row r="69" spans="2:7" ht="17.45" thickBot="1">
      <c r="B69" s="1006"/>
      <c r="C69" s="26" t="s">
        <v>88</v>
      </c>
      <c r="D69" s="26"/>
      <c r="E69" s="26"/>
      <c r="F69" s="26"/>
      <c r="G69" s="26"/>
    </row>
    <row r="70" spans="2:7" ht="17.45" thickBot="1">
      <c r="B70" s="21"/>
      <c r="C70" s="21"/>
      <c r="D70" s="21"/>
      <c r="E70" s="21"/>
      <c r="F70" s="29" t="s">
        <v>89</v>
      </c>
      <c r="G70" s="30"/>
    </row>
    <row r="73" spans="2:7" ht="17.45" thickBot="1">
      <c r="B73" s="20" t="s">
        <v>92</v>
      </c>
      <c r="C73" s="21"/>
      <c r="D73" s="21"/>
      <c r="E73" s="21"/>
      <c r="F73" s="21"/>
      <c r="G73" s="21"/>
    </row>
    <row r="74" spans="2:7" ht="32.1" customHeight="1" thickBot="1">
      <c r="B74" s="22"/>
      <c r="C74" s="23" t="s">
        <v>59</v>
      </c>
      <c r="D74" s="31">
        <v>46143</v>
      </c>
      <c r="E74" s="31">
        <v>46174</v>
      </c>
      <c r="F74" s="31">
        <v>46204</v>
      </c>
      <c r="G74" s="24" t="s">
        <v>1609</v>
      </c>
    </row>
    <row r="75" spans="2:7" ht="17.45" thickBot="1">
      <c r="B75" s="1007" t="s">
        <v>61</v>
      </c>
      <c r="C75" s="26" t="s">
        <v>62</v>
      </c>
      <c r="D75" s="26"/>
      <c r="E75" s="26"/>
      <c r="F75" s="26"/>
      <c r="G75" s="26">
        <f t="shared" ref="G75:G94" si="3">SUM(D75:F75)</f>
        <v>0</v>
      </c>
    </row>
    <row r="76" spans="2:7" ht="17.45" thickBot="1">
      <c r="B76" s="1008"/>
      <c r="C76" s="26" t="s">
        <v>63</v>
      </c>
      <c r="D76" s="26"/>
      <c r="E76" s="26"/>
      <c r="F76" s="26"/>
      <c r="G76" s="26">
        <f t="shared" si="3"/>
        <v>0</v>
      </c>
    </row>
    <row r="77" spans="2:7" ht="17.45" thickBot="1">
      <c r="B77" s="1008"/>
      <c r="C77" s="26" t="s">
        <v>64</v>
      </c>
      <c r="D77" s="26"/>
      <c r="E77" s="26"/>
      <c r="F77" s="26"/>
      <c r="G77" s="26">
        <f t="shared" si="3"/>
        <v>0</v>
      </c>
    </row>
    <row r="78" spans="2:7" ht="17.45" thickBot="1">
      <c r="B78" s="1008"/>
      <c r="C78" s="26" t="s">
        <v>65</v>
      </c>
      <c r="D78" s="26"/>
      <c r="E78" s="26"/>
      <c r="F78" s="26"/>
      <c r="G78" s="26">
        <f t="shared" si="3"/>
        <v>0</v>
      </c>
    </row>
    <row r="79" spans="2:7" ht="17.45" thickBot="1">
      <c r="B79" s="1008"/>
      <c r="C79" s="26" t="s">
        <v>66</v>
      </c>
      <c r="D79" s="26"/>
      <c r="E79" s="26"/>
      <c r="F79" s="26"/>
      <c r="G79" s="26">
        <f t="shared" si="3"/>
        <v>0</v>
      </c>
    </row>
    <row r="80" spans="2:7" ht="17.45" thickBot="1">
      <c r="B80" s="1008"/>
      <c r="C80" s="26" t="s">
        <v>67</v>
      </c>
      <c r="D80" s="26"/>
      <c r="E80" s="26"/>
      <c r="F80" s="26"/>
      <c r="G80" s="26">
        <f t="shared" si="3"/>
        <v>0</v>
      </c>
    </row>
    <row r="81" spans="2:7" ht="17.45" thickBot="1">
      <c r="B81" s="1008"/>
      <c r="C81" s="26" t="s">
        <v>68</v>
      </c>
      <c r="D81" s="26"/>
      <c r="E81" s="26"/>
      <c r="F81" s="26"/>
      <c r="G81" s="26">
        <f t="shared" si="3"/>
        <v>0</v>
      </c>
    </row>
    <row r="82" spans="2:7" ht="17.45" thickBot="1">
      <c r="B82" s="1008"/>
      <c r="C82" s="26" t="s">
        <v>69</v>
      </c>
      <c r="D82" s="26"/>
      <c r="E82" s="26"/>
      <c r="F82" s="26"/>
      <c r="G82" s="26">
        <f t="shared" si="3"/>
        <v>0</v>
      </c>
    </row>
    <row r="83" spans="2:7" ht="17.45" thickBot="1">
      <c r="B83" s="1008"/>
      <c r="C83" s="26" t="s">
        <v>71</v>
      </c>
      <c r="D83" s="26"/>
      <c r="E83" s="26"/>
      <c r="F83" s="26"/>
      <c r="G83" s="26">
        <f t="shared" si="3"/>
        <v>0</v>
      </c>
    </row>
    <row r="84" spans="2:7" ht="17.45" thickBot="1">
      <c r="B84" s="1008"/>
      <c r="C84" s="25" t="s">
        <v>72</v>
      </c>
      <c r="D84" s="27"/>
      <c r="E84" s="27"/>
      <c r="F84" s="27"/>
      <c r="G84" s="26">
        <f t="shared" si="3"/>
        <v>0</v>
      </c>
    </row>
    <row r="85" spans="2:7" ht="17.45" thickBot="1">
      <c r="B85" s="1009"/>
      <c r="C85" s="28" t="s">
        <v>73</v>
      </c>
      <c r="D85" s="26"/>
      <c r="E85" s="26"/>
      <c r="F85" s="26"/>
      <c r="G85" s="26">
        <f t="shared" si="3"/>
        <v>0</v>
      </c>
    </row>
    <row r="86" spans="2:7" ht="17.45" thickBot="1">
      <c r="B86" s="1010" t="s">
        <v>74</v>
      </c>
      <c r="C86" s="26" t="s">
        <v>75</v>
      </c>
      <c r="D86" s="26"/>
      <c r="E86" s="26"/>
      <c r="F86" s="26"/>
      <c r="G86" s="26">
        <f t="shared" si="3"/>
        <v>0</v>
      </c>
    </row>
    <row r="87" spans="2:7" ht="17.45" thickBot="1">
      <c r="B87" s="1011"/>
      <c r="C87" s="26" t="s">
        <v>69</v>
      </c>
      <c r="D87" s="26"/>
      <c r="E87" s="26"/>
      <c r="F87" s="26"/>
      <c r="G87" s="26">
        <f t="shared" si="3"/>
        <v>0</v>
      </c>
    </row>
    <row r="88" spans="2:7" ht="17.45" thickBot="1">
      <c r="B88" s="1011"/>
      <c r="C88" s="26" t="s">
        <v>76</v>
      </c>
      <c r="D88" s="26"/>
      <c r="E88" s="26"/>
      <c r="F88" s="26"/>
      <c r="G88" s="26">
        <f t="shared" si="3"/>
        <v>0</v>
      </c>
    </row>
    <row r="89" spans="2:7" ht="17.45" thickBot="1">
      <c r="B89" s="1011"/>
      <c r="C89" s="26" t="s">
        <v>77</v>
      </c>
      <c r="D89" s="26"/>
      <c r="E89" s="26"/>
      <c r="F89" s="26"/>
      <c r="G89" s="26">
        <f t="shared" si="3"/>
        <v>0</v>
      </c>
    </row>
    <row r="90" spans="2:7" ht="17.45" thickBot="1">
      <c r="B90" s="1011"/>
      <c r="C90" s="26" t="s">
        <v>78</v>
      </c>
      <c r="D90" s="26"/>
      <c r="E90" s="26"/>
      <c r="F90" s="26"/>
      <c r="G90" s="26">
        <f t="shared" si="3"/>
        <v>0</v>
      </c>
    </row>
    <row r="91" spans="2:7" ht="17.45" thickBot="1">
      <c r="B91" s="1011"/>
      <c r="C91" s="26" t="s">
        <v>79</v>
      </c>
      <c r="D91" s="26"/>
      <c r="E91" s="26"/>
      <c r="F91" s="26"/>
      <c r="G91" s="26">
        <f t="shared" si="3"/>
        <v>0</v>
      </c>
    </row>
    <row r="92" spans="2:7" ht="17.45" thickBot="1">
      <c r="B92" s="1011"/>
      <c r="C92" s="26" t="s">
        <v>80</v>
      </c>
      <c r="D92" s="26"/>
      <c r="E92" s="26"/>
      <c r="F92" s="26"/>
      <c r="G92" s="26">
        <f t="shared" si="3"/>
        <v>0</v>
      </c>
    </row>
    <row r="93" spans="2:7" ht="17.45" thickBot="1">
      <c r="B93" s="1011"/>
      <c r="C93" s="26" t="s">
        <v>72</v>
      </c>
      <c r="D93" s="26"/>
      <c r="E93" s="26"/>
      <c r="F93" s="26"/>
      <c r="G93" s="26">
        <f t="shared" si="3"/>
        <v>0</v>
      </c>
    </row>
    <row r="94" spans="2:7" ht="17.45" thickBot="1">
      <c r="B94" s="1012"/>
      <c r="C94" s="26" t="s">
        <v>73</v>
      </c>
      <c r="D94" s="26"/>
      <c r="E94" s="26"/>
      <c r="F94" s="26"/>
      <c r="G94" s="26">
        <f t="shared" si="3"/>
        <v>0</v>
      </c>
    </row>
    <row r="95" spans="2:7" ht="17.45" thickBot="1">
      <c r="B95" s="21"/>
      <c r="C95" s="21"/>
      <c r="D95" s="21"/>
      <c r="E95" s="21"/>
      <c r="F95" s="21"/>
      <c r="G95" s="29">
        <f>SUM(G75:G94)</f>
        <v>0</v>
      </c>
    </row>
    <row r="96" spans="2:7">
      <c r="B96" s="21"/>
      <c r="C96" s="21"/>
      <c r="D96" s="21"/>
      <c r="E96" s="21"/>
      <c r="F96" s="21"/>
      <c r="G96" s="21"/>
    </row>
    <row r="97" spans="2:7" ht="17.45" thickBot="1">
      <c r="B97" s="20" t="s">
        <v>92</v>
      </c>
      <c r="C97" s="21"/>
      <c r="D97" s="21"/>
      <c r="E97" s="21"/>
      <c r="F97" s="21"/>
      <c r="G97" s="21"/>
    </row>
    <row r="98" spans="2:7" ht="37.5" customHeight="1" thickBot="1">
      <c r="B98" s="38"/>
      <c r="C98" s="23" t="s">
        <v>81</v>
      </c>
      <c r="D98" s="31">
        <v>46143</v>
      </c>
      <c r="E98" s="31">
        <v>46174</v>
      </c>
      <c r="F98" s="31">
        <v>46204</v>
      </c>
      <c r="G98" s="24" t="s">
        <v>1609</v>
      </c>
    </row>
    <row r="99" spans="2:7" ht="17.45" thickBot="1">
      <c r="B99" s="1006" t="s">
        <v>82</v>
      </c>
      <c r="C99" s="26" t="s">
        <v>83</v>
      </c>
      <c r="D99" s="26"/>
      <c r="E99" s="26"/>
      <c r="F99" s="26"/>
      <c r="G99" s="26"/>
    </row>
    <row r="100" spans="2:7" ht="17.45" thickBot="1">
      <c r="B100" s="1006"/>
      <c r="C100" s="26" t="s">
        <v>84</v>
      </c>
      <c r="D100" s="26"/>
      <c r="E100" s="26"/>
      <c r="F100" s="26"/>
      <c r="G100" s="26"/>
    </row>
    <row r="101" spans="2:7" ht="17.45" thickBot="1">
      <c r="B101" s="1006"/>
      <c r="C101" s="26" t="s">
        <v>85</v>
      </c>
      <c r="D101" s="26"/>
      <c r="E101" s="26"/>
      <c r="F101" s="26"/>
      <c r="G101" s="26"/>
    </row>
    <row r="102" spans="2:7" ht="17.45" thickBot="1">
      <c r="B102" s="1006"/>
      <c r="C102" s="26" t="s">
        <v>86</v>
      </c>
      <c r="D102" s="26"/>
      <c r="E102" s="26"/>
      <c r="F102" s="26"/>
      <c r="G102" s="26"/>
    </row>
    <row r="103" spans="2:7" ht="17.45" thickBot="1">
      <c r="B103" s="1006"/>
      <c r="C103" s="26" t="s">
        <v>87</v>
      </c>
      <c r="D103" s="26">
        <f>SUM(D75:D94)</f>
        <v>0</v>
      </c>
      <c r="E103" s="765">
        <f>SUM(E75:E94)</f>
        <v>0</v>
      </c>
      <c r="F103" s="26">
        <f>SUM(F75:F94)</f>
        <v>0</v>
      </c>
      <c r="G103" s="26">
        <f>SUM(D103:F103)</f>
        <v>0</v>
      </c>
    </row>
    <row r="104" spans="2:7" ht="17.45" thickBot="1">
      <c r="B104" s="1006"/>
      <c r="C104" s="26" t="s">
        <v>88</v>
      </c>
      <c r="D104" s="26"/>
      <c r="E104" s="26"/>
      <c r="F104" s="26"/>
      <c r="G104" s="26"/>
    </row>
    <row r="105" spans="2:7" ht="17.45" thickBot="1">
      <c r="B105" s="21"/>
      <c r="C105" s="21"/>
      <c r="D105" s="21"/>
      <c r="E105" s="21"/>
      <c r="F105" s="29" t="s">
        <v>89</v>
      </c>
      <c r="G105" s="30"/>
    </row>
    <row r="107" spans="2:7" ht="17.45" thickBot="1">
      <c r="B107" s="20" t="s">
        <v>94</v>
      </c>
      <c r="C107" s="21"/>
      <c r="D107" s="21"/>
      <c r="E107" s="21"/>
      <c r="F107" s="21"/>
      <c r="G107" s="21"/>
    </row>
    <row r="108" spans="2:7" ht="33.6" customHeight="1" thickBot="1">
      <c r="B108" s="22"/>
      <c r="C108" s="23" t="s">
        <v>59</v>
      </c>
      <c r="D108" s="31">
        <v>46235</v>
      </c>
      <c r="E108" s="31">
        <v>46266</v>
      </c>
      <c r="F108" s="31">
        <v>46296</v>
      </c>
      <c r="G108" s="24" t="s">
        <v>1610</v>
      </c>
    </row>
    <row r="109" spans="2:7" ht="17.45" thickBot="1">
      <c r="B109" s="1007" t="s">
        <v>61</v>
      </c>
      <c r="C109" s="26" t="s">
        <v>62</v>
      </c>
      <c r="D109" s="26"/>
      <c r="E109" s="26"/>
      <c r="F109" s="26"/>
      <c r="G109" s="26">
        <f t="shared" ref="G109:G128" si="4">SUM(D109:F109)</f>
        <v>0</v>
      </c>
    </row>
    <row r="110" spans="2:7" ht="17.45" thickBot="1">
      <c r="B110" s="1008"/>
      <c r="C110" s="26" t="s">
        <v>63</v>
      </c>
      <c r="D110" s="26"/>
      <c r="E110" s="26"/>
      <c r="F110" s="26"/>
      <c r="G110" s="26">
        <f t="shared" si="4"/>
        <v>0</v>
      </c>
    </row>
    <row r="111" spans="2:7" ht="17.45" thickBot="1">
      <c r="B111" s="1008"/>
      <c r="C111" s="26" t="s">
        <v>64</v>
      </c>
      <c r="D111" s="26"/>
      <c r="E111" s="26"/>
      <c r="F111" s="26"/>
      <c r="G111" s="26">
        <f t="shared" si="4"/>
        <v>0</v>
      </c>
    </row>
    <row r="112" spans="2:7" ht="17.45" thickBot="1">
      <c r="B112" s="1008"/>
      <c r="C112" s="26" t="s">
        <v>65</v>
      </c>
      <c r="D112" s="26"/>
      <c r="E112" s="26"/>
      <c r="F112" s="26"/>
      <c r="G112" s="26">
        <f t="shared" si="4"/>
        <v>0</v>
      </c>
    </row>
    <row r="113" spans="2:7" ht="17.45" thickBot="1">
      <c r="B113" s="1008"/>
      <c r="C113" s="26" t="s">
        <v>66</v>
      </c>
      <c r="D113" s="26"/>
      <c r="E113" s="26"/>
      <c r="F113" s="26"/>
      <c r="G113" s="26">
        <f t="shared" si="4"/>
        <v>0</v>
      </c>
    </row>
    <row r="114" spans="2:7" ht="17.45" thickBot="1">
      <c r="B114" s="1008"/>
      <c r="C114" s="26" t="s">
        <v>67</v>
      </c>
      <c r="D114" s="26"/>
      <c r="E114" s="26"/>
      <c r="F114" s="26"/>
      <c r="G114" s="26">
        <f t="shared" si="4"/>
        <v>0</v>
      </c>
    </row>
    <row r="115" spans="2:7" ht="17.45" thickBot="1">
      <c r="B115" s="1008"/>
      <c r="C115" s="26" t="s">
        <v>68</v>
      </c>
      <c r="D115" s="26"/>
      <c r="E115" s="26"/>
      <c r="F115" s="26"/>
      <c r="G115" s="26">
        <f t="shared" si="4"/>
        <v>0</v>
      </c>
    </row>
    <row r="116" spans="2:7" ht="17.45" thickBot="1">
      <c r="B116" s="1008"/>
      <c r="C116" s="26" t="s">
        <v>69</v>
      </c>
      <c r="D116" s="26"/>
      <c r="E116" s="26"/>
      <c r="F116" s="26"/>
      <c r="G116" s="26">
        <f t="shared" si="4"/>
        <v>0</v>
      </c>
    </row>
    <row r="117" spans="2:7" ht="17.45" thickBot="1">
      <c r="B117" s="1008"/>
      <c r="C117" s="26" t="s">
        <v>71</v>
      </c>
      <c r="D117" s="26"/>
      <c r="E117" s="26"/>
      <c r="F117" s="26"/>
      <c r="G117" s="26">
        <f t="shared" si="4"/>
        <v>0</v>
      </c>
    </row>
    <row r="118" spans="2:7" ht="17.45" thickBot="1">
      <c r="B118" s="1008"/>
      <c r="C118" s="25" t="s">
        <v>72</v>
      </c>
      <c r="D118" s="27"/>
      <c r="E118" s="26"/>
      <c r="F118" s="26"/>
      <c r="G118" s="26">
        <f t="shared" si="4"/>
        <v>0</v>
      </c>
    </row>
    <row r="119" spans="2:7" ht="17.45" thickBot="1">
      <c r="B119" s="1009"/>
      <c r="C119" s="28" t="s">
        <v>73</v>
      </c>
      <c r="D119" s="26"/>
      <c r="E119" s="26"/>
      <c r="F119" s="26"/>
      <c r="G119" s="26">
        <f t="shared" si="4"/>
        <v>0</v>
      </c>
    </row>
    <row r="120" spans="2:7" ht="17.45" thickBot="1">
      <c r="B120" s="1010" t="s">
        <v>74</v>
      </c>
      <c r="C120" s="26" t="s">
        <v>75</v>
      </c>
      <c r="D120" s="26"/>
      <c r="E120" s="26"/>
      <c r="F120" s="26"/>
      <c r="G120" s="26">
        <f t="shared" si="4"/>
        <v>0</v>
      </c>
    </row>
    <row r="121" spans="2:7" ht="17.45" thickBot="1">
      <c r="B121" s="1011"/>
      <c r="C121" s="26" t="s">
        <v>69</v>
      </c>
      <c r="D121" s="26"/>
      <c r="E121" s="26"/>
      <c r="F121" s="26"/>
      <c r="G121" s="26">
        <f t="shared" si="4"/>
        <v>0</v>
      </c>
    </row>
    <row r="122" spans="2:7" ht="17.45" thickBot="1">
      <c r="B122" s="1011"/>
      <c r="C122" s="26" t="s">
        <v>76</v>
      </c>
      <c r="D122" s="26"/>
      <c r="E122" s="26"/>
      <c r="F122" s="26"/>
      <c r="G122" s="26">
        <f t="shared" si="4"/>
        <v>0</v>
      </c>
    </row>
    <row r="123" spans="2:7" ht="17.45" thickBot="1">
      <c r="B123" s="1011"/>
      <c r="C123" s="26" t="s">
        <v>77</v>
      </c>
      <c r="D123" s="26"/>
      <c r="E123" s="26"/>
      <c r="F123" s="26"/>
      <c r="G123" s="26">
        <f t="shared" si="4"/>
        <v>0</v>
      </c>
    </row>
    <row r="124" spans="2:7" ht="17.45" thickBot="1">
      <c r="B124" s="1011"/>
      <c r="C124" s="26" t="s">
        <v>78</v>
      </c>
      <c r="D124" s="26"/>
      <c r="E124" s="26"/>
      <c r="F124" s="26"/>
      <c r="G124" s="26">
        <f t="shared" si="4"/>
        <v>0</v>
      </c>
    </row>
    <row r="125" spans="2:7" ht="17.45" thickBot="1">
      <c r="B125" s="1011"/>
      <c r="C125" s="26" t="s">
        <v>79</v>
      </c>
      <c r="D125" s="26"/>
      <c r="E125" s="26"/>
      <c r="F125" s="26"/>
      <c r="G125" s="26">
        <f t="shared" si="4"/>
        <v>0</v>
      </c>
    </row>
    <row r="126" spans="2:7" ht="17.45" thickBot="1">
      <c r="B126" s="1011"/>
      <c r="C126" s="26" t="s">
        <v>80</v>
      </c>
      <c r="D126" s="26"/>
      <c r="E126" s="26"/>
      <c r="F126" s="26"/>
      <c r="G126" s="26">
        <f t="shared" si="4"/>
        <v>0</v>
      </c>
    </row>
    <row r="127" spans="2:7" ht="17.45" thickBot="1">
      <c r="B127" s="1011"/>
      <c r="C127" s="26" t="s">
        <v>72</v>
      </c>
      <c r="D127" s="26"/>
      <c r="E127" s="26"/>
      <c r="F127" s="26"/>
      <c r="G127" s="26">
        <f t="shared" si="4"/>
        <v>0</v>
      </c>
    </row>
    <row r="128" spans="2:7" ht="17.45" thickBot="1">
      <c r="B128" s="1012"/>
      <c r="C128" s="26" t="s">
        <v>73</v>
      </c>
      <c r="D128" s="26"/>
      <c r="E128" s="26"/>
      <c r="F128" s="26"/>
      <c r="G128" s="26">
        <f t="shared" si="4"/>
        <v>0</v>
      </c>
    </row>
    <row r="129" spans="2:7" ht="17.45" thickBot="1">
      <c r="B129" s="21"/>
      <c r="C129" s="21"/>
      <c r="D129" s="21"/>
      <c r="E129" s="21"/>
      <c r="F129" s="21"/>
      <c r="G129" s="29">
        <f>SUM(G109:G128)</f>
        <v>0</v>
      </c>
    </row>
    <row r="130" spans="2:7">
      <c r="B130" s="21"/>
      <c r="C130" s="21"/>
      <c r="D130" s="21"/>
      <c r="E130" s="21"/>
      <c r="F130" s="21"/>
      <c r="G130" s="21"/>
    </row>
    <row r="131" spans="2:7" ht="17.45" thickBot="1">
      <c r="B131" s="20" t="s">
        <v>94</v>
      </c>
      <c r="C131" s="21"/>
      <c r="D131" s="21"/>
      <c r="E131" s="21"/>
      <c r="F131" s="21"/>
      <c r="G131" s="21"/>
    </row>
    <row r="132" spans="2:7" ht="34.5" customHeight="1" thickBot="1">
      <c r="B132" s="38"/>
      <c r="C132" s="23" t="s">
        <v>81</v>
      </c>
      <c r="D132" s="31">
        <v>46235</v>
      </c>
      <c r="E132" s="31">
        <v>46266</v>
      </c>
      <c r="F132" s="31">
        <v>46296</v>
      </c>
      <c r="G132" s="24" t="s">
        <v>1610</v>
      </c>
    </row>
    <row r="133" spans="2:7" ht="17.45" thickBot="1">
      <c r="B133" s="1006" t="s">
        <v>82</v>
      </c>
      <c r="C133" s="26" t="s">
        <v>83</v>
      </c>
      <c r="D133" s="26"/>
      <c r="E133" s="26"/>
      <c r="F133" s="26"/>
      <c r="G133" s="26"/>
    </row>
    <row r="134" spans="2:7" ht="17.45" thickBot="1">
      <c r="B134" s="1006"/>
      <c r="C134" s="26" t="s">
        <v>84</v>
      </c>
      <c r="D134" s="26"/>
      <c r="E134" s="26"/>
      <c r="F134" s="26"/>
      <c r="G134" s="26"/>
    </row>
    <row r="135" spans="2:7" ht="17.45" thickBot="1">
      <c r="B135" s="1006"/>
      <c r="C135" s="26" t="s">
        <v>85</v>
      </c>
      <c r="D135" s="26"/>
      <c r="E135" s="26"/>
      <c r="F135" s="26"/>
      <c r="G135" s="26"/>
    </row>
    <row r="136" spans="2:7" ht="17.45" thickBot="1">
      <c r="B136" s="1006"/>
      <c r="C136" s="26" t="s">
        <v>86</v>
      </c>
      <c r="D136" s="26"/>
      <c r="E136" s="26"/>
      <c r="F136" s="26"/>
      <c r="G136" s="26"/>
    </row>
    <row r="137" spans="2:7" ht="17.45" thickBot="1">
      <c r="B137" s="1006"/>
      <c r="C137" s="26" t="s">
        <v>87</v>
      </c>
      <c r="D137" s="26">
        <f>SUM(D109:D128)</f>
        <v>0</v>
      </c>
      <c r="E137" s="26">
        <f>SUM(E109:E128)</f>
        <v>0</v>
      </c>
      <c r="F137" s="26">
        <f>SUM(F109:F128)</f>
        <v>0</v>
      </c>
      <c r="G137" s="26">
        <f>SUM(D137:F137)</f>
        <v>0</v>
      </c>
    </row>
    <row r="138" spans="2:7" ht="17.45" thickBot="1">
      <c r="B138" s="1006"/>
      <c r="C138" s="26" t="s">
        <v>88</v>
      </c>
      <c r="D138" s="26"/>
      <c r="E138" s="344"/>
      <c r="F138" s="26"/>
      <c r="G138" s="26"/>
    </row>
    <row r="139" spans="2:7" ht="17.45" thickBot="1">
      <c r="B139" s="21"/>
      <c r="C139" s="21"/>
      <c r="D139" s="21"/>
      <c r="E139" s="345"/>
      <c r="F139" s="29" t="s">
        <v>89</v>
      </c>
      <c r="G139" s="30"/>
    </row>
    <row r="140" spans="2:7">
      <c r="E140" s="346"/>
    </row>
    <row r="141" spans="2:7">
      <c r="E141" s="346"/>
    </row>
    <row r="142" spans="2:7">
      <c r="E142" s="346"/>
    </row>
    <row r="143" spans="2:7">
      <c r="E143" s="346"/>
    </row>
  </sheetData>
  <mergeCells count="12">
    <mergeCell ref="B133:B138"/>
    <mergeCell ref="B5:B15"/>
    <mergeCell ref="B16:B24"/>
    <mergeCell ref="B29:B34"/>
    <mergeCell ref="B40:B50"/>
    <mergeCell ref="B51:B59"/>
    <mergeCell ref="B64:B69"/>
    <mergeCell ref="B75:B85"/>
    <mergeCell ref="B86:B94"/>
    <mergeCell ref="B99:B104"/>
    <mergeCell ref="B109:B119"/>
    <mergeCell ref="B120:B128"/>
  </mergeCells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S1055"/>
  <sheetViews>
    <sheetView tabSelected="1" zoomScale="70" zoomScaleNormal="70" workbookViewId="0">
      <selection activeCell="G16" sqref="G16"/>
    </sheetView>
  </sheetViews>
  <sheetFormatPr defaultColWidth="9" defaultRowHeight="14.45" outlineLevelCol="1"/>
  <cols>
    <col min="1" max="1" width="11.125" style="1" customWidth="1"/>
    <col min="2" max="2" width="24.5" style="1" customWidth="1"/>
    <col min="3" max="3" width="18.125" style="1" customWidth="1"/>
    <col min="4" max="4" width="18.75" style="1" customWidth="1"/>
    <col min="5" max="5" width="14.125" style="2" customWidth="1"/>
    <col min="6" max="6" width="12" style="1" customWidth="1"/>
    <col min="7" max="7" width="20.25" style="1" customWidth="1"/>
    <col min="8" max="8" width="21.125" style="1" customWidth="1"/>
    <col min="9" max="9" width="10.75" style="1" customWidth="1" outlineLevel="1"/>
    <col min="10" max="10" width="7.625" style="333" customWidth="1" outlineLevel="1"/>
    <col min="11" max="11" width="14.125" style="1" customWidth="1" outlineLevel="1"/>
    <col min="12" max="12" width="11.25" style="1" customWidth="1" outlineLevel="1"/>
    <col min="13" max="13" width="20.625" style="3" customWidth="1" outlineLevel="1"/>
    <col min="14" max="14" width="8.25" style="10" hidden="1" customWidth="1"/>
    <col min="15" max="15" width="8" style="10" hidden="1" customWidth="1"/>
    <col min="16" max="16" width="8" style="10" hidden="1" customWidth="1" outlineLevel="1"/>
    <col min="17" max="17" width="9.125" style="10" hidden="1" customWidth="1" outlineLevel="1"/>
    <col min="18" max="18" width="8.625" style="10" hidden="1" customWidth="1" outlineLevel="1"/>
    <col min="19" max="19" width="8" style="10" hidden="1" customWidth="1" outlineLevel="1"/>
    <col min="20" max="20" width="9.5" style="10" hidden="1" customWidth="1" outlineLevel="1"/>
    <col min="21" max="21" width="8.875" style="10" hidden="1" customWidth="1" outlineLevel="1"/>
    <col min="22" max="22" width="8.125" style="10" hidden="1" customWidth="1" outlineLevel="1"/>
    <col min="23" max="23" width="7.25" style="10" hidden="1" customWidth="1" outlineLevel="1"/>
    <col min="24" max="24" width="8.5" style="10" hidden="1" customWidth="1" outlineLevel="1"/>
    <col min="25" max="25" width="8.25" style="10" hidden="1" customWidth="1" outlineLevel="1"/>
    <col min="26" max="26" width="7.375" style="10" hidden="1" customWidth="1" collapsed="1"/>
    <col min="27" max="27" width="7.125" style="10" hidden="1" customWidth="1"/>
    <col min="28" max="28" width="14.75" style="10" hidden="1" customWidth="1" outlineLevel="1"/>
    <col min="29" max="29" width="12.75" style="10" hidden="1" customWidth="1" outlineLevel="1"/>
    <col min="30" max="30" width="16.625" style="10" hidden="1" customWidth="1" outlineLevel="1"/>
    <col min="31" max="37" width="12.75" style="10" hidden="1" customWidth="1" outlineLevel="1"/>
    <col min="38" max="38" width="10.875" style="4" hidden="1" customWidth="1" collapsed="1"/>
    <col min="39" max="39" width="13.625" style="194" hidden="1" customWidth="1"/>
    <col min="40" max="40" width="10.875" style="4" hidden="1" customWidth="1"/>
    <col min="41" max="41" width="10.875" style="194" hidden="1" customWidth="1"/>
    <col min="42" max="42" width="10.875" style="4" hidden="1" customWidth="1" outlineLevel="1"/>
    <col min="43" max="43" width="10.875" style="194" hidden="1" customWidth="1" outlineLevel="1"/>
    <col min="44" max="44" width="14.125" style="426" customWidth="1" outlineLevel="1"/>
    <col min="45" max="45" width="14.125" style="444" customWidth="1" outlineLevel="1"/>
    <col min="46" max="46" width="14.125" style="426" customWidth="1" outlineLevel="1"/>
    <col min="47" max="47" width="16.25" style="444" customWidth="1" outlineLevel="1"/>
    <col min="48" max="48" width="13.75" style="426" customWidth="1" outlineLevel="1"/>
    <col min="49" max="49" width="16" style="444" customWidth="1" outlineLevel="1"/>
    <col min="50" max="50" width="14.25" style="426" customWidth="1" outlineLevel="1"/>
    <col min="51" max="51" width="16.625" style="444" customWidth="1" outlineLevel="1"/>
    <col min="52" max="52" width="13.625" style="426" customWidth="1" outlineLevel="1"/>
    <col min="53" max="53" width="23.5" style="444" customWidth="1" outlineLevel="1"/>
    <col min="54" max="54" width="13.125" style="426" customWidth="1" outlineLevel="1"/>
    <col min="55" max="55" width="22.75" style="444" customWidth="1" outlineLevel="1"/>
    <col min="56" max="56" width="14" style="426" customWidth="1" outlineLevel="1"/>
    <col min="57" max="57" width="16.125" style="444" customWidth="1" outlineLevel="1"/>
    <col min="58" max="58" width="13.75" style="426" customWidth="1" outlineLevel="1"/>
    <col min="59" max="59" width="16" style="444" customWidth="1" outlineLevel="1"/>
    <col min="60" max="60" width="13.625" style="426" customWidth="1" outlineLevel="1"/>
    <col min="61" max="61" width="15.75" style="444" customWidth="1" outlineLevel="1"/>
    <col min="62" max="62" width="13.375" style="317" customWidth="1"/>
    <col min="63" max="64" width="13.375" style="2" customWidth="1"/>
    <col min="65" max="65" width="20.75" style="2" customWidth="1"/>
    <col min="66" max="66" width="9" style="1"/>
    <col min="67" max="67" width="12.25" style="1" bestFit="1" customWidth="1"/>
    <col min="68" max="68" width="13.375" style="1" bestFit="1" customWidth="1"/>
    <col min="69" max="69" width="14" style="1" bestFit="1" customWidth="1"/>
    <col min="70" max="16384" width="9" style="1"/>
  </cols>
  <sheetData>
    <row r="1" spans="1:67" s="599" customFormat="1" ht="65.25" customHeight="1" thickBot="1">
      <c r="A1" s="593"/>
      <c r="B1" s="594"/>
      <c r="C1" s="594"/>
      <c r="D1" s="594" t="s">
        <v>1611</v>
      </c>
      <c r="E1" s="595" t="s">
        <v>402</v>
      </c>
      <c r="F1" s="596"/>
      <c r="G1" s="597" t="s">
        <v>844</v>
      </c>
      <c r="H1" s="631" t="s">
        <v>845</v>
      </c>
      <c r="I1" s="719" t="s">
        <v>846</v>
      </c>
      <c r="J1" s="632" t="s">
        <v>847</v>
      </c>
      <c r="K1" s="632" t="s">
        <v>848</v>
      </c>
      <c r="L1" s="719" t="s">
        <v>849</v>
      </c>
      <c r="M1" s="710" t="s">
        <v>1612</v>
      </c>
      <c r="AL1" s="149"/>
      <c r="AM1" s="591">
        <f>SUBTOTAL(109,AM3:AM1059)</f>
        <v>1157181.4299999997</v>
      </c>
      <c r="AN1" s="149"/>
      <c r="AO1" s="237">
        <f>SUBTOTAL(109,AO3:AO1059)</f>
        <v>993871.48000000056</v>
      </c>
      <c r="AP1" s="149"/>
      <c r="AQ1" s="591">
        <f>SUBTOTAL(109,AQ3:AQ1059)</f>
        <v>831870.14</v>
      </c>
      <c r="AR1" s="600"/>
      <c r="AS1" s="237">
        <f>SUBTOTAL(109,AS3:AS1059)</f>
        <v>317913.93</v>
      </c>
      <c r="AT1" s="963"/>
      <c r="AU1" s="237">
        <f>SUBTOTAL(109,AU3:AU1059)</f>
        <v>675150.52000000014</v>
      </c>
      <c r="AV1" s="963"/>
      <c r="AW1" s="237">
        <f>SUBTOTAL(109,AW3:AW1059)</f>
        <v>559467.05000000005</v>
      </c>
      <c r="AX1" s="963"/>
      <c r="AY1" s="237">
        <f>SUBTOTAL(109,AY3:AY1059)</f>
        <v>484005.59999999992</v>
      </c>
      <c r="AZ1" s="963"/>
      <c r="BA1" s="237">
        <f>SUBTOTAL(109,BA3:BA1059)</f>
        <v>492624.27</v>
      </c>
      <c r="BB1" s="963"/>
      <c r="BC1" s="237">
        <f>SUBTOTAL(109,BC3:BC1059)</f>
        <v>433919.33173102507</v>
      </c>
      <c r="BD1" s="963"/>
      <c r="BE1" s="237">
        <f>SUBTOTAL(109,BE3:BE1059)</f>
        <v>404441.81865411968</v>
      </c>
      <c r="BF1" s="963"/>
      <c r="BG1" s="237">
        <f>SUBTOTAL(109,BG3:BG1059)</f>
        <v>460924.39540742722</v>
      </c>
      <c r="BH1" s="963"/>
      <c r="BI1" s="237">
        <f>SUBTOTAL(109,BI3:BI1059)</f>
        <v>399031.08229714807</v>
      </c>
      <c r="BJ1" s="712" t="s">
        <v>851</v>
      </c>
      <c r="BK1" s="712" t="s">
        <v>852</v>
      </c>
      <c r="BL1" s="16" t="s">
        <v>853</v>
      </c>
      <c r="BM1" s="718" t="s">
        <v>854</v>
      </c>
    </row>
    <row r="2" spans="1:67" s="5" customFormat="1" ht="57.6" customHeight="1" thickBot="1">
      <c r="A2" s="669" t="s">
        <v>1613</v>
      </c>
      <c r="B2" s="248" t="s">
        <v>97</v>
      </c>
      <c r="C2" s="670" t="s">
        <v>98</v>
      </c>
      <c r="D2" s="248" t="s">
        <v>99</v>
      </c>
      <c r="E2" s="249" t="s">
        <v>59</v>
      </c>
      <c r="F2" s="249" t="s">
        <v>100</v>
      </c>
      <c r="G2" s="250" t="s">
        <v>101</v>
      </c>
      <c r="H2" s="633" t="s">
        <v>102</v>
      </c>
      <c r="I2" s="337" t="s">
        <v>103</v>
      </c>
      <c r="J2" s="323" t="s">
        <v>104</v>
      </c>
      <c r="K2" s="324" t="s">
        <v>105</v>
      </c>
      <c r="L2" s="324" t="s">
        <v>1614</v>
      </c>
      <c r="M2" s="699" t="s">
        <v>107</v>
      </c>
      <c r="N2" s="304" t="s">
        <v>109</v>
      </c>
      <c r="O2" s="304" t="s">
        <v>110</v>
      </c>
      <c r="P2" s="304" t="s">
        <v>111</v>
      </c>
      <c r="Q2" s="304" t="s">
        <v>112</v>
      </c>
      <c r="R2" s="304" t="s">
        <v>113</v>
      </c>
      <c r="S2" s="304" t="s">
        <v>114</v>
      </c>
      <c r="T2" s="304" t="s">
        <v>115</v>
      </c>
      <c r="U2" s="304" t="s">
        <v>116</v>
      </c>
      <c r="V2" s="304" t="s">
        <v>117</v>
      </c>
      <c r="W2" s="304" t="s">
        <v>118</v>
      </c>
      <c r="X2" s="304" t="s">
        <v>119</v>
      </c>
      <c r="Y2" s="304" t="s">
        <v>120</v>
      </c>
      <c r="Z2" s="305" t="s">
        <v>122</v>
      </c>
      <c r="AA2" s="305" t="s">
        <v>123</v>
      </c>
      <c r="AB2" s="305" t="s">
        <v>124</v>
      </c>
      <c r="AC2" s="305" t="s">
        <v>125</v>
      </c>
      <c r="AD2" s="305" t="s">
        <v>126</v>
      </c>
      <c r="AE2" s="305" t="s">
        <v>127</v>
      </c>
      <c r="AF2" s="305" t="s">
        <v>128</v>
      </c>
      <c r="AG2" s="305" t="s">
        <v>129</v>
      </c>
      <c r="AH2" s="305" t="s">
        <v>130</v>
      </c>
      <c r="AI2" s="305" t="s">
        <v>131</v>
      </c>
      <c r="AJ2" s="305" t="s">
        <v>132</v>
      </c>
      <c r="AK2" s="819" t="s">
        <v>133</v>
      </c>
      <c r="AL2" s="818" t="s">
        <v>1615</v>
      </c>
      <c r="AM2" s="313" t="s">
        <v>135</v>
      </c>
      <c r="AN2" s="672" t="s">
        <v>1616</v>
      </c>
      <c r="AO2" s="313" t="s">
        <v>137</v>
      </c>
      <c r="AP2" s="672" t="s">
        <v>1617</v>
      </c>
      <c r="AQ2" s="313" t="s">
        <v>139</v>
      </c>
      <c r="AR2" s="673" t="s">
        <v>1618</v>
      </c>
      <c r="AS2" s="314" t="s">
        <v>141</v>
      </c>
      <c r="AT2" s="673" t="s">
        <v>1619</v>
      </c>
      <c r="AU2" s="314" t="s">
        <v>143</v>
      </c>
      <c r="AV2" s="673" t="s">
        <v>1620</v>
      </c>
      <c r="AW2" s="314" t="s">
        <v>145</v>
      </c>
      <c r="AX2" s="674" t="s">
        <v>146</v>
      </c>
      <c r="AY2" s="315" t="s">
        <v>147</v>
      </c>
      <c r="AZ2" s="674" t="s">
        <v>148</v>
      </c>
      <c r="BA2" s="315" t="s">
        <v>149</v>
      </c>
      <c r="BB2" s="674" t="s">
        <v>857</v>
      </c>
      <c r="BC2" s="315" t="s">
        <v>151</v>
      </c>
      <c r="BD2" s="675" t="s">
        <v>858</v>
      </c>
      <c r="BE2" s="316" t="s">
        <v>153</v>
      </c>
      <c r="BF2" s="675" t="s">
        <v>859</v>
      </c>
      <c r="BG2" s="316" t="s">
        <v>155</v>
      </c>
      <c r="BH2" s="675" t="s">
        <v>860</v>
      </c>
      <c r="BI2" s="681" t="s">
        <v>157</v>
      </c>
      <c r="BJ2" s="266" t="s">
        <v>158</v>
      </c>
      <c r="BK2" s="266" t="s">
        <v>159</v>
      </c>
      <c r="BL2" s="266" t="s">
        <v>861</v>
      </c>
      <c r="BM2" s="698" t="s">
        <v>862</v>
      </c>
      <c r="BO2" s="5" t="s">
        <v>1621</v>
      </c>
    </row>
    <row r="3" spans="1:67" ht="15.75" customHeight="1">
      <c r="A3" s="493" t="s">
        <v>1622</v>
      </c>
      <c r="B3" s="494"/>
      <c r="C3" s="495"/>
      <c r="D3" s="496"/>
      <c r="E3" s="497"/>
      <c r="F3" s="975">
        <v>200</v>
      </c>
      <c r="G3" s="110"/>
      <c r="H3" s="169"/>
      <c r="I3" s="105"/>
      <c r="J3" s="325"/>
      <c r="K3" s="105"/>
      <c r="L3" s="105"/>
      <c r="M3" s="634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1"/>
      <c r="AA3" s="60"/>
      <c r="AB3" s="60"/>
      <c r="AC3" s="58"/>
      <c r="AD3" s="58"/>
      <c r="AE3" s="58"/>
      <c r="AF3" s="58"/>
      <c r="AG3" s="58"/>
      <c r="AH3" s="58"/>
      <c r="AI3" s="58"/>
      <c r="AJ3" s="58"/>
      <c r="AK3" s="338"/>
      <c r="AL3" s="397"/>
      <c r="AM3" s="431">
        <f t="shared" ref="AM3:AM79" si="0">Z3*AL3</f>
        <v>0</v>
      </c>
      <c r="AN3" s="385"/>
      <c r="AO3" s="376">
        <f t="shared" ref="AO3:AO20" si="1">AA3*AN3</f>
        <v>0</v>
      </c>
      <c r="AP3" s="385"/>
      <c r="AQ3" s="431">
        <f t="shared" ref="AQ3:AQ54" si="2">AB3*AP3</f>
        <v>0</v>
      </c>
      <c r="AR3" s="385"/>
      <c r="AS3" s="431">
        <f t="shared" ref="AS3:AS5" si="3">AC3*AR3</f>
        <v>0</v>
      </c>
      <c r="AT3" s="385"/>
      <c r="AU3" s="431">
        <f t="shared" ref="AU3:AU20" si="4">AD3*AT3</f>
        <v>0</v>
      </c>
      <c r="AV3" s="385"/>
      <c r="AW3" s="431">
        <f t="shared" ref="AW3:AW20" si="5">AE3*AV3</f>
        <v>0</v>
      </c>
      <c r="AX3" s="385"/>
      <c r="AY3" s="431">
        <f t="shared" ref="AY3:AY54" si="6">AF3*AX3</f>
        <v>0</v>
      </c>
      <c r="AZ3" s="385"/>
      <c r="BA3" s="431">
        <f>AG3*AZ3</f>
        <v>0</v>
      </c>
      <c r="BB3" s="385"/>
      <c r="BC3" s="431">
        <f t="shared" ref="BC3:BC54" si="7">AH3*BB3</f>
        <v>0</v>
      </c>
      <c r="BD3" s="385"/>
      <c r="BE3" s="431">
        <f t="shared" ref="BE3:BE54" si="8">AI3*BD3</f>
        <v>0</v>
      </c>
      <c r="BF3" s="385"/>
      <c r="BG3" s="431">
        <f t="shared" ref="BG3:BG54" si="9">AJ3*BF3</f>
        <v>0</v>
      </c>
      <c r="BH3" s="385"/>
      <c r="BI3" s="445">
        <f t="shared" ref="BI3:BI54" si="10">AK3*BH3</f>
        <v>0</v>
      </c>
      <c r="BJ3" s="559"/>
      <c r="BK3" s="603"/>
    </row>
    <row r="4" spans="1:67" ht="15.75" customHeight="1">
      <c r="A4" s="498" t="s">
        <v>1622</v>
      </c>
      <c r="B4" s="130"/>
      <c r="C4" s="129"/>
      <c r="D4" s="496"/>
      <c r="E4" s="497"/>
      <c r="F4" s="976"/>
      <c r="G4" s="110"/>
      <c r="H4" s="169"/>
      <c r="I4" s="169"/>
      <c r="J4" s="326"/>
      <c r="K4" s="169"/>
      <c r="L4" s="169"/>
      <c r="M4" s="327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147"/>
      <c r="AA4" s="148"/>
      <c r="AB4" s="148"/>
      <c r="AC4" s="145"/>
      <c r="AD4" s="145"/>
      <c r="AE4" s="145"/>
      <c r="AF4" s="145"/>
      <c r="AG4" s="145"/>
      <c r="AH4" s="145"/>
      <c r="AI4" s="145"/>
      <c r="AJ4" s="145"/>
      <c r="AK4" s="339"/>
      <c r="AL4" s="787"/>
      <c r="AM4" s="431">
        <f t="shared" si="0"/>
        <v>0</v>
      </c>
      <c r="AN4" s="386"/>
      <c r="AO4" s="376">
        <f t="shared" si="1"/>
        <v>0</v>
      </c>
      <c r="AP4" s="386"/>
      <c r="AQ4" s="431">
        <f t="shared" si="2"/>
        <v>0</v>
      </c>
      <c r="AR4" s="386"/>
      <c r="AS4" s="431">
        <f t="shared" si="3"/>
        <v>0</v>
      </c>
      <c r="AT4" s="386"/>
      <c r="AU4" s="431">
        <f t="shared" si="4"/>
        <v>0</v>
      </c>
      <c r="AV4" s="386"/>
      <c r="AW4" s="431">
        <f t="shared" si="5"/>
        <v>0</v>
      </c>
      <c r="AX4" s="386"/>
      <c r="AY4" s="431">
        <f t="shared" si="6"/>
        <v>0</v>
      </c>
      <c r="AZ4" s="386"/>
      <c r="BA4" s="431">
        <f>AG4*AZ4</f>
        <v>0</v>
      </c>
      <c r="BB4" s="385"/>
      <c r="BC4" s="431">
        <f t="shared" si="7"/>
        <v>0</v>
      </c>
      <c r="BD4" s="385"/>
      <c r="BE4" s="431">
        <f t="shared" si="8"/>
        <v>0</v>
      </c>
      <c r="BF4" s="385"/>
      <c r="BG4" s="431">
        <f t="shared" si="9"/>
        <v>0</v>
      </c>
      <c r="BH4" s="385"/>
      <c r="BI4" s="445">
        <f t="shared" si="10"/>
        <v>0</v>
      </c>
    </row>
    <row r="5" spans="1:67" ht="14.25" customHeight="1" thickBot="1">
      <c r="A5" s="493" t="s">
        <v>1623</v>
      </c>
      <c r="B5" s="135"/>
      <c r="C5" s="134"/>
      <c r="D5" s="499"/>
      <c r="E5" s="500"/>
      <c r="F5" s="977"/>
      <c r="G5" s="104"/>
      <c r="H5" s="101"/>
      <c r="I5" s="635"/>
      <c r="J5" s="329"/>
      <c r="K5" s="101"/>
      <c r="L5" s="101"/>
      <c r="M5" s="636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85"/>
      <c r="AA5" s="85"/>
      <c r="AB5" s="85"/>
      <c r="AC5" s="83"/>
      <c r="AD5" s="83"/>
      <c r="AE5" s="83"/>
      <c r="AF5" s="83"/>
      <c r="AG5" s="83"/>
      <c r="AH5" s="83"/>
      <c r="AI5" s="83"/>
      <c r="AJ5" s="83"/>
      <c r="AK5" s="635"/>
      <c r="AL5" s="398"/>
      <c r="AM5" s="432">
        <f t="shared" si="0"/>
        <v>0</v>
      </c>
      <c r="AN5" s="387"/>
      <c r="AO5" s="436">
        <f t="shared" si="1"/>
        <v>0</v>
      </c>
      <c r="AP5" s="387"/>
      <c r="AQ5" s="432">
        <f t="shared" si="2"/>
        <v>0</v>
      </c>
      <c r="AR5" s="392"/>
      <c r="AS5" s="432">
        <f t="shared" si="3"/>
        <v>0</v>
      </c>
      <c r="AT5" s="392"/>
      <c r="AU5" s="432">
        <f t="shared" si="4"/>
        <v>0</v>
      </c>
      <c r="AV5" s="392"/>
      <c r="AW5" s="432">
        <f t="shared" si="5"/>
        <v>0</v>
      </c>
      <c r="AX5" s="392"/>
      <c r="AY5" s="432">
        <f t="shared" si="6"/>
        <v>0</v>
      </c>
      <c r="AZ5" s="392"/>
      <c r="BA5" s="432">
        <f>AG5*AZ5</f>
        <v>0</v>
      </c>
      <c r="BB5" s="387"/>
      <c r="BC5" s="432">
        <f t="shared" si="7"/>
        <v>0</v>
      </c>
      <c r="BD5" s="387"/>
      <c r="BE5" s="432">
        <f t="shared" si="8"/>
        <v>0</v>
      </c>
      <c r="BF5" s="387"/>
      <c r="BG5" s="432">
        <f t="shared" si="9"/>
        <v>0</v>
      </c>
      <c r="BH5" s="387"/>
      <c r="BI5" s="446">
        <f t="shared" si="10"/>
        <v>0</v>
      </c>
    </row>
    <row r="6" spans="1:67" ht="15" customHeight="1">
      <c r="A6" s="498" t="s">
        <v>1623</v>
      </c>
      <c r="B6" s="132" t="s">
        <v>160</v>
      </c>
      <c r="C6" s="131" t="s">
        <v>87</v>
      </c>
      <c r="D6" s="501" t="s">
        <v>420</v>
      </c>
      <c r="E6" s="502" t="s">
        <v>162</v>
      </c>
      <c r="F6" s="990" t="s">
        <v>421</v>
      </c>
      <c r="G6" s="106">
        <v>2024</v>
      </c>
      <c r="H6" s="169" t="s">
        <v>865</v>
      </c>
      <c r="I6" s="105" t="s">
        <v>165</v>
      </c>
      <c r="J6" s="325">
        <v>14</v>
      </c>
      <c r="K6" s="105" t="s">
        <v>251</v>
      </c>
      <c r="L6" s="105" t="s">
        <v>167</v>
      </c>
      <c r="M6" s="634" t="s">
        <v>870</v>
      </c>
      <c r="N6" s="63">
        <v>7.33</v>
      </c>
      <c r="O6" s="63">
        <v>7.33</v>
      </c>
      <c r="P6" s="63">
        <v>7.33</v>
      </c>
      <c r="Q6" s="63">
        <v>7.33</v>
      </c>
      <c r="R6" s="63">
        <v>8</v>
      </c>
      <c r="S6" s="63">
        <v>8</v>
      </c>
      <c r="T6" s="63">
        <v>8</v>
      </c>
      <c r="U6" s="63">
        <v>8</v>
      </c>
      <c r="V6" s="63">
        <v>8</v>
      </c>
      <c r="W6" s="63">
        <v>8</v>
      </c>
      <c r="X6" s="63">
        <v>8</v>
      </c>
      <c r="Y6" s="63">
        <v>8</v>
      </c>
      <c r="Z6" s="61">
        <v>0.67</v>
      </c>
      <c r="AA6" s="61">
        <v>0.67</v>
      </c>
      <c r="AB6" s="61">
        <v>0.67</v>
      </c>
      <c r="AC6" s="61">
        <v>0</v>
      </c>
      <c r="AD6" s="61">
        <v>0.7</v>
      </c>
      <c r="AE6" s="61">
        <v>0.7</v>
      </c>
      <c r="AF6" s="61">
        <v>0.7</v>
      </c>
      <c r="AG6" s="61">
        <v>0.7</v>
      </c>
      <c r="AH6" s="61">
        <v>0.7</v>
      </c>
      <c r="AI6" s="61">
        <v>0.7</v>
      </c>
      <c r="AJ6" s="61">
        <v>0.7</v>
      </c>
      <c r="AK6" s="120">
        <v>0.7</v>
      </c>
      <c r="AL6" s="396">
        <v>52480</v>
      </c>
      <c r="AM6" s="431">
        <f t="shared" si="0"/>
        <v>35161.599999999999</v>
      </c>
      <c r="AN6" s="396">
        <v>40920</v>
      </c>
      <c r="AO6" s="437">
        <f t="shared" si="1"/>
        <v>27416.400000000001</v>
      </c>
      <c r="AP6" s="396">
        <v>18720</v>
      </c>
      <c r="AQ6" s="433">
        <f t="shared" si="2"/>
        <v>12542.400000000001</v>
      </c>
      <c r="AR6" s="396">
        <v>12960</v>
      </c>
      <c r="AS6" s="433">
        <f>AC6*AR6</f>
        <v>0</v>
      </c>
      <c r="AT6" s="396">
        <v>12800</v>
      </c>
      <c r="AU6" s="433">
        <f t="shared" si="4"/>
        <v>8960</v>
      </c>
      <c r="AV6" s="396">
        <v>13134</v>
      </c>
      <c r="AW6" s="433">
        <f t="shared" si="5"/>
        <v>9193.7999999999993</v>
      </c>
      <c r="AX6" s="423">
        <v>3425</v>
      </c>
      <c r="AY6" s="433">
        <f t="shared" si="6"/>
        <v>2397.5</v>
      </c>
      <c r="AZ6" s="423">
        <v>337</v>
      </c>
      <c r="BA6" s="433">
        <f t="shared" ref="BA6:BA57" si="11">AZ6*AG6</f>
        <v>235.89999999999998</v>
      </c>
      <c r="BB6" s="388">
        <v>863</v>
      </c>
      <c r="BC6" s="433">
        <f t="shared" si="7"/>
        <v>604.09999999999991</v>
      </c>
      <c r="BD6" s="388">
        <v>997</v>
      </c>
      <c r="BE6" s="433">
        <f t="shared" si="8"/>
        <v>697.9</v>
      </c>
      <c r="BF6" s="388">
        <v>853</v>
      </c>
      <c r="BG6" s="433">
        <f t="shared" si="9"/>
        <v>597.09999999999991</v>
      </c>
      <c r="BH6" s="388">
        <v>235</v>
      </c>
      <c r="BI6" s="447">
        <f t="shared" si="10"/>
        <v>164.5</v>
      </c>
      <c r="BJ6" s="317" t="s">
        <v>867</v>
      </c>
      <c r="BK6" s="713"/>
      <c r="BL6" s="599" t="s">
        <v>868</v>
      </c>
      <c r="BM6" s="769" t="s">
        <v>869</v>
      </c>
    </row>
    <row r="7" spans="1:67" ht="14.25" customHeight="1">
      <c r="A7" s="493" t="s">
        <v>1623</v>
      </c>
      <c r="B7" s="130" t="s">
        <v>160</v>
      </c>
      <c r="C7" s="129" t="s">
        <v>87</v>
      </c>
      <c r="D7" s="496" t="s">
        <v>420</v>
      </c>
      <c r="E7" s="503" t="s">
        <v>162</v>
      </c>
      <c r="F7" s="986"/>
      <c r="G7" s="168">
        <v>2024</v>
      </c>
      <c r="H7" s="169" t="s">
        <v>865</v>
      </c>
      <c r="I7" s="169" t="s">
        <v>174</v>
      </c>
      <c r="J7" s="326">
        <v>14</v>
      </c>
      <c r="K7" s="169" t="s">
        <v>251</v>
      </c>
      <c r="L7" s="169" t="s">
        <v>167</v>
      </c>
      <c r="M7" s="327" t="s">
        <v>870</v>
      </c>
      <c r="N7" s="55">
        <v>3.38</v>
      </c>
      <c r="O7" s="55">
        <v>3.38</v>
      </c>
      <c r="P7" s="55">
        <v>3.38</v>
      </c>
      <c r="Q7" s="55">
        <v>3.38</v>
      </c>
      <c r="R7" s="55">
        <v>4.05</v>
      </c>
      <c r="S7" s="55">
        <v>4.05</v>
      </c>
      <c r="T7" s="55">
        <v>4.05</v>
      </c>
      <c r="U7" s="55">
        <v>4.05</v>
      </c>
      <c r="V7" s="55">
        <v>4.05</v>
      </c>
      <c r="W7" s="55">
        <v>4.05</v>
      </c>
      <c r="X7" s="55">
        <v>4.05</v>
      </c>
      <c r="Y7" s="55">
        <v>4.05</v>
      </c>
      <c r="Z7" s="147">
        <v>0.28000000000000003</v>
      </c>
      <c r="AA7" s="147">
        <v>0.28000000000000003</v>
      </c>
      <c r="AB7" s="147">
        <v>0.28000000000000003</v>
      </c>
      <c r="AC7" s="147">
        <v>0</v>
      </c>
      <c r="AD7" s="147">
        <v>0.31</v>
      </c>
      <c r="AE7" s="147">
        <v>0.31</v>
      </c>
      <c r="AF7" s="147">
        <v>0.31</v>
      </c>
      <c r="AG7" s="147">
        <v>0.31</v>
      </c>
      <c r="AH7" s="147">
        <v>0.31</v>
      </c>
      <c r="AI7" s="147">
        <v>0.31</v>
      </c>
      <c r="AJ7" s="147">
        <v>0.31</v>
      </c>
      <c r="AK7" s="116">
        <v>0.31</v>
      </c>
      <c r="AL7" s="397">
        <v>16440</v>
      </c>
      <c r="AM7" s="431">
        <f t="shared" si="0"/>
        <v>4603.2000000000007</v>
      </c>
      <c r="AN7" s="397">
        <v>18280</v>
      </c>
      <c r="AO7" s="376">
        <f t="shared" si="1"/>
        <v>5118.4000000000005</v>
      </c>
      <c r="AP7" s="397">
        <v>9680</v>
      </c>
      <c r="AQ7" s="431">
        <f t="shared" si="2"/>
        <v>2710.4</v>
      </c>
      <c r="AR7" s="397">
        <v>4280</v>
      </c>
      <c r="AS7" s="431">
        <f t="shared" ref="AS7:AS41" si="12">AC7*AR7</f>
        <v>0</v>
      </c>
      <c r="AT7" s="397">
        <v>11040</v>
      </c>
      <c r="AU7" s="431">
        <f t="shared" si="4"/>
        <v>3422.4</v>
      </c>
      <c r="AV7" s="397">
        <v>5478</v>
      </c>
      <c r="AW7" s="431">
        <f t="shared" si="5"/>
        <v>1698.18</v>
      </c>
      <c r="AX7" s="386">
        <v>1517</v>
      </c>
      <c r="AY7" s="431">
        <f t="shared" si="6"/>
        <v>470.27</v>
      </c>
      <c r="AZ7" s="386">
        <v>70</v>
      </c>
      <c r="BA7" s="431">
        <f t="shared" si="11"/>
        <v>21.7</v>
      </c>
      <c r="BB7" s="385">
        <v>545</v>
      </c>
      <c r="BC7" s="431">
        <f t="shared" si="7"/>
        <v>168.95</v>
      </c>
      <c r="BD7" s="385">
        <v>928</v>
      </c>
      <c r="BE7" s="431">
        <f t="shared" si="8"/>
        <v>287.68</v>
      </c>
      <c r="BF7" s="385">
        <v>761</v>
      </c>
      <c r="BG7" s="431">
        <f t="shared" si="9"/>
        <v>235.91</v>
      </c>
      <c r="BH7" s="385">
        <v>75</v>
      </c>
      <c r="BI7" s="445">
        <f t="shared" si="10"/>
        <v>23.25</v>
      </c>
      <c r="BJ7" s="317" t="s">
        <v>871</v>
      </c>
      <c r="BK7" s="713"/>
      <c r="BL7" s="599" t="s">
        <v>868</v>
      </c>
      <c r="BM7" s="770" t="s">
        <v>872</v>
      </c>
    </row>
    <row r="8" spans="1:67" ht="14.25" customHeight="1">
      <c r="A8" s="498" t="s">
        <v>1623</v>
      </c>
      <c r="B8" s="130" t="s">
        <v>160</v>
      </c>
      <c r="C8" s="129" t="s">
        <v>87</v>
      </c>
      <c r="D8" s="496" t="s">
        <v>161</v>
      </c>
      <c r="E8" s="503" t="s">
        <v>162</v>
      </c>
      <c r="F8" s="986"/>
      <c r="G8" s="168">
        <v>2024</v>
      </c>
      <c r="H8" s="169" t="s">
        <v>1624</v>
      </c>
      <c r="I8" s="169" t="s">
        <v>165</v>
      </c>
      <c r="J8" s="326">
        <v>16</v>
      </c>
      <c r="K8" s="169" t="s">
        <v>251</v>
      </c>
      <c r="L8" s="169" t="s">
        <v>167</v>
      </c>
      <c r="M8" s="327" t="s">
        <v>870</v>
      </c>
      <c r="N8" s="55">
        <v>7.91</v>
      </c>
      <c r="O8" s="55">
        <v>7.91</v>
      </c>
      <c r="P8" s="55">
        <v>7.91</v>
      </c>
      <c r="Q8" s="55">
        <v>7.91</v>
      </c>
      <c r="R8" s="55">
        <v>8.66</v>
      </c>
      <c r="S8" s="55">
        <v>8.66</v>
      </c>
      <c r="T8" s="55">
        <v>8.66</v>
      </c>
      <c r="U8" s="55">
        <v>8.66</v>
      </c>
      <c r="V8" s="55">
        <v>8.66</v>
      </c>
      <c r="W8" s="55">
        <v>8.66</v>
      </c>
      <c r="X8" s="55">
        <v>8.66</v>
      </c>
      <c r="Y8" s="55">
        <v>8.66</v>
      </c>
      <c r="Z8" s="147">
        <v>0.69</v>
      </c>
      <c r="AA8" s="147">
        <v>0.69</v>
      </c>
      <c r="AB8" s="147">
        <v>0.69</v>
      </c>
      <c r="AC8" s="147">
        <v>0</v>
      </c>
      <c r="AD8" s="147">
        <v>0.74</v>
      </c>
      <c r="AE8" s="147">
        <v>0.74</v>
      </c>
      <c r="AF8" s="147">
        <v>0.74</v>
      </c>
      <c r="AG8" s="147">
        <v>0.74</v>
      </c>
      <c r="AH8" s="147">
        <v>0.74</v>
      </c>
      <c r="AI8" s="147">
        <v>0.74</v>
      </c>
      <c r="AJ8" s="147">
        <v>0.74</v>
      </c>
      <c r="AK8" s="116">
        <v>0.74</v>
      </c>
      <c r="AL8" s="397">
        <v>23800</v>
      </c>
      <c r="AM8" s="431">
        <f t="shared" si="0"/>
        <v>16422</v>
      </c>
      <c r="AN8" s="397">
        <v>21840</v>
      </c>
      <c r="AO8" s="376">
        <f t="shared" si="1"/>
        <v>15069.599999999999</v>
      </c>
      <c r="AP8" s="397">
        <v>8639</v>
      </c>
      <c r="AQ8" s="431">
        <f t="shared" si="2"/>
        <v>5960.91</v>
      </c>
      <c r="AR8" s="397">
        <v>8480</v>
      </c>
      <c r="AS8" s="431">
        <f t="shared" si="12"/>
        <v>0</v>
      </c>
      <c r="AT8" s="397">
        <v>16080</v>
      </c>
      <c r="AU8" s="431">
        <f t="shared" si="4"/>
        <v>11899.2</v>
      </c>
      <c r="AV8" s="397">
        <v>4106</v>
      </c>
      <c r="AW8" s="431">
        <f t="shared" si="5"/>
        <v>3038.44</v>
      </c>
      <c r="AX8" s="386">
        <v>1093</v>
      </c>
      <c r="AY8" s="431">
        <f t="shared" si="6"/>
        <v>808.81999999999994</v>
      </c>
      <c r="AZ8" s="386">
        <v>1067</v>
      </c>
      <c r="BA8" s="431">
        <f t="shared" si="11"/>
        <v>789.58</v>
      </c>
      <c r="BB8" s="385">
        <v>7105</v>
      </c>
      <c r="BC8" s="431">
        <f t="shared" si="7"/>
        <v>5257.7</v>
      </c>
      <c r="BD8" s="385">
        <v>4701</v>
      </c>
      <c r="BE8" s="431">
        <f t="shared" si="8"/>
        <v>3478.74</v>
      </c>
      <c r="BF8" s="385">
        <v>3923</v>
      </c>
      <c r="BG8" s="431">
        <f t="shared" si="9"/>
        <v>2903.02</v>
      </c>
      <c r="BH8" s="385">
        <v>1678</v>
      </c>
      <c r="BI8" s="445">
        <f t="shared" si="10"/>
        <v>1241.72</v>
      </c>
      <c r="BJ8" s="317" t="s">
        <v>874</v>
      </c>
      <c r="BK8" s="713"/>
      <c r="BL8" s="599" t="s">
        <v>868</v>
      </c>
      <c r="BM8" s="770" t="s">
        <v>875</v>
      </c>
    </row>
    <row r="9" spans="1:67" ht="14.25" customHeight="1">
      <c r="A9" s="493" t="s">
        <v>1623</v>
      </c>
      <c r="B9" s="130" t="s">
        <v>160</v>
      </c>
      <c r="C9" s="129" t="s">
        <v>87</v>
      </c>
      <c r="D9" s="496" t="s">
        <v>161</v>
      </c>
      <c r="E9" s="503" t="s">
        <v>430</v>
      </c>
      <c r="F9" s="986"/>
      <c r="G9" s="168">
        <v>2024</v>
      </c>
      <c r="H9" s="169" t="s">
        <v>1624</v>
      </c>
      <c r="I9" s="169" t="s">
        <v>174</v>
      </c>
      <c r="J9" s="326">
        <v>16</v>
      </c>
      <c r="K9" s="169" t="s">
        <v>251</v>
      </c>
      <c r="L9" s="169" t="s">
        <v>167</v>
      </c>
      <c r="M9" s="327" t="s">
        <v>870</v>
      </c>
      <c r="N9" s="55">
        <v>3.51</v>
      </c>
      <c r="O9" s="55">
        <v>3.51</v>
      </c>
      <c r="P9" s="55">
        <v>3.51</v>
      </c>
      <c r="Q9" s="55">
        <v>3.51</v>
      </c>
      <c r="R9" s="55">
        <v>4.26</v>
      </c>
      <c r="S9" s="55">
        <v>4.26</v>
      </c>
      <c r="T9" s="55">
        <v>4.26</v>
      </c>
      <c r="U9" s="55">
        <v>4.26</v>
      </c>
      <c r="V9" s="55">
        <v>4.26</v>
      </c>
      <c r="W9" s="55">
        <v>4.26</v>
      </c>
      <c r="X9" s="55">
        <v>4.26</v>
      </c>
      <c r="Y9" s="55">
        <v>4.26</v>
      </c>
      <c r="Z9" s="147">
        <v>0.12</v>
      </c>
      <c r="AA9" s="147">
        <v>0.12</v>
      </c>
      <c r="AB9" s="147">
        <v>0.12</v>
      </c>
      <c r="AC9" s="147">
        <v>0</v>
      </c>
      <c r="AD9" s="147">
        <v>0.17</v>
      </c>
      <c r="AE9" s="147">
        <v>0.17</v>
      </c>
      <c r="AF9" s="147">
        <v>0.17</v>
      </c>
      <c r="AG9" s="147">
        <v>0.17</v>
      </c>
      <c r="AH9" s="147">
        <v>0.17</v>
      </c>
      <c r="AI9" s="147">
        <v>0.17</v>
      </c>
      <c r="AJ9" s="147">
        <v>0.17</v>
      </c>
      <c r="AK9" s="116">
        <v>0.17</v>
      </c>
      <c r="AL9" s="397">
        <v>2720</v>
      </c>
      <c r="AM9" s="431">
        <f t="shared" si="0"/>
        <v>326.39999999999998</v>
      </c>
      <c r="AN9" s="397">
        <v>1800</v>
      </c>
      <c r="AO9" s="376">
        <f t="shared" si="1"/>
        <v>216</v>
      </c>
      <c r="AP9" s="397">
        <v>560</v>
      </c>
      <c r="AQ9" s="431">
        <f t="shared" si="2"/>
        <v>67.2</v>
      </c>
      <c r="AR9" s="397">
        <v>1600</v>
      </c>
      <c r="AS9" s="431">
        <f t="shared" si="12"/>
        <v>0</v>
      </c>
      <c r="AT9" s="397">
        <v>800</v>
      </c>
      <c r="AU9" s="431">
        <f t="shared" si="4"/>
        <v>136</v>
      </c>
      <c r="AV9" s="397">
        <v>586</v>
      </c>
      <c r="AW9" s="431">
        <f t="shared" si="5"/>
        <v>99.62</v>
      </c>
      <c r="AX9" s="386">
        <v>114</v>
      </c>
      <c r="AY9" s="431">
        <f t="shared" si="6"/>
        <v>19.380000000000003</v>
      </c>
      <c r="AZ9" s="386">
        <v>0</v>
      </c>
      <c r="BA9" s="431">
        <f t="shared" si="11"/>
        <v>0</v>
      </c>
      <c r="BB9" s="385">
        <v>11</v>
      </c>
      <c r="BC9" s="431">
        <f t="shared" si="7"/>
        <v>1.87</v>
      </c>
      <c r="BD9" s="385"/>
      <c r="BE9" s="431">
        <f t="shared" si="8"/>
        <v>0</v>
      </c>
      <c r="BF9" s="385"/>
      <c r="BG9" s="431">
        <f t="shared" si="9"/>
        <v>0</v>
      </c>
      <c r="BH9" s="385"/>
      <c r="BI9" s="445">
        <f t="shared" si="10"/>
        <v>0</v>
      </c>
      <c r="BJ9" s="317" t="s">
        <v>876</v>
      </c>
      <c r="BK9" s="713"/>
      <c r="BL9" s="599" t="s">
        <v>868</v>
      </c>
      <c r="BM9" s="770" t="s">
        <v>877</v>
      </c>
    </row>
    <row r="10" spans="1:67" ht="14.25" customHeight="1">
      <c r="A10" s="498" t="s">
        <v>1623</v>
      </c>
      <c r="B10" s="130" t="s">
        <v>160</v>
      </c>
      <c r="C10" s="129" t="s">
        <v>87</v>
      </c>
      <c r="D10" s="496" t="s">
        <v>161</v>
      </c>
      <c r="E10" s="503" t="s">
        <v>162</v>
      </c>
      <c r="F10" s="986"/>
      <c r="G10" s="168">
        <v>2024</v>
      </c>
      <c r="H10" s="169" t="s">
        <v>865</v>
      </c>
      <c r="I10" s="169" t="s">
        <v>165</v>
      </c>
      <c r="J10" s="326">
        <v>14</v>
      </c>
      <c r="K10" s="169" t="s">
        <v>251</v>
      </c>
      <c r="L10" s="169" t="s">
        <v>878</v>
      </c>
      <c r="M10" s="327" t="s">
        <v>881</v>
      </c>
      <c r="N10" s="55">
        <v>7.33</v>
      </c>
      <c r="O10" s="55">
        <v>7.33</v>
      </c>
      <c r="P10" s="55">
        <v>7.33</v>
      </c>
      <c r="Q10" s="55">
        <v>7.33</v>
      </c>
      <c r="R10" s="55">
        <v>8</v>
      </c>
      <c r="S10" s="55">
        <v>8</v>
      </c>
      <c r="T10" s="55">
        <v>8</v>
      </c>
      <c r="U10" s="55">
        <v>8</v>
      </c>
      <c r="V10" s="55">
        <v>8</v>
      </c>
      <c r="W10" s="55">
        <v>8</v>
      </c>
      <c r="X10" s="55">
        <v>8</v>
      </c>
      <c r="Y10" s="55">
        <v>8</v>
      </c>
      <c r="Z10" s="147">
        <v>0.67</v>
      </c>
      <c r="AA10" s="147">
        <v>0.67</v>
      </c>
      <c r="AB10" s="147">
        <v>0.67</v>
      </c>
      <c r="AC10" s="147">
        <v>0</v>
      </c>
      <c r="AD10" s="147">
        <v>0.7</v>
      </c>
      <c r="AE10" s="147">
        <v>0.7</v>
      </c>
      <c r="AF10" s="147">
        <v>0.7</v>
      </c>
      <c r="AG10" s="147">
        <v>0.7</v>
      </c>
      <c r="AH10" s="147">
        <v>0.7</v>
      </c>
      <c r="AI10" s="147">
        <v>0.7</v>
      </c>
      <c r="AJ10" s="147">
        <v>0.7</v>
      </c>
      <c r="AK10" s="116">
        <v>0.7</v>
      </c>
      <c r="AL10" s="397">
        <v>40</v>
      </c>
      <c r="AM10" s="431">
        <f t="shared" si="0"/>
        <v>26.8</v>
      </c>
      <c r="AN10" s="397">
        <v>1040</v>
      </c>
      <c r="AO10" s="376">
        <f t="shared" si="1"/>
        <v>696.80000000000007</v>
      </c>
      <c r="AP10" s="397"/>
      <c r="AQ10" s="431">
        <f t="shared" si="2"/>
        <v>0</v>
      </c>
      <c r="AR10" s="397"/>
      <c r="AS10" s="431">
        <f t="shared" si="12"/>
        <v>0</v>
      </c>
      <c r="AT10" s="397"/>
      <c r="AU10" s="431">
        <f t="shared" si="4"/>
        <v>0</v>
      </c>
      <c r="AV10" s="397">
        <v>8</v>
      </c>
      <c r="AW10" s="431">
        <f t="shared" si="5"/>
        <v>5.6</v>
      </c>
      <c r="AX10" s="386"/>
      <c r="AY10" s="431">
        <f t="shared" si="6"/>
        <v>0</v>
      </c>
      <c r="AZ10" s="386"/>
      <c r="BA10" s="431">
        <f t="shared" si="11"/>
        <v>0</v>
      </c>
      <c r="BB10" s="385"/>
      <c r="BC10" s="431">
        <f t="shared" si="7"/>
        <v>0</v>
      </c>
      <c r="BD10" s="385"/>
      <c r="BE10" s="431">
        <f t="shared" si="8"/>
        <v>0</v>
      </c>
      <c r="BF10" s="385"/>
      <c r="BG10" s="431">
        <f t="shared" si="9"/>
        <v>0</v>
      </c>
      <c r="BH10" s="385"/>
      <c r="BI10" s="445">
        <f t="shared" si="10"/>
        <v>0</v>
      </c>
      <c r="BJ10" s="317" t="s">
        <v>880</v>
      </c>
      <c r="BK10" s="713"/>
      <c r="BL10" s="599" t="s">
        <v>868</v>
      </c>
      <c r="BM10" s="770" t="s">
        <v>869</v>
      </c>
    </row>
    <row r="11" spans="1:67" ht="14.25" customHeight="1">
      <c r="A11" s="493" t="s">
        <v>1623</v>
      </c>
      <c r="B11" s="130" t="s">
        <v>160</v>
      </c>
      <c r="C11" s="129" t="s">
        <v>87</v>
      </c>
      <c r="D11" s="496" t="s">
        <v>161</v>
      </c>
      <c r="E11" s="503" t="s">
        <v>162</v>
      </c>
      <c r="F11" s="986"/>
      <c r="G11" s="168">
        <v>2024</v>
      </c>
      <c r="H11" s="169" t="s">
        <v>865</v>
      </c>
      <c r="I11" s="169" t="s">
        <v>174</v>
      </c>
      <c r="J11" s="326">
        <v>14</v>
      </c>
      <c r="K11" s="169" t="s">
        <v>251</v>
      </c>
      <c r="L11" s="169" t="s">
        <v>878</v>
      </c>
      <c r="M11" s="327" t="s">
        <v>881</v>
      </c>
      <c r="N11" s="55">
        <v>3.38</v>
      </c>
      <c r="O11" s="55">
        <v>3.38</v>
      </c>
      <c r="P11" s="55">
        <v>3.38</v>
      </c>
      <c r="Q11" s="55">
        <v>3.38</v>
      </c>
      <c r="R11" s="55">
        <v>4.05</v>
      </c>
      <c r="S11" s="55">
        <v>4.05</v>
      </c>
      <c r="T11" s="55">
        <v>4.05</v>
      </c>
      <c r="U11" s="55">
        <v>4.05</v>
      </c>
      <c r="V11" s="55">
        <v>4.05</v>
      </c>
      <c r="W11" s="55">
        <v>4.05</v>
      </c>
      <c r="X11" s="55">
        <v>4.05</v>
      </c>
      <c r="Y11" s="55">
        <v>4.05</v>
      </c>
      <c r="Z11" s="147">
        <v>0.28000000000000003</v>
      </c>
      <c r="AA11" s="147">
        <v>0.28000000000000003</v>
      </c>
      <c r="AB11" s="147">
        <v>0.28000000000000003</v>
      </c>
      <c r="AC11" s="147">
        <v>0</v>
      </c>
      <c r="AD11" s="147">
        <v>0.31</v>
      </c>
      <c r="AE11" s="147">
        <v>0.31</v>
      </c>
      <c r="AF11" s="147">
        <v>0.31</v>
      </c>
      <c r="AG11" s="147">
        <v>0.31</v>
      </c>
      <c r="AH11" s="147">
        <v>0.31</v>
      </c>
      <c r="AI11" s="147">
        <v>0.31</v>
      </c>
      <c r="AJ11" s="147">
        <v>0.31</v>
      </c>
      <c r="AK11" s="116">
        <v>0.31</v>
      </c>
      <c r="AL11" s="397">
        <v>320</v>
      </c>
      <c r="AM11" s="431">
        <f t="shared" si="0"/>
        <v>89.600000000000009</v>
      </c>
      <c r="AN11" s="397">
        <v>360</v>
      </c>
      <c r="AO11" s="376">
        <f t="shared" si="1"/>
        <v>100.80000000000001</v>
      </c>
      <c r="AP11" s="397"/>
      <c r="AQ11" s="431">
        <f t="shared" si="2"/>
        <v>0</v>
      </c>
      <c r="AR11" s="397">
        <v>40</v>
      </c>
      <c r="AS11" s="431">
        <f t="shared" si="12"/>
        <v>0</v>
      </c>
      <c r="AT11" s="397"/>
      <c r="AU11" s="431">
        <f t="shared" si="4"/>
        <v>0</v>
      </c>
      <c r="AV11" s="397">
        <v>25</v>
      </c>
      <c r="AW11" s="431">
        <f t="shared" si="5"/>
        <v>7.75</v>
      </c>
      <c r="AX11" s="386"/>
      <c r="AY11" s="431">
        <f t="shared" si="6"/>
        <v>0</v>
      </c>
      <c r="AZ11" s="386"/>
      <c r="BA11" s="431">
        <f t="shared" si="11"/>
        <v>0</v>
      </c>
      <c r="BB11" s="385"/>
      <c r="BC11" s="431">
        <f t="shared" si="7"/>
        <v>0</v>
      </c>
      <c r="BD11" s="385"/>
      <c r="BE11" s="431">
        <f t="shared" si="8"/>
        <v>0</v>
      </c>
      <c r="BF11" s="385"/>
      <c r="BG11" s="431">
        <f t="shared" si="9"/>
        <v>0</v>
      </c>
      <c r="BH11" s="385"/>
      <c r="BI11" s="445">
        <f t="shared" si="10"/>
        <v>0</v>
      </c>
      <c r="BJ11" s="317" t="s">
        <v>882</v>
      </c>
      <c r="BK11" s="713"/>
      <c r="BL11" s="599" t="s">
        <v>868</v>
      </c>
      <c r="BM11" s="770" t="s">
        <v>872</v>
      </c>
    </row>
    <row r="12" spans="1:67" ht="14.25" customHeight="1">
      <c r="A12" s="498" t="s">
        <v>1623</v>
      </c>
      <c r="B12" s="130" t="s">
        <v>160</v>
      </c>
      <c r="C12" s="129" t="s">
        <v>87</v>
      </c>
      <c r="D12" s="496" t="s">
        <v>161</v>
      </c>
      <c r="E12" s="503" t="s">
        <v>162</v>
      </c>
      <c r="F12" s="986"/>
      <c r="G12" s="168">
        <v>2024</v>
      </c>
      <c r="H12" s="169" t="s">
        <v>1624</v>
      </c>
      <c r="I12" s="169" t="s">
        <v>165</v>
      </c>
      <c r="J12" s="326">
        <v>16</v>
      </c>
      <c r="K12" s="169" t="s">
        <v>251</v>
      </c>
      <c r="L12" s="169" t="s">
        <v>878</v>
      </c>
      <c r="M12" s="327" t="s">
        <v>881</v>
      </c>
      <c r="N12" s="55">
        <v>7.91</v>
      </c>
      <c r="O12" s="55">
        <v>7.91</v>
      </c>
      <c r="P12" s="55">
        <v>7.91</v>
      </c>
      <c r="Q12" s="55">
        <v>7.91</v>
      </c>
      <c r="R12" s="55">
        <v>8.66</v>
      </c>
      <c r="S12" s="55">
        <v>8.66</v>
      </c>
      <c r="T12" s="55">
        <v>8.66</v>
      </c>
      <c r="U12" s="55">
        <v>8.66</v>
      </c>
      <c r="V12" s="55">
        <v>8.66</v>
      </c>
      <c r="W12" s="55">
        <v>8.66</v>
      </c>
      <c r="X12" s="55">
        <v>8.66</v>
      </c>
      <c r="Y12" s="55">
        <v>8.66</v>
      </c>
      <c r="Z12" s="147">
        <v>0.69</v>
      </c>
      <c r="AA12" s="147">
        <v>0.69</v>
      </c>
      <c r="AB12" s="147">
        <v>0.69</v>
      </c>
      <c r="AC12" s="147">
        <v>0</v>
      </c>
      <c r="AD12" s="147">
        <v>0.74</v>
      </c>
      <c r="AE12" s="147">
        <v>0.74</v>
      </c>
      <c r="AF12" s="147">
        <v>0.74</v>
      </c>
      <c r="AG12" s="147">
        <v>0.74</v>
      </c>
      <c r="AH12" s="147">
        <v>0.74</v>
      </c>
      <c r="AI12" s="147">
        <v>0.74</v>
      </c>
      <c r="AJ12" s="147">
        <v>0.74</v>
      </c>
      <c r="AK12" s="116">
        <v>0.74</v>
      </c>
      <c r="AL12" s="397">
        <v>7320</v>
      </c>
      <c r="AM12" s="431">
        <f t="shared" si="0"/>
        <v>5050.7999999999993</v>
      </c>
      <c r="AN12" s="397">
        <v>3718</v>
      </c>
      <c r="AO12" s="376">
        <f t="shared" si="1"/>
        <v>2565.4199999999996</v>
      </c>
      <c r="AP12" s="397">
        <v>7040</v>
      </c>
      <c r="AQ12" s="431">
        <f t="shared" si="2"/>
        <v>4857.5999999999995</v>
      </c>
      <c r="AR12" s="397">
        <v>3640</v>
      </c>
      <c r="AS12" s="431">
        <f t="shared" si="12"/>
        <v>0</v>
      </c>
      <c r="AT12" s="397">
        <v>7240</v>
      </c>
      <c r="AU12" s="431">
        <f t="shared" si="4"/>
        <v>5357.6</v>
      </c>
      <c r="AV12" s="397">
        <v>849</v>
      </c>
      <c r="AW12" s="431">
        <f t="shared" si="5"/>
        <v>628.26</v>
      </c>
      <c r="AX12" s="386">
        <v>1892</v>
      </c>
      <c r="AY12" s="431">
        <f t="shared" si="6"/>
        <v>1400.08</v>
      </c>
      <c r="AZ12" s="386">
        <v>1828</v>
      </c>
      <c r="BA12" s="431">
        <f t="shared" si="11"/>
        <v>1352.72</v>
      </c>
      <c r="BB12" s="385"/>
      <c r="BC12" s="431">
        <f t="shared" si="7"/>
        <v>0</v>
      </c>
      <c r="BD12" s="385"/>
      <c r="BE12" s="431">
        <f t="shared" si="8"/>
        <v>0</v>
      </c>
      <c r="BF12" s="385"/>
      <c r="BG12" s="431">
        <f t="shared" si="9"/>
        <v>0</v>
      </c>
      <c r="BH12" s="385"/>
      <c r="BI12" s="445">
        <f t="shared" si="10"/>
        <v>0</v>
      </c>
      <c r="BJ12" s="317" t="s">
        <v>883</v>
      </c>
      <c r="BK12" s="713"/>
      <c r="BL12" s="599" t="s">
        <v>868</v>
      </c>
      <c r="BM12" s="770" t="s">
        <v>875</v>
      </c>
    </row>
    <row r="13" spans="1:67" ht="14.25" customHeight="1">
      <c r="A13" s="493" t="s">
        <v>1623</v>
      </c>
      <c r="B13" s="130" t="s">
        <v>160</v>
      </c>
      <c r="C13" s="129" t="s">
        <v>87</v>
      </c>
      <c r="D13" s="496" t="s">
        <v>161</v>
      </c>
      <c r="E13" s="503" t="s">
        <v>162</v>
      </c>
      <c r="F13" s="986"/>
      <c r="G13" s="168">
        <v>2024</v>
      </c>
      <c r="H13" s="169" t="s">
        <v>1624</v>
      </c>
      <c r="I13" s="169" t="s">
        <v>174</v>
      </c>
      <c r="J13" s="326">
        <v>16</v>
      </c>
      <c r="K13" s="169" t="s">
        <v>251</v>
      </c>
      <c r="L13" s="169" t="s">
        <v>878</v>
      </c>
      <c r="M13" s="327" t="s">
        <v>881</v>
      </c>
      <c r="N13" s="55">
        <v>3.51</v>
      </c>
      <c r="O13" s="55">
        <v>3.51</v>
      </c>
      <c r="P13" s="55">
        <v>3.51</v>
      </c>
      <c r="Q13" s="55">
        <v>3.51</v>
      </c>
      <c r="R13" s="55">
        <v>4.26</v>
      </c>
      <c r="S13" s="55">
        <v>4.26</v>
      </c>
      <c r="T13" s="55">
        <v>4.26</v>
      </c>
      <c r="U13" s="55">
        <v>4.26</v>
      </c>
      <c r="V13" s="55">
        <v>4.26</v>
      </c>
      <c r="W13" s="55">
        <v>4.26</v>
      </c>
      <c r="X13" s="55">
        <v>4.26</v>
      </c>
      <c r="Y13" s="55">
        <v>4.26</v>
      </c>
      <c r="Z13" s="147">
        <v>0.12</v>
      </c>
      <c r="AA13" s="147">
        <v>0.12</v>
      </c>
      <c r="AB13" s="147">
        <v>0.12</v>
      </c>
      <c r="AC13" s="147">
        <v>0</v>
      </c>
      <c r="AD13" s="147">
        <v>0.17</v>
      </c>
      <c r="AE13" s="147">
        <v>0.17</v>
      </c>
      <c r="AF13" s="147">
        <v>0.17</v>
      </c>
      <c r="AG13" s="147">
        <v>0.17</v>
      </c>
      <c r="AH13" s="147">
        <v>0.17</v>
      </c>
      <c r="AI13" s="147">
        <v>0.17</v>
      </c>
      <c r="AJ13" s="147">
        <v>0.17</v>
      </c>
      <c r="AK13" s="116">
        <v>0.17</v>
      </c>
      <c r="AL13" s="397">
        <v>1597</v>
      </c>
      <c r="AM13" s="431">
        <f t="shared" si="0"/>
        <v>191.64</v>
      </c>
      <c r="AN13" s="397">
        <v>560</v>
      </c>
      <c r="AO13" s="376">
        <f t="shared" si="1"/>
        <v>67.2</v>
      </c>
      <c r="AP13" s="397">
        <v>40</v>
      </c>
      <c r="AQ13" s="431">
        <f t="shared" si="2"/>
        <v>4.8</v>
      </c>
      <c r="AR13" s="397">
        <v>80</v>
      </c>
      <c r="AS13" s="431">
        <f t="shared" si="12"/>
        <v>0</v>
      </c>
      <c r="AT13" s="397"/>
      <c r="AU13" s="431">
        <f t="shared" si="4"/>
        <v>0</v>
      </c>
      <c r="AV13" s="397">
        <v>18</v>
      </c>
      <c r="AW13" s="431">
        <f t="shared" si="5"/>
        <v>3.06</v>
      </c>
      <c r="AX13" s="386">
        <v>30</v>
      </c>
      <c r="AY13" s="431">
        <f t="shared" si="6"/>
        <v>5.1000000000000005</v>
      </c>
      <c r="AZ13" s="386">
        <v>40</v>
      </c>
      <c r="BA13" s="431">
        <f t="shared" si="11"/>
        <v>6.8000000000000007</v>
      </c>
      <c r="BB13" s="385"/>
      <c r="BC13" s="431">
        <f t="shared" si="7"/>
        <v>0</v>
      </c>
      <c r="BD13" s="385"/>
      <c r="BE13" s="431">
        <f t="shared" si="8"/>
        <v>0</v>
      </c>
      <c r="BF13" s="385"/>
      <c r="BG13" s="431">
        <f t="shared" si="9"/>
        <v>0</v>
      </c>
      <c r="BH13" s="385"/>
      <c r="BI13" s="445">
        <f t="shared" si="10"/>
        <v>0</v>
      </c>
      <c r="BJ13" s="317" t="s">
        <v>884</v>
      </c>
      <c r="BK13" s="713"/>
      <c r="BL13" s="599" t="s">
        <v>868</v>
      </c>
      <c r="BM13" s="770" t="s">
        <v>877</v>
      </c>
    </row>
    <row r="14" spans="1:67" ht="14.25" customHeight="1">
      <c r="A14" s="498" t="s">
        <v>1623</v>
      </c>
      <c r="B14" s="130" t="s">
        <v>160</v>
      </c>
      <c r="C14" s="129" t="s">
        <v>87</v>
      </c>
      <c r="D14" s="496" t="s">
        <v>161</v>
      </c>
      <c r="E14" s="503" t="s">
        <v>162</v>
      </c>
      <c r="F14" s="986"/>
      <c r="G14" s="168">
        <v>2025</v>
      </c>
      <c r="H14" s="169" t="s">
        <v>1625</v>
      </c>
      <c r="I14" s="169" t="s">
        <v>165</v>
      </c>
      <c r="J14" s="637">
        <v>14</v>
      </c>
      <c r="K14" s="169" t="s">
        <v>251</v>
      </c>
      <c r="L14" s="169" t="s">
        <v>167</v>
      </c>
      <c r="M14" s="327" t="s">
        <v>870</v>
      </c>
      <c r="N14" s="55">
        <v>7.24</v>
      </c>
      <c r="O14" s="55">
        <v>7.24</v>
      </c>
      <c r="P14" s="55">
        <v>7.12</v>
      </c>
      <c r="Q14" s="55">
        <v>7.12</v>
      </c>
      <c r="R14" s="55">
        <v>7.82</v>
      </c>
      <c r="S14" s="55">
        <v>7.82</v>
      </c>
      <c r="T14" s="55">
        <v>7.82</v>
      </c>
      <c r="U14" s="55">
        <v>7.82</v>
      </c>
      <c r="V14" s="55">
        <v>7.82</v>
      </c>
      <c r="W14" s="55">
        <v>7.82</v>
      </c>
      <c r="X14" s="55">
        <v>7.82</v>
      </c>
      <c r="Y14" s="55">
        <v>7.82</v>
      </c>
      <c r="Z14" s="147">
        <v>0.68</v>
      </c>
      <c r="AA14" s="147">
        <v>0.68</v>
      </c>
      <c r="AB14" s="147">
        <v>0.56000000000000005</v>
      </c>
      <c r="AC14" s="147">
        <v>0</v>
      </c>
      <c r="AD14" s="147">
        <v>0.62</v>
      </c>
      <c r="AE14" s="147">
        <v>0.62</v>
      </c>
      <c r="AF14" s="147">
        <v>0.62</v>
      </c>
      <c r="AG14" s="147">
        <v>0.62</v>
      </c>
      <c r="AH14" s="147">
        <v>0.62</v>
      </c>
      <c r="AI14" s="147">
        <v>0.62</v>
      </c>
      <c r="AJ14" s="147">
        <v>0.62</v>
      </c>
      <c r="AK14" s="116">
        <v>0.62</v>
      </c>
      <c r="AL14" s="397">
        <v>63800</v>
      </c>
      <c r="AM14" s="431">
        <f t="shared" si="0"/>
        <v>43384</v>
      </c>
      <c r="AN14" s="385">
        <v>79000</v>
      </c>
      <c r="AO14" s="376">
        <f t="shared" si="1"/>
        <v>53720.000000000007</v>
      </c>
      <c r="AP14" s="385">
        <v>51480</v>
      </c>
      <c r="AQ14" s="431">
        <f t="shared" si="2"/>
        <v>28828.800000000003</v>
      </c>
      <c r="AR14" s="386">
        <v>38640</v>
      </c>
      <c r="AS14" s="431">
        <f t="shared" si="12"/>
        <v>0</v>
      </c>
      <c r="AT14" s="386">
        <v>44920</v>
      </c>
      <c r="AU14" s="431">
        <f t="shared" si="4"/>
        <v>27850.400000000001</v>
      </c>
      <c r="AV14" s="386">
        <v>37666</v>
      </c>
      <c r="AW14" s="431">
        <f t="shared" si="5"/>
        <v>23352.92</v>
      </c>
      <c r="AX14" s="386">
        <v>14363</v>
      </c>
      <c r="AY14" s="431">
        <f t="shared" si="6"/>
        <v>8905.06</v>
      </c>
      <c r="AZ14" s="386">
        <v>20591</v>
      </c>
      <c r="BA14" s="431">
        <f t="shared" si="11"/>
        <v>12766.42</v>
      </c>
      <c r="BB14" s="385">
        <v>57963</v>
      </c>
      <c r="BC14" s="431">
        <f t="shared" si="7"/>
        <v>35937.06</v>
      </c>
      <c r="BD14" s="385">
        <v>50680</v>
      </c>
      <c r="BE14" s="431">
        <f t="shared" si="8"/>
        <v>31421.599999999999</v>
      </c>
      <c r="BF14" s="385">
        <v>39872</v>
      </c>
      <c r="BG14" s="431">
        <f t="shared" si="9"/>
        <v>24720.639999999999</v>
      </c>
      <c r="BH14" s="385">
        <v>23209</v>
      </c>
      <c r="BI14" s="445">
        <f t="shared" si="10"/>
        <v>14389.58</v>
      </c>
      <c r="BJ14" s="317" t="s">
        <v>886</v>
      </c>
      <c r="BK14" s="713"/>
      <c r="BL14" s="599" t="s">
        <v>868</v>
      </c>
      <c r="BM14" s="770" t="s">
        <v>887</v>
      </c>
    </row>
    <row r="15" spans="1:67" ht="14.25" customHeight="1">
      <c r="A15" s="493" t="s">
        <v>1623</v>
      </c>
      <c r="B15" s="130" t="s">
        <v>160</v>
      </c>
      <c r="C15" s="129" t="s">
        <v>87</v>
      </c>
      <c r="D15" s="496" t="s">
        <v>161</v>
      </c>
      <c r="E15" s="503" t="s">
        <v>1626</v>
      </c>
      <c r="F15" s="986"/>
      <c r="G15" s="168">
        <v>2025</v>
      </c>
      <c r="H15" s="169" t="s">
        <v>1625</v>
      </c>
      <c r="I15" s="169" t="s">
        <v>174</v>
      </c>
      <c r="J15" s="637">
        <v>14</v>
      </c>
      <c r="K15" s="169" t="s">
        <v>251</v>
      </c>
      <c r="L15" s="169" t="s">
        <v>167</v>
      </c>
      <c r="M15" s="327" t="s">
        <v>870</v>
      </c>
      <c r="N15" s="55">
        <v>3.3</v>
      </c>
      <c r="O15" s="55">
        <v>3.3</v>
      </c>
      <c r="P15" s="55">
        <v>3.26</v>
      </c>
      <c r="Q15" s="55">
        <v>3.26</v>
      </c>
      <c r="R15" s="55">
        <v>3.96</v>
      </c>
      <c r="S15" s="55">
        <v>3.96</v>
      </c>
      <c r="T15" s="55">
        <v>3.96</v>
      </c>
      <c r="U15" s="55">
        <v>3.96</v>
      </c>
      <c r="V15" s="55">
        <v>3.96</v>
      </c>
      <c r="W15" s="55">
        <v>3.96</v>
      </c>
      <c r="X15" s="55">
        <v>3.96</v>
      </c>
      <c r="Y15" s="55">
        <v>3.96</v>
      </c>
      <c r="Z15" s="147">
        <v>0.3</v>
      </c>
      <c r="AA15" s="147">
        <v>0.3</v>
      </c>
      <c r="AB15" s="147">
        <v>0.26</v>
      </c>
      <c r="AC15" s="147">
        <v>0</v>
      </c>
      <c r="AD15" s="147">
        <v>0.32</v>
      </c>
      <c r="AE15" s="147">
        <v>0.32</v>
      </c>
      <c r="AF15" s="147">
        <v>0.32</v>
      </c>
      <c r="AG15" s="147">
        <v>0.32</v>
      </c>
      <c r="AH15" s="147">
        <v>0.32</v>
      </c>
      <c r="AI15" s="147">
        <v>0.32</v>
      </c>
      <c r="AJ15" s="147">
        <v>0.32</v>
      </c>
      <c r="AK15" s="116">
        <v>0.32</v>
      </c>
      <c r="AL15" s="397">
        <v>38560</v>
      </c>
      <c r="AM15" s="431">
        <f t="shared" si="0"/>
        <v>11568</v>
      </c>
      <c r="AN15" s="385">
        <v>37140</v>
      </c>
      <c r="AO15" s="376">
        <f t="shared" si="1"/>
        <v>11142</v>
      </c>
      <c r="AP15" s="385">
        <v>23199</v>
      </c>
      <c r="AQ15" s="431">
        <f t="shared" si="2"/>
        <v>6031.74</v>
      </c>
      <c r="AR15" s="386">
        <v>45227</v>
      </c>
      <c r="AS15" s="431">
        <f t="shared" si="12"/>
        <v>0</v>
      </c>
      <c r="AT15" s="386">
        <v>36600</v>
      </c>
      <c r="AU15" s="431">
        <f t="shared" si="4"/>
        <v>11712</v>
      </c>
      <c r="AV15" s="386">
        <v>49490</v>
      </c>
      <c r="AW15" s="431">
        <f t="shared" si="5"/>
        <v>15836.800000000001</v>
      </c>
      <c r="AX15" s="386">
        <v>11620</v>
      </c>
      <c r="AY15" s="431">
        <f t="shared" si="6"/>
        <v>3718.4</v>
      </c>
      <c r="AZ15" s="386">
        <v>17065</v>
      </c>
      <c r="BA15" s="431">
        <f t="shared" si="11"/>
        <v>5460.8</v>
      </c>
      <c r="BB15" s="385">
        <v>32286</v>
      </c>
      <c r="BC15" s="431">
        <f t="shared" si="7"/>
        <v>10331.52</v>
      </c>
      <c r="BD15" s="385">
        <v>24750</v>
      </c>
      <c r="BE15" s="431">
        <f t="shared" si="8"/>
        <v>7920</v>
      </c>
      <c r="BF15" s="385">
        <v>23145</v>
      </c>
      <c r="BG15" s="431">
        <f t="shared" si="9"/>
        <v>7406.4000000000005</v>
      </c>
      <c r="BH15" s="385">
        <v>11589</v>
      </c>
      <c r="BI15" s="445">
        <f t="shared" si="10"/>
        <v>3708.48</v>
      </c>
      <c r="BJ15" s="317" t="s">
        <v>888</v>
      </c>
      <c r="BK15" s="713"/>
      <c r="BL15" s="599" t="s">
        <v>868</v>
      </c>
      <c r="BM15" s="770" t="s">
        <v>889</v>
      </c>
    </row>
    <row r="16" spans="1:67" ht="14.25" customHeight="1">
      <c r="A16" s="498" t="s">
        <v>1623</v>
      </c>
      <c r="B16" s="130" t="s">
        <v>160</v>
      </c>
      <c r="C16" s="129" t="s">
        <v>87</v>
      </c>
      <c r="D16" s="496" t="s">
        <v>161</v>
      </c>
      <c r="E16" s="503" t="s">
        <v>162</v>
      </c>
      <c r="F16" s="986"/>
      <c r="G16" s="168">
        <v>2025</v>
      </c>
      <c r="H16" s="169" t="s">
        <v>890</v>
      </c>
      <c r="I16" s="169" t="s">
        <v>165</v>
      </c>
      <c r="J16" s="637">
        <v>16</v>
      </c>
      <c r="K16" s="169" t="s">
        <v>251</v>
      </c>
      <c r="L16" s="169" t="s">
        <v>167</v>
      </c>
      <c r="M16" s="327" t="s">
        <v>870</v>
      </c>
      <c r="N16" s="55">
        <v>7.8</v>
      </c>
      <c r="O16" s="55">
        <v>7.8</v>
      </c>
      <c r="P16" s="55">
        <v>7.59</v>
      </c>
      <c r="Q16" s="55">
        <v>7.59</v>
      </c>
      <c r="R16" s="55">
        <v>8.34</v>
      </c>
      <c r="S16" s="55">
        <v>8.34</v>
      </c>
      <c r="T16" s="55">
        <v>8.34</v>
      </c>
      <c r="U16" s="55">
        <v>8.34</v>
      </c>
      <c r="V16" s="55">
        <v>8.34</v>
      </c>
      <c r="W16" s="55">
        <v>8.34</v>
      </c>
      <c r="X16" s="55">
        <v>8.34</v>
      </c>
      <c r="Y16" s="55">
        <v>8.34</v>
      </c>
      <c r="Z16" s="147">
        <v>0.68</v>
      </c>
      <c r="AA16" s="147">
        <v>0.68</v>
      </c>
      <c r="AB16" s="147">
        <v>0.47</v>
      </c>
      <c r="AC16" s="147">
        <v>0</v>
      </c>
      <c r="AD16" s="147">
        <v>0.52</v>
      </c>
      <c r="AE16" s="147">
        <v>0.52</v>
      </c>
      <c r="AF16" s="147">
        <v>0.52</v>
      </c>
      <c r="AG16" s="147">
        <v>0.52</v>
      </c>
      <c r="AH16" s="147">
        <v>0.52</v>
      </c>
      <c r="AI16" s="147">
        <v>0.52</v>
      </c>
      <c r="AJ16" s="147">
        <v>0.52</v>
      </c>
      <c r="AK16" s="116">
        <v>0.52</v>
      </c>
      <c r="AL16" s="397">
        <v>61560</v>
      </c>
      <c r="AM16" s="431">
        <f t="shared" si="0"/>
        <v>41860.800000000003</v>
      </c>
      <c r="AN16" s="385">
        <v>59920</v>
      </c>
      <c r="AO16" s="376">
        <f t="shared" si="1"/>
        <v>40745.600000000006</v>
      </c>
      <c r="AP16" s="385">
        <v>32440</v>
      </c>
      <c r="AQ16" s="431">
        <f t="shared" si="2"/>
        <v>15246.8</v>
      </c>
      <c r="AR16" s="386">
        <v>22440</v>
      </c>
      <c r="AS16" s="431">
        <f t="shared" si="12"/>
        <v>0</v>
      </c>
      <c r="AT16" s="386">
        <v>36480</v>
      </c>
      <c r="AU16" s="431">
        <f t="shared" si="4"/>
        <v>18969.600000000002</v>
      </c>
      <c r="AV16" s="386">
        <v>6831</v>
      </c>
      <c r="AW16" s="431">
        <f t="shared" si="5"/>
        <v>3552.1200000000003</v>
      </c>
      <c r="AX16" s="386">
        <v>3683</v>
      </c>
      <c r="AY16" s="431">
        <f t="shared" si="6"/>
        <v>1915.16</v>
      </c>
      <c r="AZ16" s="386">
        <v>5344</v>
      </c>
      <c r="BA16" s="431">
        <f t="shared" si="11"/>
        <v>2778.88</v>
      </c>
      <c r="BB16" s="385">
        <v>33530</v>
      </c>
      <c r="BC16" s="431">
        <f t="shared" si="7"/>
        <v>17435.600000000002</v>
      </c>
      <c r="BD16" s="385">
        <v>24633</v>
      </c>
      <c r="BE16" s="431">
        <f t="shared" si="8"/>
        <v>12809.16</v>
      </c>
      <c r="BF16" s="385">
        <v>25665</v>
      </c>
      <c r="BG16" s="431">
        <f t="shared" si="9"/>
        <v>13345.800000000001</v>
      </c>
      <c r="BH16" s="385">
        <v>16468</v>
      </c>
      <c r="BI16" s="445">
        <f t="shared" si="10"/>
        <v>8563.36</v>
      </c>
      <c r="BJ16" s="317" t="s">
        <v>891</v>
      </c>
      <c r="BK16" s="713"/>
      <c r="BL16" s="599" t="s">
        <v>868</v>
      </c>
      <c r="BM16" s="770" t="s">
        <v>892</v>
      </c>
    </row>
    <row r="17" spans="1:65" ht="14.25" customHeight="1">
      <c r="A17" s="493" t="s">
        <v>1623</v>
      </c>
      <c r="B17" s="130" t="s">
        <v>160</v>
      </c>
      <c r="C17" s="129" t="s">
        <v>87</v>
      </c>
      <c r="D17" s="496" t="s">
        <v>161</v>
      </c>
      <c r="E17" s="503" t="s">
        <v>162</v>
      </c>
      <c r="F17" s="986"/>
      <c r="G17" s="168">
        <v>2025</v>
      </c>
      <c r="H17" s="169" t="s">
        <v>890</v>
      </c>
      <c r="I17" s="169" t="s">
        <v>174</v>
      </c>
      <c r="J17" s="637">
        <v>16</v>
      </c>
      <c r="K17" s="169" t="s">
        <v>251</v>
      </c>
      <c r="L17" s="169" t="s">
        <v>167</v>
      </c>
      <c r="M17" s="327" t="s">
        <v>870</v>
      </c>
      <c r="N17" s="55">
        <v>3.4</v>
      </c>
      <c r="O17" s="55">
        <v>3.4</v>
      </c>
      <c r="P17" s="55">
        <v>3.32</v>
      </c>
      <c r="Q17" s="55">
        <v>3.32</v>
      </c>
      <c r="R17" s="55">
        <v>4.07</v>
      </c>
      <c r="S17" s="55">
        <v>4.07</v>
      </c>
      <c r="T17" s="55">
        <v>4.07</v>
      </c>
      <c r="U17" s="55">
        <v>4.07</v>
      </c>
      <c r="V17" s="55">
        <v>4.07</v>
      </c>
      <c r="W17" s="55">
        <v>4.07</v>
      </c>
      <c r="X17" s="55">
        <v>4.07</v>
      </c>
      <c r="Y17" s="55">
        <v>4.07</v>
      </c>
      <c r="Z17" s="147">
        <v>0.11</v>
      </c>
      <c r="AA17" s="147">
        <v>0.11</v>
      </c>
      <c r="AB17" s="147">
        <v>0.03</v>
      </c>
      <c r="AC17" s="147">
        <v>0</v>
      </c>
      <c r="AD17" s="147">
        <v>0.08</v>
      </c>
      <c r="AE17" s="147">
        <v>0.08</v>
      </c>
      <c r="AF17" s="147">
        <v>0.08</v>
      </c>
      <c r="AG17" s="147">
        <v>0.08</v>
      </c>
      <c r="AH17" s="147">
        <v>0.08</v>
      </c>
      <c r="AI17" s="147">
        <v>0.08</v>
      </c>
      <c r="AJ17" s="147">
        <v>0.08</v>
      </c>
      <c r="AK17" s="116">
        <v>0.08</v>
      </c>
      <c r="AL17" s="397">
        <v>12640</v>
      </c>
      <c r="AM17" s="431">
        <f t="shared" si="0"/>
        <v>1390.4</v>
      </c>
      <c r="AN17" s="385">
        <v>8560</v>
      </c>
      <c r="AO17" s="376">
        <f t="shared" si="1"/>
        <v>941.6</v>
      </c>
      <c r="AP17" s="385">
        <v>6120</v>
      </c>
      <c r="AQ17" s="431">
        <f t="shared" si="2"/>
        <v>183.6</v>
      </c>
      <c r="AR17" s="386">
        <v>5240</v>
      </c>
      <c r="AS17" s="431">
        <f t="shared" si="12"/>
        <v>0</v>
      </c>
      <c r="AT17" s="386">
        <v>6160</v>
      </c>
      <c r="AU17" s="431">
        <f t="shared" si="4"/>
        <v>492.8</v>
      </c>
      <c r="AV17" s="386">
        <v>1792</v>
      </c>
      <c r="AW17" s="431">
        <f t="shared" si="5"/>
        <v>143.36000000000001</v>
      </c>
      <c r="AX17" s="386">
        <v>927</v>
      </c>
      <c r="AY17" s="431">
        <f t="shared" si="6"/>
        <v>74.16</v>
      </c>
      <c r="AZ17" s="386">
        <v>1385</v>
      </c>
      <c r="BA17" s="431">
        <f t="shared" si="11"/>
        <v>110.8</v>
      </c>
      <c r="BB17" s="385">
        <v>2724</v>
      </c>
      <c r="BC17" s="431">
        <f t="shared" si="7"/>
        <v>217.92000000000002</v>
      </c>
      <c r="BD17" s="385">
        <v>1790</v>
      </c>
      <c r="BE17" s="431">
        <f t="shared" si="8"/>
        <v>143.20000000000002</v>
      </c>
      <c r="BF17" s="385">
        <v>2106</v>
      </c>
      <c r="BG17" s="431">
        <f t="shared" si="9"/>
        <v>168.48</v>
      </c>
      <c r="BH17" s="385">
        <v>1319</v>
      </c>
      <c r="BI17" s="445">
        <f t="shared" si="10"/>
        <v>105.52</v>
      </c>
      <c r="BJ17" s="317" t="s">
        <v>893</v>
      </c>
      <c r="BK17" s="713"/>
      <c r="BL17" s="599" t="s">
        <v>868</v>
      </c>
      <c r="BM17" s="770" t="s">
        <v>894</v>
      </c>
    </row>
    <row r="18" spans="1:65" ht="14.25" customHeight="1">
      <c r="A18" s="498" t="s">
        <v>1623</v>
      </c>
      <c r="B18" s="130" t="s">
        <v>160</v>
      </c>
      <c r="C18" s="129" t="s">
        <v>87</v>
      </c>
      <c r="D18" s="496" t="s">
        <v>161</v>
      </c>
      <c r="E18" s="503" t="s">
        <v>162</v>
      </c>
      <c r="F18" s="986"/>
      <c r="G18" s="168">
        <v>2025</v>
      </c>
      <c r="H18" s="169" t="s">
        <v>1625</v>
      </c>
      <c r="I18" s="169" t="s">
        <v>165</v>
      </c>
      <c r="J18" s="637">
        <v>14</v>
      </c>
      <c r="K18" s="169" t="s">
        <v>251</v>
      </c>
      <c r="L18" s="169" t="s">
        <v>878</v>
      </c>
      <c r="M18" s="327" t="s">
        <v>881</v>
      </c>
      <c r="N18" s="55">
        <v>7.24</v>
      </c>
      <c r="O18" s="55">
        <v>7.24</v>
      </c>
      <c r="P18" s="55">
        <v>7.12</v>
      </c>
      <c r="Q18" s="55">
        <v>7.12</v>
      </c>
      <c r="R18" s="55">
        <v>7.82</v>
      </c>
      <c r="S18" s="55">
        <v>7.82</v>
      </c>
      <c r="T18" s="55">
        <v>7.82</v>
      </c>
      <c r="U18" s="55">
        <v>7.82</v>
      </c>
      <c r="V18" s="55">
        <v>7.82</v>
      </c>
      <c r="W18" s="55">
        <v>7.82</v>
      </c>
      <c r="X18" s="55">
        <v>7.82</v>
      </c>
      <c r="Y18" s="55">
        <v>7.82</v>
      </c>
      <c r="Z18" s="147">
        <v>0.68</v>
      </c>
      <c r="AA18" s="147">
        <v>0.68</v>
      </c>
      <c r="AB18" s="147">
        <v>0.56000000000000005</v>
      </c>
      <c r="AC18" s="147">
        <v>0</v>
      </c>
      <c r="AD18" s="147">
        <v>0.62</v>
      </c>
      <c r="AE18" s="147">
        <v>0.62</v>
      </c>
      <c r="AF18" s="147">
        <v>0.62</v>
      </c>
      <c r="AG18" s="147">
        <v>0.62</v>
      </c>
      <c r="AH18" s="147">
        <v>0.62</v>
      </c>
      <c r="AI18" s="147">
        <v>0.62</v>
      </c>
      <c r="AJ18" s="147">
        <v>0.62</v>
      </c>
      <c r="AK18" s="116">
        <v>0.62</v>
      </c>
      <c r="AL18" s="397">
        <v>10440</v>
      </c>
      <c r="AM18" s="431">
        <f t="shared" si="0"/>
        <v>7099.2000000000007</v>
      </c>
      <c r="AN18" s="385">
        <v>15440</v>
      </c>
      <c r="AO18" s="376">
        <f t="shared" si="1"/>
        <v>10499.2</v>
      </c>
      <c r="AP18" s="385">
        <v>25480</v>
      </c>
      <c r="AQ18" s="431">
        <f t="shared" si="2"/>
        <v>14268.800000000001</v>
      </c>
      <c r="AR18" s="386">
        <v>11780</v>
      </c>
      <c r="AS18" s="431">
        <f t="shared" si="12"/>
        <v>0</v>
      </c>
      <c r="AT18" s="386">
        <v>24000</v>
      </c>
      <c r="AU18" s="431">
        <f t="shared" si="4"/>
        <v>14880</v>
      </c>
      <c r="AV18" s="386">
        <v>15678</v>
      </c>
      <c r="AW18" s="431">
        <f t="shared" si="5"/>
        <v>9720.36</v>
      </c>
      <c r="AX18" s="386">
        <v>15169</v>
      </c>
      <c r="AY18" s="431">
        <f t="shared" si="6"/>
        <v>9404.7800000000007</v>
      </c>
      <c r="AZ18" s="386">
        <v>17978</v>
      </c>
      <c r="BA18" s="431">
        <f t="shared" si="11"/>
        <v>11146.36</v>
      </c>
      <c r="BB18" s="385"/>
      <c r="BC18" s="431">
        <f t="shared" si="7"/>
        <v>0</v>
      </c>
      <c r="BD18" s="385"/>
      <c r="BE18" s="431">
        <f t="shared" si="8"/>
        <v>0</v>
      </c>
      <c r="BF18" s="385"/>
      <c r="BG18" s="431">
        <f t="shared" si="9"/>
        <v>0</v>
      </c>
      <c r="BH18" s="385"/>
      <c r="BI18" s="445">
        <f t="shared" si="10"/>
        <v>0</v>
      </c>
      <c r="BJ18" s="317" t="s">
        <v>895</v>
      </c>
      <c r="BK18" s="713"/>
      <c r="BL18" s="599" t="s">
        <v>868</v>
      </c>
      <c r="BM18" s="770" t="s">
        <v>887</v>
      </c>
    </row>
    <row r="19" spans="1:65" ht="14.25" customHeight="1">
      <c r="A19" s="493" t="s">
        <v>1623</v>
      </c>
      <c r="B19" s="130" t="s">
        <v>160</v>
      </c>
      <c r="C19" s="129" t="s">
        <v>87</v>
      </c>
      <c r="D19" s="496" t="s">
        <v>161</v>
      </c>
      <c r="E19" s="503" t="s">
        <v>162</v>
      </c>
      <c r="F19" s="986"/>
      <c r="G19" s="168">
        <v>2025</v>
      </c>
      <c r="H19" s="169" t="s">
        <v>1625</v>
      </c>
      <c r="I19" s="169" t="s">
        <v>174</v>
      </c>
      <c r="J19" s="637">
        <v>14</v>
      </c>
      <c r="K19" s="169" t="s">
        <v>251</v>
      </c>
      <c r="L19" s="169" t="s">
        <v>878</v>
      </c>
      <c r="M19" s="327" t="s">
        <v>881</v>
      </c>
      <c r="N19" s="55">
        <v>3.3</v>
      </c>
      <c r="O19" s="55">
        <v>3.3</v>
      </c>
      <c r="P19" s="55">
        <v>3.26</v>
      </c>
      <c r="Q19" s="55">
        <v>3.26</v>
      </c>
      <c r="R19" s="55">
        <v>3.96</v>
      </c>
      <c r="S19" s="55">
        <v>3.96</v>
      </c>
      <c r="T19" s="55">
        <v>3.96</v>
      </c>
      <c r="U19" s="55">
        <v>3.96</v>
      </c>
      <c r="V19" s="55">
        <v>3.96</v>
      </c>
      <c r="W19" s="55">
        <v>3.96</v>
      </c>
      <c r="X19" s="55">
        <v>3.96</v>
      </c>
      <c r="Y19" s="55">
        <v>3.96</v>
      </c>
      <c r="Z19" s="147">
        <v>0.3</v>
      </c>
      <c r="AA19" s="147">
        <v>0.3</v>
      </c>
      <c r="AB19" s="147">
        <v>0.26</v>
      </c>
      <c r="AC19" s="147">
        <v>0</v>
      </c>
      <c r="AD19" s="147">
        <v>0.32</v>
      </c>
      <c r="AE19" s="147">
        <v>0.32</v>
      </c>
      <c r="AF19" s="147">
        <v>0.32</v>
      </c>
      <c r="AG19" s="147">
        <v>0.32</v>
      </c>
      <c r="AH19" s="147">
        <v>0.32</v>
      </c>
      <c r="AI19" s="147">
        <v>0.32</v>
      </c>
      <c r="AJ19" s="147">
        <v>0.32</v>
      </c>
      <c r="AK19" s="116">
        <v>0.32</v>
      </c>
      <c r="AL19" s="397">
        <v>2856</v>
      </c>
      <c r="AM19" s="431">
        <f t="shared" si="0"/>
        <v>856.8</v>
      </c>
      <c r="AN19" s="385">
        <v>15118</v>
      </c>
      <c r="AO19" s="376">
        <f t="shared" si="1"/>
        <v>4535.3999999999996</v>
      </c>
      <c r="AP19" s="385">
        <v>6897</v>
      </c>
      <c r="AQ19" s="431">
        <f t="shared" si="2"/>
        <v>1793.22</v>
      </c>
      <c r="AR19" s="386">
        <v>10250</v>
      </c>
      <c r="AS19" s="431">
        <f t="shared" si="12"/>
        <v>0</v>
      </c>
      <c r="AT19" s="386">
        <v>11520</v>
      </c>
      <c r="AU19" s="431">
        <f t="shared" si="4"/>
        <v>3686.4</v>
      </c>
      <c r="AV19" s="386">
        <v>9903</v>
      </c>
      <c r="AW19" s="431">
        <f t="shared" si="5"/>
        <v>3168.96</v>
      </c>
      <c r="AX19" s="386">
        <v>13309</v>
      </c>
      <c r="AY19" s="431">
        <f t="shared" si="6"/>
        <v>4258.88</v>
      </c>
      <c r="AZ19" s="386">
        <v>11503</v>
      </c>
      <c r="BA19" s="431">
        <f t="shared" si="11"/>
        <v>3680.96</v>
      </c>
      <c r="BB19" s="385"/>
      <c r="BC19" s="431">
        <f t="shared" si="7"/>
        <v>0</v>
      </c>
      <c r="BD19" s="385"/>
      <c r="BE19" s="431">
        <f t="shared" si="8"/>
        <v>0</v>
      </c>
      <c r="BF19" s="385"/>
      <c r="BG19" s="431">
        <f t="shared" si="9"/>
        <v>0</v>
      </c>
      <c r="BH19" s="385"/>
      <c r="BI19" s="445">
        <f t="shared" si="10"/>
        <v>0</v>
      </c>
      <c r="BJ19" s="317" t="s">
        <v>896</v>
      </c>
      <c r="BK19" s="713"/>
      <c r="BL19" s="599" t="s">
        <v>868</v>
      </c>
      <c r="BM19" s="770" t="s">
        <v>889</v>
      </c>
    </row>
    <row r="20" spans="1:65" ht="14.25" customHeight="1">
      <c r="A20" s="498" t="s">
        <v>1623</v>
      </c>
      <c r="B20" s="130" t="s">
        <v>160</v>
      </c>
      <c r="C20" s="129" t="s">
        <v>87</v>
      </c>
      <c r="D20" s="496" t="s">
        <v>161</v>
      </c>
      <c r="E20" s="497" t="s">
        <v>162</v>
      </c>
      <c r="F20" s="986"/>
      <c r="G20" s="168">
        <v>2025</v>
      </c>
      <c r="H20" s="169" t="s">
        <v>890</v>
      </c>
      <c r="I20" s="169" t="s">
        <v>165</v>
      </c>
      <c r="J20" s="637">
        <v>16</v>
      </c>
      <c r="K20" s="169" t="s">
        <v>251</v>
      </c>
      <c r="L20" s="169" t="s">
        <v>878</v>
      </c>
      <c r="M20" s="327" t="s">
        <v>881</v>
      </c>
      <c r="N20" s="55">
        <v>7.8</v>
      </c>
      <c r="O20" s="55">
        <v>7.8</v>
      </c>
      <c r="P20" s="55">
        <v>7.59</v>
      </c>
      <c r="Q20" s="55">
        <v>7.59</v>
      </c>
      <c r="R20" s="55">
        <v>8.34</v>
      </c>
      <c r="S20" s="55">
        <v>8.34</v>
      </c>
      <c r="T20" s="55">
        <v>8.34</v>
      </c>
      <c r="U20" s="55">
        <v>8.34</v>
      </c>
      <c r="V20" s="55">
        <v>8.34</v>
      </c>
      <c r="W20" s="55">
        <v>8.34</v>
      </c>
      <c r="X20" s="55">
        <v>8.34</v>
      </c>
      <c r="Y20" s="55">
        <v>8.34</v>
      </c>
      <c r="Z20" s="147">
        <v>0.68</v>
      </c>
      <c r="AA20" s="147">
        <v>0.68</v>
      </c>
      <c r="AB20" s="147">
        <v>0.47</v>
      </c>
      <c r="AC20" s="147">
        <v>0</v>
      </c>
      <c r="AD20" s="147">
        <v>0.52</v>
      </c>
      <c r="AE20" s="147">
        <v>0.52</v>
      </c>
      <c r="AF20" s="147">
        <v>0.52</v>
      </c>
      <c r="AG20" s="147">
        <v>0.52</v>
      </c>
      <c r="AH20" s="147">
        <v>0.52</v>
      </c>
      <c r="AI20" s="147">
        <v>0.52</v>
      </c>
      <c r="AJ20" s="147">
        <v>0.52</v>
      </c>
      <c r="AK20" s="116">
        <v>0.52</v>
      </c>
      <c r="AL20" s="397">
        <v>11800</v>
      </c>
      <c r="AM20" s="431">
        <f t="shared" si="0"/>
        <v>8024.0000000000009</v>
      </c>
      <c r="AN20" s="385">
        <v>4960</v>
      </c>
      <c r="AO20" s="376">
        <f t="shared" si="1"/>
        <v>3372.8</v>
      </c>
      <c r="AP20" s="385">
        <v>15160</v>
      </c>
      <c r="AQ20" s="431">
        <f t="shared" si="2"/>
        <v>7125.2</v>
      </c>
      <c r="AR20" s="386">
        <v>9160</v>
      </c>
      <c r="AS20" s="431">
        <f t="shared" si="12"/>
        <v>0</v>
      </c>
      <c r="AT20" s="386">
        <v>12880</v>
      </c>
      <c r="AU20" s="431">
        <f t="shared" si="4"/>
        <v>6697.6</v>
      </c>
      <c r="AV20" s="386">
        <v>4211</v>
      </c>
      <c r="AW20" s="431">
        <f t="shared" si="5"/>
        <v>2189.7200000000003</v>
      </c>
      <c r="AX20" s="386">
        <v>6659</v>
      </c>
      <c r="AY20" s="431">
        <f t="shared" si="6"/>
        <v>3462.6800000000003</v>
      </c>
      <c r="AZ20" s="386">
        <v>6578</v>
      </c>
      <c r="BA20" s="431">
        <f t="shared" si="11"/>
        <v>3420.56</v>
      </c>
      <c r="BB20" s="385"/>
      <c r="BC20" s="431">
        <f t="shared" si="7"/>
        <v>0</v>
      </c>
      <c r="BD20" s="385"/>
      <c r="BE20" s="431">
        <f t="shared" si="8"/>
        <v>0</v>
      </c>
      <c r="BF20" s="385"/>
      <c r="BG20" s="431">
        <f t="shared" si="9"/>
        <v>0</v>
      </c>
      <c r="BH20" s="385"/>
      <c r="BI20" s="445">
        <f t="shared" si="10"/>
        <v>0</v>
      </c>
      <c r="BJ20" s="317" t="s">
        <v>897</v>
      </c>
      <c r="BK20" s="713"/>
      <c r="BL20" s="599" t="s">
        <v>868</v>
      </c>
      <c r="BM20" s="770" t="s">
        <v>892</v>
      </c>
    </row>
    <row r="21" spans="1:65" ht="17.25" customHeight="1" thickBot="1">
      <c r="A21" s="863" t="s">
        <v>1623</v>
      </c>
      <c r="B21" s="135" t="s">
        <v>160</v>
      </c>
      <c r="C21" s="134" t="s">
        <v>87</v>
      </c>
      <c r="D21" s="499" t="s">
        <v>161</v>
      </c>
      <c r="E21" s="500" t="s">
        <v>162</v>
      </c>
      <c r="F21" s="987"/>
      <c r="G21" s="102">
        <v>2025</v>
      </c>
      <c r="H21" s="101" t="s">
        <v>890</v>
      </c>
      <c r="I21" s="101" t="s">
        <v>174</v>
      </c>
      <c r="J21" s="638">
        <v>16</v>
      </c>
      <c r="K21" s="101" t="s">
        <v>251</v>
      </c>
      <c r="L21" s="101" t="s">
        <v>878</v>
      </c>
      <c r="M21" s="636" t="s">
        <v>881</v>
      </c>
      <c r="N21" s="90">
        <v>3.4</v>
      </c>
      <c r="O21" s="90">
        <v>3.4</v>
      </c>
      <c r="P21" s="90">
        <v>3.32</v>
      </c>
      <c r="Q21" s="90">
        <v>3.32</v>
      </c>
      <c r="R21" s="90">
        <v>4.07</v>
      </c>
      <c r="S21" s="90">
        <v>4.07</v>
      </c>
      <c r="T21" s="90">
        <v>4.07</v>
      </c>
      <c r="U21" s="90">
        <v>4.07</v>
      </c>
      <c r="V21" s="90">
        <v>4.07</v>
      </c>
      <c r="W21" s="90">
        <v>4.07</v>
      </c>
      <c r="X21" s="90">
        <v>4.07</v>
      </c>
      <c r="Y21" s="90">
        <v>4.07</v>
      </c>
      <c r="Z21" s="86">
        <v>0.11</v>
      </c>
      <c r="AA21" s="86">
        <v>0.11</v>
      </c>
      <c r="AB21" s="86">
        <v>0.03</v>
      </c>
      <c r="AC21" s="86">
        <v>0</v>
      </c>
      <c r="AD21" s="86">
        <v>0.08</v>
      </c>
      <c r="AE21" s="86">
        <v>0.08</v>
      </c>
      <c r="AF21" s="86">
        <v>0.08</v>
      </c>
      <c r="AG21" s="86">
        <v>0.08</v>
      </c>
      <c r="AH21" s="86">
        <v>0.08</v>
      </c>
      <c r="AI21" s="86">
        <v>0.08</v>
      </c>
      <c r="AJ21" s="86">
        <v>0.08</v>
      </c>
      <c r="AK21" s="111">
        <v>0.08</v>
      </c>
      <c r="AL21" s="398">
        <v>1459</v>
      </c>
      <c r="AM21" s="432">
        <f t="shared" ref="AM21:AM34" si="13">Z21*AL21</f>
        <v>160.49</v>
      </c>
      <c r="AN21" s="387">
        <v>3108</v>
      </c>
      <c r="AO21" s="436">
        <f t="shared" ref="AO21:AO34" si="14">AA21*AN21</f>
        <v>341.88</v>
      </c>
      <c r="AP21" s="387">
        <v>680</v>
      </c>
      <c r="AQ21" s="432">
        <f t="shared" ref="AQ21:AQ34" si="15">AB21*AP21</f>
        <v>20.399999999999999</v>
      </c>
      <c r="AR21" s="392">
        <v>1534</v>
      </c>
      <c r="AS21" s="432">
        <f t="shared" si="12"/>
        <v>0</v>
      </c>
      <c r="AT21" s="392">
        <v>1199</v>
      </c>
      <c r="AU21" s="432">
        <f t="shared" ref="AU21:AU34" si="16">AD21*AT21</f>
        <v>95.92</v>
      </c>
      <c r="AV21" s="392">
        <v>838</v>
      </c>
      <c r="AW21" s="432">
        <f t="shared" ref="AW21:AW34" si="17">AE21*AV21</f>
        <v>67.040000000000006</v>
      </c>
      <c r="AX21" s="392">
        <v>1079</v>
      </c>
      <c r="AY21" s="432">
        <f t="shared" ref="AY21:AY34" si="18">AF21*AX21</f>
        <v>86.320000000000007</v>
      </c>
      <c r="AZ21" s="392">
        <v>999</v>
      </c>
      <c r="BA21" s="432">
        <f t="shared" ref="BA21:BA34" si="19">AZ21*AG21</f>
        <v>79.92</v>
      </c>
      <c r="BB21" s="387"/>
      <c r="BC21" s="432">
        <f t="shared" ref="BC21:BC34" si="20">AH21*BB21</f>
        <v>0</v>
      </c>
      <c r="BD21" s="387"/>
      <c r="BE21" s="432">
        <f t="shared" ref="BE21:BE34" si="21">AI21*BD21</f>
        <v>0</v>
      </c>
      <c r="BF21" s="387"/>
      <c r="BG21" s="432">
        <f t="shared" ref="BG21:BG34" si="22">AJ21*BF21</f>
        <v>0</v>
      </c>
      <c r="BH21" s="387"/>
      <c r="BI21" s="446">
        <f t="shared" ref="BI21:BI34" si="23">AK21*BH21</f>
        <v>0</v>
      </c>
      <c r="BJ21" s="862" t="s">
        <v>898</v>
      </c>
      <c r="BK21" s="864"/>
      <c r="BL21" s="717" t="s">
        <v>868</v>
      </c>
      <c r="BM21" s="865" t="s">
        <v>894</v>
      </c>
    </row>
    <row r="22" spans="1:65" ht="17.25" customHeight="1">
      <c r="A22" s="493" t="s">
        <v>1623</v>
      </c>
      <c r="B22" s="132" t="s">
        <v>494</v>
      </c>
      <c r="C22" s="131" t="s">
        <v>87</v>
      </c>
      <c r="D22" s="501" t="s">
        <v>161</v>
      </c>
      <c r="E22" s="506" t="s">
        <v>162</v>
      </c>
      <c r="F22" s="991" t="s">
        <v>1627</v>
      </c>
      <c r="G22" s="106">
        <v>2026</v>
      </c>
      <c r="H22" s="105" t="s">
        <v>1625</v>
      </c>
      <c r="I22" s="105" t="s">
        <v>165</v>
      </c>
      <c r="J22" s="901">
        <v>14</v>
      </c>
      <c r="K22" s="169" t="s">
        <v>1628</v>
      </c>
      <c r="L22" s="105" t="s">
        <v>167</v>
      </c>
      <c r="M22" s="634" t="s">
        <v>870</v>
      </c>
      <c r="N22" s="63"/>
      <c r="O22" s="63"/>
      <c r="P22" s="63">
        <v>6.54</v>
      </c>
      <c r="Q22" s="63">
        <v>6.54</v>
      </c>
      <c r="R22" s="63">
        <v>7.24</v>
      </c>
      <c r="S22" s="63">
        <v>7.24</v>
      </c>
      <c r="T22" s="63">
        <v>7.24</v>
      </c>
      <c r="U22" s="63">
        <v>7.24</v>
      </c>
      <c r="V22" s="63">
        <v>7.24</v>
      </c>
      <c r="W22" s="63">
        <v>7.24</v>
      </c>
      <c r="X22" s="63">
        <v>7.24</v>
      </c>
      <c r="Y22" s="63">
        <v>7.24</v>
      </c>
      <c r="Z22" s="61"/>
      <c r="AA22" s="61"/>
      <c r="AB22" s="61">
        <v>0.33</v>
      </c>
      <c r="AC22" s="61">
        <v>0</v>
      </c>
      <c r="AD22" s="61">
        <v>0.39</v>
      </c>
      <c r="AE22" s="61">
        <v>0.39</v>
      </c>
      <c r="AF22" s="61">
        <v>0.39</v>
      </c>
      <c r="AG22" s="61">
        <v>0.39</v>
      </c>
      <c r="AH22" s="61">
        <v>0.39</v>
      </c>
      <c r="AI22" s="61">
        <v>0.39</v>
      </c>
      <c r="AJ22" s="61">
        <v>0.39</v>
      </c>
      <c r="AK22" s="120">
        <v>0.39</v>
      </c>
      <c r="AL22" s="396"/>
      <c r="AM22" s="433">
        <v>0</v>
      </c>
      <c r="AN22" s="388"/>
      <c r="AO22" s="437">
        <v>0</v>
      </c>
      <c r="AP22" s="388"/>
      <c r="AQ22" s="433">
        <v>0</v>
      </c>
      <c r="AR22" s="423"/>
      <c r="AS22" s="433">
        <f t="shared" si="12"/>
        <v>0</v>
      </c>
      <c r="AT22" s="423"/>
      <c r="AU22" s="433">
        <v>0</v>
      </c>
      <c r="AV22" s="423"/>
      <c r="AW22" s="433">
        <v>0</v>
      </c>
      <c r="AX22" s="423"/>
      <c r="AY22" s="433">
        <v>0</v>
      </c>
      <c r="AZ22" s="423"/>
      <c r="BA22" s="433">
        <v>0</v>
      </c>
      <c r="BB22" s="388"/>
      <c r="BC22" s="433">
        <v>0</v>
      </c>
      <c r="BD22" s="388"/>
      <c r="BE22" s="433">
        <v>0</v>
      </c>
      <c r="BF22" s="388"/>
      <c r="BG22" s="433">
        <v>0</v>
      </c>
      <c r="BH22" s="388"/>
      <c r="BI22" s="447">
        <v>0</v>
      </c>
      <c r="BJ22" s="559" t="s">
        <v>1625</v>
      </c>
      <c r="BK22" s="902"/>
      <c r="BL22" s="598" t="s">
        <v>868</v>
      </c>
      <c r="BM22" s="903"/>
    </row>
    <row r="23" spans="1:65" ht="17.25" customHeight="1">
      <c r="A23" s="493" t="s">
        <v>1623</v>
      </c>
      <c r="B23" s="130" t="s">
        <v>494</v>
      </c>
      <c r="C23" s="129" t="s">
        <v>87</v>
      </c>
      <c r="D23" s="496" t="s">
        <v>161</v>
      </c>
      <c r="E23" s="497" t="s">
        <v>1626</v>
      </c>
      <c r="F23" s="986"/>
      <c r="G23" s="168">
        <v>2026</v>
      </c>
      <c r="H23" s="169" t="s">
        <v>1625</v>
      </c>
      <c r="I23" s="169" t="s">
        <v>174</v>
      </c>
      <c r="J23" s="637">
        <v>14</v>
      </c>
      <c r="K23" s="169" t="s">
        <v>1629</v>
      </c>
      <c r="L23" s="169" t="s">
        <v>167</v>
      </c>
      <c r="M23" s="327" t="s">
        <v>870</v>
      </c>
      <c r="N23" s="55"/>
      <c r="O23" s="55"/>
      <c r="P23" s="55">
        <v>3.26</v>
      </c>
      <c r="Q23" s="55">
        <v>3.26</v>
      </c>
      <c r="R23" s="55">
        <v>3.96</v>
      </c>
      <c r="S23" s="55">
        <v>3.96</v>
      </c>
      <c r="T23" s="55">
        <v>3.96</v>
      </c>
      <c r="U23" s="55">
        <v>3.96</v>
      </c>
      <c r="V23" s="55">
        <v>3.96</v>
      </c>
      <c r="W23" s="55">
        <v>3.96</v>
      </c>
      <c r="X23" s="55">
        <v>3.96</v>
      </c>
      <c r="Y23" s="55">
        <v>3.96</v>
      </c>
      <c r="Z23" s="147"/>
      <c r="AA23" s="147"/>
      <c r="AB23" s="147">
        <v>0.26</v>
      </c>
      <c r="AC23" s="147">
        <v>0</v>
      </c>
      <c r="AD23" s="147">
        <v>0.32</v>
      </c>
      <c r="AE23" s="147">
        <v>0.32</v>
      </c>
      <c r="AF23" s="147">
        <v>0.32</v>
      </c>
      <c r="AG23" s="147">
        <v>0.32</v>
      </c>
      <c r="AH23" s="147">
        <v>0.32</v>
      </c>
      <c r="AI23" s="147">
        <v>0.32</v>
      </c>
      <c r="AJ23" s="147">
        <v>0.32</v>
      </c>
      <c r="AK23" s="116">
        <v>0.32</v>
      </c>
      <c r="AL23" s="397"/>
      <c r="AM23" s="431">
        <v>0</v>
      </c>
      <c r="AN23" s="385"/>
      <c r="AO23" s="376">
        <v>0</v>
      </c>
      <c r="AP23" s="385"/>
      <c r="AQ23" s="431">
        <v>0</v>
      </c>
      <c r="AR23" s="386"/>
      <c r="AS23" s="431">
        <f t="shared" si="12"/>
        <v>0</v>
      </c>
      <c r="AT23" s="386"/>
      <c r="AU23" s="431">
        <v>0</v>
      </c>
      <c r="AV23" s="386"/>
      <c r="AW23" s="431">
        <v>0</v>
      </c>
      <c r="AX23" s="386"/>
      <c r="AY23" s="431">
        <v>0</v>
      </c>
      <c r="AZ23" s="386"/>
      <c r="BA23" s="431">
        <v>0</v>
      </c>
      <c r="BB23" s="385"/>
      <c r="BC23" s="431">
        <v>0</v>
      </c>
      <c r="BD23" s="385"/>
      <c r="BE23" s="431">
        <v>0</v>
      </c>
      <c r="BF23" s="385"/>
      <c r="BG23" s="431">
        <v>0</v>
      </c>
      <c r="BH23" s="385"/>
      <c r="BI23" s="445">
        <v>0</v>
      </c>
      <c r="BJ23" s="317" t="s">
        <v>1625</v>
      </c>
      <c r="BK23" s="713"/>
      <c r="BL23" s="599" t="s">
        <v>868</v>
      </c>
      <c r="BM23" s="770"/>
    </row>
    <row r="24" spans="1:65" ht="17.25" customHeight="1">
      <c r="A24" s="498" t="s">
        <v>1623</v>
      </c>
      <c r="B24" s="130" t="s">
        <v>494</v>
      </c>
      <c r="C24" s="129" t="s">
        <v>87</v>
      </c>
      <c r="D24" s="496" t="s">
        <v>161</v>
      </c>
      <c r="E24" s="497" t="s">
        <v>162</v>
      </c>
      <c r="F24" s="986"/>
      <c r="G24" s="168">
        <v>2026</v>
      </c>
      <c r="H24" s="169" t="s">
        <v>890</v>
      </c>
      <c r="I24" s="169" t="s">
        <v>165</v>
      </c>
      <c r="J24" s="637">
        <v>16</v>
      </c>
      <c r="K24" s="169" t="s">
        <v>1628</v>
      </c>
      <c r="L24" s="169" t="s">
        <v>167</v>
      </c>
      <c r="M24" s="327" t="s">
        <v>870</v>
      </c>
      <c r="N24" s="55"/>
      <c r="O24" s="55"/>
      <c r="P24" s="55">
        <v>7.1</v>
      </c>
      <c r="Q24" s="55">
        <v>7.1</v>
      </c>
      <c r="R24" s="55">
        <v>7.85</v>
      </c>
      <c r="S24" s="55">
        <v>7.85</v>
      </c>
      <c r="T24" s="55">
        <v>7.85</v>
      </c>
      <c r="U24" s="55">
        <v>7.85</v>
      </c>
      <c r="V24" s="55">
        <v>7.85</v>
      </c>
      <c r="W24" s="55">
        <v>7.85</v>
      </c>
      <c r="X24" s="55">
        <v>7.85</v>
      </c>
      <c r="Y24" s="55">
        <v>7.85</v>
      </c>
      <c r="Z24" s="147"/>
      <c r="AA24" s="147"/>
      <c r="AB24" s="147">
        <v>0.33</v>
      </c>
      <c r="AC24" s="147">
        <v>0</v>
      </c>
      <c r="AD24" s="147">
        <v>0.38</v>
      </c>
      <c r="AE24" s="147">
        <v>0.38</v>
      </c>
      <c r="AF24" s="147">
        <v>0.38</v>
      </c>
      <c r="AG24" s="147">
        <v>0.38</v>
      </c>
      <c r="AH24" s="147">
        <v>0.38</v>
      </c>
      <c r="AI24" s="147">
        <v>0.38</v>
      </c>
      <c r="AJ24" s="147">
        <v>0.38</v>
      </c>
      <c r="AK24" s="116">
        <v>0.38</v>
      </c>
      <c r="AL24" s="397"/>
      <c r="AM24" s="431">
        <v>0</v>
      </c>
      <c r="AN24" s="385"/>
      <c r="AO24" s="376">
        <v>0</v>
      </c>
      <c r="AP24" s="385"/>
      <c r="AQ24" s="431">
        <v>0</v>
      </c>
      <c r="AR24" s="386"/>
      <c r="AS24" s="431">
        <f t="shared" si="12"/>
        <v>0</v>
      </c>
      <c r="AT24" s="386"/>
      <c r="AU24" s="431">
        <v>0</v>
      </c>
      <c r="AV24" s="386"/>
      <c r="AW24" s="431">
        <v>0</v>
      </c>
      <c r="AX24" s="386"/>
      <c r="AY24" s="431">
        <v>0</v>
      </c>
      <c r="AZ24" s="386"/>
      <c r="BA24" s="431">
        <v>0</v>
      </c>
      <c r="BB24" s="385"/>
      <c r="BC24" s="431">
        <v>0</v>
      </c>
      <c r="BD24" s="385"/>
      <c r="BE24" s="431">
        <v>0</v>
      </c>
      <c r="BF24" s="385"/>
      <c r="BG24" s="431">
        <v>0</v>
      </c>
      <c r="BH24" s="385"/>
      <c r="BI24" s="445">
        <v>0</v>
      </c>
      <c r="BJ24" s="317" t="s">
        <v>890</v>
      </c>
      <c r="BK24" s="713"/>
      <c r="BL24" s="599" t="s">
        <v>868</v>
      </c>
      <c r="BM24" s="770"/>
    </row>
    <row r="25" spans="1:65" ht="17.25" customHeight="1">
      <c r="A25" s="493" t="s">
        <v>1623</v>
      </c>
      <c r="B25" s="130" t="s">
        <v>494</v>
      </c>
      <c r="C25" s="129" t="s">
        <v>87</v>
      </c>
      <c r="D25" s="496" t="s">
        <v>161</v>
      </c>
      <c r="E25" s="497" t="s">
        <v>1626</v>
      </c>
      <c r="F25" s="986"/>
      <c r="G25" s="168">
        <v>2026</v>
      </c>
      <c r="H25" s="169" t="s">
        <v>890</v>
      </c>
      <c r="I25" s="169" t="s">
        <v>174</v>
      </c>
      <c r="J25" s="637">
        <v>16</v>
      </c>
      <c r="K25" s="169" t="s">
        <v>1629</v>
      </c>
      <c r="L25" s="169" t="s">
        <v>167</v>
      </c>
      <c r="M25" s="327" t="s">
        <v>870</v>
      </c>
      <c r="N25" s="55"/>
      <c r="O25" s="55"/>
      <c r="P25" s="55">
        <v>3.32</v>
      </c>
      <c r="Q25" s="55">
        <v>3.32</v>
      </c>
      <c r="R25" s="55">
        <v>4.07</v>
      </c>
      <c r="S25" s="55">
        <v>4.07</v>
      </c>
      <c r="T25" s="55">
        <v>4.07</v>
      </c>
      <c r="U25" s="55">
        <v>4.07</v>
      </c>
      <c r="V25" s="55">
        <v>4.07</v>
      </c>
      <c r="W25" s="55">
        <v>4.07</v>
      </c>
      <c r="X25" s="55">
        <v>4.07</v>
      </c>
      <c r="Y25" s="55">
        <v>4.07</v>
      </c>
      <c r="Z25" s="147"/>
      <c r="AA25" s="147"/>
      <c r="AB25" s="147">
        <v>0.03</v>
      </c>
      <c r="AC25" s="147">
        <v>0</v>
      </c>
      <c r="AD25" s="147">
        <v>0.08</v>
      </c>
      <c r="AE25" s="147">
        <v>0.08</v>
      </c>
      <c r="AF25" s="147">
        <v>0.08</v>
      </c>
      <c r="AG25" s="147">
        <v>0.08</v>
      </c>
      <c r="AH25" s="147">
        <v>0.08</v>
      </c>
      <c r="AI25" s="147">
        <v>0.08</v>
      </c>
      <c r="AJ25" s="147">
        <v>0.08</v>
      </c>
      <c r="AK25" s="116">
        <v>0.08</v>
      </c>
      <c r="AL25" s="397"/>
      <c r="AM25" s="431">
        <v>0</v>
      </c>
      <c r="AN25" s="385"/>
      <c r="AO25" s="376">
        <v>0</v>
      </c>
      <c r="AP25" s="385"/>
      <c r="AQ25" s="431">
        <v>0</v>
      </c>
      <c r="AR25" s="386"/>
      <c r="AS25" s="431">
        <f t="shared" si="12"/>
        <v>0</v>
      </c>
      <c r="AT25" s="386"/>
      <c r="AU25" s="431">
        <v>0</v>
      </c>
      <c r="AV25" s="386"/>
      <c r="AW25" s="431">
        <v>0</v>
      </c>
      <c r="AX25" s="386"/>
      <c r="AY25" s="431">
        <v>0</v>
      </c>
      <c r="AZ25" s="386"/>
      <c r="BA25" s="431">
        <v>0</v>
      </c>
      <c r="BB25" s="385"/>
      <c r="BC25" s="431">
        <v>0</v>
      </c>
      <c r="BD25" s="385"/>
      <c r="BE25" s="431">
        <v>0</v>
      </c>
      <c r="BF25" s="385"/>
      <c r="BG25" s="431">
        <v>0</v>
      </c>
      <c r="BH25" s="385"/>
      <c r="BI25" s="445">
        <v>0</v>
      </c>
      <c r="BJ25" s="317" t="s">
        <v>890</v>
      </c>
      <c r="BK25" s="713"/>
      <c r="BL25" s="599" t="s">
        <v>868</v>
      </c>
      <c r="BM25" s="770"/>
    </row>
    <row r="26" spans="1:65" ht="17.25" customHeight="1">
      <c r="A26" s="498" t="s">
        <v>1623</v>
      </c>
      <c r="B26" s="130" t="s">
        <v>494</v>
      </c>
      <c r="C26" s="129" t="s">
        <v>87</v>
      </c>
      <c r="D26" s="496" t="s">
        <v>161</v>
      </c>
      <c r="E26" s="497" t="s">
        <v>162</v>
      </c>
      <c r="F26" s="986"/>
      <c r="G26" s="168">
        <v>2026</v>
      </c>
      <c r="H26" s="169" t="s">
        <v>1625</v>
      </c>
      <c r="I26" s="169" t="s">
        <v>165</v>
      </c>
      <c r="J26" s="637">
        <v>14</v>
      </c>
      <c r="K26" s="169" t="s">
        <v>1628</v>
      </c>
      <c r="L26" s="169" t="s">
        <v>878</v>
      </c>
      <c r="M26" s="327" t="s">
        <v>881</v>
      </c>
      <c r="N26" s="55"/>
      <c r="O26" s="55"/>
      <c r="P26" s="55">
        <v>6.54</v>
      </c>
      <c r="Q26" s="55">
        <v>6.54</v>
      </c>
      <c r="R26" s="55">
        <v>7.24</v>
      </c>
      <c r="S26" s="55">
        <v>7.24</v>
      </c>
      <c r="T26" s="55">
        <v>7.24</v>
      </c>
      <c r="U26" s="55">
        <v>7.24</v>
      </c>
      <c r="V26" s="55">
        <v>7.24</v>
      </c>
      <c r="W26" s="55">
        <v>7.24</v>
      </c>
      <c r="X26" s="55">
        <v>7.24</v>
      </c>
      <c r="Y26" s="55">
        <v>7.24</v>
      </c>
      <c r="Z26" s="147"/>
      <c r="AA26" s="147"/>
      <c r="AB26" s="147">
        <v>0.33</v>
      </c>
      <c r="AC26" s="147">
        <v>0</v>
      </c>
      <c r="AD26" s="147">
        <v>0.39</v>
      </c>
      <c r="AE26" s="147">
        <v>0.39</v>
      </c>
      <c r="AF26" s="147">
        <v>0.39</v>
      </c>
      <c r="AG26" s="147">
        <v>0.39</v>
      </c>
      <c r="AH26" s="147">
        <v>0.39</v>
      </c>
      <c r="AI26" s="147">
        <v>0.39</v>
      </c>
      <c r="AJ26" s="147">
        <v>0.39</v>
      </c>
      <c r="AK26" s="116">
        <v>0.39</v>
      </c>
      <c r="AL26" s="397"/>
      <c r="AM26" s="431">
        <v>0</v>
      </c>
      <c r="AN26" s="385"/>
      <c r="AO26" s="376">
        <v>0</v>
      </c>
      <c r="AP26" s="385"/>
      <c r="AQ26" s="431">
        <v>0</v>
      </c>
      <c r="AR26" s="386"/>
      <c r="AS26" s="431">
        <f t="shared" si="12"/>
        <v>0</v>
      </c>
      <c r="AT26" s="386"/>
      <c r="AU26" s="431">
        <v>0</v>
      </c>
      <c r="AV26" s="386"/>
      <c r="AW26" s="431">
        <v>0</v>
      </c>
      <c r="AX26" s="386"/>
      <c r="AY26" s="431">
        <v>0</v>
      </c>
      <c r="AZ26" s="386"/>
      <c r="BA26" s="431">
        <v>0</v>
      </c>
      <c r="BB26" s="385"/>
      <c r="BC26" s="431">
        <v>0</v>
      </c>
      <c r="BD26" s="385"/>
      <c r="BE26" s="431">
        <v>0</v>
      </c>
      <c r="BF26" s="385"/>
      <c r="BG26" s="431">
        <v>0</v>
      </c>
      <c r="BH26" s="385"/>
      <c r="BI26" s="445">
        <v>0</v>
      </c>
      <c r="BJ26" s="317" t="s">
        <v>1625</v>
      </c>
      <c r="BK26" s="713"/>
      <c r="BL26" s="599" t="s">
        <v>868</v>
      </c>
      <c r="BM26" s="770"/>
    </row>
    <row r="27" spans="1:65" ht="17.25" customHeight="1">
      <c r="A27" s="493" t="s">
        <v>1623</v>
      </c>
      <c r="B27" s="130" t="s">
        <v>494</v>
      </c>
      <c r="C27" s="129" t="s">
        <v>87</v>
      </c>
      <c r="D27" s="496" t="s">
        <v>161</v>
      </c>
      <c r="E27" s="497" t="s">
        <v>1626</v>
      </c>
      <c r="F27" s="986"/>
      <c r="G27" s="168">
        <v>2026</v>
      </c>
      <c r="H27" s="169" t="s">
        <v>1625</v>
      </c>
      <c r="I27" s="169" t="s">
        <v>174</v>
      </c>
      <c r="J27" s="637">
        <v>14</v>
      </c>
      <c r="K27" s="169" t="s">
        <v>1629</v>
      </c>
      <c r="L27" s="169" t="s">
        <v>878</v>
      </c>
      <c r="M27" s="327" t="s">
        <v>881</v>
      </c>
      <c r="N27" s="55"/>
      <c r="O27" s="55"/>
      <c r="P27" s="55">
        <v>3.26</v>
      </c>
      <c r="Q27" s="55">
        <v>3.26</v>
      </c>
      <c r="R27" s="55">
        <v>3.96</v>
      </c>
      <c r="S27" s="55">
        <v>3.96</v>
      </c>
      <c r="T27" s="55">
        <v>3.96</v>
      </c>
      <c r="U27" s="55">
        <v>3.96</v>
      </c>
      <c r="V27" s="55">
        <v>3.96</v>
      </c>
      <c r="W27" s="55">
        <v>3.96</v>
      </c>
      <c r="X27" s="55">
        <v>3.96</v>
      </c>
      <c r="Y27" s="55">
        <v>3.96</v>
      </c>
      <c r="Z27" s="147"/>
      <c r="AA27" s="147"/>
      <c r="AB27" s="147">
        <v>0.26</v>
      </c>
      <c r="AC27" s="147">
        <v>0</v>
      </c>
      <c r="AD27" s="147">
        <v>0.32</v>
      </c>
      <c r="AE27" s="147">
        <v>0.32</v>
      </c>
      <c r="AF27" s="147">
        <v>0.32</v>
      </c>
      <c r="AG27" s="147">
        <v>0.32</v>
      </c>
      <c r="AH27" s="147">
        <v>0.32</v>
      </c>
      <c r="AI27" s="147">
        <v>0.32</v>
      </c>
      <c r="AJ27" s="147">
        <v>0.32</v>
      </c>
      <c r="AK27" s="116">
        <v>0.32</v>
      </c>
      <c r="AL27" s="397"/>
      <c r="AM27" s="431">
        <v>0</v>
      </c>
      <c r="AN27" s="385"/>
      <c r="AO27" s="376">
        <v>0</v>
      </c>
      <c r="AP27" s="385"/>
      <c r="AQ27" s="431">
        <v>0</v>
      </c>
      <c r="AR27" s="386"/>
      <c r="AS27" s="431">
        <f t="shared" si="12"/>
        <v>0</v>
      </c>
      <c r="AT27" s="386"/>
      <c r="AU27" s="431">
        <v>0</v>
      </c>
      <c r="AV27" s="386"/>
      <c r="AW27" s="431">
        <v>0</v>
      </c>
      <c r="AX27" s="386"/>
      <c r="AY27" s="431">
        <v>0</v>
      </c>
      <c r="AZ27" s="386"/>
      <c r="BA27" s="431">
        <v>0</v>
      </c>
      <c r="BB27" s="385"/>
      <c r="BC27" s="431">
        <v>0</v>
      </c>
      <c r="BD27" s="385"/>
      <c r="BE27" s="431">
        <v>0</v>
      </c>
      <c r="BF27" s="385"/>
      <c r="BG27" s="431">
        <v>0</v>
      </c>
      <c r="BH27" s="385"/>
      <c r="BI27" s="445">
        <v>0</v>
      </c>
      <c r="BJ27" s="317" t="s">
        <v>1625</v>
      </c>
      <c r="BK27" s="713"/>
      <c r="BL27" s="599" t="s">
        <v>868</v>
      </c>
      <c r="BM27" s="770"/>
    </row>
    <row r="28" spans="1:65" ht="17.25" customHeight="1">
      <c r="A28" s="498" t="s">
        <v>1623</v>
      </c>
      <c r="B28" s="130" t="s">
        <v>494</v>
      </c>
      <c r="C28" s="129" t="s">
        <v>87</v>
      </c>
      <c r="D28" s="496" t="s">
        <v>161</v>
      </c>
      <c r="E28" s="497" t="s">
        <v>162</v>
      </c>
      <c r="F28" s="986"/>
      <c r="G28" s="168">
        <v>2026</v>
      </c>
      <c r="H28" s="169" t="s">
        <v>890</v>
      </c>
      <c r="I28" s="169" t="s">
        <v>165</v>
      </c>
      <c r="J28" s="637">
        <v>16</v>
      </c>
      <c r="K28" s="169" t="s">
        <v>1628</v>
      </c>
      <c r="L28" s="169" t="s">
        <v>878</v>
      </c>
      <c r="M28" s="327" t="s">
        <v>881</v>
      </c>
      <c r="N28" s="55"/>
      <c r="O28" s="55"/>
      <c r="P28" s="55">
        <v>7.1</v>
      </c>
      <c r="Q28" s="55">
        <v>7.1</v>
      </c>
      <c r="R28" s="55">
        <v>7.85</v>
      </c>
      <c r="S28" s="55">
        <v>7.85</v>
      </c>
      <c r="T28" s="55">
        <v>7.85</v>
      </c>
      <c r="U28" s="55">
        <v>7.85</v>
      </c>
      <c r="V28" s="55">
        <v>7.85</v>
      </c>
      <c r="W28" s="55">
        <v>7.85</v>
      </c>
      <c r="X28" s="55">
        <v>7.85</v>
      </c>
      <c r="Y28" s="55">
        <v>7.85</v>
      </c>
      <c r="Z28" s="147"/>
      <c r="AA28" s="147"/>
      <c r="AB28" s="147">
        <v>0.33</v>
      </c>
      <c r="AC28" s="147">
        <v>0</v>
      </c>
      <c r="AD28" s="147">
        <v>0.38</v>
      </c>
      <c r="AE28" s="147">
        <v>0.38</v>
      </c>
      <c r="AF28" s="147">
        <v>0.38</v>
      </c>
      <c r="AG28" s="147">
        <v>0.38</v>
      </c>
      <c r="AH28" s="147">
        <v>0.38</v>
      </c>
      <c r="AI28" s="147">
        <v>0.38</v>
      </c>
      <c r="AJ28" s="147">
        <v>0.38</v>
      </c>
      <c r="AK28" s="116">
        <v>0.38</v>
      </c>
      <c r="AL28" s="397"/>
      <c r="AM28" s="431">
        <v>0</v>
      </c>
      <c r="AN28" s="385"/>
      <c r="AO28" s="376">
        <v>0</v>
      </c>
      <c r="AP28" s="385"/>
      <c r="AQ28" s="431">
        <v>0</v>
      </c>
      <c r="AR28" s="386"/>
      <c r="AS28" s="431">
        <f t="shared" si="12"/>
        <v>0</v>
      </c>
      <c r="AT28" s="386"/>
      <c r="AU28" s="431">
        <v>0</v>
      </c>
      <c r="AV28" s="386"/>
      <c r="AW28" s="431">
        <v>0</v>
      </c>
      <c r="AX28" s="386"/>
      <c r="AY28" s="431">
        <v>0</v>
      </c>
      <c r="AZ28" s="386"/>
      <c r="BA28" s="431">
        <v>0</v>
      </c>
      <c r="BB28" s="385"/>
      <c r="BC28" s="431">
        <v>0</v>
      </c>
      <c r="BD28" s="385"/>
      <c r="BE28" s="431">
        <v>0</v>
      </c>
      <c r="BF28" s="385"/>
      <c r="BG28" s="431">
        <v>0</v>
      </c>
      <c r="BH28" s="385"/>
      <c r="BI28" s="445">
        <v>0</v>
      </c>
      <c r="BJ28" s="317" t="s">
        <v>890</v>
      </c>
      <c r="BK28" s="713"/>
      <c r="BL28" s="599" t="s">
        <v>868</v>
      </c>
      <c r="BM28" s="770"/>
    </row>
    <row r="29" spans="1:65" ht="17.25" customHeight="1" thickBot="1">
      <c r="A29" s="863" t="s">
        <v>1623</v>
      </c>
      <c r="B29" s="536" t="s">
        <v>494</v>
      </c>
      <c r="C29" s="514" t="s">
        <v>87</v>
      </c>
      <c r="D29" s="499" t="s">
        <v>161</v>
      </c>
      <c r="E29" s="500" t="s">
        <v>162</v>
      </c>
      <c r="F29" s="987"/>
      <c r="G29" s="102">
        <v>2026</v>
      </c>
      <c r="H29" s="101" t="s">
        <v>890</v>
      </c>
      <c r="I29" s="101" t="s">
        <v>174</v>
      </c>
      <c r="J29" s="638">
        <v>16</v>
      </c>
      <c r="K29" s="101" t="s">
        <v>1629</v>
      </c>
      <c r="L29" s="101" t="s">
        <v>878</v>
      </c>
      <c r="M29" s="636" t="s">
        <v>881</v>
      </c>
      <c r="N29" s="90"/>
      <c r="O29" s="90"/>
      <c r="P29" s="90">
        <v>3.32</v>
      </c>
      <c r="Q29" s="90">
        <v>3.32</v>
      </c>
      <c r="R29" s="90">
        <v>4.07</v>
      </c>
      <c r="S29" s="90">
        <v>4.07</v>
      </c>
      <c r="T29" s="90">
        <v>4.07</v>
      </c>
      <c r="U29" s="90">
        <v>4.07</v>
      </c>
      <c r="V29" s="90">
        <v>4.07</v>
      </c>
      <c r="W29" s="90">
        <v>4.07</v>
      </c>
      <c r="X29" s="90">
        <v>4.07</v>
      </c>
      <c r="Y29" s="90">
        <v>4.07</v>
      </c>
      <c r="Z29" s="86"/>
      <c r="AA29" s="86"/>
      <c r="AB29" s="86">
        <v>0.03</v>
      </c>
      <c r="AC29" s="86">
        <v>0</v>
      </c>
      <c r="AD29" s="86">
        <v>0.08</v>
      </c>
      <c r="AE29" s="86">
        <v>0.08</v>
      </c>
      <c r="AF29" s="86">
        <v>0.08</v>
      </c>
      <c r="AG29" s="86">
        <v>0.08</v>
      </c>
      <c r="AH29" s="86">
        <v>0.08</v>
      </c>
      <c r="AI29" s="86">
        <v>0.08</v>
      </c>
      <c r="AJ29" s="86">
        <v>0.08</v>
      </c>
      <c r="AK29" s="111">
        <v>0.08</v>
      </c>
      <c r="AL29" s="398"/>
      <c r="AM29" s="432">
        <v>0</v>
      </c>
      <c r="AN29" s="387"/>
      <c r="AO29" s="436">
        <v>0</v>
      </c>
      <c r="AP29" s="387"/>
      <c r="AQ29" s="432">
        <v>0</v>
      </c>
      <c r="AR29" s="392"/>
      <c r="AS29" s="432">
        <f t="shared" si="12"/>
        <v>0</v>
      </c>
      <c r="AT29" s="392"/>
      <c r="AU29" s="432">
        <v>0</v>
      </c>
      <c r="AV29" s="392"/>
      <c r="AW29" s="432">
        <v>0</v>
      </c>
      <c r="AX29" s="392"/>
      <c r="AY29" s="432">
        <v>0</v>
      </c>
      <c r="AZ29" s="392"/>
      <c r="BA29" s="432">
        <v>0</v>
      </c>
      <c r="BB29" s="387"/>
      <c r="BC29" s="432">
        <v>0</v>
      </c>
      <c r="BD29" s="387"/>
      <c r="BE29" s="432">
        <v>0</v>
      </c>
      <c r="BF29" s="387"/>
      <c r="BG29" s="432">
        <v>0</v>
      </c>
      <c r="BH29" s="387"/>
      <c r="BI29" s="446">
        <v>0</v>
      </c>
      <c r="BJ29" s="862" t="s">
        <v>890</v>
      </c>
      <c r="BK29" s="864"/>
      <c r="BL29" s="717" t="s">
        <v>868</v>
      </c>
      <c r="BM29" s="865"/>
    </row>
    <row r="30" spans="1:65" ht="14.25" customHeight="1">
      <c r="A30" s="867" t="s">
        <v>1623</v>
      </c>
      <c r="B30" s="494" t="s">
        <v>160</v>
      </c>
      <c r="C30" s="495" t="s">
        <v>87</v>
      </c>
      <c r="D30" s="496" t="s">
        <v>161</v>
      </c>
      <c r="E30" s="497" t="s">
        <v>162</v>
      </c>
      <c r="F30" s="992" t="s">
        <v>1630</v>
      </c>
      <c r="G30" s="168">
        <v>2026</v>
      </c>
      <c r="H30" s="169" t="s">
        <v>1631</v>
      </c>
      <c r="I30" s="169" t="s">
        <v>165</v>
      </c>
      <c r="J30" s="637">
        <v>14</v>
      </c>
      <c r="K30" s="169" t="s">
        <v>1628</v>
      </c>
      <c r="L30" s="169" t="s">
        <v>167</v>
      </c>
      <c r="M30" s="327" t="s">
        <v>870</v>
      </c>
      <c r="N30" s="55"/>
      <c r="O30" s="55"/>
      <c r="P30" s="55">
        <v>6.54</v>
      </c>
      <c r="Q30" s="55">
        <v>6.54</v>
      </c>
      <c r="R30" s="55">
        <v>7.2</v>
      </c>
      <c r="S30" s="55">
        <v>7.2</v>
      </c>
      <c r="T30" s="55">
        <v>7.2</v>
      </c>
      <c r="U30" s="55">
        <v>7.2</v>
      </c>
      <c r="V30" s="55">
        <v>7.2</v>
      </c>
      <c r="W30" s="55">
        <v>7.2</v>
      </c>
      <c r="X30" s="55">
        <v>7.2</v>
      </c>
      <c r="Y30" s="55">
        <v>7.2</v>
      </c>
      <c r="Z30" s="147"/>
      <c r="AA30" s="147"/>
      <c r="AB30" s="147">
        <v>0.33</v>
      </c>
      <c r="AC30" s="147">
        <v>0</v>
      </c>
      <c r="AD30" s="147">
        <v>0.35</v>
      </c>
      <c r="AE30" s="147">
        <v>0.35</v>
      </c>
      <c r="AF30" s="147">
        <v>0.35</v>
      </c>
      <c r="AG30" s="147">
        <v>0.35</v>
      </c>
      <c r="AH30" s="147">
        <v>0.35</v>
      </c>
      <c r="AI30" s="147">
        <v>0.35</v>
      </c>
      <c r="AJ30" s="147">
        <v>0.35</v>
      </c>
      <c r="AK30" s="116">
        <v>0.35</v>
      </c>
      <c r="AL30" s="397"/>
      <c r="AM30" s="431">
        <f t="shared" si="13"/>
        <v>0</v>
      </c>
      <c r="AN30" s="385"/>
      <c r="AO30" s="376">
        <f t="shared" si="14"/>
        <v>0</v>
      </c>
      <c r="AP30" s="385"/>
      <c r="AQ30" s="431">
        <f t="shared" si="15"/>
        <v>0</v>
      </c>
      <c r="AR30" s="386">
        <v>200</v>
      </c>
      <c r="AS30" s="431">
        <f t="shared" si="12"/>
        <v>0</v>
      </c>
      <c r="AT30" s="386">
        <v>515</v>
      </c>
      <c r="AU30" s="431">
        <f t="shared" si="16"/>
        <v>180.25</v>
      </c>
      <c r="AV30" s="386">
        <v>17669</v>
      </c>
      <c r="AW30" s="431">
        <f t="shared" si="17"/>
        <v>6184.15</v>
      </c>
      <c r="AX30" s="386">
        <v>10969</v>
      </c>
      <c r="AY30" s="431">
        <f t="shared" si="18"/>
        <v>3839.1499999999996</v>
      </c>
      <c r="AZ30" s="386">
        <v>12733</v>
      </c>
      <c r="BA30" s="431">
        <f t="shared" si="19"/>
        <v>4456.5499999999993</v>
      </c>
      <c r="BB30" s="385">
        <v>24681</v>
      </c>
      <c r="BC30" s="431">
        <f t="shared" si="20"/>
        <v>8638.3499999999985</v>
      </c>
      <c r="BD30" s="385">
        <v>32933</v>
      </c>
      <c r="BE30" s="431">
        <f t="shared" si="21"/>
        <v>11526.55</v>
      </c>
      <c r="BF30" s="385">
        <v>40125</v>
      </c>
      <c r="BG30" s="431">
        <f t="shared" si="22"/>
        <v>14043.75</v>
      </c>
      <c r="BH30" s="385">
        <v>47953</v>
      </c>
      <c r="BI30" s="445">
        <f t="shared" si="23"/>
        <v>16783.55</v>
      </c>
      <c r="BJ30" s="317" t="s">
        <v>1631</v>
      </c>
      <c r="BK30" s="713"/>
      <c r="BL30" s="599" t="s">
        <v>868</v>
      </c>
      <c r="BM30" s="838" t="s">
        <v>1632</v>
      </c>
    </row>
    <row r="31" spans="1:65" ht="14.25" customHeight="1">
      <c r="A31" s="493" t="s">
        <v>1623</v>
      </c>
      <c r="B31" s="130" t="s">
        <v>160</v>
      </c>
      <c r="C31" s="129" t="s">
        <v>87</v>
      </c>
      <c r="D31" s="496" t="s">
        <v>161</v>
      </c>
      <c r="E31" s="497" t="s">
        <v>1626</v>
      </c>
      <c r="F31" s="986"/>
      <c r="G31" s="168">
        <v>2026</v>
      </c>
      <c r="H31" s="169" t="s">
        <v>1631</v>
      </c>
      <c r="I31" s="169" t="s">
        <v>174</v>
      </c>
      <c r="J31" s="637">
        <v>14</v>
      </c>
      <c r="K31" s="169" t="s">
        <v>1629</v>
      </c>
      <c r="L31" s="169" t="s">
        <v>167</v>
      </c>
      <c r="M31" s="327" t="s">
        <v>870</v>
      </c>
      <c r="N31" s="55"/>
      <c r="O31" s="55"/>
      <c r="P31" s="55">
        <v>3.26</v>
      </c>
      <c r="Q31" s="55">
        <v>3.26</v>
      </c>
      <c r="R31" s="55">
        <v>3.95</v>
      </c>
      <c r="S31" s="55">
        <v>3.95</v>
      </c>
      <c r="T31" s="55">
        <v>3.95</v>
      </c>
      <c r="U31" s="55">
        <v>3.95</v>
      </c>
      <c r="V31" s="55">
        <v>3.95</v>
      </c>
      <c r="W31" s="55">
        <v>3.95</v>
      </c>
      <c r="X31" s="55">
        <v>3.95</v>
      </c>
      <c r="Y31" s="55">
        <v>3.95</v>
      </c>
      <c r="Z31" s="147"/>
      <c r="AA31" s="147"/>
      <c r="AB31" s="147">
        <v>0.26</v>
      </c>
      <c r="AC31" s="147">
        <v>0</v>
      </c>
      <c r="AD31" s="147">
        <v>0.31</v>
      </c>
      <c r="AE31" s="147">
        <v>0.31</v>
      </c>
      <c r="AF31" s="147">
        <v>0.31</v>
      </c>
      <c r="AG31" s="147">
        <v>0.31</v>
      </c>
      <c r="AH31" s="147">
        <v>0.31</v>
      </c>
      <c r="AI31" s="147">
        <v>0.31</v>
      </c>
      <c r="AJ31" s="147">
        <v>0.31</v>
      </c>
      <c r="AK31" s="116">
        <v>0.32</v>
      </c>
      <c r="AL31" s="397"/>
      <c r="AM31" s="431">
        <f t="shared" si="13"/>
        <v>0</v>
      </c>
      <c r="AN31" s="385"/>
      <c r="AO31" s="376">
        <f t="shared" si="14"/>
        <v>0</v>
      </c>
      <c r="AP31" s="385"/>
      <c r="AQ31" s="431">
        <f t="shared" si="15"/>
        <v>0</v>
      </c>
      <c r="AR31" s="386">
        <v>80</v>
      </c>
      <c r="AS31" s="431">
        <f t="shared" si="12"/>
        <v>0</v>
      </c>
      <c r="AT31" s="386">
        <v>200</v>
      </c>
      <c r="AU31" s="431">
        <f t="shared" si="16"/>
        <v>62</v>
      </c>
      <c r="AV31" s="386">
        <v>6516</v>
      </c>
      <c r="AW31" s="431">
        <f t="shared" si="17"/>
        <v>2019.96</v>
      </c>
      <c r="AX31" s="386">
        <v>4173</v>
      </c>
      <c r="AY31" s="431">
        <f t="shared" si="18"/>
        <v>1293.6299999999999</v>
      </c>
      <c r="AZ31" s="386">
        <v>4823</v>
      </c>
      <c r="BA31" s="431">
        <f t="shared" si="19"/>
        <v>1495.1299999999999</v>
      </c>
      <c r="BB31" s="385">
        <v>12628</v>
      </c>
      <c r="BC31" s="431">
        <f t="shared" si="20"/>
        <v>3914.68</v>
      </c>
      <c r="BD31" s="385">
        <v>17559</v>
      </c>
      <c r="BE31" s="431">
        <f t="shared" si="21"/>
        <v>5443.29</v>
      </c>
      <c r="BF31" s="385">
        <v>22460</v>
      </c>
      <c r="BG31" s="431">
        <f t="shared" si="22"/>
        <v>6962.6</v>
      </c>
      <c r="BH31" s="385">
        <v>24747</v>
      </c>
      <c r="BI31" s="445">
        <f t="shared" si="23"/>
        <v>7919.04</v>
      </c>
      <c r="BJ31" s="317" t="s">
        <v>1631</v>
      </c>
      <c r="BK31" s="713"/>
      <c r="BL31" s="599" t="s">
        <v>868</v>
      </c>
      <c r="BM31" s="838" t="s">
        <v>1633</v>
      </c>
    </row>
    <row r="32" spans="1:65" ht="14.25" customHeight="1">
      <c r="A32" s="498" t="s">
        <v>1623</v>
      </c>
      <c r="B32" s="130" t="s">
        <v>160</v>
      </c>
      <c r="C32" s="129" t="s">
        <v>87</v>
      </c>
      <c r="D32" s="496" t="s">
        <v>161</v>
      </c>
      <c r="E32" s="497" t="s">
        <v>162</v>
      </c>
      <c r="F32" s="986"/>
      <c r="G32" s="168">
        <v>2026</v>
      </c>
      <c r="H32" s="169" t="s">
        <v>1634</v>
      </c>
      <c r="I32" s="169" t="s">
        <v>165</v>
      </c>
      <c r="J32" s="637">
        <v>16</v>
      </c>
      <c r="K32" s="169" t="s">
        <v>1628</v>
      </c>
      <c r="L32" s="169" t="s">
        <v>167</v>
      </c>
      <c r="M32" s="327" t="s">
        <v>870</v>
      </c>
      <c r="N32" s="55"/>
      <c r="O32" s="55"/>
      <c r="P32" s="55">
        <v>7.1</v>
      </c>
      <c r="Q32" s="55">
        <v>7.1</v>
      </c>
      <c r="R32" s="55">
        <v>7.85</v>
      </c>
      <c r="S32" s="55">
        <v>7.85</v>
      </c>
      <c r="T32" s="55">
        <v>7.85</v>
      </c>
      <c r="U32" s="55">
        <v>7.85</v>
      </c>
      <c r="V32" s="55">
        <v>7.85</v>
      </c>
      <c r="W32" s="55">
        <v>7.85</v>
      </c>
      <c r="X32" s="55">
        <v>7.85</v>
      </c>
      <c r="Y32" s="55">
        <v>7.85</v>
      </c>
      <c r="Z32" s="147"/>
      <c r="AA32" s="147"/>
      <c r="AB32" s="147">
        <v>0.33</v>
      </c>
      <c r="AC32" s="147">
        <v>0</v>
      </c>
      <c r="AD32" s="147">
        <v>0.38</v>
      </c>
      <c r="AE32" s="147">
        <v>0.38</v>
      </c>
      <c r="AF32" s="147">
        <v>0.38</v>
      </c>
      <c r="AG32" s="147">
        <v>0.38</v>
      </c>
      <c r="AH32" s="147">
        <v>0.38</v>
      </c>
      <c r="AI32" s="147">
        <v>0.38</v>
      </c>
      <c r="AJ32" s="147">
        <v>0.38</v>
      </c>
      <c r="AK32" s="116">
        <v>0.38</v>
      </c>
      <c r="AL32" s="397"/>
      <c r="AM32" s="431">
        <f t="shared" si="13"/>
        <v>0</v>
      </c>
      <c r="AN32" s="385"/>
      <c r="AO32" s="376">
        <f t="shared" si="14"/>
        <v>0</v>
      </c>
      <c r="AP32" s="385"/>
      <c r="AQ32" s="431">
        <f t="shared" si="15"/>
        <v>0</v>
      </c>
      <c r="AR32" s="386">
        <v>40</v>
      </c>
      <c r="AS32" s="431">
        <f t="shared" si="12"/>
        <v>0</v>
      </c>
      <c r="AT32" s="386">
        <v>630</v>
      </c>
      <c r="AU32" s="431">
        <f t="shared" si="16"/>
        <v>239.4</v>
      </c>
      <c r="AV32" s="386">
        <v>2392</v>
      </c>
      <c r="AW32" s="431">
        <f t="shared" si="17"/>
        <v>908.96</v>
      </c>
      <c r="AX32" s="386">
        <v>1641</v>
      </c>
      <c r="AY32" s="431">
        <f t="shared" si="18"/>
        <v>623.58000000000004</v>
      </c>
      <c r="AZ32" s="386">
        <v>2153</v>
      </c>
      <c r="BA32" s="431">
        <f t="shared" si="19"/>
        <v>818.14</v>
      </c>
      <c r="BB32" s="385">
        <v>14695</v>
      </c>
      <c r="BC32" s="431">
        <f t="shared" si="20"/>
        <v>5584.1</v>
      </c>
      <c r="BD32" s="385">
        <v>21201</v>
      </c>
      <c r="BE32" s="431">
        <f t="shared" si="21"/>
        <v>8056.38</v>
      </c>
      <c r="BF32" s="385">
        <v>29650</v>
      </c>
      <c r="BG32" s="431">
        <f t="shared" si="22"/>
        <v>11267</v>
      </c>
      <c r="BH32" s="385">
        <v>27079</v>
      </c>
      <c r="BI32" s="445">
        <f t="shared" si="23"/>
        <v>10290.02</v>
      </c>
      <c r="BJ32" s="317" t="s">
        <v>1634</v>
      </c>
      <c r="BK32" s="713"/>
      <c r="BL32" s="599" t="s">
        <v>868</v>
      </c>
      <c r="BM32" s="838" t="s">
        <v>1635</v>
      </c>
    </row>
    <row r="33" spans="1:65" ht="14.25" customHeight="1">
      <c r="A33" s="493" t="s">
        <v>1623</v>
      </c>
      <c r="B33" s="130" t="s">
        <v>160</v>
      </c>
      <c r="C33" s="129" t="s">
        <v>87</v>
      </c>
      <c r="D33" s="496" t="s">
        <v>161</v>
      </c>
      <c r="E33" s="497" t="s">
        <v>1626</v>
      </c>
      <c r="F33" s="986"/>
      <c r="G33" s="168">
        <v>2026</v>
      </c>
      <c r="H33" s="169" t="s">
        <v>1634</v>
      </c>
      <c r="I33" s="169" t="s">
        <v>174</v>
      </c>
      <c r="J33" s="637">
        <v>16</v>
      </c>
      <c r="K33" s="169" t="s">
        <v>1629</v>
      </c>
      <c r="L33" s="169" t="s">
        <v>167</v>
      </c>
      <c r="M33" s="327" t="s">
        <v>870</v>
      </c>
      <c r="N33" s="55"/>
      <c r="O33" s="55"/>
      <c r="P33" s="55">
        <v>3.32</v>
      </c>
      <c r="Q33" s="55">
        <v>3.32</v>
      </c>
      <c r="R33" s="55">
        <v>4.07</v>
      </c>
      <c r="S33" s="55">
        <v>4.07</v>
      </c>
      <c r="T33" s="55">
        <v>4.07</v>
      </c>
      <c r="U33" s="55">
        <v>4.07</v>
      </c>
      <c r="V33" s="55">
        <v>4.07</v>
      </c>
      <c r="W33" s="55">
        <v>4.07</v>
      </c>
      <c r="X33" s="55">
        <v>4.07</v>
      </c>
      <c r="Y33" s="55">
        <v>4.07</v>
      </c>
      <c r="Z33" s="147"/>
      <c r="AA33" s="147"/>
      <c r="AB33" s="147">
        <v>0.03</v>
      </c>
      <c r="AC33" s="147">
        <v>0</v>
      </c>
      <c r="AD33" s="147">
        <v>0.08</v>
      </c>
      <c r="AE33" s="147">
        <v>0.08</v>
      </c>
      <c r="AF33" s="147">
        <v>0.08</v>
      </c>
      <c r="AG33" s="147">
        <v>0.08</v>
      </c>
      <c r="AH33" s="147">
        <v>0.08</v>
      </c>
      <c r="AI33" s="147">
        <v>0.08</v>
      </c>
      <c r="AJ33" s="147">
        <v>0.08</v>
      </c>
      <c r="AK33" s="116">
        <v>0.08</v>
      </c>
      <c r="AL33" s="397"/>
      <c r="AM33" s="431">
        <f t="shared" si="13"/>
        <v>0</v>
      </c>
      <c r="AN33" s="385"/>
      <c r="AO33" s="376">
        <f t="shared" si="14"/>
        <v>0</v>
      </c>
      <c r="AP33" s="385"/>
      <c r="AQ33" s="431">
        <f t="shared" si="15"/>
        <v>0</v>
      </c>
      <c r="AR33" s="386"/>
      <c r="AS33" s="431">
        <f t="shared" si="12"/>
        <v>0</v>
      </c>
      <c r="AT33" s="386">
        <v>150</v>
      </c>
      <c r="AU33" s="431">
        <f t="shared" si="16"/>
        <v>12</v>
      </c>
      <c r="AV33" s="386">
        <v>535</v>
      </c>
      <c r="AW33" s="431">
        <f t="shared" si="17"/>
        <v>42.800000000000004</v>
      </c>
      <c r="AX33" s="386">
        <v>389</v>
      </c>
      <c r="AY33" s="431">
        <f t="shared" si="18"/>
        <v>31.12</v>
      </c>
      <c r="AZ33" s="386">
        <v>692</v>
      </c>
      <c r="BA33" s="431">
        <f t="shared" si="19"/>
        <v>55.36</v>
      </c>
      <c r="BB33" s="385">
        <v>829</v>
      </c>
      <c r="BC33" s="431">
        <f t="shared" si="20"/>
        <v>66.320000000000007</v>
      </c>
      <c r="BD33" s="385">
        <v>1062</v>
      </c>
      <c r="BE33" s="431">
        <f t="shared" si="21"/>
        <v>84.960000000000008</v>
      </c>
      <c r="BF33" s="385">
        <v>1628</v>
      </c>
      <c r="BG33" s="431">
        <f t="shared" si="22"/>
        <v>130.24</v>
      </c>
      <c r="BH33" s="385">
        <v>1445</v>
      </c>
      <c r="BI33" s="445">
        <f t="shared" si="23"/>
        <v>115.60000000000001</v>
      </c>
      <c r="BJ33" s="317" t="s">
        <v>1634</v>
      </c>
      <c r="BK33" s="713"/>
      <c r="BL33" s="599" t="s">
        <v>868</v>
      </c>
      <c r="BM33" s="838" t="s">
        <v>1636</v>
      </c>
    </row>
    <row r="34" spans="1:65" ht="14.25" customHeight="1">
      <c r="A34" s="498" t="s">
        <v>1623</v>
      </c>
      <c r="B34" s="130" t="s">
        <v>160</v>
      </c>
      <c r="C34" s="129" t="s">
        <v>87</v>
      </c>
      <c r="D34" s="496" t="s">
        <v>161</v>
      </c>
      <c r="E34" s="497" t="s">
        <v>162</v>
      </c>
      <c r="F34" s="986"/>
      <c r="G34" s="168">
        <v>2026</v>
      </c>
      <c r="H34" s="169" t="s">
        <v>1631</v>
      </c>
      <c r="I34" s="169" t="s">
        <v>165</v>
      </c>
      <c r="J34" s="637">
        <v>14</v>
      </c>
      <c r="K34" s="169" t="s">
        <v>1628</v>
      </c>
      <c r="L34" s="169" t="s">
        <v>878</v>
      </c>
      <c r="M34" s="327" t="s">
        <v>881</v>
      </c>
      <c r="N34" s="55"/>
      <c r="O34" s="55"/>
      <c r="P34" s="55">
        <v>6.54</v>
      </c>
      <c r="Q34" s="55">
        <v>6.54</v>
      </c>
      <c r="R34" s="55">
        <v>7.2</v>
      </c>
      <c r="S34" s="55">
        <v>7.2</v>
      </c>
      <c r="T34" s="55">
        <v>7.2</v>
      </c>
      <c r="U34" s="55">
        <v>7.2</v>
      </c>
      <c r="V34" s="55">
        <v>7.2</v>
      </c>
      <c r="W34" s="55">
        <v>7.2</v>
      </c>
      <c r="X34" s="55">
        <v>7.2</v>
      </c>
      <c r="Y34" s="55">
        <v>7.2</v>
      </c>
      <c r="Z34" s="147"/>
      <c r="AA34" s="147"/>
      <c r="AB34" s="147">
        <v>0.33</v>
      </c>
      <c r="AC34" s="147">
        <v>0</v>
      </c>
      <c r="AD34" s="147">
        <v>0.35</v>
      </c>
      <c r="AE34" s="147">
        <v>0.35</v>
      </c>
      <c r="AF34" s="147">
        <v>0.35</v>
      </c>
      <c r="AG34" s="147">
        <v>0.35</v>
      </c>
      <c r="AH34" s="147">
        <v>0.35</v>
      </c>
      <c r="AI34" s="147">
        <v>0.35</v>
      </c>
      <c r="AJ34" s="147">
        <v>0.35</v>
      </c>
      <c r="AK34" s="116">
        <v>0.35</v>
      </c>
      <c r="AL34" s="397"/>
      <c r="AM34" s="431">
        <f t="shared" si="13"/>
        <v>0</v>
      </c>
      <c r="AN34" s="385"/>
      <c r="AO34" s="376">
        <f t="shared" si="14"/>
        <v>0</v>
      </c>
      <c r="AP34" s="385"/>
      <c r="AQ34" s="431">
        <f t="shared" si="15"/>
        <v>0</v>
      </c>
      <c r="AR34" s="386"/>
      <c r="AS34" s="431">
        <f t="shared" si="12"/>
        <v>0</v>
      </c>
      <c r="AT34" s="386">
        <v>40</v>
      </c>
      <c r="AU34" s="431">
        <f t="shared" si="16"/>
        <v>14</v>
      </c>
      <c r="AV34" s="386">
        <v>1984</v>
      </c>
      <c r="AW34" s="431">
        <f t="shared" si="17"/>
        <v>694.4</v>
      </c>
      <c r="AX34" s="386">
        <v>20300</v>
      </c>
      <c r="AY34" s="431">
        <f t="shared" si="18"/>
        <v>7105</v>
      </c>
      <c r="AZ34" s="386">
        <v>41457</v>
      </c>
      <c r="BA34" s="431">
        <f t="shared" si="19"/>
        <v>14509.949999999999</v>
      </c>
      <c r="BB34" s="385"/>
      <c r="BC34" s="431">
        <f t="shared" si="20"/>
        <v>0</v>
      </c>
      <c r="BD34" s="385"/>
      <c r="BE34" s="431">
        <f t="shared" si="21"/>
        <v>0</v>
      </c>
      <c r="BF34" s="385"/>
      <c r="BG34" s="431">
        <f t="shared" si="22"/>
        <v>0</v>
      </c>
      <c r="BH34" s="385"/>
      <c r="BI34" s="445">
        <f t="shared" si="23"/>
        <v>0</v>
      </c>
      <c r="BJ34" s="317" t="s">
        <v>1631</v>
      </c>
      <c r="BK34" s="713"/>
      <c r="BL34" s="599" t="s">
        <v>868</v>
      </c>
      <c r="BM34" s="838" t="s">
        <v>1637</v>
      </c>
    </row>
    <row r="35" spans="1:65" ht="14.25" customHeight="1">
      <c r="A35" s="493" t="s">
        <v>1623</v>
      </c>
      <c r="B35" s="130" t="s">
        <v>160</v>
      </c>
      <c r="C35" s="129" t="s">
        <v>87</v>
      </c>
      <c r="D35" s="496" t="s">
        <v>161</v>
      </c>
      <c r="E35" s="497" t="s">
        <v>1626</v>
      </c>
      <c r="F35" s="986"/>
      <c r="G35" s="168">
        <v>2026</v>
      </c>
      <c r="H35" s="169" t="s">
        <v>1631</v>
      </c>
      <c r="I35" s="169" t="s">
        <v>174</v>
      </c>
      <c r="J35" s="637">
        <v>14</v>
      </c>
      <c r="K35" s="169" t="s">
        <v>1629</v>
      </c>
      <c r="L35" s="169" t="s">
        <v>878</v>
      </c>
      <c r="M35" s="327" t="s">
        <v>881</v>
      </c>
      <c r="N35" s="55"/>
      <c r="O35" s="55"/>
      <c r="P35" s="55">
        <v>3.26</v>
      </c>
      <c r="Q35" s="55">
        <v>3.26</v>
      </c>
      <c r="R35" s="55">
        <v>3.95</v>
      </c>
      <c r="S35" s="55">
        <v>3.95</v>
      </c>
      <c r="T35" s="55">
        <v>3.95</v>
      </c>
      <c r="U35" s="55">
        <v>3.95</v>
      </c>
      <c r="V35" s="55">
        <v>3.95</v>
      </c>
      <c r="W35" s="55">
        <v>3.95</v>
      </c>
      <c r="X35" s="55">
        <v>3.95</v>
      </c>
      <c r="Y35" s="55">
        <v>3.95</v>
      </c>
      <c r="Z35" s="147"/>
      <c r="AA35" s="147"/>
      <c r="AB35" s="147">
        <v>0.26</v>
      </c>
      <c r="AC35" s="147">
        <v>0</v>
      </c>
      <c r="AD35" s="147">
        <v>0.31</v>
      </c>
      <c r="AE35" s="147">
        <v>0.31</v>
      </c>
      <c r="AF35" s="147">
        <v>0.31</v>
      </c>
      <c r="AG35" s="147">
        <v>0.31</v>
      </c>
      <c r="AH35" s="147">
        <v>0.31</v>
      </c>
      <c r="AI35" s="147">
        <v>0.31</v>
      </c>
      <c r="AJ35" s="147">
        <v>0.31</v>
      </c>
      <c r="AK35" s="116">
        <v>0.32</v>
      </c>
      <c r="AL35" s="397"/>
      <c r="AM35" s="431">
        <f t="shared" ref="AM35:AM36" si="24">Z35*AL35</f>
        <v>0</v>
      </c>
      <c r="AN35" s="385"/>
      <c r="AO35" s="376">
        <f t="shared" ref="AO35:AO36" si="25">AA35*AN35</f>
        <v>0</v>
      </c>
      <c r="AP35" s="385"/>
      <c r="AQ35" s="431">
        <f t="shared" ref="AQ35:AQ36" si="26">AB35*AP35</f>
        <v>0</v>
      </c>
      <c r="AR35" s="386"/>
      <c r="AS35" s="431">
        <f t="shared" si="12"/>
        <v>0</v>
      </c>
      <c r="AT35" s="386"/>
      <c r="AU35" s="431">
        <f t="shared" ref="AU35:AU36" si="27">AD35*AT35</f>
        <v>0</v>
      </c>
      <c r="AV35" s="386">
        <v>1019</v>
      </c>
      <c r="AW35" s="431">
        <f t="shared" ref="AW35:AW36" si="28">AE35*AV35</f>
        <v>315.89</v>
      </c>
      <c r="AX35" s="386">
        <v>12197</v>
      </c>
      <c r="AY35" s="431">
        <f t="shared" ref="AY35:AY36" si="29">AF35*AX35</f>
        <v>3781.07</v>
      </c>
      <c r="AZ35" s="386">
        <v>22033</v>
      </c>
      <c r="BA35" s="431">
        <f t="shared" ref="BA35:BA36" si="30">AZ35*AG35</f>
        <v>6830.23</v>
      </c>
      <c r="BB35" s="385"/>
      <c r="BC35" s="431">
        <f t="shared" ref="BC35:BC36" si="31">AH35*BB35</f>
        <v>0</v>
      </c>
      <c r="BD35" s="385"/>
      <c r="BE35" s="431">
        <f t="shared" ref="BE35:BE36" si="32">AI35*BD35</f>
        <v>0</v>
      </c>
      <c r="BF35" s="385"/>
      <c r="BG35" s="431">
        <f t="shared" ref="BG35:BG36" si="33">AJ35*BF35</f>
        <v>0</v>
      </c>
      <c r="BH35" s="385"/>
      <c r="BI35" s="445">
        <f t="shared" ref="BI35:BI36" si="34">AK35*BH35</f>
        <v>0</v>
      </c>
      <c r="BJ35" s="317" t="s">
        <v>1631</v>
      </c>
      <c r="BK35" s="713"/>
      <c r="BL35" s="599" t="s">
        <v>868</v>
      </c>
      <c r="BM35" s="838" t="s">
        <v>1638</v>
      </c>
    </row>
    <row r="36" spans="1:65" ht="14.25" customHeight="1">
      <c r="A36" s="498" t="s">
        <v>1623</v>
      </c>
      <c r="B36" s="130" t="s">
        <v>160</v>
      </c>
      <c r="C36" s="129" t="s">
        <v>87</v>
      </c>
      <c r="D36" s="496" t="s">
        <v>161</v>
      </c>
      <c r="E36" s="497" t="s">
        <v>162</v>
      </c>
      <c r="F36" s="986"/>
      <c r="G36" s="168">
        <v>2026</v>
      </c>
      <c r="H36" s="169" t="s">
        <v>1634</v>
      </c>
      <c r="I36" s="169" t="s">
        <v>165</v>
      </c>
      <c r="J36" s="637">
        <v>16</v>
      </c>
      <c r="K36" s="169" t="s">
        <v>1628</v>
      </c>
      <c r="L36" s="169" t="s">
        <v>878</v>
      </c>
      <c r="M36" s="327" t="s">
        <v>881</v>
      </c>
      <c r="N36" s="55"/>
      <c r="O36" s="55"/>
      <c r="P36" s="55">
        <v>7.1</v>
      </c>
      <c r="Q36" s="55">
        <v>7.1</v>
      </c>
      <c r="R36" s="55">
        <v>7.85</v>
      </c>
      <c r="S36" s="55">
        <v>7.85</v>
      </c>
      <c r="T36" s="55">
        <v>7.85</v>
      </c>
      <c r="U36" s="55">
        <v>7.85</v>
      </c>
      <c r="V36" s="55">
        <v>7.85</v>
      </c>
      <c r="W36" s="55">
        <v>7.85</v>
      </c>
      <c r="X36" s="55">
        <v>7.85</v>
      </c>
      <c r="Y36" s="55">
        <v>7.85</v>
      </c>
      <c r="Z36" s="147"/>
      <c r="AA36" s="147"/>
      <c r="AB36" s="147">
        <v>0.33</v>
      </c>
      <c r="AC36" s="147">
        <v>0</v>
      </c>
      <c r="AD36" s="147">
        <v>0.38</v>
      </c>
      <c r="AE36" s="147">
        <v>0.38</v>
      </c>
      <c r="AF36" s="147">
        <v>0.38</v>
      </c>
      <c r="AG36" s="147">
        <v>0.38</v>
      </c>
      <c r="AH36" s="147">
        <v>0.38</v>
      </c>
      <c r="AI36" s="147">
        <v>0.38</v>
      </c>
      <c r="AJ36" s="147">
        <v>0.38</v>
      </c>
      <c r="AK36" s="116">
        <v>0.38</v>
      </c>
      <c r="AL36" s="397"/>
      <c r="AM36" s="431">
        <f t="shared" si="24"/>
        <v>0</v>
      </c>
      <c r="AN36" s="385"/>
      <c r="AO36" s="376">
        <f t="shared" si="25"/>
        <v>0</v>
      </c>
      <c r="AP36" s="385"/>
      <c r="AQ36" s="431">
        <f t="shared" si="26"/>
        <v>0</v>
      </c>
      <c r="AR36" s="386"/>
      <c r="AS36" s="431">
        <f t="shared" si="12"/>
        <v>0</v>
      </c>
      <c r="AT36" s="386">
        <v>40</v>
      </c>
      <c r="AU36" s="431">
        <f t="shared" si="27"/>
        <v>15.2</v>
      </c>
      <c r="AV36" s="386">
        <v>1148</v>
      </c>
      <c r="AW36" s="431">
        <f t="shared" si="28"/>
        <v>436.24</v>
      </c>
      <c r="AX36" s="386">
        <v>6246</v>
      </c>
      <c r="AY36" s="431">
        <f t="shared" si="29"/>
        <v>2373.48</v>
      </c>
      <c r="AZ36" s="386">
        <v>9680</v>
      </c>
      <c r="BA36" s="431">
        <f t="shared" si="30"/>
        <v>3678.4</v>
      </c>
      <c r="BB36" s="385"/>
      <c r="BC36" s="431">
        <f t="shared" si="31"/>
        <v>0</v>
      </c>
      <c r="BD36" s="385"/>
      <c r="BE36" s="431">
        <f t="shared" si="32"/>
        <v>0</v>
      </c>
      <c r="BF36" s="385"/>
      <c r="BG36" s="431">
        <f t="shared" si="33"/>
        <v>0</v>
      </c>
      <c r="BH36" s="385"/>
      <c r="BI36" s="445">
        <f t="shared" si="34"/>
        <v>0</v>
      </c>
      <c r="BJ36" s="317" t="s">
        <v>1634</v>
      </c>
      <c r="BK36" s="713"/>
      <c r="BL36" s="599" t="s">
        <v>868</v>
      </c>
      <c r="BM36" s="838" t="s">
        <v>1639</v>
      </c>
    </row>
    <row r="37" spans="1:65" ht="17.25" customHeight="1" thickBot="1">
      <c r="A37" s="863" t="s">
        <v>1623</v>
      </c>
      <c r="B37" s="536" t="s">
        <v>160</v>
      </c>
      <c r="C37" s="514" t="s">
        <v>87</v>
      </c>
      <c r="D37" s="499" t="s">
        <v>161</v>
      </c>
      <c r="E37" s="500" t="s">
        <v>162</v>
      </c>
      <c r="F37" s="987"/>
      <c r="G37" s="102">
        <v>2026</v>
      </c>
      <c r="H37" s="101" t="s">
        <v>1634</v>
      </c>
      <c r="I37" s="101" t="s">
        <v>174</v>
      </c>
      <c r="J37" s="638">
        <v>16</v>
      </c>
      <c r="K37" s="101" t="s">
        <v>1629</v>
      </c>
      <c r="L37" s="101" t="s">
        <v>878</v>
      </c>
      <c r="M37" s="636" t="s">
        <v>881</v>
      </c>
      <c r="N37" s="90"/>
      <c r="O37" s="90"/>
      <c r="P37" s="90">
        <v>3.32</v>
      </c>
      <c r="Q37" s="90">
        <v>3.32</v>
      </c>
      <c r="R37" s="90">
        <v>4.07</v>
      </c>
      <c r="S37" s="90">
        <v>4.07</v>
      </c>
      <c r="T37" s="90">
        <v>4.07</v>
      </c>
      <c r="U37" s="90">
        <v>4.07</v>
      </c>
      <c r="V37" s="90">
        <v>4.07</v>
      </c>
      <c r="W37" s="90">
        <v>4.07</v>
      </c>
      <c r="X37" s="90">
        <v>4.07</v>
      </c>
      <c r="Y37" s="90">
        <v>4.07</v>
      </c>
      <c r="Z37" s="86"/>
      <c r="AA37" s="86"/>
      <c r="AB37" s="86">
        <v>0.03</v>
      </c>
      <c r="AC37" s="86">
        <v>0</v>
      </c>
      <c r="AD37" s="86">
        <v>0.08</v>
      </c>
      <c r="AE37" s="86">
        <v>0.08</v>
      </c>
      <c r="AF37" s="86">
        <v>0.08</v>
      </c>
      <c r="AG37" s="86">
        <v>0.08</v>
      </c>
      <c r="AH37" s="86">
        <v>0.08</v>
      </c>
      <c r="AI37" s="86">
        <v>0.08</v>
      </c>
      <c r="AJ37" s="86">
        <v>0.08</v>
      </c>
      <c r="AK37" s="111">
        <v>0.08</v>
      </c>
      <c r="AL37" s="398"/>
      <c r="AM37" s="432">
        <f t="shared" ref="AM37:AM41" si="35">Z37*AL37</f>
        <v>0</v>
      </c>
      <c r="AN37" s="387"/>
      <c r="AO37" s="436">
        <f t="shared" ref="AO37:AO41" si="36">AA37*AN37</f>
        <v>0</v>
      </c>
      <c r="AP37" s="387"/>
      <c r="AQ37" s="432">
        <f t="shared" ref="AQ37:AQ41" si="37">AB37*AP37</f>
        <v>0</v>
      </c>
      <c r="AR37" s="392"/>
      <c r="AS37" s="432">
        <f t="shared" si="12"/>
        <v>0</v>
      </c>
      <c r="AT37" s="392"/>
      <c r="AU37" s="432">
        <f t="shared" ref="AU37:AU41" si="38">AD37*AT37</f>
        <v>0</v>
      </c>
      <c r="AV37" s="392">
        <v>143</v>
      </c>
      <c r="AW37" s="432">
        <f t="shared" ref="AW37:AW41" si="39">AE37*AV37</f>
        <v>11.44</v>
      </c>
      <c r="AX37" s="392">
        <v>1159</v>
      </c>
      <c r="AY37" s="432">
        <f t="shared" ref="AY37:AY41" si="40">AF37*AX37</f>
        <v>92.72</v>
      </c>
      <c r="AZ37" s="392">
        <v>1909</v>
      </c>
      <c r="BA37" s="432">
        <f t="shared" ref="BA37:BA41" si="41">AZ37*AG37</f>
        <v>152.72</v>
      </c>
      <c r="BB37" s="387"/>
      <c r="BC37" s="432">
        <f t="shared" ref="BC37:BC41" si="42">AH37*BB37</f>
        <v>0</v>
      </c>
      <c r="BD37" s="387"/>
      <c r="BE37" s="432">
        <f t="shared" ref="BE37:BE41" si="43">AI37*BD37</f>
        <v>0</v>
      </c>
      <c r="BF37" s="387"/>
      <c r="BG37" s="432">
        <f t="shared" ref="BG37:BG41" si="44">AJ37*BF37</f>
        <v>0</v>
      </c>
      <c r="BH37" s="387"/>
      <c r="BI37" s="446">
        <f t="shared" ref="BI37" si="45">AK37*BH37</f>
        <v>0</v>
      </c>
      <c r="BJ37" s="862" t="s">
        <v>1634</v>
      </c>
      <c r="BK37" s="864"/>
      <c r="BL37" s="717" t="s">
        <v>868</v>
      </c>
      <c r="BM37" s="866" t="s">
        <v>1640</v>
      </c>
    </row>
    <row r="38" spans="1:65" ht="24" customHeight="1">
      <c r="A38" s="867" t="s">
        <v>1623</v>
      </c>
      <c r="B38" s="132" t="s">
        <v>494</v>
      </c>
      <c r="C38" s="131" t="s">
        <v>87</v>
      </c>
      <c r="D38" s="501" t="s">
        <v>161</v>
      </c>
      <c r="E38" s="506" t="s">
        <v>162</v>
      </c>
      <c r="F38" s="993" t="s">
        <v>1641</v>
      </c>
      <c r="G38" s="913">
        <v>2026</v>
      </c>
      <c r="H38" s="105" t="s">
        <v>1642</v>
      </c>
      <c r="I38" s="105" t="s">
        <v>165</v>
      </c>
      <c r="J38" s="901">
        <v>14</v>
      </c>
      <c r="K38" s="105" t="s">
        <v>1628</v>
      </c>
      <c r="L38" s="105" t="s">
        <v>167</v>
      </c>
      <c r="M38" s="634" t="s">
        <v>900</v>
      </c>
      <c r="N38" s="120"/>
      <c r="O38" s="63"/>
      <c r="P38" s="63"/>
      <c r="Q38" s="63"/>
      <c r="R38" s="63">
        <v>7.2</v>
      </c>
      <c r="S38" s="63">
        <v>7.2</v>
      </c>
      <c r="T38" s="63">
        <v>7.2</v>
      </c>
      <c r="U38" s="63">
        <v>7.2</v>
      </c>
      <c r="V38" s="63">
        <v>7.2</v>
      </c>
      <c r="W38" s="63">
        <v>7.2</v>
      </c>
      <c r="X38" s="63">
        <v>7.2</v>
      </c>
      <c r="Y38" s="291">
        <v>7.2</v>
      </c>
      <c r="Z38" s="291"/>
      <c r="AA38" s="61"/>
      <c r="AB38" s="61"/>
      <c r="AC38" s="61"/>
      <c r="AD38" s="61">
        <v>0.35</v>
      </c>
      <c r="AE38" s="61">
        <v>0.35</v>
      </c>
      <c r="AF38" s="61">
        <v>0.35</v>
      </c>
      <c r="AG38" s="61">
        <v>0.35</v>
      </c>
      <c r="AH38" s="61">
        <v>0.35</v>
      </c>
      <c r="AI38" s="61">
        <v>0.35</v>
      </c>
      <c r="AJ38" s="61">
        <v>0.35</v>
      </c>
      <c r="AK38" s="120">
        <v>0.35</v>
      </c>
      <c r="AL38" s="396"/>
      <c r="AM38" s="433">
        <f t="shared" si="35"/>
        <v>0</v>
      </c>
      <c r="AN38" s="396"/>
      <c r="AO38" s="433">
        <f t="shared" si="36"/>
        <v>0</v>
      </c>
      <c r="AP38" s="396"/>
      <c r="AQ38" s="433">
        <f t="shared" si="37"/>
        <v>0</v>
      </c>
      <c r="AR38" s="396"/>
      <c r="AS38" s="433">
        <f t="shared" si="12"/>
        <v>0</v>
      </c>
      <c r="AT38" s="396"/>
      <c r="AU38" s="433">
        <f t="shared" si="38"/>
        <v>0</v>
      </c>
      <c r="AV38" s="396"/>
      <c r="AW38" s="433">
        <f t="shared" si="39"/>
        <v>0</v>
      </c>
      <c r="AX38" s="396"/>
      <c r="AY38" s="433">
        <f t="shared" si="40"/>
        <v>0</v>
      </c>
      <c r="AZ38" s="396"/>
      <c r="BA38" s="433">
        <f t="shared" si="41"/>
        <v>0</v>
      </c>
      <c r="BB38" s="396"/>
      <c r="BC38" s="433">
        <f t="shared" si="42"/>
        <v>0</v>
      </c>
      <c r="BD38" s="396"/>
      <c r="BE38" s="433">
        <f t="shared" si="43"/>
        <v>0</v>
      </c>
      <c r="BF38" s="396"/>
      <c r="BG38" s="433">
        <f t="shared" si="44"/>
        <v>0</v>
      </c>
      <c r="BH38" s="396"/>
      <c r="BI38" s="447"/>
      <c r="BJ38" s="105" t="s">
        <v>1642</v>
      </c>
      <c r="BK38" s="902"/>
      <c r="BL38" s="598" t="s">
        <v>754</v>
      </c>
      <c r="BM38" s="914" t="s">
        <v>1643</v>
      </c>
    </row>
    <row r="39" spans="1:65" ht="17.25" customHeight="1">
      <c r="A39" s="493" t="s">
        <v>1623</v>
      </c>
      <c r="B39" s="130" t="s">
        <v>494</v>
      </c>
      <c r="C39" s="129" t="s">
        <v>87</v>
      </c>
      <c r="D39" s="496" t="s">
        <v>161</v>
      </c>
      <c r="E39" s="497" t="s">
        <v>1626</v>
      </c>
      <c r="F39" s="994"/>
      <c r="G39" s="915">
        <v>2026</v>
      </c>
      <c r="H39" s="169" t="s">
        <v>1642</v>
      </c>
      <c r="I39" s="169" t="s">
        <v>174</v>
      </c>
      <c r="J39" s="637">
        <v>14</v>
      </c>
      <c r="K39" s="169" t="s">
        <v>1644</v>
      </c>
      <c r="L39" s="169" t="s">
        <v>167</v>
      </c>
      <c r="M39" s="327" t="s">
        <v>900</v>
      </c>
      <c r="N39" s="116"/>
      <c r="O39" s="55"/>
      <c r="P39" s="55"/>
      <c r="Q39" s="55"/>
      <c r="R39" s="55">
        <v>3.95</v>
      </c>
      <c r="S39" s="55">
        <v>3.95</v>
      </c>
      <c r="T39" s="55">
        <v>3.95</v>
      </c>
      <c r="U39" s="55">
        <v>3.95</v>
      </c>
      <c r="V39" s="55">
        <v>3.95</v>
      </c>
      <c r="W39" s="55">
        <v>3.95</v>
      </c>
      <c r="X39" s="55">
        <v>3.95</v>
      </c>
      <c r="Y39" s="351">
        <v>3.95</v>
      </c>
      <c r="Z39" s="351"/>
      <c r="AA39" s="147"/>
      <c r="AB39" s="147"/>
      <c r="AC39" s="147"/>
      <c r="AD39" s="147">
        <v>0.31</v>
      </c>
      <c r="AE39" s="147">
        <v>0.31</v>
      </c>
      <c r="AF39" s="147">
        <v>0.31</v>
      </c>
      <c r="AG39" s="147">
        <v>0.31</v>
      </c>
      <c r="AH39" s="147">
        <v>0.31</v>
      </c>
      <c r="AI39" s="147">
        <v>0.31</v>
      </c>
      <c r="AJ39" s="147">
        <v>0.31</v>
      </c>
      <c r="AK39" s="116">
        <v>0.31</v>
      </c>
      <c r="AL39" s="397"/>
      <c r="AM39" s="431">
        <f t="shared" si="35"/>
        <v>0</v>
      </c>
      <c r="AN39" s="397"/>
      <c r="AO39" s="431">
        <f t="shared" si="36"/>
        <v>0</v>
      </c>
      <c r="AP39" s="397"/>
      <c r="AQ39" s="431">
        <f t="shared" si="37"/>
        <v>0</v>
      </c>
      <c r="AR39" s="397"/>
      <c r="AS39" s="431">
        <f t="shared" si="12"/>
        <v>0</v>
      </c>
      <c r="AT39" s="397"/>
      <c r="AU39" s="431">
        <f t="shared" si="38"/>
        <v>0</v>
      </c>
      <c r="AV39" s="397"/>
      <c r="AW39" s="431">
        <f t="shared" si="39"/>
        <v>0</v>
      </c>
      <c r="AX39" s="397"/>
      <c r="AY39" s="431">
        <f t="shared" si="40"/>
        <v>0</v>
      </c>
      <c r="AZ39" s="397"/>
      <c r="BA39" s="431">
        <f t="shared" si="41"/>
        <v>0</v>
      </c>
      <c r="BB39" s="397"/>
      <c r="BC39" s="431">
        <f t="shared" si="42"/>
        <v>0</v>
      </c>
      <c r="BD39" s="397"/>
      <c r="BE39" s="431">
        <f t="shared" si="43"/>
        <v>0</v>
      </c>
      <c r="BF39" s="397"/>
      <c r="BG39" s="431">
        <f t="shared" si="44"/>
        <v>0</v>
      </c>
      <c r="BH39" s="397"/>
      <c r="BI39" s="445"/>
      <c r="BJ39" s="169" t="s">
        <v>1642</v>
      </c>
      <c r="BK39" s="713"/>
      <c r="BL39" s="599" t="s">
        <v>754</v>
      </c>
      <c r="BM39" s="838" t="s">
        <v>1645</v>
      </c>
    </row>
    <row r="40" spans="1:65" ht="24.6" customHeight="1">
      <c r="A40" s="498" t="s">
        <v>1623</v>
      </c>
      <c r="B40" s="130" t="s">
        <v>494</v>
      </c>
      <c r="C40" s="129" t="s">
        <v>87</v>
      </c>
      <c r="D40" s="496" t="s">
        <v>161</v>
      </c>
      <c r="E40" s="497" t="s">
        <v>162</v>
      </c>
      <c r="F40" s="994"/>
      <c r="G40" s="915">
        <v>2026</v>
      </c>
      <c r="H40" s="169" t="s">
        <v>1642</v>
      </c>
      <c r="I40" s="169" t="s">
        <v>165</v>
      </c>
      <c r="J40" s="637">
        <v>14</v>
      </c>
      <c r="K40" s="169" t="s">
        <v>1628</v>
      </c>
      <c r="L40" s="169" t="s">
        <v>878</v>
      </c>
      <c r="M40" s="327" t="s">
        <v>1646</v>
      </c>
      <c r="N40" s="116"/>
      <c r="O40" s="55"/>
      <c r="P40" s="55"/>
      <c r="Q40" s="55"/>
      <c r="R40" s="55">
        <v>7.22</v>
      </c>
      <c r="S40" s="55">
        <v>7.22</v>
      </c>
      <c r="T40" s="55">
        <v>7.22</v>
      </c>
      <c r="U40" s="55">
        <v>7.22</v>
      </c>
      <c r="V40" s="55">
        <v>7.22</v>
      </c>
      <c r="W40" s="55">
        <v>7.22</v>
      </c>
      <c r="X40" s="55">
        <v>7.22</v>
      </c>
      <c r="Y40" s="351">
        <v>7.22</v>
      </c>
      <c r="Z40" s="351"/>
      <c r="AA40" s="147"/>
      <c r="AB40" s="147"/>
      <c r="AC40" s="147"/>
      <c r="AD40" s="147">
        <v>0.35</v>
      </c>
      <c r="AE40" s="147">
        <v>0.35</v>
      </c>
      <c r="AF40" s="147">
        <v>0.35</v>
      </c>
      <c r="AG40" s="147">
        <v>0.35</v>
      </c>
      <c r="AH40" s="147">
        <v>0.35</v>
      </c>
      <c r="AI40" s="147">
        <v>0.35</v>
      </c>
      <c r="AJ40" s="147">
        <v>0.35</v>
      </c>
      <c r="AK40" s="116">
        <v>0.35</v>
      </c>
      <c r="AL40" s="397"/>
      <c r="AM40" s="431">
        <f t="shared" si="35"/>
        <v>0</v>
      </c>
      <c r="AN40" s="397"/>
      <c r="AO40" s="431">
        <f t="shared" si="36"/>
        <v>0</v>
      </c>
      <c r="AP40" s="397"/>
      <c r="AQ40" s="431">
        <f t="shared" si="37"/>
        <v>0</v>
      </c>
      <c r="AR40" s="397"/>
      <c r="AS40" s="431">
        <f t="shared" si="12"/>
        <v>0</v>
      </c>
      <c r="AT40" s="397"/>
      <c r="AU40" s="431">
        <f t="shared" si="38"/>
        <v>0</v>
      </c>
      <c r="AV40" s="397"/>
      <c r="AW40" s="431">
        <f t="shared" si="39"/>
        <v>0</v>
      </c>
      <c r="AX40" s="397"/>
      <c r="AY40" s="431">
        <f t="shared" si="40"/>
        <v>0</v>
      </c>
      <c r="AZ40" s="397"/>
      <c r="BA40" s="431">
        <f t="shared" si="41"/>
        <v>0</v>
      </c>
      <c r="BB40" s="397"/>
      <c r="BC40" s="431">
        <f t="shared" si="42"/>
        <v>0</v>
      </c>
      <c r="BD40" s="397"/>
      <c r="BE40" s="431">
        <f t="shared" si="43"/>
        <v>0</v>
      </c>
      <c r="BF40" s="397"/>
      <c r="BG40" s="431">
        <f t="shared" si="44"/>
        <v>0</v>
      </c>
      <c r="BH40" s="397"/>
      <c r="BI40" s="445"/>
      <c r="BJ40" s="169" t="s">
        <v>1642</v>
      </c>
      <c r="BK40" s="713"/>
      <c r="BL40" s="599" t="s">
        <v>754</v>
      </c>
      <c r="BM40" s="916" t="s">
        <v>1643</v>
      </c>
    </row>
    <row r="41" spans="1:65" ht="17.25" customHeight="1" thickBot="1">
      <c r="A41" s="863" t="s">
        <v>1623</v>
      </c>
      <c r="B41" s="135" t="s">
        <v>494</v>
      </c>
      <c r="C41" s="134" t="s">
        <v>87</v>
      </c>
      <c r="D41" s="499" t="s">
        <v>161</v>
      </c>
      <c r="E41" s="500" t="s">
        <v>1626</v>
      </c>
      <c r="F41" s="995"/>
      <c r="G41" s="917">
        <v>2026</v>
      </c>
      <c r="H41" s="101" t="s">
        <v>1642</v>
      </c>
      <c r="I41" s="101" t="s">
        <v>174</v>
      </c>
      <c r="J41" s="638">
        <v>14</v>
      </c>
      <c r="K41" s="101" t="s">
        <v>1644</v>
      </c>
      <c r="L41" s="101" t="s">
        <v>878</v>
      </c>
      <c r="M41" s="636" t="s">
        <v>1646</v>
      </c>
      <c r="N41" s="111"/>
      <c r="O41" s="90"/>
      <c r="P41" s="90"/>
      <c r="Q41" s="90"/>
      <c r="R41" s="90">
        <v>3.97</v>
      </c>
      <c r="S41" s="90">
        <v>3.97</v>
      </c>
      <c r="T41" s="90">
        <v>3.97</v>
      </c>
      <c r="U41" s="90">
        <v>3.97</v>
      </c>
      <c r="V41" s="90">
        <v>3.97</v>
      </c>
      <c r="W41" s="90">
        <v>3.97</v>
      </c>
      <c r="X41" s="90">
        <v>3.97</v>
      </c>
      <c r="Y41" s="361">
        <v>3.97</v>
      </c>
      <c r="Z41" s="361"/>
      <c r="AA41" s="86"/>
      <c r="AB41" s="86"/>
      <c r="AC41" s="86"/>
      <c r="AD41" s="86">
        <v>0.31</v>
      </c>
      <c r="AE41" s="86">
        <v>0.31</v>
      </c>
      <c r="AF41" s="86">
        <v>0.31</v>
      </c>
      <c r="AG41" s="86">
        <v>0.31</v>
      </c>
      <c r="AH41" s="86">
        <v>0.31</v>
      </c>
      <c r="AI41" s="86">
        <v>0.31</v>
      </c>
      <c r="AJ41" s="86">
        <v>0.31</v>
      </c>
      <c r="AK41" s="111">
        <v>0.31</v>
      </c>
      <c r="AL41" s="398"/>
      <c r="AM41" s="432">
        <f t="shared" si="35"/>
        <v>0</v>
      </c>
      <c r="AN41" s="398"/>
      <c r="AO41" s="432">
        <f t="shared" si="36"/>
        <v>0</v>
      </c>
      <c r="AP41" s="398"/>
      <c r="AQ41" s="432">
        <f t="shared" si="37"/>
        <v>0</v>
      </c>
      <c r="AR41" s="398"/>
      <c r="AS41" s="432">
        <f t="shared" si="12"/>
        <v>0</v>
      </c>
      <c r="AT41" s="398"/>
      <c r="AU41" s="432">
        <f t="shared" si="38"/>
        <v>0</v>
      </c>
      <c r="AV41" s="398"/>
      <c r="AW41" s="432">
        <f t="shared" si="39"/>
        <v>0</v>
      </c>
      <c r="AX41" s="398"/>
      <c r="AY41" s="432">
        <f t="shared" si="40"/>
        <v>0</v>
      </c>
      <c r="AZ41" s="398"/>
      <c r="BA41" s="432">
        <f t="shared" si="41"/>
        <v>0</v>
      </c>
      <c r="BB41" s="398"/>
      <c r="BC41" s="432">
        <f t="shared" si="42"/>
        <v>0</v>
      </c>
      <c r="BD41" s="398"/>
      <c r="BE41" s="432">
        <f t="shared" si="43"/>
        <v>0</v>
      </c>
      <c r="BF41" s="398"/>
      <c r="BG41" s="432">
        <f t="shared" si="44"/>
        <v>0</v>
      </c>
      <c r="BH41" s="398"/>
      <c r="BI41" s="446"/>
      <c r="BJ41" s="101" t="s">
        <v>1642</v>
      </c>
      <c r="BK41" s="864"/>
      <c r="BL41" s="717" t="s">
        <v>754</v>
      </c>
      <c r="BM41" s="866" t="s">
        <v>1645</v>
      </c>
    </row>
    <row r="42" spans="1:65" ht="14.25" customHeight="1">
      <c r="A42" s="493"/>
      <c r="B42" s="528"/>
      <c r="C42" s="529"/>
      <c r="D42" s="496"/>
      <c r="E42" s="503"/>
      <c r="F42" s="608"/>
      <c r="G42" s="820"/>
      <c r="H42" s="643"/>
      <c r="I42" s="339"/>
      <c r="J42" s="641"/>
      <c r="K42" s="169"/>
      <c r="L42" s="169"/>
      <c r="M42" s="327"/>
      <c r="N42" s="720"/>
      <c r="O42" s="602"/>
      <c r="P42" s="602"/>
      <c r="Q42" s="602"/>
      <c r="R42" s="55"/>
      <c r="S42" s="55"/>
      <c r="T42" s="55"/>
      <c r="U42" s="55"/>
      <c r="V42" s="55"/>
      <c r="W42" s="55"/>
      <c r="X42" s="55"/>
      <c r="Y42" s="351"/>
      <c r="Z42" s="147"/>
      <c r="AA42" s="147"/>
      <c r="AB42" s="147"/>
      <c r="AC42" s="147"/>
      <c r="AD42" s="147"/>
      <c r="AE42" s="147"/>
      <c r="AF42" s="147"/>
      <c r="AG42" s="147"/>
      <c r="AH42" s="351"/>
      <c r="AI42" s="147"/>
      <c r="AJ42" s="147"/>
      <c r="AK42" s="116"/>
      <c r="AL42" s="619"/>
      <c r="AM42" s="431">
        <f t="shared" si="0"/>
        <v>0</v>
      </c>
      <c r="AN42" s="385"/>
      <c r="AO42" s="376"/>
      <c r="AP42" s="385"/>
      <c r="AQ42" s="431">
        <f t="shared" si="2"/>
        <v>0</v>
      </c>
      <c r="AR42" s="386"/>
      <c r="AS42" s="431"/>
      <c r="AT42" s="601"/>
      <c r="AU42" s="431"/>
      <c r="AV42" s="601"/>
      <c r="AW42" s="431"/>
      <c r="AX42" s="601"/>
      <c r="AY42" s="431">
        <f t="shared" si="6"/>
        <v>0</v>
      </c>
      <c r="AZ42" s="601"/>
      <c r="BA42" s="431">
        <f t="shared" si="11"/>
        <v>0</v>
      </c>
      <c r="BB42" s="601"/>
      <c r="BC42" s="431">
        <f t="shared" si="7"/>
        <v>0</v>
      </c>
      <c r="BD42" s="385"/>
      <c r="BE42" s="431">
        <f t="shared" si="8"/>
        <v>0</v>
      </c>
      <c r="BF42" s="385"/>
      <c r="BG42" s="431">
        <f t="shared" si="9"/>
        <v>0</v>
      </c>
      <c r="BH42" s="385"/>
      <c r="BI42" s="445">
        <f t="shared" si="10"/>
        <v>0</v>
      </c>
      <c r="BK42" s="599"/>
      <c r="BL42" s="599"/>
      <c r="BM42" s="599"/>
    </row>
    <row r="43" spans="1:65" ht="14.25" customHeight="1" thickBot="1">
      <c r="A43" s="861"/>
      <c r="B43" s="135"/>
      <c r="C43" s="134"/>
      <c r="D43" s="499"/>
      <c r="E43" s="504"/>
      <c r="F43" s="547"/>
      <c r="G43" s="821"/>
      <c r="H43" s="101"/>
      <c r="I43" s="635"/>
      <c r="J43" s="464"/>
      <c r="K43" s="101"/>
      <c r="L43" s="101"/>
      <c r="M43" s="636"/>
      <c r="N43" s="111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361"/>
      <c r="Z43" s="86"/>
      <c r="AA43" s="86"/>
      <c r="AB43" s="86"/>
      <c r="AC43" s="86"/>
      <c r="AD43" s="86"/>
      <c r="AE43" s="86"/>
      <c r="AF43" s="86"/>
      <c r="AG43" s="86"/>
      <c r="AH43" s="361"/>
      <c r="AI43" s="86"/>
      <c r="AJ43" s="86"/>
      <c r="AK43" s="111"/>
      <c r="AL43" s="398"/>
      <c r="AM43" s="432">
        <f t="shared" si="0"/>
        <v>0</v>
      </c>
      <c r="AN43" s="387"/>
      <c r="AO43" s="436"/>
      <c r="AP43" s="387"/>
      <c r="AQ43" s="432">
        <f t="shared" si="2"/>
        <v>0</v>
      </c>
      <c r="AR43" s="392"/>
      <c r="AS43" s="432"/>
      <c r="AT43" s="392"/>
      <c r="AU43" s="432"/>
      <c r="AV43" s="392"/>
      <c r="AW43" s="432"/>
      <c r="AX43" s="392"/>
      <c r="AY43" s="432">
        <f t="shared" si="6"/>
        <v>0</v>
      </c>
      <c r="AZ43" s="392"/>
      <c r="BA43" s="432">
        <f t="shared" si="11"/>
        <v>0</v>
      </c>
      <c r="BB43" s="387"/>
      <c r="BC43" s="432">
        <f t="shared" si="7"/>
        <v>0</v>
      </c>
      <c r="BD43" s="387"/>
      <c r="BE43" s="432">
        <f t="shared" si="8"/>
        <v>0</v>
      </c>
      <c r="BF43" s="387"/>
      <c r="BG43" s="432">
        <f t="shared" si="9"/>
        <v>0</v>
      </c>
      <c r="BH43" s="387"/>
      <c r="BI43" s="446">
        <f t="shared" si="10"/>
        <v>0</v>
      </c>
      <c r="BJ43" s="862"/>
      <c r="BK43" s="717"/>
      <c r="BL43" s="717"/>
      <c r="BM43" s="717"/>
    </row>
    <row r="44" spans="1:65" ht="14.25" customHeight="1">
      <c r="A44" s="493" t="s">
        <v>1622</v>
      </c>
      <c r="B44" s="494" t="s">
        <v>160</v>
      </c>
      <c r="C44" s="495" t="s">
        <v>87</v>
      </c>
      <c r="D44" s="496" t="s">
        <v>161</v>
      </c>
      <c r="E44" s="497" t="s">
        <v>162</v>
      </c>
      <c r="F44" s="975">
        <v>800</v>
      </c>
      <c r="G44" s="110" t="s">
        <v>176</v>
      </c>
      <c r="H44" s="319" t="s">
        <v>1647</v>
      </c>
      <c r="I44" s="169" t="s">
        <v>165</v>
      </c>
      <c r="J44" s="326">
        <v>16</v>
      </c>
      <c r="K44" s="169" t="s">
        <v>172</v>
      </c>
      <c r="L44" s="169" t="s">
        <v>167</v>
      </c>
      <c r="M44" s="327" t="s">
        <v>900</v>
      </c>
      <c r="N44" s="55">
        <v>10.23</v>
      </c>
      <c r="O44" s="55">
        <v>10.23</v>
      </c>
      <c r="P44" s="55">
        <v>10.23</v>
      </c>
      <c r="Q44" s="55">
        <v>10.23</v>
      </c>
      <c r="R44" s="55">
        <v>10.93</v>
      </c>
      <c r="S44" s="55">
        <v>10.93</v>
      </c>
      <c r="T44" s="55">
        <v>10.93</v>
      </c>
      <c r="U44" s="55">
        <v>10.93</v>
      </c>
      <c r="V44" s="55">
        <v>10.93</v>
      </c>
      <c r="W44" s="55">
        <v>10.93</v>
      </c>
      <c r="X44" s="55">
        <v>10.93</v>
      </c>
      <c r="Y44" s="55">
        <v>10.93</v>
      </c>
      <c r="Z44" s="147">
        <v>1.04</v>
      </c>
      <c r="AA44" s="147">
        <v>1.04</v>
      </c>
      <c r="AB44" s="147">
        <v>1.04</v>
      </c>
      <c r="AC44" s="147">
        <v>0</v>
      </c>
      <c r="AD44" s="147">
        <v>0.34</v>
      </c>
      <c r="AE44" s="147">
        <v>0.34</v>
      </c>
      <c r="AF44" s="147">
        <v>0.34</v>
      </c>
      <c r="AG44" s="147">
        <v>0.34</v>
      </c>
      <c r="AH44" s="147">
        <v>0.34</v>
      </c>
      <c r="AI44" s="147">
        <v>0.34</v>
      </c>
      <c r="AJ44" s="147">
        <v>0.34</v>
      </c>
      <c r="AK44" s="116">
        <v>0.34</v>
      </c>
      <c r="AL44" s="397">
        <v>160</v>
      </c>
      <c r="AM44" s="431">
        <f t="shared" si="0"/>
        <v>166.4</v>
      </c>
      <c r="AN44" s="397"/>
      <c r="AO44" s="376">
        <f t="shared" ref="AO44:AO73" si="46">AA44*AN44</f>
        <v>0</v>
      </c>
      <c r="AP44" s="397"/>
      <c r="AQ44" s="431">
        <f t="shared" si="2"/>
        <v>0</v>
      </c>
      <c r="AR44" s="385"/>
      <c r="AS44" s="431">
        <f t="shared" ref="AS44:AS57" si="47">AC44*AR44</f>
        <v>0</v>
      </c>
      <c r="AT44" s="397"/>
      <c r="AU44" s="431">
        <f t="shared" ref="AU44:AU73" si="48">AD44*AT44</f>
        <v>0</v>
      </c>
      <c r="AV44" s="397"/>
      <c r="AW44" s="431">
        <f t="shared" ref="AW44:AW73" si="49">AE44*AV44</f>
        <v>0</v>
      </c>
      <c r="AX44" s="397"/>
      <c r="AY44" s="431">
        <f t="shared" si="6"/>
        <v>0</v>
      </c>
      <c r="AZ44" s="397"/>
      <c r="BA44" s="431">
        <f t="shared" si="11"/>
        <v>0</v>
      </c>
      <c r="BB44" s="397"/>
      <c r="BC44" s="431">
        <f t="shared" si="7"/>
        <v>0</v>
      </c>
      <c r="BD44" s="397"/>
      <c r="BE44" s="431">
        <f t="shared" si="8"/>
        <v>0</v>
      </c>
      <c r="BF44" s="397"/>
      <c r="BG44" s="431">
        <f t="shared" si="9"/>
        <v>0</v>
      </c>
      <c r="BH44" s="397"/>
      <c r="BI44" s="445">
        <f t="shared" si="10"/>
        <v>0</v>
      </c>
      <c r="BJ44" s="317" t="s">
        <v>901</v>
      </c>
      <c r="BK44" s="713"/>
      <c r="BL44" s="599" t="s">
        <v>868</v>
      </c>
      <c r="BM44" s="770" t="s">
        <v>902</v>
      </c>
    </row>
    <row r="45" spans="1:65" ht="14.25" customHeight="1">
      <c r="A45" s="498" t="s">
        <v>1622</v>
      </c>
      <c r="B45" s="130" t="s">
        <v>160</v>
      </c>
      <c r="C45" s="129" t="s">
        <v>87</v>
      </c>
      <c r="D45" s="496" t="s">
        <v>161</v>
      </c>
      <c r="E45" s="497" t="s">
        <v>162</v>
      </c>
      <c r="F45" s="975"/>
      <c r="G45" s="110" t="s">
        <v>176</v>
      </c>
      <c r="H45" s="319" t="s">
        <v>1647</v>
      </c>
      <c r="I45" s="145" t="s">
        <v>174</v>
      </c>
      <c r="J45" s="326">
        <v>16</v>
      </c>
      <c r="K45" s="644" t="s">
        <v>172</v>
      </c>
      <c r="L45" s="169" t="s">
        <v>167</v>
      </c>
      <c r="M45" s="327" t="s">
        <v>900</v>
      </c>
      <c r="N45" s="55">
        <v>6.06</v>
      </c>
      <c r="O45" s="55">
        <v>6.06</v>
      </c>
      <c r="P45" s="55">
        <v>6.06</v>
      </c>
      <c r="Q45" s="55">
        <v>6.06</v>
      </c>
      <c r="R45" s="55">
        <v>6.76</v>
      </c>
      <c r="S45" s="55">
        <v>6.76</v>
      </c>
      <c r="T45" s="55">
        <v>6.76</v>
      </c>
      <c r="U45" s="55">
        <v>6.76</v>
      </c>
      <c r="V45" s="55">
        <v>6.76</v>
      </c>
      <c r="W45" s="55">
        <v>6.76</v>
      </c>
      <c r="X45" s="55">
        <v>6.76</v>
      </c>
      <c r="Y45" s="55">
        <v>6.76</v>
      </c>
      <c r="Z45" s="147">
        <v>0.41</v>
      </c>
      <c r="AA45" s="147">
        <v>0.41</v>
      </c>
      <c r="AB45" s="147">
        <v>0.41</v>
      </c>
      <c r="AC45" s="147">
        <v>0</v>
      </c>
      <c r="AD45" s="147">
        <v>0</v>
      </c>
      <c r="AE45" s="147">
        <v>0</v>
      </c>
      <c r="AF45" s="147">
        <v>0</v>
      </c>
      <c r="AG45" s="147">
        <v>0</v>
      </c>
      <c r="AH45" s="147">
        <v>0</v>
      </c>
      <c r="AI45" s="147">
        <v>0</v>
      </c>
      <c r="AJ45" s="147">
        <v>0</v>
      </c>
      <c r="AK45" s="116">
        <v>0</v>
      </c>
      <c r="AL45" s="397"/>
      <c r="AM45" s="431">
        <f t="shared" si="0"/>
        <v>0</v>
      </c>
      <c r="AN45" s="397"/>
      <c r="AO45" s="376">
        <f t="shared" si="46"/>
        <v>0</v>
      </c>
      <c r="AP45" s="397"/>
      <c r="AQ45" s="431">
        <f t="shared" si="2"/>
        <v>0</v>
      </c>
      <c r="AR45" s="385"/>
      <c r="AS45" s="431">
        <f t="shared" si="47"/>
        <v>0</v>
      </c>
      <c r="AT45" s="397"/>
      <c r="AU45" s="431">
        <f t="shared" si="48"/>
        <v>0</v>
      </c>
      <c r="AV45" s="397"/>
      <c r="AW45" s="431">
        <f t="shared" si="49"/>
        <v>0</v>
      </c>
      <c r="AX45" s="397"/>
      <c r="AY45" s="431">
        <f t="shared" si="6"/>
        <v>0</v>
      </c>
      <c r="AZ45" s="397"/>
      <c r="BA45" s="431">
        <f t="shared" si="11"/>
        <v>0</v>
      </c>
      <c r="BB45" s="397"/>
      <c r="BC45" s="431">
        <f t="shared" si="7"/>
        <v>0</v>
      </c>
      <c r="BD45" s="397"/>
      <c r="BE45" s="431">
        <f t="shared" si="8"/>
        <v>0</v>
      </c>
      <c r="BF45" s="397"/>
      <c r="BG45" s="431">
        <f t="shared" si="9"/>
        <v>0</v>
      </c>
      <c r="BH45" s="397"/>
      <c r="BI45" s="445">
        <f t="shared" si="10"/>
        <v>0</v>
      </c>
      <c r="BJ45" s="317" t="s">
        <v>903</v>
      </c>
      <c r="BK45" s="713"/>
      <c r="BL45" s="599" t="s">
        <v>868</v>
      </c>
      <c r="BM45" s="770" t="s">
        <v>904</v>
      </c>
    </row>
    <row r="46" spans="1:65" ht="14.25" customHeight="1">
      <c r="A46" s="493" t="s">
        <v>1623</v>
      </c>
      <c r="B46" s="130" t="s">
        <v>160</v>
      </c>
      <c r="C46" s="129" t="s">
        <v>87</v>
      </c>
      <c r="D46" s="496" t="s">
        <v>161</v>
      </c>
      <c r="E46" s="497" t="s">
        <v>162</v>
      </c>
      <c r="F46" s="975"/>
      <c r="G46" s="110" t="s">
        <v>176</v>
      </c>
      <c r="H46" s="319" t="s">
        <v>1648</v>
      </c>
      <c r="I46" s="169" t="s">
        <v>165</v>
      </c>
      <c r="J46" s="326">
        <v>14</v>
      </c>
      <c r="K46" s="169" t="s">
        <v>172</v>
      </c>
      <c r="L46" s="169" t="s">
        <v>167</v>
      </c>
      <c r="M46" s="327" t="s">
        <v>900</v>
      </c>
      <c r="N46" s="55">
        <v>9.75</v>
      </c>
      <c r="O46" s="55">
        <v>9.75</v>
      </c>
      <c r="P46" s="55">
        <v>9.75</v>
      </c>
      <c r="Q46" s="55">
        <v>9.75</v>
      </c>
      <c r="R46" s="55">
        <v>10.39</v>
      </c>
      <c r="S46" s="55">
        <v>10.39</v>
      </c>
      <c r="T46" s="55">
        <v>10.39</v>
      </c>
      <c r="U46" s="55">
        <v>10.39</v>
      </c>
      <c r="V46" s="55">
        <v>10.39</v>
      </c>
      <c r="W46" s="55">
        <v>10.39</v>
      </c>
      <c r="X46" s="55">
        <v>10.39</v>
      </c>
      <c r="Y46" s="55">
        <v>10.39</v>
      </c>
      <c r="Z46" s="147">
        <v>1.65</v>
      </c>
      <c r="AA46" s="147">
        <v>1.65</v>
      </c>
      <c r="AB46" s="147">
        <v>1.65</v>
      </c>
      <c r="AC46" s="147">
        <v>0</v>
      </c>
      <c r="AD46" s="147">
        <v>1.01</v>
      </c>
      <c r="AE46" s="147">
        <v>1.01</v>
      </c>
      <c r="AF46" s="147">
        <v>1.01</v>
      </c>
      <c r="AG46" s="147">
        <v>1.01</v>
      </c>
      <c r="AH46" s="147">
        <v>1.01</v>
      </c>
      <c r="AI46" s="147">
        <v>1.01</v>
      </c>
      <c r="AJ46" s="147">
        <v>1.01</v>
      </c>
      <c r="AK46" s="116">
        <v>1.01</v>
      </c>
      <c r="AL46" s="397">
        <v>503</v>
      </c>
      <c r="AM46" s="431">
        <f t="shared" si="0"/>
        <v>829.94999999999993</v>
      </c>
      <c r="AN46" s="397"/>
      <c r="AO46" s="376">
        <f t="shared" si="46"/>
        <v>0</v>
      </c>
      <c r="AP46" s="397"/>
      <c r="AQ46" s="431">
        <f t="shared" si="2"/>
        <v>0</v>
      </c>
      <c r="AR46" s="385"/>
      <c r="AS46" s="431">
        <f t="shared" si="47"/>
        <v>0</v>
      </c>
      <c r="AT46" s="397"/>
      <c r="AU46" s="431">
        <f t="shared" si="48"/>
        <v>0</v>
      </c>
      <c r="AV46" s="397"/>
      <c r="AW46" s="431">
        <f t="shared" si="49"/>
        <v>0</v>
      </c>
      <c r="AX46" s="397"/>
      <c r="AY46" s="431">
        <f t="shared" si="6"/>
        <v>0</v>
      </c>
      <c r="AZ46" s="397"/>
      <c r="BA46" s="431">
        <f t="shared" si="11"/>
        <v>0</v>
      </c>
      <c r="BB46" s="397"/>
      <c r="BC46" s="431">
        <f t="shared" si="7"/>
        <v>0</v>
      </c>
      <c r="BD46" s="397"/>
      <c r="BE46" s="431">
        <f t="shared" si="8"/>
        <v>0</v>
      </c>
      <c r="BF46" s="397"/>
      <c r="BG46" s="431">
        <f t="shared" si="9"/>
        <v>0</v>
      </c>
      <c r="BH46" s="397"/>
      <c r="BI46" s="445">
        <f t="shared" si="10"/>
        <v>0</v>
      </c>
      <c r="BJ46" s="317" t="s">
        <v>906</v>
      </c>
      <c r="BK46" s="713"/>
      <c r="BL46" s="599" t="s">
        <v>868</v>
      </c>
      <c r="BM46" s="770" t="s">
        <v>907</v>
      </c>
    </row>
    <row r="47" spans="1:65" ht="14.25" customHeight="1">
      <c r="A47" s="498" t="s">
        <v>1623</v>
      </c>
      <c r="B47" s="130" t="s">
        <v>160</v>
      </c>
      <c r="C47" s="129" t="s">
        <v>87</v>
      </c>
      <c r="D47" s="496" t="s">
        <v>161</v>
      </c>
      <c r="E47" s="497" t="s">
        <v>162</v>
      </c>
      <c r="F47" s="975"/>
      <c r="G47" s="110" t="s">
        <v>176</v>
      </c>
      <c r="H47" s="319" t="s">
        <v>1648</v>
      </c>
      <c r="I47" s="176" t="s">
        <v>174</v>
      </c>
      <c r="J47" s="330">
        <v>14</v>
      </c>
      <c r="K47" s="176" t="s">
        <v>172</v>
      </c>
      <c r="L47" s="169" t="s">
        <v>167</v>
      </c>
      <c r="M47" s="327" t="s">
        <v>900</v>
      </c>
      <c r="N47" s="55">
        <v>5.97</v>
      </c>
      <c r="O47" s="55">
        <v>5.97</v>
      </c>
      <c r="P47" s="55">
        <v>5.97</v>
      </c>
      <c r="Q47" s="55">
        <v>5.97</v>
      </c>
      <c r="R47" s="55">
        <v>6.61</v>
      </c>
      <c r="S47" s="55">
        <v>6.61</v>
      </c>
      <c r="T47" s="55">
        <v>6.61</v>
      </c>
      <c r="U47" s="55">
        <v>6.61</v>
      </c>
      <c r="V47" s="55">
        <v>6.61</v>
      </c>
      <c r="W47" s="55">
        <v>6.61</v>
      </c>
      <c r="X47" s="55">
        <v>6.61</v>
      </c>
      <c r="Y47" s="55">
        <v>6.61</v>
      </c>
      <c r="Z47" s="147">
        <v>0.97</v>
      </c>
      <c r="AA47" s="147">
        <v>0.97</v>
      </c>
      <c r="AB47" s="147">
        <v>0.97</v>
      </c>
      <c r="AC47" s="147">
        <v>0</v>
      </c>
      <c r="AD47" s="147">
        <v>0.33</v>
      </c>
      <c r="AE47" s="147">
        <v>0.33</v>
      </c>
      <c r="AF47" s="147">
        <v>0.33</v>
      </c>
      <c r="AG47" s="147">
        <v>0.33</v>
      </c>
      <c r="AH47" s="147">
        <v>0.33</v>
      </c>
      <c r="AI47" s="147">
        <v>0.33</v>
      </c>
      <c r="AJ47" s="147">
        <v>0.33</v>
      </c>
      <c r="AK47" s="116">
        <v>0.33</v>
      </c>
      <c r="AL47" s="397">
        <v>138</v>
      </c>
      <c r="AM47" s="431">
        <f t="shared" si="0"/>
        <v>133.85999999999999</v>
      </c>
      <c r="AN47" s="397"/>
      <c r="AO47" s="376">
        <f t="shared" si="46"/>
        <v>0</v>
      </c>
      <c r="AP47" s="397"/>
      <c r="AQ47" s="431">
        <f t="shared" si="2"/>
        <v>0</v>
      </c>
      <c r="AR47" s="385"/>
      <c r="AS47" s="431">
        <f t="shared" si="47"/>
        <v>0</v>
      </c>
      <c r="AT47" s="397"/>
      <c r="AU47" s="431">
        <f t="shared" si="48"/>
        <v>0</v>
      </c>
      <c r="AV47" s="397"/>
      <c r="AW47" s="431">
        <f t="shared" si="49"/>
        <v>0</v>
      </c>
      <c r="AX47" s="397"/>
      <c r="AY47" s="431">
        <f t="shared" si="6"/>
        <v>0</v>
      </c>
      <c r="AZ47" s="397"/>
      <c r="BA47" s="431">
        <f t="shared" si="11"/>
        <v>0</v>
      </c>
      <c r="BB47" s="397"/>
      <c r="BC47" s="431">
        <f t="shared" si="7"/>
        <v>0</v>
      </c>
      <c r="BD47" s="397"/>
      <c r="BE47" s="431">
        <f t="shared" si="8"/>
        <v>0</v>
      </c>
      <c r="BF47" s="397"/>
      <c r="BG47" s="431">
        <f t="shared" si="9"/>
        <v>0</v>
      </c>
      <c r="BH47" s="397"/>
      <c r="BI47" s="445">
        <f t="shared" si="10"/>
        <v>0</v>
      </c>
      <c r="BJ47" s="317" t="s">
        <v>908</v>
      </c>
      <c r="BK47" s="713"/>
      <c r="BL47" s="599" t="s">
        <v>868</v>
      </c>
      <c r="BM47" s="770" t="s">
        <v>909</v>
      </c>
    </row>
    <row r="48" spans="1:65" ht="14.25" customHeight="1">
      <c r="A48" s="493" t="s">
        <v>1623</v>
      </c>
      <c r="B48" s="130" t="s">
        <v>160</v>
      </c>
      <c r="C48" s="129" t="s">
        <v>87</v>
      </c>
      <c r="D48" s="496" t="s">
        <v>161</v>
      </c>
      <c r="E48" s="497" t="s">
        <v>162</v>
      </c>
      <c r="F48" s="975"/>
      <c r="G48" s="110" t="s">
        <v>176</v>
      </c>
      <c r="H48" s="319" t="s">
        <v>1648</v>
      </c>
      <c r="I48" s="169" t="s">
        <v>165</v>
      </c>
      <c r="J48" s="326">
        <v>14</v>
      </c>
      <c r="K48" s="169" t="s">
        <v>172</v>
      </c>
      <c r="L48" s="169" t="s">
        <v>167</v>
      </c>
      <c r="M48" s="642" t="s">
        <v>1646</v>
      </c>
      <c r="N48" s="55">
        <v>9.77</v>
      </c>
      <c r="O48" s="55">
        <v>9.77</v>
      </c>
      <c r="P48" s="55">
        <v>9.77</v>
      </c>
      <c r="Q48" s="55">
        <v>9.77</v>
      </c>
      <c r="R48" s="55">
        <v>10.41</v>
      </c>
      <c r="S48" s="55">
        <v>10.41</v>
      </c>
      <c r="T48" s="55">
        <v>10.41</v>
      </c>
      <c r="U48" s="55">
        <v>10.41</v>
      </c>
      <c r="V48" s="55">
        <v>10.41</v>
      </c>
      <c r="W48" s="55">
        <v>10.41</v>
      </c>
      <c r="X48" s="55">
        <v>10.41</v>
      </c>
      <c r="Y48" s="55">
        <v>10.41</v>
      </c>
      <c r="Z48" s="147">
        <v>1.65</v>
      </c>
      <c r="AA48" s="147">
        <v>1.65</v>
      </c>
      <c r="AB48" s="147">
        <v>1.65</v>
      </c>
      <c r="AC48" s="147">
        <v>0</v>
      </c>
      <c r="AD48" s="147">
        <v>1.01</v>
      </c>
      <c r="AE48" s="147">
        <v>1.01</v>
      </c>
      <c r="AF48" s="147">
        <v>1.01</v>
      </c>
      <c r="AG48" s="147">
        <v>1.01</v>
      </c>
      <c r="AH48" s="147">
        <v>1.01</v>
      </c>
      <c r="AI48" s="147">
        <v>1.01</v>
      </c>
      <c r="AJ48" s="147">
        <v>1.01</v>
      </c>
      <c r="AK48" s="116">
        <v>1.01</v>
      </c>
      <c r="AL48" s="397"/>
      <c r="AM48" s="431">
        <f t="shared" si="0"/>
        <v>0</v>
      </c>
      <c r="AN48" s="397"/>
      <c r="AO48" s="376">
        <f t="shared" si="46"/>
        <v>0</v>
      </c>
      <c r="AP48" s="397"/>
      <c r="AQ48" s="431">
        <f t="shared" si="2"/>
        <v>0</v>
      </c>
      <c r="AR48" s="385"/>
      <c r="AS48" s="431">
        <f t="shared" si="47"/>
        <v>0</v>
      </c>
      <c r="AT48" s="397"/>
      <c r="AU48" s="431">
        <f t="shared" si="48"/>
        <v>0</v>
      </c>
      <c r="AV48" s="397"/>
      <c r="AW48" s="431">
        <f t="shared" si="49"/>
        <v>0</v>
      </c>
      <c r="AX48" s="397"/>
      <c r="AY48" s="431">
        <f t="shared" si="6"/>
        <v>0</v>
      </c>
      <c r="AZ48" s="397"/>
      <c r="BA48" s="431">
        <f t="shared" si="11"/>
        <v>0</v>
      </c>
      <c r="BB48" s="397"/>
      <c r="BC48" s="431">
        <f t="shared" si="7"/>
        <v>0</v>
      </c>
      <c r="BD48" s="397"/>
      <c r="BE48" s="431">
        <f t="shared" si="8"/>
        <v>0</v>
      </c>
      <c r="BF48" s="397"/>
      <c r="BG48" s="431">
        <f t="shared" si="9"/>
        <v>0</v>
      </c>
      <c r="BH48" s="397"/>
      <c r="BI48" s="445">
        <f t="shared" si="10"/>
        <v>0</v>
      </c>
      <c r="BJ48" s="317" t="s">
        <v>911</v>
      </c>
      <c r="BK48" s="713"/>
      <c r="BL48" s="599" t="s">
        <v>868</v>
      </c>
      <c r="BM48" s="770" t="s">
        <v>907</v>
      </c>
    </row>
    <row r="49" spans="1:65" ht="14.25" customHeight="1">
      <c r="A49" s="498" t="s">
        <v>1623</v>
      </c>
      <c r="B49" s="130" t="s">
        <v>160</v>
      </c>
      <c r="C49" s="129" t="s">
        <v>87</v>
      </c>
      <c r="D49" s="496" t="s">
        <v>161</v>
      </c>
      <c r="E49" s="497" t="s">
        <v>162</v>
      </c>
      <c r="F49" s="975"/>
      <c r="G49" s="110" t="s">
        <v>176</v>
      </c>
      <c r="H49" s="319" t="s">
        <v>1648</v>
      </c>
      <c r="I49" s="169" t="s">
        <v>174</v>
      </c>
      <c r="J49" s="326">
        <v>14</v>
      </c>
      <c r="K49" s="169" t="s">
        <v>172</v>
      </c>
      <c r="L49" s="169" t="s">
        <v>167</v>
      </c>
      <c r="M49" s="642" t="s">
        <v>1646</v>
      </c>
      <c r="N49" s="55">
        <v>5.9899999999999993</v>
      </c>
      <c r="O49" s="55">
        <v>5.9899999999999993</v>
      </c>
      <c r="P49" s="55">
        <v>5.9899999999999993</v>
      </c>
      <c r="Q49" s="55">
        <v>5.9899999999999993</v>
      </c>
      <c r="R49" s="55">
        <v>6.63</v>
      </c>
      <c r="S49" s="55">
        <v>6.63</v>
      </c>
      <c r="T49" s="55">
        <v>6.63</v>
      </c>
      <c r="U49" s="55">
        <v>6.63</v>
      </c>
      <c r="V49" s="55">
        <v>6.63</v>
      </c>
      <c r="W49" s="55">
        <v>6.63</v>
      </c>
      <c r="X49" s="55">
        <v>6.63</v>
      </c>
      <c r="Y49" s="55">
        <v>6.63</v>
      </c>
      <c r="Z49" s="147">
        <v>0.97</v>
      </c>
      <c r="AA49" s="147">
        <v>0.97</v>
      </c>
      <c r="AB49" s="147">
        <v>0.97</v>
      </c>
      <c r="AC49" s="147">
        <v>0</v>
      </c>
      <c r="AD49" s="147">
        <v>0.33</v>
      </c>
      <c r="AE49" s="147">
        <v>0.33</v>
      </c>
      <c r="AF49" s="147">
        <v>0.33</v>
      </c>
      <c r="AG49" s="147">
        <v>0.33</v>
      </c>
      <c r="AH49" s="147">
        <v>0.33</v>
      </c>
      <c r="AI49" s="147">
        <v>0.33</v>
      </c>
      <c r="AJ49" s="147">
        <v>0.33</v>
      </c>
      <c r="AK49" s="116">
        <v>0.33</v>
      </c>
      <c r="AL49" s="397"/>
      <c r="AM49" s="431">
        <f t="shared" si="0"/>
        <v>0</v>
      </c>
      <c r="AN49" s="397"/>
      <c r="AO49" s="376">
        <f t="shared" si="46"/>
        <v>0</v>
      </c>
      <c r="AP49" s="397"/>
      <c r="AQ49" s="431">
        <f t="shared" si="2"/>
        <v>0</v>
      </c>
      <c r="AR49" s="385"/>
      <c r="AS49" s="431">
        <f t="shared" si="47"/>
        <v>0</v>
      </c>
      <c r="AT49" s="397"/>
      <c r="AU49" s="431">
        <f t="shared" si="48"/>
        <v>0</v>
      </c>
      <c r="AV49" s="397"/>
      <c r="AW49" s="431">
        <f t="shared" si="49"/>
        <v>0</v>
      </c>
      <c r="AX49" s="397"/>
      <c r="AY49" s="431">
        <f t="shared" si="6"/>
        <v>0</v>
      </c>
      <c r="AZ49" s="397"/>
      <c r="BA49" s="431">
        <f t="shared" si="11"/>
        <v>0</v>
      </c>
      <c r="BB49" s="397"/>
      <c r="BC49" s="431">
        <f t="shared" si="7"/>
        <v>0</v>
      </c>
      <c r="BD49" s="397"/>
      <c r="BE49" s="431">
        <f t="shared" si="8"/>
        <v>0</v>
      </c>
      <c r="BF49" s="397"/>
      <c r="BG49" s="431">
        <f t="shared" si="9"/>
        <v>0</v>
      </c>
      <c r="BH49" s="397"/>
      <c r="BI49" s="445">
        <f t="shared" si="10"/>
        <v>0</v>
      </c>
      <c r="BJ49" s="317" t="s">
        <v>912</v>
      </c>
      <c r="BK49" s="713"/>
      <c r="BL49" s="599" t="s">
        <v>868</v>
      </c>
      <c r="BM49" s="770" t="s">
        <v>909</v>
      </c>
    </row>
    <row r="50" spans="1:65" ht="14.25" customHeight="1">
      <c r="A50" s="493" t="s">
        <v>1623</v>
      </c>
      <c r="B50" s="130" t="s">
        <v>160</v>
      </c>
      <c r="C50" s="129" t="s">
        <v>87</v>
      </c>
      <c r="D50" s="496" t="s">
        <v>161</v>
      </c>
      <c r="E50" s="497" t="s">
        <v>162</v>
      </c>
      <c r="F50" s="975"/>
      <c r="G50" s="110">
        <v>2023</v>
      </c>
      <c r="H50" s="319" t="s">
        <v>916</v>
      </c>
      <c r="I50" s="169" t="s">
        <v>165</v>
      </c>
      <c r="J50" s="326">
        <v>16</v>
      </c>
      <c r="K50" s="169" t="s">
        <v>172</v>
      </c>
      <c r="L50" s="169" t="s">
        <v>167</v>
      </c>
      <c r="M50" s="327" t="s">
        <v>900</v>
      </c>
      <c r="N50" s="55">
        <v>10.23</v>
      </c>
      <c r="O50" s="55">
        <v>10.23</v>
      </c>
      <c r="P50" s="55">
        <v>10.23</v>
      </c>
      <c r="Q50" s="55">
        <v>10.23</v>
      </c>
      <c r="R50" s="55">
        <v>10.93</v>
      </c>
      <c r="S50" s="55">
        <v>10.93</v>
      </c>
      <c r="T50" s="55">
        <v>10.93</v>
      </c>
      <c r="U50" s="55">
        <v>10.93</v>
      </c>
      <c r="V50" s="55">
        <v>10.93</v>
      </c>
      <c r="W50" s="55">
        <v>10.93</v>
      </c>
      <c r="X50" s="55">
        <v>10.93</v>
      </c>
      <c r="Y50" s="55">
        <v>10.93</v>
      </c>
      <c r="Z50" s="306">
        <v>1.04</v>
      </c>
      <c r="AA50" s="306">
        <v>1.04</v>
      </c>
      <c r="AB50" s="306">
        <v>1.04</v>
      </c>
      <c r="AC50" s="306">
        <v>0</v>
      </c>
      <c r="AD50" s="306">
        <v>0.34</v>
      </c>
      <c r="AE50" s="306">
        <v>0.34</v>
      </c>
      <c r="AF50" s="306">
        <v>0.34</v>
      </c>
      <c r="AG50" s="306">
        <v>0.34</v>
      </c>
      <c r="AH50" s="306">
        <v>0.34</v>
      </c>
      <c r="AI50" s="306">
        <v>0.34</v>
      </c>
      <c r="AJ50" s="306">
        <v>0.34</v>
      </c>
      <c r="AK50" s="822">
        <v>0.34</v>
      </c>
      <c r="AL50" s="397"/>
      <c r="AM50" s="431">
        <f t="shared" si="0"/>
        <v>0</v>
      </c>
      <c r="AN50" s="385"/>
      <c r="AO50" s="376">
        <f t="shared" si="46"/>
        <v>0</v>
      </c>
      <c r="AP50" s="385"/>
      <c r="AQ50" s="431">
        <f t="shared" si="2"/>
        <v>0</v>
      </c>
      <c r="AR50" s="385"/>
      <c r="AS50" s="431">
        <f t="shared" si="47"/>
        <v>0</v>
      </c>
      <c r="AT50" s="385"/>
      <c r="AU50" s="431">
        <f t="shared" si="48"/>
        <v>0</v>
      </c>
      <c r="AV50" s="385"/>
      <c r="AW50" s="431">
        <f t="shared" si="49"/>
        <v>0</v>
      </c>
      <c r="AX50" s="385"/>
      <c r="AY50" s="431">
        <f t="shared" si="6"/>
        <v>0</v>
      </c>
      <c r="AZ50" s="385"/>
      <c r="BA50" s="431">
        <f t="shared" si="11"/>
        <v>0</v>
      </c>
      <c r="BB50" s="385"/>
      <c r="BC50" s="431">
        <f t="shared" si="7"/>
        <v>0</v>
      </c>
      <c r="BD50" s="385"/>
      <c r="BE50" s="431">
        <f t="shared" si="8"/>
        <v>0</v>
      </c>
      <c r="BF50" s="385"/>
      <c r="BG50" s="431">
        <f t="shared" si="9"/>
        <v>0</v>
      </c>
      <c r="BH50" s="385"/>
      <c r="BI50" s="445">
        <f t="shared" si="10"/>
        <v>0</v>
      </c>
      <c r="BJ50" s="317" t="s">
        <v>914</v>
      </c>
      <c r="BK50" s="713"/>
      <c r="BL50" s="599" t="s">
        <v>868</v>
      </c>
      <c r="BM50" s="769" t="s">
        <v>915</v>
      </c>
    </row>
    <row r="51" spans="1:65" ht="14.25" customHeight="1">
      <c r="A51" s="498" t="s">
        <v>1623</v>
      </c>
      <c r="B51" s="130" t="s">
        <v>160</v>
      </c>
      <c r="C51" s="129" t="s">
        <v>87</v>
      </c>
      <c r="D51" s="496" t="s">
        <v>161</v>
      </c>
      <c r="E51" s="497" t="s">
        <v>162</v>
      </c>
      <c r="F51" s="975"/>
      <c r="G51" s="110">
        <v>2023</v>
      </c>
      <c r="H51" s="319" t="s">
        <v>916</v>
      </c>
      <c r="I51" s="169" t="s">
        <v>174</v>
      </c>
      <c r="J51" s="326">
        <v>16</v>
      </c>
      <c r="K51" s="169" t="s">
        <v>172</v>
      </c>
      <c r="L51" s="169" t="s">
        <v>167</v>
      </c>
      <c r="M51" s="327" t="s">
        <v>900</v>
      </c>
      <c r="N51" s="55">
        <v>6.06</v>
      </c>
      <c r="O51" s="55">
        <v>6.06</v>
      </c>
      <c r="P51" s="55">
        <v>6.06</v>
      </c>
      <c r="Q51" s="55">
        <v>6.06</v>
      </c>
      <c r="R51" s="55">
        <v>6.76</v>
      </c>
      <c r="S51" s="55">
        <v>6.76</v>
      </c>
      <c r="T51" s="55">
        <v>6.76</v>
      </c>
      <c r="U51" s="55">
        <v>6.76</v>
      </c>
      <c r="V51" s="55">
        <v>6.76</v>
      </c>
      <c r="W51" s="55">
        <v>6.76</v>
      </c>
      <c r="X51" s="55">
        <v>6.76</v>
      </c>
      <c r="Y51" s="55">
        <v>6.76</v>
      </c>
      <c r="Z51" s="147">
        <v>0.41</v>
      </c>
      <c r="AA51" s="147">
        <v>0.41</v>
      </c>
      <c r="AB51" s="147">
        <v>0.41</v>
      </c>
      <c r="AC51" s="147">
        <v>0</v>
      </c>
      <c r="AD51" s="147">
        <v>0</v>
      </c>
      <c r="AE51" s="147">
        <v>0</v>
      </c>
      <c r="AF51" s="147">
        <v>0</v>
      </c>
      <c r="AG51" s="147">
        <v>0</v>
      </c>
      <c r="AH51" s="147">
        <v>0</v>
      </c>
      <c r="AI51" s="147">
        <v>0</v>
      </c>
      <c r="AJ51" s="147">
        <v>0</v>
      </c>
      <c r="AK51" s="116">
        <v>0</v>
      </c>
      <c r="AL51" s="397"/>
      <c r="AM51" s="431">
        <f t="shared" si="0"/>
        <v>0</v>
      </c>
      <c r="AN51" s="397"/>
      <c r="AO51" s="376">
        <f t="shared" si="46"/>
        <v>0</v>
      </c>
      <c r="AP51" s="385"/>
      <c r="AQ51" s="431">
        <f t="shared" si="2"/>
        <v>0</v>
      </c>
      <c r="AR51" s="385"/>
      <c r="AS51" s="431">
        <f t="shared" si="47"/>
        <v>0</v>
      </c>
      <c r="AT51" s="385"/>
      <c r="AU51" s="431">
        <f t="shared" si="48"/>
        <v>0</v>
      </c>
      <c r="AV51" s="385"/>
      <c r="AW51" s="431">
        <f t="shared" si="49"/>
        <v>0</v>
      </c>
      <c r="AX51" s="385"/>
      <c r="AY51" s="431">
        <f t="shared" si="6"/>
        <v>0</v>
      </c>
      <c r="AZ51" s="385"/>
      <c r="BA51" s="431">
        <f t="shared" si="11"/>
        <v>0</v>
      </c>
      <c r="BB51" s="385"/>
      <c r="BC51" s="431">
        <f t="shared" si="7"/>
        <v>0</v>
      </c>
      <c r="BD51" s="385"/>
      <c r="BE51" s="431">
        <f t="shared" si="8"/>
        <v>0</v>
      </c>
      <c r="BF51" s="385"/>
      <c r="BG51" s="431">
        <f t="shared" si="9"/>
        <v>0</v>
      </c>
      <c r="BH51" s="385"/>
      <c r="BI51" s="445">
        <f t="shared" si="10"/>
        <v>0</v>
      </c>
      <c r="BJ51" s="317" t="s">
        <v>917</v>
      </c>
      <c r="BK51" s="713"/>
      <c r="BL51" s="599" t="s">
        <v>868</v>
      </c>
      <c r="BM51" s="769" t="s">
        <v>918</v>
      </c>
    </row>
    <row r="52" spans="1:65" ht="14.25" customHeight="1">
      <c r="A52" s="493" t="s">
        <v>1623</v>
      </c>
      <c r="B52" s="130" t="s">
        <v>160</v>
      </c>
      <c r="C52" s="129" t="s">
        <v>87</v>
      </c>
      <c r="D52" s="496" t="s">
        <v>161</v>
      </c>
      <c r="E52" s="497" t="s">
        <v>162</v>
      </c>
      <c r="F52" s="975"/>
      <c r="G52" s="110">
        <v>2023</v>
      </c>
      <c r="H52" s="319" t="s">
        <v>1649</v>
      </c>
      <c r="I52" s="176" t="s">
        <v>165</v>
      </c>
      <c r="J52" s="330">
        <v>14</v>
      </c>
      <c r="K52" s="176" t="s">
        <v>172</v>
      </c>
      <c r="L52" s="176" t="s">
        <v>167</v>
      </c>
      <c r="M52" s="327" t="s">
        <v>900</v>
      </c>
      <c r="N52" s="55">
        <v>9.75</v>
      </c>
      <c r="O52" s="55">
        <v>9.75</v>
      </c>
      <c r="P52" s="55">
        <v>9.75</v>
      </c>
      <c r="Q52" s="55">
        <v>9.75</v>
      </c>
      <c r="R52" s="55">
        <v>10.39</v>
      </c>
      <c r="S52" s="55">
        <v>10.39</v>
      </c>
      <c r="T52" s="55">
        <v>10.39</v>
      </c>
      <c r="U52" s="55">
        <v>10.39</v>
      </c>
      <c r="V52" s="55">
        <v>10.39</v>
      </c>
      <c r="W52" s="55">
        <v>10.39</v>
      </c>
      <c r="X52" s="55">
        <v>10.39</v>
      </c>
      <c r="Y52" s="55">
        <v>10.39</v>
      </c>
      <c r="Z52" s="147">
        <v>1.65</v>
      </c>
      <c r="AA52" s="147">
        <v>1.65</v>
      </c>
      <c r="AB52" s="147">
        <v>1.65</v>
      </c>
      <c r="AC52" s="147">
        <v>0</v>
      </c>
      <c r="AD52" s="147">
        <v>1.01</v>
      </c>
      <c r="AE52" s="147">
        <v>1.01</v>
      </c>
      <c r="AF52" s="147">
        <v>1.01</v>
      </c>
      <c r="AG52" s="147">
        <v>1.01</v>
      </c>
      <c r="AH52" s="147">
        <v>1.01</v>
      </c>
      <c r="AI52" s="147">
        <v>1.01</v>
      </c>
      <c r="AJ52" s="147">
        <v>1.01</v>
      </c>
      <c r="AK52" s="116">
        <v>1.01</v>
      </c>
      <c r="AL52" s="397"/>
      <c r="AM52" s="431">
        <f t="shared" si="0"/>
        <v>0</v>
      </c>
      <c r="AN52" s="397"/>
      <c r="AO52" s="376">
        <f t="shared" si="46"/>
        <v>0</v>
      </c>
      <c r="AP52" s="397"/>
      <c r="AQ52" s="431">
        <f t="shared" si="2"/>
        <v>0</v>
      </c>
      <c r="AR52" s="385"/>
      <c r="AS52" s="431">
        <f t="shared" si="47"/>
        <v>0</v>
      </c>
      <c r="AT52" s="385"/>
      <c r="AU52" s="431">
        <f t="shared" si="48"/>
        <v>0</v>
      </c>
      <c r="AV52" s="385"/>
      <c r="AW52" s="431">
        <f t="shared" si="49"/>
        <v>0</v>
      </c>
      <c r="AX52" s="385"/>
      <c r="AY52" s="431">
        <f t="shared" si="6"/>
        <v>0</v>
      </c>
      <c r="AZ52" s="385"/>
      <c r="BA52" s="431">
        <f t="shared" si="11"/>
        <v>0</v>
      </c>
      <c r="BB52" s="385"/>
      <c r="BC52" s="431">
        <f t="shared" si="7"/>
        <v>0</v>
      </c>
      <c r="BD52" s="385"/>
      <c r="BE52" s="431">
        <f t="shared" si="8"/>
        <v>0</v>
      </c>
      <c r="BF52" s="385"/>
      <c r="BG52" s="431">
        <f t="shared" si="9"/>
        <v>0</v>
      </c>
      <c r="BH52" s="385"/>
      <c r="BI52" s="445">
        <f t="shared" si="10"/>
        <v>0</v>
      </c>
      <c r="BJ52" s="317" t="s">
        <v>920</v>
      </c>
      <c r="BK52" s="713"/>
      <c r="BL52" s="599" t="s">
        <v>868</v>
      </c>
      <c r="BM52" s="769" t="s">
        <v>921</v>
      </c>
    </row>
    <row r="53" spans="1:65" ht="14.25" customHeight="1">
      <c r="A53" s="498" t="s">
        <v>1623</v>
      </c>
      <c r="B53" s="130" t="s">
        <v>160</v>
      </c>
      <c r="C53" s="129" t="s">
        <v>87</v>
      </c>
      <c r="D53" s="496" t="s">
        <v>161</v>
      </c>
      <c r="E53" s="497" t="s">
        <v>162</v>
      </c>
      <c r="F53" s="975"/>
      <c r="G53" s="110">
        <v>2023</v>
      </c>
      <c r="H53" s="319" t="s">
        <v>1649</v>
      </c>
      <c r="I53" s="169" t="s">
        <v>174</v>
      </c>
      <c r="J53" s="326">
        <v>14</v>
      </c>
      <c r="K53" s="169" t="s">
        <v>172</v>
      </c>
      <c r="L53" s="169" t="s">
        <v>167</v>
      </c>
      <c r="M53" s="327" t="s">
        <v>900</v>
      </c>
      <c r="N53" s="55">
        <v>5.97</v>
      </c>
      <c r="O53" s="55">
        <v>5.97</v>
      </c>
      <c r="P53" s="55">
        <v>5.97</v>
      </c>
      <c r="Q53" s="55">
        <v>5.97</v>
      </c>
      <c r="R53" s="55">
        <v>6.61</v>
      </c>
      <c r="S53" s="55">
        <v>6.61</v>
      </c>
      <c r="T53" s="55">
        <v>6.61</v>
      </c>
      <c r="U53" s="55">
        <v>6.61</v>
      </c>
      <c r="V53" s="55">
        <v>6.61</v>
      </c>
      <c r="W53" s="55">
        <v>6.61</v>
      </c>
      <c r="X53" s="55">
        <v>6.61</v>
      </c>
      <c r="Y53" s="55">
        <v>6.61</v>
      </c>
      <c r="Z53" s="147">
        <v>0.97</v>
      </c>
      <c r="AA53" s="147">
        <v>0.97</v>
      </c>
      <c r="AB53" s="147">
        <v>0.97</v>
      </c>
      <c r="AC53" s="147">
        <v>0</v>
      </c>
      <c r="AD53" s="147">
        <v>0.33</v>
      </c>
      <c r="AE53" s="147">
        <v>0.33</v>
      </c>
      <c r="AF53" s="147">
        <v>0.33</v>
      </c>
      <c r="AG53" s="147">
        <v>0.33</v>
      </c>
      <c r="AH53" s="147">
        <v>0.33</v>
      </c>
      <c r="AI53" s="147">
        <v>0.33</v>
      </c>
      <c r="AJ53" s="147">
        <v>0.33</v>
      </c>
      <c r="AK53" s="116">
        <v>0.33</v>
      </c>
      <c r="AL53" s="397"/>
      <c r="AM53" s="431">
        <f t="shared" si="0"/>
        <v>0</v>
      </c>
      <c r="AN53" s="385"/>
      <c r="AO53" s="376">
        <f t="shared" si="46"/>
        <v>0</v>
      </c>
      <c r="AP53" s="385">
        <v>1440</v>
      </c>
      <c r="AQ53" s="431">
        <f t="shared" si="2"/>
        <v>1396.8</v>
      </c>
      <c r="AR53" s="385"/>
      <c r="AS53" s="431">
        <f t="shared" si="47"/>
        <v>0</v>
      </c>
      <c r="AT53" s="385"/>
      <c r="AU53" s="431">
        <f t="shared" si="48"/>
        <v>0</v>
      </c>
      <c r="AV53" s="385"/>
      <c r="AW53" s="431">
        <f t="shared" si="49"/>
        <v>0</v>
      </c>
      <c r="AX53" s="385"/>
      <c r="AY53" s="431">
        <f t="shared" si="6"/>
        <v>0</v>
      </c>
      <c r="AZ53" s="385"/>
      <c r="BA53" s="431">
        <f t="shared" si="11"/>
        <v>0</v>
      </c>
      <c r="BB53" s="385"/>
      <c r="BC53" s="431">
        <f t="shared" si="7"/>
        <v>0</v>
      </c>
      <c r="BD53" s="385"/>
      <c r="BE53" s="431">
        <f t="shared" si="8"/>
        <v>0</v>
      </c>
      <c r="BF53" s="385"/>
      <c r="BG53" s="431">
        <f t="shared" si="9"/>
        <v>0</v>
      </c>
      <c r="BH53" s="385"/>
      <c r="BI53" s="445">
        <f t="shared" si="10"/>
        <v>0</v>
      </c>
      <c r="BJ53" s="317" t="s">
        <v>922</v>
      </c>
      <c r="BK53" s="713"/>
      <c r="BL53" s="599" t="s">
        <v>868</v>
      </c>
      <c r="BM53" s="769" t="s">
        <v>923</v>
      </c>
    </row>
    <row r="54" spans="1:65" ht="14.25" customHeight="1">
      <c r="A54" s="493" t="s">
        <v>1623</v>
      </c>
      <c r="B54" s="130" t="s">
        <v>160</v>
      </c>
      <c r="C54" s="129" t="s">
        <v>87</v>
      </c>
      <c r="D54" s="496" t="s">
        <v>161</v>
      </c>
      <c r="E54" s="497" t="s">
        <v>162</v>
      </c>
      <c r="F54" s="975"/>
      <c r="G54" s="110">
        <v>2023</v>
      </c>
      <c r="H54" s="319" t="s">
        <v>916</v>
      </c>
      <c r="I54" s="176" t="s">
        <v>165</v>
      </c>
      <c r="J54" s="330">
        <v>16</v>
      </c>
      <c r="K54" s="176" t="s">
        <v>172</v>
      </c>
      <c r="L54" s="176" t="s">
        <v>167</v>
      </c>
      <c r="M54" s="642" t="s">
        <v>1646</v>
      </c>
      <c r="N54" s="55">
        <v>10.25</v>
      </c>
      <c r="O54" s="55">
        <v>10.25</v>
      </c>
      <c r="P54" s="55">
        <v>10.25</v>
      </c>
      <c r="Q54" s="55">
        <v>10.25</v>
      </c>
      <c r="R54" s="55">
        <v>10.95</v>
      </c>
      <c r="S54" s="55">
        <v>10.95</v>
      </c>
      <c r="T54" s="55">
        <v>10.95</v>
      </c>
      <c r="U54" s="55">
        <v>10.95</v>
      </c>
      <c r="V54" s="55">
        <v>10.95</v>
      </c>
      <c r="W54" s="55">
        <v>10.95</v>
      </c>
      <c r="X54" s="55">
        <v>10.95</v>
      </c>
      <c r="Y54" s="55">
        <v>10.95</v>
      </c>
      <c r="Z54" s="147">
        <v>1.04</v>
      </c>
      <c r="AA54" s="147">
        <v>1.04</v>
      </c>
      <c r="AB54" s="147">
        <v>1.04</v>
      </c>
      <c r="AC54" s="147">
        <v>0</v>
      </c>
      <c r="AD54" s="147">
        <v>0.34</v>
      </c>
      <c r="AE54" s="147">
        <v>0.34</v>
      </c>
      <c r="AF54" s="147">
        <v>0.34</v>
      </c>
      <c r="AG54" s="147">
        <v>0.34</v>
      </c>
      <c r="AH54" s="147">
        <v>0.34</v>
      </c>
      <c r="AI54" s="147">
        <v>0.34</v>
      </c>
      <c r="AJ54" s="147">
        <v>0.34</v>
      </c>
      <c r="AK54" s="116">
        <v>0.34</v>
      </c>
      <c r="AL54" s="397"/>
      <c r="AM54" s="431">
        <f t="shared" si="0"/>
        <v>0</v>
      </c>
      <c r="AN54" s="397"/>
      <c r="AO54" s="376">
        <f t="shared" si="46"/>
        <v>0</v>
      </c>
      <c r="AP54" s="397"/>
      <c r="AQ54" s="431">
        <f t="shared" si="2"/>
        <v>0</v>
      </c>
      <c r="AR54" s="385"/>
      <c r="AS54" s="431">
        <f t="shared" si="47"/>
        <v>0</v>
      </c>
      <c r="AT54" s="385"/>
      <c r="AU54" s="431">
        <f t="shared" si="48"/>
        <v>0</v>
      </c>
      <c r="AV54" s="385"/>
      <c r="AW54" s="431">
        <f t="shared" si="49"/>
        <v>0</v>
      </c>
      <c r="AX54" s="385"/>
      <c r="AY54" s="431">
        <f t="shared" si="6"/>
        <v>0</v>
      </c>
      <c r="AZ54" s="385"/>
      <c r="BA54" s="431">
        <f t="shared" si="11"/>
        <v>0</v>
      </c>
      <c r="BB54" s="385"/>
      <c r="BC54" s="431">
        <f t="shared" si="7"/>
        <v>0</v>
      </c>
      <c r="BD54" s="385"/>
      <c r="BE54" s="431">
        <f t="shared" si="8"/>
        <v>0</v>
      </c>
      <c r="BF54" s="385"/>
      <c r="BG54" s="431">
        <f t="shared" si="9"/>
        <v>0</v>
      </c>
      <c r="BH54" s="385"/>
      <c r="BI54" s="445">
        <f t="shared" si="10"/>
        <v>0</v>
      </c>
      <c r="BJ54" s="317" t="s">
        <v>924</v>
      </c>
      <c r="BK54" s="713"/>
      <c r="BL54" s="599" t="s">
        <v>868</v>
      </c>
      <c r="BM54" s="769" t="s">
        <v>915</v>
      </c>
    </row>
    <row r="55" spans="1:65" ht="14.25" customHeight="1">
      <c r="A55" s="498" t="s">
        <v>1623</v>
      </c>
      <c r="B55" s="130" t="s">
        <v>160</v>
      </c>
      <c r="C55" s="129" t="s">
        <v>87</v>
      </c>
      <c r="D55" s="496" t="s">
        <v>161</v>
      </c>
      <c r="E55" s="497" t="s">
        <v>162</v>
      </c>
      <c r="F55" s="975"/>
      <c r="G55" s="110">
        <v>2023</v>
      </c>
      <c r="H55" s="319" t="s">
        <v>916</v>
      </c>
      <c r="I55" s="169" t="s">
        <v>174</v>
      </c>
      <c r="J55" s="326">
        <v>16</v>
      </c>
      <c r="K55" s="169" t="s">
        <v>172</v>
      </c>
      <c r="L55" s="169" t="s">
        <v>167</v>
      </c>
      <c r="M55" s="642" t="s">
        <v>1646</v>
      </c>
      <c r="N55" s="55">
        <v>6.0799999999999992</v>
      </c>
      <c r="O55" s="55">
        <v>6.0799999999999992</v>
      </c>
      <c r="P55" s="55">
        <v>6.0799999999999992</v>
      </c>
      <c r="Q55" s="55">
        <v>6.0799999999999992</v>
      </c>
      <c r="R55" s="55">
        <v>6.78</v>
      </c>
      <c r="S55" s="55">
        <v>6.78</v>
      </c>
      <c r="T55" s="55">
        <v>6.78</v>
      </c>
      <c r="U55" s="55">
        <v>6.78</v>
      </c>
      <c r="V55" s="55">
        <v>6.78</v>
      </c>
      <c r="W55" s="55">
        <v>6.78</v>
      </c>
      <c r="X55" s="55">
        <v>6.78</v>
      </c>
      <c r="Y55" s="55">
        <v>6.78</v>
      </c>
      <c r="Z55" s="147">
        <v>0.41</v>
      </c>
      <c r="AA55" s="147">
        <v>0.41</v>
      </c>
      <c r="AB55" s="147">
        <v>0.41</v>
      </c>
      <c r="AC55" s="147">
        <v>0</v>
      </c>
      <c r="AD55" s="147">
        <v>0</v>
      </c>
      <c r="AE55" s="147">
        <v>0</v>
      </c>
      <c r="AF55" s="147">
        <v>0</v>
      </c>
      <c r="AG55" s="147">
        <v>0</v>
      </c>
      <c r="AH55" s="147">
        <v>0</v>
      </c>
      <c r="AI55" s="147">
        <v>0</v>
      </c>
      <c r="AJ55" s="147">
        <v>0</v>
      </c>
      <c r="AK55" s="116">
        <v>0</v>
      </c>
      <c r="AL55" s="397"/>
      <c r="AM55" s="431">
        <f t="shared" si="0"/>
        <v>0</v>
      </c>
      <c r="AN55" s="397"/>
      <c r="AO55" s="376">
        <f t="shared" si="46"/>
        <v>0</v>
      </c>
      <c r="AP55" s="397"/>
      <c r="AQ55" s="431">
        <f t="shared" ref="AQ55:AQ118" si="50">AB55*AP55</f>
        <v>0</v>
      </c>
      <c r="AR55" s="385"/>
      <c r="AS55" s="431">
        <f t="shared" si="47"/>
        <v>0</v>
      </c>
      <c r="AT55" s="385"/>
      <c r="AU55" s="431">
        <f t="shared" si="48"/>
        <v>0</v>
      </c>
      <c r="AV55" s="385"/>
      <c r="AW55" s="431">
        <f t="shared" si="49"/>
        <v>0</v>
      </c>
      <c r="AX55" s="385"/>
      <c r="AY55" s="431">
        <f t="shared" ref="AY55:AY73" si="51">AF55*AX55</f>
        <v>0</v>
      </c>
      <c r="AZ55" s="385"/>
      <c r="BA55" s="431">
        <f t="shared" si="11"/>
        <v>0</v>
      </c>
      <c r="BB55" s="385"/>
      <c r="BC55" s="431">
        <f t="shared" ref="BC55:BC73" si="52">AH55*BB55</f>
        <v>0</v>
      </c>
      <c r="BD55" s="385"/>
      <c r="BE55" s="431">
        <f t="shared" ref="BE55:BE79" si="53">AI55*BD55</f>
        <v>0</v>
      </c>
      <c r="BF55" s="385"/>
      <c r="BG55" s="431">
        <f t="shared" ref="BG55:BG79" si="54">AJ55*BF55</f>
        <v>0</v>
      </c>
      <c r="BH55" s="385"/>
      <c r="BI55" s="445">
        <f t="shared" ref="BI55:BI79" si="55">AK55*BH55</f>
        <v>0</v>
      </c>
      <c r="BJ55" s="317" t="s">
        <v>925</v>
      </c>
      <c r="BK55" s="713"/>
      <c r="BL55" s="599" t="s">
        <v>868</v>
      </c>
      <c r="BM55" s="769" t="s">
        <v>918</v>
      </c>
    </row>
    <row r="56" spans="1:65" ht="14.25" customHeight="1">
      <c r="A56" s="493" t="s">
        <v>1623</v>
      </c>
      <c r="B56" s="130" t="s">
        <v>160</v>
      </c>
      <c r="C56" s="129" t="s">
        <v>87</v>
      </c>
      <c r="D56" s="496" t="s">
        <v>161</v>
      </c>
      <c r="E56" s="497" t="s">
        <v>162</v>
      </c>
      <c r="F56" s="975"/>
      <c r="G56" s="110">
        <v>2023</v>
      </c>
      <c r="H56" s="319" t="s">
        <v>1649</v>
      </c>
      <c r="I56" s="169" t="s">
        <v>165</v>
      </c>
      <c r="J56" s="326">
        <v>14</v>
      </c>
      <c r="K56" s="169" t="s">
        <v>172</v>
      </c>
      <c r="L56" s="169" t="s">
        <v>167</v>
      </c>
      <c r="M56" s="642" t="s">
        <v>1646</v>
      </c>
      <c r="N56" s="55">
        <v>9.77</v>
      </c>
      <c r="O56" s="55">
        <v>9.77</v>
      </c>
      <c r="P56" s="55">
        <v>9.77</v>
      </c>
      <c r="Q56" s="55">
        <v>9.77</v>
      </c>
      <c r="R56" s="55">
        <v>10.41</v>
      </c>
      <c r="S56" s="55">
        <v>10.41</v>
      </c>
      <c r="T56" s="55">
        <v>10.41</v>
      </c>
      <c r="U56" s="55">
        <v>10.41</v>
      </c>
      <c r="V56" s="55">
        <v>10.41</v>
      </c>
      <c r="W56" s="55">
        <v>10.41</v>
      </c>
      <c r="X56" s="55">
        <v>10.41</v>
      </c>
      <c r="Y56" s="55">
        <v>10.41</v>
      </c>
      <c r="Z56" s="306">
        <v>1.65</v>
      </c>
      <c r="AA56" s="306">
        <v>1.65</v>
      </c>
      <c r="AB56" s="306">
        <v>1.65</v>
      </c>
      <c r="AC56" s="306">
        <v>0</v>
      </c>
      <c r="AD56" s="306">
        <v>1.01</v>
      </c>
      <c r="AE56" s="306">
        <v>1.01</v>
      </c>
      <c r="AF56" s="306">
        <v>1.01</v>
      </c>
      <c r="AG56" s="306">
        <v>1.01</v>
      </c>
      <c r="AH56" s="306">
        <v>1.01</v>
      </c>
      <c r="AI56" s="306">
        <v>1.01</v>
      </c>
      <c r="AJ56" s="306">
        <v>1.01</v>
      </c>
      <c r="AK56" s="822">
        <v>1.01</v>
      </c>
      <c r="AL56" s="397"/>
      <c r="AM56" s="431">
        <f t="shared" si="0"/>
        <v>0</v>
      </c>
      <c r="AN56" s="397"/>
      <c r="AO56" s="376">
        <f t="shared" si="46"/>
        <v>0</v>
      </c>
      <c r="AP56" s="397"/>
      <c r="AQ56" s="431">
        <f t="shared" si="50"/>
        <v>0</v>
      </c>
      <c r="AR56" s="386"/>
      <c r="AS56" s="431">
        <f t="shared" si="47"/>
        <v>0</v>
      </c>
      <c r="AT56" s="386"/>
      <c r="AU56" s="431">
        <f t="shared" si="48"/>
        <v>0</v>
      </c>
      <c r="AV56" s="386"/>
      <c r="AW56" s="431">
        <f t="shared" si="49"/>
        <v>0</v>
      </c>
      <c r="AX56" s="386"/>
      <c r="AY56" s="431">
        <f t="shared" si="51"/>
        <v>0</v>
      </c>
      <c r="AZ56" s="386"/>
      <c r="BA56" s="431">
        <f t="shared" si="11"/>
        <v>0</v>
      </c>
      <c r="BB56" s="386"/>
      <c r="BC56" s="431">
        <f t="shared" si="52"/>
        <v>0</v>
      </c>
      <c r="BD56" s="385"/>
      <c r="BE56" s="431">
        <f t="shared" si="53"/>
        <v>0</v>
      </c>
      <c r="BF56" s="385"/>
      <c r="BG56" s="431">
        <f t="shared" si="54"/>
        <v>0</v>
      </c>
      <c r="BH56" s="385"/>
      <c r="BI56" s="445">
        <f t="shared" si="55"/>
        <v>0</v>
      </c>
      <c r="BJ56" s="317" t="s">
        <v>926</v>
      </c>
      <c r="BK56" s="713"/>
      <c r="BL56" s="599" t="s">
        <v>868</v>
      </c>
      <c r="BM56" s="769" t="s">
        <v>921</v>
      </c>
    </row>
    <row r="57" spans="1:65" ht="14.25" customHeight="1">
      <c r="A57" s="498" t="s">
        <v>1623</v>
      </c>
      <c r="B57" s="130" t="s">
        <v>160</v>
      </c>
      <c r="C57" s="129" t="s">
        <v>87</v>
      </c>
      <c r="D57" s="496" t="s">
        <v>161</v>
      </c>
      <c r="E57" s="497" t="s">
        <v>162</v>
      </c>
      <c r="F57" s="975"/>
      <c r="G57" s="110">
        <v>2023</v>
      </c>
      <c r="H57" s="319" t="s">
        <v>1649</v>
      </c>
      <c r="I57" s="169" t="s">
        <v>174</v>
      </c>
      <c r="J57" s="326">
        <v>14</v>
      </c>
      <c r="K57" s="169" t="s">
        <v>172</v>
      </c>
      <c r="L57" s="169" t="s">
        <v>167</v>
      </c>
      <c r="M57" s="642" t="s">
        <v>1646</v>
      </c>
      <c r="N57" s="55">
        <v>5.9899999999999993</v>
      </c>
      <c r="O57" s="55">
        <v>5.9899999999999993</v>
      </c>
      <c r="P57" s="55">
        <v>5.9899999999999993</v>
      </c>
      <c r="Q57" s="55">
        <v>5.9899999999999993</v>
      </c>
      <c r="R57" s="55">
        <v>6.63</v>
      </c>
      <c r="S57" s="55">
        <v>6.63</v>
      </c>
      <c r="T57" s="55">
        <v>6.63</v>
      </c>
      <c r="U57" s="55">
        <v>6.63</v>
      </c>
      <c r="V57" s="55">
        <v>6.63</v>
      </c>
      <c r="W57" s="55">
        <v>6.63</v>
      </c>
      <c r="X57" s="55">
        <v>6.63</v>
      </c>
      <c r="Y57" s="55">
        <v>6.63</v>
      </c>
      <c r="Z57" s="306">
        <v>0.97</v>
      </c>
      <c r="AA57" s="306">
        <v>0.97</v>
      </c>
      <c r="AB57" s="306">
        <v>0.97</v>
      </c>
      <c r="AC57" s="306">
        <v>0</v>
      </c>
      <c r="AD57" s="306">
        <v>0.33</v>
      </c>
      <c r="AE57" s="306">
        <v>0.33</v>
      </c>
      <c r="AF57" s="147">
        <v>0.33</v>
      </c>
      <c r="AG57" s="306">
        <v>0.33</v>
      </c>
      <c r="AH57" s="306">
        <v>0.33</v>
      </c>
      <c r="AI57" s="306">
        <v>0.33</v>
      </c>
      <c r="AJ57" s="306">
        <v>0.33</v>
      </c>
      <c r="AK57" s="822">
        <v>0.33</v>
      </c>
      <c r="AL57" s="397"/>
      <c r="AM57" s="431">
        <f t="shared" si="0"/>
        <v>0</v>
      </c>
      <c r="AN57" s="385"/>
      <c r="AO57" s="376">
        <f t="shared" si="46"/>
        <v>0</v>
      </c>
      <c r="AP57" s="385"/>
      <c r="AQ57" s="431">
        <f t="shared" si="50"/>
        <v>0</v>
      </c>
      <c r="AR57" s="386"/>
      <c r="AS57" s="431">
        <f t="shared" si="47"/>
        <v>0</v>
      </c>
      <c r="AT57" s="386"/>
      <c r="AU57" s="431">
        <f t="shared" si="48"/>
        <v>0</v>
      </c>
      <c r="AV57" s="386"/>
      <c r="AW57" s="431">
        <f t="shared" si="49"/>
        <v>0</v>
      </c>
      <c r="AX57" s="386"/>
      <c r="AY57" s="431">
        <f t="shared" si="51"/>
        <v>0</v>
      </c>
      <c r="AZ57" s="386"/>
      <c r="BA57" s="431">
        <f t="shared" si="11"/>
        <v>0</v>
      </c>
      <c r="BB57" s="386"/>
      <c r="BC57" s="431">
        <f t="shared" si="52"/>
        <v>0</v>
      </c>
      <c r="BD57" s="385"/>
      <c r="BE57" s="431">
        <f t="shared" si="53"/>
        <v>0</v>
      </c>
      <c r="BF57" s="385"/>
      <c r="BG57" s="431">
        <f t="shared" si="54"/>
        <v>0</v>
      </c>
      <c r="BH57" s="385"/>
      <c r="BI57" s="445">
        <f t="shared" si="55"/>
        <v>0</v>
      </c>
      <c r="BJ57" s="317" t="s">
        <v>927</v>
      </c>
      <c r="BK57" s="713"/>
      <c r="BL57" s="599" t="s">
        <v>868</v>
      </c>
      <c r="BM57" s="769" t="s">
        <v>923</v>
      </c>
    </row>
    <row r="58" spans="1:65" ht="14.25" customHeight="1">
      <c r="A58" s="498" t="s">
        <v>1650</v>
      </c>
      <c r="B58" s="130" t="s">
        <v>160</v>
      </c>
      <c r="C58" s="129" t="s">
        <v>87</v>
      </c>
      <c r="D58" s="496" t="s">
        <v>161</v>
      </c>
      <c r="E58" s="497" t="s">
        <v>162</v>
      </c>
      <c r="F58" s="975"/>
      <c r="G58" s="110"/>
      <c r="H58" s="319"/>
      <c r="I58" s="169"/>
      <c r="J58" s="326"/>
      <c r="K58" s="169"/>
      <c r="L58" s="169"/>
      <c r="M58" s="642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306"/>
      <c r="AA58" s="306"/>
      <c r="AB58" s="306"/>
      <c r="AC58" s="306"/>
      <c r="AD58" s="306"/>
      <c r="AE58" s="306"/>
      <c r="AF58" s="147"/>
      <c r="AG58" s="306"/>
      <c r="AH58" s="306"/>
      <c r="AI58" s="306"/>
      <c r="AJ58" s="306"/>
      <c r="AK58" s="822"/>
      <c r="AL58" s="397"/>
      <c r="AM58" s="431"/>
      <c r="AN58" s="397"/>
      <c r="AO58" s="376"/>
      <c r="AP58" s="397"/>
      <c r="AQ58" s="431"/>
      <c r="AR58" s="386"/>
      <c r="AS58" s="431"/>
      <c r="AT58" s="386"/>
      <c r="AU58" s="431"/>
      <c r="AV58" s="386"/>
      <c r="AW58" s="431"/>
      <c r="AX58" s="386"/>
      <c r="AY58" s="431"/>
      <c r="AZ58" s="386"/>
      <c r="BA58" s="431"/>
      <c r="BB58" s="386"/>
      <c r="BC58" s="431"/>
      <c r="BD58" s="385"/>
      <c r="BE58" s="431"/>
      <c r="BF58" s="385"/>
      <c r="BG58" s="431"/>
      <c r="BH58" s="385"/>
      <c r="BI58" s="445"/>
      <c r="BK58" s="713"/>
      <c r="BL58" s="599"/>
      <c r="BM58" s="769"/>
    </row>
    <row r="59" spans="1:65" ht="14.25" customHeight="1">
      <c r="A59" s="498" t="s">
        <v>1651</v>
      </c>
      <c r="B59" s="130" t="s">
        <v>160</v>
      </c>
      <c r="C59" s="129" t="s">
        <v>87</v>
      </c>
      <c r="D59" s="496" t="s">
        <v>161</v>
      </c>
      <c r="E59" s="497" t="s">
        <v>162</v>
      </c>
      <c r="F59" s="975"/>
      <c r="G59" s="110"/>
      <c r="H59" s="319"/>
      <c r="I59" s="169"/>
      <c r="J59" s="326"/>
      <c r="K59" s="169"/>
      <c r="L59" s="169"/>
      <c r="M59" s="642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306"/>
      <c r="AA59" s="306"/>
      <c r="AB59" s="306"/>
      <c r="AC59" s="306"/>
      <c r="AD59" s="306"/>
      <c r="AE59" s="306"/>
      <c r="AF59" s="147"/>
      <c r="AG59" s="306"/>
      <c r="AH59" s="306"/>
      <c r="AI59" s="306"/>
      <c r="AJ59" s="306"/>
      <c r="AK59" s="822"/>
      <c r="AL59" s="397"/>
      <c r="AM59" s="431"/>
      <c r="AN59" s="397"/>
      <c r="AO59" s="376"/>
      <c r="AP59" s="397"/>
      <c r="AQ59" s="431"/>
      <c r="AR59" s="386"/>
      <c r="AS59" s="431"/>
      <c r="AT59" s="386"/>
      <c r="AU59" s="431"/>
      <c r="AV59" s="386"/>
      <c r="AW59" s="431"/>
      <c r="AX59" s="386"/>
      <c r="AY59" s="431"/>
      <c r="AZ59" s="386"/>
      <c r="BA59" s="431"/>
      <c r="BB59" s="386"/>
      <c r="BC59" s="431"/>
      <c r="BD59" s="385"/>
      <c r="BE59" s="431"/>
      <c r="BF59" s="385"/>
      <c r="BG59" s="431"/>
      <c r="BH59" s="385"/>
      <c r="BI59" s="445"/>
      <c r="BK59" s="713"/>
      <c r="BL59" s="599"/>
      <c r="BM59" s="769"/>
    </row>
    <row r="60" spans="1:65" ht="14.25" customHeight="1">
      <c r="A60" s="498" t="s">
        <v>1652</v>
      </c>
      <c r="B60" s="130" t="s">
        <v>160</v>
      </c>
      <c r="C60" s="129" t="s">
        <v>87</v>
      </c>
      <c r="D60" s="496" t="s">
        <v>161</v>
      </c>
      <c r="E60" s="497" t="s">
        <v>162</v>
      </c>
      <c r="F60" s="975"/>
      <c r="G60" s="110"/>
      <c r="H60" s="319"/>
      <c r="I60" s="169"/>
      <c r="J60" s="326"/>
      <c r="K60" s="169"/>
      <c r="L60" s="169"/>
      <c r="M60" s="642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306"/>
      <c r="AA60" s="306"/>
      <c r="AB60" s="306"/>
      <c r="AC60" s="306"/>
      <c r="AD60" s="306"/>
      <c r="AE60" s="306"/>
      <c r="AF60" s="147"/>
      <c r="AG60" s="306"/>
      <c r="AH60" s="306"/>
      <c r="AI60" s="306"/>
      <c r="AJ60" s="306"/>
      <c r="AK60" s="822"/>
      <c r="AL60" s="397"/>
      <c r="AM60" s="431"/>
      <c r="AN60" s="397"/>
      <c r="AO60" s="376"/>
      <c r="AP60" s="397"/>
      <c r="AQ60" s="431"/>
      <c r="AR60" s="386"/>
      <c r="AS60" s="431"/>
      <c r="AT60" s="386"/>
      <c r="AU60" s="431"/>
      <c r="AV60" s="386"/>
      <c r="AW60" s="431"/>
      <c r="AX60" s="386"/>
      <c r="AY60" s="431"/>
      <c r="AZ60" s="386"/>
      <c r="BA60" s="431"/>
      <c r="BB60" s="386"/>
      <c r="BC60" s="431"/>
      <c r="BD60" s="385"/>
      <c r="BE60" s="431"/>
      <c r="BF60" s="385"/>
      <c r="BG60" s="431"/>
      <c r="BH60" s="385"/>
      <c r="BI60" s="445"/>
      <c r="BK60" s="713"/>
      <c r="BL60" s="599"/>
      <c r="BM60" s="769"/>
    </row>
    <row r="61" spans="1:65" ht="14.25" customHeight="1">
      <c r="A61" s="498" t="s">
        <v>1652</v>
      </c>
      <c r="B61" s="130" t="s">
        <v>160</v>
      </c>
      <c r="C61" s="129" t="s">
        <v>87</v>
      </c>
      <c r="D61" s="496" t="s">
        <v>161</v>
      </c>
      <c r="E61" s="497" t="s">
        <v>162</v>
      </c>
      <c r="F61" s="975"/>
      <c r="G61" s="110"/>
      <c r="H61" s="319"/>
      <c r="I61" s="169"/>
      <c r="J61" s="326"/>
      <c r="K61" s="169"/>
      <c r="L61" s="169"/>
      <c r="M61" s="642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306"/>
      <c r="AA61" s="306"/>
      <c r="AB61" s="306"/>
      <c r="AC61" s="306"/>
      <c r="AD61" s="306"/>
      <c r="AE61" s="306"/>
      <c r="AF61" s="147"/>
      <c r="AG61" s="306"/>
      <c r="AH61" s="306"/>
      <c r="AI61" s="306"/>
      <c r="AJ61" s="306"/>
      <c r="AK61" s="822"/>
      <c r="AL61" s="397"/>
      <c r="AM61" s="431"/>
      <c r="AN61" s="397"/>
      <c r="AO61" s="376"/>
      <c r="AP61" s="397"/>
      <c r="AQ61" s="431"/>
      <c r="AR61" s="386"/>
      <c r="AS61" s="431"/>
      <c r="AT61" s="386"/>
      <c r="AU61" s="431"/>
      <c r="AV61" s="386"/>
      <c r="AW61" s="431"/>
      <c r="AX61" s="386"/>
      <c r="AY61" s="431"/>
      <c r="AZ61" s="386"/>
      <c r="BA61" s="431"/>
      <c r="BB61" s="386"/>
      <c r="BC61" s="431"/>
      <c r="BD61" s="385"/>
      <c r="BE61" s="431"/>
      <c r="BF61" s="385"/>
      <c r="BG61" s="431"/>
      <c r="BH61" s="385"/>
      <c r="BI61" s="445"/>
      <c r="BK61" s="713"/>
      <c r="BL61" s="599"/>
      <c r="BM61" s="769"/>
    </row>
    <row r="62" spans="1:65" ht="14.25" customHeight="1">
      <c r="A62" s="493"/>
      <c r="B62" s="130"/>
      <c r="C62" s="129"/>
      <c r="D62" s="510"/>
      <c r="E62" s="511"/>
      <c r="F62" s="975"/>
      <c r="G62" s="110"/>
      <c r="H62" s="326"/>
      <c r="I62" s="176"/>
      <c r="J62" s="330"/>
      <c r="K62" s="176"/>
      <c r="L62" s="176"/>
      <c r="M62" s="327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306"/>
      <c r="AA62" s="306"/>
      <c r="AB62" s="306"/>
      <c r="AC62" s="306"/>
      <c r="AD62" s="306"/>
      <c r="AE62" s="306"/>
      <c r="AF62" s="147"/>
      <c r="AG62" s="306"/>
      <c r="AH62" s="306"/>
      <c r="AI62" s="306"/>
      <c r="AJ62" s="306"/>
      <c r="AK62" s="822"/>
      <c r="AL62" s="397"/>
      <c r="AM62" s="431"/>
      <c r="AN62" s="397"/>
      <c r="AO62" s="376"/>
      <c r="AP62" s="397"/>
      <c r="AQ62" s="431"/>
      <c r="AR62" s="386"/>
      <c r="AS62" s="431"/>
      <c r="AT62" s="386"/>
      <c r="AU62" s="431"/>
      <c r="AV62" s="386"/>
      <c r="AW62" s="431"/>
      <c r="AX62" s="386"/>
      <c r="AY62" s="431"/>
      <c r="AZ62" s="386"/>
      <c r="BA62" s="431"/>
      <c r="BB62" s="386"/>
      <c r="BC62" s="431"/>
      <c r="BD62" s="385"/>
      <c r="BE62" s="431"/>
      <c r="BF62" s="385"/>
      <c r="BG62" s="431"/>
      <c r="BH62" s="385"/>
      <c r="BI62" s="445"/>
      <c r="BK62" s="713"/>
      <c r="BL62" s="599"/>
      <c r="BM62" s="599"/>
    </row>
    <row r="63" spans="1:65" ht="14.25" customHeight="1">
      <c r="A63" s="498"/>
      <c r="B63" s="130"/>
      <c r="C63" s="129"/>
      <c r="D63" s="510"/>
      <c r="E63" s="511"/>
      <c r="F63" s="978"/>
      <c r="G63" s="110"/>
      <c r="H63" s="326"/>
      <c r="I63" s="169"/>
      <c r="J63" s="326"/>
      <c r="K63" s="169"/>
      <c r="L63" s="169"/>
      <c r="M63" s="327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306"/>
      <c r="AA63" s="306"/>
      <c r="AB63" s="306"/>
      <c r="AC63" s="306"/>
      <c r="AD63" s="306"/>
      <c r="AE63" s="306"/>
      <c r="AF63" s="147"/>
      <c r="AG63" s="306"/>
      <c r="AH63" s="306"/>
      <c r="AI63" s="306"/>
      <c r="AJ63" s="306"/>
      <c r="AK63" s="822"/>
      <c r="AL63" s="397"/>
      <c r="AM63" s="431"/>
      <c r="AN63" s="385"/>
      <c r="AO63" s="376"/>
      <c r="AP63" s="385"/>
      <c r="AQ63" s="431"/>
      <c r="AR63" s="386"/>
      <c r="AS63" s="431"/>
      <c r="AT63" s="386"/>
      <c r="AU63" s="431"/>
      <c r="AV63" s="386"/>
      <c r="AW63" s="431"/>
      <c r="AX63" s="386"/>
      <c r="AY63" s="431"/>
      <c r="AZ63" s="386"/>
      <c r="BA63" s="431"/>
      <c r="BB63" s="386"/>
      <c r="BC63" s="431"/>
      <c r="BD63" s="385"/>
      <c r="BE63" s="431"/>
      <c r="BF63" s="385"/>
      <c r="BG63" s="431"/>
      <c r="BH63" s="385"/>
      <c r="BI63" s="445"/>
      <c r="BK63" s="713"/>
      <c r="BL63" s="599"/>
      <c r="BM63" s="599"/>
    </row>
    <row r="64" spans="1:65" ht="14.25" customHeight="1" thickBot="1">
      <c r="A64" s="493"/>
      <c r="B64" s="508"/>
      <c r="C64" s="509"/>
      <c r="D64" s="510"/>
      <c r="E64" s="511"/>
      <c r="F64" s="978"/>
      <c r="G64" s="110"/>
      <c r="H64" s="326"/>
      <c r="I64" s="169"/>
      <c r="J64" s="326"/>
      <c r="K64" s="169"/>
      <c r="L64" s="169"/>
      <c r="M64" s="327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111"/>
      <c r="AL64" s="398"/>
      <c r="AM64" s="432"/>
      <c r="AN64" s="387"/>
      <c r="AO64" s="436"/>
      <c r="AP64" s="387"/>
      <c r="AQ64" s="432"/>
      <c r="AR64" s="392"/>
      <c r="AS64" s="432"/>
      <c r="AT64" s="392"/>
      <c r="AU64" s="432"/>
      <c r="AV64" s="392"/>
      <c r="AW64" s="432"/>
      <c r="AX64" s="392"/>
      <c r="AY64" s="432"/>
      <c r="AZ64" s="392"/>
      <c r="BA64" s="432"/>
      <c r="BB64" s="387"/>
      <c r="BC64" s="432"/>
      <c r="BD64" s="387"/>
      <c r="BE64" s="432"/>
      <c r="BF64" s="387"/>
      <c r="BG64" s="432"/>
      <c r="BH64" s="387"/>
      <c r="BI64" s="446"/>
      <c r="BK64" s="713"/>
      <c r="BL64" s="599"/>
      <c r="BM64" s="599"/>
    </row>
    <row r="65" spans="1:65" ht="14.25" customHeight="1">
      <c r="A65" s="498" t="s">
        <v>1623</v>
      </c>
      <c r="B65" s="132" t="s">
        <v>160</v>
      </c>
      <c r="C65" s="131" t="s">
        <v>87</v>
      </c>
      <c r="D65" s="501" t="s">
        <v>161</v>
      </c>
      <c r="E65" s="506" t="s">
        <v>162</v>
      </c>
      <c r="F65" s="979" t="s">
        <v>478</v>
      </c>
      <c r="G65" s="108">
        <v>2022</v>
      </c>
      <c r="H65" s="105" t="s">
        <v>479</v>
      </c>
      <c r="I65" s="105" t="s">
        <v>165</v>
      </c>
      <c r="J65" s="325">
        <v>13</v>
      </c>
      <c r="K65" s="105" t="s">
        <v>181</v>
      </c>
      <c r="L65" s="105" t="s">
        <v>167</v>
      </c>
      <c r="M65" s="634" t="s">
        <v>900</v>
      </c>
      <c r="N65" s="63">
        <v>13.68</v>
      </c>
      <c r="O65" s="63">
        <v>13.68</v>
      </c>
      <c r="P65" s="63">
        <v>13.68</v>
      </c>
      <c r="Q65" s="63">
        <v>13.68</v>
      </c>
      <c r="R65" s="63">
        <v>14.32</v>
      </c>
      <c r="S65" s="63">
        <v>14.32</v>
      </c>
      <c r="T65" s="63">
        <v>14.32</v>
      </c>
      <c r="U65" s="63">
        <v>14.32</v>
      </c>
      <c r="V65" s="63">
        <v>14.32</v>
      </c>
      <c r="W65" s="63">
        <v>14.32</v>
      </c>
      <c r="X65" s="63">
        <v>14.32</v>
      </c>
      <c r="Y65" s="63">
        <v>14.32</v>
      </c>
      <c r="Z65" s="281">
        <v>3.16</v>
      </c>
      <c r="AA65" s="281">
        <v>3.16</v>
      </c>
      <c r="AB65" s="281">
        <v>3.16</v>
      </c>
      <c r="AC65" s="281">
        <v>0</v>
      </c>
      <c r="AD65" s="281">
        <v>2.52</v>
      </c>
      <c r="AE65" s="281">
        <v>2.52</v>
      </c>
      <c r="AF65" s="281">
        <v>2.52</v>
      </c>
      <c r="AG65" s="281">
        <v>2.52</v>
      </c>
      <c r="AH65" s="281">
        <v>2.52</v>
      </c>
      <c r="AI65" s="281">
        <v>2.52</v>
      </c>
      <c r="AJ65" s="281">
        <v>2.52</v>
      </c>
      <c r="AK65" s="823">
        <v>2.52</v>
      </c>
      <c r="AL65" s="396"/>
      <c r="AM65" s="431">
        <f t="shared" si="0"/>
        <v>0</v>
      </c>
      <c r="AN65" s="423"/>
      <c r="AO65" s="376">
        <f t="shared" si="46"/>
        <v>0</v>
      </c>
      <c r="AP65" s="423"/>
      <c r="AQ65" s="433">
        <f t="shared" si="50"/>
        <v>0</v>
      </c>
      <c r="AR65" s="423"/>
      <c r="AS65" s="433">
        <f t="shared" ref="AS65:AS73" si="56">AC65*AR65</f>
        <v>0</v>
      </c>
      <c r="AT65" s="388"/>
      <c r="AU65" s="433">
        <f t="shared" si="48"/>
        <v>0</v>
      </c>
      <c r="AV65" s="388"/>
      <c r="AW65" s="433">
        <f t="shared" si="49"/>
        <v>0</v>
      </c>
      <c r="AX65" s="388"/>
      <c r="AY65" s="433">
        <f t="shared" si="51"/>
        <v>0</v>
      </c>
      <c r="AZ65" s="388"/>
      <c r="BA65" s="433">
        <f t="shared" ref="BA65:BA73" si="57">AZ65*AG65</f>
        <v>0</v>
      </c>
      <c r="BB65" s="388"/>
      <c r="BC65" s="433">
        <f t="shared" si="52"/>
        <v>0</v>
      </c>
      <c r="BD65" s="388"/>
      <c r="BE65" s="433">
        <f t="shared" si="53"/>
        <v>0</v>
      </c>
      <c r="BF65" s="388"/>
      <c r="BG65" s="433">
        <f t="shared" si="54"/>
        <v>0</v>
      </c>
      <c r="BH65" s="388"/>
      <c r="BI65" s="447">
        <f t="shared" si="55"/>
        <v>0</v>
      </c>
      <c r="BJ65" s="317" t="s">
        <v>928</v>
      </c>
      <c r="BK65" s="713"/>
      <c r="BL65" s="599" t="s">
        <v>868</v>
      </c>
      <c r="BM65" s="770" t="s">
        <v>929</v>
      </c>
    </row>
    <row r="66" spans="1:65" ht="14.25" customHeight="1" thickBot="1">
      <c r="A66" s="863" t="s">
        <v>1623</v>
      </c>
      <c r="B66" s="135" t="s">
        <v>160</v>
      </c>
      <c r="C66" s="134" t="s">
        <v>87</v>
      </c>
      <c r="D66" s="499" t="s">
        <v>161</v>
      </c>
      <c r="E66" s="500" t="s">
        <v>162</v>
      </c>
      <c r="F66" s="980"/>
      <c r="G66" s="104">
        <v>2022</v>
      </c>
      <c r="H66" s="101" t="s">
        <v>479</v>
      </c>
      <c r="I66" s="101" t="s">
        <v>165</v>
      </c>
      <c r="J66" s="329">
        <v>13</v>
      </c>
      <c r="K66" s="101" t="s">
        <v>182</v>
      </c>
      <c r="L66" s="101" t="s">
        <v>167</v>
      </c>
      <c r="M66" s="636" t="s">
        <v>900</v>
      </c>
      <c r="N66" s="90">
        <v>15.11</v>
      </c>
      <c r="O66" s="90">
        <v>15.11</v>
      </c>
      <c r="P66" s="90">
        <v>15.11</v>
      </c>
      <c r="Q66" s="90">
        <v>15.11</v>
      </c>
      <c r="R66" s="90">
        <v>15.75</v>
      </c>
      <c r="S66" s="90">
        <v>15.75</v>
      </c>
      <c r="T66" s="90">
        <v>15.75</v>
      </c>
      <c r="U66" s="90">
        <v>15.75</v>
      </c>
      <c r="V66" s="90">
        <v>15.75</v>
      </c>
      <c r="W66" s="90">
        <v>15.75</v>
      </c>
      <c r="X66" s="90">
        <v>15.75</v>
      </c>
      <c r="Y66" s="90">
        <v>15.75</v>
      </c>
      <c r="Z66" s="233">
        <v>3.24</v>
      </c>
      <c r="AA66" s="233">
        <v>3.24</v>
      </c>
      <c r="AB66" s="233">
        <v>3.24</v>
      </c>
      <c r="AC66" s="233">
        <v>0</v>
      </c>
      <c r="AD66" s="233">
        <v>2.6</v>
      </c>
      <c r="AE66" s="233">
        <v>2.6</v>
      </c>
      <c r="AF66" s="233">
        <v>2.6</v>
      </c>
      <c r="AG66" s="233">
        <v>2.6</v>
      </c>
      <c r="AH66" s="233">
        <v>2.6</v>
      </c>
      <c r="AI66" s="233">
        <v>2.6</v>
      </c>
      <c r="AJ66" s="233">
        <v>2.6</v>
      </c>
      <c r="AK66" s="868">
        <v>2.6</v>
      </c>
      <c r="AL66" s="398"/>
      <c r="AM66" s="432">
        <f t="shared" si="0"/>
        <v>0</v>
      </c>
      <c r="AN66" s="392"/>
      <c r="AO66" s="436">
        <f t="shared" si="46"/>
        <v>0</v>
      </c>
      <c r="AP66" s="392"/>
      <c r="AQ66" s="432">
        <f t="shared" si="50"/>
        <v>0</v>
      </c>
      <c r="AR66" s="392"/>
      <c r="AS66" s="432">
        <f t="shared" si="56"/>
        <v>0</v>
      </c>
      <c r="AT66" s="392"/>
      <c r="AU66" s="432">
        <f t="shared" si="48"/>
        <v>0</v>
      </c>
      <c r="AV66" s="392"/>
      <c r="AW66" s="432">
        <f t="shared" si="49"/>
        <v>0</v>
      </c>
      <c r="AX66" s="392"/>
      <c r="AY66" s="432">
        <f t="shared" si="51"/>
        <v>0</v>
      </c>
      <c r="AZ66" s="392"/>
      <c r="BA66" s="432">
        <f t="shared" si="57"/>
        <v>0</v>
      </c>
      <c r="BB66" s="392"/>
      <c r="BC66" s="432">
        <f t="shared" si="52"/>
        <v>0</v>
      </c>
      <c r="BD66" s="392"/>
      <c r="BE66" s="432">
        <f t="shared" si="53"/>
        <v>0</v>
      </c>
      <c r="BF66" s="392"/>
      <c r="BG66" s="432">
        <f t="shared" si="54"/>
        <v>0</v>
      </c>
      <c r="BH66" s="392"/>
      <c r="BI66" s="446">
        <f t="shared" si="55"/>
        <v>0</v>
      </c>
      <c r="BJ66" s="317" t="s">
        <v>930</v>
      </c>
      <c r="BK66" s="713"/>
      <c r="BL66" s="599" t="s">
        <v>868</v>
      </c>
      <c r="BM66" s="770" t="s">
        <v>931</v>
      </c>
    </row>
    <row r="67" spans="1:65" ht="14.25" customHeight="1">
      <c r="A67" s="493" t="s">
        <v>1623</v>
      </c>
      <c r="B67" s="494"/>
      <c r="C67" s="495"/>
      <c r="D67" s="507"/>
      <c r="E67" s="497"/>
      <c r="F67" s="981"/>
      <c r="G67" s="110"/>
      <c r="H67" s="169" t="s">
        <v>477</v>
      </c>
      <c r="I67" s="169"/>
      <c r="J67" s="326"/>
      <c r="K67" s="169"/>
      <c r="L67" s="169"/>
      <c r="M67" s="327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16"/>
      <c r="AL67" s="397"/>
      <c r="AM67" s="431">
        <f t="shared" si="0"/>
        <v>0</v>
      </c>
      <c r="AN67" s="385"/>
      <c r="AO67" s="376">
        <f t="shared" si="46"/>
        <v>0</v>
      </c>
      <c r="AP67" s="385"/>
      <c r="AQ67" s="431">
        <f t="shared" si="50"/>
        <v>0</v>
      </c>
      <c r="AR67" s="386"/>
      <c r="AS67" s="431">
        <f t="shared" si="56"/>
        <v>0</v>
      </c>
      <c r="AT67" s="386"/>
      <c r="AU67" s="431">
        <f t="shared" si="48"/>
        <v>0</v>
      </c>
      <c r="AV67" s="386"/>
      <c r="AW67" s="431">
        <f t="shared" si="49"/>
        <v>0</v>
      </c>
      <c r="AX67" s="386"/>
      <c r="AY67" s="431">
        <f t="shared" si="51"/>
        <v>0</v>
      </c>
      <c r="AZ67" s="386"/>
      <c r="BA67" s="431">
        <f t="shared" si="57"/>
        <v>0</v>
      </c>
      <c r="BB67" s="385"/>
      <c r="BC67" s="431">
        <f t="shared" si="52"/>
        <v>0</v>
      </c>
      <c r="BD67" s="385"/>
      <c r="BE67" s="431">
        <f t="shared" si="53"/>
        <v>0</v>
      </c>
      <c r="BF67" s="385"/>
      <c r="BG67" s="431">
        <f t="shared" si="54"/>
        <v>0</v>
      </c>
      <c r="BH67" s="385"/>
      <c r="BI67" s="445">
        <f t="shared" si="55"/>
        <v>0</v>
      </c>
      <c r="BK67" s="713"/>
      <c r="BL67" s="599"/>
      <c r="BM67" s="770"/>
    </row>
    <row r="68" spans="1:65" ht="14.25" customHeight="1" thickBot="1">
      <c r="A68" s="493" t="s">
        <v>1623</v>
      </c>
      <c r="B68" s="135"/>
      <c r="C68" s="134"/>
      <c r="D68" s="512"/>
      <c r="E68" s="500"/>
      <c r="F68" s="968"/>
      <c r="G68" s="104"/>
      <c r="H68" s="101" t="s">
        <v>477</v>
      </c>
      <c r="I68" s="101"/>
      <c r="J68" s="329"/>
      <c r="K68" s="101"/>
      <c r="L68" s="101"/>
      <c r="M68" s="636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111"/>
      <c r="AL68" s="398"/>
      <c r="AM68" s="432">
        <f t="shared" si="0"/>
        <v>0</v>
      </c>
      <c r="AN68" s="387"/>
      <c r="AO68" s="436">
        <f t="shared" si="46"/>
        <v>0</v>
      </c>
      <c r="AP68" s="387"/>
      <c r="AQ68" s="432">
        <f t="shared" si="50"/>
        <v>0</v>
      </c>
      <c r="AR68" s="392"/>
      <c r="AS68" s="432">
        <f t="shared" si="56"/>
        <v>0</v>
      </c>
      <c r="AT68" s="392"/>
      <c r="AU68" s="432">
        <f t="shared" si="48"/>
        <v>0</v>
      </c>
      <c r="AV68" s="392"/>
      <c r="AW68" s="432">
        <f t="shared" si="49"/>
        <v>0</v>
      </c>
      <c r="AX68" s="392"/>
      <c r="AY68" s="432">
        <f t="shared" si="51"/>
        <v>0</v>
      </c>
      <c r="AZ68" s="392"/>
      <c r="BA68" s="432">
        <f t="shared" si="57"/>
        <v>0</v>
      </c>
      <c r="BB68" s="387"/>
      <c r="BC68" s="432">
        <f t="shared" si="52"/>
        <v>0</v>
      </c>
      <c r="BD68" s="387"/>
      <c r="BE68" s="432">
        <f t="shared" si="53"/>
        <v>0</v>
      </c>
      <c r="BF68" s="387"/>
      <c r="BG68" s="432">
        <f t="shared" si="54"/>
        <v>0</v>
      </c>
      <c r="BH68" s="387"/>
      <c r="BI68" s="446">
        <f t="shared" si="55"/>
        <v>0</v>
      </c>
      <c r="BK68" s="713"/>
      <c r="BL68" s="599"/>
      <c r="BM68" s="770"/>
    </row>
    <row r="69" spans="1:65" ht="14.25" customHeight="1" thickBot="1">
      <c r="A69" s="498" t="s">
        <v>1623</v>
      </c>
      <c r="B69" s="132" t="s">
        <v>160</v>
      </c>
      <c r="C69" s="131" t="s">
        <v>87</v>
      </c>
      <c r="D69" s="505" t="s">
        <v>161</v>
      </c>
      <c r="E69" s="506" t="s">
        <v>162</v>
      </c>
      <c r="F69" s="965" t="s">
        <v>71</v>
      </c>
      <c r="G69" s="108"/>
      <c r="H69" s="105"/>
      <c r="I69" s="105"/>
      <c r="J69" s="325"/>
      <c r="K69" s="105"/>
      <c r="L69" s="105"/>
      <c r="M69" s="634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120"/>
      <c r="AL69" s="396"/>
      <c r="AM69" s="431">
        <f t="shared" si="0"/>
        <v>0</v>
      </c>
      <c r="AN69" s="388"/>
      <c r="AO69" s="437">
        <f t="shared" si="46"/>
        <v>0</v>
      </c>
      <c r="AP69" s="388"/>
      <c r="AQ69" s="433">
        <f t="shared" si="50"/>
        <v>0</v>
      </c>
      <c r="AR69" s="388"/>
      <c r="AS69" s="433">
        <f t="shared" si="56"/>
        <v>0</v>
      </c>
      <c r="AT69" s="388"/>
      <c r="AU69" s="433">
        <f t="shared" si="48"/>
        <v>0</v>
      </c>
      <c r="AV69" s="388"/>
      <c r="AW69" s="433">
        <f t="shared" si="49"/>
        <v>0</v>
      </c>
      <c r="AX69" s="388"/>
      <c r="AY69" s="433">
        <f t="shared" si="51"/>
        <v>0</v>
      </c>
      <c r="AZ69" s="388"/>
      <c r="BA69" s="433">
        <f t="shared" si="57"/>
        <v>0</v>
      </c>
      <c r="BB69" s="388"/>
      <c r="BC69" s="433">
        <f t="shared" si="52"/>
        <v>0</v>
      </c>
      <c r="BD69" s="388"/>
      <c r="BE69" s="433">
        <f t="shared" si="53"/>
        <v>0</v>
      </c>
      <c r="BF69" s="388"/>
      <c r="BG69" s="433">
        <f t="shared" si="54"/>
        <v>0</v>
      </c>
      <c r="BH69" s="388"/>
      <c r="BI69" s="447">
        <f t="shared" si="55"/>
        <v>0</v>
      </c>
      <c r="BK69" s="713"/>
      <c r="BL69" s="599"/>
      <c r="BM69" s="770"/>
    </row>
    <row r="70" spans="1:65" ht="14.25" customHeight="1" thickBot="1">
      <c r="A70" s="493" t="s">
        <v>1623</v>
      </c>
      <c r="B70" s="130" t="s">
        <v>160</v>
      </c>
      <c r="C70" s="131" t="s">
        <v>87</v>
      </c>
      <c r="D70" s="512" t="s">
        <v>161</v>
      </c>
      <c r="E70" s="500" t="s">
        <v>162</v>
      </c>
      <c r="F70" s="968"/>
      <c r="G70" s="104"/>
      <c r="H70" s="101"/>
      <c r="I70" s="101"/>
      <c r="J70" s="329"/>
      <c r="K70" s="101"/>
      <c r="L70" s="101"/>
      <c r="M70" s="636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111"/>
      <c r="AL70" s="398"/>
      <c r="AM70" s="432">
        <f t="shared" si="0"/>
        <v>0</v>
      </c>
      <c r="AN70" s="387"/>
      <c r="AO70" s="436">
        <f t="shared" si="46"/>
        <v>0</v>
      </c>
      <c r="AP70" s="387"/>
      <c r="AQ70" s="432">
        <f t="shared" si="50"/>
        <v>0</v>
      </c>
      <c r="AR70" s="387"/>
      <c r="AS70" s="432">
        <f t="shared" si="56"/>
        <v>0</v>
      </c>
      <c r="AT70" s="387"/>
      <c r="AU70" s="432">
        <f t="shared" si="48"/>
        <v>0</v>
      </c>
      <c r="AV70" s="387"/>
      <c r="AW70" s="432">
        <f t="shared" si="49"/>
        <v>0</v>
      </c>
      <c r="AX70" s="387"/>
      <c r="AY70" s="432">
        <f t="shared" si="51"/>
        <v>0</v>
      </c>
      <c r="AZ70" s="387"/>
      <c r="BA70" s="432">
        <f t="shared" si="57"/>
        <v>0</v>
      </c>
      <c r="BB70" s="387"/>
      <c r="BC70" s="432">
        <f t="shared" si="52"/>
        <v>0</v>
      </c>
      <c r="BD70" s="387"/>
      <c r="BE70" s="432">
        <f t="shared" si="53"/>
        <v>0</v>
      </c>
      <c r="BF70" s="387"/>
      <c r="BG70" s="432">
        <f t="shared" si="54"/>
        <v>0</v>
      </c>
      <c r="BH70" s="387"/>
      <c r="BI70" s="446">
        <f t="shared" si="55"/>
        <v>0</v>
      </c>
      <c r="BK70" s="713"/>
      <c r="BL70" s="599"/>
      <c r="BM70" s="770"/>
    </row>
    <row r="71" spans="1:65" ht="14.25" customHeight="1">
      <c r="A71" s="498" t="s">
        <v>1623</v>
      </c>
      <c r="B71" s="130" t="s">
        <v>160</v>
      </c>
      <c r="C71" s="513" t="s">
        <v>87</v>
      </c>
      <c r="D71" s="501" t="s">
        <v>161</v>
      </c>
      <c r="E71" s="506" t="s">
        <v>162</v>
      </c>
      <c r="F71" s="982" t="s">
        <v>488</v>
      </c>
      <c r="G71" s="108">
        <v>2022</v>
      </c>
      <c r="H71" s="105" t="s">
        <v>932</v>
      </c>
      <c r="I71" s="105" t="s">
        <v>165</v>
      </c>
      <c r="J71" s="325">
        <v>16</v>
      </c>
      <c r="K71" s="105" t="s">
        <v>172</v>
      </c>
      <c r="L71" s="105" t="s">
        <v>167</v>
      </c>
      <c r="M71" s="634" t="s">
        <v>900</v>
      </c>
      <c r="N71" s="63">
        <v>13.65</v>
      </c>
      <c r="O71" s="63">
        <v>13.65</v>
      </c>
      <c r="P71" s="63">
        <v>13.65</v>
      </c>
      <c r="Q71" s="63">
        <v>13.65</v>
      </c>
      <c r="R71" s="63">
        <v>14.35</v>
      </c>
      <c r="S71" s="63">
        <v>14.35</v>
      </c>
      <c r="T71" s="63">
        <v>14.35</v>
      </c>
      <c r="U71" s="63">
        <v>14.35</v>
      </c>
      <c r="V71" s="63">
        <v>14.35</v>
      </c>
      <c r="W71" s="63">
        <v>14.35</v>
      </c>
      <c r="X71" s="63">
        <v>14.35</v>
      </c>
      <c r="Y71" s="63">
        <v>14.35</v>
      </c>
      <c r="Z71" s="281">
        <v>2.37</v>
      </c>
      <c r="AA71" s="281">
        <v>2.37</v>
      </c>
      <c r="AB71" s="281">
        <v>2.37</v>
      </c>
      <c r="AC71" s="281">
        <v>0</v>
      </c>
      <c r="AD71" s="281">
        <v>1.67</v>
      </c>
      <c r="AE71" s="281">
        <v>1.67</v>
      </c>
      <c r="AF71" s="281">
        <v>1.67</v>
      </c>
      <c r="AG71" s="281">
        <v>1.67</v>
      </c>
      <c r="AH71" s="281">
        <v>1.67</v>
      </c>
      <c r="AI71" s="281">
        <v>1.67</v>
      </c>
      <c r="AJ71" s="281">
        <v>1.67</v>
      </c>
      <c r="AK71" s="823">
        <v>1.67</v>
      </c>
      <c r="AL71" s="396"/>
      <c r="AM71" s="431">
        <f t="shared" si="0"/>
        <v>0</v>
      </c>
      <c r="AN71" s="388"/>
      <c r="AO71" s="437">
        <f t="shared" si="46"/>
        <v>0</v>
      </c>
      <c r="AP71" s="388"/>
      <c r="AQ71" s="433">
        <f t="shared" si="50"/>
        <v>0</v>
      </c>
      <c r="AR71" s="388"/>
      <c r="AS71" s="433">
        <f t="shared" si="56"/>
        <v>0</v>
      </c>
      <c r="AT71" s="388"/>
      <c r="AU71" s="433">
        <f t="shared" si="48"/>
        <v>0</v>
      </c>
      <c r="AV71" s="388"/>
      <c r="AW71" s="433">
        <f t="shared" si="49"/>
        <v>0</v>
      </c>
      <c r="AX71" s="388"/>
      <c r="AY71" s="433">
        <f t="shared" si="51"/>
        <v>0</v>
      </c>
      <c r="AZ71" s="388"/>
      <c r="BA71" s="433">
        <f t="shared" si="57"/>
        <v>0</v>
      </c>
      <c r="BB71" s="388"/>
      <c r="BC71" s="433">
        <f t="shared" si="52"/>
        <v>0</v>
      </c>
      <c r="BD71" s="388"/>
      <c r="BE71" s="433">
        <f t="shared" si="53"/>
        <v>0</v>
      </c>
      <c r="BF71" s="388"/>
      <c r="BG71" s="433">
        <f t="shared" si="54"/>
        <v>0</v>
      </c>
      <c r="BH71" s="388"/>
      <c r="BI71" s="447">
        <f t="shared" si="55"/>
        <v>0</v>
      </c>
      <c r="BJ71" s="317" t="s">
        <v>933</v>
      </c>
      <c r="BK71" s="713"/>
      <c r="BL71" s="599" t="s">
        <v>868</v>
      </c>
      <c r="BM71" s="770" t="s">
        <v>934</v>
      </c>
    </row>
    <row r="72" spans="1:65" ht="14.25" customHeight="1">
      <c r="A72" s="493" t="s">
        <v>1623</v>
      </c>
      <c r="B72" s="508" t="s">
        <v>160</v>
      </c>
      <c r="C72" s="529" t="s">
        <v>87</v>
      </c>
      <c r="D72" s="496" t="s">
        <v>161</v>
      </c>
      <c r="E72" s="497" t="s">
        <v>162</v>
      </c>
      <c r="F72" s="981"/>
      <c r="G72" s="110">
        <v>2023</v>
      </c>
      <c r="H72" s="169" t="s">
        <v>935</v>
      </c>
      <c r="I72" s="169" t="s">
        <v>165</v>
      </c>
      <c r="J72" s="326">
        <v>16</v>
      </c>
      <c r="K72" s="169" t="s">
        <v>172</v>
      </c>
      <c r="L72" s="169" t="s">
        <v>167</v>
      </c>
      <c r="M72" s="327" t="s">
        <v>900</v>
      </c>
      <c r="N72" s="55">
        <v>13.65</v>
      </c>
      <c r="O72" s="55">
        <v>13.65</v>
      </c>
      <c r="P72" s="55">
        <v>13.65</v>
      </c>
      <c r="Q72" s="55">
        <v>13.65</v>
      </c>
      <c r="R72" s="55">
        <v>14.35</v>
      </c>
      <c r="S72" s="55">
        <v>14.35</v>
      </c>
      <c r="T72" s="55">
        <v>14.35</v>
      </c>
      <c r="U72" s="55">
        <v>14.35</v>
      </c>
      <c r="V72" s="55">
        <v>14.35</v>
      </c>
      <c r="W72" s="55">
        <v>14.35</v>
      </c>
      <c r="X72" s="55">
        <v>14.35</v>
      </c>
      <c r="Y72" s="55">
        <v>14.35</v>
      </c>
      <c r="Z72" s="306">
        <v>2.37</v>
      </c>
      <c r="AA72" s="306">
        <v>2.37</v>
      </c>
      <c r="AB72" s="306">
        <v>2.37</v>
      </c>
      <c r="AC72" s="306">
        <v>0</v>
      </c>
      <c r="AD72" s="306">
        <v>1.67</v>
      </c>
      <c r="AE72" s="306">
        <v>1.67</v>
      </c>
      <c r="AF72" s="306">
        <v>1.67</v>
      </c>
      <c r="AG72" s="306">
        <v>1.67</v>
      </c>
      <c r="AH72" s="306">
        <v>1.67</v>
      </c>
      <c r="AI72" s="306">
        <v>1.67</v>
      </c>
      <c r="AJ72" s="306">
        <v>1.67</v>
      </c>
      <c r="AK72" s="822">
        <v>1.67</v>
      </c>
      <c r="AL72" s="397">
        <v>2600</v>
      </c>
      <c r="AM72" s="431">
        <f t="shared" si="0"/>
        <v>6162</v>
      </c>
      <c r="AN72" s="385">
        <v>1600</v>
      </c>
      <c r="AO72" s="376">
        <f t="shared" si="46"/>
        <v>3792</v>
      </c>
      <c r="AP72" s="385">
        <v>480</v>
      </c>
      <c r="AQ72" s="431">
        <f t="shared" si="50"/>
        <v>1137.6000000000001</v>
      </c>
      <c r="AR72" s="386">
        <v>480</v>
      </c>
      <c r="AS72" s="431">
        <f t="shared" si="56"/>
        <v>0</v>
      </c>
      <c r="AT72" s="386">
        <v>320</v>
      </c>
      <c r="AU72" s="431">
        <f t="shared" si="48"/>
        <v>534.4</v>
      </c>
      <c r="AV72" s="386">
        <v>532</v>
      </c>
      <c r="AW72" s="431">
        <f t="shared" si="49"/>
        <v>888.43999999999994</v>
      </c>
      <c r="AX72" s="386"/>
      <c r="AY72" s="431">
        <f t="shared" si="51"/>
        <v>0</v>
      </c>
      <c r="AZ72" s="386"/>
      <c r="BA72" s="431">
        <f t="shared" si="57"/>
        <v>0</v>
      </c>
      <c r="BB72" s="386"/>
      <c r="BC72" s="431">
        <f t="shared" si="52"/>
        <v>0</v>
      </c>
      <c r="BD72" s="555"/>
      <c r="BE72" s="431">
        <f t="shared" si="53"/>
        <v>0</v>
      </c>
      <c r="BF72" s="555"/>
      <c r="BG72" s="431">
        <f t="shared" si="54"/>
        <v>0</v>
      </c>
      <c r="BH72" s="555"/>
      <c r="BI72" s="445">
        <f t="shared" si="55"/>
        <v>0</v>
      </c>
      <c r="BJ72" s="317" t="s">
        <v>936</v>
      </c>
      <c r="BK72" s="713"/>
      <c r="BL72" s="599" t="s">
        <v>868</v>
      </c>
      <c r="BM72" s="770" t="s">
        <v>937</v>
      </c>
    </row>
    <row r="73" spans="1:65" ht="14.25" customHeight="1" thickBot="1">
      <c r="A73" s="498" t="s">
        <v>1623</v>
      </c>
      <c r="B73" s="494" t="s">
        <v>160</v>
      </c>
      <c r="C73" s="514" t="s">
        <v>87</v>
      </c>
      <c r="D73" s="499" t="s">
        <v>161</v>
      </c>
      <c r="E73" s="500" t="s">
        <v>162</v>
      </c>
      <c r="F73" s="983"/>
      <c r="G73" s="110">
        <v>2025</v>
      </c>
      <c r="H73" s="101" t="s">
        <v>935</v>
      </c>
      <c r="I73" s="169" t="s">
        <v>165</v>
      </c>
      <c r="J73" s="326">
        <v>16</v>
      </c>
      <c r="K73" s="169" t="s">
        <v>172</v>
      </c>
      <c r="L73" s="169" t="s">
        <v>167</v>
      </c>
      <c r="M73" s="636" t="s">
        <v>900</v>
      </c>
      <c r="N73" s="55">
        <v>13.65</v>
      </c>
      <c r="O73" s="55">
        <v>13.65</v>
      </c>
      <c r="P73" s="55">
        <v>13.65</v>
      </c>
      <c r="Q73" s="55">
        <v>13.65</v>
      </c>
      <c r="R73" s="55">
        <v>14.35</v>
      </c>
      <c r="S73" s="55">
        <v>14.35</v>
      </c>
      <c r="T73" s="55">
        <v>14.35</v>
      </c>
      <c r="U73" s="55">
        <v>14.35</v>
      </c>
      <c r="V73" s="55">
        <v>14.35</v>
      </c>
      <c r="W73" s="55">
        <v>14.35</v>
      </c>
      <c r="X73" s="55">
        <v>14.35</v>
      </c>
      <c r="Y73" s="55">
        <v>14.35</v>
      </c>
      <c r="Z73" s="306">
        <v>2.37</v>
      </c>
      <c r="AA73" s="306">
        <v>2.37</v>
      </c>
      <c r="AB73" s="306">
        <v>2.37</v>
      </c>
      <c r="AC73" s="306">
        <v>0</v>
      </c>
      <c r="AD73" s="306">
        <v>1.67</v>
      </c>
      <c r="AE73" s="306">
        <v>1.67</v>
      </c>
      <c r="AF73" s="306">
        <v>1.67</v>
      </c>
      <c r="AG73" s="306">
        <v>1.67</v>
      </c>
      <c r="AH73" s="306">
        <v>1.67</v>
      </c>
      <c r="AI73" s="306">
        <v>1.67</v>
      </c>
      <c r="AJ73" s="306">
        <v>1.67</v>
      </c>
      <c r="AK73" s="822">
        <v>1.67</v>
      </c>
      <c r="AL73" s="397">
        <v>320</v>
      </c>
      <c r="AM73" s="432">
        <f t="shared" si="0"/>
        <v>758.40000000000009</v>
      </c>
      <c r="AN73" s="385">
        <v>280</v>
      </c>
      <c r="AO73" s="376">
        <f t="shared" si="46"/>
        <v>663.6</v>
      </c>
      <c r="AP73" s="385">
        <v>200</v>
      </c>
      <c r="AQ73" s="431">
        <f t="shared" si="50"/>
        <v>474</v>
      </c>
      <c r="AR73" s="386">
        <v>440</v>
      </c>
      <c r="AS73" s="431">
        <f t="shared" si="56"/>
        <v>0</v>
      </c>
      <c r="AT73" s="386"/>
      <c r="AU73" s="431">
        <f t="shared" si="48"/>
        <v>0</v>
      </c>
      <c r="AV73" s="386"/>
      <c r="AW73" s="431">
        <f t="shared" si="49"/>
        <v>0</v>
      </c>
      <c r="AX73" s="386"/>
      <c r="AY73" s="431">
        <f t="shared" si="51"/>
        <v>0</v>
      </c>
      <c r="AZ73" s="386"/>
      <c r="BA73" s="431">
        <f t="shared" si="57"/>
        <v>0</v>
      </c>
      <c r="BB73" s="386"/>
      <c r="BC73" s="431">
        <f t="shared" si="52"/>
        <v>0</v>
      </c>
      <c r="BD73" s="555"/>
      <c r="BE73" s="431">
        <f t="shared" si="53"/>
        <v>0</v>
      </c>
      <c r="BF73" s="555"/>
      <c r="BG73" s="431">
        <f t="shared" si="54"/>
        <v>0</v>
      </c>
      <c r="BH73" s="555"/>
      <c r="BI73" s="445">
        <f t="shared" si="55"/>
        <v>0</v>
      </c>
      <c r="BJ73" s="317" t="s">
        <v>939</v>
      </c>
      <c r="BK73" s="713" t="s">
        <v>940</v>
      </c>
      <c r="BL73" s="599" t="s">
        <v>754</v>
      </c>
      <c r="BM73" s="770" t="s">
        <v>937</v>
      </c>
    </row>
    <row r="74" spans="1:65" ht="14.25" customHeight="1">
      <c r="A74" s="493" t="s">
        <v>1623</v>
      </c>
      <c r="B74" s="132" t="s">
        <v>160</v>
      </c>
      <c r="C74" s="131" t="s">
        <v>87</v>
      </c>
      <c r="D74" s="501" t="s">
        <v>161</v>
      </c>
      <c r="E74" s="502" t="s">
        <v>162</v>
      </c>
      <c r="F74" s="979">
        <v>1000</v>
      </c>
      <c r="G74" s="108"/>
      <c r="H74" s="105"/>
      <c r="I74" s="105"/>
      <c r="J74" s="325"/>
      <c r="K74" s="105"/>
      <c r="L74" s="105"/>
      <c r="M74" s="634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823"/>
      <c r="AL74" s="396"/>
      <c r="AM74" s="431">
        <f t="shared" si="0"/>
        <v>0</v>
      </c>
      <c r="AN74" s="388"/>
      <c r="AO74" s="437">
        <f t="shared" ref="AO74:AO133" si="58">AA74*AN74</f>
        <v>0</v>
      </c>
      <c r="AP74" s="388"/>
      <c r="AQ74" s="433"/>
      <c r="AR74" s="423"/>
      <c r="AS74" s="433"/>
      <c r="AT74" s="423"/>
      <c r="AU74" s="433"/>
      <c r="AV74" s="423"/>
      <c r="AW74" s="433"/>
      <c r="AX74" s="423"/>
      <c r="AY74" s="433"/>
      <c r="AZ74" s="423"/>
      <c r="BA74" s="433"/>
      <c r="BB74" s="388"/>
      <c r="BC74" s="433"/>
      <c r="BD74" s="388"/>
      <c r="BE74" s="433"/>
      <c r="BF74" s="388"/>
      <c r="BG74" s="433"/>
      <c r="BH74" s="388"/>
      <c r="BI74" s="447"/>
      <c r="BK74" s="713"/>
      <c r="BL74" s="599"/>
      <c r="BM74" s="770"/>
    </row>
    <row r="75" spans="1:65" ht="14.25" customHeight="1">
      <c r="A75" s="498"/>
      <c r="B75" s="130"/>
      <c r="C75" s="129"/>
      <c r="D75" s="496"/>
      <c r="E75" s="503"/>
      <c r="F75" s="978"/>
      <c r="G75" s="169"/>
      <c r="H75" s="169"/>
      <c r="I75" s="169"/>
      <c r="J75" s="645"/>
      <c r="K75" s="169"/>
      <c r="L75" s="169"/>
      <c r="M75" s="327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16"/>
      <c r="AL75" s="397"/>
      <c r="AM75" s="431">
        <f t="shared" si="0"/>
        <v>0</v>
      </c>
      <c r="AN75" s="385"/>
      <c r="AO75" s="376">
        <f t="shared" si="58"/>
        <v>0</v>
      </c>
      <c r="AP75" s="385"/>
      <c r="AQ75" s="431"/>
      <c r="AR75" s="386"/>
      <c r="AS75" s="431"/>
      <c r="AT75" s="386"/>
      <c r="AU75" s="431"/>
      <c r="AV75" s="386"/>
      <c r="AW75" s="431"/>
      <c r="AX75" s="386"/>
      <c r="AY75" s="431"/>
      <c r="AZ75" s="386"/>
      <c r="BA75" s="431"/>
      <c r="BB75" s="385"/>
      <c r="BC75" s="431"/>
      <c r="BD75" s="385"/>
      <c r="BE75" s="431"/>
      <c r="BF75" s="385"/>
      <c r="BG75" s="431"/>
      <c r="BH75" s="385"/>
      <c r="BI75" s="445"/>
      <c r="BK75" s="599"/>
      <c r="BL75" s="599"/>
      <c r="BM75" s="770"/>
    </row>
    <row r="76" spans="1:65" ht="14.25" customHeight="1">
      <c r="A76" s="493"/>
      <c r="B76" s="130"/>
      <c r="C76" s="129"/>
      <c r="D76" s="496"/>
      <c r="E76" s="503"/>
      <c r="F76" s="978"/>
      <c r="G76" s="169"/>
      <c r="H76" s="169"/>
      <c r="I76" s="169"/>
      <c r="J76" s="645"/>
      <c r="K76" s="169"/>
      <c r="L76" s="169"/>
      <c r="M76" s="327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16"/>
      <c r="AL76" s="397"/>
      <c r="AM76" s="431">
        <f t="shared" si="0"/>
        <v>0</v>
      </c>
      <c r="AN76" s="385"/>
      <c r="AO76" s="376">
        <f t="shared" si="58"/>
        <v>0</v>
      </c>
      <c r="AP76" s="385"/>
      <c r="AQ76" s="431"/>
      <c r="AR76" s="386"/>
      <c r="AS76" s="431"/>
      <c r="AT76" s="386"/>
      <c r="AU76" s="431"/>
      <c r="AV76" s="386"/>
      <c r="AW76" s="431"/>
      <c r="AX76" s="386"/>
      <c r="AY76" s="431"/>
      <c r="AZ76" s="386"/>
      <c r="BA76" s="431"/>
      <c r="BB76" s="385"/>
      <c r="BC76" s="431"/>
      <c r="BD76" s="385"/>
      <c r="BE76" s="431"/>
      <c r="BF76" s="385"/>
      <c r="BG76" s="431"/>
      <c r="BH76" s="385"/>
      <c r="BI76" s="445"/>
      <c r="BK76" s="599"/>
      <c r="BL76" s="599"/>
      <c r="BM76" s="770"/>
    </row>
    <row r="77" spans="1:65" ht="14.25" customHeight="1" thickBot="1">
      <c r="A77" s="498"/>
      <c r="B77" s="135"/>
      <c r="C77" s="134"/>
      <c r="D77" s="499"/>
      <c r="E77" s="504"/>
      <c r="F77" s="980"/>
      <c r="G77" s="101"/>
      <c r="H77" s="101" t="s">
        <v>477</v>
      </c>
      <c r="I77" s="101"/>
      <c r="J77" s="464"/>
      <c r="K77" s="101"/>
      <c r="L77" s="101"/>
      <c r="M77" s="636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16"/>
      <c r="AL77" s="397"/>
      <c r="AM77" s="431">
        <f t="shared" si="0"/>
        <v>0</v>
      </c>
      <c r="AN77" s="385"/>
      <c r="AO77" s="376">
        <f t="shared" si="58"/>
        <v>0</v>
      </c>
      <c r="AP77" s="385"/>
      <c r="AQ77" s="431"/>
      <c r="AR77" s="386"/>
      <c r="AS77" s="431"/>
      <c r="AT77" s="386"/>
      <c r="AU77" s="431"/>
      <c r="AV77" s="386"/>
      <c r="AW77" s="431"/>
      <c r="AX77" s="386"/>
      <c r="AY77" s="431"/>
      <c r="AZ77" s="386"/>
      <c r="BA77" s="431"/>
      <c r="BB77" s="385"/>
      <c r="BC77" s="431"/>
      <c r="BD77" s="385"/>
      <c r="BE77" s="431"/>
      <c r="BF77" s="385"/>
      <c r="BG77" s="431"/>
      <c r="BH77" s="385"/>
      <c r="BI77" s="445"/>
      <c r="BK77" s="599"/>
      <c r="BL77" s="599"/>
      <c r="BM77" s="770"/>
    </row>
    <row r="78" spans="1:65" ht="14.25" customHeight="1">
      <c r="A78" s="493" t="s">
        <v>1623</v>
      </c>
      <c r="B78" s="132" t="s">
        <v>494</v>
      </c>
      <c r="C78" s="131" t="s">
        <v>87</v>
      </c>
      <c r="D78" s="505" t="s">
        <v>161</v>
      </c>
      <c r="E78" s="502" t="s">
        <v>192</v>
      </c>
      <c r="F78" s="984" t="s">
        <v>192</v>
      </c>
      <c r="G78" s="108" t="s">
        <v>176</v>
      </c>
      <c r="H78" s="105" t="s">
        <v>255</v>
      </c>
      <c r="I78" s="78" t="s">
        <v>174</v>
      </c>
      <c r="J78" s="646">
        <v>14</v>
      </c>
      <c r="K78" s="105" t="s">
        <v>256</v>
      </c>
      <c r="L78" s="78" t="s">
        <v>167</v>
      </c>
      <c r="M78" s="650" t="s">
        <v>870</v>
      </c>
      <c r="N78" s="291">
        <v>5.83</v>
      </c>
      <c r="O78" s="61">
        <v>5.83</v>
      </c>
      <c r="P78" s="61">
        <v>5.83</v>
      </c>
      <c r="Q78" s="61">
        <v>5.83</v>
      </c>
      <c r="R78" s="61">
        <v>5.83</v>
      </c>
      <c r="S78" s="61">
        <v>5.83</v>
      </c>
      <c r="T78" s="61">
        <v>5.83</v>
      </c>
      <c r="U78" s="61">
        <v>5.83</v>
      </c>
      <c r="V78" s="61">
        <v>5.83</v>
      </c>
      <c r="W78" s="61">
        <v>5.83</v>
      </c>
      <c r="X78" s="61">
        <v>5.83</v>
      </c>
      <c r="Y78" s="120">
        <v>5.83</v>
      </c>
      <c r="Z78" s="291">
        <v>0.68</v>
      </c>
      <c r="AA78" s="61">
        <v>0.68</v>
      </c>
      <c r="AB78" s="61">
        <v>0.68</v>
      </c>
      <c r="AC78" s="61">
        <v>0</v>
      </c>
      <c r="AD78" s="61">
        <v>0.04</v>
      </c>
      <c r="AE78" s="61">
        <v>0.04</v>
      </c>
      <c r="AF78" s="61">
        <v>0.04</v>
      </c>
      <c r="AG78" s="61">
        <v>0.04</v>
      </c>
      <c r="AH78" s="61">
        <v>0.04</v>
      </c>
      <c r="AI78" s="61">
        <v>0.04</v>
      </c>
      <c r="AJ78" s="61">
        <v>0.04</v>
      </c>
      <c r="AK78" s="120">
        <v>0.04</v>
      </c>
      <c r="AL78" s="396">
        <v>1160</v>
      </c>
      <c r="AM78" s="433">
        <f t="shared" si="0"/>
        <v>788.80000000000007</v>
      </c>
      <c r="AN78" s="388">
        <v>200</v>
      </c>
      <c r="AO78" s="437">
        <f t="shared" si="58"/>
        <v>136</v>
      </c>
      <c r="AP78" s="99">
        <v>3160</v>
      </c>
      <c r="AQ78" s="433">
        <f t="shared" si="50"/>
        <v>2148.8000000000002</v>
      </c>
      <c r="AR78" s="388">
        <v>360</v>
      </c>
      <c r="AS78" s="433">
        <f t="shared" ref="AS78:AS79" si="59">AC78*AR78</f>
        <v>0</v>
      </c>
      <c r="AT78" s="423">
        <v>2320</v>
      </c>
      <c r="AU78" s="433">
        <f t="shared" ref="AU78:AU79" si="60">AD78*AT78</f>
        <v>92.8</v>
      </c>
      <c r="AV78" s="423">
        <v>434</v>
      </c>
      <c r="AW78" s="433">
        <f t="shared" ref="AW78:AW79" si="61">AE78*AV78</f>
        <v>17.36</v>
      </c>
      <c r="AX78" s="423">
        <v>351</v>
      </c>
      <c r="AY78" s="433">
        <f t="shared" ref="AY78:AY79" si="62">AF78*AX78</f>
        <v>14.040000000000001</v>
      </c>
      <c r="AZ78" s="423">
        <v>361</v>
      </c>
      <c r="BA78" s="433">
        <f t="shared" ref="BA78:BA79" si="63">AZ78*AG78</f>
        <v>14.44</v>
      </c>
      <c r="BB78" s="388">
        <v>151</v>
      </c>
      <c r="BC78" s="433">
        <f t="shared" ref="BC78:BC79" si="64">AH78*BB78</f>
        <v>6.04</v>
      </c>
      <c r="BD78" s="388">
        <v>0</v>
      </c>
      <c r="BE78" s="433">
        <f t="shared" si="53"/>
        <v>0</v>
      </c>
      <c r="BF78" s="388"/>
      <c r="BG78" s="433">
        <f t="shared" si="54"/>
        <v>0</v>
      </c>
      <c r="BH78" s="388"/>
      <c r="BI78" s="447">
        <f t="shared" si="55"/>
        <v>0</v>
      </c>
      <c r="BJ78" s="317" t="s">
        <v>941</v>
      </c>
      <c r="BK78" s="599"/>
      <c r="BL78" s="599" t="s">
        <v>868</v>
      </c>
      <c r="BM78" s="770" t="s">
        <v>942</v>
      </c>
    </row>
    <row r="79" spans="1:65" ht="14.25" customHeight="1">
      <c r="A79" s="498" t="s">
        <v>1623</v>
      </c>
      <c r="B79" s="130" t="s">
        <v>494</v>
      </c>
      <c r="C79" s="129" t="s">
        <v>87</v>
      </c>
      <c r="D79" s="507" t="s">
        <v>161</v>
      </c>
      <c r="E79" s="503" t="s">
        <v>192</v>
      </c>
      <c r="F79" s="985"/>
      <c r="G79" s="169" t="s">
        <v>176</v>
      </c>
      <c r="H79" s="169" t="s">
        <v>255</v>
      </c>
      <c r="I79" s="77" t="s">
        <v>165</v>
      </c>
      <c r="J79" s="647">
        <v>14</v>
      </c>
      <c r="K79" s="77" t="s">
        <v>256</v>
      </c>
      <c r="L79" s="77" t="s">
        <v>167</v>
      </c>
      <c r="M79" s="467" t="s">
        <v>870</v>
      </c>
      <c r="N79" s="351">
        <v>12.45</v>
      </c>
      <c r="O79" s="147">
        <v>12.45</v>
      </c>
      <c r="P79" s="147">
        <v>12.45</v>
      </c>
      <c r="Q79" s="147">
        <v>12.45</v>
      </c>
      <c r="R79" s="147">
        <v>12.45</v>
      </c>
      <c r="S79" s="147">
        <v>12.45</v>
      </c>
      <c r="T79" s="147">
        <v>12.45</v>
      </c>
      <c r="U79" s="147">
        <v>12.45</v>
      </c>
      <c r="V79" s="147">
        <v>12.45</v>
      </c>
      <c r="W79" s="147">
        <v>12.45</v>
      </c>
      <c r="X79" s="147">
        <v>12.45</v>
      </c>
      <c r="Y79" s="116">
        <v>12.45</v>
      </c>
      <c r="Z79" s="351">
        <v>3.5</v>
      </c>
      <c r="AA79" s="147">
        <v>3.5</v>
      </c>
      <c r="AB79" s="147">
        <v>3.5</v>
      </c>
      <c r="AC79" s="147">
        <v>0</v>
      </c>
      <c r="AD79" s="147">
        <v>2.86</v>
      </c>
      <c r="AE79" s="147">
        <v>2.86</v>
      </c>
      <c r="AF79" s="147">
        <v>2.86</v>
      </c>
      <c r="AG79" s="147">
        <v>2.86</v>
      </c>
      <c r="AH79" s="147">
        <v>2.86</v>
      </c>
      <c r="AI79" s="147">
        <v>2.86</v>
      </c>
      <c r="AJ79" s="147">
        <v>2.86</v>
      </c>
      <c r="AK79" s="116">
        <v>2.86</v>
      </c>
      <c r="AL79" s="397">
        <v>720</v>
      </c>
      <c r="AM79" s="431">
        <f t="shared" si="0"/>
        <v>2520</v>
      </c>
      <c r="AN79" s="385">
        <v>1680</v>
      </c>
      <c r="AO79" s="376">
        <f t="shared" si="58"/>
        <v>5880</v>
      </c>
      <c r="AP79" s="96">
        <v>1600</v>
      </c>
      <c r="AQ79" s="431">
        <f t="shared" si="50"/>
        <v>5600</v>
      </c>
      <c r="AR79" s="386">
        <v>3000</v>
      </c>
      <c r="AS79" s="431">
        <f t="shared" si="59"/>
        <v>0</v>
      </c>
      <c r="AT79" s="386">
        <v>640</v>
      </c>
      <c r="AU79" s="431">
        <f t="shared" si="60"/>
        <v>1830.3999999999999</v>
      </c>
      <c r="AV79" s="386">
        <v>1851</v>
      </c>
      <c r="AW79" s="431">
        <f t="shared" si="61"/>
        <v>5293.86</v>
      </c>
      <c r="AX79" s="386">
        <v>1162</v>
      </c>
      <c r="AY79" s="431">
        <f t="shared" si="62"/>
        <v>3323.3199999999997</v>
      </c>
      <c r="AZ79" s="386">
        <v>1105</v>
      </c>
      <c r="BA79" s="431">
        <f t="shared" si="63"/>
        <v>3160.2999999999997</v>
      </c>
      <c r="BB79" s="385"/>
      <c r="BC79" s="431">
        <f t="shared" si="64"/>
        <v>0</v>
      </c>
      <c r="BD79" s="385">
        <v>0</v>
      </c>
      <c r="BE79" s="431">
        <f t="shared" si="53"/>
        <v>0</v>
      </c>
      <c r="BF79" s="385"/>
      <c r="BG79" s="431">
        <f t="shared" si="54"/>
        <v>0</v>
      </c>
      <c r="BH79" s="385"/>
      <c r="BI79" s="445">
        <f t="shared" si="55"/>
        <v>0</v>
      </c>
      <c r="BJ79" s="317" t="s">
        <v>943</v>
      </c>
      <c r="BK79" s="599"/>
      <c r="BL79" s="599" t="s">
        <v>868</v>
      </c>
      <c r="BM79" s="770" t="s">
        <v>944</v>
      </c>
    </row>
    <row r="80" spans="1:65" ht="14.25" customHeight="1" thickBot="1">
      <c r="A80" s="493"/>
      <c r="B80" s="508"/>
      <c r="C80" s="509"/>
      <c r="D80" s="507"/>
      <c r="E80" s="503"/>
      <c r="F80" s="985"/>
      <c r="G80" s="169"/>
      <c r="H80" s="169" t="s">
        <v>477</v>
      </c>
      <c r="I80" s="115"/>
      <c r="J80" s="364"/>
      <c r="K80" s="115"/>
      <c r="L80" s="115"/>
      <c r="M80" s="652"/>
      <c r="N80" s="361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111"/>
      <c r="Z80" s="361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111"/>
      <c r="AL80" s="398"/>
      <c r="AM80" s="432"/>
      <c r="AN80" s="387"/>
      <c r="AO80" s="436">
        <f t="shared" si="58"/>
        <v>0</v>
      </c>
      <c r="AP80" s="88"/>
      <c r="AQ80" s="432"/>
      <c r="AR80" s="392"/>
      <c r="AS80" s="432"/>
      <c r="AT80" s="392"/>
      <c r="AU80" s="432"/>
      <c r="AV80" s="392"/>
      <c r="AW80" s="432"/>
      <c r="AX80" s="392"/>
      <c r="AY80" s="432"/>
      <c r="AZ80" s="392"/>
      <c r="BA80" s="432"/>
      <c r="BB80" s="387"/>
      <c r="BC80" s="432"/>
      <c r="BD80" s="387"/>
      <c r="BE80" s="432"/>
      <c r="BF80" s="387"/>
      <c r="BG80" s="432"/>
      <c r="BH80" s="387"/>
      <c r="BI80" s="446"/>
      <c r="BK80" s="599"/>
      <c r="BL80" s="599"/>
      <c r="BM80" s="599"/>
    </row>
    <row r="81" spans="1:66" ht="14.25" customHeight="1">
      <c r="A81" s="498" t="s">
        <v>1623</v>
      </c>
      <c r="B81" s="130" t="s">
        <v>160</v>
      </c>
      <c r="C81" s="129" t="s">
        <v>87</v>
      </c>
      <c r="D81" s="517" t="s">
        <v>538</v>
      </c>
      <c r="E81" s="540" t="s">
        <v>162</v>
      </c>
      <c r="F81" s="965" t="s">
        <v>945</v>
      </c>
      <c r="G81" s="108">
        <v>2023</v>
      </c>
      <c r="H81" s="648" t="s">
        <v>246</v>
      </c>
      <c r="I81" s="648" t="s">
        <v>174</v>
      </c>
      <c r="J81" s="649">
        <v>15</v>
      </c>
      <c r="K81" s="648" t="s">
        <v>251</v>
      </c>
      <c r="L81" s="648" t="s">
        <v>167</v>
      </c>
      <c r="M81" s="650" t="s">
        <v>870</v>
      </c>
      <c r="N81" s="291">
        <v>3.08</v>
      </c>
      <c r="O81" s="61">
        <v>3.08</v>
      </c>
      <c r="P81" s="61">
        <v>3.05</v>
      </c>
      <c r="Q81" s="61">
        <v>3.05</v>
      </c>
      <c r="R81" s="61">
        <v>3.6</v>
      </c>
      <c r="S81" s="61">
        <v>3.6</v>
      </c>
      <c r="T81" s="61">
        <v>3.6</v>
      </c>
      <c r="U81" s="61">
        <v>3.6</v>
      </c>
      <c r="V81" s="61">
        <v>3.6</v>
      </c>
      <c r="W81" s="61">
        <v>3.6</v>
      </c>
      <c r="X81" s="61">
        <v>3.6</v>
      </c>
      <c r="Y81" s="120">
        <v>3.6</v>
      </c>
      <c r="Z81" s="354">
        <v>0.25</v>
      </c>
      <c r="AA81" s="354">
        <v>0.25</v>
      </c>
      <c r="AB81" s="354">
        <v>0.22</v>
      </c>
      <c r="AC81" s="354">
        <v>0</v>
      </c>
      <c r="AD81" s="354">
        <v>7.0000000000000007E-2</v>
      </c>
      <c r="AE81" s="354">
        <v>7.0000000000000007E-2</v>
      </c>
      <c r="AF81" s="354">
        <v>7.0000000000000007E-2</v>
      </c>
      <c r="AG81" s="354">
        <v>7.0000000000000007E-2</v>
      </c>
      <c r="AH81" s="354">
        <v>7.0000000000000007E-2</v>
      </c>
      <c r="AI81" s="354">
        <v>7.0000000000000007E-2</v>
      </c>
      <c r="AJ81" s="354">
        <v>7.0000000000000007E-2</v>
      </c>
      <c r="AK81" s="797">
        <v>7.0000000000000007E-2</v>
      </c>
      <c r="AL81" s="127"/>
      <c r="AM81" s="431">
        <f t="shared" ref="AM81:AM133" si="65">Z81*AL81</f>
        <v>0</v>
      </c>
      <c r="AN81" s="400"/>
      <c r="AO81" s="237">
        <f t="shared" si="58"/>
        <v>0</v>
      </c>
      <c r="AP81" s="403"/>
      <c r="AQ81" s="431">
        <f t="shared" si="50"/>
        <v>0</v>
      </c>
      <c r="AR81" s="403">
        <v>40</v>
      </c>
      <c r="AS81" s="431">
        <f t="shared" ref="AS81:AS145" si="66">AC81*AR81</f>
        <v>0</v>
      </c>
      <c r="AT81" s="386"/>
      <c r="AU81" s="237">
        <f t="shared" ref="AU81:AU145" si="67">AD81*AT81</f>
        <v>0</v>
      </c>
      <c r="AV81" s="386"/>
      <c r="AW81" s="237">
        <f t="shared" ref="AW81:AW145" si="68">AE81*AV81</f>
        <v>0</v>
      </c>
      <c r="AX81" s="386"/>
      <c r="AY81" s="237">
        <f t="shared" ref="AY81:AY145" si="69">AF81*AX81</f>
        <v>0</v>
      </c>
      <c r="AZ81" s="386"/>
      <c r="BA81" s="237">
        <f t="shared" ref="BA81:BA145" si="70">AZ81*AG81</f>
        <v>0</v>
      </c>
      <c r="BB81" s="386"/>
      <c r="BC81" s="237">
        <f t="shared" ref="BC81:BC145" si="71">AH81*BB81</f>
        <v>0</v>
      </c>
      <c r="BD81" s="386"/>
      <c r="BE81" s="237">
        <f t="shared" ref="BE81:BE145" si="72">AI81*BD81</f>
        <v>0</v>
      </c>
      <c r="BF81" s="386"/>
      <c r="BG81" s="237">
        <f t="shared" ref="BG81:BG145" si="73">AJ81*BF81</f>
        <v>0</v>
      </c>
      <c r="BH81" s="386"/>
      <c r="BI81" s="449">
        <f t="shared" ref="BI81:BI145" si="74">AK81*BH81</f>
        <v>0</v>
      </c>
      <c r="BJ81" s="317" t="s">
        <v>946</v>
      </c>
      <c r="BK81" s="599"/>
      <c r="BL81" s="599" t="s">
        <v>868</v>
      </c>
      <c r="BM81" s="599" t="s">
        <v>947</v>
      </c>
    </row>
    <row r="82" spans="1:66" ht="14.25" customHeight="1">
      <c r="A82" s="493" t="s">
        <v>1623</v>
      </c>
      <c r="B82" s="130" t="s">
        <v>160</v>
      </c>
      <c r="C82" s="129" t="s">
        <v>87</v>
      </c>
      <c r="D82" s="517" t="s">
        <v>538</v>
      </c>
      <c r="E82" s="518" t="s">
        <v>162</v>
      </c>
      <c r="F82" s="986"/>
      <c r="G82" s="110">
        <v>2023</v>
      </c>
      <c r="H82" s="178" t="s">
        <v>246</v>
      </c>
      <c r="I82" s="178" t="s">
        <v>174</v>
      </c>
      <c r="J82" s="651">
        <v>15</v>
      </c>
      <c r="K82" s="178" t="s">
        <v>254</v>
      </c>
      <c r="L82" s="178" t="s">
        <v>167</v>
      </c>
      <c r="M82" s="467" t="s">
        <v>870</v>
      </c>
      <c r="N82" s="351">
        <v>3.08</v>
      </c>
      <c r="O82" s="147">
        <v>3.08</v>
      </c>
      <c r="P82" s="147">
        <v>3.05</v>
      </c>
      <c r="Q82" s="147">
        <v>3.05</v>
      </c>
      <c r="R82" s="147">
        <v>3.6</v>
      </c>
      <c r="S82" s="147">
        <v>3.6</v>
      </c>
      <c r="T82" s="147">
        <v>3.6</v>
      </c>
      <c r="U82" s="147">
        <v>3.6</v>
      </c>
      <c r="V82" s="147">
        <v>3.6</v>
      </c>
      <c r="W82" s="147">
        <v>3.6</v>
      </c>
      <c r="X82" s="147">
        <v>3.6</v>
      </c>
      <c r="Y82" s="116">
        <v>3.6</v>
      </c>
      <c r="Z82" s="225">
        <v>0.25</v>
      </c>
      <c r="AA82" s="225">
        <v>0.25</v>
      </c>
      <c r="AB82" s="225">
        <v>0.22</v>
      </c>
      <c r="AC82" s="225">
        <v>0</v>
      </c>
      <c r="AD82" s="225">
        <v>7.0000000000000007E-2</v>
      </c>
      <c r="AE82" s="225">
        <v>7.0000000000000007E-2</v>
      </c>
      <c r="AF82" s="225">
        <v>7.0000000000000007E-2</v>
      </c>
      <c r="AG82" s="225">
        <v>7.0000000000000007E-2</v>
      </c>
      <c r="AH82" s="225">
        <v>7.0000000000000007E-2</v>
      </c>
      <c r="AI82" s="225">
        <v>7.0000000000000007E-2</v>
      </c>
      <c r="AJ82" s="225">
        <v>7.0000000000000007E-2</v>
      </c>
      <c r="AK82" s="799">
        <v>7.0000000000000007E-2</v>
      </c>
      <c r="AL82" s="127">
        <v>40</v>
      </c>
      <c r="AM82" s="431">
        <f t="shared" si="65"/>
        <v>10</v>
      </c>
      <c r="AN82" s="400"/>
      <c r="AO82" s="237">
        <f t="shared" si="58"/>
        <v>0</v>
      </c>
      <c r="AP82" s="403"/>
      <c r="AQ82" s="431">
        <f t="shared" si="50"/>
        <v>0</v>
      </c>
      <c r="AR82" s="403"/>
      <c r="AS82" s="431">
        <f t="shared" si="66"/>
        <v>0</v>
      </c>
      <c r="AT82" s="386"/>
      <c r="AU82" s="237">
        <f t="shared" si="67"/>
        <v>0</v>
      </c>
      <c r="AV82" s="386"/>
      <c r="AW82" s="237">
        <f t="shared" si="68"/>
        <v>0</v>
      </c>
      <c r="AX82" s="386"/>
      <c r="AY82" s="237">
        <f t="shared" si="69"/>
        <v>0</v>
      </c>
      <c r="AZ82" s="386"/>
      <c r="BA82" s="237">
        <f t="shared" si="70"/>
        <v>0</v>
      </c>
      <c r="BB82" s="386"/>
      <c r="BC82" s="237">
        <f t="shared" si="71"/>
        <v>0</v>
      </c>
      <c r="BD82" s="386"/>
      <c r="BE82" s="237">
        <f t="shared" si="72"/>
        <v>0</v>
      </c>
      <c r="BF82" s="386"/>
      <c r="BG82" s="237">
        <f t="shared" si="73"/>
        <v>0</v>
      </c>
      <c r="BH82" s="386"/>
      <c r="BI82" s="449">
        <f t="shared" si="74"/>
        <v>0</v>
      </c>
      <c r="BJ82" s="317" t="s">
        <v>948</v>
      </c>
      <c r="BK82" s="599"/>
      <c r="BL82" s="599" t="s">
        <v>868</v>
      </c>
      <c r="BM82" s="599" t="s">
        <v>949</v>
      </c>
    </row>
    <row r="83" spans="1:66" ht="14.25" customHeight="1">
      <c r="A83" s="498" t="s">
        <v>1623</v>
      </c>
      <c r="B83" s="130" t="s">
        <v>160</v>
      </c>
      <c r="C83" s="129" t="s">
        <v>87</v>
      </c>
      <c r="D83" s="517" t="s">
        <v>538</v>
      </c>
      <c r="E83" s="518" t="s">
        <v>162</v>
      </c>
      <c r="F83" s="986"/>
      <c r="G83" s="110">
        <v>2023</v>
      </c>
      <c r="H83" s="178" t="s">
        <v>246</v>
      </c>
      <c r="I83" s="178" t="s">
        <v>174</v>
      </c>
      <c r="J83" s="651">
        <v>15</v>
      </c>
      <c r="K83" s="178" t="s">
        <v>172</v>
      </c>
      <c r="L83" s="178" t="s">
        <v>167</v>
      </c>
      <c r="M83" s="467" t="s">
        <v>870</v>
      </c>
      <c r="N83" s="351">
        <v>4.75</v>
      </c>
      <c r="O83" s="147">
        <v>4.75</v>
      </c>
      <c r="P83" s="147">
        <v>4.75</v>
      </c>
      <c r="Q83" s="147">
        <v>4.75</v>
      </c>
      <c r="R83" s="147">
        <v>5.5</v>
      </c>
      <c r="S83" s="147">
        <v>5.5</v>
      </c>
      <c r="T83" s="147">
        <v>5.5</v>
      </c>
      <c r="U83" s="147">
        <v>5.5</v>
      </c>
      <c r="V83" s="147">
        <v>5.5</v>
      </c>
      <c r="W83" s="147">
        <v>5.5</v>
      </c>
      <c r="X83" s="147">
        <v>5.5</v>
      </c>
      <c r="Y83" s="116">
        <v>5.5</v>
      </c>
      <c r="Z83" s="225">
        <v>0.38</v>
      </c>
      <c r="AA83" s="225">
        <v>0.38</v>
      </c>
      <c r="AB83" s="225">
        <v>0.38</v>
      </c>
      <c r="AC83" s="225">
        <v>0</v>
      </c>
      <c r="AD83" s="225">
        <v>0.43</v>
      </c>
      <c r="AE83" s="225">
        <v>0.43</v>
      </c>
      <c r="AF83" s="225">
        <v>0.43</v>
      </c>
      <c r="AG83" s="225">
        <v>0.43</v>
      </c>
      <c r="AH83" s="225">
        <v>0.43</v>
      </c>
      <c r="AI83" s="225">
        <v>0.43</v>
      </c>
      <c r="AJ83" s="225">
        <v>0.43</v>
      </c>
      <c r="AK83" s="799">
        <v>0.43</v>
      </c>
      <c r="AL83" s="127"/>
      <c r="AM83" s="431">
        <f t="shared" si="65"/>
        <v>0</v>
      </c>
      <c r="AN83" s="400"/>
      <c r="AO83" s="237">
        <f t="shared" si="58"/>
        <v>0</v>
      </c>
      <c r="AP83" s="403"/>
      <c r="AQ83" s="431">
        <f t="shared" si="50"/>
        <v>0</v>
      </c>
      <c r="AR83" s="403"/>
      <c r="AS83" s="431">
        <f t="shared" si="66"/>
        <v>0</v>
      </c>
      <c r="AT83" s="386"/>
      <c r="AU83" s="237">
        <f t="shared" si="67"/>
        <v>0</v>
      </c>
      <c r="AV83" s="386"/>
      <c r="AW83" s="237">
        <f t="shared" si="68"/>
        <v>0</v>
      </c>
      <c r="AX83" s="386"/>
      <c r="AY83" s="237">
        <f t="shared" si="69"/>
        <v>0</v>
      </c>
      <c r="AZ83" s="386"/>
      <c r="BA83" s="237">
        <f t="shared" si="70"/>
        <v>0</v>
      </c>
      <c r="BB83" s="386"/>
      <c r="BC83" s="237">
        <f t="shared" si="71"/>
        <v>0</v>
      </c>
      <c r="BD83" s="386"/>
      <c r="BE83" s="237">
        <f t="shared" si="72"/>
        <v>0</v>
      </c>
      <c r="BF83" s="386"/>
      <c r="BG83" s="237">
        <f t="shared" si="73"/>
        <v>0</v>
      </c>
      <c r="BH83" s="386"/>
      <c r="BI83" s="449">
        <f t="shared" si="74"/>
        <v>0</v>
      </c>
      <c r="BJ83" s="317" t="s">
        <v>950</v>
      </c>
      <c r="BK83" s="599"/>
      <c r="BL83" s="599" t="s">
        <v>868</v>
      </c>
      <c r="BM83" s="599" t="s">
        <v>951</v>
      </c>
    </row>
    <row r="84" spans="1:66" ht="14.25" customHeight="1">
      <c r="A84" s="493" t="s">
        <v>1623</v>
      </c>
      <c r="B84" s="130" t="s">
        <v>160</v>
      </c>
      <c r="C84" s="129" t="s">
        <v>87</v>
      </c>
      <c r="D84" s="517" t="s">
        <v>538</v>
      </c>
      <c r="E84" s="518" t="s">
        <v>162</v>
      </c>
      <c r="F84" s="986"/>
      <c r="G84" s="110">
        <v>2023</v>
      </c>
      <c r="H84" s="178" t="s">
        <v>246</v>
      </c>
      <c r="I84" s="178" t="s">
        <v>165</v>
      </c>
      <c r="J84" s="651">
        <v>15</v>
      </c>
      <c r="K84" s="178" t="s">
        <v>251</v>
      </c>
      <c r="L84" s="178" t="s">
        <v>167</v>
      </c>
      <c r="M84" s="467" t="s">
        <v>870</v>
      </c>
      <c r="N84" s="351">
        <v>7.8</v>
      </c>
      <c r="O84" s="147">
        <v>7.8</v>
      </c>
      <c r="P84" s="147">
        <v>7.75</v>
      </c>
      <c r="Q84" s="147">
        <v>7.75</v>
      </c>
      <c r="R84" s="147">
        <v>8.1999999999999993</v>
      </c>
      <c r="S84" s="147">
        <v>8.1999999999999993</v>
      </c>
      <c r="T84" s="147">
        <v>8.1999999999999993</v>
      </c>
      <c r="U84" s="147">
        <v>8.1999999999999993</v>
      </c>
      <c r="V84" s="147">
        <v>8.1999999999999993</v>
      </c>
      <c r="W84" s="147">
        <v>8.1999999999999993</v>
      </c>
      <c r="X84" s="147">
        <v>8.1999999999999993</v>
      </c>
      <c r="Y84" s="116">
        <v>8.1999999999999993</v>
      </c>
      <c r="Z84" s="225">
        <v>0.35</v>
      </c>
      <c r="AA84" s="225">
        <v>0.35</v>
      </c>
      <c r="AB84" s="225">
        <v>0.3</v>
      </c>
      <c r="AC84" s="225">
        <v>0</v>
      </c>
      <c r="AD84" s="225">
        <v>0.05</v>
      </c>
      <c r="AE84" s="225">
        <v>0.05</v>
      </c>
      <c r="AF84" s="225">
        <v>0.05</v>
      </c>
      <c r="AG84" s="225">
        <v>0.05</v>
      </c>
      <c r="AH84" s="225">
        <v>0.05</v>
      </c>
      <c r="AI84" s="225">
        <v>0.05</v>
      </c>
      <c r="AJ84" s="225">
        <v>0.05</v>
      </c>
      <c r="AK84" s="799">
        <v>0.05</v>
      </c>
      <c r="AL84" s="127">
        <v>80</v>
      </c>
      <c r="AM84" s="431">
        <f t="shared" si="65"/>
        <v>28</v>
      </c>
      <c r="AN84" s="400">
        <v>80</v>
      </c>
      <c r="AO84" s="237">
        <f t="shared" si="58"/>
        <v>28</v>
      </c>
      <c r="AP84" s="403"/>
      <c r="AQ84" s="431">
        <f t="shared" si="50"/>
        <v>0</v>
      </c>
      <c r="AR84" s="403"/>
      <c r="AS84" s="431">
        <f t="shared" si="66"/>
        <v>0</v>
      </c>
      <c r="AT84" s="386"/>
      <c r="AU84" s="237">
        <f t="shared" si="67"/>
        <v>0</v>
      </c>
      <c r="AV84" s="386"/>
      <c r="AW84" s="237">
        <f t="shared" si="68"/>
        <v>0</v>
      </c>
      <c r="AX84" s="386"/>
      <c r="AY84" s="237">
        <f t="shared" si="69"/>
        <v>0</v>
      </c>
      <c r="AZ84" s="386"/>
      <c r="BA84" s="237">
        <f t="shared" si="70"/>
        <v>0</v>
      </c>
      <c r="BB84" s="386"/>
      <c r="BC84" s="237">
        <f t="shared" si="71"/>
        <v>0</v>
      </c>
      <c r="BD84" s="386"/>
      <c r="BE84" s="237">
        <f t="shared" si="72"/>
        <v>0</v>
      </c>
      <c r="BF84" s="386"/>
      <c r="BG84" s="237">
        <f t="shared" si="73"/>
        <v>0</v>
      </c>
      <c r="BH84" s="386"/>
      <c r="BI84" s="449">
        <f t="shared" si="74"/>
        <v>0</v>
      </c>
      <c r="BJ84" s="317" t="s">
        <v>952</v>
      </c>
      <c r="BK84" s="599"/>
      <c r="BL84" s="599" t="s">
        <v>868</v>
      </c>
      <c r="BM84" s="599" t="s">
        <v>953</v>
      </c>
    </row>
    <row r="85" spans="1:66" ht="14.25" customHeight="1" thickBot="1">
      <c r="A85" s="498" t="s">
        <v>1623</v>
      </c>
      <c r="B85" s="130" t="s">
        <v>160</v>
      </c>
      <c r="C85" s="129" t="s">
        <v>87</v>
      </c>
      <c r="D85" s="517" t="s">
        <v>538</v>
      </c>
      <c r="E85" s="518" t="s">
        <v>162</v>
      </c>
      <c r="F85" s="986"/>
      <c r="G85" s="110">
        <v>2023</v>
      </c>
      <c r="H85" s="178" t="s">
        <v>246</v>
      </c>
      <c r="I85" s="178" t="s">
        <v>165</v>
      </c>
      <c r="J85" s="651">
        <v>15</v>
      </c>
      <c r="K85" s="178" t="s">
        <v>172</v>
      </c>
      <c r="L85" s="178" t="s">
        <v>167</v>
      </c>
      <c r="M85" s="467" t="s">
        <v>870</v>
      </c>
      <c r="N85" s="351">
        <v>8.5</v>
      </c>
      <c r="O85" s="147">
        <v>8.5</v>
      </c>
      <c r="P85" s="147">
        <v>8.4</v>
      </c>
      <c r="Q85" s="147">
        <v>8.4</v>
      </c>
      <c r="R85" s="147">
        <v>9</v>
      </c>
      <c r="S85" s="147">
        <v>9</v>
      </c>
      <c r="T85" s="147">
        <v>9</v>
      </c>
      <c r="U85" s="147">
        <v>9</v>
      </c>
      <c r="V85" s="147">
        <v>9</v>
      </c>
      <c r="W85" s="147">
        <v>9</v>
      </c>
      <c r="X85" s="147">
        <v>9</v>
      </c>
      <c r="Y85" s="116">
        <v>9</v>
      </c>
      <c r="Z85" s="225">
        <v>0.7</v>
      </c>
      <c r="AA85" s="225">
        <v>0.7</v>
      </c>
      <c r="AB85" s="225">
        <v>0.6</v>
      </c>
      <c r="AC85" s="225">
        <v>0</v>
      </c>
      <c r="AD85" s="225">
        <v>0.5</v>
      </c>
      <c r="AE85" s="225">
        <v>0.5</v>
      </c>
      <c r="AF85" s="225">
        <v>0.5</v>
      </c>
      <c r="AG85" s="225">
        <v>0.5</v>
      </c>
      <c r="AH85" s="225">
        <v>0.5</v>
      </c>
      <c r="AI85" s="225">
        <v>0.5</v>
      </c>
      <c r="AJ85" s="225">
        <v>0.5</v>
      </c>
      <c r="AK85" s="799">
        <v>0.5</v>
      </c>
      <c r="AL85" s="127"/>
      <c r="AM85" s="431">
        <f t="shared" si="65"/>
        <v>0</v>
      </c>
      <c r="AN85" s="400"/>
      <c r="AO85" s="237">
        <f t="shared" si="58"/>
        <v>0</v>
      </c>
      <c r="AP85" s="403"/>
      <c r="AQ85" s="431">
        <f t="shared" si="50"/>
        <v>0</v>
      </c>
      <c r="AR85" s="403"/>
      <c r="AS85" s="431">
        <f t="shared" si="66"/>
        <v>0</v>
      </c>
      <c r="AT85" s="386"/>
      <c r="AU85" s="237">
        <f t="shared" si="67"/>
        <v>0</v>
      </c>
      <c r="AV85" s="386"/>
      <c r="AW85" s="237">
        <f t="shared" si="68"/>
        <v>0</v>
      </c>
      <c r="AX85" s="386"/>
      <c r="AY85" s="237">
        <f t="shared" si="69"/>
        <v>0</v>
      </c>
      <c r="AZ85" s="386"/>
      <c r="BA85" s="237">
        <f t="shared" si="70"/>
        <v>0</v>
      </c>
      <c r="BB85" s="385"/>
      <c r="BC85" s="237">
        <f t="shared" si="71"/>
        <v>0</v>
      </c>
      <c r="BD85" s="385"/>
      <c r="BE85" s="237">
        <f t="shared" si="72"/>
        <v>0</v>
      </c>
      <c r="BF85" s="385"/>
      <c r="BG85" s="237">
        <f t="shared" si="73"/>
        <v>0</v>
      </c>
      <c r="BH85" s="385"/>
      <c r="BI85" s="449">
        <f t="shared" si="74"/>
        <v>0</v>
      </c>
      <c r="BJ85" s="317" t="s">
        <v>954</v>
      </c>
      <c r="BK85" s="599"/>
      <c r="BL85" s="599" t="s">
        <v>868</v>
      </c>
      <c r="BM85" s="599" t="s">
        <v>955</v>
      </c>
    </row>
    <row r="86" spans="1:66" ht="14.25" customHeight="1">
      <c r="A86" s="493" t="s">
        <v>1623</v>
      </c>
      <c r="B86" s="130" t="s">
        <v>160</v>
      </c>
      <c r="C86" s="129" t="s">
        <v>87</v>
      </c>
      <c r="D86" s="517" t="s">
        <v>538</v>
      </c>
      <c r="E86" s="518" t="s">
        <v>162</v>
      </c>
      <c r="F86" s="986"/>
      <c r="G86" s="108">
        <v>2023</v>
      </c>
      <c r="H86" s="648" t="s">
        <v>250</v>
      </c>
      <c r="I86" s="648" t="s">
        <v>174</v>
      </c>
      <c r="J86" s="649">
        <v>14</v>
      </c>
      <c r="K86" s="648" t="s">
        <v>251</v>
      </c>
      <c r="L86" s="648" t="s">
        <v>167</v>
      </c>
      <c r="M86" s="650" t="s">
        <v>900</v>
      </c>
      <c r="N86" s="291">
        <v>3.5</v>
      </c>
      <c r="O86" s="61">
        <v>3.5</v>
      </c>
      <c r="P86" s="61">
        <v>3.45</v>
      </c>
      <c r="Q86" s="61">
        <v>3.45</v>
      </c>
      <c r="R86" s="61">
        <v>4.2</v>
      </c>
      <c r="S86" s="61">
        <v>4.2</v>
      </c>
      <c r="T86" s="61">
        <v>4.2</v>
      </c>
      <c r="U86" s="61">
        <v>4.2</v>
      </c>
      <c r="V86" s="61">
        <v>4.2</v>
      </c>
      <c r="W86" s="61">
        <v>4.2</v>
      </c>
      <c r="X86" s="61">
        <v>4.2</v>
      </c>
      <c r="Y86" s="120">
        <v>4.2</v>
      </c>
      <c r="Z86" s="354">
        <v>0.05</v>
      </c>
      <c r="AA86" s="354">
        <v>0.05</v>
      </c>
      <c r="AB86" s="354">
        <v>0</v>
      </c>
      <c r="AC86" s="354">
        <v>0</v>
      </c>
      <c r="AD86" s="354">
        <v>0.11</v>
      </c>
      <c r="AE86" s="354">
        <v>0.11</v>
      </c>
      <c r="AF86" s="354">
        <v>0.11</v>
      </c>
      <c r="AG86" s="354">
        <v>0.11</v>
      </c>
      <c r="AH86" s="354">
        <v>0.11</v>
      </c>
      <c r="AI86" s="354">
        <v>0.11</v>
      </c>
      <c r="AJ86" s="354">
        <v>0.11</v>
      </c>
      <c r="AK86" s="797">
        <v>0.11</v>
      </c>
      <c r="AL86" s="149"/>
      <c r="AM86" s="431">
        <f t="shared" si="65"/>
        <v>0</v>
      </c>
      <c r="AN86" s="424"/>
      <c r="AO86" s="237">
        <f t="shared" si="58"/>
        <v>0</v>
      </c>
      <c r="AP86" s="96"/>
      <c r="AQ86" s="431">
        <f t="shared" si="50"/>
        <v>0</v>
      </c>
      <c r="AR86" s="96"/>
      <c r="AS86" s="431">
        <f t="shared" si="66"/>
        <v>0</v>
      </c>
      <c r="AT86" s="427"/>
      <c r="AU86" s="237">
        <f t="shared" si="67"/>
        <v>0</v>
      </c>
      <c r="AV86" s="427"/>
      <c r="AW86" s="237">
        <f t="shared" si="68"/>
        <v>0</v>
      </c>
      <c r="AX86" s="386"/>
      <c r="AY86" s="237">
        <f t="shared" si="69"/>
        <v>0</v>
      </c>
      <c r="AZ86" s="385"/>
      <c r="BA86" s="237">
        <f t="shared" si="70"/>
        <v>0</v>
      </c>
      <c r="BB86" s="385"/>
      <c r="BC86" s="237">
        <f t="shared" si="71"/>
        <v>0</v>
      </c>
      <c r="BD86" s="385"/>
      <c r="BE86" s="237">
        <f t="shared" si="72"/>
        <v>0</v>
      </c>
      <c r="BF86" s="385"/>
      <c r="BG86" s="237">
        <f t="shared" si="73"/>
        <v>0</v>
      </c>
      <c r="BH86" s="386"/>
      <c r="BI86" s="449">
        <f t="shared" si="74"/>
        <v>0</v>
      </c>
      <c r="BJ86" s="317" t="s">
        <v>956</v>
      </c>
      <c r="BK86" s="599"/>
      <c r="BL86" s="599" t="s">
        <v>868</v>
      </c>
      <c r="BM86" s="599" t="s">
        <v>957</v>
      </c>
    </row>
    <row r="87" spans="1:66" ht="14.25" customHeight="1">
      <c r="A87" s="498" t="s">
        <v>1623</v>
      </c>
      <c r="B87" s="130" t="s">
        <v>160</v>
      </c>
      <c r="C87" s="129" t="s">
        <v>87</v>
      </c>
      <c r="D87" s="517" t="s">
        <v>538</v>
      </c>
      <c r="E87" s="518" t="s">
        <v>162</v>
      </c>
      <c r="F87" s="986"/>
      <c r="G87" s="110">
        <v>2023</v>
      </c>
      <c r="H87" s="178" t="s">
        <v>250</v>
      </c>
      <c r="I87" s="178" t="s">
        <v>174</v>
      </c>
      <c r="J87" s="651">
        <v>14</v>
      </c>
      <c r="K87" s="178" t="s">
        <v>251</v>
      </c>
      <c r="L87" s="178" t="s">
        <v>167</v>
      </c>
      <c r="M87" s="467" t="s">
        <v>900</v>
      </c>
      <c r="N87" s="351">
        <v>3.5</v>
      </c>
      <c r="O87" s="147">
        <v>3.5</v>
      </c>
      <c r="P87" s="147">
        <v>3.45</v>
      </c>
      <c r="Q87" s="147">
        <v>3.45</v>
      </c>
      <c r="R87" s="147">
        <v>4.2</v>
      </c>
      <c r="S87" s="147">
        <v>4.2</v>
      </c>
      <c r="T87" s="147">
        <v>4.2</v>
      </c>
      <c r="U87" s="147">
        <v>4.2</v>
      </c>
      <c r="V87" s="147">
        <v>4.2</v>
      </c>
      <c r="W87" s="147">
        <v>4.2</v>
      </c>
      <c r="X87" s="147">
        <v>4.2</v>
      </c>
      <c r="Y87" s="116">
        <v>4.2</v>
      </c>
      <c r="Z87" s="225">
        <v>0.05</v>
      </c>
      <c r="AA87" s="225">
        <v>0.05</v>
      </c>
      <c r="AB87" s="225">
        <v>0</v>
      </c>
      <c r="AC87" s="225">
        <v>0</v>
      </c>
      <c r="AD87" s="225">
        <v>0.11</v>
      </c>
      <c r="AE87" s="225">
        <v>0.11</v>
      </c>
      <c r="AF87" s="225">
        <v>0.11</v>
      </c>
      <c r="AG87" s="225">
        <v>0.11</v>
      </c>
      <c r="AH87" s="225">
        <v>0.11</v>
      </c>
      <c r="AI87" s="225">
        <v>0.11</v>
      </c>
      <c r="AJ87" s="225">
        <v>0.11</v>
      </c>
      <c r="AK87" s="799">
        <v>0.11</v>
      </c>
      <c r="AL87" s="149">
        <v>15000</v>
      </c>
      <c r="AM87" s="431">
        <f t="shared" si="65"/>
        <v>750</v>
      </c>
      <c r="AN87" s="424">
        <v>4120</v>
      </c>
      <c r="AO87" s="237">
        <f t="shared" si="58"/>
        <v>206</v>
      </c>
      <c r="AP87" s="96">
        <v>280</v>
      </c>
      <c r="AQ87" s="431">
        <f t="shared" si="50"/>
        <v>0</v>
      </c>
      <c r="AR87" s="96">
        <v>320</v>
      </c>
      <c r="AS87" s="431">
        <f t="shared" si="66"/>
        <v>0</v>
      </c>
      <c r="AT87" s="427">
        <v>20200</v>
      </c>
      <c r="AU87" s="237">
        <f t="shared" si="67"/>
        <v>2222</v>
      </c>
      <c r="AV87" s="427"/>
      <c r="AW87" s="237">
        <f t="shared" si="68"/>
        <v>0</v>
      </c>
      <c r="AX87" s="386"/>
      <c r="AY87" s="237">
        <f t="shared" si="69"/>
        <v>0</v>
      </c>
      <c r="AZ87" s="385"/>
      <c r="BA87" s="237">
        <f t="shared" si="70"/>
        <v>0</v>
      </c>
      <c r="BB87" s="385"/>
      <c r="BC87" s="237">
        <f t="shared" si="71"/>
        <v>0</v>
      </c>
      <c r="BD87" s="385"/>
      <c r="BE87" s="237">
        <f t="shared" si="72"/>
        <v>0</v>
      </c>
      <c r="BF87" s="385"/>
      <c r="BG87" s="237">
        <f t="shared" si="73"/>
        <v>0</v>
      </c>
      <c r="BH87" s="386"/>
      <c r="BI87" s="449">
        <f t="shared" si="74"/>
        <v>0</v>
      </c>
      <c r="BJ87" s="317" t="s">
        <v>958</v>
      </c>
      <c r="BK87" s="599" t="s">
        <v>959</v>
      </c>
      <c r="BL87" s="599" t="s">
        <v>868</v>
      </c>
      <c r="BM87" s="599" t="s">
        <v>960</v>
      </c>
    </row>
    <row r="88" spans="1:66" ht="14.25" customHeight="1">
      <c r="A88" s="493" t="s">
        <v>1623</v>
      </c>
      <c r="B88" s="130" t="s">
        <v>160</v>
      </c>
      <c r="C88" s="129" t="s">
        <v>87</v>
      </c>
      <c r="D88" s="517" t="s">
        <v>225</v>
      </c>
      <c r="E88" s="518" t="s">
        <v>162</v>
      </c>
      <c r="F88" s="986"/>
      <c r="G88" s="110">
        <v>2023</v>
      </c>
      <c r="H88" s="178" t="s">
        <v>250</v>
      </c>
      <c r="I88" s="178" t="s">
        <v>174</v>
      </c>
      <c r="J88" s="651">
        <v>14</v>
      </c>
      <c r="K88" s="178" t="s">
        <v>254</v>
      </c>
      <c r="L88" s="178" t="s">
        <v>167</v>
      </c>
      <c r="M88" s="467" t="s">
        <v>900</v>
      </c>
      <c r="N88" s="351">
        <v>3.5</v>
      </c>
      <c r="O88" s="147">
        <v>3.5</v>
      </c>
      <c r="P88" s="147">
        <v>3.45</v>
      </c>
      <c r="Q88" s="147">
        <v>3.45</v>
      </c>
      <c r="R88" s="147">
        <v>4.2</v>
      </c>
      <c r="S88" s="147">
        <v>4.2</v>
      </c>
      <c r="T88" s="147">
        <v>4.2</v>
      </c>
      <c r="U88" s="147">
        <v>4.2</v>
      </c>
      <c r="V88" s="147">
        <v>4.2</v>
      </c>
      <c r="W88" s="147">
        <v>4.2</v>
      </c>
      <c r="X88" s="147">
        <v>4.2</v>
      </c>
      <c r="Y88" s="116">
        <v>4.2</v>
      </c>
      <c r="Z88" s="225">
        <v>0.05</v>
      </c>
      <c r="AA88" s="225">
        <v>0.05</v>
      </c>
      <c r="AB88" s="225">
        <v>0</v>
      </c>
      <c r="AC88" s="225">
        <v>0</v>
      </c>
      <c r="AD88" s="225">
        <v>0.11</v>
      </c>
      <c r="AE88" s="225">
        <v>0.11</v>
      </c>
      <c r="AF88" s="225">
        <v>0.11</v>
      </c>
      <c r="AG88" s="225">
        <v>0.11</v>
      </c>
      <c r="AH88" s="225">
        <v>0.11</v>
      </c>
      <c r="AI88" s="225">
        <v>0.11</v>
      </c>
      <c r="AJ88" s="225">
        <v>0.11</v>
      </c>
      <c r="AK88" s="799">
        <v>0.11</v>
      </c>
      <c r="AL88" s="127">
        <v>2880</v>
      </c>
      <c r="AM88" s="431">
        <f t="shared" si="65"/>
        <v>144</v>
      </c>
      <c r="AN88" s="400">
        <v>1520</v>
      </c>
      <c r="AO88" s="237">
        <f t="shared" si="58"/>
        <v>76</v>
      </c>
      <c r="AP88" s="403"/>
      <c r="AQ88" s="431">
        <f t="shared" si="50"/>
        <v>0</v>
      </c>
      <c r="AR88" s="403"/>
      <c r="AS88" s="431">
        <f t="shared" si="66"/>
        <v>0</v>
      </c>
      <c r="AT88" s="386"/>
      <c r="AU88" s="237">
        <f t="shared" si="67"/>
        <v>0</v>
      </c>
      <c r="AV88" s="386"/>
      <c r="AW88" s="237">
        <f t="shared" si="68"/>
        <v>0</v>
      </c>
      <c r="AX88" s="386"/>
      <c r="AY88" s="237">
        <f t="shared" si="69"/>
        <v>0</v>
      </c>
      <c r="AZ88" s="386"/>
      <c r="BA88" s="237">
        <f t="shared" si="70"/>
        <v>0</v>
      </c>
      <c r="BB88" s="385"/>
      <c r="BC88" s="237">
        <f t="shared" si="71"/>
        <v>0</v>
      </c>
      <c r="BD88" s="385"/>
      <c r="BE88" s="237">
        <f t="shared" si="72"/>
        <v>0</v>
      </c>
      <c r="BF88" s="385"/>
      <c r="BG88" s="237">
        <f t="shared" si="73"/>
        <v>0</v>
      </c>
      <c r="BH88" s="385"/>
      <c r="BI88" s="449">
        <f t="shared" si="74"/>
        <v>0</v>
      </c>
      <c r="BJ88" s="317" t="s">
        <v>961</v>
      </c>
      <c r="BK88" s="599"/>
      <c r="BL88" s="599" t="s">
        <v>868</v>
      </c>
      <c r="BM88" s="599" t="s">
        <v>962</v>
      </c>
    </row>
    <row r="89" spans="1:66" ht="14.25" customHeight="1">
      <c r="A89" s="498" t="s">
        <v>1623</v>
      </c>
      <c r="B89" s="130" t="s">
        <v>160</v>
      </c>
      <c r="C89" s="129" t="s">
        <v>87</v>
      </c>
      <c r="D89" s="517" t="s">
        <v>225</v>
      </c>
      <c r="E89" s="518" t="s">
        <v>162</v>
      </c>
      <c r="F89" s="986"/>
      <c r="G89" s="110">
        <v>2023</v>
      </c>
      <c r="H89" s="178" t="s">
        <v>250</v>
      </c>
      <c r="I89" s="178" t="s">
        <v>174</v>
      </c>
      <c r="J89" s="651">
        <v>14</v>
      </c>
      <c r="K89" s="178" t="s">
        <v>254</v>
      </c>
      <c r="L89" s="178" t="s">
        <v>167</v>
      </c>
      <c r="M89" s="467" t="s">
        <v>900</v>
      </c>
      <c r="N89" s="351">
        <v>3.5</v>
      </c>
      <c r="O89" s="147">
        <v>3.5</v>
      </c>
      <c r="P89" s="147">
        <v>3.45</v>
      </c>
      <c r="Q89" s="147">
        <v>3.45</v>
      </c>
      <c r="R89" s="147">
        <v>4.2</v>
      </c>
      <c r="S89" s="147">
        <v>4.2</v>
      </c>
      <c r="T89" s="147">
        <v>4.2</v>
      </c>
      <c r="U89" s="147">
        <v>4.2</v>
      </c>
      <c r="V89" s="147">
        <v>4.2</v>
      </c>
      <c r="W89" s="147">
        <v>4.2</v>
      </c>
      <c r="X89" s="147">
        <v>4.2</v>
      </c>
      <c r="Y89" s="116">
        <v>4.2</v>
      </c>
      <c r="Z89" s="225">
        <v>0.05</v>
      </c>
      <c r="AA89" s="225">
        <v>0.05</v>
      </c>
      <c r="AB89" s="225">
        <v>0</v>
      </c>
      <c r="AC89" s="225">
        <v>0</v>
      </c>
      <c r="AD89" s="225">
        <v>0.11</v>
      </c>
      <c r="AE89" s="225">
        <v>0.11</v>
      </c>
      <c r="AF89" s="225">
        <v>0.11</v>
      </c>
      <c r="AG89" s="225">
        <v>0.11</v>
      </c>
      <c r="AH89" s="225">
        <v>0.11</v>
      </c>
      <c r="AI89" s="225">
        <v>0.11</v>
      </c>
      <c r="AJ89" s="225">
        <v>0.11</v>
      </c>
      <c r="AK89" s="799">
        <v>0.11</v>
      </c>
      <c r="AL89" s="127">
        <v>1120</v>
      </c>
      <c r="AM89" s="431">
        <f t="shared" si="65"/>
        <v>56</v>
      </c>
      <c r="AN89" s="400">
        <v>6440</v>
      </c>
      <c r="AO89" s="237">
        <f t="shared" si="58"/>
        <v>322</v>
      </c>
      <c r="AP89" s="403"/>
      <c r="AQ89" s="431">
        <f t="shared" si="50"/>
        <v>0</v>
      </c>
      <c r="AR89" s="403">
        <v>1680</v>
      </c>
      <c r="AS89" s="431">
        <f t="shared" si="66"/>
        <v>0</v>
      </c>
      <c r="AT89" s="386">
        <v>6120</v>
      </c>
      <c r="AU89" s="237">
        <f t="shared" si="67"/>
        <v>673.2</v>
      </c>
      <c r="AV89" s="386"/>
      <c r="AW89" s="237">
        <f t="shared" si="68"/>
        <v>0</v>
      </c>
      <c r="AX89" s="386"/>
      <c r="AY89" s="237">
        <f t="shared" si="69"/>
        <v>0</v>
      </c>
      <c r="AZ89" s="386"/>
      <c r="BA89" s="237">
        <f t="shared" si="70"/>
        <v>0</v>
      </c>
      <c r="BB89" s="385"/>
      <c r="BC89" s="237">
        <f t="shared" si="71"/>
        <v>0</v>
      </c>
      <c r="BD89" s="385"/>
      <c r="BE89" s="237">
        <f t="shared" si="72"/>
        <v>0</v>
      </c>
      <c r="BF89" s="385"/>
      <c r="BG89" s="237">
        <f t="shared" si="73"/>
        <v>0</v>
      </c>
      <c r="BH89" s="385"/>
      <c r="BI89" s="449">
        <f t="shared" si="74"/>
        <v>0</v>
      </c>
      <c r="BJ89" s="317" t="s">
        <v>963</v>
      </c>
      <c r="BK89" s="599" t="s">
        <v>959</v>
      </c>
      <c r="BL89" s="599" t="s">
        <v>868</v>
      </c>
      <c r="BM89" s="599" t="s">
        <v>964</v>
      </c>
    </row>
    <row r="90" spans="1:66" ht="14.25" customHeight="1">
      <c r="A90" s="493" t="s">
        <v>1623</v>
      </c>
      <c r="B90" s="130" t="s">
        <v>160</v>
      </c>
      <c r="C90" s="129" t="s">
        <v>87</v>
      </c>
      <c r="D90" s="517" t="s">
        <v>538</v>
      </c>
      <c r="E90" s="518" t="s">
        <v>162</v>
      </c>
      <c r="F90" s="986"/>
      <c r="G90" s="110">
        <v>2023</v>
      </c>
      <c r="H90" s="178" t="s">
        <v>250</v>
      </c>
      <c r="I90" s="178" t="s">
        <v>165</v>
      </c>
      <c r="J90" s="651">
        <v>14</v>
      </c>
      <c r="K90" s="178" t="s">
        <v>251</v>
      </c>
      <c r="L90" s="178" t="s">
        <v>167</v>
      </c>
      <c r="M90" s="467" t="s">
        <v>900</v>
      </c>
      <c r="N90" s="351">
        <v>7.9</v>
      </c>
      <c r="O90" s="147">
        <v>7.9</v>
      </c>
      <c r="P90" s="147">
        <v>7.8</v>
      </c>
      <c r="Q90" s="147">
        <v>7.8</v>
      </c>
      <c r="R90" s="147">
        <v>8.5</v>
      </c>
      <c r="S90" s="147">
        <v>8.5</v>
      </c>
      <c r="T90" s="147">
        <v>8.5</v>
      </c>
      <c r="U90" s="147">
        <v>8.5</v>
      </c>
      <c r="V90" s="147">
        <v>8.5</v>
      </c>
      <c r="W90" s="147">
        <v>8.5</v>
      </c>
      <c r="X90" s="147">
        <v>8.5</v>
      </c>
      <c r="Y90" s="116">
        <v>8.5</v>
      </c>
      <c r="Z90" s="225">
        <v>0.1</v>
      </c>
      <c r="AA90" s="225">
        <v>0.1</v>
      </c>
      <c r="AB90" s="780">
        <v>0.1</v>
      </c>
      <c r="AC90" s="780">
        <v>0</v>
      </c>
      <c r="AD90" s="780">
        <v>0.16</v>
      </c>
      <c r="AE90" s="780">
        <v>0.16</v>
      </c>
      <c r="AF90" s="780">
        <v>0.16</v>
      </c>
      <c r="AG90" s="780">
        <v>0.16</v>
      </c>
      <c r="AH90" s="780">
        <v>0.16</v>
      </c>
      <c r="AI90" s="780">
        <v>0.16</v>
      </c>
      <c r="AJ90" s="780">
        <v>0.16</v>
      </c>
      <c r="AK90" s="780">
        <v>0.16</v>
      </c>
      <c r="AL90" s="127"/>
      <c r="AM90" s="431">
        <f t="shared" si="65"/>
        <v>0</v>
      </c>
      <c r="AN90" s="424"/>
      <c r="AO90" s="237">
        <f t="shared" si="58"/>
        <v>0</v>
      </c>
      <c r="AP90" s="96"/>
      <c r="AQ90" s="431">
        <f t="shared" si="50"/>
        <v>0</v>
      </c>
      <c r="AR90" s="96"/>
      <c r="AS90" s="431">
        <f t="shared" si="66"/>
        <v>0</v>
      </c>
      <c r="AT90" s="386"/>
      <c r="AU90" s="237">
        <f t="shared" si="67"/>
        <v>0</v>
      </c>
      <c r="AV90" s="386"/>
      <c r="AW90" s="237">
        <f t="shared" si="68"/>
        <v>0</v>
      </c>
      <c r="AX90" s="386"/>
      <c r="AY90" s="237">
        <f t="shared" si="69"/>
        <v>0</v>
      </c>
      <c r="AZ90" s="385"/>
      <c r="BA90" s="237">
        <f t="shared" si="70"/>
        <v>0</v>
      </c>
      <c r="BB90" s="385"/>
      <c r="BC90" s="237">
        <f t="shared" si="71"/>
        <v>0</v>
      </c>
      <c r="BD90" s="385"/>
      <c r="BE90" s="237">
        <f t="shared" si="72"/>
        <v>0</v>
      </c>
      <c r="BF90" s="385"/>
      <c r="BG90" s="237">
        <f t="shared" si="73"/>
        <v>0</v>
      </c>
      <c r="BH90" s="385"/>
      <c r="BI90" s="449">
        <f t="shared" si="74"/>
        <v>0</v>
      </c>
      <c r="BJ90" s="317" t="s">
        <v>965</v>
      </c>
      <c r="BK90" s="306"/>
      <c r="BL90" s="306" t="s">
        <v>868</v>
      </c>
      <c r="BM90" s="306" t="s">
        <v>966</v>
      </c>
      <c r="BN90" s="612"/>
    </row>
    <row r="91" spans="1:66" ht="14.25" customHeight="1">
      <c r="A91" s="498" t="s">
        <v>1623</v>
      </c>
      <c r="B91" s="130" t="s">
        <v>160</v>
      </c>
      <c r="C91" s="129" t="s">
        <v>87</v>
      </c>
      <c r="D91" s="517" t="s">
        <v>538</v>
      </c>
      <c r="E91" s="518" t="s">
        <v>162</v>
      </c>
      <c r="F91" s="986"/>
      <c r="G91" s="110">
        <v>2023</v>
      </c>
      <c r="H91" s="178" t="s">
        <v>250</v>
      </c>
      <c r="I91" s="178" t="s">
        <v>165</v>
      </c>
      <c r="J91" s="651">
        <v>14</v>
      </c>
      <c r="K91" s="178" t="s">
        <v>251</v>
      </c>
      <c r="L91" s="178" t="s">
        <v>167</v>
      </c>
      <c r="M91" s="467" t="s">
        <v>900</v>
      </c>
      <c r="N91" s="351">
        <v>7.9</v>
      </c>
      <c r="O91" s="147">
        <v>7.9</v>
      </c>
      <c r="P91" s="147">
        <v>7.8</v>
      </c>
      <c r="Q91" s="147">
        <v>7.8</v>
      </c>
      <c r="R91" s="147">
        <v>8.5</v>
      </c>
      <c r="S91" s="147">
        <v>8.5</v>
      </c>
      <c r="T91" s="147">
        <v>8.5</v>
      </c>
      <c r="U91" s="147">
        <v>8.5</v>
      </c>
      <c r="V91" s="147">
        <v>8.5</v>
      </c>
      <c r="W91" s="147">
        <v>8.5</v>
      </c>
      <c r="X91" s="147">
        <v>8.5</v>
      </c>
      <c r="Y91" s="116">
        <v>8.5</v>
      </c>
      <c r="Z91" s="225">
        <v>0.1</v>
      </c>
      <c r="AA91" s="225">
        <v>0.1</v>
      </c>
      <c r="AB91" s="780">
        <v>0.1</v>
      </c>
      <c r="AC91" s="780">
        <v>0</v>
      </c>
      <c r="AD91" s="780">
        <v>0.16</v>
      </c>
      <c r="AE91" s="780">
        <v>0.16</v>
      </c>
      <c r="AF91" s="780">
        <v>0.16</v>
      </c>
      <c r="AG91" s="780">
        <v>0.16</v>
      </c>
      <c r="AH91" s="780">
        <v>0.16</v>
      </c>
      <c r="AI91" s="780">
        <v>0.16</v>
      </c>
      <c r="AJ91" s="780">
        <v>0.16</v>
      </c>
      <c r="AK91" s="780">
        <v>0.16</v>
      </c>
      <c r="AL91" s="127">
        <v>3600</v>
      </c>
      <c r="AM91" s="431">
        <f t="shared" si="65"/>
        <v>360</v>
      </c>
      <c r="AN91" s="424">
        <v>10240</v>
      </c>
      <c r="AO91" s="237">
        <f t="shared" si="58"/>
        <v>1024</v>
      </c>
      <c r="AP91" s="96">
        <v>240</v>
      </c>
      <c r="AQ91" s="431">
        <f t="shared" si="50"/>
        <v>24</v>
      </c>
      <c r="AR91" s="96">
        <v>240</v>
      </c>
      <c r="AS91" s="431">
        <f t="shared" si="66"/>
        <v>0</v>
      </c>
      <c r="AT91" s="386">
        <v>17520</v>
      </c>
      <c r="AU91" s="237">
        <f t="shared" si="67"/>
        <v>2803.2000000000003</v>
      </c>
      <c r="AV91" s="386"/>
      <c r="AW91" s="237">
        <f t="shared" si="68"/>
        <v>0</v>
      </c>
      <c r="AX91" s="386"/>
      <c r="AY91" s="237">
        <f t="shared" si="69"/>
        <v>0</v>
      </c>
      <c r="AZ91" s="385"/>
      <c r="BA91" s="237">
        <f t="shared" si="70"/>
        <v>0</v>
      </c>
      <c r="BB91" s="385"/>
      <c r="BC91" s="237">
        <f t="shared" si="71"/>
        <v>0</v>
      </c>
      <c r="BD91" s="385"/>
      <c r="BE91" s="237">
        <f t="shared" si="72"/>
        <v>0</v>
      </c>
      <c r="BF91" s="385"/>
      <c r="BG91" s="237">
        <f t="shared" si="73"/>
        <v>0</v>
      </c>
      <c r="BH91" s="385"/>
      <c r="BI91" s="449">
        <f t="shared" si="74"/>
        <v>0</v>
      </c>
      <c r="BJ91" s="317" t="s">
        <v>967</v>
      </c>
      <c r="BK91" s="306" t="s">
        <v>959</v>
      </c>
      <c r="BL91" s="306" t="s">
        <v>868</v>
      </c>
      <c r="BM91" s="306" t="s">
        <v>968</v>
      </c>
      <c r="BN91" s="612"/>
    </row>
    <row r="92" spans="1:66" ht="12.75" customHeight="1">
      <c r="A92" s="493" t="s">
        <v>1623</v>
      </c>
      <c r="B92" s="130" t="s">
        <v>160</v>
      </c>
      <c r="C92" s="129" t="s">
        <v>87</v>
      </c>
      <c r="D92" s="517" t="s">
        <v>225</v>
      </c>
      <c r="E92" s="518" t="s">
        <v>162</v>
      </c>
      <c r="F92" s="986"/>
      <c r="G92" s="110">
        <v>2023</v>
      </c>
      <c r="H92" s="178" t="s">
        <v>250</v>
      </c>
      <c r="I92" s="178" t="s">
        <v>174</v>
      </c>
      <c r="J92" s="651">
        <v>14</v>
      </c>
      <c r="K92" s="178" t="s">
        <v>172</v>
      </c>
      <c r="L92" s="178" t="s">
        <v>167</v>
      </c>
      <c r="M92" s="467" t="s">
        <v>900</v>
      </c>
      <c r="N92" s="351">
        <v>5.2</v>
      </c>
      <c r="O92" s="147">
        <v>5.2</v>
      </c>
      <c r="P92" s="147">
        <v>5.2</v>
      </c>
      <c r="Q92" s="147">
        <v>5.2</v>
      </c>
      <c r="R92" s="147">
        <v>5.9</v>
      </c>
      <c r="S92" s="147">
        <v>5.9</v>
      </c>
      <c r="T92" s="147">
        <v>5.9</v>
      </c>
      <c r="U92" s="147">
        <v>5.9</v>
      </c>
      <c r="V92" s="147">
        <v>5.9</v>
      </c>
      <c r="W92" s="147">
        <v>5.9</v>
      </c>
      <c r="X92" s="147">
        <v>5.9</v>
      </c>
      <c r="Y92" s="116">
        <v>5.9</v>
      </c>
      <c r="Z92" s="225">
        <v>0.2</v>
      </c>
      <c r="AA92" s="225">
        <v>0.2</v>
      </c>
      <c r="AB92" s="225">
        <v>0.2</v>
      </c>
      <c r="AC92" s="225">
        <v>0</v>
      </c>
      <c r="AD92" s="225">
        <v>0.26</v>
      </c>
      <c r="AE92" s="225">
        <v>0.26</v>
      </c>
      <c r="AF92" s="225">
        <v>0.26</v>
      </c>
      <c r="AG92" s="225">
        <v>0.26</v>
      </c>
      <c r="AH92" s="225">
        <v>0.26</v>
      </c>
      <c r="AI92" s="225">
        <v>0.26</v>
      </c>
      <c r="AJ92" s="225">
        <v>0.26</v>
      </c>
      <c r="AK92" s="799">
        <v>0.26</v>
      </c>
      <c r="AL92" s="127">
        <v>1480</v>
      </c>
      <c r="AM92" s="431">
        <f t="shared" si="65"/>
        <v>296</v>
      </c>
      <c r="AN92" s="400"/>
      <c r="AO92" s="237">
        <f t="shared" si="58"/>
        <v>0</v>
      </c>
      <c r="AP92" s="403"/>
      <c r="AQ92" s="431">
        <f t="shared" si="50"/>
        <v>0</v>
      </c>
      <c r="AR92" s="403">
        <v>600</v>
      </c>
      <c r="AS92" s="431">
        <f t="shared" si="66"/>
        <v>0</v>
      </c>
      <c r="AT92" s="386">
        <v>560</v>
      </c>
      <c r="AU92" s="237">
        <f t="shared" si="67"/>
        <v>145.6</v>
      </c>
      <c r="AV92" s="386"/>
      <c r="AW92" s="237">
        <f t="shared" si="68"/>
        <v>0</v>
      </c>
      <c r="AX92" s="386"/>
      <c r="AY92" s="237">
        <f t="shared" si="69"/>
        <v>0</v>
      </c>
      <c r="AZ92" s="386"/>
      <c r="BA92" s="237">
        <f t="shared" si="70"/>
        <v>0</v>
      </c>
      <c r="BB92" s="385"/>
      <c r="BC92" s="237">
        <f t="shared" si="71"/>
        <v>0</v>
      </c>
      <c r="BD92" s="385"/>
      <c r="BE92" s="237">
        <f t="shared" si="72"/>
        <v>0</v>
      </c>
      <c r="BF92" s="385"/>
      <c r="BG92" s="237">
        <f t="shared" si="73"/>
        <v>0</v>
      </c>
      <c r="BH92" s="385"/>
      <c r="BI92" s="449">
        <f t="shared" si="74"/>
        <v>0</v>
      </c>
      <c r="BJ92" s="317" t="s">
        <v>969</v>
      </c>
      <c r="BK92" s="306"/>
      <c r="BL92" s="306" t="s">
        <v>868</v>
      </c>
      <c r="BM92" s="306" t="s">
        <v>970</v>
      </c>
      <c r="BN92" s="612"/>
    </row>
    <row r="93" spans="1:66" ht="12.75" customHeight="1">
      <c r="A93" s="498" t="s">
        <v>1623</v>
      </c>
      <c r="B93" s="130" t="s">
        <v>160</v>
      </c>
      <c r="C93" s="129" t="s">
        <v>87</v>
      </c>
      <c r="D93" s="517" t="s">
        <v>225</v>
      </c>
      <c r="E93" s="518" t="s">
        <v>162</v>
      </c>
      <c r="F93" s="986"/>
      <c r="G93" s="110">
        <v>2023</v>
      </c>
      <c r="H93" s="178" t="s">
        <v>250</v>
      </c>
      <c r="I93" s="178" t="s">
        <v>174</v>
      </c>
      <c r="J93" s="651">
        <v>14</v>
      </c>
      <c r="K93" s="178" t="s">
        <v>172</v>
      </c>
      <c r="L93" s="178" t="s">
        <v>167</v>
      </c>
      <c r="M93" s="467" t="s">
        <v>900</v>
      </c>
      <c r="N93" s="351">
        <v>5.2</v>
      </c>
      <c r="O93" s="147">
        <v>5.2</v>
      </c>
      <c r="P93" s="147">
        <v>5.2</v>
      </c>
      <c r="Q93" s="147">
        <v>5.2</v>
      </c>
      <c r="R93" s="147">
        <v>5.9</v>
      </c>
      <c r="S93" s="147">
        <v>5.9</v>
      </c>
      <c r="T93" s="147">
        <v>5.9</v>
      </c>
      <c r="U93" s="147">
        <v>5.9</v>
      </c>
      <c r="V93" s="147">
        <v>5.9</v>
      </c>
      <c r="W93" s="147">
        <v>5.9</v>
      </c>
      <c r="X93" s="147">
        <v>5.9</v>
      </c>
      <c r="Y93" s="116">
        <v>5.9</v>
      </c>
      <c r="Z93" s="225">
        <v>0.2</v>
      </c>
      <c r="AA93" s="225">
        <v>0.2</v>
      </c>
      <c r="AB93" s="225">
        <v>0.2</v>
      </c>
      <c r="AC93" s="225">
        <v>0</v>
      </c>
      <c r="AD93" s="225">
        <v>0.26</v>
      </c>
      <c r="AE93" s="225">
        <v>0.26</v>
      </c>
      <c r="AF93" s="225">
        <v>0.26</v>
      </c>
      <c r="AG93" s="225">
        <v>0.26</v>
      </c>
      <c r="AH93" s="225">
        <v>0.26</v>
      </c>
      <c r="AI93" s="225">
        <v>0.26</v>
      </c>
      <c r="AJ93" s="225">
        <v>0.26</v>
      </c>
      <c r="AK93" s="799">
        <v>0.26</v>
      </c>
      <c r="AL93" s="127">
        <v>400</v>
      </c>
      <c r="AM93" s="431">
        <f t="shared" si="65"/>
        <v>80</v>
      </c>
      <c r="AN93" s="400">
        <v>40</v>
      </c>
      <c r="AO93" s="237">
        <f t="shared" si="58"/>
        <v>8</v>
      </c>
      <c r="AP93" s="403"/>
      <c r="AQ93" s="431">
        <f t="shared" si="50"/>
        <v>0</v>
      </c>
      <c r="AR93" s="403"/>
      <c r="AS93" s="431">
        <f t="shared" si="66"/>
        <v>0</v>
      </c>
      <c r="AT93" s="386">
        <v>400</v>
      </c>
      <c r="AU93" s="237">
        <f t="shared" si="67"/>
        <v>104</v>
      </c>
      <c r="AV93" s="386"/>
      <c r="AW93" s="237">
        <f t="shared" si="68"/>
        <v>0</v>
      </c>
      <c r="AX93" s="386"/>
      <c r="AY93" s="237">
        <f t="shared" si="69"/>
        <v>0</v>
      </c>
      <c r="AZ93" s="386"/>
      <c r="BA93" s="237">
        <f t="shared" si="70"/>
        <v>0</v>
      </c>
      <c r="BB93" s="385"/>
      <c r="BC93" s="237">
        <f t="shared" si="71"/>
        <v>0</v>
      </c>
      <c r="BD93" s="385"/>
      <c r="BE93" s="237">
        <f t="shared" si="72"/>
        <v>0</v>
      </c>
      <c r="BF93" s="385"/>
      <c r="BG93" s="237">
        <f t="shared" si="73"/>
        <v>0</v>
      </c>
      <c r="BH93" s="385"/>
      <c r="BI93" s="449">
        <f t="shared" si="74"/>
        <v>0</v>
      </c>
      <c r="BJ93" s="317" t="s">
        <v>971</v>
      </c>
      <c r="BK93" s="306" t="s">
        <v>959</v>
      </c>
      <c r="BL93" s="306" t="s">
        <v>868</v>
      </c>
      <c r="BM93" s="306" t="s">
        <v>972</v>
      </c>
      <c r="BN93" s="612"/>
    </row>
    <row r="94" spans="1:66" ht="12.75" customHeight="1">
      <c r="A94" s="493" t="s">
        <v>1623</v>
      </c>
      <c r="B94" s="130" t="s">
        <v>160</v>
      </c>
      <c r="C94" s="129" t="s">
        <v>87</v>
      </c>
      <c r="D94" s="517" t="s">
        <v>225</v>
      </c>
      <c r="E94" s="518" t="s">
        <v>162</v>
      </c>
      <c r="F94" s="986"/>
      <c r="G94" s="110">
        <v>2023</v>
      </c>
      <c r="H94" s="178" t="s">
        <v>250</v>
      </c>
      <c r="I94" s="178" t="s">
        <v>165</v>
      </c>
      <c r="J94" s="651">
        <v>14</v>
      </c>
      <c r="K94" s="178" t="s">
        <v>172</v>
      </c>
      <c r="L94" s="178" t="s">
        <v>167</v>
      </c>
      <c r="M94" s="467" t="s">
        <v>900</v>
      </c>
      <c r="N94" s="351">
        <v>8.6</v>
      </c>
      <c r="O94" s="147">
        <v>8.6</v>
      </c>
      <c r="P94" s="147">
        <v>8.5</v>
      </c>
      <c r="Q94" s="147">
        <v>8.5</v>
      </c>
      <c r="R94" s="147">
        <v>9.1999999999999993</v>
      </c>
      <c r="S94" s="147">
        <v>9.1999999999999993</v>
      </c>
      <c r="T94" s="147">
        <v>9.1999999999999993</v>
      </c>
      <c r="U94" s="147">
        <v>9.1999999999999993</v>
      </c>
      <c r="V94" s="147">
        <v>9.1999999999999993</v>
      </c>
      <c r="W94" s="147">
        <v>9.1999999999999993</v>
      </c>
      <c r="X94" s="147">
        <v>9.1999999999999993</v>
      </c>
      <c r="Y94" s="116">
        <v>9.1999999999999993</v>
      </c>
      <c r="Z94" s="225">
        <v>0</v>
      </c>
      <c r="AA94" s="225">
        <v>0</v>
      </c>
      <c r="AB94" s="574">
        <v>0</v>
      </c>
      <c r="AC94" s="225">
        <v>0</v>
      </c>
      <c r="AD94" s="574">
        <v>0.06</v>
      </c>
      <c r="AE94" s="574">
        <v>0.06</v>
      </c>
      <c r="AF94" s="574">
        <v>0.06</v>
      </c>
      <c r="AG94" s="574">
        <v>0.06</v>
      </c>
      <c r="AH94" s="574">
        <v>0.06</v>
      </c>
      <c r="AI94" s="574">
        <v>0.06</v>
      </c>
      <c r="AJ94" s="574">
        <v>0.06</v>
      </c>
      <c r="AK94" s="817">
        <v>0.06</v>
      </c>
      <c r="AL94" s="127">
        <v>360</v>
      </c>
      <c r="AM94" s="431">
        <f t="shared" si="65"/>
        <v>0</v>
      </c>
      <c r="AN94" s="400">
        <v>40</v>
      </c>
      <c r="AO94" s="237">
        <f t="shared" si="58"/>
        <v>0</v>
      </c>
      <c r="AP94" s="403"/>
      <c r="AQ94" s="431">
        <f t="shared" si="50"/>
        <v>0</v>
      </c>
      <c r="AR94" s="403"/>
      <c r="AS94" s="431">
        <f t="shared" si="66"/>
        <v>0</v>
      </c>
      <c r="AT94" s="386"/>
      <c r="AU94" s="237">
        <f t="shared" si="67"/>
        <v>0</v>
      </c>
      <c r="AV94" s="386"/>
      <c r="AW94" s="237">
        <f t="shared" si="68"/>
        <v>0</v>
      </c>
      <c r="AX94" s="386"/>
      <c r="AY94" s="237">
        <f t="shared" si="69"/>
        <v>0</v>
      </c>
      <c r="AZ94" s="386"/>
      <c r="BA94" s="237">
        <f t="shared" si="70"/>
        <v>0</v>
      </c>
      <c r="BB94" s="385"/>
      <c r="BC94" s="237">
        <f t="shared" si="71"/>
        <v>0</v>
      </c>
      <c r="BD94" s="385"/>
      <c r="BE94" s="237">
        <f t="shared" si="72"/>
        <v>0</v>
      </c>
      <c r="BF94" s="385"/>
      <c r="BG94" s="237">
        <f t="shared" si="73"/>
        <v>0</v>
      </c>
      <c r="BH94" s="385"/>
      <c r="BI94" s="449">
        <f t="shared" si="74"/>
        <v>0</v>
      </c>
      <c r="BJ94" s="317" t="s">
        <v>973</v>
      </c>
      <c r="BK94" s="306"/>
      <c r="BL94" s="306" t="s">
        <v>868</v>
      </c>
      <c r="BM94" s="306" t="s">
        <v>974</v>
      </c>
      <c r="BN94" s="612"/>
    </row>
    <row r="95" spans="1:66" ht="12.75" customHeight="1">
      <c r="A95" s="498" t="s">
        <v>1623</v>
      </c>
      <c r="B95" s="130" t="s">
        <v>160</v>
      </c>
      <c r="C95" s="129" t="s">
        <v>87</v>
      </c>
      <c r="D95" s="517" t="s">
        <v>225</v>
      </c>
      <c r="E95" s="518" t="s">
        <v>162</v>
      </c>
      <c r="F95" s="986"/>
      <c r="G95" s="110">
        <v>2023</v>
      </c>
      <c r="H95" s="178" t="s">
        <v>250</v>
      </c>
      <c r="I95" s="178" t="s">
        <v>165</v>
      </c>
      <c r="J95" s="651">
        <v>14</v>
      </c>
      <c r="K95" s="178" t="s">
        <v>172</v>
      </c>
      <c r="L95" s="178" t="s">
        <v>167</v>
      </c>
      <c r="M95" s="467" t="s">
        <v>900</v>
      </c>
      <c r="N95" s="351">
        <v>8.6</v>
      </c>
      <c r="O95" s="147">
        <v>8.6</v>
      </c>
      <c r="P95" s="147">
        <v>8.5</v>
      </c>
      <c r="Q95" s="147">
        <v>8.5</v>
      </c>
      <c r="R95" s="147">
        <v>9.1999999999999993</v>
      </c>
      <c r="S95" s="147">
        <v>9.1999999999999993</v>
      </c>
      <c r="T95" s="147">
        <v>9.1999999999999993</v>
      </c>
      <c r="U95" s="147">
        <v>9.1999999999999993</v>
      </c>
      <c r="V95" s="147">
        <v>9.1999999999999993</v>
      </c>
      <c r="W95" s="147">
        <v>9.1999999999999993</v>
      </c>
      <c r="X95" s="147">
        <v>9.1999999999999993</v>
      </c>
      <c r="Y95" s="116">
        <v>9.1999999999999993</v>
      </c>
      <c r="Z95" s="225">
        <v>0</v>
      </c>
      <c r="AA95" s="225">
        <v>0</v>
      </c>
      <c r="AB95" s="574">
        <v>0</v>
      </c>
      <c r="AC95" s="225">
        <v>0</v>
      </c>
      <c r="AD95" s="574">
        <v>0.06</v>
      </c>
      <c r="AE95" s="574">
        <v>0.06</v>
      </c>
      <c r="AF95" s="574">
        <v>0.06</v>
      </c>
      <c r="AG95" s="574">
        <v>0.06</v>
      </c>
      <c r="AH95" s="574">
        <v>0.06</v>
      </c>
      <c r="AI95" s="574">
        <v>0.06</v>
      </c>
      <c r="AJ95" s="574">
        <v>0.06</v>
      </c>
      <c r="AK95" s="817">
        <v>0.06</v>
      </c>
      <c r="AL95" s="127">
        <v>3160</v>
      </c>
      <c r="AM95" s="431">
        <f t="shared" si="65"/>
        <v>0</v>
      </c>
      <c r="AN95" s="400">
        <v>960</v>
      </c>
      <c r="AO95" s="237">
        <f t="shared" si="58"/>
        <v>0</v>
      </c>
      <c r="AP95" s="403"/>
      <c r="AQ95" s="431">
        <f t="shared" si="50"/>
        <v>0</v>
      </c>
      <c r="AR95" s="403"/>
      <c r="AS95" s="431">
        <f t="shared" si="66"/>
        <v>0</v>
      </c>
      <c r="AT95" s="386">
        <v>1920</v>
      </c>
      <c r="AU95" s="237">
        <f t="shared" si="67"/>
        <v>115.19999999999999</v>
      </c>
      <c r="AV95" s="386"/>
      <c r="AW95" s="237">
        <f t="shared" si="68"/>
        <v>0</v>
      </c>
      <c r="AX95" s="386"/>
      <c r="AY95" s="237">
        <f t="shared" si="69"/>
        <v>0</v>
      </c>
      <c r="AZ95" s="386"/>
      <c r="BA95" s="237">
        <f t="shared" si="70"/>
        <v>0</v>
      </c>
      <c r="BB95" s="385"/>
      <c r="BC95" s="237">
        <f t="shared" si="71"/>
        <v>0</v>
      </c>
      <c r="BD95" s="385"/>
      <c r="BE95" s="237">
        <f t="shared" si="72"/>
        <v>0</v>
      </c>
      <c r="BF95" s="385"/>
      <c r="BG95" s="237">
        <f t="shared" si="73"/>
        <v>0</v>
      </c>
      <c r="BH95" s="385"/>
      <c r="BI95" s="449">
        <f t="shared" si="74"/>
        <v>0</v>
      </c>
      <c r="BJ95" s="317" t="s">
        <v>975</v>
      </c>
      <c r="BK95" s="306" t="s">
        <v>959</v>
      </c>
      <c r="BL95" s="306" t="s">
        <v>868</v>
      </c>
      <c r="BM95" s="306" t="s">
        <v>976</v>
      </c>
      <c r="BN95" s="612"/>
    </row>
    <row r="96" spans="1:66" ht="14.25" customHeight="1">
      <c r="A96" s="493" t="s">
        <v>1623</v>
      </c>
      <c r="B96" s="130" t="s">
        <v>160</v>
      </c>
      <c r="C96" s="129" t="s">
        <v>87</v>
      </c>
      <c r="D96" s="517" t="s">
        <v>225</v>
      </c>
      <c r="E96" s="518" t="s">
        <v>162</v>
      </c>
      <c r="F96" s="986"/>
      <c r="G96" s="110">
        <v>2023</v>
      </c>
      <c r="H96" s="178" t="s">
        <v>250</v>
      </c>
      <c r="I96" s="178" t="s">
        <v>174</v>
      </c>
      <c r="J96" s="651">
        <v>14</v>
      </c>
      <c r="K96" s="178" t="s">
        <v>251</v>
      </c>
      <c r="L96" s="178" t="s">
        <v>878</v>
      </c>
      <c r="M96" s="467" t="s">
        <v>977</v>
      </c>
      <c r="N96" s="351">
        <v>3.5</v>
      </c>
      <c r="O96" s="147">
        <v>3.5</v>
      </c>
      <c r="P96" s="147">
        <v>3.45</v>
      </c>
      <c r="Q96" s="147">
        <v>3.45</v>
      </c>
      <c r="R96" s="147">
        <v>4.2</v>
      </c>
      <c r="S96" s="147">
        <v>4.2</v>
      </c>
      <c r="T96" s="147">
        <v>4.2</v>
      </c>
      <c r="U96" s="147">
        <v>4.2</v>
      </c>
      <c r="V96" s="147">
        <v>4.2</v>
      </c>
      <c r="W96" s="147">
        <v>4.2</v>
      </c>
      <c r="X96" s="147">
        <v>4.2</v>
      </c>
      <c r="Y96" s="116">
        <v>4.2</v>
      </c>
      <c r="Z96" s="225">
        <v>0.05</v>
      </c>
      <c r="AA96" s="225">
        <v>0.05</v>
      </c>
      <c r="AB96" s="225">
        <v>0</v>
      </c>
      <c r="AC96" s="225">
        <v>0</v>
      </c>
      <c r="AD96" s="225">
        <v>0.11</v>
      </c>
      <c r="AE96" s="225">
        <v>0.11</v>
      </c>
      <c r="AF96" s="225">
        <v>0.11</v>
      </c>
      <c r="AG96" s="225">
        <v>0.11</v>
      </c>
      <c r="AH96" s="225">
        <v>0.11</v>
      </c>
      <c r="AI96" s="225">
        <v>0.11</v>
      </c>
      <c r="AJ96" s="225">
        <v>0.11</v>
      </c>
      <c r="AK96" s="799">
        <v>0.11</v>
      </c>
      <c r="AL96" s="127"/>
      <c r="AM96" s="431">
        <f t="shared" si="65"/>
        <v>0</v>
      </c>
      <c r="AN96" s="400"/>
      <c r="AO96" s="237">
        <f t="shared" si="58"/>
        <v>0</v>
      </c>
      <c r="AP96" s="403"/>
      <c r="AQ96" s="431">
        <f t="shared" si="50"/>
        <v>0</v>
      </c>
      <c r="AR96" s="403"/>
      <c r="AS96" s="431">
        <f t="shared" si="66"/>
        <v>0</v>
      </c>
      <c r="AT96" s="386"/>
      <c r="AU96" s="237">
        <f t="shared" si="67"/>
        <v>0</v>
      </c>
      <c r="AV96" s="386"/>
      <c r="AW96" s="237">
        <f t="shared" si="68"/>
        <v>0</v>
      </c>
      <c r="AX96" s="386"/>
      <c r="AY96" s="237">
        <f t="shared" si="69"/>
        <v>0</v>
      </c>
      <c r="AZ96" s="386"/>
      <c r="BA96" s="237">
        <f t="shared" si="70"/>
        <v>0</v>
      </c>
      <c r="BB96" s="386"/>
      <c r="BC96" s="237">
        <f t="shared" si="71"/>
        <v>0</v>
      </c>
      <c r="BD96" s="386"/>
      <c r="BE96" s="237">
        <f t="shared" si="72"/>
        <v>0</v>
      </c>
      <c r="BF96" s="386"/>
      <c r="BG96" s="237">
        <f t="shared" si="73"/>
        <v>0</v>
      </c>
      <c r="BH96" s="386"/>
      <c r="BI96" s="449">
        <f t="shared" si="74"/>
        <v>0</v>
      </c>
      <c r="BJ96" s="317" t="s">
        <v>978</v>
      </c>
      <c r="BK96" s="306"/>
      <c r="BL96" s="306" t="s">
        <v>868</v>
      </c>
      <c r="BM96" s="306" t="s">
        <v>957</v>
      </c>
      <c r="BN96" s="612"/>
    </row>
    <row r="97" spans="1:66" ht="14.25" customHeight="1">
      <c r="A97" s="498" t="s">
        <v>1623</v>
      </c>
      <c r="B97" s="130" t="s">
        <v>160</v>
      </c>
      <c r="C97" s="129" t="s">
        <v>87</v>
      </c>
      <c r="D97" s="517" t="s">
        <v>225</v>
      </c>
      <c r="E97" s="518" t="s">
        <v>162</v>
      </c>
      <c r="F97" s="986"/>
      <c r="G97" s="110">
        <v>2023</v>
      </c>
      <c r="H97" s="178" t="s">
        <v>250</v>
      </c>
      <c r="I97" s="178" t="s">
        <v>174</v>
      </c>
      <c r="J97" s="651">
        <v>14</v>
      </c>
      <c r="K97" s="178" t="s">
        <v>251</v>
      </c>
      <c r="L97" s="178" t="s">
        <v>878</v>
      </c>
      <c r="M97" s="467" t="s">
        <v>977</v>
      </c>
      <c r="N97" s="351">
        <v>3.5</v>
      </c>
      <c r="O97" s="147">
        <v>3.5</v>
      </c>
      <c r="P97" s="147">
        <v>3.45</v>
      </c>
      <c r="Q97" s="147">
        <v>3.45</v>
      </c>
      <c r="R97" s="147">
        <v>4.2</v>
      </c>
      <c r="S97" s="147">
        <v>4.2</v>
      </c>
      <c r="T97" s="147">
        <v>4.2</v>
      </c>
      <c r="U97" s="147">
        <v>4.2</v>
      </c>
      <c r="V97" s="147">
        <v>4.2</v>
      </c>
      <c r="W97" s="147">
        <v>4.2</v>
      </c>
      <c r="X97" s="147">
        <v>4.2</v>
      </c>
      <c r="Y97" s="116">
        <v>4.2</v>
      </c>
      <c r="Z97" s="225">
        <v>0.05</v>
      </c>
      <c r="AA97" s="225">
        <v>0.05</v>
      </c>
      <c r="AB97" s="225">
        <v>0</v>
      </c>
      <c r="AC97" s="225">
        <v>0</v>
      </c>
      <c r="AD97" s="225">
        <v>0.11</v>
      </c>
      <c r="AE97" s="225">
        <v>0.11</v>
      </c>
      <c r="AF97" s="225">
        <v>0.11</v>
      </c>
      <c r="AG97" s="225">
        <v>0.11</v>
      </c>
      <c r="AH97" s="225">
        <v>0.11</v>
      </c>
      <c r="AI97" s="225">
        <v>0.11</v>
      </c>
      <c r="AJ97" s="225">
        <v>0.11</v>
      </c>
      <c r="AK97" s="799">
        <v>0.11</v>
      </c>
      <c r="AL97" s="127">
        <v>8520</v>
      </c>
      <c r="AM97" s="431">
        <f t="shared" si="65"/>
        <v>426</v>
      </c>
      <c r="AN97" s="400">
        <v>2800</v>
      </c>
      <c r="AO97" s="237">
        <f t="shared" si="58"/>
        <v>140</v>
      </c>
      <c r="AP97" s="403">
        <v>360</v>
      </c>
      <c r="AQ97" s="431">
        <f t="shared" si="50"/>
        <v>0</v>
      </c>
      <c r="AR97" s="403"/>
      <c r="AS97" s="431">
        <f t="shared" si="66"/>
        <v>0</v>
      </c>
      <c r="AT97" s="386"/>
      <c r="AU97" s="237">
        <f t="shared" si="67"/>
        <v>0</v>
      </c>
      <c r="AV97" s="386"/>
      <c r="AW97" s="237">
        <f t="shared" si="68"/>
        <v>0</v>
      </c>
      <c r="AX97" s="386"/>
      <c r="AY97" s="237">
        <f t="shared" si="69"/>
        <v>0</v>
      </c>
      <c r="AZ97" s="386"/>
      <c r="BA97" s="237">
        <f t="shared" si="70"/>
        <v>0</v>
      </c>
      <c r="BB97" s="386"/>
      <c r="BC97" s="237">
        <f t="shared" si="71"/>
        <v>0</v>
      </c>
      <c r="BD97" s="386"/>
      <c r="BE97" s="237">
        <f t="shared" si="72"/>
        <v>0</v>
      </c>
      <c r="BF97" s="386"/>
      <c r="BG97" s="237">
        <f t="shared" si="73"/>
        <v>0</v>
      </c>
      <c r="BH97" s="386"/>
      <c r="BI97" s="449">
        <f t="shared" si="74"/>
        <v>0</v>
      </c>
      <c r="BJ97" s="317" t="s">
        <v>979</v>
      </c>
      <c r="BK97" s="306" t="s">
        <v>959</v>
      </c>
      <c r="BL97" s="306" t="s">
        <v>868</v>
      </c>
      <c r="BM97" s="306" t="s">
        <v>960</v>
      </c>
      <c r="BN97" s="612"/>
    </row>
    <row r="98" spans="1:66" ht="14.25" customHeight="1">
      <c r="A98" s="493" t="s">
        <v>1623</v>
      </c>
      <c r="B98" s="130" t="s">
        <v>160</v>
      </c>
      <c r="C98" s="129" t="s">
        <v>87</v>
      </c>
      <c r="D98" s="517" t="s">
        <v>225</v>
      </c>
      <c r="E98" s="518" t="s">
        <v>162</v>
      </c>
      <c r="F98" s="986"/>
      <c r="G98" s="110">
        <v>2023</v>
      </c>
      <c r="H98" s="178" t="s">
        <v>250</v>
      </c>
      <c r="I98" s="178" t="s">
        <v>165</v>
      </c>
      <c r="J98" s="651">
        <v>14</v>
      </c>
      <c r="K98" s="178" t="s">
        <v>251</v>
      </c>
      <c r="L98" s="178" t="s">
        <v>878</v>
      </c>
      <c r="M98" s="467" t="s">
        <v>977</v>
      </c>
      <c r="N98" s="351">
        <v>7.9</v>
      </c>
      <c r="O98" s="147">
        <v>7.9</v>
      </c>
      <c r="P98" s="147">
        <v>7.8</v>
      </c>
      <c r="Q98" s="147">
        <v>7.8</v>
      </c>
      <c r="R98" s="147">
        <v>8.5</v>
      </c>
      <c r="S98" s="147">
        <v>8.5</v>
      </c>
      <c r="T98" s="147">
        <v>8.5</v>
      </c>
      <c r="U98" s="147">
        <v>8.5</v>
      </c>
      <c r="V98" s="147">
        <v>8.5</v>
      </c>
      <c r="W98" s="147">
        <v>8.5</v>
      </c>
      <c r="X98" s="147">
        <v>8.5</v>
      </c>
      <c r="Y98" s="116">
        <v>8.5</v>
      </c>
      <c r="Z98" s="225">
        <v>0.1</v>
      </c>
      <c r="AA98" s="225">
        <v>0.1</v>
      </c>
      <c r="AB98" s="780">
        <v>0.1</v>
      </c>
      <c r="AC98" s="780">
        <v>0</v>
      </c>
      <c r="AD98" s="780">
        <v>0.16</v>
      </c>
      <c r="AE98" s="780">
        <v>0.16</v>
      </c>
      <c r="AF98" s="780">
        <v>0.16</v>
      </c>
      <c r="AG98" s="780">
        <v>0.16</v>
      </c>
      <c r="AH98" s="780">
        <v>0.16</v>
      </c>
      <c r="AI98" s="780">
        <v>0.16</v>
      </c>
      <c r="AJ98" s="780">
        <v>0.16</v>
      </c>
      <c r="AK98" s="780">
        <v>0.16</v>
      </c>
      <c r="AL98" s="127">
        <v>80</v>
      </c>
      <c r="AM98" s="431">
        <f t="shared" si="65"/>
        <v>8</v>
      </c>
      <c r="AN98" s="400"/>
      <c r="AO98" s="237">
        <f t="shared" si="58"/>
        <v>0</v>
      </c>
      <c r="AP98" s="403"/>
      <c r="AQ98" s="431">
        <f t="shared" si="50"/>
        <v>0</v>
      </c>
      <c r="AR98" s="403"/>
      <c r="AS98" s="431">
        <f t="shared" si="66"/>
        <v>0</v>
      </c>
      <c r="AT98" s="386"/>
      <c r="AU98" s="237">
        <f t="shared" si="67"/>
        <v>0</v>
      </c>
      <c r="AV98" s="386"/>
      <c r="AW98" s="237">
        <f t="shared" si="68"/>
        <v>0</v>
      </c>
      <c r="AX98" s="386"/>
      <c r="AY98" s="237">
        <f t="shared" si="69"/>
        <v>0</v>
      </c>
      <c r="AZ98" s="386"/>
      <c r="BA98" s="237">
        <f t="shared" si="70"/>
        <v>0</v>
      </c>
      <c r="BB98" s="385"/>
      <c r="BC98" s="237">
        <f t="shared" si="71"/>
        <v>0</v>
      </c>
      <c r="BD98" s="385"/>
      <c r="BE98" s="237">
        <f t="shared" si="72"/>
        <v>0</v>
      </c>
      <c r="BF98" s="385"/>
      <c r="BG98" s="237">
        <f t="shared" si="73"/>
        <v>0</v>
      </c>
      <c r="BH98" s="385"/>
      <c r="BI98" s="449">
        <f t="shared" si="74"/>
        <v>0</v>
      </c>
      <c r="BJ98" s="317" t="s">
        <v>980</v>
      </c>
      <c r="BK98" s="306" t="s">
        <v>959</v>
      </c>
      <c r="BL98" s="306" t="s">
        <v>868</v>
      </c>
      <c r="BM98" s="306" t="s">
        <v>968</v>
      </c>
      <c r="BN98" s="612"/>
    </row>
    <row r="99" spans="1:66" ht="14.25" customHeight="1">
      <c r="A99" s="498" t="s">
        <v>1623</v>
      </c>
      <c r="B99" s="130" t="s">
        <v>160</v>
      </c>
      <c r="C99" s="129" t="s">
        <v>87</v>
      </c>
      <c r="D99" s="517" t="s">
        <v>225</v>
      </c>
      <c r="E99" s="518" t="s">
        <v>162</v>
      </c>
      <c r="F99" s="986"/>
      <c r="G99" s="110">
        <v>2023</v>
      </c>
      <c r="H99" s="178" t="s">
        <v>250</v>
      </c>
      <c r="I99" s="178" t="s">
        <v>165</v>
      </c>
      <c r="J99" s="651">
        <v>14</v>
      </c>
      <c r="K99" s="178" t="s">
        <v>251</v>
      </c>
      <c r="L99" s="178" t="s">
        <v>878</v>
      </c>
      <c r="M99" s="467" t="s">
        <v>977</v>
      </c>
      <c r="N99" s="351">
        <v>7.9</v>
      </c>
      <c r="O99" s="147">
        <v>7.9</v>
      </c>
      <c r="P99" s="147">
        <v>7.8</v>
      </c>
      <c r="Q99" s="147">
        <v>7.8</v>
      </c>
      <c r="R99" s="147">
        <v>8.5</v>
      </c>
      <c r="S99" s="147">
        <v>8.5</v>
      </c>
      <c r="T99" s="147">
        <v>8.5</v>
      </c>
      <c r="U99" s="147">
        <v>8.5</v>
      </c>
      <c r="V99" s="147">
        <v>8.5</v>
      </c>
      <c r="W99" s="147">
        <v>8.5</v>
      </c>
      <c r="X99" s="147">
        <v>8.5</v>
      </c>
      <c r="Y99" s="116">
        <v>8.5</v>
      </c>
      <c r="Z99" s="225">
        <v>0.1</v>
      </c>
      <c r="AA99" s="225">
        <v>0.1</v>
      </c>
      <c r="AB99" s="780">
        <v>0.1</v>
      </c>
      <c r="AC99" s="780">
        <v>0</v>
      </c>
      <c r="AD99" s="780">
        <v>0.16</v>
      </c>
      <c r="AE99" s="780">
        <v>0.16</v>
      </c>
      <c r="AF99" s="780">
        <v>0.16</v>
      </c>
      <c r="AG99" s="780">
        <v>0.16</v>
      </c>
      <c r="AH99" s="780">
        <v>0.16</v>
      </c>
      <c r="AI99" s="780">
        <v>0.16</v>
      </c>
      <c r="AJ99" s="780">
        <v>0.16</v>
      </c>
      <c r="AK99" s="780">
        <v>0.16</v>
      </c>
      <c r="AL99" s="127"/>
      <c r="AM99" s="431">
        <f t="shared" si="65"/>
        <v>0</v>
      </c>
      <c r="AN99" s="400"/>
      <c r="AO99" s="237">
        <f t="shared" si="58"/>
        <v>0</v>
      </c>
      <c r="AP99" s="403"/>
      <c r="AQ99" s="431">
        <f t="shared" si="50"/>
        <v>0</v>
      </c>
      <c r="AR99" s="403"/>
      <c r="AS99" s="431">
        <f t="shared" si="66"/>
        <v>0</v>
      </c>
      <c r="AT99" s="386"/>
      <c r="AU99" s="237">
        <f t="shared" si="67"/>
        <v>0</v>
      </c>
      <c r="AV99" s="386"/>
      <c r="AW99" s="237">
        <f t="shared" si="68"/>
        <v>0</v>
      </c>
      <c r="AX99" s="386"/>
      <c r="AY99" s="237">
        <f t="shared" si="69"/>
        <v>0</v>
      </c>
      <c r="AZ99" s="386"/>
      <c r="BA99" s="237">
        <f t="shared" si="70"/>
        <v>0</v>
      </c>
      <c r="BB99" s="385"/>
      <c r="BC99" s="237">
        <f t="shared" si="71"/>
        <v>0</v>
      </c>
      <c r="BD99" s="385"/>
      <c r="BE99" s="237">
        <f t="shared" si="72"/>
        <v>0</v>
      </c>
      <c r="BF99" s="385"/>
      <c r="BG99" s="237">
        <f t="shared" si="73"/>
        <v>0</v>
      </c>
      <c r="BH99" s="385"/>
      <c r="BI99" s="449">
        <f t="shared" si="74"/>
        <v>0</v>
      </c>
      <c r="BJ99" s="317" t="s">
        <v>981</v>
      </c>
      <c r="BK99" s="599"/>
      <c r="BL99" s="599" t="s">
        <v>868</v>
      </c>
      <c r="BM99" s="599" t="s">
        <v>966</v>
      </c>
    </row>
    <row r="100" spans="1:66" ht="14.25" customHeight="1">
      <c r="A100" s="493" t="s">
        <v>1623</v>
      </c>
      <c r="B100" s="130" t="s">
        <v>160</v>
      </c>
      <c r="C100" s="129" t="s">
        <v>87</v>
      </c>
      <c r="D100" s="517" t="s">
        <v>225</v>
      </c>
      <c r="E100" s="518" t="s">
        <v>162</v>
      </c>
      <c r="F100" s="986"/>
      <c r="G100" s="110">
        <v>2023</v>
      </c>
      <c r="H100" s="178" t="s">
        <v>250</v>
      </c>
      <c r="I100" s="178" t="s">
        <v>174</v>
      </c>
      <c r="J100" s="651">
        <v>14</v>
      </c>
      <c r="K100" s="178" t="s">
        <v>254</v>
      </c>
      <c r="L100" s="178" t="s">
        <v>878</v>
      </c>
      <c r="M100" s="467" t="s">
        <v>977</v>
      </c>
      <c r="N100" s="351">
        <v>3.5</v>
      </c>
      <c r="O100" s="147">
        <v>3.5</v>
      </c>
      <c r="P100" s="147">
        <v>3.45</v>
      </c>
      <c r="Q100" s="147">
        <v>3.45</v>
      </c>
      <c r="R100" s="147">
        <v>4.2</v>
      </c>
      <c r="S100" s="147">
        <v>4.2</v>
      </c>
      <c r="T100" s="147">
        <v>4.2</v>
      </c>
      <c r="U100" s="147">
        <v>4.2</v>
      </c>
      <c r="V100" s="147">
        <v>4.2</v>
      </c>
      <c r="W100" s="147">
        <v>4.2</v>
      </c>
      <c r="X100" s="147">
        <v>4.2</v>
      </c>
      <c r="Y100" s="116">
        <v>4.2</v>
      </c>
      <c r="Z100" s="225">
        <v>0.05</v>
      </c>
      <c r="AA100" s="225">
        <v>0.05</v>
      </c>
      <c r="AB100" s="225">
        <v>0</v>
      </c>
      <c r="AC100" s="225">
        <v>0</v>
      </c>
      <c r="AD100" s="225">
        <v>0.11</v>
      </c>
      <c r="AE100" s="225">
        <v>0.11</v>
      </c>
      <c r="AF100" s="225">
        <v>0.11</v>
      </c>
      <c r="AG100" s="225">
        <v>0.11</v>
      </c>
      <c r="AH100" s="225">
        <v>0.11</v>
      </c>
      <c r="AI100" s="225">
        <v>0.11</v>
      </c>
      <c r="AJ100" s="225">
        <v>0.11</v>
      </c>
      <c r="AK100" s="799">
        <v>0.11</v>
      </c>
      <c r="AL100" s="127">
        <v>160</v>
      </c>
      <c r="AM100" s="431">
        <f t="shared" si="65"/>
        <v>8</v>
      </c>
      <c r="AN100" s="400">
        <v>40</v>
      </c>
      <c r="AO100" s="237">
        <f t="shared" si="58"/>
        <v>2</v>
      </c>
      <c r="AP100" s="403">
        <v>154</v>
      </c>
      <c r="AQ100" s="431">
        <f t="shared" si="50"/>
        <v>0</v>
      </c>
      <c r="AR100" s="403"/>
      <c r="AS100" s="431">
        <f t="shared" si="66"/>
        <v>0</v>
      </c>
      <c r="AT100" s="386"/>
      <c r="AU100" s="237">
        <f t="shared" si="67"/>
        <v>0</v>
      </c>
      <c r="AV100" s="386"/>
      <c r="AW100" s="237">
        <f t="shared" si="68"/>
        <v>0</v>
      </c>
      <c r="AX100" s="386"/>
      <c r="AY100" s="237">
        <f t="shared" si="69"/>
        <v>0</v>
      </c>
      <c r="AZ100" s="386"/>
      <c r="BA100" s="237">
        <f t="shared" si="70"/>
        <v>0</v>
      </c>
      <c r="BB100" s="385"/>
      <c r="BC100" s="237">
        <f t="shared" si="71"/>
        <v>0</v>
      </c>
      <c r="BD100" s="385"/>
      <c r="BE100" s="237">
        <f t="shared" si="72"/>
        <v>0</v>
      </c>
      <c r="BF100" s="385"/>
      <c r="BG100" s="237">
        <f t="shared" si="73"/>
        <v>0</v>
      </c>
      <c r="BH100" s="385"/>
      <c r="BI100" s="449">
        <f t="shared" si="74"/>
        <v>0</v>
      </c>
      <c r="BJ100" s="317" t="s">
        <v>982</v>
      </c>
      <c r="BK100" s="599" t="s">
        <v>959</v>
      </c>
      <c r="BL100" s="599" t="s">
        <v>868</v>
      </c>
      <c r="BM100" s="599" t="s">
        <v>964</v>
      </c>
    </row>
    <row r="101" spans="1:66" ht="14.25" customHeight="1">
      <c r="A101" s="498" t="s">
        <v>1623</v>
      </c>
      <c r="B101" s="130" t="s">
        <v>160</v>
      </c>
      <c r="C101" s="129" t="s">
        <v>87</v>
      </c>
      <c r="D101" s="517" t="s">
        <v>225</v>
      </c>
      <c r="E101" s="518" t="s">
        <v>162</v>
      </c>
      <c r="F101" s="986"/>
      <c r="G101" s="110">
        <v>2023</v>
      </c>
      <c r="H101" s="178" t="s">
        <v>250</v>
      </c>
      <c r="I101" s="178" t="s">
        <v>174</v>
      </c>
      <c r="J101" s="651">
        <v>14</v>
      </c>
      <c r="K101" s="178" t="s">
        <v>254</v>
      </c>
      <c r="L101" s="178" t="s">
        <v>878</v>
      </c>
      <c r="M101" s="467" t="s">
        <v>977</v>
      </c>
      <c r="N101" s="351">
        <v>3.5</v>
      </c>
      <c r="O101" s="147">
        <v>3.5</v>
      </c>
      <c r="P101" s="147">
        <v>3.45</v>
      </c>
      <c r="Q101" s="147">
        <v>3.45</v>
      </c>
      <c r="R101" s="147">
        <v>4.2</v>
      </c>
      <c r="S101" s="147">
        <v>4.2</v>
      </c>
      <c r="T101" s="147">
        <v>4.2</v>
      </c>
      <c r="U101" s="147">
        <v>4.2</v>
      </c>
      <c r="V101" s="147">
        <v>4.2</v>
      </c>
      <c r="W101" s="147">
        <v>4.2</v>
      </c>
      <c r="X101" s="147">
        <v>4.2</v>
      </c>
      <c r="Y101" s="116">
        <v>4.2</v>
      </c>
      <c r="Z101" s="225">
        <v>0.05</v>
      </c>
      <c r="AA101" s="225">
        <v>0.05</v>
      </c>
      <c r="AB101" s="225">
        <v>0</v>
      </c>
      <c r="AC101" s="225">
        <v>0</v>
      </c>
      <c r="AD101" s="225">
        <v>0.11</v>
      </c>
      <c r="AE101" s="225">
        <v>0.11</v>
      </c>
      <c r="AF101" s="225">
        <v>0.11</v>
      </c>
      <c r="AG101" s="225">
        <v>0.11</v>
      </c>
      <c r="AH101" s="225">
        <v>0.11</v>
      </c>
      <c r="AI101" s="225">
        <v>0.11</v>
      </c>
      <c r="AJ101" s="225">
        <v>0.11</v>
      </c>
      <c r="AK101" s="799">
        <v>0.11</v>
      </c>
      <c r="AL101" s="127">
        <v>2360</v>
      </c>
      <c r="AM101" s="431">
        <f t="shared" si="65"/>
        <v>118</v>
      </c>
      <c r="AN101" s="400">
        <v>27800</v>
      </c>
      <c r="AO101" s="237">
        <f t="shared" si="58"/>
        <v>1390</v>
      </c>
      <c r="AP101" s="403"/>
      <c r="AQ101" s="431">
        <f t="shared" si="50"/>
        <v>0</v>
      </c>
      <c r="AR101" s="403"/>
      <c r="AS101" s="431">
        <f t="shared" si="66"/>
        <v>0</v>
      </c>
      <c r="AT101" s="386"/>
      <c r="AU101" s="237">
        <f t="shared" si="67"/>
        <v>0</v>
      </c>
      <c r="AV101" s="386"/>
      <c r="AW101" s="237">
        <f t="shared" si="68"/>
        <v>0</v>
      </c>
      <c r="AX101" s="386"/>
      <c r="AY101" s="237">
        <f t="shared" si="69"/>
        <v>0</v>
      </c>
      <c r="AZ101" s="386"/>
      <c r="BA101" s="237">
        <f t="shared" si="70"/>
        <v>0</v>
      </c>
      <c r="BB101" s="385"/>
      <c r="BC101" s="237">
        <f t="shared" si="71"/>
        <v>0</v>
      </c>
      <c r="BD101" s="385"/>
      <c r="BE101" s="237">
        <f t="shared" si="72"/>
        <v>0</v>
      </c>
      <c r="BF101" s="385"/>
      <c r="BG101" s="237">
        <f t="shared" si="73"/>
        <v>0</v>
      </c>
      <c r="BH101" s="385"/>
      <c r="BI101" s="449">
        <f t="shared" si="74"/>
        <v>0</v>
      </c>
      <c r="BJ101" s="317" t="s">
        <v>983</v>
      </c>
      <c r="BK101" s="599"/>
      <c r="BL101" s="599" t="s">
        <v>868</v>
      </c>
      <c r="BM101" s="599" t="s">
        <v>962</v>
      </c>
    </row>
    <row r="102" spans="1:66" ht="14.25" customHeight="1">
      <c r="A102" s="493" t="s">
        <v>1623</v>
      </c>
      <c r="B102" s="130" t="s">
        <v>160</v>
      </c>
      <c r="C102" s="129" t="s">
        <v>87</v>
      </c>
      <c r="D102" s="517" t="s">
        <v>225</v>
      </c>
      <c r="E102" s="518" t="s">
        <v>162</v>
      </c>
      <c r="F102" s="986"/>
      <c r="G102" s="110">
        <v>2023</v>
      </c>
      <c r="H102" s="178" t="s">
        <v>250</v>
      </c>
      <c r="I102" s="178" t="s">
        <v>174</v>
      </c>
      <c r="J102" s="651">
        <v>14</v>
      </c>
      <c r="K102" s="178" t="s">
        <v>172</v>
      </c>
      <c r="L102" s="178" t="s">
        <v>167</v>
      </c>
      <c r="M102" s="467" t="s">
        <v>900</v>
      </c>
      <c r="N102" s="351">
        <v>5.2</v>
      </c>
      <c r="O102" s="147">
        <v>5.2</v>
      </c>
      <c r="P102" s="147">
        <v>5.2</v>
      </c>
      <c r="Q102" s="147">
        <v>5.2</v>
      </c>
      <c r="R102" s="147">
        <v>5.9</v>
      </c>
      <c r="S102" s="147">
        <v>5.9</v>
      </c>
      <c r="T102" s="147">
        <v>5.9</v>
      </c>
      <c r="U102" s="147">
        <v>5.9</v>
      </c>
      <c r="V102" s="147">
        <v>5.9</v>
      </c>
      <c r="W102" s="147">
        <v>5.9</v>
      </c>
      <c r="X102" s="147">
        <v>5.9</v>
      </c>
      <c r="Y102" s="116">
        <v>5.9</v>
      </c>
      <c r="Z102" s="225">
        <v>0.2</v>
      </c>
      <c r="AA102" s="225">
        <v>0.2</v>
      </c>
      <c r="AB102" s="225">
        <v>0.2</v>
      </c>
      <c r="AC102" s="225">
        <v>0</v>
      </c>
      <c r="AD102" s="225">
        <v>0.26</v>
      </c>
      <c r="AE102" s="225">
        <v>0.26</v>
      </c>
      <c r="AF102" s="225">
        <v>0.26</v>
      </c>
      <c r="AG102" s="225">
        <v>0.26</v>
      </c>
      <c r="AH102" s="225">
        <v>0.26</v>
      </c>
      <c r="AI102" s="225">
        <v>0.26</v>
      </c>
      <c r="AJ102" s="225">
        <v>0.26</v>
      </c>
      <c r="AK102" s="799">
        <v>0.26</v>
      </c>
      <c r="AL102" s="127"/>
      <c r="AM102" s="431">
        <f t="shared" si="65"/>
        <v>0</v>
      </c>
      <c r="AN102" s="400"/>
      <c r="AO102" s="237">
        <f t="shared" si="58"/>
        <v>0</v>
      </c>
      <c r="AP102" s="403"/>
      <c r="AQ102" s="431">
        <f t="shared" si="50"/>
        <v>0</v>
      </c>
      <c r="AR102" s="403"/>
      <c r="AS102" s="431">
        <f t="shared" si="66"/>
        <v>0</v>
      </c>
      <c r="AT102" s="386"/>
      <c r="AU102" s="237">
        <f t="shared" si="67"/>
        <v>0</v>
      </c>
      <c r="AV102" s="386"/>
      <c r="AW102" s="237">
        <f t="shared" si="68"/>
        <v>0</v>
      </c>
      <c r="AX102" s="386"/>
      <c r="AY102" s="237">
        <f t="shared" si="69"/>
        <v>0</v>
      </c>
      <c r="AZ102" s="386"/>
      <c r="BA102" s="237">
        <f t="shared" si="70"/>
        <v>0</v>
      </c>
      <c r="BB102" s="385"/>
      <c r="BC102" s="237">
        <f t="shared" si="71"/>
        <v>0</v>
      </c>
      <c r="BD102" s="385"/>
      <c r="BE102" s="237">
        <f t="shared" si="72"/>
        <v>0</v>
      </c>
      <c r="BF102" s="385"/>
      <c r="BG102" s="237">
        <f t="shared" si="73"/>
        <v>0</v>
      </c>
      <c r="BH102" s="385"/>
      <c r="BI102" s="449">
        <f t="shared" si="74"/>
        <v>0</v>
      </c>
      <c r="BJ102" s="317" t="s">
        <v>984</v>
      </c>
      <c r="BK102" s="599"/>
      <c r="BL102" s="599" t="s">
        <v>868</v>
      </c>
      <c r="BM102" s="599" t="s">
        <v>970</v>
      </c>
    </row>
    <row r="103" spans="1:66" ht="14.25" customHeight="1">
      <c r="A103" s="498" t="s">
        <v>1623</v>
      </c>
      <c r="B103" s="130" t="s">
        <v>160</v>
      </c>
      <c r="C103" s="129" t="s">
        <v>87</v>
      </c>
      <c r="D103" s="517" t="s">
        <v>225</v>
      </c>
      <c r="E103" s="518" t="s">
        <v>162</v>
      </c>
      <c r="F103" s="986"/>
      <c r="G103" s="110">
        <v>2023</v>
      </c>
      <c r="H103" s="178" t="s">
        <v>250</v>
      </c>
      <c r="I103" s="178" t="s">
        <v>165</v>
      </c>
      <c r="J103" s="651">
        <v>14</v>
      </c>
      <c r="K103" s="178" t="s">
        <v>172</v>
      </c>
      <c r="L103" s="178" t="s">
        <v>878</v>
      </c>
      <c r="M103" s="467" t="s">
        <v>977</v>
      </c>
      <c r="N103" s="351">
        <v>8.6</v>
      </c>
      <c r="O103" s="147">
        <v>8.6</v>
      </c>
      <c r="P103" s="147">
        <v>8.5</v>
      </c>
      <c r="Q103" s="147">
        <v>8.5</v>
      </c>
      <c r="R103" s="147">
        <v>9.1999999999999993</v>
      </c>
      <c r="S103" s="147">
        <v>9.1999999999999993</v>
      </c>
      <c r="T103" s="147">
        <v>9.1999999999999993</v>
      </c>
      <c r="U103" s="147">
        <v>9.1999999999999993</v>
      </c>
      <c r="V103" s="147">
        <v>9.1999999999999993</v>
      </c>
      <c r="W103" s="147">
        <v>9.1999999999999993</v>
      </c>
      <c r="X103" s="147">
        <v>9.1999999999999993</v>
      </c>
      <c r="Y103" s="116">
        <v>9.1999999999999993</v>
      </c>
      <c r="Z103" s="225">
        <v>0</v>
      </c>
      <c r="AA103" s="225">
        <v>0</v>
      </c>
      <c r="AB103" s="574">
        <v>0</v>
      </c>
      <c r="AC103" s="574">
        <v>0</v>
      </c>
      <c r="AD103" s="574">
        <v>0.06</v>
      </c>
      <c r="AE103" s="574">
        <v>0.06</v>
      </c>
      <c r="AF103" s="574">
        <v>0.06</v>
      </c>
      <c r="AG103" s="574">
        <v>0.06</v>
      </c>
      <c r="AH103" s="574">
        <v>0.06</v>
      </c>
      <c r="AI103" s="574">
        <v>0.06</v>
      </c>
      <c r="AJ103" s="574">
        <v>0.06</v>
      </c>
      <c r="AK103" s="817">
        <v>0.06</v>
      </c>
      <c r="AL103" s="127"/>
      <c r="AM103" s="431">
        <f t="shared" si="65"/>
        <v>0</v>
      </c>
      <c r="AN103" s="400"/>
      <c r="AO103" s="237">
        <f t="shared" si="58"/>
        <v>0</v>
      </c>
      <c r="AP103" s="403"/>
      <c r="AQ103" s="431">
        <f t="shared" si="50"/>
        <v>0</v>
      </c>
      <c r="AR103" s="403"/>
      <c r="AS103" s="431">
        <f t="shared" si="66"/>
        <v>0</v>
      </c>
      <c r="AT103" s="386"/>
      <c r="AU103" s="237">
        <f t="shared" si="67"/>
        <v>0</v>
      </c>
      <c r="AV103" s="386"/>
      <c r="AW103" s="237">
        <f t="shared" si="68"/>
        <v>0</v>
      </c>
      <c r="AX103" s="386"/>
      <c r="AY103" s="237">
        <f t="shared" si="69"/>
        <v>0</v>
      </c>
      <c r="AZ103" s="386"/>
      <c r="BA103" s="237">
        <f t="shared" si="70"/>
        <v>0</v>
      </c>
      <c r="BB103" s="385"/>
      <c r="BC103" s="237">
        <f t="shared" si="71"/>
        <v>0</v>
      </c>
      <c r="BD103" s="385"/>
      <c r="BE103" s="237">
        <f t="shared" si="72"/>
        <v>0</v>
      </c>
      <c r="BF103" s="385"/>
      <c r="BG103" s="237">
        <f t="shared" si="73"/>
        <v>0</v>
      </c>
      <c r="BH103" s="385"/>
      <c r="BI103" s="449">
        <f t="shared" si="74"/>
        <v>0</v>
      </c>
      <c r="BJ103" s="317" t="s">
        <v>985</v>
      </c>
      <c r="BK103" s="599" t="s">
        <v>959</v>
      </c>
      <c r="BL103" s="599" t="s">
        <v>868</v>
      </c>
      <c r="BM103" s="599" t="s">
        <v>976</v>
      </c>
    </row>
    <row r="104" spans="1:66" ht="14.25" customHeight="1" thickBot="1">
      <c r="A104" s="493" t="s">
        <v>1623</v>
      </c>
      <c r="B104" s="130" t="s">
        <v>160</v>
      </c>
      <c r="C104" s="129" t="s">
        <v>87</v>
      </c>
      <c r="D104" s="517" t="s">
        <v>225</v>
      </c>
      <c r="E104" s="518" t="s">
        <v>162</v>
      </c>
      <c r="F104" s="986"/>
      <c r="G104" s="827">
        <v>2023</v>
      </c>
      <c r="H104" s="828" t="s">
        <v>250</v>
      </c>
      <c r="I104" s="828" t="s">
        <v>165</v>
      </c>
      <c r="J104" s="829">
        <v>14</v>
      </c>
      <c r="K104" s="828" t="s">
        <v>172</v>
      </c>
      <c r="L104" s="828" t="s">
        <v>878</v>
      </c>
      <c r="M104" s="830" t="s">
        <v>977</v>
      </c>
      <c r="N104" s="831">
        <v>8.6</v>
      </c>
      <c r="O104" s="832">
        <v>8.6</v>
      </c>
      <c r="P104" s="832">
        <v>8.5</v>
      </c>
      <c r="Q104" s="832">
        <v>8.5</v>
      </c>
      <c r="R104" s="832">
        <v>9.1999999999999993</v>
      </c>
      <c r="S104" s="832">
        <v>9.1999999999999993</v>
      </c>
      <c r="T104" s="832">
        <v>9.1999999999999993</v>
      </c>
      <c r="U104" s="832">
        <v>9.1999999999999993</v>
      </c>
      <c r="V104" s="832">
        <v>9.1999999999999993</v>
      </c>
      <c r="W104" s="832">
        <v>9.1999999999999993</v>
      </c>
      <c r="X104" s="832">
        <v>9.1999999999999993</v>
      </c>
      <c r="Y104" s="833">
        <v>9.1999999999999993</v>
      </c>
      <c r="Z104" s="834">
        <v>0</v>
      </c>
      <c r="AA104" s="834">
        <v>0</v>
      </c>
      <c r="AB104" s="835">
        <v>0</v>
      </c>
      <c r="AC104" s="835">
        <v>0</v>
      </c>
      <c r="AD104" s="835">
        <v>0.06</v>
      </c>
      <c r="AE104" s="835">
        <v>0.06</v>
      </c>
      <c r="AF104" s="835">
        <v>0.06</v>
      </c>
      <c r="AG104" s="835">
        <v>0.06</v>
      </c>
      <c r="AH104" s="835">
        <v>0.06</v>
      </c>
      <c r="AI104" s="835">
        <v>0.06</v>
      </c>
      <c r="AJ104" s="835">
        <v>0.06</v>
      </c>
      <c r="AK104" s="836">
        <v>0.06</v>
      </c>
      <c r="AL104" s="127">
        <v>80</v>
      </c>
      <c r="AM104" s="431">
        <f t="shared" si="65"/>
        <v>0</v>
      </c>
      <c r="AN104" s="400"/>
      <c r="AO104" s="237">
        <f t="shared" si="58"/>
        <v>0</v>
      </c>
      <c r="AP104" s="403"/>
      <c r="AQ104" s="431">
        <f t="shared" si="50"/>
        <v>0</v>
      </c>
      <c r="AR104" s="403"/>
      <c r="AS104" s="431">
        <f t="shared" si="66"/>
        <v>0</v>
      </c>
      <c r="AT104" s="386"/>
      <c r="AU104" s="237">
        <f t="shared" si="67"/>
        <v>0</v>
      </c>
      <c r="AV104" s="386"/>
      <c r="AW104" s="237">
        <f t="shared" si="68"/>
        <v>0</v>
      </c>
      <c r="AX104" s="386"/>
      <c r="AY104" s="237">
        <f t="shared" si="69"/>
        <v>0</v>
      </c>
      <c r="AZ104" s="386"/>
      <c r="BA104" s="237">
        <f t="shared" si="70"/>
        <v>0</v>
      </c>
      <c r="BB104" s="385"/>
      <c r="BC104" s="237">
        <f t="shared" si="71"/>
        <v>0</v>
      </c>
      <c r="BD104" s="385"/>
      <c r="BE104" s="237">
        <f t="shared" si="72"/>
        <v>0</v>
      </c>
      <c r="BF104" s="385"/>
      <c r="BG104" s="237">
        <f t="shared" si="73"/>
        <v>0</v>
      </c>
      <c r="BH104" s="385"/>
      <c r="BI104" s="449">
        <f t="shared" si="74"/>
        <v>0</v>
      </c>
      <c r="BJ104" s="317" t="s">
        <v>986</v>
      </c>
      <c r="BK104" s="599"/>
      <c r="BL104" s="599" t="s">
        <v>868</v>
      </c>
      <c r="BM104" s="599" t="s">
        <v>974</v>
      </c>
    </row>
    <row r="105" spans="1:66" s="7" customFormat="1" ht="12.75" customHeight="1" thickTop="1">
      <c r="A105" s="498" t="s">
        <v>1623</v>
      </c>
      <c r="B105" s="130" t="s">
        <v>160</v>
      </c>
      <c r="C105" s="129" t="s">
        <v>87</v>
      </c>
      <c r="D105" s="517" t="s">
        <v>225</v>
      </c>
      <c r="E105" s="518" t="s">
        <v>162</v>
      </c>
      <c r="F105" s="986"/>
      <c r="G105" s="110">
        <v>2023</v>
      </c>
      <c r="H105" s="178" t="s">
        <v>246</v>
      </c>
      <c r="I105" s="178" t="s">
        <v>174</v>
      </c>
      <c r="J105" s="651">
        <v>15</v>
      </c>
      <c r="K105" s="178" t="s">
        <v>251</v>
      </c>
      <c r="L105" s="178" t="s">
        <v>878</v>
      </c>
      <c r="M105" s="467" t="s">
        <v>881</v>
      </c>
      <c r="N105" s="351">
        <v>3.08</v>
      </c>
      <c r="O105" s="147">
        <v>3.08</v>
      </c>
      <c r="P105" s="147">
        <v>3.05</v>
      </c>
      <c r="Q105" s="147">
        <v>3.05</v>
      </c>
      <c r="R105" s="147">
        <v>3.6</v>
      </c>
      <c r="S105" s="147">
        <v>3.6</v>
      </c>
      <c r="T105" s="147">
        <v>3.6</v>
      </c>
      <c r="U105" s="147">
        <v>3.6</v>
      </c>
      <c r="V105" s="147">
        <v>3.6</v>
      </c>
      <c r="W105" s="147">
        <v>3.6</v>
      </c>
      <c r="X105" s="147">
        <v>3.6</v>
      </c>
      <c r="Y105" s="116">
        <v>3.6</v>
      </c>
      <c r="Z105" s="225">
        <v>0.25</v>
      </c>
      <c r="AA105" s="225">
        <v>0.25</v>
      </c>
      <c r="AB105" s="225">
        <v>0.22</v>
      </c>
      <c r="AC105" s="225">
        <v>0</v>
      </c>
      <c r="AD105" s="225">
        <v>7.0000000000000007E-2</v>
      </c>
      <c r="AE105" s="225">
        <v>7.0000000000000007E-2</v>
      </c>
      <c r="AF105" s="225">
        <v>7.0000000000000007E-2</v>
      </c>
      <c r="AG105" s="225">
        <v>7.0000000000000007E-2</v>
      </c>
      <c r="AH105" s="225">
        <v>7.0000000000000007E-2</v>
      </c>
      <c r="AI105" s="225">
        <v>7.0000000000000007E-2</v>
      </c>
      <c r="AJ105" s="225">
        <v>7.0000000000000007E-2</v>
      </c>
      <c r="AK105" s="799">
        <v>7.0000000000000007E-2</v>
      </c>
      <c r="AL105" s="127"/>
      <c r="AM105" s="431">
        <f t="shared" si="65"/>
        <v>0</v>
      </c>
      <c r="AN105" s="400"/>
      <c r="AO105" s="237">
        <f t="shared" si="58"/>
        <v>0</v>
      </c>
      <c r="AP105" s="403"/>
      <c r="AQ105" s="431">
        <f t="shared" si="50"/>
        <v>0</v>
      </c>
      <c r="AR105" s="403"/>
      <c r="AS105" s="431">
        <f t="shared" si="66"/>
        <v>0</v>
      </c>
      <c r="AT105" s="386"/>
      <c r="AU105" s="237">
        <f t="shared" si="67"/>
        <v>0</v>
      </c>
      <c r="AV105" s="386"/>
      <c r="AW105" s="237">
        <f t="shared" si="68"/>
        <v>0</v>
      </c>
      <c r="AX105" s="386"/>
      <c r="AY105" s="237">
        <f t="shared" si="69"/>
        <v>0</v>
      </c>
      <c r="AZ105" s="386"/>
      <c r="BA105" s="237">
        <f t="shared" si="70"/>
        <v>0</v>
      </c>
      <c r="BB105" s="385"/>
      <c r="BC105" s="237">
        <f t="shared" si="71"/>
        <v>0</v>
      </c>
      <c r="BD105" s="385"/>
      <c r="BE105" s="237">
        <f t="shared" si="72"/>
        <v>0</v>
      </c>
      <c r="BF105" s="385"/>
      <c r="BG105" s="237">
        <f t="shared" si="73"/>
        <v>0</v>
      </c>
      <c r="BH105" s="385"/>
      <c r="BI105" s="449">
        <f t="shared" si="74"/>
        <v>0</v>
      </c>
      <c r="BJ105" s="317" t="s">
        <v>987</v>
      </c>
      <c r="BK105" s="599"/>
      <c r="BL105" s="599" t="s">
        <v>868</v>
      </c>
      <c r="BM105" s="599" t="s">
        <v>947</v>
      </c>
    </row>
    <row r="106" spans="1:66" ht="14.25" customHeight="1">
      <c r="A106" s="493" t="s">
        <v>1623</v>
      </c>
      <c r="B106" s="130" t="s">
        <v>160</v>
      </c>
      <c r="C106" s="129" t="s">
        <v>87</v>
      </c>
      <c r="D106" s="517" t="s">
        <v>225</v>
      </c>
      <c r="E106" s="518" t="s">
        <v>162</v>
      </c>
      <c r="F106" s="986"/>
      <c r="G106" s="110">
        <v>2023</v>
      </c>
      <c r="H106" s="178" t="s">
        <v>246</v>
      </c>
      <c r="I106" s="178" t="s">
        <v>174</v>
      </c>
      <c r="J106" s="651">
        <v>15</v>
      </c>
      <c r="K106" s="178" t="s">
        <v>172</v>
      </c>
      <c r="L106" s="178" t="s">
        <v>878</v>
      </c>
      <c r="M106" s="467" t="s">
        <v>881</v>
      </c>
      <c r="N106" s="351">
        <v>4.75</v>
      </c>
      <c r="O106" s="147">
        <v>4.75</v>
      </c>
      <c r="P106" s="147">
        <v>4.75</v>
      </c>
      <c r="Q106" s="147">
        <v>4.75</v>
      </c>
      <c r="R106" s="147">
        <v>5.5</v>
      </c>
      <c r="S106" s="147">
        <v>5.5</v>
      </c>
      <c r="T106" s="147">
        <v>5.5</v>
      </c>
      <c r="U106" s="147">
        <v>5.5</v>
      </c>
      <c r="V106" s="147">
        <v>5.5</v>
      </c>
      <c r="W106" s="147">
        <v>5.5</v>
      </c>
      <c r="X106" s="147">
        <v>5.5</v>
      </c>
      <c r="Y106" s="116">
        <v>5.5</v>
      </c>
      <c r="Z106" s="225">
        <v>0.38</v>
      </c>
      <c r="AA106" s="225">
        <v>0.38</v>
      </c>
      <c r="AB106" s="225">
        <v>0.38</v>
      </c>
      <c r="AC106" s="225">
        <v>0</v>
      </c>
      <c r="AD106" s="225">
        <v>0.43</v>
      </c>
      <c r="AE106" s="225">
        <v>0.43</v>
      </c>
      <c r="AF106" s="225">
        <v>0.43</v>
      </c>
      <c r="AG106" s="225">
        <v>0.43</v>
      </c>
      <c r="AH106" s="225">
        <v>0.43</v>
      </c>
      <c r="AI106" s="225">
        <v>0.43</v>
      </c>
      <c r="AJ106" s="225">
        <v>0.43</v>
      </c>
      <c r="AK106" s="799">
        <v>0.43</v>
      </c>
      <c r="AL106" s="127"/>
      <c r="AM106" s="431">
        <f t="shared" si="65"/>
        <v>0</v>
      </c>
      <c r="AN106" s="400"/>
      <c r="AO106" s="237">
        <f t="shared" si="58"/>
        <v>0</v>
      </c>
      <c r="AP106" s="403"/>
      <c r="AQ106" s="431">
        <f t="shared" si="50"/>
        <v>0</v>
      </c>
      <c r="AR106" s="403"/>
      <c r="AS106" s="431">
        <f t="shared" si="66"/>
        <v>0</v>
      </c>
      <c r="AT106" s="386"/>
      <c r="AU106" s="237">
        <f t="shared" si="67"/>
        <v>0</v>
      </c>
      <c r="AV106" s="386"/>
      <c r="AW106" s="237">
        <f t="shared" si="68"/>
        <v>0</v>
      </c>
      <c r="AX106" s="386"/>
      <c r="AY106" s="237">
        <f t="shared" si="69"/>
        <v>0</v>
      </c>
      <c r="AZ106" s="386"/>
      <c r="BA106" s="237">
        <f t="shared" si="70"/>
        <v>0</v>
      </c>
      <c r="BB106" s="385"/>
      <c r="BC106" s="237">
        <f t="shared" si="71"/>
        <v>0</v>
      </c>
      <c r="BD106" s="385"/>
      <c r="BE106" s="237">
        <f t="shared" si="72"/>
        <v>0</v>
      </c>
      <c r="BF106" s="385"/>
      <c r="BG106" s="237">
        <f t="shared" si="73"/>
        <v>0</v>
      </c>
      <c r="BH106" s="385"/>
      <c r="BI106" s="449">
        <f t="shared" si="74"/>
        <v>0</v>
      </c>
      <c r="BJ106" s="317" t="s">
        <v>988</v>
      </c>
      <c r="BK106" s="599"/>
      <c r="BL106" s="599" t="s">
        <v>868</v>
      </c>
      <c r="BM106" s="599" t="s">
        <v>951</v>
      </c>
    </row>
    <row r="107" spans="1:66" ht="14.25" customHeight="1">
      <c r="A107" s="498" t="s">
        <v>1623</v>
      </c>
      <c r="B107" s="130" t="s">
        <v>160</v>
      </c>
      <c r="C107" s="129" t="s">
        <v>87</v>
      </c>
      <c r="D107" s="517" t="s">
        <v>225</v>
      </c>
      <c r="E107" s="518" t="s">
        <v>162</v>
      </c>
      <c r="F107" s="986"/>
      <c r="G107" s="110">
        <v>2023</v>
      </c>
      <c r="H107" s="178" t="s">
        <v>246</v>
      </c>
      <c r="I107" s="178" t="s">
        <v>165</v>
      </c>
      <c r="J107" s="651">
        <v>15</v>
      </c>
      <c r="K107" s="178" t="s">
        <v>251</v>
      </c>
      <c r="L107" s="178" t="s">
        <v>878</v>
      </c>
      <c r="M107" s="467" t="s">
        <v>881</v>
      </c>
      <c r="N107" s="351">
        <v>7.8</v>
      </c>
      <c r="O107" s="147">
        <v>7.8</v>
      </c>
      <c r="P107" s="147">
        <v>7.75</v>
      </c>
      <c r="Q107" s="147">
        <v>7.75</v>
      </c>
      <c r="R107" s="147">
        <v>8.1999999999999993</v>
      </c>
      <c r="S107" s="147">
        <v>8.1999999999999993</v>
      </c>
      <c r="T107" s="147">
        <v>8.1999999999999993</v>
      </c>
      <c r="U107" s="147">
        <v>8.1999999999999993</v>
      </c>
      <c r="V107" s="147">
        <v>8.1999999999999993</v>
      </c>
      <c r="W107" s="147">
        <v>8.1999999999999993</v>
      </c>
      <c r="X107" s="147">
        <v>8.1999999999999993</v>
      </c>
      <c r="Y107" s="116">
        <v>8.1999999999999993</v>
      </c>
      <c r="Z107" s="225">
        <v>0.35</v>
      </c>
      <c r="AA107" s="225">
        <v>0.35</v>
      </c>
      <c r="AB107" s="225">
        <v>0.3</v>
      </c>
      <c r="AC107" s="225">
        <v>0</v>
      </c>
      <c r="AD107" s="225">
        <v>0.05</v>
      </c>
      <c r="AE107" s="225">
        <v>0.05</v>
      </c>
      <c r="AF107" s="225">
        <v>0.05</v>
      </c>
      <c r="AG107" s="225">
        <v>0.05</v>
      </c>
      <c r="AH107" s="225">
        <v>0.05</v>
      </c>
      <c r="AI107" s="225">
        <v>0.05</v>
      </c>
      <c r="AJ107" s="225">
        <v>0.05</v>
      </c>
      <c r="AK107" s="799">
        <v>0.05</v>
      </c>
      <c r="AL107" s="127"/>
      <c r="AM107" s="431">
        <f t="shared" si="65"/>
        <v>0</v>
      </c>
      <c r="AN107" s="400"/>
      <c r="AO107" s="237">
        <f t="shared" si="58"/>
        <v>0</v>
      </c>
      <c r="AP107" s="403"/>
      <c r="AQ107" s="431">
        <f t="shared" si="50"/>
        <v>0</v>
      </c>
      <c r="AR107" s="403"/>
      <c r="AS107" s="431">
        <f t="shared" si="66"/>
        <v>0</v>
      </c>
      <c r="AT107" s="386"/>
      <c r="AU107" s="237">
        <f t="shared" si="67"/>
        <v>0</v>
      </c>
      <c r="AV107" s="386"/>
      <c r="AW107" s="237">
        <f t="shared" si="68"/>
        <v>0</v>
      </c>
      <c r="AX107" s="386"/>
      <c r="AY107" s="237">
        <f t="shared" si="69"/>
        <v>0</v>
      </c>
      <c r="AZ107" s="386"/>
      <c r="BA107" s="237">
        <f t="shared" si="70"/>
        <v>0</v>
      </c>
      <c r="BB107" s="385"/>
      <c r="BC107" s="237">
        <f t="shared" si="71"/>
        <v>0</v>
      </c>
      <c r="BD107" s="385"/>
      <c r="BE107" s="237">
        <f t="shared" si="72"/>
        <v>0</v>
      </c>
      <c r="BF107" s="385"/>
      <c r="BG107" s="237">
        <f t="shared" si="73"/>
        <v>0</v>
      </c>
      <c r="BH107" s="385"/>
      <c r="BI107" s="449">
        <f t="shared" si="74"/>
        <v>0</v>
      </c>
      <c r="BJ107" s="317" t="s">
        <v>989</v>
      </c>
      <c r="BK107" s="599"/>
      <c r="BL107" s="599" t="s">
        <v>868</v>
      </c>
      <c r="BM107" s="599" t="s">
        <v>953</v>
      </c>
    </row>
    <row r="108" spans="1:66" ht="14.25" customHeight="1">
      <c r="A108" s="493" t="s">
        <v>1623</v>
      </c>
      <c r="B108" s="130" t="s">
        <v>160</v>
      </c>
      <c r="C108" s="129" t="s">
        <v>87</v>
      </c>
      <c r="D108" s="517" t="s">
        <v>225</v>
      </c>
      <c r="E108" s="518" t="s">
        <v>162</v>
      </c>
      <c r="F108" s="986"/>
      <c r="G108" s="110">
        <v>2023</v>
      </c>
      <c r="H108" s="178" t="s">
        <v>246</v>
      </c>
      <c r="I108" s="178" t="s">
        <v>165</v>
      </c>
      <c r="J108" s="651">
        <v>15</v>
      </c>
      <c r="K108" s="178" t="s">
        <v>172</v>
      </c>
      <c r="L108" s="178" t="s">
        <v>878</v>
      </c>
      <c r="M108" s="467" t="s">
        <v>881</v>
      </c>
      <c r="N108" s="351">
        <v>8.5</v>
      </c>
      <c r="O108" s="147">
        <v>8.5</v>
      </c>
      <c r="P108" s="147">
        <v>8.4</v>
      </c>
      <c r="Q108" s="147">
        <v>8.4</v>
      </c>
      <c r="R108" s="147">
        <v>9</v>
      </c>
      <c r="S108" s="147">
        <v>9</v>
      </c>
      <c r="T108" s="147">
        <v>9</v>
      </c>
      <c r="U108" s="147">
        <v>9</v>
      </c>
      <c r="V108" s="147">
        <v>9</v>
      </c>
      <c r="W108" s="147">
        <v>9</v>
      </c>
      <c r="X108" s="147">
        <v>9</v>
      </c>
      <c r="Y108" s="116">
        <v>9</v>
      </c>
      <c r="Z108" s="225">
        <v>0.7</v>
      </c>
      <c r="AA108" s="225">
        <v>0.7</v>
      </c>
      <c r="AB108" s="225">
        <v>0.6</v>
      </c>
      <c r="AC108" s="225">
        <v>0</v>
      </c>
      <c r="AD108" s="225">
        <v>0.5</v>
      </c>
      <c r="AE108" s="225">
        <v>0.5</v>
      </c>
      <c r="AF108" s="225">
        <v>0.5</v>
      </c>
      <c r="AG108" s="225">
        <v>0.5</v>
      </c>
      <c r="AH108" s="225">
        <v>0.5</v>
      </c>
      <c r="AI108" s="225">
        <v>0.5</v>
      </c>
      <c r="AJ108" s="225">
        <v>0.5</v>
      </c>
      <c r="AK108" s="799">
        <v>0.5</v>
      </c>
      <c r="AL108" s="127"/>
      <c r="AM108" s="431">
        <f t="shared" si="65"/>
        <v>0</v>
      </c>
      <c r="AN108" s="400"/>
      <c r="AO108" s="237">
        <f t="shared" si="58"/>
        <v>0</v>
      </c>
      <c r="AP108" s="403"/>
      <c r="AQ108" s="431">
        <f t="shared" si="50"/>
        <v>0</v>
      </c>
      <c r="AR108" s="403"/>
      <c r="AS108" s="431">
        <f t="shared" si="66"/>
        <v>0</v>
      </c>
      <c r="AT108" s="386"/>
      <c r="AU108" s="237">
        <f t="shared" si="67"/>
        <v>0</v>
      </c>
      <c r="AV108" s="386"/>
      <c r="AW108" s="237">
        <f t="shared" si="68"/>
        <v>0</v>
      </c>
      <c r="AX108" s="386"/>
      <c r="AY108" s="237">
        <f t="shared" si="69"/>
        <v>0</v>
      </c>
      <c r="AZ108" s="386"/>
      <c r="BA108" s="237">
        <f t="shared" si="70"/>
        <v>0</v>
      </c>
      <c r="BB108" s="385"/>
      <c r="BC108" s="237">
        <f t="shared" si="71"/>
        <v>0</v>
      </c>
      <c r="BD108" s="385"/>
      <c r="BE108" s="237">
        <f t="shared" si="72"/>
        <v>0</v>
      </c>
      <c r="BF108" s="385"/>
      <c r="BG108" s="237">
        <f t="shared" si="73"/>
        <v>0</v>
      </c>
      <c r="BH108" s="385"/>
      <c r="BI108" s="449">
        <f t="shared" si="74"/>
        <v>0</v>
      </c>
      <c r="BJ108" s="317" t="s">
        <v>990</v>
      </c>
      <c r="BK108" s="599"/>
      <c r="BL108" s="599" t="s">
        <v>868</v>
      </c>
      <c r="BM108" s="599" t="s">
        <v>955</v>
      </c>
    </row>
    <row r="109" spans="1:66" ht="14.25" customHeight="1">
      <c r="A109" s="498" t="s">
        <v>1623</v>
      </c>
      <c r="B109" s="130" t="s">
        <v>160</v>
      </c>
      <c r="C109" s="129" t="s">
        <v>87</v>
      </c>
      <c r="D109" s="517" t="s">
        <v>225</v>
      </c>
      <c r="E109" s="518" t="s">
        <v>162</v>
      </c>
      <c r="F109" s="986"/>
      <c r="G109" s="110">
        <v>2023</v>
      </c>
      <c r="H109" s="178" t="s">
        <v>246</v>
      </c>
      <c r="I109" s="178" t="s">
        <v>174</v>
      </c>
      <c r="J109" s="651">
        <v>15</v>
      </c>
      <c r="K109" s="178" t="s">
        <v>234</v>
      </c>
      <c r="L109" s="178" t="s">
        <v>878</v>
      </c>
      <c r="M109" s="467" t="s">
        <v>881</v>
      </c>
      <c r="N109" s="351">
        <v>3.08</v>
      </c>
      <c r="O109" s="147">
        <v>3.08</v>
      </c>
      <c r="P109" s="147">
        <v>3.05</v>
      </c>
      <c r="Q109" s="147">
        <v>3.05</v>
      </c>
      <c r="R109" s="147">
        <v>3.6</v>
      </c>
      <c r="S109" s="147">
        <v>3.6</v>
      </c>
      <c r="T109" s="147">
        <v>3.6</v>
      </c>
      <c r="U109" s="147">
        <v>3.6</v>
      </c>
      <c r="V109" s="147">
        <v>3.6</v>
      </c>
      <c r="W109" s="147">
        <v>3.6</v>
      </c>
      <c r="X109" s="147">
        <v>3.6</v>
      </c>
      <c r="Y109" s="116">
        <v>3.6</v>
      </c>
      <c r="Z109" s="225">
        <v>0.25</v>
      </c>
      <c r="AA109" s="225">
        <v>0.25</v>
      </c>
      <c r="AB109" s="225">
        <v>0.22</v>
      </c>
      <c r="AC109" s="225">
        <v>0</v>
      </c>
      <c r="AD109" s="225">
        <v>7.0000000000000007E-2</v>
      </c>
      <c r="AE109" s="225">
        <v>7.0000000000000007E-2</v>
      </c>
      <c r="AF109" s="225">
        <v>7.0000000000000007E-2</v>
      </c>
      <c r="AG109" s="225">
        <v>7.0000000000000007E-2</v>
      </c>
      <c r="AH109" s="225">
        <v>7.0000000000000007E-2</v>
      </c>
      <c r="AI109" s="225">
        <v>7.0000000000000007E-2</v>
      </c>
      <c r="AJ109" s="225">
        <v>7.0000000000000007E-2</v>
      </c>
      <c r="AK109" s="799">
        <v>7.0000000000000007E-2</v>
      </c>
      <c r="AL109" s="127"/>
      <c r="AM109" s="431">
        <f t="shared" si="65"/>
        <v>0</v>
      </c>
      <c r="AN109" s="400"/>
      <c r="AO109" s="237">
        <f t="shared" si="58"/>
        <v>0</v>
      </c>
      <c r="AP109" s="403"/>
      <c r="AQ109" s="431">
        <f t="shared" si="50"/>
        <v>0</v>
      </c>
      <c r="AR109" s="403"/>
      <c r="AS109" s="431">
        <f t="shared" si="66"/>
        <v>0</v>
      </c>
      <c r="AT109" s="386"/>
      <c r="AU109" s="237">
        <f t="shared" si="67"/>
        <v>0</v>
      </c>
      <c r="AV109" s="386"/>
      <c r="AW109" s="237">
        <f t="shared" si="68"/>
        <v>0</v>
      </c>
      <c r="AX109" s="386"/>
      <c r="AY109" s="237">
        <f t="shared" si="69"/>
        <v>0</v>
      </c>
      <c r="AZ109" s="386"/>
      <c r="BA109" s="237">
        <f t="shared" si="70"/>
        <v>0</v>
      </c>
      <c r="BB109" s="385"/>
      <c r="BC109" s="237">
        <f t="shared" si="71"/>
        <v>0</v>
      </c>
      <c r="BD109" s="385"/>
      <c r="BE109" s="237">
        <f t="shared" si="72"/>
        <v>0</v>
      </c>
      <c r="BF109" s="385"/>
      <c r="BG109" s="237">
        <f t="shared" si="73"/>
        <v>0</v>
      </c>
      <c r="BH109" s="385"/>
      <c r="BI109" s="449">
        <f t="shared" si="74"/>
        <v>0</v>
      </c>
      <c r="BJ109" s="317" t="s">
        <v>991</v>
      </c>
      <c r="BK109" s="599"/>
      <c r="BL109" s="599" t="s">
        <v>868</v>
      </c>
      <c r="BM109" s="599" t="s">
        <v>949</v>
      </c>
    </row>
    <row r="110" spans="1:66" ht="14.25" customHeight="1">
      <c r="A110" s="493" t="s">
        <v>1623</v>
      </c>
      <c r="B110" s="130" t="s">
        <v>160</v>
      </c>
      <c r="C110" s="129" t="s">
        <v>87</v>
      </c>
      <c r="D110" s="517" t="s">
        <v>538</v>
      </c>
      <c r="E110" s="518" t="s">
        <v>162</v>
      </c>
      <c r="F110" s="986"/>
      <c r="G110" s="110">
        <v>2024</v>
      </c>
      <c r="H110" s="178" t="s">
        <v>246</v>
      </c>
      <c r="I110" s="178" t="s">
        <v>174</v>
      </c>
      <c r="J110" s="651">
        <v>16</v>
      </c>
      <c r="K110" s="178" t="s">
        <v>251</v>
      </c>
      <c r="L110" s="178" t="s">
        <v>260</v>
      </c>
      <c r="M110" s="467" t="s">
        <v>870</v>
      </c>
      <c r="N110" s="351">
        <v>3.08</v>
      </c>
      <c r="O110" s="147">
        <v>3.08</v>
      </c>
      <c r="P110" s="147">
        <v>3.05</v>
      </c>
      <c r="Q110" s="147">
        <v>3.05</v>
      </c>
      <c r="R110" s="147">
        <v>3.6</v>
      </c>
      <c r="S110" s="147">
        <v>3.6</v>
      </c>
      <c r="T110" s="147">
        <v>3.6</v>
      </c>
      <c r="U110" s="147">
        <v>3.6</v>
      </c>
      <c r="V110" s="147">
        <v>3.6</v>
      </c>
      <c r="W110" s="147">
        <v>3.6</v>
      </c>
      <c r="X110" s="147">
        <v>3.6</v>
      </c>
      <c r="Y110" s="116">
        <v>3.6</v>
      </c>
      <c r="Z110" s="225">
        <v>0.25</v>
      </c>
      <c r="AA110" s="225">
        <v>0.25</v>
      </c>
      <c r="AB110" s="225">
        <v>0.22</v>
      </c>
      <c r="AC110" s="225">
        <v>0</v>
      </c>
      <c r="AD110" s="225">
        <v>7.0000000000000007E-2</v>
      </c>
      <c r="AE110" s="225">
        <v>7.0000000000000007E-2</v>
      </c>
      <c r="AF110" s="225">
        <v>7.0000000000000007E-2</v>
      </c>
      <c r="AG110" s="225">
        <v>7.0000000000000007E-2</v>
      </c>
      <c r="AH110" s="225">
        <v>7.0000000000000007E-2</v>
      </c>
      <c r="AI110" s="225">
        <v>7.0000000000000007E-2</v>
      </c>
      <c r="AJ110" s="225">
        <v>7.0000000000000007E-2</v>
      </c>
      <c r="AK110" s="799">
        <v>7.0000000000000007E-2</v>
      </c>
      <c r="AL110" s="127">
        <v>28720</v>
      </c>
      <c r="AM110" s="431">
        <f t="shared" si="65"/>
        <v>7180</v>
      </c>
      <c r="AN110" s="400">
        <v>22480</v>
      </c>
      <c r="AO110" s="237">
        <f t="shared" si="58"/>
        <v>5620</v>
      </c>
      <c r="AP110" s="403">
        <v>2480</v>
      </c>
      <c r="AQ110" s="431">
        <f t="shared" si="50"/>
        <v>545.6</v>
      </c>
      <c r="AR110" s="403">
        <v>4040</v>
      </c>
      <c r="AS110" s="431">
        <f t="shared" si="66"/>
        <v>0</v>
      </c>
      <c r="AT110" s="386">
        <v>18400</v>
      </c>
      <c r="AU110" s="237">
        <f t="shared" si="67"/>
        <v>1288.0000000000002</v>
      </c>
      <c r="AV110" s="386"/>
      <c r="AW110" s="237">
        <f t="shared" si="68"/>
        <v>0</v>
      </c>
      <c r="AX110" s="386"/>
      <c r="AY110" s="237">
        <f t="shared" si="69"/>
        <v>0</v>
      </c>
      <c r="AZ110" s="386"/>
      <c r="BA110" s="237">
        <f t="shared" si="70"/>
        <v>0</v>
      </c>
      <c r="BB110" s="385"/>
      <c r="BC110" s="237">
        <f t="shared" si="71"/>
        <v>0</v>
      </c>
      <c r="BD110" s="385"/>
      <c r="BE110" s="237">
        <f t="shared" si="72"/>
        <v>0</v>
      </c>
      <c r="BF110" s="385"/>
      <c r="BG110" s="237">
        <f t="shared" si="73"/>
        <v>0</v>
      </c>
      <c r="BH110" s="385"/>
      <c r="BI110" s="449">
        <f t="shared" si="74"/>
        <v>0</v>
      </c>
      <c r="BJ110" s="317" t="s">
        <v>993</v>
      </c>
      <c r="BK110" s="599" t="s">
        <v>994</v>
      </c>
      <c r="BL110" s="599" t="s">
        <v>868</v>
      </c>
      <c r="BM110" s="599" t="s">
        <v>995</v>
      </c>
    </row>
    <row r="111" spans="1:66" ht="14.25" customHeight="1">
      <c r="A111" s="498" t="s">
        <v>1623</v>
      </c>
      <c r="B111" s="130" t="s">
        <v>160</v>
      </c>
      <c r="C111" s="129" t="s">
        <v>87</v>
      </c>
      <c r="D111" s="517" t="s">
        <v>538</v>
      </c>
      <c r="E111" s="518" t="s">
        <v>162</v>
      </c>
      <c r="F111" s="986"/>
      <c r="G111" s="110">
        <v>2025</v>
      </c>
      <c r="H111" s="178" t="s">
        <v>246</v>
      </c>
      <c r="I111" s="178" t="s">
        <v>174</v>
      </c>
      <c r="J111" s="651">
        <v>15</v>
      </c>
      <c r="K111" s="178" t="s">
        <v>254</v>
      </c>
      <c r="L111" s="178" t="s">
        <v>167</v>
      </c>
      <c r="M111" s="467" t="s">
        <v>870</v>
      </c>
      <c r="N111" s="351">
        <v>3.08</v>
      </c>
      <c r="O111" s="147">
        <v>3.08</v>
      </c>
      <c r="P111" s="147">
        <v>3.05</v>
      </c>
      <c r="Q111" s="147">
        <v>3.05</v>
      </c>
      <c r="R111" s="147">
        <v>3.6</v>
      </c>
      <c r="S111" s="147">
        <v>3.6</v>
      </c>
      <c r="T111" s="147">
        <v>3.6</v>
      </c>
      <c r="U111" s="147">
        <v>3.6</v>
      </c>
      <c r="V111" s="147">
        <v>3.6</v>
      </c>
      <c r="W111" s="147">
        <v>3.6</v>
      </c>
      <c r="X111" s="147">
        <v>3.6</v>
      </c>
      <c r="Y111" s="116">
        <v>3.6</v>
      </c>
      <c r="Z111" s="225">
        <v>0.25</v>
      </c>
      <c r="AA111" s="225">
        <v>0.25</v>
      </c>
      <c r="AB111" s="225">
        <v>0.22</v>
      </c>
      <c r="AC111" s="225">
        <v>0</v>
      </c>
      <c r="AD111" s="225">
        <v>7.0000000000000007E-2</v>
      </c>
      <c r="AE111" s="225">
        <v>7.0000000000000007E-2</v>
      </c>
      <c r="AF111" s="225">
        <v>7.0000000000000007E-2</v>
      </c>
      <c r="AG111" s="225">
        <v>7.0000000000000007E-2</v>
      </c>
      <c r="AH111" s="225">
        <v>7.0000000000000007E-2</v>
      </c>
      <c r="AI111" s="225">
        <v>7.0000000000000007E-2</v>
      </c>
      <c r="AJ111" s="225">
        <v>7.0000000000000007E-2</v>
      </c>
      <c r="AK111" s="799">
        <v>7.0000000000000007E-2</v>
      </c>
      <c r="AL111" s="127">
        <v>9240</v>
      </c>
      <c r="AM111" s="431">
        <f t="shared" si="65"/>
        <v>2310</v>
      </c>
      <c r="AN111" s="400">
        <v>6280</v>
      </c>
      <c r="AO111" s="237">
        <f t="shared" si="58"/>
        <v>1570</v>
      </c>
      <c r="AP111" s="403">
        <v>4040</v>
      </c>
      <c r="AQ111" s="431">
        <f t="shared" si="50"/>
        <v>888.8</v>
      </c>
      <c r="AR111" s="403">
        <v>1600</v>
      </c>
      <c r="AS111" s="431">
        <f t="shared" si="66"/>
        <v>0</v>
      </c>
      <c r="AT111" s="386">
        <v>6400</v>
      </c>
      <c r="AU111" s="237">
        <f t="shared" si="67"/>
        <v>448.00000000000006</v>
      </c>
      <c r="AV111" s="386"/>
      <c r="AW111" s="237">
        <f t="shared" si="68"/>
        <v>0</v>
      </c>
      <c r="AX111" s="386"/>
      <c r="AY111" s="237">
        <f t="shared" si="69"/>
        <v>0</v>
      </c>
      <c r="AZ111" s="386"/>
      <c r="BA111" s="237">
        <f t="shared" si="70"/>
        <v>0</v>
      </c>
      <c r="BB111" s="385"/>
      <c r="BC111" s="237">
        <f t="shared" si="71"/>
        <v>0</v>
      </c>
      <c r="BD111" s="385"/>
      <c r="BE111" s="237">
        <f t="shared" si="72"/>
        <v>0</v>
      </c>
      <c r="BF111" s="385"/>
      <c r="BG111" s="237">
        <f t="shared" si="73"/>
        <v>0</v>
      </c>
      <c r="BH111" s="385"/>
      <c r="BI111" s="449">
        <f t="shared" si="74"/>
        <v>0</v>
      </c>
      <c r="BJ111" s="317" t="s">
        <v>996</v>
      </c>
      <c r="BK111" s="599" t="s">
        <v>994</v>
      </c>
      <c r="BL111" s="599" t="s">
        <v>868</v>
      </c>
      <c r="BM111" s="599" t="s">
        <v>997</v>
      </c>
    </row>
    <row r="112" spans="1:66" ht="14.25" customHeight="1">
      <c r="A112" s="493" t="s">
        <v>1623</v>
      </c>
      <c r="B112" s="130" t="s">
        <v>160</v>
      </c>
      <c r="C112" s="129" t="s">
        <v>87</v>
      </c>
      <c r="D112" s="517" t="s">
        <v>538</v>
      </c>
      <c r="E112" s="518" t="s">
        <v>162</v>
      </c>
      <c r="F112" s="986"/>
      <c r="G112" s="110">
        <v>2025</v>
      </c>
      <c r="H112" s="178" t="s">
        <v>246</v>
      </c>
      <c r="I112" s="178" t="s">
        <v>174</v>
      </c>
      <c r="J112" s="651">
        <v>15</v>
      </c>
      <c r="K112" s="178" t="s">
        <v>172</v>
      </c>
      <c r="L112" s="178" t="s">
        <v>167</v>
      </c>
      <c r="M112" s="467" t="s">
        <v>870</v>
      </c>
      <c r="N112" s="351">
        <v>4.75</v>
      </c>
      <c r="O112" s="147">
        <v>4.75</v>
      </c>
      <c r="P112" s="147">
        <v>4.75</v>
      </c>
      <c r="Q112" s="147">
        <v>4.75</v>
      </c>
      <c r="R112" s="147">
        <v>5.5</v>
      </c>
      <c r="S112" s="147">
        <v>5.5</v>
      </c>
      <c r="T112" s="147">
        <v>5.5</v>
      </c>
      <c r="U112" s="147">
        <v>5.5</v>
      </c>
      <c r="V112" s="147">
        <v>5.5</v>
      </c>
      <c r="W112" s="147">
        <v>5.5</v>
      </c>
      <c r="X112" s="147">
        <v>5.5</v>
      </c>
      <c r="Y112" s="116">
        <v>5.5</v>
      </c>
      <c r="Z112" s="225">
        <v>0.38</v>
      </c>
      <c r="AA112" s="225">
        <v>0.38</v>
      </c>
      <c r="AB112" s="225">
        <v>0.38</v>
      </c>
      <c r="AC112" s="225">
        <v>0</v>
      </c>
      <c r="AD112" s="225">
        <v>0.43</v>
      </c>
      <c r="AE112" s="225">
        <v>0.43</v>
      </c>
      <c r="AF112" s="225">
        <v>0.43</v>
      </c>
      <c r="AG112" s="225">
        <v>0.43</v>
      </c>
      <c r="AH112" s="225">
        <v>0.43</v>
      </c>
      <c r="AI112" s="225">
        <v>0.43</v>
      </c>
      <c r="AJ112" s="225">
        <v>0.43</v>
      </c>
      <c r="AK112" s="799">
        <v>0.43</v>
      </c>
      <c r="AL112" s="127">
        <v>17200</v>
      </c>
      <c r="AM112" s="431">
        <f t="shared" si="65"/>
        <v>6536</v>
      </c>
      <c r="AN112" s="400">
        <v>37440</v>
      </c>
      <c r="AO112" s="237">
        <f t="shared" si="58"/>
        <v>14227.2</v>
      </c>
      <c r="AP112" s="403">
        <v>22120</v>
      </c>
      <c r="AQ112" s="431">
        <f t="shared" si="50"/>
        <v>8405.6</v>
      </c>
      <c r="AR112" s="403">
        <v>4440</v>
      </c>
      <c r="AS112" s="431">
        <f t="shared" si="66"/>
        <v>0</v>
      </c>
      <c r="AT112" s="386">
        <v>6000</v>
      </c>
      <c r="AU112" s="237">
        <f t="shared" si="67"/>
        <v>2580</v>
      </c>
      <c r="AV112" s="386">
        <v>11304</v>
      </c>
      <c r="AW112" s="237">
        <f t="shared" si="68"/>
        <v>4860.72</v>
      </c>
      <c r="AX112" s="386">
        <v>6892</v>
      </c>
      <c r="AY112" s="237">
        <f t="shared" si="69"/>
        <v>2963.56</v>
      </c>
      <c r="AZ112" s="386">
        <v>5095</v>
      </c>
      <c r="BA112" s="237">
        <f t="shared" si="70"/>
        <v>2190.85</v>
      </c>
      <c r="BB112" s="385"/>
      <c r="BC112" s="237">
        <f t="shared" si="71"/>
        <v>0</v>
      </c>
      <c r="BD112" s="385"/>
      <c r="BE112" s="237">
        <f t="shared" si="72"/>
        <v>0</v>
      </c>
      <c r="BF112" s="385"/>
      <c r="BG112" s="237">
        <f t="shared" si="73"/>
        <v>0</v>
      </c>
      <c r="BH112" s="385"/>
      <c r="BI112" s="449">
        <f t="shared" si="74"/>
        <v>0</v>
      </c>
      <c r="BJ112" s="317" t="s">
        <v>998</v>
      </c>
      <c r="BK112" s="599" t="s">
        <v>994</v>
      </c>
      <c r="BL112" s="599" t="s">
        <v>868</v>
      </c>
      <c r="BM112" s="599" t="s">
        <v>999</v>
      </c>
    </row>
    <row r="113" spans="1:65" ht="14.25" customHeight="1">
      <c r="A113" s="498" t="s">
        <v>1623</v>
      </c>
      <c r="B113" s="130" t="s">
        <v>160</v>
      </c>
      <c r="C113" s="129" t="s">
        <v>87</v>
      </c>
      <c r="D113" s="517" t="s">
        <v>538</v>
      </c>
      <c r="E113" s="518" t="s">
        <v>162</v>
      </c>
      <c r="F113" s="986"/>
      <c r="G113" s="110">
        <v>2025</v>
      </c>
      <c r="H113" s="178" t="s">
        <v>246</v>
      </c>
      <c r="I113" s="178" t="s">
        <v>165</v>
      </c>
      <c r="J113" s="651">
        <v>15</v>
      </c>
      <c r="K113" s="178" t="s">
        <v>251</v>
      </c>
      <c r="L113" s="178" t="s">
        <v>167</v>
      </c>
      <c r="M113" s="467" t="s">
        <v>870</v>
      </c>
      <c r="N113" s="351">
        <v>7.8</v>
      </c>
      <c r="O113" s="147">
        <v>7.8</v>
      </c>
      <c r="P113" s="147">
        <v>7.75</v>
      </c>
      <c r="Q113" s="147">
        <v>7.75</v>
      </c>
      <c r="R113" s="147">
        <v>8.1999999999999993</v>
      </c>
      <c r="S113" s="147">
        <v>8.1999999999999993</v>
      </c>
      <c r="T113" s="147">
        <v>8.1999999999999993</v>
      </c>
      <c r="U113" s="147">
        <v>8.1999999999999993</v>
      </c>
      <c r="V113" s="147">
        <v>8.1999999999999993</v>
      </c>
      <c r="W113" s="147">
        <v>8.1999999999999993</v>
      </c>
      <c r="X113" s="147">
        <v>8.1999999999999993</v>
      </c>
      <c r="Y113" s="116">
        <v>8.1999999999999993</v>
      </c>
      <c r="Z113" s="225">
        <v>0.35</v>
      </c>
      <c r="AA113" s="225">
        <v>0.35</v>
      </c>
      <c r="AB113" s="225">
        <v>0.3</v>
      </c>
      <c r="AC113" s="225">
        <v>0</v>
      </c>
      <c r="AD113" s="225">
        <v>0.05</v>
      </c>
      <c r="AE113" s="225">
        <v>0.05</v>
      </c>
      <c r="AF113" s="225">
        <v>0.05</v>
      </c>
      <c r="AG113" s="225">
        <v>0.05</v>
      </c>
      <c r="AH113" s="225">
        <v>0.05</v>
      </c>
      <c r="AI113" s="225">
        <v>0.05</v>
      </c>
      <c r="AJ113" s="225">
        <v>0.05</v>
      </c>
      <c r="AK113" s="799">
        <v>0.05</v>
      </c>
      <c r="AL113" s="127">
        <v>19240</v>
      </c>
      <c r="AM113" s="431">
        <f t="shared" si="65"/>
        <v>6734</v>
      </c>
      <c r="AN113" s="400">
        <v>43200</v>
      </c>
      <c r="AO113" s="237">
        <f t="shared" si="58"/>
        <v>15119.999999999998</v>
      </c>
      <c r="AP113" s="403">
        <v>16520</v>
      </c>
      <c r="AQ113" s="431">
        <f t="shared" si="50"/>
        <v>4956</v>
      </c>
      <c r="AR113" s="403">
        <v>11160</v>
      </c>
      <c r="AS113" s="431">
        <f t="shared" si="66"/>
        <v>0</v>
      </c>
      <c r="AT113" s="386">
        <v>30297</v>
      </c>
      <c r="AU113" s="237">
        <f t="shared" si="67"/>
        <v>1514.8500000000001</v>
      </c>
      <c r="AV113" s="386">
        <v>3032</v>
      </c>
      <c r="AW113" s="237">
        <f t="shared" si="68"/>
        <v>151.6</v>
      </c>
      <c r="AX113" s="386">
        <v>2754</v>
      </c>
      <c r="AY113" s="237">
        <f t="shared" si="69"/>
        <v>137.70000000000002</v>
      </c>
      <c r="AZ113" s="386">
        <v>4085</v>
      </c>
      <c r="BA113" s="237">
        <f t="shared" si="70"/>
        <v>204.25</v>
      </c>
      <c r="BB113" s="385">
        <v>3944</v>
      </c>
      <c r="BC113" s="237">
        <f t="shared" si="71"/>
        <v>197.20000000000002</v>
      </c>
      <c r="BD113" s="385">
        <v>4215</v>
      </c>
      <c r="BE113" s="237">
        <f t="shared" si="72"/>
        <v>210.75</v>
      </c>
      <c r="BF113" s="385">
        <v>5224</v>
      </c>
      <c r="BG113" s="237">
        <f t="shared" si="73"/>
        <v>261.2</v>
      </c>
      <c r="BH113" s="385">
        <v>3357</v>
      </c>
      <c r="BI113" s="449">
        <f t="shared" si="74"/>
        <v>167.85000000000002</v>
      </c>
      <c r="BJ113" s="317" t="s">
        <v>1000</v>
      </c>
      <c r="BK113" s="599" t="s">
        <v>994</v>
      </c>
      <c r="BL113" s="599" t="s">
        <v>868</v>
      </c>
      <c r="BM113" s="599" t="s">
        <v>1001</v>
      </c>
    </row>
    <row r="114" spans="1:65" ht="14.25" customHeight="1">
      <c r="A114" s="493" t="s">
        <v>1623</v>
      </c>
      <c r="B114" s="130" t="s">
        <v>160</v>
      </c>
      <c r="C114" s="129" t="s">
        <v>87</v>
      </c>
      <c r="D114" s="517" t="s">
        <v>538</v>
      </c>
      <c r="E114" s="518" t="s">
        <v>162</v>
      </c>
      <c r="F114" s="986"/>
      <c r="G114" s="110">
        <v>2025</v>
      </c>
      <c r="H114" s="178" t="s">
        <v>246</v>
      </c>
      <c r="I114" s="178" t="s">
        <v>165</v>
      </c>
      <c r="J114" s="651">
        <v>15</v>
      </c>
      <c r="K114" s="178" t="s">
        <v>172</v>
      </c>
      <c r="L114" s="178" t="s">
        <v>167</v>
      </c>
      <c r="M114" s="467" t="s">
        <v>870</v>
      </c>
      <c r="N114" s="351">
        <v>8.5</v>
      </c>
      <c r="O114" s="147">
        <v>8.5</v>
      </c>
      <c r="P114" s="147">
        <v>8.4</v>
      </c>
      <c r="Q114" s="147">
        <v>8.4</v>
      </c>
      <c r="R114" s="147">
        <v>9</v>
      </c>
      <c r="S114" s="147">
        <v>9</v>
      </c>
      <c r="T114" s="147">
        <v>9</v>
      </c>
      <c r="U114" s="147">
        <v>9</v>
      </c>
      <c r="V114" s="147">
        <v>9</v>
      </c>
      <c r="W114" s="147">
        <v>9</v>
      </c>
      <c r="X114" s="147">
        <v>9</v>
      </c>
      <c r="Y114" s="116">
        <v>9</v>
      </c>
      <c r="Z114" s="225">
        <v>0.7</v>
      </c>
      <c r="AA114" s="225">
        <v>0.7</v>
      </c>
      <c r="AB114" s="225">
        <v>0.6</v>
      </c>
      <c r="AC114" s="225">
        <v>0</v>
      </c>
      <c r="AD114" s="225">
        <v>0.5</v>
      </c>
      <c r="AE114" s="225">
        <v>0.5</v>
      </c>
      <c r="AF114" s="225">
        <v>0.5</v>
      </c>
      <c r="AG114" s="225">
        <v>0.5</v>
      </c>
      <c r="AH114" s="225">
        <v>0.5</v>
      </c>
      <c r="AI114" s="225">
        <v>0.5</v>
      </c>
      <c r="AJ114" s="225">
        <v>0.5</v>
      </c>
      <c r="AK114" s="799">
        <v>0.5</v>
      </c>
      <c r="AL114" s="127">
        <v>2520</v>
      </c>
      <c r="AM114" s="431">
        <f t="shared" si="65"/>
        <v>1764</v>
      </c>
      <c r="AN114" s="400">
        <v>3960</v>
      </c>
      <c r="AO114" s="237">
        <f t="shared" si="58"/>
        <v>2772</v>
      </c>
      <c r="AP114" s="403">
        <v>880</v>
      </c>
      <c r="AQ114" s="431">
        <f t="shared" si="50"/>
        <v>528</v>
      </c>
      <c r="AR114" s="403">
        <v>8120</v>
      </c>
      <c r="AS114" s="431">
        <f t="shared" si="66"/>
        <v>0</v>
      </c>
      <c r="AT114" s="386">
        <v>2520</v>
      </c>
      <c r="AU114" s="237">
        <f t="shared" si="67"/>
        <v>1260</v>
      </c>
      <c r="AV114" s="386">
        <v>1910</v>
      </c>
      <c r="AW114" s="237">
        <f t="shared" si="68"/>
        <v>955</v>
      </c>
      <c r="AX114" s="386">
        <v>965</v>
      </c>
      <c r="AY114" s="237">
        <f t="shared" si="69"/>
        <v>482.5</v>
      </c>
      <c r="AZ114" s="386">
        <v>753</v>
      </c>
      <c r="BA114" s="237">
        <f t="shared" si="70"/>
        <v>376.5</v>
      </c>
      <c r="BB114" s="385"/>
      <c r="BC114" s="237">
        <f t="shared" si="71"/>
        <v>0</v>
      </c>
      <c r="BD114" s="385"/>
      <c r="BE114" s="237">
        <f t="shared" si="72"/>
        <v>0</v>
      </c>
      <c r="BF114" s="385"/>
      <c r="BG114" s="237">
        <f t="shared" si="73"/>
        <v>0</v>
      </c>
      <c r="BH114" s="385"/>
      <c r="BI114" s="449">
        <f t="shared" si="74"/>
        <v>0</v>
      </c>
      <c r="BJ114" s="317" t="s">
        <v>1002</v>
      </c>
      <c r="BK114" s="599" t="s">
        <v>994</v>
      </c>
      <c r="BL114" s="599" t="s">
        <v>868</v>
      </c>
      <c r="BM114" s="599" t="s">
        <v>1003</v>
      </c>
    </row>
    <row r="115" spans="1:65" ht="14.25" customHeight="1">
      <c r="A115" s="498" t="s">
        <v>1623</v>
      </c>
      <c r="B115" s="130" t="s">
        <v>160</v>
      </c>
      <c r="C115" s="129" t="s">
        <v>87</v>
      </c>
      <c r="D115" s="517" t="s">
        <v>538</v>
      </c>
      <c r="E115" s="518" t="s">
        <v>162</v>
      </c>
      <c r="F115" s="986"/>
      <c r="G115" s="110">
        <v>2026</v>
      </c>
      <c r="H115" s="178" t="s">
        <v>246</v>
      </c>
      <c r="I115" s="178" t="s">
        <v>174</v>
      </c>
      <c r="J115" s="651">
        <v>15</v>
      </c>
      <c r="K115" s="178" t="s">
        <v>251</v>
      </c>
      <c r="L115" s="178" t="s">
        <v>878</v>
      </c>
      <c r="M115" s="467" t="s">
        <v>881</v>
      </c>
      <c r="N115" s="351">
        <v>3.08</v>
      </c>
      <c r="O115" s="147">
        <v>3.08</v>
      </c>
      <c r="P115" s="147">
        <v>3.05</v>
      </c>
      <c r="Q115" s="147">
        <v>3.05</v>
      </c>
      <c r="R115" s="147">
        <v>3.6</v>
      </c>
      <c r="S115" s="147">
        <v>3.6</v>
      </c>
      <c r="T115" s="147">
        <v>3.6</v>
      </c>
      <c r="U115" s="147">
        <v>3.6</v>
      </c>
      <c r="V115" s="147">
        <v>3.6</v>
      </c>
      <c r="W115" s="147">
        <v>3.6</v>
      </c>
      <c r="X115" s="147">
        <v>3.6</v>
      </c>
      <c r="Y115" s="116">
        <v>3.6</v>
      </c>
      <c r="Z115" s="225">
        <v>0.25</v>
      </c>
      <c r="AA115" s="225">
        <v>0.25</v>
      </c>
      <c r="AB115" s="225">
        <v>0.22</v>
      </c>
      <c r="AC115" s="225">
        <v>0</v>
      </c>
      <c r="AD115" s="225">
        <v>7.0000000000000007E-2</v>
      </c>
      <c r="AE115" s="225">
        <v>7.0000000000000007E-2</v>
      </c>
      <c r="AF115" s="225">
        <v>7.0000000000000007E-2</v>
      </c>
      <c r="AG115" s="225">
        <v>7.0000000000000007E-2</v>
      </c>
      <c r="AH115" s="225">
        <v>7.0000000000000007E-2</v>
      </c>
      <c r="AI115" s="225">
        <v>7.0000000000000007E-2</v>
      </c>
      <c r="AJ115" s="225">
        <v>7.0000000000000007E-2</v>
      </c>
      <c r="AK115" s="799">
        <v>7.0000000000000007E-2</v>
      </c>
      <c r="AL115" s="127">
        <v>5360</v>
      </c>
      <c r="AM115" s="431">
        <f t="shared" si="65"/>
        <v>1340</v>
      </c>
      <c r="AN115" s="400">
        <v>4400</v>
      </c>
      <c r="AO115" s="237">
        <f t="shared" si="58"/>
        <v>1100</v>
      </c>
      <c r="AP115" s="403">
        <v>2040</v>
      </c>
      <c r="AQ115" s="431">
        <f t="shared" si="50"/>
        <v>448.8</v>
      </c>
      <c r="AR115" s="403"/>
      <c r="AS115" s="431">
        <f t="shared" si="66"/>
        <v>0</v>
      </c>
      <c r="AT115" s="386">
        <v>2000</v>
      </c>
      <c r="AU115" s="237">
        <f t="shared" si="67"/>
        <v>140</v>
      </c>
      <c r="AV115" s="386"/>
      <c r="AW115" s="237">
        <f t="shared" si="68"/>
        <v>0</v>
      </c>
      <c r="AX115" s="386"/>
      <c r="AY115" s="237">
        <f t="shared" si="69"/>
        <v>0</v>
      </c>
      <c r="AZ115" s="386"/>
      <c r="BA115" s="237">
        <f t="shared" si="70"/>
        <v>0</v>
      </c>
      <c r="BB115" s="385"/>
      <c r="BC115" s="237">
        <f t="shared" si="71"/>
        <v>0</v>
      </c>
      <c r="BD115" s="385"/>
      <c r="BE115" s="237">
        <f t="shared" si="72"/>
        <v>0</v>
      </c>
      <c r="BF115" s="385"/>
      <c r="BG115" s="237">
        <f t="shared" si="73"/>
        <v>0</v>
      </c>
      <c r="BH115" s="385"/>
      <c r="BI115" s="449">
        <f t="shared" si="74"/>
        <v>0</v>
      </c>
      <c r="BJ115" s="317" t="s">
        <v>1004</v>
      </c>
      <c r="BK115" s="599" t="s">
        <v>994</v>
      </c>
      <c r="BL115" s="599" t="s">
        <v>868</v>
      </c>
      <c r="BM115" s="599" t="s">
        <v>995</v>
      </c>
    </row>
    <row r="116" spans="1:65" ht="14.25" customHeight="1">
      <c r="A116" s="493" t="s">
        <v>1623</v>
      </c>
      <c r="B116" s="130" t="s">
        <v>160</v>
      </c>
      <c r="C116" s="129" t="s">
        <v>87</v>
      </c>
      <c r="D116" s="517" t="s">
        <v>538</v>
      </c>
      <c r="E116" s="518" t="s">
        <v>162</v>
      </c>
      <c r="F116" s="986"/>
      <c r="G116" s="110">
        <v>2025</v>
      </c>
      <c r="H116" s="178" t="s">
        <v>246</v>
      </c>
      <c r="I116" s="178" t="s">
        <v>174</v>
      </c>
      <c r="J116" s="651">
        <v>15</v>
      </c>
      <c r="K116" s="178" t="s">
        <v>172</v>
      </c>
      <c r="L116" s="178" t="s">
        <v>878</v>
      </c>
      <c r="M116" s="467" t="s">
        <v>881</v>
      </c>
      <c r="N116" s="351">
        <v>4.75</v>
      </c>
      <c r="O116" s="147">
        <v>4.75</v>
      </c>
      <c r="P116" s="147">
        <v>4.75</v>
      </c>
      <c r="Q116" s="147">
        <v>4.75</v>
      </c>
      <c r="R116" s="147">
        <v>5.5</v>
      </c>
      <c r="S116" s="147">
        <v>5.5</v>
      </c>
      <c r="T116" s="147">
        <v>5.5</v>
      </c>
      <c r="U116" s="147">
        <v>5.5</v>
      </c>
      <c r="V116" s="147">
        <v>5.5</v>
      </c>
      <c r="W116" s="147">
        <v>5.5</v>
      </c>
      <c r="X116" s="147">
        <v>5.5</v>
      </c>
      <c r="Y116" s="116">
        <v>5.5</v>
      </c>
      <c r="Z116" s="225">
        <v>0.38</v>
      </c>
      <c r="AA116" s="225">
        <v>0.38</v>
      </c>
      <c r="AB116" s="225">
        <v>0.38</v>
      </c>
      <c r="AC116" s="225">
        <v>0</v>
      </c>
      <c r="AD116" s="225">
        <v>0.43</v>
      </c>
      <c r="AE116" s="225">
        <v>0.43</v>
      </c>
      <c r="AF116" s="225">
        <v>0.43</v>
      </c>
      <c r="AG116" s="225">
        <v>0.43</v>
      </c>
      <c r="AH116" s="225">
        <v>0.43</v>
      </c>
      <c r="AI116" s="225">
        <v>0.43</v>
      </c>
      <c r="AJ116" s="225">
        <v>0.43</v>
      </c>
      <c r="AK116" s="799">
        <v>0.43</v>
      </c>
      <c r="AL116" s="127">
        <v>240</v>
      </c>
      <c r="AM116" s="431">
        <f t="shared" si="65"/>
        <v>91.2</v>
      </c>
      <c r="AN116" s="400"/>
      <c r="AO116" s="237">
        <f t="shared" si="58"/>
        <v>0</v>
      </c>
      <c r="AP116" s="403"/>
      <c r="AQ116" s="431">
        <f t="shared" si="50"/>
        <v>0</v>
      </c>
      <c r="AR116" s="403"/>
      <c r="AS116" s="431">
        <f t="shared" si="66"/>
        <v>0</v>
      </c>
      <c r="AT116" s="386"/>
      <c r="AU116" s="237">
        <f t="shared" si="67"/>
        <v>0</v>
      </c>
      <c r="AV116" s="386"/>
      <c r="AW116" s="237">
        <f t="shared" si="68"/>
        <v>0</v>
      </c>
      <c r="AX116" s="386"/>
      <c r="AY116" s="237">
        <f t="shared" si="69"/>
        <v>0</v>
      </c>
      <c r="AZ116" s="386"/>
      <c r="BA116" s="237">
        <f t="shared" si="70"/>
        <v>0</v>
      </c>
      <c r="BB116" s="385"/>
      <c r="BC116" s="237">
        <f t="shared" si="71"/>
        <v>0</v>
      </c>
      <c r="BD116" s="385"/>
      <c r="BE116" s="237">
        <f t="shared" si="72"/>
        <v>0</v>
      </c>
      <c r="BF116" s="385"/>
      <c r="BG116" s="237">
        <f t="shared" si="73"/>
        <v>0</v>
      </c>
      <c r="BH116" s="385"/>
      <c r="BI116" s="449">
        <f t="shared" si="74"/>
        <v>0</v>
      </c>
      <c r="BJ116" s="317" t="s">
        <v>1005</v>
      </c>
      <c r="BK116" s="599" t="s">
        <v>994</v>
      </c>
      <c r="BL116" s="599" t="s">
        <v>868</v>
      </c>
      <c r="BM116" s="599" t="s">
        <v>999</v>
      </c>
    </row>
    <row r="117" spans="1:65" ht="14.25" customHeight="1">
      <c r="A117" s="498" t="s">
        <v>1623</v>
      </c>
      <c r="B117" s="130" t="s">
        <v>160</v>
      </c>
      <c r="C117" s="129" t="s">
        <v>87</v>
      </c>
      <c r="D117" s="517" t="s">
        <v>538</v>
      </c>
      <c r="E117" s="518" t="s">
        <v>162</v>
      </c>
      <c r="F117" s="986"/>
      <c r="G117" s="110">
        <v>2025</v>
      </c>
      <c r="H117" s="178" t="s">
        <v>246</v>
      </c>
      <c r="I117" s="178" t="s">
        <v>165</v>
      </c>
      <c r="J117" s="651">
        <v>15</v>
      </c>
      <c r="K117" s="178" t="s">
        <v>251</v>
      </c>
      <c r="L117" s="178" t="s">
        <v>878</v>
      </c>
      <c r="M117" s="467" t="s">
        <v>881</v>
      </c>
      <c r="N117" s="351">
        <v>7.8</v>
      </c>
      <c r="O117" s="147">
        <v>7.8</v>
      </c>
      <c r="P117" s="147">
        <v>7.75</v>
      </c>
      <c r="Q117" s="147">
        <v>7.75</v>
      </c>
      <c r="R117" s="147">
        <v>8.1999999999999993</v>
      </c>
      <c r="S117" s="147">
        <v>8.1999999999999993</v>
      </c>
      <c r="T117" s="147">
        <v>8.1999999999999993</v>
      </c>
      <c r="U117" s="147">
        <v>8.1999999999999993</v>
      </c>
      <c r="V117" s="147">
        <v>8.1999999999999993</v>
      </c>
      <c r="W117" s="147">
        <v>8.1999999999999993</v>
      </c>
      <c r="X117" s="147">
        <v>8.1999999999999993</v>
      </c>
      <c r="Y117" s="116">
        <v>8.1999999999999993</v>
      </c>
      <c r="Z117" s="225">
        <v>0.35</v>
      </c>
      <c r="AA117" s="225">
        <v>0.35</v>
      </c>
      <c r="AB117" s="225">
        <v>0.3</v>
      </c>
      <c r="AC117" s="225">
        <v>0</v>
      </c>
      <c r="AD117" s="225">
        <v>0.05</v>
      </c>
      <c r="AE117" s="225">
        <v>0.05</v>
      </c>
      <c r="AF117" s="225">
        <v>0.05</v>
      </c>
      <c r="AG117" s="225">
        <v>0.05</v>
      </c>
      <c r="AH117" s="225">
        <v>0.05</v>
      </c>
      <c r="AI117" s="225">
        <v>0.05</v>
      </c>
      <c r="AJ117" s="225">
        <v>0.05</v>
      </c>
      <c r="AK117" s="799">
        <v>0.05</v>
      </c>
      <c r="AL117" s="127">
        <v>5160</v>
      </c>
      <c r="AM117" s="431">
        <f t="shared" si="65"/>
        <v>1805.9999999999998</v>
      </c>
      <c r="AN117" s="400">
        <v>1000</v>
      </c>
      <c r="AO117" s="237">
        <f t="shared" si="58"/>
        <v>350</v>
      </c>
      <c r="AP117" s="403">
        <v>160</v>
      </c>
      <c r="AQ117" s="431">
        <f t="shared" si="50"/>
        <v>48</v>
      </c>
      <c r="AR117" s="403"/>
      <c r="AS117" s="431">
        <f t="shared" si="66"/>
        <v>0</v>
      </c>
      <c r="AT117" s="386"/>
      <c r="AU117" s="237">
        <f t="shared" si="67"/>
        <v>0</v>
      </c>
      <c r="AV117" s="386"/>
      <c r="AW117" s="237">
        <f t="shared" si="68"/>
        <v>0</v>
      </c>
      <c r="AX117" s="386"/>
      <c r="AY117" s="237">
        <f t="shared" si="69"/>
        <v>0</v>
      </c>
      <c r="AZ117" s="386"/>
      <c r="BA117" s="237">
        <f t="shared" si="70"/>
        <v>0</v>
      </c>
      <c r="BB117" s="385"/>
      <c r="BC117" s="237">
        <f t="shared" si="71"/>
        <v>0</v>
      </c>
      <c r="BD117" s="385"/>
      <c r="BE117" s="237">
        <f t="shared" si="72"/>
        <v>0</v>
      </c>
      <c r="BF117" s="385"/>
      <c r="BG117" s="237">
        <f t="shared" si="73"/>
        <v>0</v>
      </c>
      <c r="BH117" s="385"/>
      <c r="BI117" s="449">
        <f t="shared" si="74"/>
        <v>0</v>
      </c>
      <c r="BJ117" s="317" t="s">
        <v>1006</v>
      </c>
      <c r="BK117" s="599" t="s">
        <v>994</v>
      </c>
      <c r="BL117" s="599" t="s">
        <v>868</v>
      </c>
      <c r="BM117" s="599" t="s">
        <v>1001</v>
      </c>
    </row>
    <row r="118" spans="1:65" ht="14.25" customHeight="1">
      <c r="A118" s="493" t="s">
        <v>1623</v>
      </c>
      <c r="B118" s="130" t="s">
        <v>160</v>
      </c>
      <c r="C118" s="129" t="s">
        <v>87</v>
      </c>
      <c r="D118" s="517" t="s">
        <v>538</v>
      </c>
      <c r="E118" s="518" t="s">
        <v>162</v>
      </c>
      <c r="F118" s="986"/>
      <c r="G118" s="110">
        <v>2025</v>
      </c>
      <c r="H118" s="178" t="s">
        <v>246</v>
      </c>
      <c r="I118" s="178" t="s">
        <v>165</v>
      </c>
      <c r="J118" s="651">
        <v>15</v>
      </c>
      <c r="K118" s="178" t="s">
        <v>172</v>
      </c>
      <c r="L118" s="178" t="s">
        <v>878</v>
      </c>
      <c r="M118" s="467" t="s">
        <v>881</v>
      </c>
      <c r="N118" s="351">
        <v>8.5</v>
      </c>
      <c r="O118" s="147">
        <v>8.5</v>
      </c>
      <c r="P118" s="147">
        <v>8.4</v>
      </c>
      <c r="Q118" s="147">
        <v>8.4</v>
      </c>
      <c r="R118" s="147">
        <v>9</v>
      </c>
      <c r="S118" s="147">
        <v>9</v>
      </c>
      <c r="T118" s="147">
        <v>9</v>
      </c>
      <c r="U118" s="147">
        <v>9</v>
      </c>
      <c r="V118" s="147">
        <v>9</v>
      </c>
      <c r="W118" s="147">
        <v>9</v>
      </c>
      <c r="X118" s="147">
        <v>9</v>
      </c>
      <c r="Y118" s="116">
        <v>9</v>
      </c>
      <c r="Z118" s="225">
        <v>0.7</v>
      </c>
      <c r="AA118" s="225">
        <v>0.7</v>
      </c>
      <c r="AB118" s="225">
        <v>0.6</v>
      </c>
      <c r="AC118" s="225">
        <v>0</v>
      </c>
      <c r="AD118" s="225">
        <v>0.5</v>
      </c>
      <c r="AE118" s="225">
        <v>0.5</v>
      </c>
      <c r="AF118" s="225">
        <v>0.5</v>
      </c>
      <c r="AG118" s="225">
        <v>0.5</v>
      </c>
      <c r="AH118" s="225">
        <v>0.5</v>
      </c>
      <c r="AI118" s="225">
        <v>0.5</v>
      </c>
      <c r="AJ118" s="225">
        <v>0.5</v>
      </c>
      <c r="AK118" s="799">
        <v>0.5</v>
      </c>
      <c r="AL118" s="127"/>
      <c r="AM118" s="431">
        <f t="shared" si="65"/>
        <v>0</v>
      </c>
      <c r="AN118" s="400"/>
      <c r="AO118" s="237">
        <f t="shared" si="58"/>
        <v>0</v>
      </c>
      <c r="AP118" s="403"/>
      <c r="AQ118" s="431">
        <f t="shared" si="50"/>
        <v>0</v>
      </c>
      <c r="AR118" s="403"/>
      <c r="AS118" s="431">
        <f t="shared" si="66"/>
        <v>0</v>
      </c>
      <c r="AT118" s="386"/>
      <c r="AU118" s="237">
        <f t="shared" si="67"/>
        <v>0</v>
      </c>
      <c r="AV118" s="386"/>
      <c r="AW118" s="237">
        <f t="shared" si="68"/>
        <v>0</v>
      </c>
      <c r="AX118" s="386"/>
      <c r="AY118" s="237">
        <f t="shared" si="69"/>
        <v>0</v>
      </c>
      <c r="AZ118" s="386"/>
      <c r="BA118" s="237">
        <f t="shared" si="70"/>
        <v>0</v>
      </c>
      <c r="BB118" s="385"/>
      <c r="BC118" s="237">
        <f t="shared" si="71"/>
        <v>0</v>
      </c>
      <c r="BD118" s="385"/>
      <c r="BE118" s="237">
        <f t="shared" si="72"/>
        <v>0</v>
      </c>
      <c r="BF118" s="385"/>
      <c r="BG118" s="237">
        <f t="shared" si="73"/>
        <v>0</v>
      </c>
      <c r="BH118" s="385"/>
      <c r="BI118" s="449">
        <f t="shared" si="74"/>
        <v>0</v>
      </c>
      <c r="BJ118" s="317" t="s">
        <v>1007</v>
      </c>
      <c r="BK118" s="599" t="s">
        <v>994</v>
      </c>
      <c r="BL118" s="599" t="s">
        <v>868</v>
      </c>
      <c r="BM118" s="599" t="s">
        <v>1003</v>
      </c>
    </row>
    <row r="119" spans="1:65" ht="14.25" customHeight="1">
      <c r="A119" s="498" t="s">
        <v>1623</v>
      </c>
      <c r="B119" s="130" t="s">
        <v>160</v>
      </c>
      <c r="C119" s="129" t="s">
        <v>87</v>
      </c>
      <c r="D119" s="517" t="s">
        <v>538</v>
      </c>
      <c r="E119" s="518" t="s">
        <v>162</v>
      </c>
      <c r="F119" s="986"/>
      <c r="G119" s="110">
        <v>2025</v>
      </c>
      <c r="H119" s="178" t="s">
        <v>246</v>
      </c>
      <c r="I119" s="178" t="s">
        <v>174</v>
      </c>
      <c r="J119" s="651">
        <v>15</v>
      </c>
      <c r="K119" s="178" t="s">
        <v>254</v>
      </c>
      <c r="L119" s="178" t="s">
        <v>878</v>
      </c>
      <c r="M119" s="467" t="s">
        <v>881</v>
      </c>
      <c r="N119" s="351">
        <v>3.08</v>
      </c>
      <c r="O119" s="147">
        <v>3.08</v>
      </c>
      <c r="P119" s="147">
        <v>3.05</v>
      </c>
      <c r="Q119" s="147">
        <v>3.05</v>
      </c>
      <c r="R119" s="147">
        <v>3.6</v>
      </c>
      <c r="S119" s="147">
        <v>3.6</v>
      </c>
      <c r="T119" s="147">
        <v>3.6</v>
      </c>
      <c r="U119" s="147">
        <v>3.6</v>
      </c>
      <c r="V119" s="147">
        <v>3.6</v>
      </c>
      <c r="W119" s="147">
        <v>3.6</v>
      </c>
      <c r="X119" s="147">
        <v>3.6</v>
      </c>
      <c r="Y119" s="116">
        <v>3.6</v>
      </c>
      <c r="Z119" s="225">
        <v>0.25</v>
      </c>
      <c r="AA119" s="225">
        <v>0.25</v>
      </c>
      <c r="AB119" s="225">
        <v>0.22</v>
      </c>
      <c r="AC119" s="225">
        <v>0</v>
      </c>
      <c r="AD119" s="225">
        <v>7.0000000000000007E-2</v>
      </c>
      <c r="AE119" s="225">
        <v>7.0000000000000007E-2</v>
      </c>
      <c r="AF119" s="225">
        <v>7.0000000000000007E-2</v>
      </c>
      <c r="AG119" s="225">
        <v>7.0000000000000007E-2</v>
      </c>
      <c r="AH119" s="225">
        <v>7.0000000000000007E-2</v>
      </c>
      <c r="AI119" s="225">
        <v>7.0000000000000007E-2</v>
      </c>
      <c r="AJ119" s="225">
        <v>7.0000000000000007E-2</v>
      </c>
      <c r="AK119" s="799">
        <v>7.0000000000000007E-2</v>
      </c>
      <c r="AL119" s="127">
        <v>2920</v>
      </c>
      <c r="AM119" s="431">
        <f t="shared" si="65"/>
        <v>730</v>
      </c>
      <c r="AN119" s="400">
        <v>1720</v>
      </c>
      <c r="AO119" s="237">
        <f t="shared" si="58"/>
        <v>430</v>
      </c>
      <c r="AP119" s="403">
        <v>2720</v>
      </c>
      <c r="AQ119" s="431">
        <f t="shared" ref="AQ119:AQ149" si="75">AB119*AP119</f>
        <v>598.4</v>
      </c>
      <c r="AR119" s="403"/>
      <c r="AS119" s="431">
        <f t="shared" si="66"/>
        <v>0</v>
      </c>
      <c r="AT119" s="386"/>
      <c r="AU119" s="237">
        <f t="shared" si="67"/>
        <v>0</v>
      </c>
      <c r="AV119" s="386"/>
      <c r="AW119" s="237">
        <f t="shared" si="68"/>
        <v>0</v>
      </c>
      <c r="AX119" s="386"/>
      <c r="AY119" s="237">
        <f t="shared" si="69"/>
        <v>0</v>
      </c>
      <c r="AZ119" s="386"/>
      <c r="BA119" s="237">
        <f t="shared" si="70"/>
        <v>0</v>
      </c>
      <c r="BB119" s="385"/>
      <c r="BC119" s="237">
        <f t="shared" si="71"/>
        <v>0</v>
      </c>
      <c r="BD119" s="385"/>
      <c r="BE119" s="237">
        <f t="shared" si="72"/>
        <v>0</v>
      </c>
      <c r="BF119" s="385"/>
      <c r="BG119" s="237">
        <f t="shared" si="73"/>
        <v>0</v>
      </c>
      <c r="BH119" s="385"/>
      <c r="BI119" s="449">
        <f t="shared" si="74"/>
        <v>0</v>
      </c>
      <c r="BJ119" s="317" t="s">
        <v>1008</v>
      </c>
      <c r="BK119" s="599" t="s">
        <v>994</v>
      </c>
      <c r="BL119" s="599" t="s">
        <v>868</v>
      </c>
      <c r="BM119" s="599" t="s">
        <v>997</v>
      </c>
    </row>
    <row r="120" spans="1:65" ht="14.25" customHeight="1">
      <c r="A120" s="493" t="s">
        <v>1623</v>
      </c>
      <c r="B120" s="528" t="s">
        <v>160</v>
      </c>
      <c r="C120" s="529" t="s">
        <v>87</v>
      </c>
      <c r="D120" s="517" t="s">
        <v>538</v>
      </c>
      <c r="E120" s="518" t="s">
        <v>162</v>
      </c>
      <c r="F120" s="986"/>
      <c r="G120" s="110">
        <v>2025</v>
      </c>
      <c r="H120" s="178" t="s">
        <v>242</v>
      </c>
      <c r="I120" s="178" t="s">
        <v>174</v>
      </c>
      <c r="J120" s="661">
        <v>17</v>
      </c>
      <c r="K120" s="178" t="s">
        <v>251</v>
      </c>
      <c r="L120" s="178" t="s">
        <v>878</v>
      </c>
      <c r="M120" s="467" t="s">
        <v>977</v>
      </c>
      <c r="N120" s="786">
        <v>3.1</v>
      </c>
      <c r="O120" s="824">
        <v>3.1</v>
      </c>
      <c r="P120" s="824">
        <v>3.1</v>
      </c>
      <c r="Q120" s="824">
        <v>3.1</v>
      </c>
      <c r="R120" s="824">
        <v>3.6</v>
      </c>
      <c r="S120" s="824">
        <v>3.6</v>
      </c>
      <c r="T120" s="824">
        <v>3.6</v>
      </c>
      <c r="U120" s="824">
        <v>3.6</v>
      </c>
      <c r="V120" s="824">
        <v>3.6</v>
      </c>
      <c r="W120" s="824">
        <v>3.6</v>
      </c>
      <c r="X120" s="824">
        <v>3.6</v>
      </c>
      <c r="Y120" s="800">
        <v>3.6</v>
      </c>
      <c r="Z120" s="225">
        <v>0</v>
      </c>
      <c r="AA120" s="225">
        <v>0</v>
      </c>
      <c r="AB120" s="225">
        <v>0</v>
      </c>
      <c r="AC120" s="225">
        <v>0</v>
      </c>
      <c r="AD120" s="225">
        <v>0</v>
      </c>
      <c r="AE120" s="225">
        <v>0</v>
      </c>
      <c r="AF120" s="225">
        <v>0</v>
      </c>
      <c r="AG120" s="225">
        <v>0</v>
      </c>
      <c r="AH120" s="225">
        <v>0</v>
      </c>
      <c r="AI120" s="225">
        <v>0</v>
      </c>
      <c r="AJ120" s="225">
        <v>0</v>
      </c>
      <c r="AK120" s="799">
        <v>0</v>
      </c>
      <c r="AL120" s="127">
        <v>6520</v>
      </c>
      <c r="AM120" s="431">
        <f t="shared" si="65"/>
        <v>0</v>
      </c>
      <c r="AN120" s="400">
        <v>13240</v>
      </c>
      <c r="AO120" s="237">
        <f t="shared" si="58"/>
        <v>0</v>
      </c>
      <c r="AP120" s="403">
        <v>3560</v>
      </c>
      <c r="AQ120" s="431">
        <f t="shared" si="75"/>
        <v>0</v>
      </c>
      <c r="AR120" s="403">
        <v>120</v>
      </c>
      <c r="AS120" s="431">
        <f t="shared" si="66"/>
        <v>0</v>
      </c>
      <c r="AT120" s="386">
        <v>440</v>
      </c>
      <c r="AU120" s="237">
        <f t="shared" si="67"/>
        <v>0</v>
      </c>
      <c r="AV120" s="386">
        <v>1918</v>
      </c>
      <c r="AW120" s="237">
        <f t="shared" si="68"/>
        <v>0</v>
      </c>
      <c r="AX120" s="386">
        <v>570</v>
      </c>
      <c r="AY120" s="237">
        <f t="shared" si="69"/>
        <v>0</v>
      </c>
      <c r="AZ120" s="386">
        <v>330</v>
      </c>
      <c r="BA120" s="237">
        <f t="shared" si="70"/>
        <v>0</v>
      </c>
      <c r="BB120" s="385"/>
      <c r="BC120" s="237">
        <f t="shared" si="71"/>
        <v>0</v>
      </c>
      <c r="BD120" s="385"/>
      <c r="BE120" s="237">
        <f t="shared" si="72"/>
        <v>0</v>
      </c>
      <c r="BF120" s="385"/>
      <c r="BG120" s="237">
        <f t="shared" si="73"/>
        <v>0</v>
      </c>
      <c r="BH120" s="385"/>
      <c r="BI120" s="449">
        <f t="shared" si="74"/>
        <v>0</v>
      </c>
      <c r="BJ120" s="317" t="s">
        <v>1009</v>
      </c>
      <c r="BK120" s="599" t="s">
        <v>959</v>
      </c>
      <c r="BL120" s="599" t="s">
        <v>868</v>
      </c>
      <c r="BM120" s="599" t="s">
        <v>1010</v>
      </c>
    </row>
    <row r="121" spans="1:65" ht="14.25" customHeight="1">
      <c r="A121" s="498" t="s">
        <v>1623</v>
      </c>
      <c r="B121" s="528" t="s">
        <v>160</v>
      </c>
      <c r="C121" s="529" t="s">
        <v>87</v>
      </c>
      <c r="D121" s="517" t="s">
        <v>538</v>
      </c>
      <c r="E121" s="518" t="s">
        <v>162</v>
      </c>
      <c r="F121" s="986"/>
      <c r="G121" s="110">
        <v>2025</v>
      </c>
      <c r="H121" s="178" t="s">
        <v>242</v>
      </c>
      <c r="I121" s="178" t="s">
        <v>174</v>
      </c>
      <c r="J121" s="661">
        <v>17</v>
      </c>
      <c r="K121" s="178" t="s">
        <v>251</v>
      </c>
      <c r="L121" s="178" t="s">
        <v>878</v>
      </c>
      <c r="M121" s="467" t="s">
        <v>977</v>
      </c>
      <c r="N121" s="786">
        <v>3.1</v>
      </c>
      <c r="O121" s="824">
        <v>3.1</v>
      </c>
      <c r="P121" s="824">
        <v>3.1</v>
      </c>
      <c r="Q121" s="824">
        <v>3.1</v>
      </c>
      <c r="R121" s="824">
        <v>3.6</v>
      </c>
      <c r="S121" s="824">
        <v>3.6</v>
      </c>
      <c r="T121" s="824">
        <v>3.6</v>
      </c>
      <c r="U121" s="824">
        <v>3.6</v>
      </c>
      <c r="V121" s="824">
        <v>3.6</v>
      </c>
      <c r="W121" s="824">
        <v>3.6</v>
      </c>
      <c r="X121" s="824">
        <v>3.6</v>
      </c>
      <c r="Y121" s="800">
        <v>3.6</v>
      </c>
      <c r="Z121" s="225">
        <v>0</v>
      </c>
      <c r="AA121" s="225">
        <v>0</v>
      </c>
      <c r="AB121" s="225">
        <v>0</v>
      </c>
      <c r="AC121" s="225">
        <v>0</v>
      </c>
      <c r="AD121" s="225">
        <v>0</v>
      </c>
      <c r="AE121" s="225">
        <v>0</v>
      </c>
      <c r="AF121" s="225">
        <v>0</v>
      </c>
      <c r="AG121" s="225">
        <v>0</v>
      </c>
      <c r="AH121" s="225">
        <v>0</v>
      </c>
      <c r="AI121" s="225">
        <v>0</v>
      </c>
      <c r="AJ121" s="225">
        <v>0</v>
      </c>
      <c r="AK121" s="799">
        <v>0</v>
      </c>
      <c r="AL121" s="127">
        <v>80</v>
      </c>
      <c r="AM121" s="431">
        <f t="shared" si="65"/>
        <v>0</v>
      </c>
      <c r="AN121" s="400"/>
      <c r="AO121" s="237">
        <f t="shared" si="58"/>
        <v>0</v>
      </c>
      <c r="AP121" s="403"/>
      <c r="AQ121" s="431">
        <f t="shared" si="75"/>
        <v>0</v>
      </c>
      <c r="AR121" s="403"/>
      <c r="AS121" s="431">
        <f t="shared" si="66"/>
        <v>0</v>
      </c>
      <c r="AT121" s="386"/>
      <c r="AU121" s="237">
        <f t="shared" si="67"/>
        <v>0</v>
      </c>
      <c r="AV121" s="386"/>
      <c r="AW121" s="237">
        <f t="shared" si="68"/>
        <v>0</v>
      </c>
      <c r="AX121" s="386"/>
      <c r="AY121" s="237">
        <f t="shared" si="69"/>
        <v>0</v>
      </c>
      <c r="AZ121" s="386"/>
      <c r="BA121" s="237">
        <f t="shared" si="70"/>
        <v>0</v>
      </c>
      <c r="BB121" s="385"/>
      <c r="BC121" s="237">
        <f t="shared" si="71"/>
        <v>0</v>
      </c>
      <c r="BD121" s="385"/>
      <c r="BE121" s="237">
        <f t="shared" si="72"/>
        <v>0</v>
      </c>
      <c r="BF121" s="385"/>
      <c r="BG121" s="237">
        <f t="shared" si="73"/>
        <v>0</v>
      </c>
      <c r="BH121" s="385"/>
      <c r="BI121" s="449">
        <f t="shared" si="74"/>
        <v>0</v>
      </c>
      <c r="BJ121" s="317" t="s">
        <v>1011</v>
      </c>
      <c r="BK121" s="599"/>
      <c r="BL121" s="599" t="s">
        <v>868</v>
      </c>
      <c r="BM121" s="599" t="s">
        <v>1012</v>
      </c>
    </row>
    <row r="122" spans="1:65" ht="14.25" customHeight="1">
      <c r="A122" s="493" t="s">
        <v>1623</v>
      </c>
      <c r="B122" s="528" t="s">
        <v>160</v>
      </c>
      <c r="C122" s="529" t="s">
        <v>87</v>
      </c>
      <c r="D122" s="517" t="s">
        <v>538</v>
      </c>
      <c r="E122" s="518" t="s">
        <v>162</v>
      </c>
      <c r="F122" s="986"/>
      <c r="G122" s="110">
        <v>2025</v>
      </c>
      <c r="H122" s="178" t="s">
        <v>242</v>
      </c>
      <c r="I122" s="178" t="s">
        <v>165</v>
      </c>
      <c r="J122" s="661">
        <v>17</v>
      </c>
      <c r="K122" s="178" t="s">
        <v>251</v>
      </c>
      <c r="L122" s="178" t="s">
        <v>878</v>
      </c>
      <c r="M122" s="467" t="s">
        <v>977</v>
      </c>
      <c r="N122" s="786">
        <v>8</v>
      </c>
      <c r="O122" s="824">
        <v>8</v>
      </c>
      <c r="P122" s="824">
        <v>8</v>
      </c>
      <c r="Q122" s="824">
        <v>8</v>
      </c>
      <c r="R122" s="824">
        <v>8</v>
      </c>
      <c r="S122" s="824">
        <v>8</v>
      </c>
      <c r="T122" s="824">
        <v>8</v>
      </c>
      <c r="U122" s="824">
        <v>8</v>
      </c>
      <c r="V122" s="824">
        <v>8</v>
      </c>
      <c r="W122" s="824">
        <v>8</v>
      </c>
      <c r="X122" s="824">
        <v>8</v>
      </c>
      <c r="Y122" s="800">
        <v>8</v>
      </c>
      <c r="Z122" s="225">
        <v>0.4</v>
      </c>
      <c r="AA122" s="225">
        <v>0.4</v>
      </c>
      <c r="AB122" s="225">
        <v>0.4</v>
      </c>
      <c r="AC122" s="225">
        <v>0</v>
      </c>
      <c r="AD122" s="225">
        <v>0</v>
      </c>
      <c r="AE122" s="225">
        <v>0</v>
      </c>
      <c r="AF122" s="225">
        <v>0</v>
      </c>
      <c r="AG122" s="225">
        <v>0</v>
      </c>
      <c r="AH122" s="225">
        <v>0</v>
      </c>
      <c r="AI122" s="225">
        <v>0</v>
      </c>
      <c r="AJ122" s="225">
        <v>0</v>
      </c>
      <c r="AK122" s="799">
        <v>0</v>
      </c>
      <c r="AL122" s="127"/>
      <c r="AM122" s="431">
        <f t="shared" si="65"/>
        <v>0</v>
      </c>
      <c r="AN122" s="400"/>
      <c r="AO122" s="237">
        <f t="shared" si="58"/>
        <v>0</v>
      </c>
      <c r="AP122" s="403"/>
      <c r="AQ122" s="431">
        <f t="shared" si="75"/>
        <v>0</v>
      </c>
      <c r="AR122" s="403"/>
      <c r="AS122" s="431">
        <f t="shared" si="66"/>
        <v>0</v>
      </c>
      <c r="AT122" s="386"/>
      <c r="AU122" s="237">
        <f t="shared" si="67"/>
        <v>0</v>
      </c>
      <c r="AV122" s="386"/>
      <c r="AW122" s="237">
        <f t="shared" si="68"/>
        <v>0</v>
      </c>
      <c r="AX122" s="386"/>
      <c r="AY122" s="237">
        <f t="shared" si="69"/>
        <v>0</v>
      </c>
      <c r="AZ122" s="386"/>
      <c r="BA122" s="237">
        <f t="shared" si="70"/>
        <v>0</v>
      </c>
      <c r="BB122" s="385"/>
      <c r="BC122" s="237">
        <f t="shared" si="71"/>
        <v>0</v>
      </c>
      <c r="BD122" s="385"/>
      <c r="BE122" s="237">
        <f t="shared" si="72"/>
        <v>0</v>
      </c>
      <c r="BF122" s="385"/>
      <c r="BG122" s="237">
        <f t="shared" si="73"/>
        <v>0</v>
      </c>
      <c r="BH122" s="385"/>
      <c r="BI122" s="449">
        <f t="shared" si="74"/>
        <v>0</v>
      </c>
      <c r="BJ122" s="317" t="s">
        <v>1013</v>
      </c>
      <c r="BK122" s="761"/>
      <c r="BL122" s="599" t="s">
        <v>868</v>
      </c>
      <c r="BM122" s="599" t="s">
        <v>1014</v>
      </c>
    </row>
    <row r="123" spans="1:65" ht="14.25" customHeight="1" thickBot="1">
      <c r="A123" s="498" t="s">
        <v>1623</v>
      </c>
      <c r="B123" s="528" t="s">
        <v>160</v>
      </c>
      <c r="C123" s="529" t="s">
        <v>87</v>
      </c>
      <c r="D123" s="517" t="s">
        <v>538</v>
      </c>
      <c r="E123" s="518" t="s">
        <v>162</v>
      </c>
      <c r="F123" s="986"/>
      <c r="G123" s="110">
        <v>2025</v>
      </c>
      <c r="H123" s="178" t="s">
        <v>242</v>
      </c>
      <c r="I123" s="178" t="s">
        <v>165</v>
      </c>
      <c r="J123" s="661">
        <v>17</v>
      </c>
      <c r="K123" s="178" t="s">
        <v>251</v>
      </c>
      <c r="L123" s="178" t="s">
        <v>878</v>
      </c>
      <c r="M123" s="467" t="s">
        <v>977</v>
      </c>
      <c r="N123" s="786">
        <v>8</v>
      </c>
      <c r="O123" s="824">
        <v>8</v>
      </c>
      <c r="P123" s="824">
        <v>8</v>
      </c>
      <c r="Q123" s="824">
        <v>8</v>
      </c>
      <c r="R123" s="824">
        <v>8</v>
      </c>
      <c r="S123" s="824">
        <v>8</v>
      </c>
      <c r="T123" s="824">
        <v>8</v>
      </c>
      <c r="U123" s="824">
        <v>8</v>
      </c>
      <c r="V123" s="824">
        <v>8</v>
      </c>
      <c r="W123" s="824">
        <v>8</v>
      </c>
      <c r="X123" s="824">
        <v>8</v>
      </c>
      <c r="Y123" s="800">
        <v>8</v>
      </c>
      <c r="Z123" s="225">
        <v>0.4</v>
      </c>
      <c r="AA123" s="225">
        <v>0.4</v>
      </c>
      <c r="AB123" s="225">
        <v>0.4</v>
      </c>
      <c r="AC123" s="225">
        <v>0</v>
      </c>
      <c r="AD123" s="225">
        <v>0</v>
      </c>
      <c r="AE123" s="225">
        <v>0</v>
      </c>
      <c r="AF123" s="225">
        <v>0</v>
      </c>
      <c r="AG123" s="225">
        <v>0</v>
      </c>
      <c r="AH123" s="225">
        <v>0</v>
      </c>
      <c r="AI123" s="225">
        <v>0</v>
      </c>
      <c r="AJ123" s="225">
        <v>0</v>
      </c>
      <c r="AK123" s="799">
        <v>0</v>
      </c>
      <c r="AL123" s="127">
        <v>6440</v>
      </c>
      <c r="AM123" s="432">
        <f t="shared" si="65"/>
        <v>2576</v>
      </c>
      <c r="AN123" s="400">
        <v>5120</v>
      </c>
      <c r="AO123" s="237">
        <f t="shared" si="58"/>
        <v>2048</v>
      </c>
      <c r="AP123" s="403">
        <v>1560</v>
      </c>
      <c r="AQ123" s="431">
        <f t="shared" si="75"/>
        <v>624</v>
      </c>
      <c r="AR123" s="403">
        <v>1040</v>
      </c>
      <c r="AS123" s="431">
        <f t="shared" si="66"/>
        <v>0</v>
      </c>
      <c r="AT123" s="386">
        <v>240</v>
      </c>
      <c r="AU123" s="237">
        <f t="shared" si="67"/>
        <v>0</v>
      </c>
      <c r="AV123" s="386">
        <v>2644</v>
      </c>
      <c r="AW123" s="237">
        <f t="shared" si="68"/>
        <v>0</v>
      </c>
      <c r="AX123" s="386">
        <v>1205</v>
      </c>
      <c r="AY123" s="237">
        <f t="shared" si="69"/>
        <v>0</v>
      </c>
      <c r="AZ123" s="386">
        <v>89</v>
      </c>
      <c r="BA123" s="237">
        <f t="shared" si="70"/>
        <v>0</v>
      </c>
      <c r="BB123" s="385"/>
      <c r="BC123" s="237">
        <f t="shared" si="71"/>
        <v>0</v>
      </c>
      <c r="BD123" s="385"/>
      <c r="BE123" s="237">
        <f t="shared" si="72"/>
        <v>0</v>
      </c>
      <c r="BF123" s="385"/>
      <c r="BG123" s="237">
        <f t="shared" si="73"/>
        <v>0</v>
      </c>
      <c r="BH123" s="385"/>
      <c r="BI123" s="449">
        <f t="shared" si="74"/>
        <v>0</v>
      </c>
      <c r="BJ123" s="317" t="s">
        <v>1015</v>
      </c>
      <c r="BK123" s="599" t="s">
        <v>994</v>
      </c>
      <c r="BL123" s="599" t="s">
        <v>868</v>
      </c>
      <c r="BM123" s="599" t="s">
        <v>1016</v>
      </c>
    </row>
    <row r="124" spans="1:65" ht="14.25" customHeight="1">
      <c r="A124" s="493" t="s">
        <v>1623</v>
      </c>
      <c r="B124" s="130" t="s">
        <v>160</v>
      </c>
      <c r="C124" s="129" t="s">
        <v>87</v>
      </c>
      <c r="D124" s="517" t="s">
        <v>538</v>
      </c>
      <c r="E124" s="518" t="s">
        <v>162</v>
      </c>
      <c r="F124" s="986"/>
      <c r="G124" s="108">
        <v>2026</v>
      </c>
      <c r="H124" s="648" t="s">
        <v>1653</v>
      </c>
      <c r="I124" s="648" t="s">
        <v>174</v>
      </c>
      <c r="J124" s="649">
        <v>15</v>
      </c>
      <c r="K124" s="648" t="s">
        <v>254</v>
      </c>
      <c r="L124" s="648" t="s">
        <v>167</v>
      </c>
      <c r="M124" s="650" t="s">
        <v>870</v>
      </c>
      <c r="N124" s="291">
        <v>3.25</v>
      </c>
      <c r="O124" s="61">
        <v>3.25</v>
      </c>
      <c r="P124" s="61">
        <v>3.25</v>
      </c>
      <c r="Q124" s="61">
        <v>3.25</v>
      </c>
      <c r="R124" s="61">
        <v>3.9</v>
      </c>
      <c r="S124" s="61">
        <v>3.9</v>
      </c>
      <c r="T124" s="61">
        <v>3.9</v>
      </c>
      <c r="U124" s="61">
        <v>3.9</v>
      </c>
      <c r="V124" s="61">
        <v>3.9</v>
      </c>
      <c r="W124" s="61">
        <v>3.9</v>
      </c>
      <c r="X124" s="61">
        <v>3.9</v>
      </c>
      <c r="Y124" s="120">
        <v>3.9</v>
      </c>
      <c r="Z124" s="354">
        <v>0.3</v>
      </c>
      <c r="AA124" s="354">
        <v>0.3</v>
      </c>
      <c r="AB124" s="354">
        <v>0.3</v>
      </c>
      <c r="AC124" s="354">
        <v>0</v>
      </c>
      <c r="AD124" s="354">
        <v>0.25</v>
      </c>
      <c r="AE124" s="354">
        <v>0.25</v>
      </c>
      <c r="AF124" s="354">
        <v>0.25</v>
      </c>
      <c r="AG124" s="354">
        <v>0.25</v>
      </c>
      <c r="AH124" s="354">
        <v>0.25</v>
      </c>
      <c r="AI124" s="354">
        <v>0.25</v>
      </c>
      <c r="AJ124" s="354">
        <v>0.25</v>
      </c>
      <c r="AK124" s="797">
        <v>0.25</v>
      </c>
      <c r="AL124" s="567"/>
      <c r="AM124" s="433">
        <f t="shared" si="65"/>
        <v>0</v>
      </c>
      <c r="AN124" s="567">
        <v>45</v>
      </c>
      <c r="AO124" s="286">
        <f t="shared" si="58"/>
        <v>13.5</v>
      </c>
      <c r="AP124" s="565">
        <v>1574</v>
      </c>
      <c r="AQ124" s="433">
        <f t="shared" si="75"/>
        <v>472.2</v>
      </c>
      <c r="AR124" s="565">
        <v>280</v>
      </c>
      <c r="AS124" s="433">
        <f t="shared" si="66"/>
        <v>0</v>
      </c>
      <c r="AT124" s="423">
        <v>600</v>
      </c>
      <c r="AU124" s="286">
        <f t="shared" si="67"/>
        <v>150</v>
      </c>
      <c r="AV124" s="423">
        <v>2087</v>
      </c>
      <c r="AW124" s="286">
        <f t="shared" si="68"/>
        <v>521.75</v>
      </c>
      <c r="AX124" s="423">
        <v>377</v>
      </c>
      <c r="AY124" s="286">
        <f t="shared" si="69"/>
        <v>94.25</v>
      </c>
      <c r="AZ124" s="423">
        <v>496</v>
      </c>
      <c r="BA124" s="286">
        <f t="shared" si="70"/>
        <v>124</v>
      </c>
      <c r="BB124" s="423">
        <v>1964</v>
      </c>
      <c r="BC124" s="286">
        <f t="shared" si="71"/>
        <v>491</v>
      </c>
      <c r="BD124" s="423">
        <v>2544</v>
      </c>
      <c r="BE124" s="286">
        <f t="shared" si="72"/>
        <v>636</v>
      </c>
      <c r="BF124" s="423">
        <v>3574</v>
      </c>
      <c r="BG124" s="286">
        <f t="shared" si="73"/>
        <v>893.5</v>
      </c>
      <c r="BH124" s="423">
        <v>2959</v>
      </c>
      <c r="BI124" s="448">
        <f t="shared" si="74"/>
        <v>739.75</v>
      </c>
      <c r="BJ124" s="317" t="s">
        <v>1654</v>
      </c>
      <c r="BK124" s="599" t="s">
        <v>994</v>
      </c>
      <c r="BL124" s="599" t="s">
        <v>868</v>
      </c>
      <c r="BM124" s="599" t="s">
        <v>1655</v>
      </c>
    </row>
    <row r="125" spans="1:65" ht="14.25" customHeight="1">
      <c r="A125" s="498" t="s">
        <v>1623</v>
      </c>
      <c r="B125" s="130" t="s">
        <v>160</v>
      </c>
      <c r="C125" s="129" t="s">
        <v>87</v>
      </c>
      <c r="D125" s="517" t="s">
        <v>538</v>
      </c>
      <c r="E125" s="518" t="s">
        <v>162</v>
      </c>
      <c r="F125" s="986"/>
      <c r="G125" s="110">
        <v>2026</v>
      </c>
      <c r="H125" s="178" t="s">
        <v>1653</v>
      </c>
      <c r="I125" s="178" t="s">
        <v>174</v>
      </c>
      <c r="J125" s="651">
        <v>15</v>
      </c>
      <c r="K125" s="178" t="s">
        <v>1656</v>
      </c>
      <c r="L125" s="178" t="s">
        <v>167</v>
      </c>
      <c r="M125" s="467" t="s">
        <v>870</v>
      </c>
      <c r="N125" s="351">
        <v>3.25</v>
      </c>
      <c r="O125" s="147">
        <v>3.25</v>
      </c>
      <c r="P125" s="147">
        <v>3.25</v>
      </c>
      <c r="Q125" s="147">
        <v>3.25</v>
      </c>
      <c r="R125" s="147">
        <v>3.9</v>
      </c>
      <c r="S125" s="147">
        <v>3.9</v>
      </c>
      <c r="T125" s="147">
        <v>3.9</v>
      </c>
      <c r="U125" s="147">
        <v>3.9</v>
      </c>
      <c r="V125" s="147">
        <v>3.9</v>
      </c>
      <c r="W125" s="147">
        <v>3.9</v>
      </c>
      <c r="X125" s="147">
        <v>3.9</v>
      </c>
      <c r="Y125" s="116">
        <v>3.9</v>
      </c>
      <c r="Z125" s="225">
        <v>0.3</v>
      </c>
      <c r="AA125" s="225">
        <v>0.3</v>
      </c>
      <c r="AB125" s="225">
        <v>0.3</v>
      </c>
      <c r="AC125" s="225">
        <v>0</v>
      </c>
      <c r="AD125" s="225">
        <v>0.25</v>
      </c>
      <c r="AE125" s="225">
        <v>0.25</v>
      </c>
      <c r="AF125" s="225">
        <v>0.25</v>
      </c>
      <c r="AG125" s="225">
        <v>0.25</v>
      </c>
      <c r="AH125" s="225">
        <v>0.25</v>
      </c>
      <c r="AI125" s="225">
        <v>0.25</v>
      </c>
      <c r="AJ125" s="225">
        <v>0.25</v>
      </c>
      <c r="AK125" s="799">
        <v>0.25</v>
      </c>
      <c r="AL125" s="400"/>
      <c r="AM125" s="431">
        <f t="shared" si="65"/>
        <v>0</v>
      </c>
      <c r="AN125" s="400">
        <v>260</v>
      </c>
      <c r="AO125" s="237">
        <f t="shared" si="58"/>
        <v>78</v>
      </c>
      <c r="AP125" s="403">
        <v>5922</v>
      </c>
      <c r="AQ125" s="431">
        <f t="shared" si="75"/>
        <v>1776.6</v>
      </c>
      <c r="AR125" s="403">
        <v>2320</v>
      </c>
      <c r="AS125" s="431">
        <f t="shared" si="66"/>
        <v>0</v>
      </c>
      <c r="AT125" s="386">
        <v>14960</v>
      </c>
      <c r="AU125" s="237">
        <f t="shared" si="67"/>
        <v>3740</v>
      </c>
      <c r="AV125" s="386">
        <v>10388</v>
      </c>
      <c r="AW125" s="237">
        <f t="shared" si="68"/>
        <v>2597</v>
      </c>
      <c r="AX125" s="386">
        <v>10550</v>
      </c>
      <c r="AY125" s="237">
        <f t="shared" si="69"/>
        <v>2637.5</v>
      </c>
      <c r="AZ125" s="386">
        <v>18461</v>
      </c>
      <c r="BA125" s="237">
        <f t="shared" si="70"/>
        <v>4615.25</v>
      </c>
      <c r="BB125" s="386">
        <v>29136</v>
      </c>
      <c r="BC125" s="237">
        <f t="shared" si="71"/>
        <v>7284</v>
      </c>
      <c r="BD125" s="386">
        <v>30501</v>
      </c>
      <c r="BE125" s="237">
        <f t="shared" si="72"/>
        <v>7625.25</v>
      </c>
      <c r="BF125" s="386">
        <v>45980</v>
      </c>
      <c r="BG125" s="237">
        <f t="shared" si="73"/>
        <v>11495</v>
      </c>
      <c r="BH125" s="386">
        <v>33495</v>
      </c>
      <c r="BI125" s="449">
        <f t="shared" si="74"/>
        <v>8373.75</v>
      </c>
      <c r="BJ125" s="317" t="s">
        <v>1657</v>
      </c>
      <c r="BK125" s="599" t="s">
        <v>994</v>
      </c>
      <c r="BL125" s="599" t="s">
        <v>868</v>
      </c>
      <c r="BM125" s="599" t="s">
        <v>1658</v>
      </c>
    </row>
    <row r="126" spans="1:65" ht="14.25" customHeight="1">
      <c r="A126" s="493" t="s">
        <v>1623</v>
      </c>
      <c r="B126" s="130" t="s">
        <v>160</v>
      </c>
      <c r="C126" s="129" t="s">
        <v>87</v>
      </c>
      <c r="D126" s="517" t="s">
        <v>538</v>
      </c>
      <c r="E126" s="518" t="s">
        <v>162</v>
      </c>
      <c r="F126" s="986"/>
      <c r="G126" s="110">
        <v>2026</v>
      </c>
      <c r="H126" s="178" t="s">
        <v>1653</v>
      </c>
      <c r="I126" s="178" t="s">
        <v>174</v>
      </c>
      <c r="J126" s="651">
        <v>15</v>
      </c>
      <c r="K126" s="178" t="s">
        <v>1659</v>
      </c>
      <c r="L126" s="178" t="s">
        <v>167</v>
      </c>
      <c r="M126" s="467" t="s">
        <v>870</v>
      </c>
      <c r="N126" s="351">
        <v>3.25</v>
      </c>
      <c r="O126" s="147">
        <v>3.25</v>
      </c>
      <c r="P126" s="147">
        <v>3.25</v>
      </c>
      <c r="Q126" s="147">
        <v>3.25</v>
      </c>
      <c r="R126" s="147">
        <v>3.9</v>
      </c>
      <c r="S126" s="147">
        <v>3.9</v>
      </c>
      <c r="T126" s="147">
        <v>3.9</v>
      </c>
      <c r="U126" s="147">
        <v>3.9</v>
      </c>
      <c r="V126" s="147">
        <v>3.9</v>
      </c>
      <c r="W126" s="147">
        <v>3.9</v>
      </c>
      <c r="X126" s="147">
        <v>3.9</v>
      </c>
      <c r="Y126" s="116">
        <v>3.9</v>
      </c>
      <c r="Z126" s="225">
        <v>0.3</v>
      </c>
      <c r="AA126" s="225">
        <v>0.3</v>
      </c>
      <c r="AB126" s="225">
        <v>0.3</v>
      </c>
      <c r="AC126" s="225">
        <v>0</v>
      </c>
      <c r="AD126" s="225">
        <v>0.25</v>
      </c>
      <c r="AE126" s="225">
        <v>0.25</v>
      </c>
      <c r="AF126" s="225">
        <v>0.25</v>
      </c>
      <c r="AG126" s="225">
        <v>0.25</v>
      </c>
      <c r="AH126" s="225">
        <v>0.25</v>
      </c>
      <c r="AI126" s="225">
        <v>0.25</v>
      </c>
      <c r="AJ126" s="225">
        <v>0.25</v>
      </c>
      <c r="AK126" s="799">
        <v>0.25</v>
      </c>
      <c r="AL126" s="400"/>
      <c r="AM126" s="431">
        <f t="shared" si="65"/>
        <v>0</v>
      </c>
      <c r="AN126" s="400">
        <v>40</v>
      </c>
      <c r="AO126" s="237">
        <f t="shared" si="58"/>
        <v>12</v>
      </c>
      <c r="AP126" s="403">
        <v>18118</v>
      </c>
      <c r="AQ126" s="431">
        <f t="shared" si="75"/>
        <v>5435.4</v>
      </c>
      <c r="AR126" s="403">
        <v>13880</v>
      </c>
      <c r="AS126" s="431">
        <f t="shared" si="66"/>
        <v>0</v>
      </c>
      <c r="AT126" s="386">
        <v>15840</v>
      </c>
      <c r="AU126" s="237">
        <f t="shared" si="67"/>
        <v>3960</v>
      </c>
      <c r="AV126" s="386">
        <v>29784</v>
      </c>
      <c r="AW126" s="237">
        <f t="shared" si="68"/>
        <v>7446</v>
      </c>
      <c r="AX126" s="386">
        <v>18332</v>
      </c>
      <c r="AY126" s="237">
        <f t="shared" si="69"/>
        <v>4583</v>
      </c>
      <c r="AZ126" s="386">
        <v>26377</v>
      </c>
      <c r="BA126" s="237">
        <f t="shared" si="70"/>
        <v>6594.25</v>
      </c>
      <c r="BB126" s="386">
        <v>31336</v>
      </c>
      <c r="BC126" s="237">
        <f t="shared" si="71"/>
        <v>7834</v>
      </c>
      <c r="BD126" s="386">
        <v>39562</v>
      </c>
      <c r="BE126" s="237">
        <f t="shared" si="72"/>
        <v>9890.5</v>
      </c>
      <c r="BF126" s="386">
        <v>56173</v>
      </c>
      <c r="BG126" s="237">
        <f t="shared" si="73"/>
        <v>14043.25</v>
      </c>
      <c r="BH126" s="386">
        <v>48206</v>
      </c>
      <c r="BI126" s="449">
        <f t="shared" si="74"/>
        <v>12051.5</v>
      </c>
      <c r="BJ126" s="317" t="s">
        <v>1660</v>
      </c>
      <c r="BK126" s="599" t="s">
        <v>994</v>
      </c>
      <c r="BL126" s="599" t="s">
        <v>868</v>
      </c>
      <c r="BM126" s="599" t="s">
        <v>1661</v>
      </c>
    </row>
    <row r="127" spans="1:65" ht="14.25" customHeight="1">
      <c r="A127" s="498" t="s">
        <v>1623</v>
      </c>
      <c r="B127" s="130" t="s">
        <v>160</v>
      </c>
      <c r="C127" s="129" t="s">
        <v>87</v>
      </c>
      <c r="D127" s="517" t="s">
        <v>538</v>
      </c>
      <c r="E127" s="518" t="s">
        <v>162</v>
      </c>
      <c r="F127" s="986"/>
      <c r="G127" s="110">
        <v>2026</v>
      </c>
      <c r="H127" s="178" t="s">
        <v>1653</v>
      </c>
      <c r="I127" s="178" t="s">
        <v>174</v>
      </c>
      <c r="J127" s="651">
        <v>15</v>
      </c>
      <c r="K127" s="178" t="s">
        <v>1662</v>
      </c>
      <c r="L127" s="178" t="s">
        <v>167</v>
      </c>
      <c r="M127" s="467" t="s">
        <v>870</v>
      </c>
      <c r="N127" s="351">
        <v>3.25</v>
      </c>
      <c r="O127" s="147">
        <v>3.25</v>
      </c>
      <c r="P127" s="147">
        <v>3.25</v>
      </c>
      <c r="Q127" s="147">
        <v>3.25</v>
      </c>
      <c r="R127" s="147">
        <v>3.9</v>
      </c>
      <c r="S127" s="147">
        <v>3.9</v>
      </c>
      <c r="T127" s="147">
        <v>3.9</v>
      </c>
      <c r="U127" s="147">
        <v>3.9</v>
      </c>
      <c r="V127" s="147">
        <v>3.9</v>
      </c>
      <c r="W127" s="147">
        <v>3.9</v>
      </c>
      <c r="X127" s="147">
        <v>3.9</v>
      </c>
      <c r="Y127" s="116">
        <v>3.9</v>
      </c>
      <c r="Z127" s="225">
        <v>0.3</v>
      </c>
      <c r="AA127" s="225">
        <v>0.3</v>
      </c>
      <c r="AB127" s="225">
        <v>0.3</v>
      </c>
      <c r="AC127" s="225">
        <v>0</v>
      </c>
      <c r="AD127" s="225">
        <v>0.25</v>
      </c>
      <c r="AE127" s="225">
        <v>0.25</v>
      </c>
      <c r="AF127" s="225">
        <v>0.25</v>
      </c>
      <c r="AG127" s="225">
        <v>0.25</v>
      </c>
      <c r="AH127" s="225">
        <v>0.25</v>
      </c>
      <c r="AI127" s="225">
        <v>0.25</v>
      </c>
      <c r="AJ127" s="225">
        <v>0.25</v>
      </c>
      <c r="AK127" s="799">
        <v>0.25</v>
      </c>
      <c r="AL127" s="400"/>
      <c r="AM127" s="431">
        <f t="shared" si="65"/>
        <v>0</v>
      </c>
      <c r="AN127" s="400"/>
      <c r="AO127" s="237">
        <f t="shared" si="58"/>
        <v>0</v>
      </c>
      <c r="AP127" s="403">
        <v>231</v>
      </c>
      <c r="AQ127" s="431">
        <f t="shared" si="75"/>
        <v>69.3</v>
      </c>
      <c r="AR127" s="403"/>
      <c r="AS127" s="431">
        <f t="shared" si="66"/>
        <v>0</v>
      </c>
      <c r="AT127" s="386"/>
      <c r="AU127" s="237">
        <f t="shared" si="67"/>
        <v>0</v>
      </c>
      <c r="AV127" s="386">
        <v>3274</v>
      </c>
      <c r="AW127" s="237">
        <f t="shared" si="68"/>
        <v>818.5</v>
      </c>
      <c r="AX127" s="386">
        <v>5321</v>
      </c>
      <c r="AY127" s="237">
        <f t="shared" si="69"/>
        <v>1330.25</v>
      </c>
      <c r="AZ127" s="386">
        <v>10217</v>
      </c>
      <c r="BA127" s="237">
        <f t="shared" si="70"/>
        <v>2554.25</v>
      </c>
      <c r="BB127" s="386">
        <v>8578</v>
      </c>
      <c r="BC127" s="237">
        <f t="shared" si="71"/>
        <v>2144.5</v>
      </c>
      <c r="BD127" s="386">
        <v>5191</v>
      </c>
      <c r="BE127" s="237">
        <f t="shared" si="72"/>
        <v>1297.75</v>
      </c>
      <c r="BF127" s="386">
        <v>8333</v>
      </c>
      <c r="BG127" s="237">
        <f t="shared" si="73"/>
        <v>2083.25</v>
      </c>
      <c r="BH127" s="386">
        <v>5112</v>
      </c>
      <c r="BI127" s="449">
        <f t="shared" si="74"/>
        <v>1278</v>
      </c>
      <c r="BJ127" s="317" t="s">
        <v>1663</v>
      </c>
      <c r="BK127" s="599" t="s">
        <v>994</v>
      </c>
      <c r="BL127" s="599" t="s">
        <v>868</v>
      </c>
      <c r="BM127" s="599" t="s">
        <v>1664</v>
      </c>
    </row>
    <row r="128" spans="1:65" ht="14.25" customHeight="1">
      <c r="A128" s="493" t="s">
        <v>1623</v>
      </c>
      <c r="B128" s="130" t="s">
        <v>160</v>
      </c>
      <c r="C128" s="129" t="s">
        <v>87</v>
      </c>
      <c r="D128" s="517" t="s">
        <v>538</v>
      </c>
      <c r="E128" s="518" t="s">
        <v>162</v>
      </c>
      <c r="F128" s="986"/>
      <c r="G128" s="110">
        <v>2026</v>
      </c>
      <c r="H128" s="178" t="s">
        <v>1653</v>
      </c>
      <c r="I128" s="178" t="s">
        <v>174</v>
      </c>
      <c r="J128" s="651">
        <v>15</v>
      </c>
      <c r="K128" s="178" t="s">
        <v>1665</v>
      </c>
      <c r="L128" s="178" t="s">
        <v>167</v>
      </c>
      <c r="M128" s="467" t="s">
        <v>870</v>
      </c>
      <c r="N128" s="351">
        <v>3.25</v>
      </c>
      <c r="O128" s="147">
        <v>3.25</v>
      </c>
      <c r="P128" s="147">
        <v>3.25</v>
      </c>
      <c r="Q128" s="147">
        <v>3.25</v>
      </c>
      <c r="R128" s="147">
        <v>3.9</v>
      </c>
      <c r="S128" s="147">
        <v>3.9</v>
      </c>
      <c r="T128" s="147">
        <v>3.9</v>
      </c>
      <c r="U128" s="147">
        <v>3.9</v>
      </c>
      <c r="V128" s="147">
        <v>3.9</v>
      </c>
      <c r="W128" s="147">
        <v>3.9</v>
      </c>
      <c r="X128" s="147">
        <v>3.9</v>
      </c>
      <c r="Y128" s="116">
        <v>3.9</v>
      </c>
      <c r="Z128" s="225">
        <v>0.3</v>
      </c>
      <c r="AA128" s="225">
        <v>0.3</v>
      </c>
      <c r="AB128" s="225">
        <v>0.3</v>
      </c>
      <c r="AC128" s="225">
        <v>0</v>
      </c>
      <c r="AD128" s="225">
        <v>0.25</v>
      </c>
      <c r="AE128" s="225">
        <v>0.25</v>
      </c>
      <c r="AF128" s="225">
        <v>0.25</v>
      </c>
      <c r="AG128" s="225">
        <v>0.25</v>
      </c>
      <c r="AH128" s="225">
        <v>0.25</v>
      </c>
      <c r="AI128" s="225">
        <v>0.25</v>
      </c>
      <c r="AJ128" s="225">
        <v>0.25</v>
      </c>
      <c r="AK128" s="799">
        <v>0.25</v>
      </c>
      <c r="AL128" s="400"/>
      <c r="AM128" s="431">
        <f t="shared" si="65"/>
        <v>0</v>
      </c>
      <c r="AN128" s="400"/>
      <c r="AO128" s="237">
        <f t="shared" si="58"/>
        <v>0</v>
      </c>
      <c r="AP128" s="403">
        <v>137</v>
      </c>
      <c r="AQ128" s="431">
        <f t="shared" si="75"/>
        <v>41.1</v>
      </c>
      <c r="AR128" s="403"/>
      <c r="AS128" s="431">
        <f t="shared" si="66"/>
        <v>0</v>
      </c>
      <c r="AT128" s="386">
        <v>40</v>
      </c>
      <c r="AU128" s="237">
        <f t="shared" si="67"/>
        <v>10</v>
      </c>
      <c r="AV128" s="386">
        <v>1465</v>
      </c>
      <c r="AW128" s="237">
        <f t="shared" si="68"/>
        <v>366.25</v>
      </c>
      <c r="AX128" s="386">
        <v>419</v>
      </c>
      <c r="AY128" s="237">
        <f t="shared" si="69"/>
        <v>104.75</v>
      </c>
      <c r="AZ128" s="386">
        <v>1007</v>
      </c>
      <c r="BA128" s="237">
        <f t="shared" si="70"/>
        <v>251.75</v>
      </c>
      <c r="BB128" s="386">
        <v>543</v>
      </c>
      <c r="BC128" s="237">
        <f t="shared" si="71"/>
        <v>135.75</v>
      </c>
      <c r="BD128" s="386">
        <v>722</v>
      </c>
      <c r="BE128" s="237">
        <f t="shared" si="72"/>
        <v>180.5</v>
      </c>
      <c r="BF128" s="386">
        <v>1024</v>
      </c>
      <c r="BG128" s="237">
        <f t="shared" si="73"/>
        <v>256</v>
      </c>
      <c r="BH128" s="386">
        <v>877</v>
      </c>
      <c r="BI128" s="449">
        <f t="shared" si="74"/>
        <v>219.25</v>
      </c>
      <c r="BJ128" s="317" t="s">
        <v>1666</v>
      </c>
      <c r="BK128" s="599" t="s">
        <v>994</v>
      </c>
      <c r="BL128" s="599" t="s">
        <v>868</v>
      </c>
      <c r="BM128" s="599" t="s">
        <v>1667</v>
      </c>
    </row>
    <row r="129" spans="1:65" ht="14.25" customHeight="1">
      <c r="A129" s="493" t="s">
        <v>1623</v>
      </c>
      <c r="B129" s="130" t="s">
        <v>160</v>
      </c>
      <c r="C129" s="129" t="s">
        <v>87</v>
      </c>
      <c r="D129" s="517" t="s">
        <v>538</v>
      </c>
      <c r="E129" s="518" t="s">
        <v>162</v>
      </c>
      <c r="F129" s="986"/>
      <c r="G129" s="110">
        <v>2026</v>
      </c>
      <c r="H129" s="178" t="s">
        <v>1653</v>
      </c>
      <c r="I129" s="178" t="s">
        <v>174</v>
      </c>
      <c r="J129" s="651">
        <v>15</v>
      </c>
      <c r="K129" s="869" t="s">
        <v>1668</v>
      </c>
      <c r="L129" s="880" t="s">
        <v>167</v>
      </c>
      <c r="M129" s="882" t="s">
        <v>870</v>
      </c>
      <c r="N129" s="875">
        <v>3.25</v>
      </c>
      <c r="O129" s="876">
        <v>3.25</v>
      </c>
      <c r="P129" s="876">
        <v>3.25</v>
      </c>
      <c r="Q129" s="876">
        <v>3.25</v>
      </c>
      <c r="R129" s="876">
        <v>3.9</v>
      </c>
      <c r="S129" s="876">
        <v>3.9</v>
      </c>
      <c r="T129" s="876">
        <v>3.9</v>
      </c>
      <c r="U129" s="876">
        <v>3.9</v>
      </c>
      <c r="V129" s="876">
        <v>3.9</v>
      </c>
      <c r="W129" s="876">
        <v>3.9</v>
      </c>
      <c r="X129" s="876">
        <v>3.9</v>
      </c>
      <c r="Y129" s="877">
        <v>3.9</v>
      </c>
      <c r="Z129" s="878">
        <v>0.3</v>
      </c>
      <c r="AA129" s="878">
        <v>0.3</v>
      </c>
      <c r="AB129" s="878">
        <v>0.3</v>
      </c>
      <c r="AC129" s="878">
        <v>0</v>
      </c>
      <c r="AD129" s="878">
        <v>0.25</v>
      </c>
      <c r="AE129" s="878">
        <v>0.25</v>
      </c>
      <c r="AF129" s="878">
        <v>0.25</v>
      </c>
      <c r="AG129" s="878">
        <v>0.25</v>
      </c>
      <c r="AH129" s="878">
        <v>0.25</v>
      </c>
      <c r="AI129" s="878">
        <v>0.25</v>
      </c>
      <c r="AJ129" s="878">
        <v>0.25</v>
      </c>
      <c r="AK129" s="879">
        <v>0.25</v>
      </c>
      <c r="AL129" s="400"/>
      <c r="AM129" s="431">
        <f t="shared" si="65"/>
        <v>0</v>
      </c>
      <c r="AN129" s="400"/>
      <c r="AO129" s="237">
        <f t="shared" si="58"/>
        <v>0</v>
      </c>
      <c r="AP129" s="403"/>
      <c r="AQ129" s="431">
        <f t="shared" si="75"/>
        <v>0</v>
      </c>
      <c r="AR129" s="403"/>
      <c r="AS129" s="431">
        <f t="shared" si="66"/>
        <v>0</v>
      </c>
      <c r="AT129" s="386"/>
      <c r="AU129" s="237">
        <f t="shared" si="67"/>
        <v>0</v>
      </c>
      <c r="AV129" s="386"/>
      <c r="AW129" s="237">
        <f t="shared" si="68"/>
        <v>0</v>
      </c>
      <c r="AX129" s="386"/>
      <c r="AY129" s="237">
        <f t="shared" si="69"/>
        <v>0</v>
      </c>
      <c r="AZ129" s="386"/>
      <c r="BA129" s="237">
        <f t="shared" si="70"/>
        <v>0</v>
      </c>
      <c r="BB129" s="386"/>
      <c r="BC129" s="237">
        <f t="shared" si="71"/>
        <v>0</v>
      </c>
      <c r="BD129" s="386"/>
      <c r="BE129" s="237">
        <f t="shared" si="72"/>
        <v>0</v>
      </c>
      <c r="BF129" s="386"/>
      <c r="BG129" s="237">
        <f t="shared" si="73"/>
        <v>0</v>
      </c>
      <c r="BH129" s="386"/>
      <c r="BI129" s="449">
        <f t="shared" si="74"/>
        <v>0</v>
      </c>
      <c r="BJ129" s="871" t="s">
        <v>1669</v>
      </c>
      <c r="BK129" s="872" t="s">
        <v>994</v>
      </c>
      <c r="BL129" s="872" t="s">
        <v>868</v>
      </c>
      <c r="BM129" s="872" t="s">
        <v>1670</v>
      </c>
    </row>
    <row r="130" spans="1:65" ht="14.25" customHeight="1">
      <c r="A130" s="498" t="s">
        <v>1623</v>
      </c>
      <c r="B130" s="130" t="s">
        <v>160</v>
      </c>
      <c r="C130" s="129" t="s">
        <v>87</v>
      </c>
      <c r="D130" s="517" t="s">
        <v>538</v>
      </c>
      <c r="E130" s="518" t="s">
        <v>162</v>
      </c>
      <c r="F130" s="986"/>
      <c r="G130" s="110">
        <v>2026</v>
      </c>
      <c r="H130" s="178" t="s">
        <v>1653</v>
      </c>
      <c r="I130" s="178" t="s">
        <v>165</v>
      </c>
      <c r="J130" s="651">
        <v>15</v>
      </c>
      <c r="K130" s="178" t="s">
        <v>1659</v>
      </c>
      <c r="L130" s="178" t="s">
        <v>167</v>
      </c>
      <c r="M130" s="467" t="s">
        <v>870</v>
      </c>
      <c r="N130" s="351">
        <v>8.0299999999999994</v>
      </c>
      <c r="O130" s="147">
        <v>8.0299999999999994</v>
      </c>
      <c r="P130" s="147">
        <v>8.0299999999999994</v>
      </c>
      <c r="Q130" s="147">
        <v>8.0299999999999994</v>
      </c>
      <c r="R130" s="147">
        <v>8.6</v>
      </c>
      <c r="S130" s="147">
        <v>8.6</v>
      </c>
      <c r="T130" s="147">
        <v>8.6</v>
      </c>
      <c r="U130" s="147">
        <v>8.6</v>
      </c>
      <c r="V130" s="147">
        <v>8.6</v>
      </c>
      <c r="W130" s="147">
        <v>8.6</v>
      </c>
      <c r="X130" s="147">
        <v>8.6</v>
      </c>
      <c r="Y130" s="116">
        <v>8.6</v>
      </c>
      <c r="Z130" s="225">
        <v>0.73</v>
      </c>
      <c r="AA130" s="225">
        <v>0.73</v>
      </c>
      <c r="AB130" s="225">
        <v>0.73</v>
      </c>
      <c r="AC130" s="225">
        <v>0</v>
      </c>
      <c r="AD130" s="225">
        <v>0.6</v>
      </c>
      <c r="AE130" s="225">
        <v>0.6</v>
      </c>
      <c r="AF130" s="225">
        <v>0.6</v>
      </c>
      <c r="AG130" s="225">
        <v>0.6</v>
      </c>
      <c r="AH130" s="225">
        <v>0.6</v>
      </c>
      <c r="AI130" s="225">
        <v>0.6</v>
      </c>
      <c r="AJ130" s="225">
        <v>0.6</v>
      </c>
      <c r="AK130" s="799">
        <v>0.6</v>
      </c>
      <c r="AL130" s="400"/>
      <c r="AM130" s="431">
        <f t="shared" si="65"/>
        <v>0</v>
      </c>
      <c r="AN130" s="400">
        <v>126</v>
      </c>
      <c r="AO130" s="237">
        <f t="shared" si="58"/>
        <v>91.98</v>
      </c>
      <c r="AP130" s="403">
        <v>6666</v>
      </c>
      <c r="AQ130" s="431">
        <f t="shared" si="75"/>
        <v>4866.18</v>
      </c>
      <c r="AR130" s="403">
        <v>5160</v>
      </c>
      <c r="AS130" s="431">
        <f t="shared" si="66"/>
        <v>0</v>
      </c>
      <c r="AT130" s="386">
        <v>1920</v>
      </c>
      <c r="AU130" s="237">
        <f t="shared" si="67"/>
        <v>1152</v>
      </c>
      <c r="AV130" s="386">
        <v>7585</v>
      </c>
      <c r="AW130" s="237">
        <f t="shared" si="68"/>
        <v>4551</v>
      </c>
      <c r="AX130" s="386">
        <v>6598</v>
      </c>
      <c r="AY130" s="237">
        <f t="shared" si="69"/>
        <v>3958.7999999999997</v>
      </c>
      <c r="AZ130" s="386">
        <v>9340</v>
      </c>
      <c r="BA130" s="237">
        <f t="shared" si="70"/>
        <v>5604</v>
      </c>
      <c r="BB130" s="386">
        <v>11053</v>
      </c>
      <c r="BC130" s="237">
        <f t="shared" si="71"/>
        <v>6631.8</v>
      </c>
      <c r="BD130" s="386">
        <v>13912</v>
      </c>
      <c r="BE130" s="237">
        <f t="shared" si="72"/>
        <v>8347.1999999999989</v>
      </c>
      <c r="BF130" s="386">
        <v>19762</v>
      </c>
      <c r="BG130" s="237">
        <f t="shared" si="73"/>
        <v>11857.199999999999</v>
      </c>
      <c r="BH130" s="386">
        <v>16984</v>
      </c>
      <c r="BI130" s="449">
        <f t="shared" si="74"/>
        <v>10190.4</v>
      </c>
      <c r="BJ130" s="317" t="s">
        <v>1671</v>
      </c>
      <c r="BK130" s="599" t="s">
        <v>994</v>
      </c>
      <c r="BL130" s="599" t="s">
        <v>868</v>
      </c>
      <c r="BM130" s="599" t="s">
        <v>1672</v>
      </c>
    </row>
    <row r="131" spans="1:65" ht="14.25" customHeight="1">
      <c r="A131" s="493" t="s">
        <v>1623</v>
      </c>
      <c r="B131" s="130" t="s">
        <v>160</v>
      </c>
      <c r="C131" s="129" t="s">
        <v>87</v>
      </c>
      <c r="D131" s="517" t="s">
        <v>538</v>
      </c>
      <c r="E131" s="518" t="s">
        <v>162</v>
      </c>
      <c r="F131" s="986"/>
      <c r="G131" s="110">
        <v>2026</v>
      </c>
      <c r="H131" s="178" t="s">
        <v>1653</v>
      </c>
      <c r="I131" s="178" t="s">
        <v>165</v>
      </c>
      <c r="J131" s="651">
        <v>15</v>
      </c>
      <c r="K131" s="178" t="s">
        <v>1662</v>
      </c>
      <c r="L131" s="178" t="s">
        <v>167</v>
      </c>
      <c r="M131" s="467" t="s">
        <v>870</v>
      </c>
      <c r="N131" s="351">
        <v>8.0299999999999994</v>
      </c>
      <c r="O131" s="147">
        <v>8.0299999999999994</v>
      </c>
      <c r="P131" s="147">
        <v>8.0299999999999994</v>
      </c>
      <c r="Q131" s="147">
        <v>8.0299999999999994</v>
      </c>
      <c r="R131" s="147">
        <v>8.6</v>
      </c>
      <c r="S131" s="147">
        <v>8.6</v>
      </c>
      <c r="T131" s="147">
        <v>8.6</v>
      </c>
      <c r="U131" s="147">
        <v>8.6</v>
      </c>
      <c r="V131" s="147">
        <v>8.6</v>
      </c>
      <c r="W131" s="147">
        <v>8.6</v>
      </c>
      <c r="X131" s="147">
        <v>8.6</v>
      </c>
      <c r="Y131" s="116">
        <v>8.6</v>
      </c>
      <c r="Z131" s="225">
        <v>0.73</v>
      </c>
      <c r="AA131" s="225">
        <v>0.73</v>
      </c>
      <c r="AB131" s="225">
        <v>0.73</v>
      </c>
      <c r="AC131" s="225">
        <v>0</v>
      </c>
      <c r="AD131" s="225">
        <v>0.6</v>
      </c>
      <c r="AE131" s="225">
        <v>0.6</v>
      </c>
      <c r="AF131" s="225">
        <v>0.6</v>
      </c>
      <c r="AG131" s="225">
        <v>0.6</v>
      </c>
      <c r="AH131" s="225">
        <v>0.6</v>
      </c>
      <c r="AI131" s="225">
        <v>0.6</v>
      </c>
      <c r="AJ131" s="225">
        <v>0.6</v>
      </c>
      <c r="AK131" s="799">
        <v>0.6</v>
      </c>
      <c r="AL131" s="400"/>
      <c r="AM131" s="431">
        <f t="shared" si="65"/>
        <v>0</v>
      </c>
      <c r="AN131" s="400">
        <v>60</v>
      </c>
      <c r="AO131" s="237">
        <f t="shared" si="58"/>
        <v>43.8</v>
      </c>
      <c r="AP131" s="403">
        <v>376</v>
      </c>
      <c r="AQ131" s="431">
        <f t="shared" si="75"/>
        <v>274.48</v>
      </c>
      <c r="AR131" s="403">
        <v>40</v>
      </c>
      <c r="AS131" s="431">
        <f t="shared" si="66"/>
        <v>0</v>
      </c>
      <c r="AT131" s="386"/>
      <c r="AU131" s="237">
        <f t="shared" si="67"/>
        <v>0</v>
      </c>
      <c r="AV131" s="386">
        <v>1274</v>
      </c>
      <c r="AW131" s="237">
        <f t="shared" si="68"/>
        <v>764.4</v>
      </c>
      <c r="AX131" s="386">
        <v>1655</v>
      </c>
      <c r="AY131" s="237">
        <f t="shared" si="69"/>
        <v>993</v>
      </c>
      <c r="AZ131" s="386">
        <v>3367</v>
      </c>
      <c r="BA131" s="237">
        <f t="shared" si="70"/>
        <v>2020.1999999999998</v>
      </c>
      <c r="BB131" s="386">
        <v>11457</v>
      </c>
      <c r="BC131" s="237">
        <f t="shared" si="71"/>
        <v>6874.2</v>
      </c>
      <c r="BD131" s="386">
        <v>9624</v>
      </c>
      <c r="BE131" s="237">
        <f t="shared" si="72"/>
        <v>5774.4</v>
      </c>
      <c r="BF131" s="386">
        <v>15652</v>
      </c>
      <c r="BG131" s="237">
        <f t="shared" si="73"/>
        <v>9391.1999999999989</v>
      </c>
      <c r="BH131" s="386">
        <v>17876</v>
      </c>
      <c r="BI131" s="449">
        <f t="shared" si="74"/>
        <v>10725.6</v>
      </c>
      <c r="BJ131" s="317" t="s">
        <v>1673</v>
      </c>
      <c r="BK131" s="599" t="s">
        <v>994</v>
      </c>
      <c r="BL131" s="599" t="s">
        <v>868</v>
      </c>
      <c r="BM131" s="599" t="s">
        <v>1674</v>
      </c>
    </row>
    <row r="132" spans="1:65" ht="14.25" customHeight="1">
      <c r="A132" s="498" t="s">
        <v>1623</v>
      </c>
      <c r="B132" s="130" t="s">
        <v>160</v>
      </c>
      <c r="C132" s="129" t="s">
        <v>87</v>
      </c>
      <c r="D132" s="517" t="s">
        <v>538</v>
      </c>
      <c r="E132" s="518" t="s">
        <v>162</v>
      </c>
      <c r="F132" s="986"/>
      <c r="G132" s="110">
        <v>2026</v>
      </c>
      <c r="H132" s="178" t="s">
        <v>1653</v>
      </c>
      <c r="I132" s="178" t="s">
        <v>165</v>
      </c>
      <c r="J132" s="651">
        <v>15</v>
      </c>
      <c r="K132" s="178" t="s">
        <v>1656</v>
      </c>
      <c r="L132" s="178" t="s">
        <v>167</v>
      </c>
      <c r="M132" s="467" t="s">
        <v>870</v>
      </c>
      <c r="N132" s="351">
        <v>8.0299999999999994</v>
      </c>
      <c r="O132" s="147">
        <v>8.0299999999999994</v>
      </c>
      <c r="P132" s="147">
        <v>8.0299999999999994</v>
      </c>
      <c r="Q132" s="147">
        <v>8.0299999999999994</v>
      </c>
      <c r="R132" s="147">
        <v>8.6</v>
      </c>
      <c r="S132" s="147">
        <v>8.6</v>
      </c>
      <c r="T132" s="147">
        <v>8.6</v>
      </c>
      <c r="U132" s="147">
        <v>8.6</v>
      </c>
      <c r="V132" s="147">
        <v>8.6</v>
      </c>
      <c r="W132" s="147">
        <v>8.6</v>
      </c>
      <c r="X132" s="147">
        <v>8.6</v>
      </c>
      <c r="Y132" s="116">
        <v>8.6</v>
      </c>
      <c r="Z132" s="225">
        <v>0.73</v>
      </c>
      <c r="AA132" s="225">
        <v>0.73</v>
      </c>
      <c r="AB132" s="225">
        <v>0.73</v>
      </c>
      <c r="AC132" s="225">
        <v>0</v>
      </c>
      <c r="AD132" s="225">
        <v>0.6</v>
      </c>
      <c r="AE132" s="225">
        <v>0.6</v>
      </c>
      <c r="AF132" s="225">
        <v>0.6</v>
      </c>
      <c r="AG132" s="225">
        <v>0.6</v>
      </c>
      <c r="AH132" s="225">
        <v>0.6</v>
      </c>
      <c r="AI132" s="225">
        <v>0.6</v>
      </c>
      <c r="AJ132" s="225">
        <v>0.6</v>
      </c>
      <c r="AK132" s="799">
        <v>0.6</v>
      </c>
      <c r="AL132" s="400"/>
      <c r="AM132" s="431">
        <f t="shared" si="65"/>
        <v>0</v>
      </c>
      <c r="AN132" s="400">
        <v>232</v>
      </c>
      <c r="AO132" s="237">
        <f t="shared" si="58"/>
        <v>169.35999999999999</v>
      </c>
      <c r="AP132" s="403">
        <v>112</v>
      </c>
      <c r="AQ132" s="431">
        <f t="shared" si="75"/>
        <v>81.759999999999991</v>
      </c>
      <c r="AR132" s="403">
        <v>2000</v>
      </c>
      <c r="AS132" s="431">
        <f t="shared" si="66"/>
        <v>0</v>
      </c>
      <c r="AT132" s="386">
        <v>120</v>
      </c>
      <c r="AU132" s="237">
        <f t="shared" si="67"/>
        <v>72</v>
      </c>
      <c r="AV132" s="386">
        <v>1074</v>
      </c>
      <c r="AW132" s="237">
        <f t="shared" si="68"/>
        <v>644.4</v>
      </c>
      <c r="AX132" s="386">
        <v>90</v>
      </c>
      <c r="AY132" s="237">
        <f t="shared" si="69"/>
        <v>54</v>
      </c>
      <c r="AZ132" s="386">
        <v>0</v>
      </c>
      <c r="BA132" s="237">
        <f t="shared" si="70"/>
        <v>0</v>
      </c>
      <c r="BB132" s="386">
        <v>11988</v>
      </c>
      <c r="BC132" s="237">
        <f t="shared" si="71"/>
        <v>7192.8</v>
      </c>
      <c r="BD132" s="386">
        <v>15771</v>
      </c>
      <c r="BE132" s="237">
        <f t="shared" si="72"/>
        <v>9462.6</v>
      </c>
      <c r="BF132" s="386">
        <v>22546</v>
      </c>
      <c r="BG132" s="237">
        <f t="shared" si="73"/>
        <v>13527.6</v>
      </c>
      <c r="BH132" s="386">
        <v>17831</v>
      </c>
      <c r="BI132" s="449">
        <f t="shared" si="74"/>
        <v>10698.6</v>
      </c>
      <c r="BJ132" s="317" t="s">
        <v>1675</v>
      </c>
      <c r="BK132" s="599" t="s">
        <v>994</v>
      </c>
      <c r="BL132" s="599" t="s">
        <v>868</v>
      </c>
      <c r="BM132" s="599" t="s">
        <v>1676</v>
      </c>
    </row>
    <row r="133" spans="1:65" ht="14.1" customHeight="1">
      <c r="A133" s="498" t="s">
        <v>1623</v>
      </c>
      <c r="B133" s="130" t="s">
        <v>160</v>
      </c>
      <c r="C133" s="129" t="s">
        <v>87</v>
      </c>
      <c r="D133" s="517" t="s">
        <v>538</v>
      </c>
      <c r="E133" s="518" t="s">
        <v>162</v>
      </c>
      <c r="F133" s="986"/>
      <c r="G133" s="110">
        <v>2026</v>
      </c>
      <c r="H133" s="178" t="s">
        <v>1653</v>
      </c>
      <c r="I133" s="178" t="s">
        <v>165</v>
      </c>
      <c r="J133" s="651">
        <v>15</v>
      </c>
      <c r="K133" s="178" t="s">
        <v>1665</v>
      </c>
      <c r="L133" s="178" t="s">
        <v>167</v>
      </c>
      <c r="M133" s="467" t="s">
        <v>870</v>
      </c>
      <c r="N133" s="351">
        <v>9.0299999999999994</v>
      </c>
      <c r="O133" s="147">
        <v>9.0299999999999994</v>
      </c>
      <c r="P133" s="147">
        <v>9.0299999999999994</v>
      </c>
      <c r="Q133" s="147">
        <v>9.0299999999999994</v>
      </c>
      <c r="R133" s="147">
        <v>9.6</v>
      </c>
      <c r="S133" s="147">
        <v>9.6</v>
      </c>
      <c r="T133" s="147">
        <v>9.6</v>
      </c>
      <c r="U133" s="147">
        <v>9.6</v>
      </c>
      <c r="V133" s="147">
        <v>9.6</v>
      </c>
      <c r="W133" s="147">
        <v>9.6</v>
      </c>
      <c r="X133" s="147">
        <v>9.6</v>
      </c>
      <c r="Y133" s="116">
        <v>9.6</v>
      </c>
      <c r="Z133" s="225">
        <v>1.33</v>
      </c>
      <c r="AA133" s="225">
        <v>1.33</v>
      </c>
      <c r="AB133" s="225">
        <v>1.33</v>
      </c>
      <c r="AC133" s="225">
        <v>0</v>
      </c>
      <c r="AD133" s="225">
        <v>1.2</v>
      </c>
      <c r="AE133" s="225">
        <v>1.2</v>
      </c>
      <c r="AF133" s="225">
        <v>1.2</v>
      </c>
      <c r="AG133" s="225">
        <v>1.2</v>
      </c>
      <c r="AH133" s="225">
        <v>1.2</v>
      </c>
      <c r="AI133" s="225">
        <v>1.2</v>
      </c>
      <c r="AJ133" s="225">
        <v>1.2</v>
      </c>
      <c r="AK133" s="799">
        <v>1.2</v>
      </c>
      <c r="AL133" s="400"/>
      <c r="AM133" s="431">
        <f t="shared" si="65"/>
        <v>0</v>
      </c>
      <c r="AN133" s="400"/>
      <c r="AO133" s="237">
        <f t="shared" si="58"/>
        <v>0</v>
      </c>
      <c r="AP133" s="403">
        <v>30</v>
      </c>
      <c r="AQ133" s="431">
        <f t="shared" si="75"/>
        <v>39.900000000000006</v>
      </c>
      <c r="AR133" s="403"/>
      <c r="AS133" s="431">
        <f t="shared" si="66"/>
        <v>0</v>
      </c>
      <c r="AT133" s="386">
        <v>7960</v>
      </c>
      <c r="AU133" s="237">
        <f t="shared" si="67"/>
        <v>9552</v>
      </c>
      <c r="AV133" s="386">
        <v>1526</v>
      </c>
      <c r="AW133" s="237">
        <f t="shared" si="68"/>
        <v>1831.2</v>
      </c>
      <c r="AX133" s="386">
        <v>0</v>
      </c>
      <c r="AY133" s="237">
        <f t="shared" si="69"/>
        <v>0</v>
      </c>
      <c r="AZ133" s="386">
        <v>0</v>
      </c>
      <c r="BA133" s="237">
        <f t="shared" si="70"/>
        <v>0</v>
      </c>
      <c r="BB133" s="386"/>
      <c r="BC133" s="237">
        <f t="shared" si="71"/>
        <v>0</v>
      </c>
      <c r="BD133" s="386"/>
      <c r="BE133" s="237">
        <f t="shared" si="72"/>
        <v>0</v>
      </c>
      <c r="BF133" s="386"/>
      <c r="BG133" s="237">
        <f t="shared" si="73"/>
        <v>0</v>
      </c>
      <c r="BH133" s="386"/>
      <c r="BI133" s="449">
        <f t="shared" si="74"/>
        <v>0</v>
      </c>
      <c r="BJ133" s="896" t="s">
        <v>1677</v>
      </c>
      <c r="BK133" s="897" t="s">
        <v>994</v>
      </c>
      <c r="BL133" s="897" t="s">
        <v>868</v>
      </c>
      <c r="BM133" s="897" t="s">
        <v>1678</v>
      </c>
    </row>
    <row r="134" spans="1:65" ht="14.1" customHeight="1">
      <c r="A134" s="498" t="s">
        <v>1623</v>
      </c>
      <c r="B134" s="130" t="s">
        <v>160</v>
      </c>
      <c r="C134" s="129" t="s">
        <v>87</v>
      </c>
      <c r="D134" s="517" t="s">
        <v>538</v>
      </c>
      <c r="E134" s="518" t="s">
        <v>162</v>
      </c>
      <c r="F134" s="986"/>
      <c r="G134" s="110">
        <v>2026</v>
      </c>
      <c r="H134" s="178" t="s">
        <v>1653</v>
      </c>
      <c r="I134" s="178" t="s">
        <v>165</v>
      </c>
      <c r="J134" s="651">
        <v>15</v>
      </c>
      <c r="K134" s="880" t="s">
        <v>1668</v>
      </c>
      <c r="L134" s="873" t="s">
        <v>167</v>
      </c>
      <c r="M134" s="874" t="s">
        <v>870</v>
      </c>
      <c r="N134" s="875">
        <v>9.0299999999999994</v>
      </c>
      <c r="O134" s="876">
        <v>9.0299999999999994</v>
      </c>
      <c r="P134" s="876">
        <v>9.0299999999999994</v>
      </c>
      <c r="Q134" s="876">
        <v>9.0299999999999994</v>
      </c>
      <c r="R134" s="876">
        <v>9.6</v>
      </c>
      <c r="S134" s="876">
        <v>9.6</v>
      </c>
      <c r="T134" s="876">
        <v>9.6</v>
      </c>
      <c r="U134" s="876">
        <v>9.6</v>
      </c>
      <c r="V134" s="876">
        <v>9.6</v>
      </c>
      <c r="W134" s="876">
        <v>9.6</v>
      </c>
      <c r="X134" s="876">
        <v>9.6</v>
      </c>
      <c r="Y134" s="877">
        <v>9.6</v>
      </c>
      <c r="Z134" s="878">
        <v>1.33</v>
      </c>
      <c r="AA134" s="878">
        <v>1.33</v>
      </c>
      <c r="AB134" s="878">
        <v>1.33</v>
      </c>
      <c r="AC134" s="878">
        <v>0</v>
      </c>
      <c r="AD134" s="878">
        <v>1.2</v>
      </c>
      <c r="AE134" s="878">
        <v>1.2</v>
      </c>
      <c r="AF134" s="878">
        <v>1.2</v>
      </c>
      <c r="AG134" s="878">
        <v>1.2</v>
      </c>
      <c r="AH134" s="878">
        <v>1.2</v>
      </c>
      <c r="AI134" s="878">
        <v>1.2</v>
      </c>
      <c r="AJ134" s="878">
        <v>1.2</v>
      </c>
      <c r="AK134" s="879">
        <v>1.2</v>
      </c>
      <c r="AL134" s="400"/>
      <c r="AM134" s="431">
        <f t="shared" ref="AM134:AM149" si="76">Z134*AL134</f>
        <v>0</v>
      </c>
      <c r="AN134" s="400"/>
      <c r="AO134" s="237">
        <f t="shared" ref="AO134:AO149" si="77">AA134*AN134</f>
        <v>0</v>
      </c>
      <c r="AP134" s="403"/>
      <c r="AQ134" s="431">
        <f t="shared" si="75"/>
        <v>0</v>
      </c>
      <c r="AR134" s="403"/>
      <c r="AS134" s="431">
        <f t="shared" si="66"/>
        <v>0</v>
      </c>
      <c r="AT134" s="386"/>
      <c r="AU134" s="237">
        <f t="shared" si="67"/>
        <v>0</v>
      </c>
      <c r="AV134" s="386"/>
      <c r="AW134" s="237">
        <f t="shared" si="68"/>
        <v>0</v>
      </c>
      <c r="AX134" s="386"/>
      <c r="AY134" s="237">
        <f t="shared" si="69"/>
        <v>0</v>
      </c>
      <c r="AZ134" s="386"/>
      <c r="BA134" s="237">
        <f t="shared" si="70"/>
        <v>0</v>
      </c>
      <c r="BB134" s="386"/>
      <c r="BC134" s="237">
        <f t="shared" si="71"/>
        <v>0</v>
      </c>
      <c r="BD134" s="386"/>
      <c r="BE134" s="237">
        <f t="shared" si="72"/>
        <v>0</v>
      </c>
      <c r="BF134" s="386"/>
      <c r="BG134" s="237">
        <f t="shared" si="73"/>
        <v>0</v>
      </c>
      <c r="BH134" s="386"/>
      <c r="BI134" s="449">
        <f t="shared" si="74"/>
        <v>0</v>
      </c>
      <c r="BJ134" s="871" t="s">
        <v>1679</v>
      </c>
      <c r="BK134" s="881" t="s">
        <v>994</v>
      </c>
      <c r="BL134" s="881" t="s">
        <v>868</v>
      </c>
      <c r="BM134" s="881" t="s">
        <v>1680</v>
      </c>
    </row>
    <row r="135" spans="1:65" ht="14.1" customHeight="1">
      <c r="A135" s="498" t="s">
        <v>1623</v>
      </c>
      <c r="B135" s="130" t="s">
        <v>160</v>
      </c>
      <c r="C135" s="129" t="s">
        <v>87</v>
      </c>
      <c r="D135" s="517" t="s">
        <v>538</v>
      </c>
      <c r="E135" s="518" t="s">
        <v>162</v>
      </c>
      <c r="F135" s="986"/>
      <c r="G135" s="110">
        <v>2026</v>
      </c>
      <c r="H135" s="178" t="s">
        <v>1653</v>
      </c>
      <c r="I135" s="178" t="s">
        <v>165</v>
      </c>
      <c r="J135" s="651">
        <v>15</v>
      </c>
      <c r="K135" s="880" t="s">
        <v>1681</v>
      </c>
      <c r="L135" s="873" t="s">
        <v>167</v>
      </c>
      <c r="M135" s="874" t="s">
        <v>870</v>
      </c>
      <c r="N135" s="875">
        <v>9.0299999999999994</v>
      </c>
      <c r="O135" s="876">
        <v>9.0299999999999994</v>
      </c>
      <c r="P135" s="876">
        <v>9.0299999999999994</v>
      </c>
      <c r="Q135" s="876">
        <v>9.0299999999999994</v>
      </c>
      <c r="R135" s="876">
        <v>9.6</v>
      </c>
      <c r="S135" s="876">
        <v>9.6</v>
      </c>
      <c r="T135" s="876">
        <v>9.6</v>
      </c>
      <c r="U135" s="876">
        <v>9.6</v>
      </c>
      <c r="V135" s="876">
        <v>9.6</v>
      </c>
      <c r="W135" s="876">
        <v>9.6</v>
      </c>
      <c r="X135" s="876">
        <v>9.6</v>
      </c>
      <c r="Y135" s="877">
        <v>9.6</v>
      </c>
      <c r="Z135" s="878">
        <v>1.33</v>
      </c>
      <c r="AA135" s="878">
        <v>1.33</v>
      </c>
      <c r="AB135" s="878">
        <v>1.33</v>
      </c>
      <c r="AC135" s="878">
        <v>0</v>
      </c>
      <c r="AD135" s="878">
        <v>1.2</v>
      </c>
      <c r="AE135" s="878">
        <v>1.2</v>
      </c>
      <c r="AF135" s="878">
        <v>1.2</v>
      </c>
      <c r="AG135" s="878">
        <v>1.2</v>
      </c>
      <c r="AH135" s="878">
        <v>1.2</v>
      </c>
      <c r="AI135" s="878">
        <v>1.2</v>
      </c>
      <c r="AJ135" s="878">
        <v>1.2</v>
      </c>
      <c r="AK135" s="879">
        <v>1.2</v>
      </c>
      <c r="AL135" s="400"/>
      <c r="AM135" s="431">
        <f t="shared" si="76"/>
        <v>0</v>
      </c>
      <c r="AN135" s="400"/>
      <c r="AO135" s="237">
        <f t="shared" si="77"/>
        <v>0</v>
      </c>
      <c r="AP135" s="403"/>
      <c r="AQ135" s="431">
        <f t="shared" si="75"/>
        <v>0</v>
      </c>
      <c r="AR135" s="403"/>
      <c r="AS135" s="431">
        <f t="shared" si="66"/>
        <v>0</v>
      </c>
      <c r="AT135" s="386"/>
      <c r="AU135" s="237">
        <f t="shared" si="67"/>
        <v>0</v>
      </c>
      <c r="AV135" s="386"/>
      <c r="AW135" s="237">
        <f t="shared" si="68"/>
        <v>0</v>
      </c>
      <c r="AX135" s="386"/>
      <c r="AY135" s="237">
        <f t="shared" si="69"/>
        <v>0</v>
      </c>
      <c r="AZ135" s="386"/>
      <c r="BA135" s="237">
        <f t="shared" si="70"/>
        <v>0</v>
      </c>
      <c r="BB135" s="386">
        <v>796</v>
      </c>
      <c r="BC135" s="237">
        <f t="shared" si="71"/>
        <v>955.19999999999993</v>
      </c>
      <c r="BD135" s="386">
        <v>1000</v>
      </c>
      <c r="BE135" s="237">
        <f t="shared" si="72"/>
        <v>1200</v>
      </c>
      <c r="BF135" s="386">
        <v>1423</v>
      </c>
      <c r="BG135" s="237">
        <f t="shared" si="73"/>
        <v>1707.6</v>
      </c>
      <c r="BH135" s="386">
        <v>1229</v>
      </c>
      <c r="BI135" s="449">
        <f t="shared" si="74"/>
        <v>1474.8</v>
      </c>
      <c r="BJ135" s="871" t="s">
        <v>1682</v>
      </c>
      <c r="BK135" s="881" t="s">
        <v>994</v>
      </c>
      <c r="BL135" s="881" t="s">
        <v>868</v>
      </c>
      <c r="BM135" s="881" t="s">
        <v>1683</v>
      </c>
    </row>
    <row r="136" spans="1:65" ht="14.25" customHeight="1" thickBot="1">
      <c r="A136" s="498" t="s">
        <v>1623</v>
      </c>
      <c r="B136" s="130" t="s">
        <v>160</v>
      </c>
      <c r="C136" s="129" t="s">
        <v>87</v>
      </c>
      <c r="D136" s="517" t="s">
        <v>538</v>
      </c>
      <c r="E136" s="518" t="s">
        <v>162</v>
      </c>
      <c r="F136" s="986"/>
      <c r="G136" s="104">
        <v>2026</v>
      </c>
      <c r="H136" s="184" t="s">
        <v>1653</v>
      </c>
      <c r="I136" s="184" t="s">
        <v>165</v>
      </c>
      <c r="J136" s="660">
        <v>15</v>
      </c>
      <c r="K136" s="890" t="s">
        <v>1684</v>
      </c>
      <c r="L136" s="883" t="s">
        <v>167</v>
      </c>
      <c r="M136" s="884" t="s">
        <v>870</v>
      </c>
      <c r="N136" s="885">
        <v>9.0299999999999994</v>
      </c>
      <c r="O136" s="886">
        <v>9.0299999999999994</v>
      </c>
      <c r="P136" s="886">
        <v>9.0299999999999994</v>
      </c>
      <c r="Q136" s="886">
        <v>9.0299999999999994</v>
      </c>
      <c r="R136" s="886">
        <v>9.6</v>
      </c>
      <c r="S136" s="886">
        <v>9.6</v>
      </c>
      <c r="T136" s="886">
        <v>9.6</v>
      </c>
      <c r="U136" s="886">
        <v>9.6</v>
      </c>
      <c r="V136" s="886">
        <v>9.6</v>
      </c>
      <c r="W136" s="886">
        <v>9.6</v>
      </c>
      <c r="X136" s="886">
        <v>9.6</v>
      </c>
      <c r="Y136" s="887">
        <v>9.6</v>
      </c>
      <c r="Z136" s="888">
        <v>1.33</v>
      </c>
      <c r="AA136" s="888">
        <v>1.33</v>
      </c>
      <c r="AB136" s="888">
        <v>1.33</v>
      </c>
      <c r="AC136" s="888">
        <v>0</v>
      </c>
      <c r="AD136" s="888">
        <v>1.2</v>
      </c>
      <c r="AE136" s="888">
        <v>1.2</v>
      </c>
      <c r="AF136" s="888">
        <v>1.2</v>
      </c>
      <c r="AG136" s="888">
        <v>1.2</v>
      </c>
      <c r="AH136" s="888">
        <v>1.2</v>
      </c>
      <c r="AI136" s="888">
        <v>1.2</v>
      </c>
      <c r="AJ136" s="888">
        <v>1.2</v>
      </c>
      <c r="AK136" s="889">
        <v>1.2</v>
      </c>
      <c r="AL136" s="568"/>
      <c r="AM136" s="432">
        <f t="shared" si="76"/>
        <v>0</v>
      </c>
      <c r="AN136" s="568"/>
      <c r="AO136" s="440">
        <f t="shared" si="77"/>
        <v>0</v>
      </c>
      <c r="AP136" s="425"/>
      <c r="AQ136" s="432">
        <f t="shared" si="75"/>
        <v>0</v>
      </c>
      <c r="AR136" s="425"/>
      <c r="AS136" s="432">
        <f t="shared" si="66"/>
        <v>0</v>
      </c>
      <c r="AT136" s="392"/>
      <c r="AU136" s="440">
        <f t="shared" si="67"/>
        <v>0</v>
      </c>
      <c r="AV136" s="392"/>
      <c r="AW136" s="440">
        <f t="shared" si="68"/>
        <v>0</v>
      </c>
      <c r="AX136" s="392"/>
      <c r="AY136" s="440">
        <f t="shared" si="69"/>
        <v>0</v>
      </c>
      <c r="AZ136" s="392"/>
      <c r="BA136" s="440">
        <f t="shared" si="70"/>
        <v>0</v>
      </c>
      <c r="BB136" s="392">
        <v>297</v>
      </c>
      <c r="BC136" s="440">
        <f t="shared" si="71"/>
        <v>356.4</v>
      </c>
      <c r="BD136" s="392">
        <v>370</v>
      </c>
      <c r="BE136" s="440">
        <f t="shared" si="72"/>
        <v>444</v>
      </c>
      <c r="BF136" s="392">
        <v>527</v>
      </c>
      <c r="BG136" s="440">
        <f t="shared" si="73"/>
        <v>632.4</v>
      </c>
      <c r="BH136" s="392">
        <v>456</v>
      </c>
      <c r="BI136" s="570">
        <f t="shared" si="74"/>
        <v>547.19999999999993</v>
      </c>
      <c r="BJ136" s="898" t="s">
        <v>1685</v>
      </c>
      <c r="BK136" s="899" t="s">
        <v>994</v>
      </c>
      <c r="BL136" s="899" t="s">
        <v>868</v>
      </c>
      <c r="BM136" s="899" t="s">
        <v>1686</v>
      </c>
    </row>
    <row r="137" spans="1:65" ht="14.25" customHeight="1">
      <c r="A137" s="493" t="s">
        <v>1623</v>
      </c>
      <c r="B137" s="130" t="s">
        <v>160</v>
      </c>
      <c r="C137" s="129" t="s">
        <v>87</v>
      </c>
      <c r="D137" s="517" t="s">
        <v>538</v>
      </c>
      <c r="E137" s="518" t="s">
        <v>162</v>
      </c>
      <c r="F137" s="986"/>
      <c r="G137" s="108">
        <v>2026</v>
      </c>
      <c r="H137" s="648" t="s">
        <v>1653</v>
      </c>
      <c r="I137" s="648" t="s">
        <v>174</v>
      </c>
      <c r="J137" s="649">
        <v>15</v>
      </c>
      <c r="K137" s="648" t="s">
        <v>254</v>
      </c>
      <c r="L137" s="648" t="s">
        <v>878</v>
      </c>
      <c r="M137" s="650" t="s">
        <v>881</v>
      </c>
      <c r="N137" s="291">
        <v>3.25</v>
      </c>
      <c r="O137" s="61">
        <v>3.25</v>
      </c>
      <c r="P137" s="61">
        <v>3.25</v>
      </c>
      <c r="Q137" s="61">
        <v>3.25</v>
      </c>
      <c r="R137" s="61">
        <v>3.9</v>
      </c>
      <c r="S137" s="61">
        <v>3.9</v>
      </c>
      <c r="T137" s="61">
        <v>3.9</v>
      </c>
      <c r="U137" s="61">
        <v>3.9</v>
      </c>
      <c r="V137" s="61">
        <v>3.9</v>
      </c>
      <c r="W137" s="61">
        <v>3.9</v>
      </c>
      <c r="X137" s="61">
        <v>3.9</v>
      </c>
      <c r="Y137" s="120">
        <v>3.9</v>
      </c>
      <c r="Z137" s="354">
        <v>0.3</v>
      </c>
      <c r="AA137" s="354">
        <v>0.3</v>
      </c>
      <c r="AB137" s="354">
        <v>0.3</v>
      </c>
      <c r="AC137" s="354">
        <v>0</v>
      </c>
      <c r="AD137" s="354">
        <v>0.25</v>
      </c>
      <c r="AE137" s="354">
        <v>0.25</v>
      </c>
      <c r="AF137" s="354">
        <v>0.25</v>
      </c>
      <c r="AG137" s="354">
        <v>0.25</v>
      </c>
      <c r="AH137" s="354">
        <v>0.25</v>
      </c>
      <c r="AI137" s="354">
        <v>0.25</v>
      </c>
      <c r="AJ137" s="354">
        <v>0.25</v>
      </c>
      <c r="AK137" s="797">
        <v>0.25</v>
      </c>
      <c r="AL137" s="567"/>
      <c r="AM137" s="433">
        <f t="shared" si="76"/>
        <v>0</v>
      </c>
      <c r="AN137" s="567"/>
      <c r="AO137" s="237">
        <f t="shared" si="77"/>
        <v>0</v>
      </c>
      <c r="AP137" s="403"/>
      <c r="AQ137" s="431">
        <f t="shared" si="75"/>
        <v>0</v>
      </c>
      <c r="AR137" s="403"/>
      <c r="AS137" s="431">
        <f t="shared" si="66"/>
        <v>0</v>
      </c>
      <c r="AT137" s="386"/>
      <c r="AU137" s="237">
        <f t="shared" si="67"/>
        <v>0</v>
      </c>
      <c r="AV137" s="386">
        <v>542</v>
      </c>
      <c r="AW137" s="237">
        <f t="shared" si="68"/>
        <v>135.5</v>
      </c>
      <c r="AX137" s="386">
        <v>2665</v>
      </c>
      <c r="AY137" s="237">
        <f t="shared" si="69"/>
        <v>666.25</v>
      </c>
      <c r="AZ137" s="386">
        <v>2920</v>
      </c>
      <c r="BA137" s="237">
        <f t="shared" si="70"/>
        <v>730</v>
      </c>
      <c r="BB137" s="386"/>
      <c r="BC137" s="237">
        <f t="shared" si="71"/>
        <v>0</v>
      </c>
      <c r="BD137" s="386"/>
      <c r="BE137" s="237">
        <f t="shared" si="72"/>
        <v>0</v>
      </c>
      <c r="BF137" s="386"/>
      <c r="BG137" s="237">
        <f t="shared" si="73"/>
        <v>0</v>
      </c>
      <c r="BH137" s="386"/>
      <c r="BI137" s="449">
        <f t="shared" si="74"/>
        <v>0</v>
      </c>
      <c r="BJ137" s="317" t="s">
        <v>1687</v>
      </c>
      <c r="BK137" s="599" t="s">
        <v>994</v>
      </c>
      <c r="BL137" s="599" t="s">
        <v>868</v>
      </c>
      <c r="BM137" s="599" t="s">
        <v>1655</v>
      </c>
    </row>
    <row r="138" spans="1:65" ht="14.25" customHeight="1">
      <c r="A138" s="498" t="s">
        <v>1623</v>
      </c>
      <c r="B138" s="130" t="s">
        <v>160</v>
      </c>
      <c r="C138" s="129" t="s">
        <v>87</v>
      </c>
      <c r="D138" s="517" t="s">
        <v>538</v>
      </c>
      <c r="E138" s="518" t="s">
        <v>162</v>
      </c>
      <c r="F138" s="986"/>
      <c r="G138" s="110">
        <v>2026</v>
      </c>
      <c r="H138" s="178" t="s">
        <v>1653</v>
      </c>
      <c r="I138" s="178" t="s">
        <v>174</v>
      </c>
      <c r="J138" s="651">
        <v>15</v>
      </c>
      <c r="K138" s="178" t="s">
        <v>1656</v>
      </c>
      <c r="L138" s="178" t="s">
        <v>878</v>
      </c>
      <c r="M138" s="467" t="s">
        <v>881</v>
      </c>
      <c r="N138" s="351">
        <v>3.25</v>
      </c>
      <c r="O138" s="147">
        <v>3.25</v>
      </c>
      <c r="P138" s="147">
        <v>3.25</v>
      </c>
      <c r="Q138" s="147">
        <v>3.25</v>
      </c>
      <c r="R138" s="147">
        <v>3.9</v>
      </c>
      <c r="S138" s="147">
        <v>3.9</v>
      </c>
      <c r="T138" s="147">
        <v>3.9</v>
      </c>
      <c r="U138" s="147">
        <v>3.9</v>
      </c>
      <c r="V138" s="147">
        <v>3.9</v>
      </c>
      <c r="W138" s="147">
        <v>3.9</v>
      </c>
      <c r="X138" s="147">
        <v>3.9</v>
      </c>
      <c r="Y138" s="116">
        <v>3.9</v>
      </c>
      <c r="Z138" s="225">
        <v>0.3</v>
      </c>
      <c r="AA138" s="225">
        <v>0.3</v>
      </c>
      <c r="AB138" s="225">
        <v>0.3</v>
      </c>
      <c r="AC138" s="225">
        <v>0</v>
      </c>
      <c r="AD138" s="225">
        <v>0.25</v>
      </c>
      <c r="AE138" s="225">
        <v>0.25</v>
      </c>
      <c r="AF138" s="225">
        <v>0.25</v>
      </c>
      <c r="AG138" s="225">
        <v>0.25</v>
      </c>
      <c r="AH138" s="225">
        <v>0.25</v>
      </c>
      <c r="AI138" s="225">
        <v>0.25</v>
      </c>
      <c r="AJ138" s="225">
        <v>0.25</v>
      </c>
      <c r="AK138" s="799">
        <v>0.25</v>
      </c>
      <c r="AL138" s="400"/>
      <c r="AM138" s="431">
        <f t="shared" si="76"/>
        <v>0</v>
      </c>
      <c r="AN138" s="400"/>
      <c r="AO138" s="237">
        <f t="shared" si="77"/>
        <v>0</v>
      </c>
      <c r="AP138" s="403"/>
      <c r="AQ138" s="431">
        <f t="shared" si="75"/>
        <v>0</v>
      </c>
      <c r="AR138" s="403"/>
      <c r="AS138" s="431">
        <f t="shared" si="66"/>
        <v>0</v>
      </c>
      <c r="AT138" s="386">
        <v>1040</v>
      </c>
      <c r="AU138" s="237">
        <f t="shared" si="67"/>
        <v>260</v>
      </c>
      <c r="AV138" s="386">
        <v>56352</v>
      </c>
      <c r="AW138" s="237">
        <f t="shared" si="68"/>
        <v>14088</v>
      </c>
      <c r="AX138" s="386">
        <v>53093</v>
      </c>
      <c r="AY138" s="237">
        <f t="shared" si="69"/>
        <v>13273.25</v>
      </c>
      <c r="AZ138" s="386">
        <v>35959</v>
      </c>
      <c r="BA138" s="237">
        <f t="shared" si="70"/>
        <v>8989.75</v>
      </c>
      <c r="BB138" s="386"/>
      <c r="BC138" s="237">
        <f t="shared" si="71"/>
        <v>0</v>
      </c>
      <c r="BD138" s="386"/>
      <c r="BE138" s="237">
        <f t="shared" si="72"/>
        <v>0</v>
      </c>
      <c r="BF138" s="386"/>
      <c r="BG138" s="237">
        <f t="shared" si="73"/>
        <v>0</v>
      </c>
      <c r="BH138" s="386"/>
      <c r="BI138" s="449">
        <f t="shared" si="74"/>
        <v>0</v>
      </c>
      <c r="BJ138" s="317" t="s">
        <v>1688</v>
      </c>
      <c r="BK138" s="599" t="s">
        <v>994</v>
      </c>
      <c r="BL138" s="599" t="s">
        <v>868</v>
      </c>
      <c r="BM138" s="599" t="s">
        <v>1658</v>
      </c>
    </row>
    <row r="139" spans="1:65" ht="14.25" customHeight="1">
      <c r="A139" s="493" t="s">
        <v>1623</v>
      </c>
      <c r="B139" s="130" t="s">
        <v>160</v>
      </c>
      <c r="C139" s="129" t="s">
        <v>87</v>
      </c>
      <c r="D139" s="517" t="s">
        <v>538</v>
      </c>
      <c r="E139" s="518" t="s">
        <v>162</v>
      </c>
      <c r="F139" s="986"/>
      <c r="G139" s="110">
        <v>2026</v>
      </c>
      <c r="H139" s="178" t="s">
        <v>1653</v>
      </c>
      <c r="I139" s="178" t="s">
        <v>174</v>
      </c>
      <c r="J139" s="651">
        <v>15</v>
      </c>
      <c r="K139" s="178" t="s">
        <v>1659</v>
      </c>
      <c r="L139" s="178" t="s">
        <v>878</v>
      </c>
      <c r="M139" s="467" t="s">
        <v>881</v>
      </c>
      <c r="N139" s="351">
        <v>3.25</v>
      </c>
      <c r="O139" s="147">
        <v>3.25</v>
      </c>
      <c r="P139" s="147">
        <v>3.25</v>
      </c>
      <c r="Q139" s="147">
        <v>3.25</v>
      </c>
      <c r="R139" s="147">
        <v>3.9</v>
      </c>
      <c r="S139" s="147">
        <v>3.9</v>
      </c>
      <c r="T139" s="147">
        <v>3.9</v>
      </c>
      <c r="U139" s="147">
        <v>3.9</v>
      </c>
      <c r="V139" s="147">
        <v>3.9</v>
      </c>
      <c r="W139" s="147">
        <v>3.9</v>
      </c>
      <c r="X139" s="147">
        <v>3.9</v>
      </c>
      <c r="Y139" s="116">
        <v>3.9</v>
      </c>
      <c r="Z139" s="225">
        <v>0.3</v>
      </c>
      <c r="AA139" s="225">
        <v>0.3</v>
      </c>
      <c r="AB139" s="225">
        <v>0.3</v>
      </c>
      <c r="AC139" s="225">
        <v>0</v>
      </c>
      <c r="AD139" s="225">
        <v>0.25</v>
      </c>
      <c r="AE139" s="225">
        <v>0.25</v>
      </c>
      <c r="AF139" s="225">
        <v>0.25</v>
      </c>
      <c r="AG139" s="225">
        <v>0.25</v>
      </c>
      <c r="AH139" s="225">
        <v>0.25</v>
      </c>
      <c r="AI139" s="225">
        <v>0.25</v>
      </c>
      <c r="AJ139" s="225">
        <v>0.25</v>
      </c>
      <c r="AK139" s="799">
        <v>0.25</v>
      </c>
      <c r="AL139" s="400"/>
      <c r="AM139" s="431">
        <f t="shared" si="76"/>
        <v>0</v>
      </c>
      <c r="AN139" s="400"/>
      <c r="AO139" s="237">
        <f t="shared" si="77"/>
        <v>0</v>
      </c>
      <c r="AP139" s="403">
        <v>101</v>
      </c>
      <c r="AQ139" s="431">
        <f t="shared" si="75"/>
        <v>30.299999999999997</v>
      </c>
      <c r="AR139" s="403">
        <v>2360</v>
      </c>
      <c r="AS139" s="431">
        <f t="shared" si="66"/>
        <v>0</v>
      </c>
      <c r="AT139" s="386">
        <v>7000</v>
      </c>
      <c r="AU139" s="237">
        <f t="shared" si="67"/>
        <v>1750</v>
      </c>
      <c r="AV139" s="386">
        <v>14891</v>
      </c>
      <c r="AW139" s="237">
        <f t="shared" si="68"/>
        <v>3722.75</v>
      </c>
      <c r="AX139" s="386">
        <v>44948</v>
      </c>
      <c r="AY139" s="237">
        <f t="shared" si="69"/>
        <v>11237</v>
      </c>
      <c r="AZ139" s="386">
        <v>19020</v>
      </c>
      <c r="BA139" s="237">
        <f t="shared" si="70"/>
        <v>4755</v>
      </c>
      <c r="BB139" s="386"/>
      <c r="BC139" s="237">
        <f t="shared" si="71"/>
        <v>0</v>
      </c>
      <c r="BD139" s="386"/>
      <c r="BE139" s="237">
        <f t="shared" si="72"/>
        <v>0</v>
      </c>
      <c r="BF139" s="386"/>
      <c r="BG139" s="237">
        <f t="shared" si="73"/>
        <v>0</v>
      </c>
      <c r="BH139" s="386"/>
      <c r="BI139" s="449">
        <f t="shared" si="74"/>
        <v>0</v>
      </c>
      <c r="BJ139" s="317" t="s">
        <v>1689</v>
      </c>
      <c r="BK139" s="599" t="s">
        <v>994</v>
      </c>
      <c r="BL139" s="599" t="s">
        <v>868</v>
      </c>
      <c r="BM139" s="599" t="s">
        <v>1661</v>
      </c>
    </row>
    <row r="140" spans="1:65" ht="14.25" customHeight="1">
      <c r="A140" s="498" t="s">
        <v>1623</v>
      </c>
      <c r="B140" s="130" t="s">
        <v>160</v>
      </c>
      <c r="C140" s="129" t="s">
        <v>87</v>
      </c>
      <c r="D140" s="517" t="s">
        <v>538</v>
      </c>
      <c r="E140" s="518" t="s">
        <v>162</v>
      </c>
      <c r="F140" s="986"/>
      <c r="G140" s="110">
        <v>2026</v>
      </c>
      <c r="H140" s="178" t="s">
        <v>1653</v>
      </c>
      <c r="I140" s="178" t="s">
        <v>174</v>
      </c>
      <c r="J140" s="651">
        <v>15</v>
      </c>
      <c r="K140" s="178" t="s">
        <v>1662</v>
      </c>
      <c r="L140" s="178" t="s">
        <v>878</v>
      </c>
      <c r="M140" s="467" t="s">
        <v>881</v>
      </c>
      <c r="N140" s="351">
        <v>3.25</v>
      </c>
      <c r="O140" s="147">
        <v>3.25</v>
      </c>
      <c r="P140" s="147">
        <v>3.25</v>
      </c>
      <c r="Q140" s="147">
        <v>3.25</v>
      </c>
      <c r="R140" s="147">
        <v>3.9</v>
      </c>
      <c r="S140" s="147">
        <v>3.9</v>
      </c>
      <c r="T140" s="147">
        <v>3.9</v>
      </c>
      <c r="U140" s="147">
        <v>3.9</v>
      </c>
      <c r="V140" s="147">
        <v>3.9</v>
      </c>
      <c r="W140" s="147">
        <v>3.9</v>
      </c>
      <c r="X140" s="147">
        <v>3.9</v>
      </c>
      <c r="Y140" s="116">
        <v>3.9</v>
      </c>
      <c r="Z140" s="225">
        <v>0.3</v>
      </c>
      <c r="AA140" s="225">
        <v>0.3</v>
      </c>
      <c r="AB140" s="225">
        <v>0.3</v>
      </c>
      <c r="AC140" s="225">
        <v>0</v>
      </c>
      <c r="AD140" s="225">
        <v>0.25</v>
      </c>
      <c r="AE140" s="225">
        <v>0.25</v>
      </c>
      <c r="AF140" s="225">
        <v>0.25</v>
      </c>
      <c r="AG140" s="225">
        <v>0.25</v>
      </c>
      <c r="AH140" s="225">
        <v>0.25</v>
      </c>
      <c r="AI140" s="225">
        <v>0.25</v>
      </c>
      <c r="AJ140" s="225">
        <v>0.25</v>
      </c>
      <c r="AK140" s="799">
        <v>0.25</v>
      </c>
      <c r="AL140" s="400"/>
      <c r="AM140" s="431">
        <f t="shared" si="76"/>
        <v>0</v>
      </c>
      <c r="AN140" s="400"/>
      <c r="AO140" s="237">
        <f t="shared" si="77"/>
        <v>0</v>
      </c>
      <c r="AP140" s="403">
        <v>75</v>
      </c>
      <c r="AQ140" s="431">
        <f t="shared" si="75"/>
        <v>22.5</v>
      </c>
      <c r="AR140" s="403"/>
      <c r="AS140" s="431">
        <f t="shared" si="66"/>
        <v>0</v>
      </c>
      <c r="AT140" s="386">
        <v>120</v>
      </c>
      <c r="AU140" s="237">
        <f t="shared" si="67"/>
        <v>30</v>
      </c>
      <c r="AV140" s="386">
        <v>1137</v>
      </c>
      <c r="AW140" s="237">
        <f t="shared" si="68"/>
        <v>284.25</v>
      </c>
      <c r="AX140" s="386">
        <v>3180</v>
      </c>
      <c r="AY140" s="237">
        <f t="shared" si="69"/>
        <v>795</v>
      </c>
      <c r="AZ140" s="386">
        <v>4906</v>
      </c>
      <c r="BA140" s="237">
        <f t="shared" si="70"/>
        <v>1226.5</v>
      </c>
      <c r="BB140" s="386"/>
      <c r="BC140" s="237">
        <f t="shared" si="71"/>
        <v>0</v>
      </c>
      <c r="BD140" s="386"/>
      <c r="BE140" s="237">
        <f t="shared" si="72"/>
        <v>0</v>
      </c>
      <c r="BF140" s="386"/>
      <c r="BG140" s="237">
        <f t="shared" si="73"/>
        <v>0</v>
      </c>
      <c r="BH140" s="386"/>
      <c r="BI140" s="449">
        <f t="shared" si="74"/>
        <v>0</v>
      </c>
      <c r="BJ140" s="317" t="s">
        <v>1690</v>
      </c>
      <c r="BK140" s="599" t="s">
        <v>994</v>
      </c>
      <c r="BL140" s="599" t="s">
        <v>868</v>
      </c>
      <c r="BM140" s="599" t="s">
        <v>1664</v>
      </c>
    </row>
    <row r="141" spans="1:65" ht="14.25" customHeight="1">
      <c r="A141" s="493" t="s">
        <v>1623</v>
      </c>
      <c r="B141" s="130" t="s">
        <v>160</v>
      </c>
      <c r="C141" s="129" t="s">
        <v>87</v>
      </c>
      <c r="D141" s="517" t="s">
        <v>538</v>
      </c>
      <c r="E141" s="518" t="s">
        <v>162</v>
      </c>
      <c r="F141" s="986"/>
      <c r="G141" s="110">
        <v>2026</v>
      </c>
      <c r="H141" s="178" t="s">
        <v>1653</v>
      </c>
      <c r="I141" s="178" t="s">
        <v>174</v>
      </c>
      <c r="J141" s="651">
        <v>15</v>
      </c>
      <c r="K141" s="178" t="s">
        <v>1665</v>
      </c>
      <c r="L141" s="178" t="s">
        <v>878</v>
      </c>
      <c r="M141" s="467" t="s">
        <v>881</v>
      </c>
      <c r="N141" s="351">
        <v>3.25</v>
      </c>
      <c r="O141" s="147">
        <v>3.25</v>
      </c>
      <c r="P141" s="147">
        <v>3.25</v>
      </c>
      <c r="Q141" s="147">
        <v>3.25</v>
      </c>
      <c r="R141" s="147">
        <v>3.9</v>
      </c>
      <c r="S141" s="147">
        <v>3.9</v>
      </c>
      <c r="T141" s="147">
        <v>3.9</v>
      </c>
      <c r="U141" s="147">
        <v>3.9</v>
      </c>
      <c r="V141" s="147">
        <v>3.9</v>
      </c>
      <c r="W141" s="147">
        <v>3.9</v>
      </c>
      <c r="X141" s="147">
        <v>3.9</v>
      </c>
      <c r="Y141" s="116">
        <v>3.9</v>
      </c>
      <c r="Z141" s="225">
        <v>0.3</v>
      </c>
      <c r="AA141" s="225">
        <v>0.3</v>
      </c>
      <c r="AB141" s="225">
        <v>0.3</v>
      </c>
      <c r="AC141" s="225">
        <v>0</v>
      </c>
      <c r="AD141" s="225">
        <v>0.25</v>
      </c>
      <c r="AE141" s="225">
        <v>0.25</v>
      </c>
      <c r="AF141" s="225">
        <v>0.25</v>
      </c>
      <c r="AG141" s="225">
        <v>0.25</v>
      </c>
      <c r="AH141" s="225">
        <v>0.25</v>
      </c>
      <c r="AI141" s="225">
        <v>0.25</v>
      </c>
      <c r="AJ141" s="225">
        <v>0.25</v>
      </c>
      <c r="AK141" s="799">
        <v>0.25</v>
      </c>
      <c r="AL141" s="400"/>
      <c r="AM141" s="431">
        <f t="shared" si="76"/>
        <v>0</v>
      </c>
      <c r="AN141" s="400"/>
      <c r="AO141" s="237">
        <f t="shared" si="77"/>
        <v>0</v>
      </c>
      <c r="AP141" s="403">
        <v>25</v>
      </c>
      <c r="AQ141" s="431">
        <f t="shared" si="75"/>
        <v>7.5</v>
      </c>
      <c r="AR141" s="403"/>
      <c r="AS141" s="431">
        <f t="shared" si="66"/>
        <v>0</v>
      </c>
      <c r="AT141" s="386"/>
      <c r="AU141" s="237">
        <f t="shared" si="67"/>
        <v>0</v>
      </c>
      <c r="AV141" s="386"/>
      <c r="AW141" s="237">
        <f t="shared" si="68"/>
        <v>0</v>
      </c>
      <c r="AX141" s="386"/>
      <c r="AY141" s="237">
        <f t="shared" si="69"/>
        <v>0</v>
      </c>
      <c r="AZ141" s="386"/>
      <c r="BA141" s="237">
        <f t="shared" si="70"/>
        <v>0</v>
      </c>
      <c r="BB141" s="386"/>
      <c r="BC141" s="237">
        <f t="shared" si="71"/>
        <v>0</v>
      </c>
      <c r="BD141" s="386"/>
      <c r="BE141" s="237">
        <f t="shared" si="72"/>
        <v>0</v>
      </c>
      <c r="BF141" s="386"/>
      <c r="BG141" s="237">
        <f t="shared" si="73"/>
        <v>0</v>
      </c>
      <c r="BH141" s="386"/>
      <c r="BI141" s="449">
        <f t="shared" si="74"/>
        <v>0</v>
      </c>
      <c r="BJ141" s="317" t="s">
        <v>1691</v>
      </c>
      <c r="BK141" s="599" t="s">
        <v>994</v>
      </c>
      <c r="BL141" s="599" t="s">
        <v>868</v>
      </c>
      <c r="BM141" s="599" t="s">
        <v>1667</v>
      </c>
    </row>
    <row r="142" spans="1:65" ht="14.25" customHeight="1">
      <c r="A142" s="493" t="s">
        <v>1623</v>
      </c>
      <c r="B142" s="130" t="s">
        <v>160</v>
      </c>
      <c r="C142" s="129" t="s">
        <v>87</v>
      </c>
      <c r="D142" s="517" t="s">
        <v>538</v>
      </c>
      <c r="E142" s="518" t="s">
        <v>162</v>
      </c>
      <c r="F142" s="986"/>
      <c r="G142" s="110">
        <v>2026</v>
      </c>
      <c r="H142" s="178" t="s">
        <v>1653</v>
      </c>
      <c r="I142" s="178" t="s">
        <v>174</v>
      </c>
      <c r="J142" s="651">
        <v>15</v>
      </c>
      <c r="K142" s="870" t="s">
        <v>1668</v>
      </c>
      <c r="L142" s="873" t="s">
        <v>878</v>
      </c>
      <c r="M142" s="874" t="s">
        <v>881</v>
      </c>
      <c r="N142" s="875">
        <v>3.25</v>
      </c>
      <c r="O142" s="876">
        <v>3.25</v>
      </c>
      <c r="P142" s="876">
        <v>3.25</v>
      </c>
      <c r="Q142" s="876">
        <v>3.25</v>
      </c>
      <c r="R142" s="876">
        <v>3.9</v>
      </c>
      <c r="S142" s="876">
        <v>3.9</v>
      </c>
      <c r="T142" s="876">
        <v>3.9</v>
      </c>
      <c r="U142" s="876">
        <v>3.9</v>
      </c>
      <c r="V142" s="876">
        <v>3.9</v>
      </c>
      <c r="W142" s="876">
        <v>3.9</v>
      </c>
      <c r="X142" s="876">
        <v>3.9</v>
      </c>
      <c r="Y142" s="877">
        <v>3.9</v>
      </c>
      <c r="Z142" s="878">
        <v>0.3</v>
      </c>
      <c r="AA142" s="878">
        <v>0.3</v>
      </c>
      <c r="AB142" s="878">
        <v>0.3</v>
      </c>
      <c r="AC142" s="878">
        <v>0</v>
      </c>
      <c r="AD142" s="878">
        <v>0.25</v>
      </c>
      <c r="AE142" s="878">
        <v>0.25</v>
      </c>
      <c r="AF142" s="878">
        <v>0.25</v>
      </c>
      <c r="AG142" s="878">
        <v>0.25</v>
      </c>
      <c r="AH142" s="878">
        <v>0.25</v>
      </c>
      <c r="AI142" s="878">
        <v>0.25</v>
      </c>
      <c r="AJ142" s="878">
        <v>0.25</v>
      </c>
      <c r="AK142" s="879">
        <v>0.25</v>
      </c>
      <c r="AL142" s="400"/>
      <c r="AM142" s="431">
        <f t="shared" si="76"/>
        <v>0</v>
      </c>
      <c r="AN142" s="400"/>
      <c r="AO142" s="237">
        <f t="shared" si="77"/>
        <v>0</v>
      </c>
      <c r="AP142" s="403"/>
      <c r="AQ142" s="431">
        <f t="shared" si="75"/>
        <v>0</v>
      </c>
      <c r="AR142" s="403"/>
      <c r="AS142" s="431">
        <f t="shared" si="66"/>
        <v>0</v>
      </c>
      <c r="AT142" s="386"/>
      <c r="AU142" s="237">
        <f t="shared" si="67"/>
        <v>0</v>
      </c>
      <c r="AV142" s="386"/>
      <c r="AW142" s="237">
        <f t="shared" si="68"/>
        <v>0</v>
      </c>
      <c r="AX142" s="386"/>
      <c r="AY142" s="237">
        <f t="shared" si="69"/>
        <v>0</v>
      </c>
      <c r="AZ142" s="386"/>
      <c r="BA142" s="237">
        <f t="shared" si="70"/>
        <v>0</v>
      </c>
      <c r="BB142" s="386"/>
      <c r="BC142" s="237">
        <f t="shared" si="71"/>
        <v>0</v>
      </c>
      <c r="BD142" s="386"/>
      <c r="BE142" s="237">
        <f t="shared" si="72"/>
        <v>0</v>
      </c>
      <c r="BF142" s="386"/>
      <c r="BG142" s="237">
        <f t="shared" si="73"/>
        <v>0</v>
      </c>
      <c r="BH142" s="386"/>
      <c r="BI142" s="449">
        <f t="shared" si="74"/>
        <v>0</v>
      </c>
      <c r="BJ142" s="871" t="s">
        <v>1692</v>
      </c>
      <c r="BK142" s="872" t="s">
        <v>994</v>
      </c>
      <c r="BL142" s="872" t="s">
        <v>868</v>
      </c>
      <c r="BM142" s="872" t="s">
        <v>1670</v>
      </c>
    </row>
    <row r="143" spans="1:65" ht="14.25" customHeight="1">
      <c r="A143" s="498" t="s">
        <v>1623</v>
      </c>
      <c r="B143" s="130" t="s">
        <v>160</v>
      </c>
      <c r="C143" s="129" t="s">
        <v>87</v>
      </c>
      <c r="D143" s="517" t="s">
        <v>538</v>
      </c>
      <c r="E143" s="518" t="s">
        <v>162</v>
      </c>
      <c r="F143" s="986"/>
      <c r="G143" s="110">
        <v>2026</v>
      </c>
      <c r="H143" s="178" t="s">
        <v>1653</v>
      </c>
      <c r="I143" s="178" t="s">
        <v>165</v>
      </c>
      <c r="J143" s="651">
        <v>15</v>
      </c>
      <c r="K143" s="178" t="s">
        <v>1659</v>
      </c>
      <c r="L143" s="178" t="s">
        <v>878</v>
      </c>
      <c r="M143" s="467" t="s">
        <v>881</v>
      </c>
      <c r="N143" s="351">
        <v>8.0299999999999994</v>
      </c>
      <c r="O143" s="147">
        <v>8.0299999999999994</v>
      </c>
      <c r="P143" s="147">
        <v>8.0299999999999994</v>
      </c>
      <c r="Q143" s="147">
        <v>8.0299999999999994</v>
      </c>
      <c r="R143" s="147">
        <v>8.6</v>
      </c>
      <c r="S143" s="147">
        <v>8.6</v>
      </c>
      <c r="T143" s="147">
        <v>8.6</v>
      </c>
      <c r="U143" s="147">
        <v>8.6</v>
      </c>
      <c r="V143" s="147">
        <v>8.6</v>
      </c>
      <c r="W143" s="147">
        <v>8.6</v>
      </c>
      <c r="X143" s="147">
        <v>8.6</v>
      </c>
      <c r="Y143" s="116">
        <v>8.6</v>
      </c>
      <c r="Z143" s="225">
        <v>0.73</v>
      </c>
      <c r="AA143" s="225">
        <v>0.73</v>
      </c>
      <c r="AB143" s="225">
        <v>0.73</v>
      </c>
      <c r="AC143" s="225">
        <v>0</v>
      </c>
      <c r="AD143" s="225">
        <v>0.6</v>
      </c>
      <c r="AE143" s="225">
        <v>0.6</v>
      </c>
      <c r="AF143" s="225">
        <v>0.6</v>
      </c>
      <c r="AG143" s="225">
        <v>0.6</v>
      </c>
      <c r="AH143" s="225">
        <v>0.6</v>
      </c>
      <c r="AI143" s="225">
        <v>0.6</v>
      </c>
      <c r="AJ143" s="225">
        <v>0.6</v>
      </c>
      <c r="AK143" s="799">
        <v>0.6</v>
      </c>
      <c r="AL143" s="400"/>
      <c r="AM143" s="431">
        <f t="shared" si="76"/>
        <v>0</v>
      </c>
      <c r="AN143" s="400">
        <v>50</v>
      </c>
      <c r="AO143" s="237">
        <f t="shared" si="77"/>
        <v>36.5</v>
      </c>
      <c r="AP143" s="403"/>
      <c r="AQ143" s="431">
        <f t="shared" si="75"/>
        <v>0</v>
      </c>
      <c r="AR143" s="403">
        <v>40</v>
      </c>
      <c r="AS143" s="431">
        <f t="shared" si="66"/>
        <v>0</v>
      </c>
      <c r="AT143" s="386">
        <v>280</v>
      </c>
      <c r="AU143" s="237">
        <f t="shared" si="67"/>
        <v>168</v>
      </c>
      <c r="AV143" s="386">
        <v>9953</v>
      </c>
      <c r="AW143" s="237">
        <f t="shared" si="68"/>
        <v>5971.8</v>
      </c>
      <c r="AX143" s="386">
        <v>3575</v>
      </c>
      <c r="AY143" s="237">
        <f t="shared" si="69"/>
        <v>2145</v>
      </c>
      <c r="AZ143" s="386">
        <v>3954</v>
      </c>
      <c r="BA143" s="237">
        <f t="shared" si="70"/>
        <v>2372.4</v>
      </c>
      <c r="BB143" s="386"/>
      <c r="BC143" s="237">
        <f t="shared" si="71"/>
        <v>0</v>
      </c>
      <c r="BD143" s="386"/>
      <c r="BE143" s="237">
        <f t="shared" si="72"/>
        <v>0</v>
      </c>
      <c r="BF143" s="386"/>
      <c r="BG143" s="237">
        <f t="shared" si="73"/>
        <v>0</v>
      </c>
      <c r="BH143" s="386"/>
      <c r="BI143" s="449">
        <f t="shared" si="74"/>
        <v>0</v>
      </c>
      <c r="BJ143" s="317" t="s">
        <v>1693</v>
      </c>
      <c r="BK143" s="599" t="s">
        <v>994</v>
      </c>
      <c r="BL143" s="599" t="s">
        <v>868</v>
      </c>
      <c r="BM143" s="599" t="s">
        <v>1672</v>
      </c>
    </row>
    <row r="144" spans="1:65" ht="14.25" customHeight="1">
      <c r="A144" s="493" t="s">
        <v>1623</v>
      </c>
      <c r="B144" s="130" t="s">
        <v>160</v>
      </c>
      <c r="C144" s="129" t="s">
        <v>87</v>
      </c>
      <c r="D144" s="517" t="s">
        <v>538</v>
      </c>
      <c r="E144" s="518" t="s">
        <v>162</v>
      </c>
      <c r="F144" s="986"/>
      <c r="G144" s="110">
        <v>2026</v>
      </c>
      <c r="H144" s="178" t="s">
        <v>1653</v>
      </c>
      <c r="I144" s="178" t="s">
        <v>165</v>
      </c>
      <c r="J144" s="651">
        <v>15</v>
      </c>
      <c r="K144" s="178" t="s">
        <v>1662</v>
      </c>
      <c r="L144" s="178" t="s">
        <v>878</v>
      </c>
      <c r="M144" s="467" t="s">
        <v>881</v>
      </c>
      <c r="N144" s="351">
        <v>8.0299999999999994</v>
      </c>
      <c r="O144" s="147">
        <v>8.0299999999999994</v>
      </c>
      <c r="P144" s="147">
        <v>8.0299999999999994</v>
      </c>
      <c r="Q144" s="147">
        <v>8.0299999999999994</v>
      </c>
      <c r="R144" s="147">
        <v>8.6</v>
      </c>
      <c r="S144" s="147">
        <v>8.6</v>
      </c>
      <c r="T144" s="147">
        <v>8.6</v>
      </c>
      <c r="U144" s="147">
        <v>8.6</v>
      </c>
      <c r="V144" s="147">
        <v>8.6</v>
      </c>
      <c r="W144" s="147">
        <v>8.6</v>
      </c>
      <c r="X144" s="147">
        <v>8.6</v>
      </c>
      <c r="Y144" s="116">
        <v>8.6</v>
      </c>
      <c r="Z144" s="225">
        <v>0.73</v>
      </c>
      <c r="AA144" s="225">
        <v>0.73</v>
      </c>
      <c r="AB144" s="225">
        <v>0.73</v>
      </c>
      <c r="AC144" s="225">
        <v>0</v>
      </c>
      <c r="AD144" s="225">
        <v>0.6</v>
      </c>
      <c r="AE144" s="225">
        <v>0.6</v>
      </c>
      <c r="AF144" s="225">
        <v>0.6</v>
      </c>
      <c r="AG144" s="225">
        <v>0.6</v>
      </c>
      <c r="AH144" s="225">
        <v>0.6</v>
      </c>
      <c r="AI144" s="225">
        <v>0.6</v>
      </c>
      <c r="AJ144" s="225">
        <v>0.6</v>
      </c>
      <c r="AK144" s="799">
        <v>0.6</v>
      </c>
      <c r="AL144" s="400"/>
      <c r="AM144" s="431">
        <f t="shared" si="76"/>
        <v>0</v>
      </c>
      <c r="AN144" s="400"/>
      <c r="AO144" s="237">
        <f t="shared" si="77"/>
        <v>0</v>
      </c>
      <c r="AP144" s="403">
        <v>51</v>
      </c>
      <c r="AQ144" s="431">
        <f t="shared" si="75"/>
        <v>37.229999999999997</v>
      </c>
      <c r="AR144" s="403">
        <v>40</v>
      </c>
      <c r="AS144" s="431">
        <f t="shared" si="66"/>
        <v>0</v>
      </c>
      <c r="AT144" s="386">
        <v>2160</v>
      </c>
      <c r="AU144" s="237">
        <f t="shared" si="67"/>
        <v>1296</v>
      </c>
      <c r="AV144" s="386">
        <v>13778</v>
      </c>
      <c r="AW144" s="237">
        <f t="shared" si="68"/>
        <v>8266.7999999999993</v>
      </c>
      <c r="AX144" s="386">
        <v>7916</v>
      </c>
      <c r="AY144" s="237">
        <f t="shared" si="69"/>
        <v>4749.5999999999995</v>
      </c>
      <c r="AZ144" s="386">
        <v>3573</v>
      </c>
      <c r="BA144" s="237">
        <f t="shared" si="70"/>
        <v>2143.7999999999997</v>
      </c>
      <c r="BB144" s="386"/>
      <c r="BC144" s="237">
        <f t="shared" si="71"/>
        <v>0</v>
      </c>
      <c r="BD144" s="386"/>
      <c r="BE144" s="237">
        <f t="shared" si="72"/>
        <v>0</v>
      </c>
      <c r="BF144" s="386"/>
      <c r="BG144" s="237">
        <f t="shared" si="73"/>
        <v>0</v>
      </c>
      <c r="BH144" s="386"/>
      <c r="BI144" s="449">
        <f t="shared" si="74"/>
        <v>0</v>
      </c>
      <c r="BJ144" s="317" t="s">
        <v>1694</v>
      </c>
      <c r="BK144" s="599" t="s">
        <v>994</v>
      </c>
      <c r="BL144" s="599" t="s">
        <v>868</v>
      </c>
      <c r="BM144" s="599" t="s">
        <v>1674</v>
      </c>
    </row>
    <row r="145" spans="1:65" ht="14.25" customHeight="1">
      <c r="A145" s="498" t="s">
        <v>1623</v>
      </c>
      <c r="B145" s="130" t="s">
        <v>160</v>
      </c>
      <c r="C145" s="129" t="s">
        <v>87</v>
      </c>
      <c r="D145" s="517" t="s">
        <v>538</v>
      </c>
      <c r="E145" s="518" t="s">
        <v>162</v>
      </c>
      <c r="F145" s="986"/>
      <c r="G145" s="110">
        <v>2026</v>
      </c>
      <c r="H145" s="178" t="s">
        <v>1653</v>
      </c>
      <c r="I145" s="178" t="s">
        <v>165</v>
      </c>
      <c r="J145" s="651">
        <v>15</v>
      </c>
      <c r="K145" s="178" t="s">
        <v>1656</v>
      </c>
      <c r="L145" s="178" t="s">
        <v>878</v>
      </c>
      <c r="M145" s="467" t="s">
        <v>881</v>
      </c>
      <c r="N145" s="351">
        <v>8.0299999999999994</v>
      </c>
      <c r="O145" s="147">
        <v>8.0299999999999994</v>
      </c>
      <c r="P145" s="147">
        <v>8.0299999999999994</v>
      </c>
      <c r="Q145" s="147">
        <v>8.0299999999999994</v>
      </c>
      <c r="R145" s="147">
        <v>8.6</v>
      </c>
      <c r="S145" s="147">
        <v>8.6</v>
      </c>
      <c r="T145" s="147">
        <v>8.6</v>
      </c>
      <c r="U145" s="147">
        <v>8.6</v>
      </c>
      <c r="V145" s="147">
        <v>8.6</v>
      </c>
      <c r="W145" s="147">
        <v>8.6</v>
      </c>
      <c r="X145" s="147">
        <v>8.6</v>
      </c>
      <c r="Y145" s="116">
        <v>8.6</v>
      </c>
      <c r="Z145" s="225">
        <v>0.73</v>
      </c>
      <c r="AA145" s="225">
        <v>0.73</v>
      </c>
      <c r="AB145" s="225">
        <v>0.73</v>
      </c>
      <c r="AC145" s="225">
        <v>0</v>
      </c>
      <c r="AD145" s="225">
        <v>0.6</v>
      </c>
      <c r="AE145" s="225">
        <v>0.6</v>
      </c>
      <c r="AF145" s="225">
        <v>0.6</v>
      </c>
      <c r="AG145" s="225">
        <v>0.6</v>
      </c>
      <c r="AH145" s="225">
        <v>0.6</v>
      </c>
      <c r="AI145" s="225">
        <v>0.6</v>
      </c>
      <c r="AJ145" s="225">
        <v>0.6</v>
      </c>
      <c r="AK145" s="799">
        <v>0.6</v>
      </c>
      <c r="AL145" s="400"/>
      <c r="AM145" s="431">
        <f t="shared" si="76"/>
        <v>0</v>
      </c>
      <c r="AN145" s="400"/>
      <c r="AO145" s="237">
        <f t="shared" si="77"/>
        <v>0</v>
      </c>
      <c r="AP145" s="403">
        <v>115</v>
      </c>
      <c r="AQ145" s="431">
        <f t="shared" si="75"/>
        <v>83.95</v>
      </c>
      <c r="AR145" s="403">
        <v>1840</v>
      </c>
      <c r="AS145" s="431">
        <f t="shared" si="66"/>
        <v>0</v>
      </c>
      <c r="AT145" s="386">
        <v>3960</v>
      </c>
      <c r="AU145" s="237">
        <f t="shared" si="67"/>
        <v>2376</v>
      </c>
      <c r="AV145" s="386">
        <v>14857</v>
      </c>
      <c r="AW145" s="237">
        <f t="shared" si="68"/>
        <v>8914.1999999999989</v>
      </c>
      <c r="AX145" s="386">
        <v>17127</v>
      </c>
      <c r="AY145" s="237">
        <f t="shared" si="69"/>
        <v>10276.199999999999</v>
      </c>
      <c r="AZ145" s="386">
        <v>5632</v>
      </c>
      <c r="BA145" s="237">
        <f t="shared" si="70"/>
        <v>3379.2</v>
      </c>
      <c r="BB145" s="386"/>
      <c r="BC145" s="237">
        <f t="shared" si="71"/>
        <v>0</v>
      </c>
      <c r="BD145" s="386"/>
      <c r="BE145" s="237">
        <f t="shared" si="72"/>
        <v>0</v>
      </c>
      <c r="BF145" s="386"/>
      <c r="BG145" s="237">
        <f t="shared" si="73"/>
        <v>0</v>
      </c>
      <c r="BH145" s="386"/>
      <c r="BI145" s="449">
        <f t="shared" si="74"/>
        <v>0</v>
      </c>
      <c r="BJ145" s="317" t="s">
        <v>1695</v>
      </c>
      <c r="BK145" s="599" t="s">
        <v>994</v>
      </c>
      <c r="BL145" s="599" t="s">
        <v>868</v>
      </c>
      <c r="BM145" s="599" t="s">
        <v>1676</v>
      </c>
    </row>
    <row r="146" spans="1:65" ht="14.1" customHeight="1">
      <c r="A146" s="498" t="s">
        <v>1623</v>
      </c>
      <c r="B146" s="130" t="s">
        <v>160</v>
      </c>
      <c r="C146" s="129" t="s">
        <v>87</v>
      </c>
      <c r="D146" s="517" t="s">
        <v>538</v>
      </c>
      <c r="E146" s="518" t="s">
        <v>162</v>
      </c>
      <c r="F146" s="986"/>
      <c r="G146" s="110">
        <v>2026</v>
      </c>
      <c r="H146" s="178" t="s">
        <v>1653</v>
      </c>
      <c r="I146" s="178" t="s">
        <v>165</v>
      </c>
      <c r="J146" s="651">
        <v>15</v>
      </c>
      <c r="K146" s="178" t="s">
        <v>1665</v>
      </c>
      <c r="L146" s="178" t="s">
        <v>878</v>
      </c>
      <c r="M146" s="467" t="s">
        <v>881</v>
      </c>
      <c r="N146" s="351">
        <v>9.0299999999999994</v>
      </c>
      <c r="O146" s="147">
        <v>9.0299999999999994</v>
      </c>
      <c r="P146" s="147">
        <v>9.0299999999999994</v>
      </c>
      <c r="Q146" s="147">
        <v>9.0299999999999994</v>
      </c>
      <c r="R146" s="147">
        <v>9.6</v>
      </c>
      <c r="S146" s="147">
        <v>9.6</v>
      </c>
      <c r="T146" s="147">
        <v>9.6</v>
      </c>
      <c r="U146" s="147">
        <v>9.6</v>
      </c>
      <c r="V146" s="147">
        <v>9.6</v>
      </c>
      <c r="W146" s="147">
        <v>9.6</v>
      </c>
      <c r="X146" s="147">
        <v>9.6</v>
      </c>
      <c r="Y146" s="116">
        <v>9.6</v>
      </c>
      <c r="Z146" s="225">
        <v>1.33</v>
      </c>
      <c r="AA146" s="225">
        <v>1.33</v>
      </c>
      <c r="AB146" s="225">
        <v>1.33</v>
      </c>
      <c r="AC146" s="225">
        <v>0</v>
      </c>
      <c r="AD146" s="225">
        <v>1.2</v>
      </c>
      <c r="AE146" s="225">
        <v>1.2</v>
      </c>
      <c r="AF146" s="225">
        <v>1.2</v>
      </c>
      <c r="AG146" s="225">
        <v>1.2</v>
      </c>
      <c r="AH146" s="225">
        <v>1.2</v>
      </c>
      <c r="AI146" s="225">
        <v>1.2</v>
      </c>
      <c r="AJ146" s="225">
        <v>1.2</v>
      </c>
      <c r="AK146" s="799">
        <v>1.2</v>
      </c>
      <c r="AL146" s="400"/>
      <c r="AM146" s="431">
        <f t="shared" si="76"/>
        <v>0</v>
      </c>
      <c r="AN146" s="400"/>
      <c r="AO146" s="237">
        <f t="shared" si="77"/>
        <v>0</v>
      </c>
      <c r="AP146" s="403">
        <v>30</v>
      </c>
      <c r="AQ146" s="431">
        <f t="shared" si="75"/>
        <v>39.900000000000006</v>
      </c>
      <c r="AR146" s="403"/>
      <c r="AS146" s="431">
        <f t="shared" ref="AS146:AS149" si="78">AC146*AR146</f>
        <v>0</v>
      </c>
      <c r="AT146" s="386"/>
      <c r="AU146" s="237">
        <f t="shared" ref="AU146:AU149" si="79">AD146*AT146</f>
        <v>0</v>
      </c>
      <c r="AV146" s="386">
        <v>34</v>
      </c>
      <c r="AW146" s="237">
        <f t="shared" ref="AW146:AW149" si="80">AE146*AV146</f>
        <v>40.799999999999997</v>
      </c>
      <c r="AX146" s="386">
        <v>60</v>
      </c>
      <c r="AY146" s="237">
        <f t="shared" ref="AY146:AY149" si="81">AF146*AX146</f>
        <v>72</v>
      </c>
      <c r="AZ146" s="386">
        <v>18</v>
      </c>
      <c r="BA146" s="237">
        <f t="shared" ref="BA146:BA149" si="82">AZ146*AG146</f>
        <v>21.599999999999998</v>
      </c>
      <c r="BB146" s="386"/>
      <c r="BC146" s="237">
        <f t="shared" ref="BC146:BC149" si="83">AH146*BB146</f>
        <v>0</v>
      </c>
      <c r="BD146" s="386"/>
      <c r="BE146" s="237">
        <f t="shared" ref="BE146:BE149" si="84">AI146*BD146</f>
        <v>0</v>
      </c>
      <c r="BF146" s="386"/>
      <c r="BG146" s="237">
        <f t="shared" ref="BG146:BG149" si="85">AJ146*BF146</f>
        <v>0</v>
      </c>
      <c r="BH146" s="386"/>
      <c r="BI146" s="449">
        <f t="shared" ref="BI146:BI149" si="86">AK146*BH146</f>
        <v>0</v>
      </c>
      <c r="BJ146" s="896" t="s">
        <v>1696</v>
      </c>
      <c r="BK146" s="897" t="s">
        <v>994</v>
      </c>
      <c r="BL146" s="897" t="s">
        <v>868</v>
      </c>
      <c r="BM146" s="897" t="s">
        <v>1678</v>
      </c>
    </row>
    <row r="147" spans="1:65" ht="14.1" customHeight="1">
      <c r="A147" s="498" t="s">
        <v>1623</v>
      </c>
      <c r="B147" s="130" t="s">
        <v>160</v>
      </c>
      <c r="C147" s="129" t="s">
        <v>87</v>
      </c>
      <c r="D147" s="517" t="s">
        <v>538</v>
      </c>
      <c r="E147" s="518" t="s">
        <v>162</v>
      </c>
      <c r="F147" s="986"/>
      <c r="G147" s="110">
        <v>2026</v>
      </c>
      <c r="H147" s="178" t="s">
        <v>1653</v>
      </c>
      <c r="I147" s="178" t="s">
        <v>165</v>
      </c>
      <c r="J147" s="651">
        <v>15</v>
      </c>
      <c r="K147" s="880" t="s">
        <v>1668</v>
      </c>
      <c r="L147" s="880" t="s">
        <v>878</v>
      </c>
      <c r="M147" s="882" t="s">
        <v>881</v>
      </c>
      <c r="N147" s="875">
        <v>9.0299999999999994</v>
      </c>
      <c r="O147" s="876">
        <v>9.0299999999999994</v>
      </c>
      <c r="P147" s="876">
        <v>9.0299999999999994</v>
      </c>
      <c r="Q147" s="876">
        <v>9.0299999999999994</v>
      </c>
      <c r="R147" s="876">
        <v>9.6</v>
      </c>
      <c r="S147" s="876">
        <v>9.6</v>
      </c>
      <c r="T147" s="876">
        <v>9.6</v>
      </c>
      <c r="U147" s="876">
        <v>9.6</v>
      </c>
      <c r="V147" s="876">
        <v>9.6</v>
      </c>
      <c r="W147" s="876">
        <v>9.6</v>
      </c>
      <c r="X147" s="876">
        <v>9.6</v>
      </c>
      <c r="Y147" s="877">
        <v>9.6</v>
      </c>
      <c r="Z147" s="878">
        <v>1.33</v>
      </c>
      <c r="AA147" s="878">
        <v>1.33</v>
      </c>
      <c r="AB147" s="878">
        <v>1.33</v>
      </c>
      <c r="AC147" s="878">
        <v>0</v>
      </c>
      <c r="AD147" s="878">
        <v>1.2</v>
      </c>
      <c r="AE147" s="878">
        <v>1.2</v>
      </c>
      <c r="AF147" s="878">
        <v>1.2</v>
      </c>
      <c r="AG147" s="878">
        <v>1.2</v>
      </c>
      <c r="AH147" s="878">
        <v>1.2</v>
      </c>
      <c r="AI147" s="878">
        <v>1.2</v>
      </c>
      <c r="AJ147" s="878">
        <v>1.2</v>
      </c>
      <c r="AK147" s="879">
        <v>1.2</v>
      </c>
      <c r="AL147" s="400"/>
      <c r="AM147" s="431">
        <f t="shared" ref="AM147:AM148" si="87">Z147*AL147</f>
        <v>0</v>
      </c>
      <c r="AN147" s="400"/>
      <c r="AO147" s="237">
        <f t="shared" ref="AO147:AO148" si="88">AA147*AN147</f>
        <v>0</v>
      </c>
      <c r="AP147" s="403"/>
      <c r="AQ147" s="431">
        <f t="shared" si="75"/>
        <v>0</v>
      </c>
      <c r="AR147" s="403"/>
      <c r="AS147" s="431">
        <f t="shared" si="78"/>
        <v>0</v>
      </c>
      <c r="AT147" s="386"/>
      <c r="AU147" s="237">
        <f t="shared" si="79"/>
        <v>0</v>
      </c>
      <c r="AV147" s="386"/>
      <c r="AW147" s="237">
        <f t="shared" si="80"/>
        <v>0</v>
      </c>
      <c r="AX147" s="386"/>
      <c r="AY147" s="237">
        <f t="shared" si="81"/>
        <v>0</v>
      </c>
      <c r="AZ147" s="386"/>
      <c r="BA147" s="237">
        <f t="shared" si="82"/>
        <v>0</v>
      </c>
      <c r="BB147" s="386"/>
      <c r="BC147" s="237">
        <f t="shared" si="83"/>
        <v>0</v>
      </c>
      <c r="BD147" s="386"/>
      <c r="BE147" s="237">
        <f t="shared" si="84"/>
        <v>0</v>
      </c>
      <c r="BF147" s="386"/>
      <c r="BG147" s="237">
        <f t="shared" si="85"/>
        <v>0</v>
      </c>
      <c r="BH147" s="386"/>
      <c r="BI147" s="449">
        <f t="shared" si="86"/>
        <v>0</v>
      </c>
      <c r="BJ147" s="871" t="s">
        <v>1697</v>
      </c>
      <c r="BK147" s="881" t="s">
        <v>994</v>
      </c>
      <c r="BL147" s="881" t="s">
        <v>868</v>
      </c>
      <c r="BM147" s="881" t="s">
        <v>1680</v>
      </c>
    </row>
    <row r="148" spans="1:65" ht="14.1" customHeight="1">
      <c r="A148" s="498" t="s">
        <v>1623</v>
      </c>
      <c r="B148" s="130" t="s">
        <v>160</v>
      </c>
      <c r="C148" s="129" t="s">
        <v>87</v>
      </c>
      <c r="D148" s="517" t="s">
        <v>538</v>
      </c>
      <c r="E148" s="518" t="s">
        <v>162</v>
      </c>
      <c r="F148" s="986"/>
      <c r="G148" s="110">
        <v>2026</v>
      </c>
      <c r="H148" s="178" t="s">
        <v>1653</v>
      </c>
      <c r="I148" s="178" t="s">
        <v>165</v>
      </c>
      <c r="J148" s="651">
        <v>15</v>
      </c>
      <c r="K148" s="880" t="s">
        <v>1681</v>
      </c>
      <c r="L148" s="880" t="s">
        <v>878</v>
      </c>
      <c r="M148" s="882" t="s">
        <v>881</v>
      </c>
      <c r="N148" s="875">
        <v>9.0299999999999994</v>
      </c>
      <c r="O148" s="876">
        <v>9.0299999999999994</v>
      </c>
      <c r="P148" s="876">
        <v>9.0299999999999994</v>
      </c>
      <c r="Q148" s="876">
        <v>9.0299999999999994</v>
      </c>
      <c r="R148" s="876">
        <v>9.6</v>
      </c>
      <c r="S148" s="876">
        <v>9.6</v>
      </c>
      <c r="T148" s="876">
        <v>9.6</v>
      </c>
      <c r="U148" s="876">
        <v>9.6</v>
      </c>
      <c r="V148" s="876">
        <v>9.6</v>
      </c>
      <c r="W148" s="876">
        <v>9.6</v>
      </c>
      <c r="X148" s="876">
        <v>9.6</v>
      </c>
      <c r="Y148" s="877">
        <v>9.6</v>
      </c>
      <c r="Z148" s="878">
        <v>1.33</v>
      </c>
      <c r="AA148" s="878">
        <v>1.33</v>
      </c>
      <c r="AB148" s="878">
        <v>1.33</v>
      </c>
      <c r="AC148" s="878">
        <v>0</v>
      </c>
      <c r="AD148" s="878">
        <v>1.2</v>
      </c>
      <c r="AE148" s="878">
        <v>1.2</v>
      </c>
      <c r="AF148" s="878">
        <v>1.2</v>
      </c>
      <c r="AG148" s="878">
        <v>1.2</v>
      </c>
      <c r="AH148" s="878">
        <v>1.2</v>
      </c>
      <c r="AI148" s="878">
        <v>1.2</v>
      </c>
      <c r="AJ148" s="878">
        <v>1.2</v>
      </c>
      <c r="AK148" s="879">
        <v>1.2</v>
      </c>
      <c r="AL148" s="400"/>
      <c r="AM148" s="431">
        <f t="shared" si="87"/>
        <v>0</v>
      </c>
      <c r="AN148" s="400"/>
      <c r="AO148" s="237">
        <f t="shared" si="88"/>
        <v>0</v>
      </c>
      <c r="AP148" s="403"/>
      <c r="AQ148" s="431">
        <f t="shared" si="75"/>
        <v>0</v>
      </c>
      <c r="AR148" s="403"/>
      <c r="AS148" s="431">
        <f t="shared" si="78"/>
        <v>0</v>
      </c>
      <c r="AT148" s="386"/>
      <c r="AU148" s="237">
        <f t="shared" si="79"/>
        <v>0</v>
      </c>
      <c r="AV148" s="386"/>
      <c r="AW148" s="237">
        <f t="shared" si="80"/>
        <v>0</v>
      </c>
      <c r="AX148" s="386"/>
      <c r="AY148" s="237">
        <f t="shared" si="81"/>
        <v>0</v>
      </c>
      <c r="AZ148" s="386"/>
      <c r="BA148" s="237">
        <f t="shared" si="82"/>
        <v>0</v>
      </c>
      <c r="BB148" s="386"/>
      <c r="BC148" s="237">
        <f t="shared" si="83"/>
        <v>0</v>
      </c>
      <c r="BD148" s="386"/>
      <c r="BE148" s="237">
        <f t="shared" si="84"/>
        <v>0</v>
      </c>
      <c r="BF148" s="386"/>
      <c r="BG148" s="237">
        <f t="shared" si="85"/>
        <v>0</v>
      </c>
      <c r="BH148" s="386"/>
      <c r="BI148" s="449">
        <f t="shared" si="86"/>
        <v>0</v>
      </c>
      <c r="BJ148" s="871" t="s">
        <v>1698</v>
      </c>
      <c r="BK148" s="881" t="s">
        <v>994</v>
      </c>
      <c r="BL148" s="881" t="s">
        <v>868</v>
      </c>
      <c r="BM148" s="881" t="s">
        <v>1683</v>
      </c>
    </row>
    <row r="149" spans="1:65" ht="14.25" customHeight="1">
      <c r="A149" s="498" t="s">
        <v>1623</v>
      </c>
      <c r="B149" s="130" t="s">
        <v>160</v>
      </c>
      <c r="C149" s="129" t="s">
        <v>87</v>
      </c>
      <c r="D149" s="517" t="s">
        <v>538</v>
      </c>
      <c r="E149" s="518" t="s">
        <v>162</v>
      </c>
      <c r="F149" s="986"/>
      <c r="G149" s="110">
        <v>2026</v>
      </c>
      <c r="H149" s="178" t="s">
        <v>1653</v>
      </c>
      <c r="I149" s="178" t="s">
        <v>165</v>
      </c>
      <c r="J149" s="651">
        <v>15</v>
      </c>
      <c r="K149" s="891" t="s">
        <v>1684</v>
      </c>
      <c r="L149" s="891" t="s">
        <v>878</v>
      </c>
      <c r="M149" s="892" t="s">
        <v>881</v>
      </c>
      <c r="N149" s="893">
        <v>9.0299999999999994</v>
      </c>
      <c r="O149" s="557">
        <v>9.0299999999999994</v>
      </c>
      <c r="P149" s="557">
        <v>9.0299999999999994</v>
      </c>
      <c r="Q149" s="557">
        <v>9.0299999999999994</v>
      </c>
      <c r="R149" s="557">
        <v>9.6</v>
      </c>
      <c r="S149" s="557">
        <v>9.6</v>
      </c>
      <c r="T149" s="557">
        <v>9.6</v>
      </c>
      <c r="U149" s="557">
        <v>9.6</v>
      </c>
      <c r="V149" s="557">
        <v>9.6</v>
      </c>
      <c r="W149" s="557">
        <v>9.6</v>
      </c>
      <c r="X149" s="557">
        <v>9.6</v>
      </c>
      <c r="Y149" s="894">
        <v>9.6</v>
      </c>
      <c r="Z149" s="780">
        <v>1.33</v>
      </c>
      <c r="AA149" s="780">
        <v>1.33</v>
      </c>
      <c r="AB149" s="780">
        <v>1.33</v>
      </c>
      <c r="AC149" s="780">
        <v>0</v>
      </c>
      <c r="AD149" s="780">
        <v>1.2</v>
      </c>
      <c r="AE149" s="780">
        <v>1.2</v>
      </c>
      <c r="AF149" s="780">
        <v>1.2</v>
      </c>
      <c r="AG149" s="780">
        <v>1.2</v>
      </c>
      <c r="AH149" s="780">
        <v>1.2</v>
      </c>
      <c r="AI149" s="780">
        <v>1.2</v>
      </c>
      <c r="AJ149" s="780">
        <v>1.2</v>
      </c>
      <c r="AK149" s="895">
        <v>1.2</v>
      </c>
      <c r="AL149" s="400"/>
      <c r="AM149" s="431">
        <f t="shared" si="76"/>
        <v>0</v>
      </c>
      <c r="AN149" s="400"/>
      <c r="AO149" s="237">
        <f t="shared" si="77"/>
        <v>0</v>
      </c>
      <c r="AP149" s="403"/>
      <c r="AQ149" s="431">
        <f t="shared" si="75"/>
        <v>0</v>
      </c>
      <c r="AR149" s="403"/>
      <c r="AS149" s="431">
        <f t="shared" si="78"/>
        <v>0</v>
      </c>
      <c r="AT149" s="386"/>
      <c r="AU149" s="237">
        <f t="shared" si="79"/>
        <v>0</v>
      </c>
      <c r="AV149" s="386"/>
      <c r="AW149" s="237">
        <f t="shared" si="80"/>
        <v>0</v>
      </c>
      <c r="AX149" s="386"/>
      <c r="AY149" s="237">
        <f t="shared" si="81"/>
        <v>0</v>
      </c>
      <c r="AZ149" s="386"/>
      <c r="BA149" s="237">
        <f t="shared" si="82"/>
        <v>0</v>
      </c>
      <c r="BB149" s="386"/>
      <c r="BC149" s="237">
        <f t="shared" si="83"/>
        <v>0</v>
      </c>
      <c r="BD149" s="386"/>
      <c r="BE149" s="237">
        <f t="shared" si="84"/>
        <v>0</v>
      </c>
      <c r="BF149" s="386"/>
      <c r="BG149" s="237">
        <f t="shared" si="85"/>
        <v>0</v>
      </c>
      <c r="BH149" s="386"/>
      <c r="BI149" s="449">
        <f t="shared" si="86"/>
        <v>0</v>
      </c>
      <c r="BJ149" s="898" t="s">
        <v>1699</v>
      </c>
      <c r="BK149" s="899" t="s">
        <v>994</v>
      </c>
      <c r="BL149" s="899" t="s">
        <v>868</v>
      </c>
      <c r="BM149" s="899" t="s">
        <v>1686</v>
      </c>
    </row>
    <row r="150" spans="1:65" ht="14.25" customHeight="1" thickBot="1">
      <c r="A150" s="493"/>
      <c r="B150" s="130"/>
      <c r="C150" s="129"/>
      <c r="D150" s="918"/>
      <c r="E150" s="919"/>
      <c r="F150" s="987"/>
      <c r="G150" s="104"/>
      <c r="H150" s="184" t="s">
        <v>477</v>
      </c>
      <c r="I150" s="184"/>
      <c r="J150" s="660"/>
      <c r="K150" s="184"/>
      <c r="L150" s="184"/>
      <c r="M150" s="652"/>
      <c r="N150" s="361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111"/>
      <c r="Z150" s="526"/>
      <c r="AA150" s="526"/>
      <c r="AB150" s="526"/>
      <c r="AC150" s="526"/>
      <c r="AD150" s="526"/>
      <c r="AE150" s="526"/>
      <c r="AF150" s="526"/>
      <c r="AG150" s="526"/>
      <c r="AH150" s="526"/>
      <c r="AI150" s="526"/>
      <c r="AJ150" s="526"/>
      <c r="AK150" s="798"/>
      <c r="AL150" s="568"/>
      <c r="AM150" s="432"/>
      <c r="AN150" s="568"/>
      <c r="AO150" s="440"/>
      <c r="AP150" s="425"/>
      <c r="AQ150" s="621"/>
      <c r="AR150" s="126"/>
      <c r="AS150" s="432"/>
      <c r="AT150" s="392"/>
      <c r="AU150" s="569"/>
      <c r="AV150" s="392"/>
      <c r="AW150" s="440"/>
      <c r="AX150" s="392"/>
      <c r="AY150" s="440"/>
      <c r="AZ150" s="392"/>
      <c r="BA150" s="440"/>
      <c r="BB150" s="392"/>
      <c r="BC150" s="440"/>
      <c r="BD150" s="392"/>
      <c r="BE150" s="440"/>
      <c r="BF150" s="392"/>
      <c r="BG150" s="440"/>
      <c r="BH150" s="392"/>
      <c r="BI150" s="570"/>
      <c r="BK150" s="599"/>
      <c r="BL150" s="599"/>
      <c r="BM150" s="599"/>
    </row>
    <row r="151" spans="1:65" ht="14.25" customHeight="1">
      <c r="A151" s="493" t="s">
        <v>1623</v>
      </c>
      <c r="B151" s="528" t="s">
        <v>160</v>
      </c>
      <c r="C151" s="529" t="s">
        <v>87</v>
      </c>
      <c r="D151" s="532" t="s">
        <v>579</v>
      </c>
      <c r="E151" s="531" t="s">
        <v>162</v>
      </c>
      <c r="F151" s="988">
        <v>200</v>
      </c>
      <c r="G151" s="110" t="s">
        <v>163</v>
      </c>
      <c r="H151" s="285" t="s">
        <v>230</v>
      </c>
      <c r="I151" s="178" t="s">
        <v>174</v>
      </c>
      <c r="J151" s="651">
        <v>14</v>
      </c>
      <c r="K151" s="178" t="s">
        <v>229</v>
      </c>
      <c r="L151" s="178" t="s">
        <v>167</v>
      </c>
      <c r="M151" s="467" t="s">
        <v>900</v>
      </c>
      <c r="N151" s="786">
        <v>3.5</v>
      </c>
      <c r="O151" s="824">
        <v>3.5</v>
      </c>
      <c r="P151" s="824">
        <v>3.5</v>
      </c>
      <c r="Q151" s="824">
        <v>3.5</v>
      </c>
      <c r="R151" s="824">
        <v>3.5</v>
      </c>
      <c r="S151" s="824">
        <v>3.5</v>
      </c>
      <c r="T151" s="824">
        <v>3.5</v>
      </c>
      <c r="U151" s="824">
        <v>3.5</v>
      </c>
      <c r="V151" s="824">
        <v>3.5</v>
      </c>
      <c r="W151" s="824">
        <v>3.5</v>
      </c>
      <c r="X151" s="824">
        <v>3.5</v>
      </c>
      <c r="Y151" s="800">
        <v>3.5</v>
      </c>
      <c r="Z151" s="353">
        <v>0.1</v>
      </c>
      <c r="AA151" s="354">
        <v>0.1</v>
      </c>
      <c r="AB151" s="354">
        <v>0.1</v>
      </c>
      <c r="AC151" s="354">
        <v>0</v>
      </c>
      <c r="AD151" s="354">
        <v>0</v>
      </c>
      <c r="AE151" s="354">
        <v>0</v>
      </c>
      <c r="AF151" s="354">
        <v>0</v>
      </c>
      <c r="AG151" s="354">
        <v>0</v>
      </c>
      <c r="AH151" s="354">
        <v>0</v>
      </c>
      <c r="AI151" s="354">
        <v>0</v>
      </c>
      <c r="AJ151" s="354">
        <v>0</v>
      </c>
      <c r="AK151" s="797">
        <v>0</v>
      </c>
      <c r="AL151" s="787"/>
      <c r="AM151" s="431">
        <f t="shared" ref="AM151:AM172" si="89">Z151*AL151</f>
        <v>0</v>
      </c>
      <c r="AN151" s="386"/>
      <c r="AO151" s="237">
        <f t="shared" ref="AO151:AO172" si="90">AA151*AN151</f>
        <v>0</v>
      </c>
      <c r="AP151" s="403"/>
      <c r="AQ151" s="431">
        <f t="shared" ref="AQ151:AQ172" si="91">AB151*AP151</f>
        <v>0</v>
      </c>
      <c r="AR151" s="386"/>
      <c r="AS151" s="431">
        <f t="shared" ref="AS151:AS172" si="92">AC151*AR151</f>
        <v>0</v>
      </c>
      <c r="AT151" s="386"/>
      <c r="AU151" s="431">
        <f t="shared" ref="AU151:AU172" si="93">AD151*AT151</f>
        <v>0</v>
      </c>
      <c r="AV151" s="386"/>
      <c r="AW151" s="431">
        <f t="shared" ref="AW151:AW172" si="94">AE151*AV151</f>
        <v>0</v>
      </c>
      <c r="AX151" s="386"/>
      <c r="AY151" s="431">
        <f t="shared" ref="AY151:AY172" si="95">AF151*AX151</f>
        <v>0</v>
      </c>
      <c r="AZ151" s="386"/>
      <c r="BA151" s="431">
        <f t="shared" ref="BA151:BA172" si="96">AZ151*AG151</f>
        <v>0</v>
      </c>
      <c r="BB151" s="385"/>
      <c r="BC151" s="431">
        <f t="shared" ref="BC151:BC172" si="97">AH151*BB151</f>
        <v>0</v>
      </c>
      <c r="BD151" s="385"/>
      <c r="BE151" s="431">
        <f t="shared" ref="BE151:BE172" si="98">AI151*BD151</f>
        <v>0</v>
      </c>
      <c r="BF151" s="385"/>
      <c r="BG151" s="431">
        <f t="shared" ref="BG151:BG172" si="99">AJ151*BF151</f>
        <v>0</v>
      </c>
      <c r="BH151" s="385"/>
      <c r="BI151" s="445">
        <f t="shared" ref="BI151:BI172" si="100">AK151*BH151</f>
        <v>0</v>
      </c>
      <c r="BJ151" s="317" t="s">
        <v>1017</v>
      </c>
      <c r="BK151" s="599"/>
      <c r="BL151" s="599" t="s">
        <v>868</v>
      </c>
      <c r="BM151" s="599" t="s">
        <v>1018</v>
      </c>
    </row>
    <row r="152" spans="1:65" ht="14.25" customHeight="1">
      <c r="A152" s="498" t="s">
        <v>1623</v>
      </c>
      <c r="B152" s="528" t="s">
        <v>160</v>
      </c>
      <c r="C152" s="529" t="s">
        <v>87</v>
      </c>
      <c r="D152" s="530" t="s">
        <v>579</v>
      </c>
      <c r="E152" s="531" t="s">
        <v>162</v>
      </c>
      <c r="F152" s="988"/>
      <c r="G152" s="110" t="s">
        <v>163</v>
      </c>
      <c r="H152" s="285" t="s">
        <v>230</v>
      </c>
      <c r="I152" s="178" t="s">
        <v>174</v>
      </c>
      <c r="J152" s="651">
        <v>14</v>
      </c>
      <c r="K152" s="178" t="s">
        <v>166</v>
      </c>
      <c r="L152" s="178" t="s">
        <v>167</v>
      </c>
      <c r="M152" s="467" t="s">
        <v>900</v>
      </c>
      <c r="N152" s="351">
        <v>5.25</v>
      </c>
      <c r="O152" s="147">
        <v>5.25</v>
      </c>
      <c r="P152" s="147">
        <v>5.25</v>
      </c>
      <c r="Q152" s="147">
        <v>5.25</v>
      </c>
      <c r="R152" s="147">
        <v>5.25</v>
      </c>
      <c r="S152" s="147">
        <v>5.25</v>
      </c>
      <c r="T152" s="147">
        <v>5.25</v>
      </c>
      <c r="U152" s="147">
        <v>5.25</v>
      </c>
      <c r="V152" s="147">
        <v>5.25</v>
      </c>
      <c r="W152" s="147">
        <v>5.25</v>
      </c>
      <c r="X152" s="147">
        <v>5.25</v>
      </c>
      <c r="Y152" s="116">
        <v>5.25</v>
      </c>
      <c r="Z152" s="355">
        <v>0</v>
      </c>
      <c r="AA152" s="225">
        <v>0</v>
      </c>
      <c r="AB152" s="225">
        <v>0</v>
      </c>
      <c r="AC152" s="225">
        <v>0</v>
      </c>
      <c r="AD152" s="225">
        <v>0</v>
      </c>
      <c r="AE152" s="225">
        <v>0</v>
      </c>
      <c r="AF152" s="225">
        <v>0</v>
      </c>
      <c r="AG152" s="225">
        <v>0</v>
      </c>
      <c r="AH152" s="225">
        <v>0</v>
      </c>
      <c r="AI152" s="225">
        <v>0</v>
      </c>
      <c r="AJ152" s="225">
        <v>0</v>
      </c>
      <c r="AK152" s="799">
        <v>0</v>
      </c>
      <c r="AL152" s="787"/>
      <c r="AM152" s="431">
        <f t="shared" si="89"/>
        <v>0</v>
      </c>
      <c r="AN152" s="386"/>
      <c r="AO152" s="237">
        <f t="shared" si="90"/>
        <v>0</v>
      </c>
      <c r="AP152" s="403"/>
      <c r="AQ152" s="431">
        <f t="shared" si="91"/>
        <v>0</v>
      </c>
      <c r="AR152" s="386"/>
      <c r="AS152" s="431">
        <f t="shared" si="92"/>
        <v>0</v>
      </c>
      <c r="AT152" s="386"/>
      <c r="AU152" s="430">
        <f t="shared" si="93"/>
        <v>0</v>
      </c>
      <c r="AV152" s="386"/>
      <c r="AW152" s="431">
        <f t="shared" si="94"/>
        <v>0</v>
      </c>
      <c r="AX152" s="386"/>
      <c r="AY152" s="431">
        <f t="shared" si="95"/>
        <v>0</v>
      </c>
      <c r="AZ152" s="386"/>
      <c r="BA152" s="431">
        <f t="shared" si="96"/>
        <v>0</v>
      </c>
      <c r="BB152" s="386"/>
      <c r="BC152" s="431">
        <f t="shared" si="97"/>
        <v>0</v>
      </c>
      <c r="BD152" s="386"/>
      <c r="BE152" s="431">
        <f t="shared" si="98"/>
        <v>0</v>
      </c>
      <c r="BF152" s="386"/>
      <c r="BG152" s="431">
        <f t="shared" si="99"/>
        <v>0</v>
      </c>
      <c r="BH152" s="386"/>
      <c r="BI152" s="445">
        <f t="shared" si="100"/>
        <v>0</v>
      </c>
      <c r="BJ152" s="317" t="s">
        <v>1019</v>
      </c>
      <c r="BK152" s="599"/>
      <c r="BL152" s="599" t="s">
        <v>868</v>
      </c>
      <c r="BM152" s="599" t="s">
        <v>1020</v>
      </c>
    </row>
    <row r="153" spans="1:65" ht="14.25" customHeight="1">
      <c r="A153" s="493" t="s">
        <v>1623</v>
      </c>
      <c r="B153" s="528" t="s">
        <v>160</v>
      </c>
      <c r="C153" s="529" t="s">
        <v>87</v>
      </c>
      <c r="D153" s="530" t="s">
        <v>579</v>
      </c>
      <c r="E153" s="531" t="s">
        <v>162</v>
      </c>
      <c r="F153" s="988"/>
      <c r="G153" s="110" t="s">
        <v>163</v>
      </c>
      <c r="H153" s="285" t="s">
        <v>230</v>
      </c>
      <c r="I153" s="178" t="s">
        <v>165</v>
      </c>
      <c r="J153" s="651">
        <v>14</v>
      </c>
      <c r="K153" s="178" t="s">
        <v>229</v>
      </c>
      <c r="L153" s="178" t="s">
        <v>167</v>
      </c>
      <c r="M153" s="467" t="s">
        <v>900</v>
      </c>
      <c r="N153" s="351">
        <v>10</v>
      </c>
      <c r="O153" s="147">
        <v>10</v>
      </c>
      <c r="P153" s="147">
        <v>10</v>
      </c>
      <c r="Q153" s="147">
        <v>10</v>
      </c>
      <c r="R153" s="147">
        <v>10</v>
      </c>
      <c r="S153" s="147">
        <v>10</v>
      </c>
      <c r="T153" s="147">
        <v>10</v>
      </c>
      <c r="U153" s="147">
        <v>10</v>
      </c>
      <c r="V153" s="147">
        <v>10</v>
      </c>
      <c r="W153" s="147">
        <v>10</v>
      </c>
      <c r="X153" s="147">
        <v>10</v>
      </c>
      <c r="Y153" s="116">
        <v>10</v>
      </c>
      <c r="Z153" s="355">
        <v>0.32</v>
      </c>
      <c r="AA153" s="225">
        <v>0.32</v>
      </c>
      <c r="AB153" s="225">
        <v>0.32</v>
      </c>
      <c r="AC153" s="225">
        <v>0</v>
      </c>
      <c r="AD153" s="225">
        <v>0</v>
      </c>
      <c r="AE153" s="225">
        <v>0</v>
      </c>
      <c r="AF153" s="225">
        <v>0</v>
      </c>
      <c r="AG153" s="225">
        <v>0</v>
      </c>
      <c r="AH153" s="225">
        <v>0</v>
      </c>
      <c r="AI153" s="225">
        <v>0</v>
      </c>
      <c r="AJ153" s="225">
        <v>0</v>
      </c>
      <c r="AK153" s="799">
        <v>0</v>
      </c>
      <c r="AL153" s="787"/>
      <c r="AM153" s="431">
        <f t="shared" si="89"/>
        <v>0</v>
      </c>
      <c r="AN153" s="386"/>
      <c r="AO153" s="237">
        <f t="shared" si="90"/>
        <v>0</v>
      </c>
      <c r="AP153" s="403"/>
      <c r="AQ153" s="431">
        <f t="shared" si="91"/>
        <v>0</v>
      </c>
      <c r="AR153" s="386"/>
      <c r="AS153" s="431">
        <f t="shared" si="92"/>
        <v>0</v>
      </c>
      <c r="AT153" s="386"/>
      <c r="AU153" s="430">
        <f t="shared" si="93"/>
        <v>0</v>
      </c>
      <c r="AV153" s="386"/>
      <c r="AW153" s="431">
        <f t="shared" si="94"/>
        <v>0</v>
      </c>
      <c r="AX153" s="386"/>
      <c r="AY153" s="431">
        <f t="shared" si="95"/>
        <v>0</v>
      </c>
      <c r="AZ153" s="386"/>
      <c r="BA153" s="431">
        <f t="shared" si="96"/>
        <v>0</v>
      </c>
      <c r="BB153" s="386"/>
      <c r="BC153" s="431">
        <f t="shared" si="97"/>
        <v>0</v>
      </c>
      <c r="BD153" s="386"/>
      <c r="BE153" s="431">
        <f t="shared" si="98"/>
        <v>0</v>
      </c>
      <c r="BF153" s="386"/>
      <c r="BG153" s="431">
        <f t="shared" si="99"/>
        <v>0</v>
      </c>
      <c r="BH153" s="386"/>
      <c r="BI153" s="445">
        <f t="shared" si="100"/>
        <v>0</v>
      </c>
      <c r="BJ153" s="317" t="s">
        <v>1021</v>
      </c>
      <c r="BK153" s="599"/>
      <c r="BL153" s="599" t="s">
        <v>868</v>
      </c>
      <c r="BM153" s="599" t="s">
        <v>1022</v>
      </c>
    </row>
    <row r="154" spans="1:65" ht="14.25" customHeight="1">
      <c r="A154" s="498" t="s">
        <v>1623</v>
      </c>
      <c r="B154" s="528" t="s">
        <v>160</v>
      </c>
      <c r="C154" s="529" t="s">
        <v>87</v>
      </c>
      <c r="D154" s="532" t="s">
        <v>579</v>
      </c>
      <c r="E154" s="531" t="s">
        <v>162</v>
      </c>
      <c r="F154" s="988"/>
      <c r="G154" s="110" t="s">
        <v>163</v>
      </c>
      <c r="H154" s="285" t="s">
        <v>230</v>
      </c>
      <c r="I154" s="178" t="s">
        <v>165</v>
      </c>
      <c r="J154" s="651">
        <v>14</v>
      </c>
      <c r="K154" s="178" t="s">
        <v>166</v>
      </c>
      <c r="L154" s="178" t="s">
        <v>167</v>
      </c>
      <c r="M154" s="467" t="s">
        <v>900</v>
      </c>
      <c r="N154" s="351">
        <v>10</v>
      </c>
      <c r="O154" s="147">
        <v>10</v>
      </c>
      <c r="P154" s="147">
        <v>10</v>
      </c>
      <c r="Q154" s="147">
        <v>10</v>
      </c>
      <c r="R154" s="147">
        <v>10</v>
      </c>
      <c r="S154" s="147">
        <v>10</v>
      </c>
      <c r="T154" s="147">
        <v>10</v>
      </c>
      <c r="U154" s="147">
        <v>10</v>
      </c>
      <c r="V154" s="147">
        <v>10</v>
      </c>
      <c r="W154" s="147">
        <v>10</v>
      </c>
      <c r="X154" s="147">
        <v>10</v>
      </c>
      <c r="Y154" s="116">
        <v>10</v>
      </c>
      <c r="Z154" s="355">
        <v>0.32</v>
      </c>
      <c r="AA154" s="225">
        <v>0.32</v>
      </c>
      <c r="AB154" s="225">
        <v>0.32</v>
      </c>
      <c r="AC154" s="225">
        <v>0</v>
      </c>
      <c r="AD154" s="225">
        <v>0</v>
      </c>
      <c r="AE154" s="225">
        <v>0</v>
      </c>
      <c r="AF154" s="225">
        <v>0</v>
      </c>
      <c r="AG154" s="225">
        <v>0</v>
      </c>
      <c r="AH154" s="225">
        <v>0</v>
      </c>
      <c r="AI154" s="225">
        <v>0</v>
      </c>
      <c r="AJ154" s="225">
        <v>0</v>
      </c>
      <c r="AK154" s="799">
        <v>0</v>
      </c>
      <c r="AL154" s="787"/>
      <c r="AM154" s="431">
        <f t="shared" si="89"/>
        <v>0</v>
      </c>
      <c r="AN154" s="386"/>
      <c r="AO154" s="237">
        <f t="shared" si="90"/>
        <v>0</v>
      </c>
      <c r="AP154" s="403"/>
      <c r="AQ154" s="431">
        <f t="shared" si="91"/>
        <v>0</v>
      </c>
      <c r="AR154" s="386"/>
      <c r="AS154" s="431">
        <f t="shared" si="92"/>
        <v>0</v>
      </c>
      <c r="AT154" s="386"/>
      <c r="AU154" s="431">
        <f t="shared" si="93"/>
        <v>0</v>
      </c>
      <c r="AV154" s="386"/>
      <c r="AW154" s="431">
        <f t="shared" si="94"/>
        <v>0</v>
      </c>
      <c r="AX154" s="386"/>
      <c r="AY154" s="431">
        <f t="shared" si="95"/>
        <v>0</v>
      </c>
      <c r="AZ154" s="386"/>
      <c r="BA154" s="431">
        <f t="shared" si="96"/>
        <v>0</v>
      </c>
      <c r="BB154" s="385"/>
      <c r="BC154" s="431">
        <f t="shared" si="97"/>
        <v>0</v>
      </c>
      <c r="BD154" s="385"/>
      <c r="BE154" s="431">
        <f t="shared" si="98"/>
        <v>0</v>
      </c>
      <c r="BF154" s="385"/>
      <c r="BG154" s="431">
        <f t="shared" si="99"/>
        <v>0</v>
      </c>
      <c r="BH154" s="385"/>
      <c r="BI154" s="445">
        <f t="shared" si="100"/>
        <v>0</v>
      </c>
      <c r="BJ154" s="317" t="s">
        <v>1023</v>
      </c>
      <c r="BK154" s="599"/>
      <c r="BL154" s="599" t="s">
        <v>868</v>
      </c>
      <c r="BM154" s="599" t="s">
        <v>1024</v>
      </c>
    </row>
    <row r="155" spans="1:65" ht="14.25" customHeight="1">
      <c r="A155" s="493" t="s">
        <v>1623</v>
      </c>
      <c r="B155" s="528" t="s">
        <v>160</v>
      </c>
      <c r="C155" s="529" t="s">
        <v>87</v>
      </c>
      <c r="D155" s="532" t="s">
        <v>579</v>
      </c>
      <c r="E155" s="531" t="s">
        <v>162</v>
      </c>
      <c r="F155" s="988"/>
      <c r="G155" s="110" t="s">
        <v>163</v>
      </c>
      <c r="H155" s="178" t="s">
        <v>233</v>
      </c>
      <c r="I155" s="178" t="s">
        <v>174</v>
      </c>
      <c r="J155" s="651">
        <v>14</v>
      </c>
      <c r="K155" s="178" t="s">
        <v>254</v>
      </c>
      <c r="L155" s="169" t="s">
        <v>167</v>
      </c>
      <c r="M155" s="467" t="s">
        <v>870</v>
      </c>
      <c r="N155" s="786">
        <v>3.4</v>
      </c>
      <c r="O155" s="824">
        <v>3.4</v>
      </c>
      <c r="P155" s="824">
        <v>3.4</v>
      </c>
      <c r="Q155" s="824">
        <v>3.4</v>
      </c>
      <c r="R155" s="824">
        <v>4</v>
      </c>
      <c r="S155" s="824">
        <v>4</v>
      </c>
      <c r="T155" s="824">
        <v>4</v>
      </c>
      <c r="U155" s="824">
        <v>4</v>
      </c>
      <c r="V155" s="824">
        <v>4</v>
      </c>
      <c r="W155" s="824">
        <v>4</v>
      </c>
      <c r="X155" s="824">
        <v>4</v>
      </c>
      <c r="Y155" s="800">
        <v>4</v>
      </c>
      <c r="Z155" s="355">
        <v>0.2</v>
      </c>
      <c r="AA155" s="225">
        <v>0.2</v>
      </c>
      <c r="AB155" s="225">
        <v>0.2</v>
      </c>
      <c r="AC155" s="225">
        <v>0</v>
      </c>
      <c r="AD155" s="225">
        <v>0.16</v>
      </c>
      <c r="AE155" s="225">
        <v>0.16</v>
      </c>
      <c r="AF155" s="225">
        <v>0.16</v>
      </c>
      <c r="AG155" s="225">
        <v>0.16</v>
      </c>
      <c r="AH155" s="225">
        <v>0.16</v>
      </c>
      <c r="AI155" s="225">
        <v>0.16</v>
      </c>
      <c r="AJ155" s="225">
        <v>0.16</v>
      </c>
      <c r="AK155" s="799">
        <v>0.16</v>
      </c>
      <c r="AL155" s="787"/>
      <c r="AM155" s="431">
        <f t="shared" si="89"/>
        <v>0</v>
      </c>
      <c r="AN155" s="386"/>
      <c r="AO155" s="237">
        <f t="shared" si="90"/>
        <v>0</v>
      </c>
      <c r="AP155" s="403"/>
      <c r="AQ155" s="431">
        <f t="shared" si="91"/>
        <v>0</v>
      </c>
      <c r="AR155" s="386"/>
      <c r="AS155" s="431">
        <f t="shared" si="92"/>
        <v>0</v>
      </c>
      <c r="AT155" s="386"/>
      <c r="AU155" s="431">
        <f t="shared" si="93"/>
        <v>0</v>
      </c>
      <c r="AV155" s="386"/>
      <c r="AW155" s="431">
        <f t="shared" si="94"/>
        <v>0</v>
      </c>
      <c r="AX155" s="386"/>
      <c r="AY155" s="431">
        <f t="shared" si="95"/>
        <v>0</v>
      </c>
      <c r="AZ155" s="386"/>
      <c r="BA155" s="431">
        <f t="shared" si="96"/>
        <v>0</v>
      </c>
      <c r="BB155" s="385"/>
      <c r="BC155" s="431">
        <f t="shared" si="97"/>
        <v>0</v>
      </c>
      <c r="BD155" s="385"/>
      <c r="BE155" s="431">
        <f t="shared" si="98"/>
        <v>0</v>
      </c>
      <c r="BF155" s="385"/>
      <c r="BG155" s="431">
        <f t="shared" si="99"/>
        <v>0</v>
      </c>
      <c r="BH155" s="385"/>
      <c r="BI155" s="445">
        <f t="shared" si="100"/>
        <v>0</v>
      </c>
      <c r="BJ155" s="317" t="s">
        <v>1025</v>
      </c>
      <c r="BK155" s="599"/>
      <c r="BL155" s="599" t="s">
        <v>868</v>
      </c>
      <c r="BM155" s="599" t="s">
        <v>1026</v>
      </c>
    </row>
    <row r="156" spans="1:65" ht="14.25" customHeight="1">
      <c r="A156" s="498" t="s">
        <v>1623</v>
      </c>
      <c r="B156" s="528" t="s">
        <v>160</v>
      </c>
      <c r="C156" s="529" t="s">
        <v>87</v>
      </c>
      <c r="D156" s="532" t="s">
        <v>579</v>
      </c>
      <c r="E156" s="531" t="s">
        <v>162</v>
      </c>
      <c r="F156" s="988"/>
      <c r="G156" s="110" t="s">
        <v>163</v>
      </c>
      <c r="H156" s="178" t="s">
        <v>233</v>
      </c>
      <c r="I156" s="178" t="s">
        <v>174</v>
      </c>
      <c r="J156" s="651">
        <v>14</v>
      </c>
      <c r="K156" s="178" t="s">
        <v>235</v>
      </c>
      <c r="L156" s="169" t="s">
        <v>167</v>
      </c>
      <c r="M156" s="467" t="s">
        <v>870</v>
      </c>
      <c r="N156" s="786">
        <v>3.4</v>
      </c>
      <c r="O156" s="824">
        <v>3.4</v>
      </c>
      <c r="P156" s="824">
        <v>3.4</v>
      </c>
      <c r="Q156" s="824">
        <v>3.4</v>
      </c>
      <c r="R156" s="824">
        <v>4</v>
      </c>
      <c r="S156" s="824">
        <v>4</v>
      </c>
      <c r="T156" s="824">
        <v>4</v>
      </c>
      <c r="U156" s="824">
        <v>4</v>
      </c>
      <c r="V156" s="824">
        <v>4</v>
      </c>
      <c r="W156" s="824">
        <v>4</v>
      </c>
      <c r="X156" s="824">
        <v>4</v>
      </c>
      <c r="Y156" s="800">
        <v>4</v>
      </c>
      <c r="Z156" s="355">
        <v>0.2</v>
      </c>
      <c r="AA156" s="225">
        <v>0.2</v>
      </c>
      <c r="AB156" s="225">
        <v>0.2</v>
      </c>
      <c r="AC156" s="225">
        <v>0</v>
      </c>
      <c r="AD156" s="225">
        <v>0.16</v>
      </c>
      <c r="AE156" s="225">
        <v>0.16</v>
      </c>
      <c r="AF156" s="225">
        <v>0.16</v>
      </c>
      <c r="AG156" s="225">
        <v>0.16</v>
      </c>
      <c r="AH156" s="225">
        <v>0.16</v>
      </c>
      <c r="AI156" s="225">
        <v>0.16</v>
      </c>
      <c r="AJ156" s="225">
        <v>0.16</v>
      </c>
      <c r="AK156" s="799">
        <v>0.16</v>
      </c>
      <c r="AL156" s="787"/>
      <c r="AM156" s="431">
        <f t="shared" si="89"/>
        <v>0</v>
      </c>
      <c r="AN156" s="386"/>
      <c r="AO156" s="237">
        <f t="shared" si="90"/>
        <v>0</v>
      </c>
      <c r="AP156" s="403"/>
      <c r="AQ156" s="431">
        <f t="shared" si="91"/>
        <v>0</v>
      </c>
      <c r="AR156" s="386"/>
      <c r="AS156" s="431">
        <f t="shared" si="92"/>
        <v>0</v>
      </c>
      <c r="AT156" s="386"/>
      <c r="AU156" s="431">
        <f t="shared" si="93"/>
        <v>0</v>
      </c>
      <c r="AV156" s="386"/>
      <c r="AW156" s="431">
        <f t="shared" si="94"/>
        <v>0</v>
      </c>
      <c r="AX156" s="386"/>
      <c r="AY156" s="431">
        <f t="shared" si="95"/>
        <v>0</v>
      </c>
      <c r="AZ156" s="386"/>
      <c r="BA156" s="431">
        <f t="shared" si="96"/>
        <v>0</v>
      </c>
      <c r="BB156" s="385"/>
      <c r="BC156" s="431">
        <f t="shared" si="97"/>
        <v>0</v>
      </c>
      <c r="BD156" s="385"/>
      <c r="BE156" s="431">
        <f t="shared" si="98"/>
        <v>0</v>
      </c>
      <c r="BF156" s="385"/>
      <c r="BG156" s="431">
        <f t="shared" si="99"/>
        <v>0</v>
      </c>
      <c r="BH156" s="385"/>
      <c r="BI156" s="445">
        <f t="shared" si="100"/>
        <v>0</v>
      </c>
      <c r="BJ156" s="317" t="s">
        <v>1027</v>
      </c>
      <c r="BK156" s="599"/>
      <c r="BL156" s="599" t="s">
        <v>868</v>
      </c>
      <c r="BM156" s="599" t="s">
        <v>1028</v>
      </c>
    </row>
    <row r="157" spans="1:65" ht="14.25" customHeight="1">
      <c r="A157" s="493" t="s">
        <v>1623</v>
      </c>
      <c r="B157" s="528" t="s">
        <v>160</v>
      </c>
      <c r="C157" s="529" t="s">
        <v>87</v>
      </c>
      <c r="D157" s="530" t="s">
        <v>579</v>
      </c>
      <c r="E157" s="531" t="s">
        <v>162</v>
      </c>
      <c r="F157" s="988"/>
      <c r="G157" s="110" t="s">
        <v>163</v>
      </c>
      <c r="H157" s="178" t="s">
        <v>233</v>
      </c>
      <c r="I157" s="178" t="s">
        <v>174</v>
      </c>
      <c r="J157" s="651">
        <v>14</v>
      </c>
      <c r="K157" s="178" t="s">
        <v>166</v>
      </c>
      <c r="L157" s="178" t="s">
        <v>878</v>
      </c>
      <c r="M157" s="467" t="s">
        <v>881</v>
      </c>
      <c r="N157" s="351">
        <v>4.8</v>
      </c>
      <c r="O157" s="147">
        <v>4.8</v>
      </c>
      <c r="P157" s="147">
        <v>4.7</v>
      </c>
      <c r="Q157" s="147">
        <v>4.7</v>
      </c>
      <c r="R157" s="147">
        <v>5.35</v>
      </c>
      <c r="S157" s="147">
        <v>5.35</v>
      </c>
      <c r="T157" s="147">
        <v>5.35</v>
      </c>
      <c r="U157" s="147">
        <v>5.35</v>
      </c>
      <c r="V157" s="147">
        <v>5.35</v>
      </c>
      <c r="W157" s="147">
        <v>5.35</v>
      </c>
      <c r="X157" s="147">
        <v>5.35</v>
      </c>
      <c r="Y157" s="116">
        <v>5.35</v>
      </c>
      <c r="Z157" s="355">
        <v>0.3</v>
      </c>
      <c r="AA157" s="225">
        <v>0.3</v>
      </c>
      <c r="AB157" s="225">
        <v>0.2</v>
      </c>
      <c r="AC157" s="225">
        <v>0</v>
      </c>
      <c r="AD157" s="225">
        <v>0.21</v>
      </c>
      <c r="AE157" s="225">
        <v>0.21</v>
      </c>
      <c r="AF157" s="225">
        <v>0.21</v>
      </c>
      <c r="AG157" s="225">
        <v>0.21</v>
      </c>
      <c r="AH157" s="225">
        <v>0.21</v>
      </c>
      <c r="AI157" s="225">
        <v>0.21</v>
      </c>
      <c r="AJ157" s="225">
        <v>0.21</v>
      </c>
      <c r="AK157" s="799">
        <v>0.21</v>
      </c>
      <c r="AL157" s="787"/>
      <c r="AM157" s="431">
        <f t="shared" si="89"/>
        <v>0</v>
      </c>
      <c r="AN157" s="386"/>
      <c r="AO157" s="237">
        <f t="shared" si="90"/>
        <v>0</v>
      </c>
      <c r="AP157" s="403"/>
      <c r="AQ157" s="431">
        <f t="shared" si="91"/>
        <v>0</v>
      </c>
      <c r="AR157" s="386"/>
      <c r="AS157" s="431">
        <f t="shared" si="92"/>
        <v>0</v>
      </c>
      <c r="AT157" s="386"/>
      <c r="AU157" s="431">
        <f t="shared" si="93"/>
        <v>0</v>
      </c>
      <c r="AV157" s="386"/>
      <c r="AW157" s="431">
        <f t="shared" si="94"/>
        <v>0</v>
      </c>
      <c r="AX157" s="386"/>
      <c r="AY157" s="431">
        <f t="shared" si="95"/>
        <v>0</v>
      </c>
      <c r="AZ157" s="386"/>
      <c r="BA157" s="431">
        <f t="shared" si="96"/>
        <v>0</v>
      </c>
      <c r="BB157" s="385"/>
      <c r="BC157" s="431">
        <f t="shared" si="97"/>
        <v>0</v>
      </c>
      <c r="BD157" s="385"/>
      <c r="BE157" s="431">
        <f t="shared" si="98"/>
        <v>0</v>
      </c>
      <c r="BF157" s="385"/>
      <c r="BG157" s="431">
        <f t="shared" si="99"/>
        <v>0</v>
      </c>
      <c r="BH157" s="385"/>
      <c r="BI157" s="445">
        <f t="shared" si="100"/>
        <v>0</v>
      </c>
      <c r="BJ157" s="317" t="s">
        <v>1030</v>
      </c>
      <c r="BK157" s="599"/>
      <c r="BL157" s="599" t="s">
        <v>868</v>
      </c>
      <c r="BM157" s="599" t="s">
        <v>1031</v>
      </c>
    </row>
    <row r="158" spans="1:65" ht="14.25" customHeight="1">
      <c r="A158" s="498" t="s">
        <v>1623</v>
      </c>
      <c r="B158" s="528" t="s">
        <v>160</v>
      </c>
      <c r="C158" s="529" t="s">
        <v>87</v>
      </c>
      <c r="D158" s="530" t="s">
        <v>579</v>
      </c>
      <c r="E158" s="531" t="s">
        <v>162</v>
      </c>
      <c r="F158" s="988"/>
      <c r="G158" s="110" t="s">
        <v>163</v>
      </c>
      <c r="H158" s="178" t="s">
        <v>233</v>
      </c>
      <c r="I158" s="178" t="s">
        <v>174</v>
      </c>
      <c r="J158" s="651">
        <v>14</v>
      </c>
      <c r="K158" s="178" t="s">
        <v>166</v>
      </c>
      <c r="L158" s="178" t="s">
        <v>167</v>
      </c>
      <c r="M158" s="467" t="s">
        <v>870</v>
      </c>
      <c r="N158" s="351">
        <v>4.8</v>
      </c>
      <c r="O158" s="147">
        <v>4.8</v>
      </c>
      <c r="P158" s="147">
        <v>4.7</v>
      </c>
      <c r="Q158" s="147">
        <v>4.7</v>
      </c>
      <c r="R158" s="147">
        <v>5.35</v>
      </c>
      <c r="S158" s="147">
        <v>5.35</v>
      </c>
      <c r="T158" s="147">
        <v>5.35</v>
      </c>
      <c r="U158" s="147">
        <v>5.35</v>
      </c>
      <c r="V158" s="147">
        <v>5.35</v>
      </c>
      <c r="W158" s="147">
        <v>5.35</v>
      </c>
      <c r="X158" s="147">
        <v>5.35</v>
      </c>
      <c r="Y158" s="116">
        <v>5.35</v>
      </c>
      <c r="Z158" s="355">
        <v>0.3</v>
      </c>
      <c r="AA158" s="225">
        <v>0.3</v>
      </c>
      <c r="AB158" s="225">
        <v>0.2</v>
      </c>
      <c r="AC158" s="225">
        <v>0</v>
      </c>
      <c r="AD158" s="225">
        <v>0.21</v>
      </c>
      <c r="AE158" s="225">
        <v>0.21</v>
      </c>
      <c r="AF158" s="225">
        <v>0.21</v>
      </c>
      <c r="AG158" s="225">
        <v>0.21</v>
      </c>
      <c r="AH158" s="225">
        <v>0.21</v>
      </c>
      <c r="AI158" s="225">
        <v>0.21</v>
      </c>
      <c r="AJ158" s="225">
        <v>0.21</v>
      </c>
      <c r="AK158" s="799">
        <v>0.21</v>
      </c>
      <c r="AL158" s="787"/>
      <c r="AM158" s="431">
        <f t="shared" si="89"/>
        <v>0</v>
      </c>
      <c r="AN158" s="386"/>
      <c r="AO158" s="237">
        <f t="shared" si="90"/>
        <v>0</v>
      </c>
      <c r="AP158" s="403"/>
      <c r="AQ158" s="431">
        <f t="shared" si="91"/>
        <v>0</v>
      </c>
      <c r="AR158" s="386"/>
      <c r="AS158" s="431">
        <f t="shared" si="92"/>
        <v>0</v>
      </c>
      <c r="AT158" s="386"/>
      <c r="AU158" s="431">
        <f t="shared" si="93"/>
        <v>0</v>
      </c>
      <c r="AV158" s="386"/>
      <c r="AW158" s="431">
        <f t="shared" si="94"/>
        <v>0</v>
      </c>
      <c r="AX158" s="386"/>
      <c r="AY158" s="431">
        <f t="shared" si="95"/>
        <v>0</v>
      </c>
      <c r="AZ158" s="386"/>
      <c r="BA158" s="431">
        <f t="shared" si="96"/>
        <v>0</v>
      </c>
      <c r="BB158" s="385"/>
      <c r="BC158" s="431">
        <f t="shared" si="97"/>
        <v>0</v>
      </c>
      <c r="BD158" s="385"/>
      <c r="BE158" s="431">
        <f t="shared" si="98"/>
        <v>0</v>
      </c>
      <c r="BF158" s="385"/>
      <c r="BG158" s="431">
        <f t="shared" si="99"/>
        <v>0</v>
      </c>
      <c r="BH158" s="385"/>
      <c r="BI158" s="445">
        <f t="shared" si="100"/>
        <v>0</v>
      </c>
      <c r="BJ158" s="317" t="s">
        <v>1032</v>
      </c>
      <c r="BK158" s="599"/>
      <c r="BL158" s="599" t="s">
        <v>868</v>
      </c>
      <c r="BM158" s="599" t="s">
        <v>1031</v>
      </c>
    </row>
    <row r="159" spans="1:65" ht="14.25" customHeight="1">
      <c r="A159" s="493" t="s">
        <v>1623</v>
      </c>
      <c r="B159" s="528" t="s">
        <v>160</v>
      </c>
      <c r="C159" s="529" t="s">
        <v>87</v>
      </c>
      <c r="D159" s="532" t="s">
        <v>579</v>
      </c>
      <c r="E159" s="531" t="s">
        <v>162</v>
      </c>
      <c r="F159" s="988"/>
      <c r="G159" s="110" t="s">
        <v>163</v>
      </c>
      <c r="H159" s="178" t="s">
        <v>233</v>
      </c>
      <c r="I159" s="178" t="s">
        <v>165</v>
      </c>
      <c r="J159" s="651">
        <v>14</v>
      </c>
      <c r="K159" s="178" t="s">
        <v>166</v>
      </c>
      <c r="L159" s="178" t="s">
        <v>167</v>
      </c>
      <c r="M159" s="467" t="s">
        <v>870</v>
      </c>
      <c r="N159" s="351">
        <v>10</v>
      </c>
      <c r="O159" s="147">
        <v>10</v>
      </c>
      <c r="P159" s="147">
        <v>10</v>
      </c>
      <c r="Q159" s="147">
        <v>10</v>
      </c>
      <c r="R159" s="147">
        <v>10.6</v>
      </c>
      <c r="S159" s="147">
        <v>10.6</v>
      </c>
      <c r="T159" s="147">
        <v>10.6</v>
      </c>
      <c r="U159" s="147">
        <v>10.6</v>
      </c>
      <c r="V159" s="147">
        <v>10.6</v>
      </c>
      <c r="W159" s="147">
        <v>10.6</v>
      </c>
      <c r="X159" s="147">
        <v>10.6</v>
      </c>
      <c r="Y159" s="116">
        <v>10.6</v>
      </c>
      <c r="Z159" s="355">
        <v>0.32</v>
      </c>
      <c r="AA159" s="225">
        <v>0.32</v>
      </c>
      <c r="AB159" s="574">
        <v>0.35</v>
      </c>
      <c r="AC159" s="225">
        <v>0</v>
      </c>
      <c r="AD159" s="574">
        <v>0.31</v>
      </c>
      <c r="AE159" s="574">
        <v>0.31</v>
      </c>
      <c r="AF159" s="574">
        <v>0.31</v>
      </c>
      <c r="AG159" s="574">
        <v>0.31</v>
      </c>
      <c r="AH159" s="574">
        <v>0.31</v>
      </c>
      <c r="AI159" s="574">
        <v>0.31</v>
      </c>
      <c r="AJ159" s="574">
        <v>0.31</v>
      </c>
      <c r="AK159" s="817">
        <v>0.31</v>
      </c>
      <c r="AL159" s="787"/>
      <c r="AM159" s="431">
        <f t="shared" si="89"/>
        <v>0</v>
      </c>
      <c r="AN159" s="386"/>
      <c r="AO159" s="237">
        <f t="shared" si="90"/>
        <v>0</v>
      </c>
      <c r="AP159" s="403"/>
      <c r="AQ159" s="431">
        <f t="shared" si="91"/>
        <v>0</v>
      </c>
      <c r="AR159" s="386"/>
      <c r="AS159" s="431">
        <f t="shared" si="92"/>
        <v>0</v>
      </c>
      <c r="AT159" s="386"/>
      <c r="AU159" s="431">
        <f t="shared" si="93"/>
        <v>0</v>
      </c>
      <c r="AV159" s="386"/>
      <c r="AW159" s="431">
        <f t="shared" si="94"/>
        <v>0</v>
      </c>
      <c r="AX159" s="386"/>
      <c r="AY159" s="431">
        <f t="shared" si="95"/>
        <v>0</v>
      </c>
      <c r="AZ159" s="386"/>
      <c r="BA159" s="431">
        <f t="shared" si="96"/>
        <v>0</v>
      </c>
      <c r="BB159" s="385"/>
      <c r="BC159" s="431">
        <f t="shared" si="97"/>
        <v>0</v>
      </c>
      <c r="BD159" s="385"/>
      <c r="BE159" s="431">
        <f t="shared" si="98"/>
        <v>0</v>
      </c>
      <c r="BF159" s="385"/>
      <c r="BG159" s="431">
        <f t="shared" si="99"/>
        <v>0</v>
      </c>
      <c r="BH159" s="385"/>
      <c r="BI159" s="445">
        <f t="shared" si="100"/>
        <v>0</v>
      </c>
      <c r="BJ159" s="317" t="s">
        <v>1033</v>
      </c>
      <c r="BK159" s="599"/>
      <c r="BL159" s="599" t="s">
        <v>868</v>
      </c>
      <c r="BM159" s="599" t="s">
        <v>1034</v>
      </c>
    </row>
    <row r="160" spans="1:65" ht="14.25" customHeight="1">
      <c r="A160" s="498" t="s">
        <v>1623</v>
      </c>
      <c r="B160" s="528" t="s">
        <v>160</v>
      </c>
      <c r="C160" s="529" t="s">
        <v>87</v>
      </c>
      <c r="D160" s="964" t="s">
        <v>579</v>
      </c>
      <c r="E160" s="511" t="s">
        <v>162</v>
      </c>
      <c r="F160" s="988"/>
      <c r="G160" s="110" t="s">
        <v>163</v>
      </c>
      <c r="H160" s="178" t="s">
        <v>233</v>
      </c>
      <c r="I160" s="178" t="s">
        <v>165</v>
      </c>
      <c r="J160" s="651">
        <v>14</v>
      </c>
      <c r="K160" s="178" t="s">
        <v>235</v>
      </c>
      <c r="L160" s="178" t="s">
        <v>167</v>
      </c>
      <c r="M160" s="467" t="s">
        <v>870</v>
      </c>
      <c r="N160" s="351">
        <v>12.4</v>
      </c>
      <c r="O160" s="147">
        <v>12.4</v>
      </c>
      <c r="P160" s="147">
        <v>12.4</v>
      </c>
      <c r="Q160" s="147">
        <v>12.4</v>
      </c>
      <c r="R160" s="147">
        <v>12.4</v>
      </c>
      <c r="S160" s="147">
        <v>12.4</v>
      </c>
      <c r="T160" s="147">
        <v>12.4</v>
      </c>
      <c r="U160" s="147">
        <v>12.4</v>
      </c>
      <c r="V160" s="147">
        <v>12.4</v>
      </c>
      <c r="W160" s="147">
        <v>12.4</v>
      </c>
      <c r="X160" s="147">
        <v>12.4</v>
      </c>
      <c r="Y160" s="116">
        <v>12.4</v>
      </c>
      <c r="Z160" s="355">
        <v>2.19</v>
      </c>
      <c r="AA160" s="225">
        <v>2.19</v>
      </c>
      <c r="AB160" s="225">
        <v>2.19</v>
      </c>
      <c r="AC160" s="225">
        <v>0</v>
      </c>
      <c r="AD160" s="574">
        <v>1.55</v>
      </c>
      <c r="AE160" s="574">
        <v>1.55</v>
      </c>
      <c r="AF160" s="574">
        <v>1.55</v>
      </c>
      <c r="AG160" s="574">
        <v>1.55</v>
      </c>
      <c r="AH160" s="574">
        <v>1.55</v>
      </c>
      <c r="AI160" s="574">
        <v>1.55</v>
      </c>
      <c r="AJ160" s="574">
        <v>1.55</v>
      </c>
      <c r="AK160" s="817">
        <v>1.55</v>
      </c>
      <c r="AL160" s="787"/>
      <c r="AM160" s="431">
        <f t="shared" si="89"/>
        <v>0</v>
      </c>
      <c r="AN160" s="386"/>
      <c r="AO160" s="237">
        <f t="shared" si="90"/>
        <v>0</v>
      </c>
      <c r="AP160" s="403"/>
      <c r="AQ160" s="431">
        <f t="shared" si="91"/>
        <v>0</v>
      </c>
      <c r="AR160" s="386"/>
      <c r="AS160" s="431">
        <f t="shared" si="92"/>
        <v>0</v>
      </c>
      <c r="AT160" s="386"/>
      <c r="AU160" s="431">
        <f t="shared" si="93"/>
        <v>0</v>
      </c>
      <c r="AV160" s="386"/>
      <c r="AW160" s="431">
        <f t="shared" si="94"/>
        <v>0</v>
      </c>
      <c r="AX160" s="386"/>
      <c r="AY160" s="431">
        <f t="shared" si="95"/>
        <v>0</v>
      </c>
      <c r="AZ160" s="386"/>
      <c r="BA160" s="431">
        <f t="shared" si="96"/>
        <v>0</v>
      </c>
      <c r="BB160" s="385"/>
      <c r="BC160" s="431">
        <f t="shared" si="97"/>
        <v>0</v>
      </c>
      <c r="BD160" s="385"/>
      <c r="BE160" s="431">
        <f t="shared" si="98"/>
        <v>0</v>
      </c>
      <c r="BF160" s="385"/>
      <c r="BG160" s="431">
        <f t="shared" si="99"/>
        <v>0</v>
      </c>
      <c r="BH160" s="385"/>
      <c r="BI160" s="445">
        <f t="shared" si="100"/>
        <v>0</v>
      </c>
      <c r="BJ160" s="317" t="s">
        <v>1035</v>
      </c>
      <c r="BK160" s="599"/>
      <c r="BL160" s="599" t="s">
        <v>868</v>
      </c>
      <c r="BM160" s="599" t="s">
        <v>1036</v>
      </c>
    </row>
    <row r="161" spans="1:65" ht="14.25" customHeight="1">
      <c r="A161" s="493" t="s">
        <v>1623</v>
      </c>
      <c r="B161" s="528" t="s">
        <v>160</v>
      </c>
      <c r="C161" s="529" t="s">
        <v>87</v>
      </c>
      <c r="D161" s="530" t="s">
        <v>579</v>
      </c>
      <c r="E161" s="531" t="s">
        <v>162</v>
      </c>
      <c r="F161" s="988"/>
      <c r="G161" s="110">
        <v>2019</v>
      </c>
      <c r="H161" s="178" t="s">
        <v>236</v>
      </c>
      <c r="I161" s="178" t="s">
        <v>174</v>
      </c>
      <c r="J161" s="651">
        <v>15</v>
      </c>
      <c r="K161" s="178" t="s">
        <v>254</v>
      </c>
      <c r="L161" s="178" t="s">
        <v>167</v>
      </c>
      <c r="M161" s="467" t="s">
        <v>1512</v>
      </c>
      <c r="N161" s="351">
        <v>2.98</v>
      </c>
      <c r="O161" s="147">
        <v>2.98</v>
      </c>
      <c r="P161" s="147">
        <v>2.98</v>
      </c>
      <c r="Q161" s="147">
        <v>2.98</v>
      </c>
      <c r="R161" s="147">
        <v>3.6</v>
      </c>
      <c r="S161" s="147">
        <v>3.6</v>
      </c>
      <c r="T161" s="147">
        <v>3.6</v>
      </c>
      <c r="U161" s="147">
        <v>3.6</v>
      </c>
      <c r="V161" s="147">
        <v>3.6</v>
      </c>
      <c r="W161" s="147">
        <v>3.6</v>
      </c>
      <c r="X161" s="147">
        <v>3.6</v>
      </c>
      <c r="Y161" s="116">
        <v>3.6</v>
      </c>
      <c r="Z161" s="355">
        <v>0.15</v>
      </c>
      <c r="AA161" s="225">
        <v>0.15</v>
      </c>
      <c r="AB161" s="225">
        <v>0.15</v>
      </c>
      <c r="AC161" s="225">
        <v>0</v>
      </c>
      <c r="AD161" s="225">
        <v>7.0000000000000007E-2</v>
      </c>
      <c r="AE161" s="225">
        <v>7.0000000000000007E-2</v>
      </c>
      <c r="AF161" s="225">
        <v>7.0000000000000007E-2</v>
      </c>
      <c r="AG161" s="225">
        <v>7.0000000000000007E-2</v>
      </c>
      <c r="AH161" s="225">
        <v>7.0000000000000007E-2</v>
      </c>
      <c r="AI161" s="225">
        <v>7.0000000000000007E-2</v>
      </c>
      <c r="AJ161" s="225">
        <v>7.0000000000000007E-2</v>
      </c>
      <c r="AK161" s="799">
        <v>7.0000000000000007E-2</v>
      </c>
      <c r="AL161" s="787">
        <v>14200</v>
      </c>
      <c r="AM161" s="431">
        <f t="shared" si="89"/>
        <v>2130</v>
      </c>
      <c r="AN161" s="386">
        <v>7720</v>
      </c>
      <c r="AO161" s="237">
        <f t="shared" si="90"/>
        <v>1158</v>
      </c>
      <c r="AP161" s="403">
        <v>1800</v>
      </c>
      <c r="AQ161" s="431">
        <f t="shared" si="91"/>
        <v>270</v>
      </c>
      <c r="AR161" s="386">
        <v>6120</v>
      </c>
      <c r="AS161" s="431">
        <f t="shared" si="92"/>
        <v>0</v>
      </c>
      <c r="AT161" s="386">
        <v>8440</v>
      </c>
      <c r="AU161" s="431">
        <f t="shared" si="93"/>
        <v>590.80000000000007</v>
      </c>
      <c r="AV161" s="386"/>
      <c r="AW161" s="431">
        <f t="shared" si="94"/>
        <v>0</v>
      </c>
      <c r="AX161" s="386"/>
      <c r="AY161" s="431">
        <f t="shared" si="95"/>
        <v>0</v>
      </c>
      <c r="AZ161" s="386"/>
      <c r="BA161" s="431">
        <f t="shared" si="96"/>
        <v>0</v>
      </c>
      <c r="BB161" s="385"/>
      <c r="BC161" s="431">
        <f t="shared" si="97"/>
        <v>0</v>
      </c>
      <c r="BD161" s="385"/>
      <c r="BE161" s="431">
        <f t="shared" si="98"/>
        <v>0</v>
      </c>
      <c r="BF161" s="385"/>
      <c r="BG161" s="431">
        <f t="shared" si="99"/>
        <v>0</v>
      </c>
      <c r="BH161" s="385"/>
      <c r="BI161" s="445">
        <f t="shared" si="100"/>
        <v>0</v>
      </c>
      <c r="BJ161" s="317" t="s">
        <v>1038</v>
      </c>
      <c r="BK161" s="599" t="s">
        <v>1118</v>
      </c>
      <c r="BL161" s="599" t="s">
        <v>868</v>
      </c>
      <c r="BM161" s="599" t="s">
        <v>1039</v>
      </c>
    </row>
    <row r="162" spans="1:65" ht="14.25" customHeight="1">
      <c r="A162" s="493" t="s">
        <v>1623</v>
      </c>
      <c r="B162" s="528" t="s">
        <v>160</v>
      </c>
      <c r="C162" s="529" t="s">
        <v>87</v>
      </c>
      <c r="D162" s="532" t="s">
        <v>579</v>
      </c>
      <c r="E162" s="531" t="s">
        <v>162</v>
      </c>
      <c r="F162" s="988"/>
      <c r="G162" s="110" t="s">
        <v>241</v>
      </c>
      <c r="H162" s="178" t="s">
        <v>242</v>
      </c>
      <c r="I162" s="178" t="s">
        <v>174</v>
      </c>
      <c r="J162" s="661">
        <v>17</v>
      </c>
      <c r="K162" s="178" t="s">
        <v>254</v>
      </c>
      <c r="L162" s="178" t="s">
        <v>167</v>
      </c>
      <c r="M162" s="467" t="s">
        <v>900</v>
      </c>
      <c r="N162" s="786">
        <v>3.1</v>
      </c>
      <c r="O162" s="824">
        <v>3.1</v>
      </c>
      <c r="P162" s="824">
        <v>3.1</v>
      </c>
      <c r="Q162" s="824">
        <v>3.1</v>
      </c>
      <c r="R162" s="824">
        <v>3.6</v>
      </c>
      <c r="S162" s="824">
        <v>3.6</v>
      </c>
      <c r="T162" s="824">
        <v>3.6</v>
      </c>
      <c r="U162" s="824">
        <v>3.6</v>
      </c>
      <c r="V162" s="824">
        <v>3.6</v>
      </c>
      <c r="W162" s="824">
        <v>3.6</v>
      </c>
      <c r="X162" s="824">
        <v>3.6</v>
      </c>
      <c r="Y162" s="800">
        <v>3.6</v>
      </c>
      <c r="Z162" s="900">
        <v>0</v>
      </c>
      <c r="AA162" s="574">
        <v>0</v>
      </c>
      <c r="AB162" s="574">
        <v>0</v>
      </c>
      <c r="AC162" s="225">
        <v>0</v>
      </c>
      <c r="AD162" s="574">
        <v>0</v>
      </c>
      <c r="AE162" s="574">
        <v>0</v>
      </c>
      <c r="AF162" s="574">
        <v>0</v>
      </c>
      <c r="AG162" s="574">
        <v>0</v>
      </c>
      <c r="AH162" s="574">
        <v>0</v>
      </c>
      <c r="AI162" s="574">
        <v>0</v>
      </c>
      <c r="AJ162" s="574">
        <v>0</v>
      </c>
      <c r="AK162" s="817">
        <v>0</v>
      </c>
      <c r="AL162" s="787"/>
      <c r="AM162" s="431">
        <f t="shared" si="89"/>
        <v>0</v>
      </c>
      <c r="AN162" s="386"/>
      <c r="AO162" s="237">
        <f t="shared" si="90"/>
        <v>0</v>
      </c>
      <c r="AP162" s="403"/>
      <c r="AQ162" s="431">
        <f t="shared" si="91"/>
        <v>0</v>
      </c>
      <c r="AR162" s="386"/>
      <c r="AS162" s="431">
        <f t="shared" si="92"/>
        <v>0</v>
      </c>
      <c r="AT162" s="386"/>
      <c r="AU162" s="431">
        <f t="shared" si="93"/>
        <v>0</v>
      </c>
      <c r="AV162" s="386"/>
      <c r="AW162" s="431">
        <f t="shared" si="94"/>
        <v>0</v>
      </c>
      <c r="AX162" s="386"/>
      <c r="AY162" s="431">
        <f t="shared" si="95"/>
        <v>0</v>
      </c>
      <c r="AZ162" s="386"/>
      <c r="BA162" s="431">
        <f t="shared" si="96"/>
        <v>0</v>
      </c>
      <c r="BB162" s="385"/>
      <c r="BC162" s="431">
        <f t="shared" si="97"/>
        <v>0</v>
      </c>
      <c r="BD162" s="385"/>
      <c r="BE162" s="431">
        <f t="shared" si="98"/>
        <v>0</v>
      </c>
      <c r="BF162" s="385"/>
      <c r="BG162" s="431">
        <f t="shared" si="99"/>
        <v>0</v>
      </c>
      <c r="BH162" s="385"/>
      <c r="BI162" s="445">
        <f t="shared" si="100"/>
        <v>0</v>
      </c>
      <c r="BJ162" s="317" t="s">
        <v>1042</v>
      </c>
      <c r="BK162" s="599"/>
      <c r="BL162" s="599" t="s">
        <v>868</v>
      </c>
      <c r="BM162" s="599" t="s">
        <v>1043</v>
      </c>
    </row>
    <row r="163" spans="1:65" ht="14.25" customHeight="1">
      <c r="A163" s="498" t="s">
        <v>1623</v>
      </c>
      <c r="B163" s="528" t="s">
        <v>160</v>
      </c>
      <c r="C163" s="529" t="s">
        <v>87</v>
      </c>
      <c r="D163" s="533" t="s">
        <v>579</v>
      </c>
      <c r="E163" s="531" t="s">
        <v>162</v>
      </c>
      <c r="F163" s="988"/>
      <c r="G163" s="110" t="s">
        <v>241</v>
      </c>
      <c r="H163" s="178" t="s">
        <v>242</v>
      </c>
      <c r="I163" s="178" t="s">
        <v>174</v>
      </c>
      <c r="J163" s="661">
        <v>17</v>
      </c>
      <c r="K163" s="178" t="s">
        <v>229</v>
      </c>
      <c r="L163" s="178" t="s">
        <v>167</v>
      </c>
      <c r="M163" s="467" t="s">
        <v>900</v>
      </c>
      <c r="N163" s="786">
        <v>3.1</v>
      </c>
      <c r="O163" s="824">
        <v>3.1</v>
      </c>
      <c r="P163" s="824">
        <v>3.1</v>
      </c>
      <c r="Q163" s="824">
        <v>3.1</v>
      </c>
      <c r="R163" s="824">
        <v>3.6</v>
      </c>
      <c r="S163" s="824">
        <v>3.6</v>
      </c>
      <c r="T163" s="824">
        <v>3.6</v>
      </c>
      <c r="U163" s="824">
        <v>3.6</v>
      </c>
      <c r="V163" s="824">
        <v>3.6</v>
      </c>
      <c r="W163" s="824">
        <v>3.6</v>
      </c>
      <c r="X163" s="824">
        <v>3.6</v>
      </c>
      <c r="Y163" s="800">
        <v>3.6</v>
      </c>
      <c r="Z163" s="900">
        <v>0</v>
      </c>
      <c r="AA163" s="574">
        <v>0</v>
      </c>
      <c r="AB163" s="574">
        <v>0</v>
      </c>
      <c r="AC163" s="225">
        <v>0</v>
      </c>
      <c r="AD163" s="574">
        <v>0</v>
      </c>
      <c r="AE163" s="574">
        <v>0</v>
      </c>
      <c r="AF163" s="574">
        <v>0</v>
      </c>
      <c r="AG163" s="574">
        <v>0</v>
      </c>
      <c r="AH163" s="574">
        <v>0</v>
      </c>
      <c r="AI163" s="574">
        <v>0</v>
      </c>
      <c r="AJ163" s="574">
        <v>0</v>
      </c>
      <c r="AK163" s="817">
        <v>0</v>
      </c>
      <c r="AL163" s="787"/>
      <c r="AM163" s="431">
        <f t="shared" si="89"/>
        <v>0</v>
      </c>
      <c r="AN163" s="386"/>
      <c r="AO163" s="237">
        <f t="shared" si="90"/>
        <v>0</v>
      </c>
      <c r="AP163" s="403"/>
      <c r="AQ163" s="431">
        <f t="shared" si="91"/>
        <v>0</v>
      </c>
      <c r="AR163" s="386"/>
      <c r="AS163" s="431">
        <f t="shared" si="92"/>
        <v>0</v>
      </c>
      <c r="AT163" s="386"/>
      <c r="AU163" s="431">
        <f t="shared" si="93"/>
        <v>0</v>
      </c>
      <c r="AV163" s="386"/>
      <c r="AW163" s="431">
        <f t="shared" si="94"/>
        <v>0</v>
      </c>
      <c r="AX163" s="386"/>
      <c r="AY163" s="431">
        <f t="shared" si="95"/>
        <v>0</v>
      </c>
      <c r="AZ163" s="386"/>
      <c r="BA163" s="431">
        <f t="shared" si="96"/>
        <v>0</v>
      </c>
      <c r="BB163" s="385"/>
      <c r="BC163" s="431">
        <f t="shared" si="97"/>
        <v>0</v>
      </c>
      <c r="BD163" s="385"/>
      <c r="BE163" s="431">
        <f t="shared" si="98"/>
        <v>0</v>
      </c>
      <c r="BF163" s="385"/>
      <c r="BG163" s="431">
        <f t="shared" si="99"/>
        <v>0</v>
      </c>
      <c r="BH163" s="385"/>
      <c r="BI163" s="445">
        <f t="shared" si="100"/>
        <v>0</v>
      </c>
      <c r="BJ163" s="317" t="s">
        <v>1044</v>
      </c>
      <c r="BK163" s="599"/>
      <c r="BL163" s="599" t="s">
        <v>868</v>
      </c>
      <c r="BM163" s="599" t="s">
        <v>1045</v>
      </c>
    </row>
    <row r="164" spans="1:65" ht="14.25" customHeight="1">
      <c r="A164" s="493" t="s">
        <v>1623</v>
      </c>
      <c r="B164" s="528" t="s">
        <v>160</v>
      </c>
      <c r="C164" s="529" t="s">
        <v>87</v>
      </c>
      <c r="D164" s="533" t="s">
        <v>579</v>
      </c>
      <c r="E164" s="531" t="s">
        <v>162</v>
      </c>
      <c r="F164" s="988"/>
      <c r="G164" s="110" t="s">
        <v>241</v>
      </c>
      <c r="H164" s="178" t="s">
        <v>242</v>
      </c>
      <c r="I164" s="178" t="s">
        <v>174</v>
      </c>
      <c r="J164" s="661">
        <v>17</v>
      </c>
      <c r="K164" s="178" t="s">
        <v>251</v>
      </c>
      <c r="L164" s="178" t="s">
        <v>167</v>
      </c>
      <c r="M164" s="467" t="s">
        <v>900</v>
      </c>
      <c r="N164" s="786">
        <v>3.1</v>
      </c>
      <c r="O164" s="824">
        <v>3.1</v>
      </c>
      <c r="P164" s="824">
        <v>3.1</v>
      </c>
      <c r="Q164" s="824">
        <v>3.1</v>
      </c>
      <c r="R164" s="824">
        <v>3.6</v>
      </c>
      <c r="S164" s="824">
        <v>3.6</v>
      </c>
      <c r="T164" s="824">
        <v>3.6</v>
      </c>
      <c r="U164" s="824">
        <v>3.6</v>
      </c>
      <c r="V164" s="824">
        <v>3.6</v>
      </c>
      <c r="W164" s="824">
        <v>3.6</v>
      </c>
      <c r="X164" s="824">
        <v>3.6</v>
      </c>
      <c r="Y164" s="800">
        <v>3.6</v>
      </c>
      <c r="Z164" s="900">
        <v>0</v>
      </c>
      <c r="AA164" s="574">
        <v>0</v>
      </c>
      <c r="AB164" s="574">
        <v>0</v>
      </c>
      <c r="AC164" s="225">
        <v>0</v>
      </c>
      <c r="AD164" s="574">
        <v>0</v>
      </c>
      <c r="AE164" s="574">
        <v>0</v>
      </c>
      <c r="AF164" s="574">
        <v>0</v>
      </c>
      <c r="AG164" s="574">
        <v>0</v>
      </c>
      <c r="AH164" s="574">
        <v>0</v>
      </c>
      <c r="AI164" s="574">
        <v>0</v>
      </c>
      <c r="AJ164" s="574">
        <v>0</v>
      </c>
      <c r="AK164" s="817">
        <v>0</v>
      </c>
      <c r="AL164" s="787"/>
      <c r="AM164" s="431">
        <f t="shared" si="89"/>
        <v>0</v>
      </c>
      <c r="AN164" s="386">
        <v>280</v>
      </c>
      <c r="AO164" s="237">
        <f t="shared" si="90"/>
        <v>0</v>
      </c>
      <c r="AP164" s="403"/>
      <c r="AQ164" s="431">
        <f t="shared" si="91"/>
        <v>0</v>
      </c>
      <c r="AR164" s="386"/>
      <c r="AS164" s="431">
        <f t="shared" si="92"/>
        <v>0</v>
      </c>
      <c r="AT164" s="386"/>
      <c r="AU164" s="431">
        <f t="shared" si="93"/>
        <v>0</v>
      </c>
      <c r="AV164" s="386"/>
      <c r="AW164" s="431">
        <f t="shared" si="94"/>
        <v>0</v>
      </c>
      <c r="AX164" s="386"/>
      <c r="AY164" s="431">
        <f t="shared" si="95"/>
        <v>0</v>
      </c>
      <c r="AZ164" s="386"/>
      <c r="BA164" s="431">
        <f t="shared" si="96"/>
        <v>0</v>
      </c>
      <c r="BB164" s="385"/>
      <c r="BC164" s="431">
        <f t="shared" si="97"/>
        <v>0</v>
      </c>
      <c r="BD164" s="385"/>
      <c r="BE164" s="431">
        <f t="shared" si="98"/>
        <v>0</v>
      </c>
      <c r="BF164" s="385"/>
      <c r="BG164" s="431">
        <f t="shared" si="99"/>
        <v>0</v>
      </c>
      <c r="BH164" s="385"/>
      <c r="BI164" s="445">
        <f t="shared" si="100"/>
        <v>0</v>
      </c>
      <c r="BJ164" s="317" t="s">
        <v>1046</v>
      </c>
      <c r="BK164" s="599"/>
      <c r="BL164" s="599" t="s">
        <v>868</v>
      </c>
      <c r="BM164" s="599" t="s">
        <v>1012</v>
      </c>
    </row>
    <row r="165" spans="1:65" ht="14.25" customHeight="1">
      <c r="A165" s="498" t="s">
        <v>1623</v>
      </c>
      <c r="B165" s="528" t="s">
        <v>160</v>
      </c>
      <c r="C165" s="529" t="s">
        <v>87</v>
      </c>
      <c r="D165" s="533" t="s">
        <v>579</v>
      </c>
      <c r="E165" s="531" t="s">
        <v>162</v>
      </c>
      <c r="F165" s="988"/>
      <c r="G165" s="110" t="s">
        <v>241</v>
      </c>
      <c r="H165" s="178" t="s">
        <v>242</v>
      </c>
      <c r="I165" s="178" t="s">
        <v>174</v>
      </c>
      <c r="J165" s="661">
        <v>17</v>
      </c>
      <c r="K165" s="178" t="s">
        <v>251</v>
      </c>
      <c r="L165" s="178" t="s">
        <v>167</v>
      </c>
      <c r="M165" s="467" t="s">
        <v>900</v>
      </c>
      <c r="N165" s="786">
        <v>3.1</v>
      </c>
      <c r="O165" s="824">
        <v>3.1</v>
      </c>
      <c r="P165" s="824">
        <v>3.1</v>
      </c>
      <c r="Q165" s="824">
        <v>3.1</v>
      </c>
      <c r="R165" s="824">
        <v>3.6</v>
      </c>
      <c r="S165" s="824">
        <v>3.6</v>
      </c>
      <c r="T165" s="824">
        <v>3.6</v>
      </c>
      <c r="U165" s="824">
        <v>3.6</v>
      </c>
      <c r="V165" s="824">
        <v>3.6</v>
      </c>
      <c r="W165" s="824">
        <v>3.6</v>
      </c>
      <c r="X165" s="824">
        <v>3.6</v>
      </c>
      <c r="Y165" s="800">
        <v>3.6</v>
      </c>
      <c r="Z165" s="900">
        <v>0</v>
      </c>
      <c r="AA165" s="574">
        <v>0</v>
      </c>
      <c r="AB165" s="574">
        <v>0</v>
      </c>
      <c r="AC165" s="225">
        <v>0</v>
      </c>
      <c r="AD165" s="574">
        <v>0</v>
      </c>
      <c r="AE165" s="574">
        <v>0</v>
      </c>
      <c r="AF165" s="574">
        <v>0</v>
      </c>
      <c r="AG165" s="574">
        <v>0</v>
      </c>
      <c r="AH165" s="574">
        <v>0</v>
      </c>
      <c r="AI165" s="574">
        <v>0</v>
      </c>
      <c r="AJ165" s="574">
        <v>0</v>
      </c>
      <c r="AK165" s="817">
        <v>0</v>
      </c>
      <c r="AL165" s="787">
        <v>4960</v>
      </c>
      <c r="AM165" s="431">
        <f t="shared" si="89"/>
        <v>0</v>
      </c>
      <c r="AN165" s="386">
        <v>1960</v>
      </c>
      <c r="AO165" s="237">
        <f t="shared" si="90"/>
        <v>0</v>
      </c>
      <c r="AP165" s="403">
        <v>80</v>
      </c>
      <c r="AQ165" s="431">
        <f t="shared" si="91"/>
        <v>0</v>
      </c>
      <c r="AR165" s="386">
        <v>320</v>
      </c>
      <c r="AS165" s="431">
        <f t="shared" si="92"/>
        <v>0</v>
      </c>
      <c r="AT165" s="386">
        <v>40</v>
      </c>
      <c r="AU165" s="431">
        <f t="shared" si="93"/>
        <v>0</v>
      </c>
      <c r="AV165" s="386"/>
      <c r="AW165" s="431">
        <f t="shared" si="94"/>
        <v>0</v>
      </c>
      <c r="AX165" s="386"/>
      <c r="AY165" s="431">
        <f t="shared" si="95"/>
        <v>0</v>
      </c>
      <c r="AZ165" s="386"/>
      <c r="BA165" s="431">
        <f t="shared" si="96"/>
        <v>0</v>
      </c>
      <c r="BB165" s="385"/>
      <c r="BC165" s="431">
        <f t="shared" si="97"/>
        <v>0</v>
      </c>
      <c r="BD165" s="385"/>
      <c r="BE165" s="431">
        <f t="shared" si="98"/>
        <v>0</v>
      </c>
      <c r="BF165" s="385"/>
      <c r="BG165" s="431">
        <f t="shared" si="99"/>
        <v>0</v>
      </c>
      <c r="BH165" s="385"/>
      <c r="BI165" s="445">
        <f t="shared" si="100"/>
        <v>0</v>
      </c>
      <c r="BJ165" s="317" t="s">
        <v>1047</v>
      </c>
      <c r="BK165" s="599" t="s">
        <v>959</v>
      </c>
      <c r="BL165" s="599" t="s">
        <v>868</v>
      </c>
      <c r="BM165" s="599" t="s">
        <v>1010</v>
      </c>
    </row>
    <row r="166" spans="1:65" ht="14.25" customHeight="1">
      <c r="A166" s="493" t="s">
        <v>1623</v>
      </c>
      <c r="B166" s="528" t="s">
        <v>160</v>
      </c>
      <c r="C166" s="529" t="s">
        <v>87</v>
      </c>
      <c r="D166" s="530" t="s">
        <v>579</v>
      </c>
      <c r="E166" s="531" t="s">
        <v>162</v>
      </c>
      <c r="F166" s="988"/>
      <c r="G166" s="110" t="s">
        <v>241</v>
      </c>
      <c r="H166" s="178" t="s">
        <v>242</v>
      </c>
      <c r="I166" s="178" t="s">
        <v>165</v>
      </c>
      <c r="J166" s="661">
        <v>17</v>
      </c>
      <c r="K166" s="178" t="s">
        <v>229</v>
      </c>
      <c r="L166" s="178" t="s">
        <v>167</v>
      </c>
      <c r="M166" s="467" t="s">
        <v>900</v>
      </c>
      <c r="N166" s="351">
        <v>8</v>
      </c>
      <c r="O166" s="147">
        <v>8</v>
      </c>
      <c r="P166" s="147">
        <v>8</v>
      </c>
      <c r="Q166" s="147">
        <v>8</v>
      </c>
      <c r="R166" s="147">
        <v>8</v>
      </c>
      <c r="S166" s="147">
        <v>8</v>
      </c>
      <c r="T166" s="147">
        <v>8</v>
      </c>
      <c r="U166" s="147">
        <v>8</v>
      </c>
      <c r="V166" s="147">
        <v>8</v>
      </c>
      <c r="W166" s="147">
        <v>8</v>
      </c>
      <c r="X166" s="147">
        <v>8</v>
      </c>
      <c r="Y166" s="116">
        <v>8</v>
      </c>
      <c r="Z166" s="355">
        <v>0.4</v>
      </c>
      <c r="AA166" s="225">
        <v>0.4</v>
      </c>
      <c r="AB166" s="225">
        <v>0.4</v>
      </c>
      <c r="AC166" s="225">
        <v>0</v>
      </c>
      <c r="AD166" s="225">
        <v>0</v>
      </c>
      <c r="AE166" s="225">
        <v>0</v>
      </c>
      <c r="AF166" s="225">
        <v>0</v>
      </c>
      <c r="AG166" s="225">
        <v>0</v>
      </c>
      <c r="AH166" s="225">
        <v>0</v>
      </c>
      <c r="AI166" s="225">
        <v>0</v>
      </c>
      <c r="AJ166" s="225">
        <v>0</v>
      </c>
      <c r="AK166" s="799">
        <v>0</v>
      </c>
      <c r="AL166" s="787"/>
      <c r="AM166" s="431">
        <f t="shared" si="89"/>
        <v>0</v>
      </c>
      <c r="AN166" s="386"/>
      <c r="AO166" s="237">
        <f t="shared" si="90"/>
        <v>0</v>
      </c>
      <c r="AP166" s="403"/>
      <c r="AQ166" s="431">
        <f t="shared" si="91"/>
        <v>0</v>
      </c>
      <c r="AR166" s="386"/>
      <c r="AS166" s="431">
        <f t="shared" si="92"/>
        <v>0</v>
      </c>
      <c r="AT166" s="386"/>
      <c r="AU166" s="431">
        <f t="shared" si="93"/>
        <v>0</v>
      </c>
      <c r="AV166" s="386"/>
      <c r="AW166" s="431">
        <f t="shared" si="94"/>
        <v>0</v>
      </c>
      <c r="AX166" s="386"/>
      <c r="AY166" s="431">
        <f t="shared" si="95"/>
        <v>0</v>
      </c>
      <c r="AZ166" s="386"/>
      <c r="BA166" s="431">
        <f t="shared" si="96"/>
        <v>0</v>
      </c>
      <c r="BB166" s="385"/>
      <c r="BC166" s="431">
        <f t="shared" si="97"/>
        <v>0</v>
      </c>
      <c r="BD166" s="385"/>
      <c r="BE166" s="431">
        <f t="shared" si="98"/>
        <v>0</v>
      </c>
      <c r="BF166" s="385"/>
      <c r="BG166" s="431">
        <f t="shared" si="99"/>
        <v>0</v>
      </c>
      <c r="BH166" s="385"/>
      <c r="BI166" s="445">
        <f t="shared" si="100"/>
        <v>0</v>
      </c>
      <c r="BJ166" s="317" t="s">
        <v>1052</v>
      </c>
      <c r="BK166" s="599"/>
      <c r="BL166" s="599" t="s">
        <v>868</v>
      </c>
      <c r="BM166" s="599" t="s">
        <v>1053</v>
      </c>
    </row>
    <row r="167" spans="1:65" ht="14.25" customHeight="1">
      <c r="A167" s="498" t="s">
        <v>1623</v>
      </c>
      <c r="B167" s="528" t="s">
        <v>160</v>
      </c>
      <c r="C167" s="529" t="s">
        <v>87</v>
      </c>
      <c r="D167" s="530" t="s">
        <v>579</v>
      </c>
      <c r="E167" s="531" t="s">
        <v>162</v>
      </c>
      <c r="F167" s="988"/>
      <c r="G167" s="110" t="s">
        <v>241</v>
      </c>
      <c r="H167" s="178" t="s">
        <v>242</v>
      </c>
      <c r="I167" s="178" t="s">
        <v>165</v>
      </c>
      <c r="J167" s="661">
        <v>17</v>
      </c>
      <c r="K167" s="178" t="s">
        <v>251</v>
      </c>
      <c r="L167" s="178" t="s">
        <v>167</v>
      </c>
      <c r="M167" s="467" t="s">
        <v>900</v>
      </c>
      <c r="N167" s="351">
        <v>8</v>
      </c>
      <c r="O167" s="147">
        <v>8</v>
      </c>
      <c r="P167" s="147">
        <v>8</v>
      </c>
      <c r="Q167" s="147">
        <v>8</v>
      </c>
      <c r="R167" s="147">
        <v>8</v>
      </c>
      <c r="S167" s="147">
        <v>8</v>
      </c>
      <c r="T167" s="147">
        <v>8</v>
      </c>
      <c r="U167" s="147">
        <v>8</v>
      </c>
      <c r="V167" s="147">
        <v>8</v>
      </c>
      <c r="W167" s="147">
        <v>8</v>
      </c>
      <c r="X167" s="147">
        <v>8</v>
      </c>
      <c r="Y167" s="116">
        <v>8</v>
      </c>
      <c r="Z167" s="355">
        <v>0.4</v>
      </c>
      <c r="AA167" s="225">
        <v>0.4</v>
      </c>
      <c r="AB167" s="225">
        <v>0.4</v>
      </c>
      <c r="AC167" s="225">
        <v>0</v>
      </c>
      <c r="AD167" s="225">
        <v>0</v>
      </c>
      <c r="AE167" s="225">
        <v>0</v>
      </c>
      <c r="AF167" s="225">
        <v>0</v>
      </c>
      <c r="AG167" s="225">
        <v>0</v>
      </c>
      <c r="AH167" s="225">
        <v>0</v>
      </c>
      <c r="AI167" s="225">
        <v>0</v>
      </c>
      <c r="AJ167" s="225">
        <v>0</v>
      </c>
      <c r="AK167" s="799">
        <v>0</v>
      </c>
      <c r="AL167" s="787"/>
      <c r="AM167" s="431">
        <f t="shared" si="89"/>
        <v>0</v>
      </c>
      <c r="AN167" s="386"/>
      <c r="AO167" s="237">
        <f t="shared" si="90"/>
        <v>0</v>
      </c>
      <c r="AP167" s="403"/>
      <c r="AQ167" s="431">
        <f t="shared" si="91"/>
        <v>0</v>
      </c>
      <c r="AR167" s="386"/>
      <c r="AS167" s="431">
        <f t="shared" si="92"/>
        <v>0</v>
      </c>
      <c r="AT167" s="386"/>
      <c r="AU167" s="431">
        <f t="shared" si="93"/>
        <v>0</v>
      </c>
      <c r="AV167" s="386"/>
      <c r="AW167" s="431">
        <f t="shared" si="94"/>
        <v>0</v>
      </c>
      <c r="AX167" s="386"/>
      <c r="AY167" s="431">
        <f t="shared" si="95"/>
        <v>0</v>
      </c>
      <c r="AZ167" s="386"/>
      <c r="BA167" s="431">
        <f t="shared" si="96"/>
        <v>0</v>
      </c>
      <c r="BB167" s="385"/>
      <c r="BC167" s="431">
        <f t="shared" si="97"/>
        <v>0</v>
      </c>
      <c r="BD167" s="385"/>
      <c r="BE167" s="431">
        <f t="shared" si="98"/>
        <v>0</v>
      </c>
      <c r="BF167" s="385"/>
      <c r="BG167" s="431">
        <f t="shared" si="99"/>
        <v>0</v>
      </c>
      <c r="BH167" s="385"/>
      <c r="BI167" s="445">
        <f t="shared" si="100"/>
        <v>0</v>
      </c>
      <c r="BJ167" s="317" t="s">
        <v>1054</v>
      </c>
      <c r="BK167" s="599"/>
      <c r="BL167" s="599" t="s">
        <v>868</v>
      </c>
      <c r="BM167" s="599" t="s">
        <v>1014</v>
      </c>
    </row>
    <row r="168" spans="1:65" ht="14.25" customHeight="1">
      <c r="A168" s="493" t="s">
        <v>1623</v>
      </c>
      <c r="B168" s="528" t="s">
        <v>160</v>
      </c>
      <c r="C168" s="529" t="s">
        <v>87</v>
      </c>
      <c r="D168" s="530" t="s">
        <v>579</v>
      </c>
      <c r="E168" s="531" t="s">
        <v>162</v>
      </c>
      <c r="F168" s="988"/>
      <c r="G168" s="110">
        <v>2025</v>
      </c>
      <c r="H168" s="178" t="s">
        <v>242</v>
      </c>
      <c r="I168" s="178" t="s">
        <v>165</v>
      </c>
      <c r="J168" s="661">
        <v>17</v>
      </c>
      <c r="K168" s="178" t="s">
        <v>251</v>
      </c>
      <c r="L168" s="178" t="s">
        <v>167</v>
      </c>
      <c r="M168" s="467" t="s">
        <v>900</v>
      </c>
      <c r="N168" s="351">
        <v>8</v>
      </c>
      <c r="O168" s="147">
        <v>8</v>
      </c>
      <c r="P168" s="147">
        <v>8</v>
      </c>
      <c r="Q168" s="147">
        <v>8</v>
      </c>
      <c r="R168" s="147">
        <v>8</v>
      </c>
      <c r="S168" s="147">
        <v>8</v>
      </c>
      <c r="T168" s="147">
        <v>8</v>
      </c>
      <c r="U168" s="147">
        <v>8</v>
      </c>
      <c r="V168" s="147">
        <v>8</v>
      </c>
      <c r="W168" s="147">
        <v>8</v>
      </c>
      <c r="X168" s="147">
        <v>8</v>
      </c>
      <c r="Y168" s="116">
        <v>8</v>
      </c>
      <c r="Z168" s="355">
        <v>0.4</v>
      </c>
      <c r="AA168" s="225">
        <v>0.4</v>
      </c>
      <c r="AB168" s="225">
        <v>0.4</v>
      </c>
      <c r="AC168" s="225">
        <v>0</v>
      </c>
      <c r="AD168" s="225">
        <v>0</v>
      </c>
      <c r="AE168" s="225">
        <v>0</v>
      </c>
      <c r="AF168" s="225">
        <v>0</v>
      </c>
      <c r="AG168" s="225">
        <v>0</v>
      </c>
      <c r="AH168" s="225">
        <v>0</v>
      </c>
      <c r="AI168" s="225">
        <v>0</v>
      </c>
      <c r="AJ168" s="225">
        <v>0</v>
      </c>
      <c r="AK168" s="799">
        <v>0</v>
      </c>
      <c r="AL168" s="787">
        <v>1920</v>
      </c>
      <c r="AM168" s="431">
        <f t="shared" si="89"/>
        <v>768</v>
      </c>
      <c r="AN168" s="386">
        <v>1480</v>
      </c>
      <c r="AO168" s="237">
        <f t="shared" si="90"/>
        <v>592</v>
      </c>
      <c r="AP168" s="403">
        <v>320</v>
      </c>
      <c r="AQ168" s="431">
        <f t="shared" si="91"/>
        <v>128</v>
      </c>
      <c r="AR168" s="386"/>
      <c r="AS168" s="431">
        <f t="shared" si="92"/>
        <v>0</v>
      </c>
      <c r="AT168" s="386">
        <v>320</v>
      </c>
      <c r="AU168" s="431">
        <f t="shared" si="93"/>
        <v>0</v>
      </c>
      <c r="AV168" s="386"/>
      <c r="AW168" s="431">
        <f t="shared" si="94"/>
        <v>0</v>
      </c>
      <c r="AX168" s="386"/>
      <c r="AY168" s="431">
        <f t="shared" si="95"/>
        <v>0</v>
      </c>
      <c r="AZ168" s="386"/>
      <c r="BA168" s="431">
        <f t="shared" si="96"/>
        <v>0</v>
      </c>
      <c r="BB168" s="385"/>
      <c r="BC168" s="431">
        <f t="shared" si="97"/>
        <v>0</v>
      </c>
      <c r="BD168" s="385"/>
      <c r="BE168" s="431">
        <f t="shared" si="98"/>
        <v>0</v>
      </c>
      <c r="BF168" s="385"/>
      <c r="BG168" s="431">
        <f t="shared" si="99"/>
        <v>0</v>
      </c>
      <c r="BH168" s="385"/>
      <c r="BI168" s="445">
        <f t="shared" si="100"/>
        <v>0</v>
      </c>
      <c r="BJ168" s="317" t="s">
        <v>1055</v>
      </c>
      <c r="BK168" s="599" t="s">
        <v>959</v>
      </c>
      <c r="BL168" s="599" t="s">
        <v>868</v>
      </c>
      <c r="BM168" s="599" t="s">
        <v>1016</v>
      </c>
    </row>
    <row r="169" spans="1:65" ht="14.25" customHeight="1">
      <c r="A169" s="498" t="s">
        <v>1623</v>
      </c>
      <c r="B169" s="528" t="s">
        <v>160</v>
      </c>
      <c r="C169" s="529" t="s">
        <v>87</v>
      </c>
      <c r="D169" s="532" t="s">
        <v>579</v>
      </c>
      <c r="E169" s="531" t="s">
        <v>162</v>
      </c>
      <c r="F169" s="988"/>
      <c r="G169" s="110">
        <v>2025</v>
      </c>
      <c r="H169" s="178" t="s">
        <v>233</v>
      </c>
      <c r="I169" s="178" t="s">
        <v>174</v>
      </c>
      <c r="J169" s="651">
        <v>14</v>
      </c>
      <c r="K169" s="178" t="s">
        <v>254</v>
      </c>
      <c r="L169" s="169" t="s">
        <v>167</v>
      </c>
      <c r="M169" s="467" t="s">
        <v>870</v>
      </c>
      <c r="N169" s="786">
        <v>3.4</v>
      </c>
      <c r="O169" s="824">
        <v>3.4</v>
      </c>
      <c r="P169" s="824">
        <v>3.4</v>
      </c>
      <c r="Q169" s="824">
        <v>3.4</v>
      </c>
      <c r="R169" s="824">
        <v>4</v>
      </c>
      <c r="S169" s="824">
        <v>4</v>
      </c>
      <c r="T169" s="824">
        <v>4</v>
      </c>
      <c r="U169" s="824">
        <v>4</v>
      </c>
      <c r="V169" s="824">
        <v>4</v>
      </c>
      <c r="W169" s="824">
        <v>4</v>
      </c>
      <c r="X169" s="824">
        <v>4</v>
      </c>
      <c r="Y169" s="800">
        <v>4</v>
      </c>
      <c r="Z169" s="355">
        <v>0.2</v>
      </c>
      <c r="AA169" s="225">
        <v>0.2</v>
      </c>
      <c r="AB169" s="225">
        <v>0.2</v>
      </c>
      <c r="AC169" s="225">
        <v>0</v>
      </c>
      <c r="AD169" s="225">
        <v>0.16</v>
      </c>
      <c r="AE169" s="225">
        <v>0.16</v>
      </c>
      <c r="AF169" s="225">
        <v>0.16</v>
      </c>
      <c r="AG169" s="225">
        <v>0.16</v>
      </c>
      <c r="AH169" s="225">
        <v>0.16</v>
      </c>
      <c r="AI169" s="225">
        <v>0.16</v>
      </c>
      <c r="AJ169" s="225">
        <v>0.16</v>
      </c>
      <c r="AK169" s="799">
        <v>0.16</v>
      </c>
      <c r="AL169" s="787">
        <v>600</v>
      </c>
      <c r="AM169" s="431">
        <f t="shared" si="89"/>
        <v>120</v>
      </c>
      <c r="AN169" s="386">
        <v>400</v>
      </c>
      <c r="AO169" s="237">
        <f t="shared" si="90"/>
        <v>80</v>
      </c>
      <c r="AP169" s="403"/>
      <c r="AQ169" s="431">
        <f t="shared" si="91"/>
        <v>0</v>
      </c>
      <c r="AR169" s="386"/>
      <c r="AS169" s="431">
        <f t="shared" si="92"/>
        <v>0</v>
      </c>
      <c r="AT169" s="386"/>
      <c r="AU169" s="431">
        <f t="shared" si="93"/>
        <v>0</v>
      </c>
      <c r="AV169" s="386"/>
      <c r="AW169" s="431">
        <f t="shared" si="94"/>
        <v>0</v>
      </c>
      <c r="AX169" s="386"/>
      <c r="AY169" s="431">
        <f t="shared" si="95"/>
        <v>0</v>
      </c>
      <c r="AZ169" s="386"/>
      <c r="BA169" s="431">
        <f t="shared" si="96"/>
        <v>0</v>
      </c>
      <c r="BB169" s="385"/>
      <c r="BC169" s="431">
        <f t="shared" si="97"/>
        <v>0</v>
      </c>
      <c r="BD169" s="385"/>
      <c r="BE169" s="431">
        <f t="shared" si="98"/>
        <v>0</v>
      </c>
      <c r="BF169" s="385"/>
      <c r="BG169" s="431">
        <f t="shared" si="99"/>
        <v>0</v>
      </c>
      <c r="BH169" s="385"/>
      <c r="BI169" s="445">
        <f t="shared" si="100"/>
        <v>0</v>
      </c>
      <c r="BJ169" s="317" t="s">
        <v>1056</v>
      </c>
      <c r="BK169" s="599" t="s">
        <v>994</v>
      </c>
      <c r="BL169" s="599" t="s">
        <v>868</v>
      </c>
      <c r="BM169" s="599" t="s">
        <v>1057</v>
      </c>
    </row>
    <row r="170" spans="1:65" ht="14.25" customHeight="1">
      <c r="A170" s="493" t="s">
        <v>1623</v>
      </c>
      <c r="B170" s="528" t="s">
        <v>160</v>
      </c>
      <c r="C170" s="529" t="s">
        <v>87</v>
      </c>
      <c r="D170" s="530" t="s">
        <v>579</v>
      </c>
      <c r="E170" s="531" t="s">
        <v>162</v>
      </c>
      <c r="F170" s="988"/>
      <c r="G170" s="110">
        <v>2025</v>
      </c>
      <c r="H170" s="178" t="s">
        <v>1058</v>
      </c>
      <c r="I170" s="178" t="s">
        <v>174</v>
      </c>
      <c r="J170" s="651">
        <v>14</v>
      </c>
      <c r="K170" s="178" t="s">
        <v>166</v>
      </c>
      <c r="L170" s="178" t="s">
        <v>878</v>
      </c>
      <c r="M170" s="467" t="s">
        <v>881</v>
      </c>
      <c r="N170" s="351">
        <v>4.8</v>
      </c>
      <c r="O170" s="147">
        <v>4.8</v>
      </c>
      <c r="P170" s="147">
        <v>4.7</v>
      </c>
      <c r="Q170" s="147">
        <v>4.7</v>
      </c>
      <c r="R170" s="147">
        <v>5.35</v>
      </c>
      <c r="S170" s="147">
        <v>5.35</v>
      </c>
      <c r="T170" s="147">
        <v>5.35</v>
      </c>
      <c r="U170" s="147">
        <v>5.35</v>
      </c>
      <c r="V170" s="147">
        <v>5.35</v>
      </c>
      <c r="W170" s="147">
        <v>5.35</v>
      </c>
      <c r="X170" s="147">
        <v>5.35</v>
      </c>
      <c r="Y170" s="116">
        <v>5.35</v>
      </c>
      <c r="Z170" s="355">
        <v>0.3</v>
      </c>
      <c r="AA170" s="225">
        <v>0.3</v>
      </c>
      <c r="AB170" s="225">
        <v>0.2</v>
      </c>
      <c r="AC170" s="225">
        <v>0</v>
      </c>
      <c r="AD170" s="225">
        <v>0.21</v>
      </c>
      <c r="AE170" s="225">
        <v>0.21</v>
      </c>
      <c r="AF170" s="225">
        <v>0.21</v>
      </c>
      <c r="AG170" s="225">
        <v>0.21</v>
      </c>
      <c r="AH170" s="225">
        <v>0.21</v>
      </c>
      <c r="AI170" s="225">
        <v>0.21</v>
      </c>
      <c r="AJ170" s="225">
        <v>0.21</v>
      </c>
      <c r="AK170" s="799">
        <v>0.21</v>
      </c>
      <c r="AL170" s="787">
        <v>4880</v>
      </c>
      <c r="AM170" s="431">
        <f t="shared" si="89"/>
        <v>1464</v>
      </c>
      <c r="AN170" s="386">
        <v>2600</v>
      </c>
      <c r="AO170" s="237">
        <f t="shared" si="90"/>
        <v>780</v>
      </c>
      <c r="AP170" s="403">
        <v>940</v>
      </c>
      <c r="AQ170" s="431">
        <f t="shared" si="91"/>
        <v>188</v>
      </c>
      <c r="AR170" s="386"/>
      <c r="AS170" s="431">
        <f t="shared" si="92"/>
        <v>0</v>
      </c>
      <c r="AT170" s="386">
        <v>3440</v>
      </c>
      <c r="AU170" s="431">
        <f t="shared" si="93"/>
        <v>722.4</v>
      </c>
      <c r="AV170" s="386"/>
      <c r="AW170" s="431">
        <f t="shared" si="94"/>
        <v>0</v>
      </c>
      <c r="AX170" s="386"/>
      <c r="AY170" s="431">
        <f t="shared" si="95"/>
        <v>0</v>
      </c>
      <c r="AZ170" s="386"/>
      <c r="BA170" s="431">
        <f t="shared" si="96"/>
        <v>0</v>
      </c>
      <c r="BB170" s="385"/>
      <c r="BC170" s="431">
        <f t="shared" si="97"/>
        <v>0</v>
      </c>
      <c r="BD170" s="385"/>
      <c r="BE170" s="431">
        <f t="shared" si="98"/>
        <v>0</v>
      </c>
      <c r="BF170" s="385"/>
      <c r="BG170" s="431">
        <f t="shared" si="99"/>
        <v>0</v>
      </c>
      <c r="BH170" s="385"/>
      <c r="BI170" s="445">
        <f t="shared" si="100"/>
        <v>0</v>
      </c>
      <c r="BJ170" s="317" t="s">
        <v>1059</v>
      </c>
      <c r="BK170" s="599" t="s">
        <v>994</v>
      </c>
      <c r="BL170" s="599" t="s">
        <v>868</v>
      </c>
      <c r="BM170" s="599" t="s">
        <v>1060</v>
      </c>
    </row>
    <row r="171" spans="1:65" ht="14.25" customHeight="1">
      <c r="A171" s="498" t="s">
        <v>1623</v>
      </c>
      <c r="B171" s="528" t="s">
        <v>160</v>
      </c>
      <c r="C171" s="529" t="s">
        <v>87</v>
      </c>
      <c r="D171" s="530" t="s">
        <v>579</v>
      </c>
      <c r="E171" s="531" t="s">
        <v>162</v>
      </c>
      <c r="F171" s="988"/>
      <c r="G171" s="110">
        <v>2025</v>
      </c>
      <c r="H171" s="178" t="s">
        <v>1058</v>
      </c>
      <c r="I171" s="178" t="s">
        <v>174</v>
      </c>
      <c r="J171" s="651">
        <v>14</v>
      </c>
      <c r="K171" s="178" t="s">
        <v>166</v>
      </c>
      <c r="L171" s="178" t="s">
        <v>167</v>
      </c>
      <c r="M171" s="467" t="s">
        <v>870</v>
      </c>
      <c r="N171" s="351">
        <v>4.8</v>
      </c>
      <c r="O171" s="147">
        <v>4.8</v>
      </c>
      <c r="P171" s="147">
        <v>4.7</v>
      </c>
      <c r="Q171" s="147">
        <v>4.7</v>
      </c>
      <c r="R171" s="147">
        <v>5.35</v>
      </c>
      <c r="S171" s="147">
        <v>5.35</v>
      </c>
      <c r="T171" s="147">
        <v>5.35</v>
      </c>
      <c r="U171" s="147">
        <v>5.35</v>
      </c>
      <c r="V171" s="147">
        <v>5.35</v>
      </c>
      <c r="W171" s="147">
        <v>5.35</v>
      </c>
      <c r="X171" s="147">
        <v>5.35</v>
      </c>
      <c r="Y171" s="116">
        <v>5.35</v>
      </c>
      <c r="Z171" s="355">
        <v>0.3</v>
      </c>
      <c r="AA171" s="225">
        <v>0.3</v>
      </c>
      <c r="AB171" s="225">
        <v>0.2</v>
      </c>
      <c r="AC171" s="225">
        <v>0</v>
      </c>
      <c r="AD171" s="225">
        <v>0.21</v>
      </c>
      <c r="AE171" s="225">
        <v>0.21</v>
      </c>
      <c r="AF171" s="225">
        <v>0.21</v>
      </c>
      <c r="AG171" s="225">
        <v>0.21</v>
      </c>
      <c r="AH171" s="225">
        <v>0.21</v>
      </c>
      <c r="AI171" s="225">
        <v>0.21</v>
      </c>
      <c r="AJ171" s="225">
        <v>0.21</v>
      </c>
      <c r="AK171" s="799">
        <v>0.21</v>
      </c>
      <c r="AL171" s="787"/>
      <c r="AM171" s="431">
        <f t="shared" si="89"/>
        <v>0</v>
      </c>
      <c r="AN171" s="386"/>
      <c r="AO171" s="237">
        <f t="shared" si="90"/>
        <v>0</v>
      </c>
      <c r="AP171" s="403"/>
      <c r="AQ171" s="431">
        <f t="shared" si="91"/>
        <v>0</v>
      </c>
      <c r="AR171" s="386"/>
      <c r="AS171" s="431">
        <f t="shared" si="92"/>
        <v>0</v>
      </c>
      <c r="AT171" s="386"/>
      <c r="AU171" s="431">
        <f t="shared" si="93"/>
        <v>0</v>
      </c>
      <c r="AV171" s="386"/>
      <c r="AW171" s="431">
        <f t="shared" si="94"/>
        <v>0</v>
      </c>
      <c r="AX171" s="386"/>
      <c r="AY171" s="431">
        <f t="shared" si="95"/>
        <v>0</v>
      </c>
      <c r="AZ171" s="386"/>
      <c r="BA171" s="431">
        <f t="shared" si="96"/>
        <v>0</v>
      </c>
      <c r="BB171" s="385"/>
      <c r="BC171" s="431">
        <f t="shared" si="97"/>
        <v>0</v>
      </c>
      <c r="BD171" s="385"/>
      <c r="BE171" s="431">
        <f t="shared" si="98"/>
        <v>0</v>
      </c>
      <c r="BF171" s="385"/>
      <c r="BG171" s="431">
        <f t="shared" si="99"/>
        <v>0</v>
      </c>
      <c r="BH171" s="385"/>
      <c r="BI171" s="445">
        <f t="shared" si="100"/>
        <v>0</v>
      </c>
      <c r="BJ171" s="317" t="s">
        <v>1061</v>
      </c>
      <c r="BK171" s="599" t="s">
        <v>994</v>
      </c>
      <c r="BL171" s="599" t="s">
        <v>868</v>
      </c>
      <c r="BM171" s="599" t="s">
        <v>1060</v>
      </c>
    </row>
    <row r="172" spans="1:65" ht="14.25" customHeight="1" thickBot="1">
      <c r="A172" s="493" t="s">
        <v>1623</v>
      </c>
      <c r="B172" s="528" t="s">
        <v>160</v>
      </c>
      <c r="C172" s="529" t="s">
        <v>87</v>
      </c>
      <c r="D172" s="532" t="s">
        <v>579</v>
      </c>
      <c r="E172" s="531" t="s">
        <v>162</v>
      </c>
      <c r="F172" s="988"/>
      <c r="G172" s="110">
        <v>2025</v>
      </c>
      <c r="H172" s="178" t="s">
        <v>1062</v>
      </c>
      <c r="I172" s="178" t="s">
        <v>165</v>
      </c>
      <c r="J172" s="651">
        <v>14</v>
      </c>
      <c r="K172" s="178" t="s">
        <v>166</v>
      </c>
      <c r="L172" s="178" t="s">
        <v>167</v>
      </c>
      <c r="M172" s="467" t="s">
        <v>870</v>
      </c>
      <c r="N172" s="351">
        <v>10</v>
      </c>
      <c r="O172" s="147">
        <v>10</v>
      </c>
      <c r="P172" s="147">
        <v>10</v>
      </c>
      <c r="Q172" s="147">
        <v>10</v>
      </c>
      <c r="R172" s="147">
        <v>10.6</v>
      </c>
      <c r="S172" s="147">
        <v>10.6</v>
      </c>
      <c r="T172" s="147">
        <v>10.6</v>
      </c>
      <c r="U172" s="147">
        <v>10.6</v>
      </c>
      <c r="V172" s="147">
        <v>10.6</v>
      </c>
      <c r="W172" s="147">
        <v>10.6</v>
      </c>
      <c r="X172" s="147">
        <v>10.6</v>
      </c>
      <c r="Y172" s="116">
        <v>10.6</v>
      </c>
      <c r="Z172" s="525">
        <v>0.32</v>
      </c>
      <c r="AA172" s="526">
        <v>0.32</v>
      </c>
      <c r="AB172" s="574">
        <v>0.35</v>
      </c>
      <c r="AC172" s="225">
        <v>0</v>
      </c>
      <c r="AD172" s="574">
        <v>0.31</v>
      </c>
      <c r="AE172" s="574">
        <v>0.31</v>
      </c>
      <c r="AF172" s="574">
        <v>0.31</v>
      </c>
      <c r="AG172" s="574">
        <v>0.31</v>
      </c>
      <c r="AH172" s="574">
        <v>0.31</v>
      </c>
      <c r="AI172" s="574">
        <v>0.31</v>
      </c>
      <c r="AJ172" s="574">
        <v>0.31</v>
      </c>
      <c r="AK172" s="817">
        <v>0.31</v>
      </c>
      <c r="AL172" s="787"/>
      <c r="AM172" s="431">
        <f t="shared" si="89"/>
        <v>0</v>
      </c>
      <c r="AN172" s="386"/>
      <c r="AO172" s="237">
        <f t="shared" si="90"/>
        <v>0</v>
      </c>
      <c r="AP172" s="403"/>
      <c r="AQ172" s="431">
        <f t="shared" si="91"/>
        <v>0</v>
      </c>
      <c r="AR172" s="386"/>
      <c r="AS172" s="431">
        <f t="shared" si="92"/>
        <v>0</v>
      </c>
      <c r="AT172" s="386"/>
      <c r="AU172" s="431">
        <f t="shared" si="93"/>
        <v>0</v>
      </c>
      <c r="AV172" s="386"/>
      <c r="AW172" s="431">
        <f t="shared" si="94"/>
        <v>0</v>
      </c>
      <c r="AX172" s="386"/>
      <c r="AY172" s="431">
        <f t="shared" si="95"/>
        <v>0</v>
      </c>
      <c r="AZ172" s="386"/>
      <c r="BA172" s="431">
        <f t="shared" si="96"/>
        <v>0</v>
      </c>
      <c r="BB172" s="385"/>
      <c r="BC172" s="431">
        <f t="shared" si="97"/>
        <v>0</v>
      </c>
      <c r="BD172" s="385"/>
      <c r="BE172" s="431">
        <f t="shared" si="98"/>
        <v>0</v>
      </c>
      <c r="BF172" s="385"/>
      <c r="BG172" s="431">
        <f t="shared" si="99"/>
        <v>0</v>
      </c>
      <c r="BH172" s="385"/>
      <c r="BI172" s="445">
        <f t="shared" si="100"/>
        <v>0</v>
      </c>
      <c r="BJ172" s="317" t="s">
        <v>1063</v>
      </c>
      <c r="BK172" s="599" t="s">
        <v>994</v>
      </c>
      <c r="BL172" s="599" t="s">
        <v>868</v>
      </c>
      <c r="BM172" s="599" t="s">
        <v>1064</v>
      </c>
    </row>
    <row r="173" spans="1:65" ht="14.25" customHeight="1">
      <c r="A173" s="498"/>
      <c r="B173" s="528"/>
      <c r="C173" s="529"/>
      <c r="D173" s="534"/>
      <c r="E173" s="531"/>
      <c r="F173" s="988"/>
      <c r="G173" s="110"/>
      <c r="H173" s="178" t="s">
        <v>477</v>
      </c>
      <c r="I173" s="178"/>
      <c r="J173" s="663"/>
      <c r="K173" s="180"/>
      <c r="L173" s="180"/>
      <c r="M173" s="467"/>
      <c r="N173" s="351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16"/>
      <c r="Z173" s="225"/>
      <c r="AA173" s="225"/>
      <c r="AB173" s="225"/>
      <c r="AC173" s="225"/>
      <c r="AD173" s="225"/>
      <c r="AE173" s="225"/>
      <c r="AF173" s="225"/>
      <c r="AG173" s="225"/>
      <c r="AH173" s="225"/>
      <c r="AI173" s="225"/>
      <c r="AJ173" s="225"/>
      <c r="AK173" s="799"/>
      <c r="AL173" s="787"/>
      <c r="AM173" s="431">
        <f t="shared" ref="AM173:AM196" si="101">Z173*AL173</f>
        <v>0</v>
      </c>
      <c r="AN173" s="386"/>
      <c r="AO173" s="237"/>
      <c r="AP173" s="403"/>
      <c r="AQ173" s="431"/>
      <c r="AR173" s="386"/>
      <c r="AS173" s="431"/>
      <c r="AT173" s="386"/>
      <c r="AU173" s="431"/>
      <c r="AV173" s="386"/>
      <c r="AW173" s="431"/>
      <c r="AX173" s="386"/>
      <c r="AY173" s="431"/>
      <c r="AZ173" s="386"/>
      <c r="BA173" s="431"/>
      <c r="BB173" s="385"/>
      <c r="BC173" s="431"/>
      <c r="BD173" s="385"/>
      <c r="BE173" s="431"/>
      <c r="BF173" s="385"/>
      <c r="BG173" s="431"/>
      <c r="BH173" s="385"/>
      <c r="BI173" s="445"/>
      <c r="BK173" s="599"/>
      <c r="BL173" s="599"/>
      <c r="BM173" s="599"/>
    </row>
    <row r="174" spans="1:65" ht="14.25" customHeight="1">
      <c r="A174" s="493"/>
      <c r="B174" s="528"/>
      <c r="C174" s="529"/>
      <c r="D174" s="534"/>
      <c r="E174" s="535"/>
      <c r="F174" s="988"/>
      <c r="G174" s="110"/>
      <c r="H174" s="178" t="s">
        <v>477</v>
      </c>
      <c r="I174" s="178"/>
      <c r="J174" s="663"/>
      <c r="K174" s="180"/>
      <c r="L174" s="180"/>
      <c r="M174" s="467"/>
      <c r="N174" s="351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16"/>
      <c r="Z174" s="225"/>
      <c r="AA174" s="225"/>
      <c r="AB174" s="225"/>
      <c r="AC174" s="225"/>
      <c r="AD174" s="225"/>
      <c r="AE174" s="225"/>
      <c r="AF174" s="225"/>
      <c r="AG174" s="225"/>
      <c r="AH174" s="225"/>
      <c r="AI174" s="225"/>
      <c r="AJ174" s="225"/>
      <c r="AK174" s="799"/>
      <c r="AL174" s="787"/>
      <c r="AM174" s="431">
        <f t="shared" si="101"/>
        <v>0</v>
      </c>
      <c r="AN174" s="386"/>
      <c r="AO174" s="237"/>
      <c r="AP174" s="403"/>
      <c r="AQ174" s="431"/>
      <c r="AR174" s="386"/>
      <c r="AS174" s="431"/>
      <c r="AT174" s="386"/>
      <c r="AU174" s="431"/>
      <c r="AV174" s="386"/>
      <c r="AW174" s="431"/>
      <c r="AX174" s="386"/>
      <c r="AY174" s="431"/>
      <c r="AZ174" s="386"/>
      <c r="BA174" s="431"/>
      <c r="BB174" s="385"/>
      <c r="BC174" s="431"/>
      <c r="BD174" s="385"/>
      <c r="BE174" s="431"/>
      <c r="BF174" s="385"/>
      <c r="BG174" s="431"/>
      <c r="BH174" s="385"/>
      <c r="BI174" s="445"/>
      <c r="BK174" s="599"/>
      <c r="BL174" s="599"/>
      <c r="BM174" s="599"/>
    </row>
    <row r="175" spans="1:65" ht="14.25" customHeight="1" thickBot="1">
      <c r="A175" s="498"/>
      <c r="B175" s="536"/>
      <c r="C175" s="514"/>
      <c r="D175" s="537"/>
      <c r="E175" s="538"/>
      <c r="F175" s="989"/>
      <c r="G175" s="104"/>
      <c r="H175" s="184" t="s">
        <v>477</v>
      </c>
      <c r="I175" s="184"/>
      <c r="J175" s="664"/>
      <c r="K175" s="182"/>
      <c r="L175" s="182"/>
      <c r="M175" s="652"/>
      <c r="N175" s="361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111"/>
      <c r="Z175" s="526"/>
      <c r="AA175" s="526"/>
      <c r="AB175" s="526"/>
      <c r="AC175" s="526"/>
      <c r="AD175" s="526"/>
      <c r="AE175" s="526"/>
      <c r="AF175" s="526"/>
      <c r="AG175" s="526"/>
      <c r="AH175" s="526"/>
      <c r="AI175" s="526"/>
      <c r="AJ175" s="526"/>
      <c r="AK175" s="798"/>
      <c r="AL175" s="787"/>
      <c r="AM175" s="431">
        <f t="shared" si="101"/>
        <v>0</v>
      </c>
      <c r="AN175" s="386"/>
      <c r="AO175" s="237"/>
      <c r="AP175" s="403"/>
      <c r="AQ175" s="431"/>
      <c r="AR175" s="386"/>
      <c r="AS175" s="431"/>
      <c r="AT175" s="386"/>
      <c r="AU175" s="431"/>
      <c r="AV175" s="386"/>
      <c r="AW175" s="431"/>
      <c r="AX175" s="386"/>
      <c r="AY175" s="431"/>
      <c r="AZ175" s="386"/>
      <c r="BA175" s="431"/>
      <c r="BB175" s="385"/>
      <c r="BC175" s="431"/>
      <c r="BD175" s="385"/>
      <c r="BE175" s="431"/>
      <c r="BF175" s="385"/>
      <c r="BG175" s="431"/>
      <c r="BH175" s="385"/>
      <c r="BI175" s="445"/>
      <c r="BK175" s="599"/>
      <c r="BL175" s="599"/>
      <c r="BM175" s="599"/>
    </row>
    <row r="176" spans="1:65" ht="14.25" customHeight="1">
      <c r="A176" s="493" t="s">
        <v>1622</v>
      </c>
      <c r="B176" s="803" t="s">
        <v>160</v>
      </c>
      <c r="C176" s="513" t="s">
        <v>87</v>
      </c>
      <c r="D176" s="539" t="s">
        <v>225</v>
      </c>
      <c r="E176" s="540" t="s">
        <v>192</v>
      </c>
      <c r="F176" s="804"/>
      <c r="G176" s="108">
        <v>2024</v>
      </c>
      <c r="H176" s="105" t="s">
        <v>1700</v>
      </c>
      <c r="I176" s="105" t="s">
        <v>174</v>
      </c>
      <c r="J176" s="325">
        <v>14</v>
      </c>
      <c r="K176" s="78" t="s">
        <v>1075</v>
      </c>
      <c r="L176" s="105" t="s">
        <v>878</v>
      </c>
      <c r="M176" s="650" t="s">
        <v>881</v>
      </c>
      <c r="N176" s="291">
        <v>3.65</v>
      </c>
      <c r="O176" s="61">
        <v>3.65</v>
      </c>
      <c r="P176" s="61">
        <v>3.55</v>
      </c>
      <c r="Q176" s="61">
        <v>3.55</v>
      </c>
      <c r="R176" s="61">
        <v>4.28</v>
      </c>
      <c r="S176" s="61">
        <v>4.28</v>
      </c>
      <c r="T176" s="61">
        <v>4.28</v>
      </c>
      <c r="U176" s="61">
        <v>4.28</v>
      </c>
      <c r="V176" s="61">
        <v>4.28</v>
      </c>
      <c r="W176" s="61">
        <v>4.28</v>
      </c>
      <c r="X176" s="61">
        <v>4.28</v>
      </c>
      <c r="Y176" s="120">
        <v>4.28</v>
      </c>
      <c r="Z176" s="805">
        <v>0.2</v>
      </c>
      <c r="AA176" s="805">
        <v>0.2</v>
      </c>
      <c r="AB176" s="805">
        <v>0.1</v>
      </c>
      <c r="AC176" s="805">
        <v>0</v>
      </c>
      <c r="AD176" s="805">
        <v>0.19</v>
      </c>
      <c r="AE176" s="805">
        <v>0.19</v>
      </c>
      <c r="AF176" s="805">
        <v>0.19</v>
      </c>
      <c r="AG176" s="805">
        <v>0.19</v>
      </c>
      <c r="AH176" s="805">
        <v>0.19</v>
      </c>
      <c r="AI176" s="805">
        <v>0.19</v>
      </c>
      <c r="AJ176" s="805">
        <v>0.19</v>
      </c>
      <c r="AK176" s="806">
        <v>0.19</v>
      </c>
      <c r="AL176" s="812">
        <v>120</v>
      </c>
      <c r="AM176" s="433">
        <f t="shared" si="101"/>
        <v>24</v>
      </c>
      <c r="AN176" s="423">
        <v>40</v>
      </c>
      <c r="AO176" s="286">
        <f t="shared" ref="AO176:AO215" si="102">AA176*AN176</f>
        <v>8</v>
      </c>
      <c r="AP176" s="99">
        <v>160</v>
      </c>
      <c r="AQ176" s="433">
        <f t="shared" ref="AQ176:AQ196" si="103">AB176*AP176</f>
        <v>16</v>
      </c>
      <c r="AR176" s="423"/>
      <c r="AS176" s="433">
        <f t="shared" ref="AS176:AS196" si="104">AC176*AR176</f>
        <v>0</v>
      </c>
      <c r="AT176" s="423">
        <v>1080</v>
      </c>
      <c r="AU176" s="433">
        <f t="shared" ref="AU176:AU196" si="105">AD176*AT176</f>
        <v>205.2</v>
      </c>
      <c r="AV176" s="423"/>
      <c r="AW176" s="433">
        <f t="shared" ref="AW176:AW196" si="106">AE176*AV176</f>
        <v>0</v>
      </c>
      <c r="AX176" s="423"/>
      <c r="AY176" s="433">
        <f t="shared" ref="AY176:AY196" si="107">AF176*AX176</f>
        <v>0</v>
      </c>
      <c r="AZ176" s="423"/>
      <c r="BA176" s="433">
        <f t="shared" ref="BA176:BA196" si="108">AZ176*AG176</f>
        <v>0</v>
      </c>
      <c r="BB176" s="423"/>
      <c r="BC176" s="433">
        <f t="shared" ref="BC176:BC196" si="109">AH176*BB176</f>
        <v>0</v>
      </c>
      <c r="BD176" s="423"/>
      <c r="BE176" s="433">
        <f t="shared" ref="BE176:BE196" si="110">AI176*BD176</f>
        <v>0</v>
      </c>
      <c r="BF176" s="423"/>
      <c r="BG176" s="433">
        <f t="shared" ref="BG176:BG196" si="111">AJ176*BF176</f>
        <v>0</v>
      </c>
      <c r="BH176" s="423"/>
      <c r="BI176" s="447">
        <f t="shared" ref="BI176:BI196" si="112">AK176*BH176</f>
        <v>0</v>
      </c>
      <c r="BJ176" s="317" t="s">
        <v>1066</v>
      </c>
      <c r="BK176" s="306"/>
      <c r="BL176" s="306" t="s">
        <v>868</v>
      </c>
      <c r="BM176" s="306" t="s">
        <v>1067</v>
      </c>
    </row>
    <row r="177" spans="1:65" ht="14.25" customHeight="1">
      <c r="A177" s="498" t="s">
        <v>1622</v>
      </c>
      <c r="B177" s="528" t="s">
        <v>160</v>
      </c>
      <c r="C177" s="529" t="s">
        <v>87</v>
      </c>
      <c r="D177" s="517" t="s">
        <v>225</v>
      </c>
      <c r="E177" s="518" t="s">
        <v>192</v>
      </c>
      <c r="F177" s="617"/>
      <c r="G177" s="110">
        <v>2024</v>
      </c>
      <c r="H177" s="169" t="s">
        <v>1700</v>
      </c>
      <c r="I177" s="169" t="s">
        <v>174</v>
      </c>
      <c r="J177" s="326">
        <v>14</v>
      </c>
      <c r="K177" s="77" t="s">
        <v>1068</v>
      </c>
      <c r="L177" s="169" t="s">
        <v>878</v>
      </c>
      <c r="M177" s="467" t="s">
        <v>881</v>
      </c>
      <c r="N177" s="351">
        <v>3.65</v>
      </c>
      <c r="O177" s="147">
        <v>3.65</v>
      </c>
      <c r="P177" s="147">
        <v>3.55</v>
      </c>
      <c r="Q177" s="147">
        <v>3.55</v>
      </c>
      <c r="R177" s="147">
        <v>4.28</v>
      </c>
      <c r="S177" s="147">
        <v>4.28</v>
      </c>
      <c r="T177" s="147">
        <v>4.28</v>
      </c>
      <c r="U177" s="147">
        <v>4.28</v>
      </c>
      <c r="V177" s="147">
        <v>4.28</v>
      </c>
      <c r="W177" s="147">
        <v>4.28</v>
      </c>
      <c r="X177" s="147">
        <v>4.28</v>
      </c>
      <c r="Y177" s="116">
        <v>4.28</v>
      </c>
      <c r="Z177" s="609">
        <v>0.2</v>
      </c>
      <c r="AA177" s="609">
        <v>0.2</v>
      </c>
      <c r="AB177" s="609">
        <v>0.1</v>
      </c>
      <c r="AC177" s="609">
        <v>0</v>
      </c>
      <c r="AD177" s="609">
        <v>0.19</v>
      </c>
      <c r="AE177" s="609">
        <v>0.19</v>
      </c>
      <c r="AF177" s="609">
        <v>0.19</v>
      </c>
      <c r="AG177" s="609">
        <v>0.19</v>
      </c>
      <c r="AH177" s="609">
        <v>0.19</v>
      </c>
      <c r="AI177" s="609">
        <v>0.19</v>
      </c>
      <c r="AJ177" s="609">
        <v>0.19</v>
      </c>
      <c r="AK177" s="807">
        <v>0.19</v>
      </c>
      <c r="AL177" s="787"/>
      <c r="AM177" s="431">
        <f t="shared" si="101"/>
        <v>0</v>
      </c>
      <c r="AN177" s="386"/>
      <c r="AO177" s="237">
        <f t="shared" si="102"/>
        <v>0</v>
      </c>
      <c r="AP177" s="96"/>
      <c r="AQ177" s="431">
        <f t="shared" si="103"/>
        <v>0</v>
      </c>
      <c r="AR177" s="386"/>
      <c r="AS177" s="431">
        <f t="shared" si="104"/>
        <v>0</v>
      </c>
      <c r="AT177" s="386"/>
      <c r="AU177" s="431">
        <f t="shared" si="105"/>
        <v>0</v>
      </c>
      <c r="AV177" s="386"/>
      <c r="AW177" s="431">
        <f t="shared" si="106"/>
        <v>0</v>
      </c>
      <c r="AX177" s="386"/>
      <c r="AY177" s="431">
        <f t="shared" si="107"/>
        <v>0</v>
      </c>
      <c r="AZ177" s="386"/>
      <c r="BA177" s="431">
        <f t="shared" si="108"/>
        <v>0</v>
      </c>
      <c r="BB177" s="386"/>
      <c r="BC177" s="431">
        <f t="shared" si="109"/>
        <v>0</v>
      </c>
      <c r="BD177" s="386"/>
      <c r="BE177" s="431">
        <f t="shared" si="110"/>
        <v>0</v>
      </c>
      <c r="BF177" s="386"/>
      <c r="BG177" s="431">
        <f t="shared" si="111"/>
        <v>0</v>
      </c>
      <c r="BH177" s="386"/>
      <c r="BI177" s="445">
        <f t="shared" si="112"/>
        <v>0</v>
      </c>
      <c r="BJ177" s="317" t="s">
        <v>1069</v>
      </c>
      <c r="BK177" s="306"/>
      <c r="BL177" s="306" t="s">
        <v>868</v>
      </c>
      <c r="BM177" s="306" t="s">
        <v>1070</v>
      </c>
    </row>
    <row r="178" spans="1:65" ht="14.25" customHeight="1">
      <c r="A178" s="493" t="s">
        <v>1622</v>
      </c>
      <c r="B178" s="528" t="s">
        <v>160</v>
      </c>
      <c r="C178" s="529" t="s">
        <v>87</v>
      </c>
      <c r="D178" s="517" t="s">
        <v>225</v>
      </c>
      <c r="E178" s="518" t="s">
        <v>192</v>
      </c>
      <c r="F178" s="617"/>
      <c r="G178" s="110">
        <v>2024</v>
      </c>
      <c r="H178" s="169" t="s">
        <v>1700</v>
      </c>
      <c r="I178" s="169" t="s">
        <v>174</v>
      </c>
      <c r="J178" s="326">
        <v>14</v>
      </c>
      <c r="K178" s="77" t="s">
        <v>643</v>
      </c>
      <c r="L178" s="169" t="s">
        <v>878</v>
      </c>
      <c r="M178" s="467" t="s">
        <v>881</v>
      </c>
      <c r="N178" s="351">
        <v>3.65</v>
      </c>
      <c r="O178" s="147">
        <v>3.65</v>
      </c>
      <c r="P178" s="147">
        <v>3.55</v>
      </c>
      <c r="Q178" s="147">
        <v>3.55</v>
      </c>
      <c r="R178" s="147">
        <v>4.28</v>
      </c>
      <c r="S178" s="147">
        <v>4.28</v>
      </c>
      <c r="T178" s="147">
        <v>4.28</v>
      </c>
      <c r="U178" s="147">
        <v>4.28</v>
      </c>
      <c r="V178" s="147">
        <v>4.28</v>
      </c>
      <c r="W178" s="147">
        <v>4.28</v>
      </c>
      <c r="X178" s="147">
        <v>4.28</v>
      </c>
      <c r="Y178" s="116">
        <v>4.28</v>
      </c>
      <c r="Z178" s="609">
        <v>0.2</v>
      </c>
      <c r="AA178" s="609">
        <v>0.2</v>
      </c>
      <c r="AB178" s="609">
        <v>0.1</v>
      </c>
      <c r="AC178" s="609">
        <v>0</v>
      </c>
      <c r="AD178" s="609">
        <v>0.19</v>
      </c>
      <c r="AE178" s="609">
        <v>0.19</v>
      </c>
      <c r="AF178" s="609">
        <v>0.19</v>
      </c>
      <c r="AG178" s="609">
        <v>0.19</v>
      </c>
      <c r="AH178" s="609">
        <v>0.19</v>
      </c>
      <c r="AI178" s="609">
        <v>0.19</v>
      </c>
      <c r="AJ178" s="609">
        <v>0.19</v>
      </c>
      <c r="AK178" s="807">
        <v>0.19</v>
      </c>
      <c r="AL178" s="397">
        <v>40</v>
      </c>
      <c r="AM178" s="431">
        <f t="shared" si="101"/>
        <v>8</v>
      </c>
      <c r="AN178" s="385"/>
      <c r="AO178" s="237">
        <f t="shared" si="102"/>
        <v>0</v>
      </c>
      <c r="AP178" s="96"/>
      <c r="AQ178" s="431">
        <f t="shared" si="103"/>
        <v>0</v>
      </c>
      <c r="AR178" s="386"/>
      <c r="AS178" s="431">
        <f t="shared" si="104"/>
        <v>0</v>
      </c>
      <c r="AT178" s="386"/>
      <c r="AU178" s="431">
        <f t="shared" si="105"/>
        <v>0</v>
      </c>
      <c r="AV178" s="386"/>
      <c r="AW178" s="431">
        <f t="shared" si="106"/>
        <v>0</v>
      </c>
      <c r="AX178" s="386"/>
      <c r="AY178" s="431">
        <f t="shared" si="107"/>
        <v>0</v>
      </c>
      <c r="AZ178" s="386"/>
      <c r="BA178" s="431">
        <f t="shared" si="108"/>
        <v>0</v>
      </c>
      <c r="BB178" s="385"/>
      <c r="BC178" s="431">
        <f t="shared" si="109"/>
        <v>0</v>
      </c>
      <c r="BD178" s="385"/>
      <c r="BE178" s="431">
        <f t="shared" si="110"/>
        <v>0</v>
      </c>
      <c r="BF178" s="385"/>
      <c r="BG178" s="431">
        <f t="shared" si="111"/>
        <v>0</v>
      </c>
      <c r="BH178" s="385"/>
      <c r="BI178" s="445">
        <f t="shared" si="112"/>
        <v>0</v>
      </c>
      <c r="BJ178" s="317" t="s">
        <v>1071</v>
      </c>
      <c r="BK178" s="306"/>
      <c r="BL178" s="306" t="s">
        <v>868</v>
      </c>
      <c r="BM178" s="306" t="s">
        <v>1072</v>
      </c>
    </row>
    <row r="179" spans="1:65" ht="14.25" customHeight="1">
      <c r="A179" s="498" t="s">
        <v>1623</v>
      </c>
      <c r="B179" s="528" t="s">
        <v>160</v>
      </c>
      <c r="C179" s="529" t="s">
        <v>87</v>
      </c>
      <c r="D179" s="517" t="s">
        <v>538</v>
      </c>
      <c r="E179" s="518" t="s">
        <v>192</v>
      </c>
      <c r="F179" s="617"/>
      <c r="G179" s="110">
        <v>2024</v>
      </c>
      <c r="H179" s="169" t="s">
        <v>1700</v>
      </c>
      <c r="I179" s="169" t="s">
        <v>174</v>
      </c>
      <c r="J179" s="326">
        <v>14</v>
      </c>
      <c r="K179" s="77" t="s">
        <v>254</v>
      </c>
      <c r="L179" s="169" t="s">
        <v>878</v>
      </c>
      <c r="M179" s="467" t="s">
        <v>881</v>
      </c>
      <c r="N179" s="351">
        <v>3.65</v>
      </c>
      <c r="O179" s="147">
        <v>3.65</v>
      </c>
      <c r="P179" s="147">
        <v>3.55</v>
      </c>
      <c r="Q179" s="147">
        <v>3.55</v>
      </c>
      <c r="R179" s="147">
        <v>4.28</v>
      </c>
      <c r="S179" s="147">
        <v>4.28</v>
      </c>
      <c r="T179" s="147">
        <v>4.28</v>
      </c>
      <c r="U179" s="147">
        <v>4.28</v>
      </c>
      <c r="V179" s="147">
        <v>4.28</v>
      </c>
      <c r="W179" s="147">
        <v>4.28</v>
      </c>
      <c r="X179" s="147">
        <v>4.28</v>
      </c>
      <c r="Y179" s="116">
        <v>4.28</v>
      </c>
      <c r="Z179" s="609">
        <v>0.2</v>
      </c>
      <c r="AA179" s="609">
        <v>0.2</v>
      </c>
      <c r="AB179" s="609">
        <v>0.1</v>
      </c>
      <c r="AC179" s="609">
        <v>0</v>
      </c>
      <c r="AD179" s="609">
        <v>0.19</v>
      </c>
      <c r="AE179" s="609">
        <v>0.19</v>
      </c>
      <c r="AF179" s="609">
        <v>0.19</v>
      </c>
      <c r="AG179" s="609">
        <v>0.19</v>
      </c>
      <c r="AH179" s="609">
        <v>0.19</v>
      </c>
      <c r="AI179" s="609">
        <v>0.19</v>
      </c>
      <c r="AJ179" s="609">
        <v>0.19</v>
      </c>
      <c r="AK179" s="807">
        <v>0.19</v>
      </c>
      <c r="AL179" s="397">
        <v>160</v>
      </c>
      <c r="AM179" s="431">
        <f t="shared" si="101"/>
        <v>32</v>
      </c>
      <c r="AN179" s="385"/>
      <c r="AO179" s="237">
        <f t="shared" si="102"/>
        <v>0</v>
      </c>
      <c r="AP179" s="96">
        <v>80</v>
      </c>
      <c r="AQ179" s="431">
        <f t="shared" si="103"/>
        <v>8</v>
      </c>
      <c r="AR179" s="386">
        <v>100</v>
      </c>
      <c r="AS179" s="431">
        <f t="shared" si="104"/>
        <v>0</v>
      </c>
      <c r="AT179" s="386"/>
      <c r="AU179" s="431">
        <f t="shared" si="105"/>
        <v>0</v>
      </c>
      <c r="AV179" s="386"/>
      <c r="AW179" s="431">
        <f t="shared" si="106"/>
        <v>0</v>
      </c>
      <c r="AX179" s="386"/>
      <c r="AY179" s="431">
        <f t="shared" si="107"/>
        <v>0</v>
      </c>
      <c r="AZ179" s="386"/>
      <c r="BA179" s="431">
        <f t="shared" si="108"/>
        <v>0</v>
      </c>
      <c r="BB179" s="385"/>
      <c r="BC179" s="431">
        <f t="shared" si="109"/>
        <v>0</v>
      </c>
      <c r="BD179" s="385"/>
      <c r="BE179" s="431">
        <f t="shared" si="110"/>
        <v>0</v>
      </c>
      <c r="BF179" s="385"/>
      <c r="BG179" s="431">
        <f t="shared" si="111"/>
        <v>0</v>
      </c>
      <c r="BH179" s="385"/>
      <c r="BI179" s="445">
        <f t="shared" si="112"/>
        <v>0</v>
      </c>
      <c r="BJ179" s="317" t="s">
        <v>1073</v>
      </c>
      <c r="BK179" s="306"/>
      <c r="BL179" s="306" t="s">
        <v>868</v>
      </c>
      <c r="BM179" s="306" t="s">
        <v>1074</v>
      </c>
    </row>
    <row r="180" spans="1:65" ht="14.25" customHeight="1">
      <c r="A180" s="493" t="s">
        <v>1623</v>
      </c>
      <c r="B180" s="528" t="s">
        <v>160</v>
      </c>
      <c r="C180" s="529" t="s">
        <v>87</v>
      </c>
      <c r="D180" s="517" t="s">
        <v>538</v>
      </c>
      <c r="E180" s="518" t="s">
        <v>192</v>
      </c>
      <c r="F180" s="617"/>
      <c r="G180" s="110">
        <v>2024</v>
      </c>
      <c r="H180" s="169" t="s">
        <v>1700</v>
      </c>
      <c r="I180" s="169" t="s">
        <v>165</v>
      </c>
      <c r="J180" s="326">
        <v>14</v>
      </c>
      <c r="K180" s="77" t="s">
        <v>1075</v>
      </c>
      <c r="L180" s="169" t="s">
        <v>878</v>
      </c>
      <c r="M180" s="467" t="s">
        <v>881</v>
      </c>
      <c r="N180" s="801">
        <v>10</v>
      </c>
      <c r="O180" s="825">
        <v>10</v>
      </c>
      <c r="P180" s="825">
        <v>9</v>
      </c>
      <c r="Q180" s="825">
        <v>9</v>
      </c>
      <c r="R180" s="825">
        <v>9.84</v>
      </c>
      <c r="S180" s="825">
        <v>9.84</v>
      </c>
      <c r="T180" s="825">
        <v>9.84</v>
      </c>
      <c r="U180" s="825">
        <v>9.84</v>
      </c>
      <c r="V180" s="825">
        <v>9.84</v>
      </c>
      <c r="W180" s="825">
        <v>9.84</v>
      </c>
      <c r="X180" s="825">
        <v>9.84</v>
      </c>
      <c r="Y180" s="802">
        <v>9.84</v>
      </c>
      <c r="Z180" s="609">
        <v>1.93</v>
      </c>
      <c r="AA180" s="609">
        <v>1.93</v>
      </c>
      <c r="AB180" s="618">
        <v>0.95</v>
      </c>
      <c r="AC180" s="609">
        <v>0</v>
      </c>
      <c r="AD180" s="618">
        <v>1.1499999999999999</v>
      </c>
      <c r="AE180" s="618">
        <v>1.1499999999999999</v>
      </c>
      <c r="AF180" s="618">
        <v>1.1499999999999999</v>
      </c>
      <c r="AG180" s="618">
        <v>1.1499999999999999</v>
      </c>
      <c r="AH180" s="618">
        <v>1.1499999999999999</v>
      </c>
      <c r="AI180" s="618">
        <v>1.1499999999999999</v>
      </c>
      <c r="AJ180" s="618">
        <v>1.1499999999999999</v>
      </c>
      <c r="AK180" s="826">
        <v>1.1499999999999999</v>
      </c>
      <c r="AL180" s="787">
        <v>360</v>
      </c>
      <c r="AM180" s="431">
        <f t="shared" si="101"/>
        <v>694.8</v>
      </c>
      <c r="AN180" s="386">
        <v>40</v>
      </c>
      <c r="AO180" s="237">
        <f t="shared" si="102"/>
        <v>77.2</v>
      </c>
      <c r="AP180" s="96">
        <v>200</v>
      </c>
      <c r="AQ180" s="431">
        <f t="shared" si="103"/>
        <v>190</v>
      </c>
      <c r="AR180" s="386"/>
      <c r="AS180" s="431">
        <f t="shared" si="104"/>
        <v>0</v>
      </c>
      <c r="AT180" s="386">
        <v>240</v>
      </c>
      <c r="AU180" s="431">
        <f t="shared" si="105"/>
        <v>276</v>
      </c>
      <c r="AV180" s="386">
        <v>629</v>
      </c>
      <c r="AW180" s="431">
        <f t="shared" si="106"/>
        <v>723.34999999999991</v>
      </c>
      <c r="AX180" s="386">
        <v>175</v>
      </c>
      <c r="AY180" s="431">
        <f t="shared" si="107"/>
        <v>201.24999999999997</v>
      </c>
      <c r="AZ180" s="386">
        <v>74</v>
      </c>
      <c r="BA180" s="431">
        <f t="shared" si="108"/>
        <v>85.1</v>
      </c>
      <c r="BB180" s="386"/>
      <c r="BC180" s="431">
        <f t="shared" si="109"/>
        <v>0</v>
      </c>
      <c r="BD180" s="386"/>
      <c r="BE180" s="431">
        <f t="shared" si="110"/>
        <v>0</v>
      </c>
      <c r="BF180" s="386"/>
      <c r="BG180" s="431">
        <f t="shared" si="111"/>
        <v>0</v>
      </c>
      <c r="BH180" s="386"/>
      <c r="BI180" s="445">
        <f t="shared" si="112"/>
        <v>0</v>
      </c>
      <c r="BJ180" s="317" t="s">
        <v>1076</v>
      </c>
      <c r="BK180" s="306"/>
      <c r="BL180" s="306" t="s">
        <v>868</v>
      </c>
      <c r="BM180" s="306" t="s">
        <v>1077</v>
      </c>
    </row>
    <row r="181" spans="1:65" ht="14.25" customHeight="1">
      <c r="A181" s="498" t="s">
        <v>1623</v>
      </c>
      <c r="B181" s="528" t="s">
        <v>160</v>
      </c>
      <c r="C181" s="529" t="s">
        <v>87</v>
      </c>
      <c r="D181" s="517" t="s">
        <v>225</v>
      </c>
      <c r="E181" s="518" t="s">
        <v>192</v>
      </c>
      <c r="F181" s="617"/>
      <c r="G181" s="110">
        <v>2024</v>
      </c>
      <c r="H181" s="169" t="s">
        <v>1700</v>
      </c>
      <c r="I181" s="169" t="s">
        <v>165</v>
      </c>
      <c r="J181" s="326">
        <v>14</v>
      </c>
      <c r="K181" s="77" t="s">
        <v>1078</v>
      </c>
      <c r="L181" s="169" t="s">
        <v>878</v>
      </c>
      <c r="M181" s="467" t="s">
        <v>881</v>
      </c>
      <c r="N181" s="801">
        <v>10</v>
      </c>
      <c r="O181" s="825">
        <v>10</v>
      </c>
      <c r="P181" s="825">
        <v>9</v>
      </c>
      <c r="Q181" s="825">
        <v>9</v>
      </c>
      <c r="R181" s="825">
        <v>9.84</v>
      </c>
      <c r="S181" s="825">
        <v>9.84</v>
      </c>
      <c r="T181" s="825">
        <v>9.84</v>
      </c>
      <c r="U181" s="825">
        <v>9.84</v>
      </c>
      <c r="V181" s="825">
        <v>9.84</v>
      </c>
      <c r="W181" s="825">
        <v>9.84</v>
      </c>
      <c r="X181" s="825">
        <v>9.84</v>
      </c>
      <c r="Y181" s="802">
        <v>9.84</v>
      </c>
      <c r="Z181" s="609">
        <v>1.93</v>
      </c>
      <c r="AA181" s="609">
        <v>1.93</v>
      </c>
      <c r="AB181" s="618">
        <v>0.95</v>
      </c>
      <c r="AC181" s="609">
        <v>0</v>
      </c>
      <c r="AD181" s="618">
        <v>1.1499999999999999</v>
      </c>
      <c r="AE181" s="618">
        <v>1.1499999999999999</v>
      </c>
      <c r="AF181" s="618">
        <v>1.1499999999999999</v>
      </c>
      <c r="AG181" s="618">
        <v>1.1499999999999999</v>
      </c>
      <c r="AH181" s="618">
        <v>1.1499999999999999</v>
      </c>
      <c r="AI181" s="618">
        <v>1.1499999999999999</v>
      </c>
      <c r="AJ181" s="618">
        <v>1.1499999999999999</v>
      </c>
      <c r="AK181" s="826">
        <v>1.1499999999999999</v>
      </c>
      <c r="AL181" s="397"/>
      <c r="AM181" s="431">
        <f t="shared" si="101"/>
        <v>0</v>
      </c>
      <c r="AN181" s="385"/>
      <c r="AO181" s="237">
        <f t="shared" si="102"/>
        <v>0</v>
      </c>
      <c r="AP181" s="96"/>
      <c r="AQ181" s="431">
        <f t="shared" si="103"/>
        <v>0</v>
      </c>
      <c r="AR181" s="386"/>
      <c r="AS181" s="431">
        <f t="shared" si="104"/>
        <v>0</v>
      </c>
      <c r="AT181" s="386"/>
      <c r="AU181" s="431">
        <f t="shared" si="105"/>
        <v>0</v>
      </c>
      <c r="AV181" s="386"/>
      <c r="AW181" s="431">
        <f t="shared" si="106"/>
        <v>0</v>
      </c>
      <c r="AX181" s="386"/>
      <c r="AY181" s="431">
        <f t="shared" si="107"/>
        <v>0</v>
      </c>
      <c r="AZ181" s="386"/>
      <c r="BA181" s="431">
        <f t="shared" si="108"/>
        <v>0</v>
      </c>
      <c r="BB181" s="385"/>
      <c r="BC181" s="431">
        <f t="shared" si="109"/>
        <v>0</v>
      </c>
      <c r="BD181" s="385"/>
      <c r="BE181" s="431">
        <f t="shared" si="110"/>
        <v>0</v>
      </c>
      <c r="BF181" s="385"/>
      <c r="BG181" s="431">
        <f t="shared" si="111"/>
        <v>0</v>
      </c>
      <c r="BH181" s="385"/>
      <c r="BI181" s="445">
        <f t="shared" si="112"/>
        <v>0</v>
      </c>
      <c r="BJ181" s="317" t="s">
        <v>1079</v>
      </c>
      <c r="BK181" s="306"/>
      <c r="BL181" s="306" t="s">
        <v>868</v>
      </c>
      <c r="BM181" s="306" t="s">
        <v>1080</v>
      </c>
    </row>
    <row r="182" spans="1:65" ht="14.25" customHeight="1">
      <c r="A182" s="493" t="s">
        <v>1623</v>
      </c>
      <c r="B182" s="528" t="s">
        <v>160</v>
      </c>
      <c r="C182" s="529" t="s">
        <v>87</v>
      </c>
      <c r="D182" s="517" t="s">
        <v>538</v>
      </c>
      <c r="E182" s="518" t="s">
        <v>192</v>
      </c>
      <c r="F182" s="617"/>
      <c r="G182" s="110">
        <v>2024</v>
      </c>
      <c r="H182" s="169" t="s">
        <v>1700</v>
      </c>
      <c r="I182" s="169" t="s">
        <v>165</v>
      </c>
      <c r="J182" s="326">
        <v>14</v>
      </c>
      <c r="K182" s="77" t="s">
        <v>501</v>
      </c>
      <c r="L182" s="169" t="s">
        <v>878</v>
      </c>
      <c r="M182" s="467" t="s">
        <v>881</v>
      </c>
      <c r="N182" s="801">
        <v>11</v>
      </c>
      <c r="O182" s="825">
        <v>11</v>
      </c>
      <c r="P182" s="825">
        <v>11</v>
      </c>
      <c r="Q182" s="825">
        <v>11</v>
      </c>
      <c r="R182" s="825">
        <v>11</v>
      </c>
      <c r="S182" s="825">
        <v>11</v>
      </c>
      <c r="T182" s="825">
        <v>11</v>
      </c>
      <c r="U182" s="825">
        <v>11</v>
      </c>
      <c r="V182" s="825">
        <v>11</v>
      </c>
      <c r="W182" s="825">
        <v>11</v>
      </c>
      <c r="X182" s="825">
        <v>11</v>
      </c>
      <c r="Y182" s="802">
        <v>11</v>
      </c>
      <c r="Z182" s="609">
        <v>2.13</v>
      </c>
      <c r="AA182" s="609">
        <v>2.13</v>
      </c>
      <c r="AB182" s="618">
        <v>2.15</v>
      </c>
      <c r="AC182" s="609">
        <v>0</v>
      </c>
      <c r="AD182" s="618">
        <v>1.51</v>
      </c>
      <c r="AE182" s="618">
        <v>1.51</v>
      </c>
      <c r="AF182" s="618">
        <v>1.51</v>
      </c>
      <c r="AG182" s="618">
        <v>1.51</v>
      </c>
      <c r="AH182" s="618">
        <v>1.51</v>
      </c>
      <c r="AI182" s="618">
        <v>1.51</v>
      </c>
      <c r="AJ182" s="618">
        <v>1.51</v>
      </c>
      <c r="AK182" s="826">
        <v>1.51</v>
      </c>
      <c r="AL182" s="787"/>
      <c r="AM182" s="431">
        <f t="shared" si="101"/>
        <v>0</v>
      </c>
      <c r="AN182" s="386"/>
      <c r="AO182" s="237">
        <f t="shared" si="102"/>
        <v>0</v>
      </c>
      <c r="AP182" s="96"/>
      <c r="AQ182" s="431">
        <f t="shared" si="103"/>
        <v>0</v>
      </c>
      <c r="AR182" s="386"/>
      <c r="AS182" s="431">
        <f t="shared" si="104"/>
        <v>0</v>
      </c>
      <c r="AT182" s="386"/>
      <c r="AU182" s="431">
        <f t="shared" si="105"/>
        <v>0</v>
      </c>
      <c r="AV182" s="386"/>
      <c r="AW182" s="431">
        <f t="shared" si="106"/>
        <v>0</v>
      </c>
      <c r="AX182" s="386"/>
      <c r="AY182" s="431">
        <f t="shared" si="107"/>
        <v>0</v>
      </c>
      <c r="AZ182" s="386"/>
      <c r="BA182" s="431">
        <f t="shared" si="108"/>
        <v>0</v>
      </c>
      <c r="BB182" s="386"/>
      <c r="BC182" s="431">
        <f t="shared" si="109"/>
        <v>0</v>
      </c>
      <c r="BD182" s="386"/>
      <c r="BE182" s="431">
        <f t="shared" si="110"/>
        <v>0</v>
      </c>
      <c r="BF182" s="386"/>
      <c r="BG182" s="431">
        <f t="shared" si="111"/>
        <v>0</v>
      </c>
      <c r="BH182" s="386"/>
      <c r="BI182" s="445">
        <f t="shared" si="112"/>
        <v>0</v>
      </c>
      <c r="BJ182" s="317" t="s">
        <v>1081</v>
      </c>
      <c r="BK182" s="306"/>
      <c r="BL182" s="306" t="s">
        <v>868</v>
      </c>
      <c r="BM182" s="306" t="s">
        <v>1082</v>
      </c>
    </row>
    <row r="183" spans="1:65" ht="14.25" customHeight="1">
      <c r="A183" s="498" t="s">
        <v>1623</v>
      </c>
      <c r="B183" s="528" t="s">
        <v>160</v>
      </c>
      <c r="C183" s="529" t="s">
        <v>87</v>
      </c>
      <c r="D183" s="517" t="s">
        <v>538</v>
      </c>
      <c r="E183" s="518" t="s">
        <v>192</v>
      </c>
      <c r="F183" s="617"/>
      <c r="G183" s="110">
        <v>2024</v>
      </c>
      <c r="H183" s="169" t="s">
        <v>1700</v>
      </c>
      <c r="I183" s="169" t="s">
        <v>165</v>
      </c>
      <c r="J183" s="326">
        <v>14</v>
      </c>
      <c r="K183" s="77" t="s">
        <v>641</v>
      </c>
      <c r="L183" s="169" t="s">
        <v>878</v>
      </c>
      <c r="M183" s="467" t="s">
        <v>881</v>
      </c>
      <c r="N183" s="801">
        <v>11</v>
      </c>
      <c r="O183" s="825">
        <v>11</v>
      </c>
      <c r="P183" s="825">
        <v>11</v>
      </c>
      <c r="Q183" s="825">
        <v>11</v>
      </c>
      <c r="R183" s="825">
        <v>11</v>
      </c>
      <c r="S183" s="825">
        <v>11</v>
      </c>
      <c r="T183" s="825">
        <v>11</v>
      </c>
      <c r="U183" s="825">
        <v>11</v>
      </c>
      <c r="V183" s="825">
        <v>11</v>
      </c>
      <c r="W183" s="825">
        <v>11</v>
      </c>
      <c r="X183" s="825">
        <v>11</v>
      </c>
      <c r="Y183" s="802">
        <v>11</v>
      </c>
      <c r="Z183" s="609">
        <v>2.13</v>
      </c>
      <c r="AA183" s="609">
        <v>2.13</v>
      </c>
      <c r="AB183" s="618">
        <v>2.15</v>
      </c>
      <c r="AC183" s="609">
        <v>0</v>
      </c>
      <c r="AD183" s="618">
        <v>1.51</v>
      </c>
      <c r="AE183" s="618">
        <v>1.51</v>
      </c>
      <c r="AF183" s="618">
        <v>1.51</v>
      </c>
      <c r="AG183" s="618">
        <v>1.51</v>
      </c>
      <c r="AH183" s="618">
        <v>1.51</v>
      </c>
      <c r="AI183" s="618">
        <v>1.51</v>
      </c>
      <c r="AJ183" s="618">
        <v>1.51</v>
      </c>
      <c r="AK183" s="826">
        <v>1.51</v>
      </c>
      <c r="AL183" s="787"/>
      <c r="AM183" s="431">
        <f t="shared" si="101"/>
        <v>0</v>
      </c>
      <c r="AN183" s="386"/>
      <c r="AO183" s="237">
        <f t="shared" si="102"/>
        <v>0</v>
      </c>
      <c r="AP183" s="96"/>
      <c r="AQ183" s="431">
        <f t="shared" si="103"/>
        <v>0</v>
      </c>
      <c r="AR183" s="386"/>
      <c r="AS183" s="431">
        <f t="shared" si="104"/>
        <v>0</v>
      </c>
      <c r="AT183" s="386"/>
      <c r="AU183" s="431">
        <f t="shared" si="105"/>
        <v>0</v>
      </c>
      <c r="AV183" s="386"/>
      <c r="AW183" s="431">
        <f t="shared" si="106"/>
        <v>0</v>
      </c>
      <c r="AX183" s="386"/>
      <c r="AY183" s="431">
        <f t="shared" si="107"/>
        <v>0</v>
      </c>
      <c r="AZ183" s="386"/>
      <c r="BA183" s="431">
        <f t="shared" si="108"/>
        <v>0</v>
      </c>
      <c r="BB183" s="386"/>
      <c r="BC183" s="431">
        <f t="shared" si="109"/>
        <v>0</v>
      </c>
      <c r="BD183" s="386"/>
      <c r="BE183" s="431">
        <f t="shared" si="110"/>
        <v>0</v>
      </c>
      <c r="BF183" s="386"/>
      <c r="BG183" s="431">
        <f t="shared" si="111"/>
        <v>0</v>
      </c>
      <c r="BH183" s="386"/>
      <c r="BI183" s="445">
        <f t="shared" si="112"/>
        <v>0</v>
      </c>
      <c r="BJ183" s="317" t="s">
        <v>1083</v>
      </c>
      <c r="BK183" s="306"/>
      <c r="BL183" s="306" t="s">
        <v>868</v>
      </c>
      <c r="BM183" s="306" t="s">
        <v>1084</v>
      </c>
    </row>
    <row r="184" spans="1:65" ht="14.25" customHeight="1">
      <c r="A184" s="493" t="s">
        <v>1623</v>
      </c>
      <c r="B184" s="528" t="s">
        <v>160</v>
      </c>
      <c r="C184" s="529" t="s">
        <v>87</v>
      </c>
      <c r="D184" s="517" t="s">
        <v>225</v>
      </c>
      <c r="E184" s="518" t="s">
        <v>192</v>
      </c>
      <c r="F184" s="617"/>
      <c r="G184" s="110">
        <v>2024</v>
      </c>
      <c r="H184" s="169" t="s">
        <v>1700</v>
      </c>
      <c r="I184" s="169" t="s">
        <v>165</v>
      </c>
      <c r="J184" s="326">
        <v>14</v>
      </c>
      <c r="K184" s="77" t="s">
        <v>643</v>
      </c>
      <c r="L184" s="169" t="s">
        <v>878</v>
      </c>
      <c r="M184" s="467" t="s">
        <v>881</v>
      </c>
      <c r="N184" s="801">
        <v>11</v>
      </c>
      <c r="O184" s="825">
        <v>11</v>
      </c>
      <c r="P184" s="825">
        <v>11</v>
      </c>
      <c r="Q184" s="825">
        <v>11</v>
      </c>
      <c r="R184" s="825">
        <v>11</v>
      </c>
      <c r="S184" s="825">
        <v>11</v>
      </c>
      <c r="T184" s="825">
        <v>11</v>
      </c>
      <c r="U184" s="825">
        <v>11</v>
      </c>
      <c r="V184" s="825">
        <v>11</v>
      </c>
      <c r="W184" s="825">
        <v>11</v>
      </c>
      <c r="X184" s="825">
        <v>11</v>
      </c>
      <c r="Y184" s="802">
        <v>11</v>
      </c>
      <c r="Z184" s="609">
        <v>2.13</v>
      </c>
      <c r="AA184" s="609">
        <v>2.13</v>
      </c>
      <c r="AB184" s="618">
        <v>2.15</v>
      </c>
      <c r="AC184" s="609">
        <v>0</v>
      </c>
      <c r="AD184" s="618">
        <v>1.51</v>
      </c>
      <c r="AE184" s="618">
        <v>1.51</v>
      </c>
      <c r="AF184" s="618">
        <v>1.51</v>
      </c>
      <c r="AG184" s="618">
        <v>1.51</v>
      </c>
      <c r="AH184" s="618">
        <v>1.51</v>
      </c>
      <c r="AI184" s="618">
        <v>1.51</v>
      </c>
      <c r="AJ184" s="618">
        <v>1.51</v>
      </c>
      <c r="AK184" s="826">
        <v>1.51</v>
      </c>
      <c r="AL184" s="397"/>
      <c r="AM184" s="431">
        <f t="shared" si="101"/>
        <v>0</v>
      </c>
      <c r="AN184" s="385"/>
      <c r="AO184" s="237">
        <f t="shared" si="102"/>
        <v>0</v>
      </c>
      <c r="AP184" s="96"/>
      <c r="AQ184" s="431">
        <f t="shared" si="103"/>
        <v>0</v>
      </c>
      <c r="AR184" s="386"/>
      <c r="AS184" s="431">
        <f t="shared" si="104"/>
        <v>0</v>
      </c>
      <c r="AT184" s="386"/>
      <c r="AU184" s="431">
        <f t="shared" si="105"/>
        <v>0</v>
      </c>
      <c r="AV184" s="386">
        <v>8</v>
      </c>
      <c r="AW184" s="431">
        <f t="shared" si="106"/>
        <v>12.08</v>
      </c>
      <c r="AX184" s="386">
        <v>15</v>
      </c>
      <c r="AY184" s="431">
        <f t="shared" si="107"/>
        <v>22.65</v>
      </c>
      <c r="AZ184" s="386">
        <v>14</v>
      </c>
      <c r="BA184" s="431">
        <f t="shared" si="108"/>
        <v>21.14</v>
      </c>
      <c r="BB184" s="385"/>
      <c r="BC184" s="431">
        <f t="shared" si="109"/>
        <v>0</v>
      </c>
      <c r="BD184" s="385"/>
      <c r="BE184" s="431">
        <f t="shared" si="110"/>
        <v>0</v>
      </c>
      <c r="BF184" s="385"/>
      <c r="BG184" s="431">
        <f t="shared" si="111"/>
        <v>0</v>
      </c>
      <c r="BH184" s="385"/>
      <c r="BI184" s="445">
        <f t="shared" si="112"/>
        <v>0</v>
      </c>
      <c r="BJ184" s="317" t="s">
        <v>1085</v>
      </c>
      <c r="BK184" s="306"/>
      <c r="BL184" s="306" t="s">
        <v>868</v>
      </c>
      <c r="BM184" s="306" t="s">
        <v>1086</v>
      </c>
    </row>
    <row r="185" spans="1:65" ht="14.25" customHeight="1">
      <c r="A185" s="498" t="s">
        <v>1623</v>
      </c>
      <c r="B185" s="528" t="s">
        <v>160</v>
      </c>
      <c r="C185" s="529" t="s">
        <v>87</v>
      </c>
      <c r="D185" s="517" t="s">
        <v>225</v>
      </c>
      <c r="E185" s="518" t="s">
        <v>192</v>
      </c>
      <c r="F185" s="973" t="s">
        <v>1087</v>
      </c>
      <c r="G185" s="110">
        <v>2024</v>
      </c>
      <c r="H185" s="169" t="s">
        <v>1700</v>
      </c>
      <c r="I185" s="169" t="s">
        <v>174</v>
      </c>
      <c r="J185" s="326">
        <v>14</v>
      </c>
      <c r="K185" s="77" t="s">
        <v>1075</v>
      </c>
      <c r="L185" s="169" t="s">
        <v>167</v>
      </c>
      <c r="M185" s="467" t="s">
        <v>870</v>
      </c>
      <c r="N185" s="351">
        <v>3.65</v>
      </c>
      <c r="O185" s="147">
        <v>3.65</v>
      </c>
      <c r="P185" s="147">
        <v>3.55</v>
      </c>
      <c r="Q185" s="147">
        <v>3.55</v>
      </c>
      <c r="R185" s="147">
        <v>4.28</v>
      </c>
      <c r="S185" s="147">
        <v>4.28</v>
      </c>
      <c r="T185" s="147">
        <v>4.28</v>
      </c>
      <c r="U185" s="147">
        <v>4.28</v>
      </c>
      <c r="V185" s="147">
        <v>4.28</v>
      </c>
      <c r="W185" s="147">
        <v>4.28</v>
      </c>
      <c r="X185" s="147">
        <v>4.28</v>
      </c>
      <c r="Y185" s="116">
        <v>4.28</v>
      </c>
      <c r="Z185" s="609">
        <v>0.2</v>
      </c>
      <c r="AA185" s="609">
        <v>0.2</v>
      </c>
      <c r="AB185" s="609">
        <v>0.1</v>
      </c>
      <c r="AC185" s="609">
        <v>0</v>
      </c>
      <c r="AD185" s="609">
        <v>0.19</v>
      </c>
      <c r="AE185" s="609">
        <v>0.19</v>
      </c>
      <c r="AF185" s="609">
        <v>0.19</v>
      </c>
      <c r="AG185" s="609">
        <v>0.19</v>
      </c>
      <c r="AH185" s="609">
        <v>0.19</v>
      </c>
      <c r="AI185" s="609">
        <v>0.19</v>
      </c>
      <c r="AJ185" s="609">
        <v>0.19</v>
      </c>
      <c r="AK185" s="807">
        <v>0.19</v>
      </c>
      <c r="AL185" s="787">
        <v>80</v>
      </c>
      <c r="AM185" s="431">
        <f t="shared" si="101"/>
        <v>16</v>
      </c>
      <c r="AN185" s="386">
        <v>240</v>
      </c>
      <c r="AO185" s="237">
        <f t="shared" si="102"/>
        <v>48</v>
      </c>
      <c r="AP185" s="96">
        <v>80</v>
      </c>
      <c r="AQ185" s="431">
        <f t="shared" si="103"/>
        <v>8</v>
      </c>
      <c r="AR185" s="386">
        <v>1080</v>
      </c>
      <c r="AS185" s="431">
        <f t="shared" si="104"/>
        <v>0</v>
      </c>
      <c r="AT185" s="386">
        <v>3480</v>
      </c>
      <c r="AU185" s="431">
        <f t="shared" si="105"/>
        <v>661.2</v>
      </c>
      <c r="AV185" s="386">
        <v>2430</v>
      </c>
      <c r="AW185" s="431">
        <f t="shared" si="106"/>
        <v>461.7</v>
      </c>
      <c r="AX185" s="386"/>
      <c r="AY185" s="431">
        <f t="shared" si="107"/>
        <v>0</v>
      </c>
      <c r="AZ185" s="386"/>
      <c r="BA185" s="431">
        <f t="shared" si="108"/>
        <v>0</v>
      </c>
      <c r="BB185" s="386"/>
      <c r="BC185" s="431">
        <f t="shared" si="109"/>
        <v>0</v>
      </c>
      <c r="BD185" s="386"/>
      <c r="BE185" s="431">
        <f t="shared" si="110"/>
        <v>0</v>
      </c>
      <c r="BF185" s="386"/>
      <c r="BG185" s="431">
        <f t="shared" si="111"/>
        <v>0</v>
      </c>
      <c r="BH185" s="386"/>
      <c r="BI185" s="445">
        <f t="shared" si="112"/>
        <v>0</v>
      </c>
      <c r="BJ185" s="317" t="s">
        <v>1088</v>
      </c>
      <c r="BK185" s="306"/>
      <c r="BL185" s="306" t="s">
        <v>868</v>
      </c>
      <c r="BM185" s="306" t="s">
        <v>1067</v>
      </c>
    </row>
    <row r="186" spans="1:65" ht="14.25" customHeight="1">
      <c r="A186" s="493" t="s">
        <v>1623</v>
      </c>
      <c r="B186" s="528" t="s">
        <v>160</v>
      </c>
      <c r="C186" s="529" t="s">
        <v>87</v>
      </c>
      <c r="D186" s="517" t="s">
        <v>225</v>
      </c>
      <c r="E186" s="518" t="s">
        <v>192</v>
      </c>
      <c r="F186" s="973"/>
      <c r="G186" s="110">
        <v>2024</v>
      </c>
      <c r="H186" s="169" t="s">
        <v>1700</v>
      </c>
      <c r="I186" s="169" t="s">
        <v>174</v>
      </c>
      <c r="J186" s="326">
        <v>14</v>
      </c>
      <c r="K186" s="77" t="s">
        <v>1068</v>
      </c>
      <c r="L186" s="169" t="s">
        <v>167</v>
      </c>
      <c r="M186" s="467" t="s">
        <v>870</v>
      </c>
      <c r="N186" s="351">
        <v>3.65</v>
      </c>
      <c r="O186" s="147">
        <v>3.65</v>
      </c>
      <c r="P186" s="147">
        <v>3.55</v>
      </c>
      <c r="Q186" s="147">
        <v>3.55</v>
      </c>
      <c r="R186" s="147">
        <v>4.28</v>
      </c>
      <c r="S186" s="147">
        <v>4.28</v>
      </c>
      <c r="T186" s="147">
        <v>4.28</v>
      </c>
      <c r="U186" s="147">
        <v>4.28</v>
      </c>
      <c r="V186" s="147">
        <v>4.28</v>
      </c>
      <c r="W186" s="147">
        <v>4.28</v>
      </c>
      <c r="X186" s="147">
        <v>4.28</v>
      </c>
      <c r="Y186" s="116">
        <v>4.28</v>
      </c>
      <c r="Z186" s="609">
        <v>0.2</v>
      </c>
      <c r="AA186" s="609">
        <v>0.2</v>
      </c>
      <c r="AB186" s="609">
        <v>0.1</v>
      </c>
      <c r="AC186" s="609">
        <v>0</v>
      </c>
      <c r="AD186" s="609">
        <v>0.19</v>
      </c>
      <c r="AE186" s="609">
        <v>0.19</v>
      </c>
      <c r="AF186" s="609">
        <v>0.19</v>
      </c>
      <c r="AG186" s="609">
        <v>0.19</v>
      </c>
      <c r="AH186" s="609">
        <v>0.19</v>
      </c>
      <c r="AI186" s="609">
        <v>0.19</v>
      </c>
      <c r="AJ186" s="609">
        <v>0.19</v>
      </c>
      <c r="AK186" s="807">
        <v>0.19</v>
      </c>
      <c r="AL186" s="787"/>
      <c r="AM186" s="431">
        <f t="shared" si="101"/>
        <v>0</v>
      </c>
      <c r="AN186" s="386"/>
      <c r="AO186" s="237">
        <f t="shared" si="102"/>
        <v>0</v>
      </c>
      <c r="AP186" s="96"/>
      <c r="AQ186" s="431">
        <f t="shared" si="103"/>
        <v>0</v>
      </c>
      <c r="AR186" s="386"/>
      <c r="AS186" s="431">
        <f t="shared" si="104"/>
        <v>0</v>
      </c>
      <c r="AT186" s="386"/>
      <c r="AU186" s="431">
        <f t="shared" si="105"/>
        <v>0</v>
      </c>
      <c r="AV186" s="386"/>
      <c r="AW186" s="431">
        <f t="shared" si="106"/>
        <v>0</v>
      </c>
      <c r="AX186" s="386"/>
      <c r="AY186" s="431">
        <f t="shared" si="107"/>
        <v>0</v>
      </c>
      <c r="AZ186" s="386"/>
      <c r="BA186" s="431">
        <f t="shared" si="108"/>
        <v>0</v>
      </c>
      <c r="BB186" s="386"/>
      <c r="BC186" s="431">
        <f t="shared" si="109"/>
        <v>0</v>
      </c>
      <c r="BD186" s="386"/>
      <c r="BE186" s="431">
        <f t="shared" si="110"/>
        <v>0</v>
      </c>
      <c r="BF186" s="386"/>
      <c r="BG186" s="431">
        <f t="shared" si="111"/>
        <v>0</v>
      </c>
      <c r="BH186" s="386"/>
      <c r="BI186" s="445">
        <f t="shared" si="112"/>
        <v>0</v>
      </c>
      <c r="BJ186" s="317" t="s">
        <v>1089</v>
      </c>
      <c r="BK186" s="306"/>
      <c r="BL186" s="306" t="s">
        <v>868</v>
      </c>
      <c r="BM186" s="306" t="s">
        <v>1070</v>
      </c>
    </row>
    <row r="187" spans="1:65" ht="14.25" customHeight="1">
      <c r="A187" s="498" t="s">
        <v>1623</v>
      </c>
      <c r="B187" s="528" t="s">
        <v>160</v>
      </c>
      <c r="C187" s="529" t="s">
        <v>87</v>
      </c>
      <c r="D187" s="517" t="s">
        <v>225</v>
      </c>
      <c r="E187" s="518" t="s">
        <v>192</v>
      </c>
      <c r="F187" s="973"/>
      <c r="G187" s="110">
        <v>2024</v>
      </c>
      <c r="H187" s="169" t="s">
        <v>1700</v>
      </c>
      <c r="I187" s="169" t="s">
        <v>174</v>
      </c>
      <c r="J187" s="326">
        <v>14</v>
      </c>
      <c r="K187" s="77" t="s">
        <v>643</v>
      </c>
      <c r="L187" s="169" t="s">
        <v>167</v>
      </c>
      <c r="M187" s="467" t="s">
        <v>870</v>
      </c>
      <c r="N187" s="351">
        <v>3.65</v>
      </c>
      <c r="O187" s="147">
        <v>3.65</v>
      </c>
      <c r="P187" s="147">
        <v>3.55</v>
      </c>
      <c r="Q187" s="147">
        <v>3.55</v>
      </c>
      <c r="R187" s="147">
        <v>4.28</v>
      </c>
      <c r="S187" s="147">
        <v>4.28</v>
      </c>
      <c r="T187" s="147">
        <v>4.28</v>
      </c>
      <c r="U187" s="147">
        <v>4.28</v>
      </c>
      <c r="V187" s="147">
        <v>4.28</v>
      </c>
      <c r="W187" s="147">
        <v>4.28</v>
      </c>
      <c r="X187" s="147">
        <v>4.28</v>
      </c>
      <c r="Y187" s="116">
        <v>4.28</v>
      </c>
      <c r="Z187" s="609">
        <v>0.2</v>
      </c>
      <c r="AA187" s="609">
        <v>0.2</v>
      </c>
      <c r="AB187" s="609">
        <v>0.1</v>
      </c>
      <c r="AC187" s="609">
        <v>0</v>
      </c>
      <c r="AD187" s="609">
        <v>0.19</v>
      </c>
      <c r="AE187" s="609">
        <v>0.19</v>
      </c>
      <c r="AF187" s="609">
        <v>0.19</v>
      </c>
      <c r="AG187" s="609">
        <v>0.19</v>
      </c>
      <c r="AH187" s="609">
        <v>0.19</v>
      </c>
      <c r="AI187" s="609">
        <v>0.19</v>
      </c>
      <c r="AJ187" s="609">
        <v>0.19</v>
      </c>
      <c r="AK187" s="807">
        <v>0.19</v>
      </c>
      <c r="AL187" s="397"/>
      <c r="AM187" s="431">
        <f t="shared" si="101"/>
        <v>0</v>
      </c>
      <c r="AN187" s="385"/>
      <c r="AO187" s="237">
        <f t="shared" si="102"/>
        <v>0</v>
      </c>
      <c r="AP187" s="96"/>
      <c r="AQ187" s="431">
        <f t="shared" si="103"/>
        <v>0</v>
      </c>
      <c r="AR187" s="386"/>
      <c r="AS187" s="431">
        <f t="shared" si="104"/>
        <v>0</v>
      </c>
      <c r="AT187" s="386"/>
      <c r="AU187" s="431">
        <f t="shared" si="105"/>
        <v>0</v>
      </c>
      <c r="AV187" s="386"/>
      <c r="AW187" s="431">
        <f t="shared" si="106"/>
        <v>0</v>
      </c>
      <c r="AX187" s="386"/>
      <c r="AY187" s="431">
        <f t="shared" si="107"/>
        <v>0</v>
      </c>
      <c r="AZ187" s="386"/>
      <c r="BA187" s="431">
        <f t="shared" si="108"/>
        <v>0</v>
      </c>
      <c r="BB187" s="385"/>
      <c r="BC187" s="431">
        <f t="shared" si="109"/>
        <v>0</v>
      </c>
      <c r="BD187" s="385"/>
      <c r="BE187" s="431">
        <f t="shared" si="110"/>
        <v>0</v>
      </c>
      <c r="BF187" s="385"/>
      <c r="BG187" s="431">
        <f t="shared" si="111"/>
        <v>0</v>
      </c>
      <c r="BH187" s="385"/>
      <c r="BI187" s="445">
        <f t="shared" si="112"/>
        <v>0</v>
      </c>
      <c r="BJ187" s="317" t="s">
        <v>1090</v>
      </c>
      <c r="BK187" s="306"/>
      <c r="BL187" s="306" t="s">
        <v>868</v>
      </c>
      <c r="BM187" s="306" t="s">
        <v>1072</v>
      </c>
    </row>
    <row r="188" spans="1:65" ht="14.25" customHeight="1">
      <c r="A188" s="493" t="s">
        <v>1623</v>
      </c>
      <c r="B188" s="528" t="s">
        <v>160</v>
      </c>
      <c r="C188" s="529" t="s">
        <v>87</v>
      </c>
      <c r="D188" s="517" t="s">
        <v>538</v>
      </c>
      <c r="E188" s="518" t="s">
        <v>192</v>
      </c>
      <c r="F188" s="973"/>
      <c r="G188" s="110">
        <v>2024</v>
      </c>
      <c r="H188" s="169" t="s">
        <v>1700</v>
      </c>
      <c r="I188" s="169" t="s">
        <v>174</v>
      </c>
      <c r="J188" s="326">
        <v>14</v>
      </c>
      <c r="K188" s="77" t="s">
        <v>254</v>
      </c>
      <c r="L188" s="169" t="s">
        <v>167</v>
      </c>
      <c r="M188" s="467" t="s">
        <v>870</v>
      </c>
      <c r="N188" s="351">
        <v>3.65</v>
      </c>
      <c r="O188" s="147">
        <v>3.65</v>
      </c>
      <c r="P188" s="147">
        <v>3.55</v>
      </c>
      <c r="Q188" s="147">
        <v>3.55</v>
      </c>
      <c r="R188" s="147">
        <v>4.28</v>
      </c>
      <c r="S188" s="147">
        <v>4.28</v>
      </c>
      <c r="T188" s="147">
        <v>4.28</v>
      </c>
      <c r="U188" s="147">
        <v>4.28</v>
      </c>
      <c r="V188" s="147">
        <v>4.28</v>
      </c>
      <c r="W188" s="147">
        <v>4.28</v>
      </c>
      <c r="X188" s="147">
        <v>4.28</v>
      </c>
      <c r="Y188" s="116">
        <v>4.28</v>
      </c>
      <c r="Z188" s="609">
        <v>0.2</v>
      </c>
      <c r="AA188" s="609">
        <v>0.2</v>
      </c>
      <c r="AB188" s="609">
        <v>0.1</v>
      </c>
      <c r="AC188" s="609">
        <v>0</v>
      </c>
      <c r="AD188" s="609">
        <v>0.19</v>
      </c>
      <c r="AE188" s="609">
        <v>0.19</v>
      </c>
      <c r="AF188" s="609">
        <v>0.19</v>
      </c>
      <c r="AG188" s="609">
        <v>0.19</v>
      </c>
      <c r="AH188" s="609">
        <v>0.19</v>
      </c>
      <c r="AI188" s="609">
        <v>0.19</v>
      </c>
      <c r="AJ188" s="609">
        <v>0.19</v>
      </c>
      <c r="AK188" s="807">
        <v>0.19</v>
      </c>
      <c r="AL188" s="397"/>
      <c r="AM188" s="431">
        <f t="shared" si="101"/>
        <v>0</v>
      </c>
      <c r="AN188" s="385"/>
      <c r="AO188" s="237">
        <f t="shared" si="102"/>
        <v>0</v>
      </c>
      <c r="AP188" s="96"/>
      <c r="AQ188" s="431">
        <f t="shared" si="103"/>
        <v>0</v>
      </c>
      <c r="AR188" s="386"/>
      <c r="AS188" s="431">
        <f t="shared" si="104"/>
        <v>0</v>
      </c>
      <c r="AT188" s="386"/>
      <c r="AU188" s="431">
        <f t="shared" si="105"/>
        <v>0</v>
      </c>
      <c r="AV188" s="386"/>
      <c r="AW188" s="431">
        <f t="shared" si="106"/>
        <v>0</v>
      </c>
      <c r="AX188" s="386"/>
      <c r="AY188" s="431">
        <f t="shared" si="107"/>
        <v>0</v>
      </c>
      <c r="AZ188" s="386"/>
      <c r="BA188" s="431">
        <f t="shared" si="108"/>
        <v>0</v>
      </c>
      <c r="BB188" s="385"/>
      <c r="BC188" s="431">
        <f t="shared" si="109"/>
        <v>0</v>
      </c>
      <c r="BD188" s="385"/>
      <c r="BE188" s="431">
        <f t="shared" si="110"/>
        <v>0</v>
      </c>
      <c r="BF188" s="385"/>
      <c r="BG188" s="431">
        <f t="shared" si="111"/>
        <v>0</v>
      </c>
      <c r="BH188" s="385"/>
      <c r="BI188" s="445">
        <f t="shared" si="112"/>
        <v>0</v>
      </c>
      <c r="BJ188" s="317" t="s">
        <v>1091</v>
      </c>
      <c r="BK188" s="306"/>
      <c r="BL188" s="306" t="s">
        <v>868</v>
      </c>
      <c r="BM188" s="306" t="s">
        <v>1074</v>
      </c>
    </row>
    <row r="189" spans="1:65" ht="14.25" customHeight="1">
      <c r="A189" s="498" t="s">
        <v>1623</v>
      </c>
      <c r="B189" s="528" t="s">
        <v>160</v>
      </c>
      <c r="C189" s="529" t="s">
        <v>87</v>
      </c>
      <c r="D189" s="517" t="s">
        <v>538</v>
      </c>
      <c r="E189" s="518" t="s">
        <v>192</v>
      </c>
      <c r="F189" s="973"/>
      <c r="G189" s="110">
        <v>2024</v>
      </c>
      <c r="H189" s="169" t="s">
        <v>1700</v>
      </c>
      <c r="I189" s="169" t="s">
        <v>165</v>
      </c>
      <c r="J189" s="326">
        <v>14</v>
      </c>
      <c r="K189" s="77" t="s">
        <v>1075</v>
      </c>
      <c r="L189" s="169" t="s">
        <v>167</v>
      </c>
      <c r="M189" s="467" t="s">
        <v>870</v>
      </c>
      <c r="N189" s="801">
        <v>10</v>
      </c>
      <c r="O189" s="825">
        <v>10</v>
      </c>
      <c r="P189" s="825">
        <v>9</v>
      </c>
      <c r="Q189" s="825">
        <v>9</v>
      </c>
      <c r="R189" s="825">
        <v>9.84</v>
      </c>
      <c r="S189" s="825">
        <v>9.84</v>
      </c>
      <c r="T189" s="825">
        <v>9.84</v>
      </c>
      <c r="U189" s="825">
        <v>9.84</v>
      </c>
      <c r="V189" s="825">
        <v>9.84</v>
      </c>
      <c r="W189" s="825">
        <v>9.84</v>
      </c>
      <c r="X189" s="825">
        <v>9.84</v>
      </c>
      <c r="Y189" s="802">
        <v>9.84</v>
      </c>
      <c r="Z189" s="609">
        <v>1.93</v>
      </c>
      <c r="AA189" s="609">
        <v>1.93</v>
      </c>
      <c r="AB189" s="618">
        <v>0.95</v>
      </c>
      <c r="AC189" s="609">
        <v>0</v>
      </c>
      <c r="AD189" s="618">
        <v>1.1499999999999999</v>
      </c>
      <c r="AE189" s="618">
        <v>1.1499999999999999</v>
      </c>
      <c r="AF189" s="618">
        <v>1.1499999999999999</v>
      </c>
      <c r="AG189" s="618">
        <v>1.1499999999999999</v>
      </c>
      <c r="AH189" s="618">
        <v>1.1499999999999999</v>
      </c>
      <c r="AI189" s="618">
        <v>1.1499999999999999</v>
      </c>
      <c r="AJ189" s="618">
        <v>1.1499999999999999</v>
      </c>
      <c r="AK189" s="826">
        <v>1.1499999999999999</v>
      </c>
      <c r="AL189" s="787"/>
      <c r="AM189" s="431">
        <f t="shared" si="101"/>
        <v>0</v>
      </c>
      <c r="AN189" s="386"/>
      <c r="AO189" s="237">
        <f t="shared" si="102"/>
        <v>0</v>
      </c>
      <c r="AP189" s="96"/>
      <c r="AQ189" s="431">
        <f t="shared" si="103"/>
        <v>0</v>
      </c>
      <c r="AR189" s="386"/>
      <c r="AS189" s="431">
        <f t="shared" si="104"/>
        <v>0</v>
      </c>
      <c r="AT189" s="386"/>
      <c r="AU189" s="431">
        <f t="shared" si="105"/>
        <v>0</v>
      </c>
      <c r="AV189" s="386"/>
      <c r="AW189" s="431">
        <f t="shared" si="106"/>
        <v>0</v>
      </c>
      <c r="AX189" s="386"/>
      <c r="AY189" s="431">
        <f t="shared" si="107"/>
        <v>0</v>
      </c>
      <c r="AZ189" s="386"/>
      <c r="BA189" s="431">
        <f t="shared" si="108"/>
        <v>0</v>
      </c>
      <c r="BB189" s="386"/>
      <c r="BC189" s="431">
        <f t="shared" si="109"/>
        <v>0</v>
      </c>
      <c r="BD189" s="386"/>
      <c r="BE189" s="431">
        <f t="shared" si="110"/>
        <v>0</v>
      </c>
      <c r="BF189" s="386"/>
      <c r="BG189" s="431">
        <f t="shared" si="111"/>
        <v>0</v>
      </c>
      <c r="BH189" s="386"/>
      <c r="BI189" s="445">
        <f t="shared" si="112"/>
        <v>0</v>
      </c>
      <c r="BJ189" s="317" t="s">
        <v>1092</v>
      </c>
      <c r="BK189" s="306"/>
      <c r="BL189" s="306" t="s">
        <v>868</v>
      </c>
      <c r="BM189" s="306" t="s">
        <v>1077</v>
      </c>
    </row>
    <row r="190" spans="1:65" ht="14.25" customHeight="1">
      <c r="A190" s="493" t="s">
        <v>1623</v>
      </c>
      <c r="B190" s="528" t="s">
        <v>160</v>
      </c>
      <c r="C190" s="529" t="s">
        <v>87</v>
      </c>
      <c r="D190" s="517" t="s">
        <v>225</v>
      </c>
      <c r="E190" s="518" t="s">
        <v>192</v>
      </c>
      <c r="F190" s="973"/>
      <c r="G190" s="110">
        <v>2024</v>
      </c>
      <c r="H190" s="169" t="s">
        <v>1700</v>
      </c>
      <c r="I190" s="169" t="s">
        <v>165</v>
      </c>
      <c r="J190" s="326">
        <v>14</v>
      </c>
      <c r="K190" s="77" t="s">
        <v>1078</v>
      </c>
      <c r="L190" s="169" t="s">
        <v>167</v>
      </c>
      <c r="M190" s="467" t="s">
        <v>870</v>
      </c>
      <c r="N190" s="801">
        <v>10</v>
      </c>
      <c r="O190" s="825">
        <v>10</v>
      </c>
      <c r="P190" s="825">
        <v>9</v>
      </c>
      <c r="Q190" s="825">
        <v>9</v>
      </c>
      <c r="R190" s="825">
        <v>9.84</v>
      </c>
      <c r="S190" s="825">
        <v>9.84</v>
      </c>
      <c r="T190" s="825">
        <v>9.84</v>
      </c>
      <c r="U190" s="825">
        <v>9.84</v>
      </c>
      <c r="V190" s="825">
        <v>9.84</v>
      </c>
      <c r="W190" s="825">
        <v>9.84</v>
      </c>
      <c r="X190" s="825">
        <v>9.84</v>
      </c>
      <c r="Y190" s="802">
        <v>9.84</v>
      </c>
      <c r="Z190" s="609">
        <v>1.93</v>
      </c>
      <c r="AA190" s="609">
        <v>1.93</v>
      </c>
      <c r="AB190" s="618">
        <v>0.95</v>
      </c>
      <c r="AC190" s="609">
        <v>0</v>
      </c>
      <c r="AD190" s="618">
        <v>1.1499999999999999</v>
      </c>
      <c r="AE190" s="618">
        <v>1.1499999999999999</v>
      </c>
      <c r="AF190" s="618">
        <v>1.1499999999999999</v>
      </c>
      <c r="AG190" s="618">
        <v>1.1499999999999999</v>
      </c>
      <c r="AH190" s="618">
        <v>1.1499999999999999</v>
      </c>
      <c r="AI190" s="618">
        <v>1.1499999999999999</v>
      </c>
      <c r="AJ190" s="618">
        <v>1.1499999999999999</v>
      </c>
      <c r="AK190" s="826">
        <v>1.1499999999999999</v>
      </c>
      <c r="AL190" s="397"/>
      <c r="AM190" s="431">
        <f t="shared" si="101"/>
        <v>0</v>
      </c>
      <c r="AN190" s="385"/>
      <c r="AO190" s="237">
        <f t="shared" si="102"/>
        <v>0</v>
      </c>
      <c r="AP190" s="96"/>
      <c r="AQ190" s="431">
        <f t="shared" si="103"/>
        <v>0</v>
      </c>
      <c r="AR190" s="386"/>
      <c r="AS190" s="431">
        <f t="shared" si="104"/>
        <v>0</v>
      </c>
      <c r="AT190" s="386"/>
      <c r="AU190" s="431">
        <f t="shared" si="105"/>
        <v>0</v>
      </c>
      <c r="AV190" s="386"/>
      <c r="AW190" s="431">
        <f t="shared" si="106"/>
        <v>0</v>
      </c>
      <c r="AX190" s="386"/>
      <c r="AY190" s="431">
        <f t="shared" si="107"/>
        <v>0</v>
      </c>
      <c r="AZ190" s="386"/>
      <c r="BA190" s="431">
        <f t="shared" si="108"/>
        <v>0</v>
      </c>
      <c r="BB190" s="385"/>
      <c r="BC190" s="431">
        <f t="shared" si="109"/>
        <v>0</v>
      </c>
      <c r="BD190" s="385"/>
      <c r="BE190" s="431">
        <f t="shared" si="110"/>
        <v>0</v>
      </c>
      <c r="BF190" s="385"/>
      <c r="BG190" s="431">
        <f t="shared" si="111"/>
        <v>0</v>
      </c>
      <c r="BH190" s="385"/>
      <c r="BI190" s="445">
        <f t="shared" si="112"/>
        <v>0</v>
      </c>
      <c r="BJ190" s="317" t="s">
        <v>1093</v>
      </c>
      <c r="BK190" s="306"/>
      <c r="BL190" s="306" t="s">
        <v>868</v>
      </c>
      <c r="BM190" s="306" t="s">
        <v>1080</v>
      </c>
    </row>
    <row r="191" spans="1:65" ht="14.25" customHeight="1">
      <c r="A191" s="498" t="s">
        <v>1623</v>
      </c>
      <c r="B191" s="528" t="s">
        <v>160</v>
      </c>
      <c r="C191" s="529" t="s">
        <v>87</v>
      </c>
      <c r="D191" s="517" t="s">
        <v>538</v>
      </c>
      <c r="E191" s="518" t="s">
        <v>192</v>
      </c>
      <c r="F191" s="973"/>
      <c r="G191" s="110">
        <v>2024</v>
      </c>
      <c r="H191" s="169" t="s">
        <v>1700</v>
      </c>
      <c r="I191" s="169" t="s">
        <v>165</v>
      </c>
      <c r="J191" s="326">
        <v>14</v>
      </c>
      <c r="K191" s="77" t="s">
        <v>501</v>
      </c>
      <c r="L191" s="169" t="s">
        <v>167</v>
      </c>
      <c r="M191" s="467" t="s">
        <v>870</v>
      </c>
      <c r="N191" s="801">
        <v>11</v>
      </c>
      <c r="O191" s="825">
        <v>11</v>
      </c>
      <c r="P191" s="825">
        <v>11</v>
      </c>
      <c r="Q191" s="825">
        <v>11</v>
      </c>
      <c r="R191" s="825">
        <v>11</v>
      </c>
      <c r="S191" s="825">
        <v>11</v>
      </c>
      <c r="T191" s="825">
        <v>11</v>
      </c>
      <c r="U191" s="825">
        <v>11</v>
      </c>
      <c r="V191" s="825">
        <v>11</v>
      </c>
      <c r="W191" s="825">
        <v>11</v>
      </c>
      <c r="X191" s="825">
        <v>11</v>
      </c>
      <c r="Y191" s="802">
        <v>11</v>
      </c>
      <c r="Z191" s="609">
        <v>2.13</v>
      </c>
      <c r="AA191" s="609">
        <v>2.13</v>
      </c>
      <c r="AB191" s="618">
        <v>2.15</v>
      </c>
      <c r="AC191" s="609">
        <v>0</v>
      </c>
      <c r="AD191" s="618">
        <v>1.51</v>
      </c>
      <c r="AE191" s="618">
        <v>1.51</v>
      </c>
      <c r="AF191" s="618">
        <v>1.51</v>
      </c>
      <c r="AG191" s="618">
        <v>1.51</v>
      </c>
      <c r="AH191" s="618">
        <v>1.51</v>
      </c>
      <c r="AI191" s="618">
        <v>1.51</v>
      </c>
      <c r="AJ191" s="618">
        <v>1.51</v>
      </c>
      <c r="AK191" s="826">
        <v>1.51</v>
      </c>
      <c r="AL191" s="787"/>
      <c r="AM191" s="431">
        <f t="shared" si="101"/>
        <v>0</v>
      </c>
      <c r="AN191" s="386"/>
      <c r="AO191" s="237">
        <f t="shared" si="102"/>
        <v>0</v>
      </c>
      <c r="AP191" s="96"/>
      <c r="AQ191" s="431">
        <f t="shared" si="103"/>
        <v>0</v>
      </c>
      <c r="AR191" s="386"/>
      <c r="AS191" s="431">
        <f t="shared" si="104"/>
        <v>0</v>
      </c>
      <c r="AT191" s="386"/>
      <c r="AU191" s="431">
        <f t="shared" si="105"/>
        <v>0</v>
      </c>
      <c r="AV191" s="386"/>
      <c r="AW191" s="431">
        <f t="shared" si="106"/>
        <v>0</v>
      </c>
      <c r="AX191" s="386"/>
      <c r="AY191" s="431">
        <f t="shared" si="107"/>
        <v>0</v>
      </c>
      <c r="AZ191" s="386"/>
      <c r="BA191" s="431">
        <f t="shared" si="108"/>
        <v>0</v>
      </c>
      <c r="BB191" s="386"/>
      <c r="BC191" s="431">
        <f t="shared" si="109"/>
        <v>0</v>
      </c>
      <c r="BD191" s="386"/>
      <c r="BE191" s="431">
        <f t="shared" si="110"/>
        <v>0</v>
      </c>
      <c r="BF191" s="386"/>
      <c r="BG191" s="431">
        <f t="shared" si="111"/>
        <v>0</v>
      </c>
      <c r="BH191" s="386"/>
      <c r="BI191" s="445">
        <f t="shared" si="112"/>
        <v>0</v>
      </c>
      <c r="BJ191" s="317" t="s">
        <v>1094</v>
      </c>
      <c r="BK191" s="306"/>
      <c r="BL191" s="306" t="s">
        <v>868</v>
      </c>
      <c r="BM191" s="306" t="s">
        <v>1082</v>
      </c>
    </row>
    <row r="192" spans="1:65" ht="14.25" customHeight="1">
      <c r="A192" s="493" t="s">
        <v>1623</v>
      </c>
      <c r="B192" s="528" t="s">
        <v>160</v>
      </c>
      <c r="C192" s="529" t="s">
        <v>87</v>
      </c>
      <c r="D192" s="517" t="s">
        <v>538</v>
      </c>
      <c r="E192" s="518" t="s">
        <v>192</v>
      </c>
      <c r="F192" s="973"/>
      <c r="G192" s="110">
        <v>2024</v>
      </c>
      <c r="H192" s="169" t="s">
        <v>1700</v>
      </c>
      <c r="I192" s="169" t="s">
        <v>165</v>
      </c>
      <c r="J192" s="326">
        <v>14</v>
      </c>
      <c r="K192" s="77" t="s">
        <v>641</v>
      </c>
      <c r="L192" s="169" t="s">
        <v>167</v>
      </c>
      <c r="M192" s="467" t="s">
        <v>870</v>
      </c>
      <c r="N192" s="801">
        <v>11</v>
      </c>
      <c r="O192" s="825">
        <v>11</v>
      </c>
      <c r="P192" s="825">
        <v>11</v>
      </c>
      <c r="Q192" s="825">
        <v>11</v>
      </c>
      <c r="R192" s="825">
        <v>11</v>
      </c>
      <c r="S192" s="825">
        <v>11</v>
      </c>
      <c r="T192" s="825">
        <v>11</v>
      </c>
      <c r="U192" s="825">
        <v>11</v>
      </c>
      <c r="V192" s="825">
        <v>11</v>
      </c>
      <c r="W192" s="825">
        <v>11</v>
      </c>
      <c r="X192" s="825">
        <v>11</v>
      </c>
      <c r="Y192" s="802">
        <v>11</v>
      </c>
      <c r="Z192" s="609">
        <v>2.13</v>
      </c>
      <c r="AA192" s="609">
        <v>2.13</v>
      </c>
      <c r="AB192" s="618">
        <v>2.15</v>
      </c>
      <c r="AC192" s="609">
        <v>0</v>
      </c>
      <c r="AD192" s="618">
        <v>1.51</v>
      </c>
      <c r="AE192" s="618">
        <v>1.51</v>
      </c>
      <c r="AF192" s="618">
        <v>1.51</v>
      </c>
      <c r="AG192" s="618">
        <v>1.51</v>
      </c>
      <c r="AH192" s="618">
        <v>1.51</v>
      </c>
      <c r="AI192" s="618">
        <v>1.51</v>
      </c>
      <c r="AJ192" s="618">
        <v>1.51</v>
      </c>
      <c r="AK192" s="826">
        <v>1.51</v>
      </c>
      <c r="AL192" s="787"/>
      <c r="AM192" s="431">
        <f t="shared" si="101"/>
        <v>0</v>
      </c>
      <c r="AN192" s="386"/>
      <c r="AO192" s="237">
        <f t="shared" si="102"/>
        <v>0</v>
      </c>
      <c r="AP192" s="96"/>
      <c r="AQ192" s="431">
        <f t="shared" si="103"/>
        <v>0</v>
      </c>
      <c r="AR192" s="386"/>
      <c r="AS192" s="431">
        <f t="shared" si="104"/>
        <v>0</v>
      </c>
      <c r="AT192" s="386"/>
      <c r="AU192" s="431">
        <f t="shared" si="105"/>
        <v>0</v>
      </c>
      <c r="AV192" s="386"/>
      <c r="AW192" s="431">
        <f t="shared" si="106"/>
        <v>0</v>
      </c>
      <c r="AX192" s="386"/>
      <c r="AY192" s="431">
        <f t="shared" si="107"/>
        <v>0</v>
      </c>
      <c r="AZ192" s="386"/>
      <c r="BA192" s="431">
        <f t="shared" si="108"/>
        <v>0</v>
      </c>
      <c r="BB192" s="386"/>
      <c r="BC192" s="431">
        <f t="shared" si="109"/>
        <v>0</v>
      </c>
      <c r="BD192" s="386"/>
      <c r="BE192" s="431">
        <f t="shared" si="110"/>
        <v>0</v>
      </c>
      <c r="BF192" s="386"/>
      <c r="BG192" s="431">
        <f t="shared" si="111"/>
        <v>0</v>
      </c>
      <c r="BH192" s="386"/>
      <c r="BI192" s="445">
        <f t="shared" si="112"/>
        <v>0</v>
      </c>
      <c r="BJ192" s="317" t="s">
        <v>1095</v>
      </c>
      <c r="BK192" s="306"/>
      <c r="BL192" s="306" t="s">
        <v>868</v>
      </c>
      <c r="BM192" s="306" t="s">
        <v>1084</v>
      </c>
    </row>
    <row r="193" spans="1:65" ht="14.25" customHeight="1">
      <c r="A193" s="498" t="s">
        <v>1623</v>
      </c>
      <c r="B193" s="528" t="s">
        <v>160</v>
      </c>
      <c r="C193" s="529" t="s">
        <v>87</v>
      </c>
      <c r="D193" s="517" t="s">
        <v>225</v>
      </c>
      <c r="E193" s="518" t="s">
        <v>192</v>
      </c>
      <c r="F193" s="973"/>
      <c r="G193" s="110">
        <v>2024</v>
      </c>
      <c r="H193" s="169" t="s">
        <v>1700</v>
      </c>
      <c r="I193" s="169" t="s">
        <v>165</v>
      </c>
      <c r="J193" s="326">
        <v>14</v>
      </c>
      <c r="K193" s="77" t="s">
        <v>643</v>
      </c>
      <c r="L193" s="169" t="s">
        <v>167</v>
      </c>
      <c r="M193" s="467" t="s">
        <v>870</v>
      </c>
      <c r="N193" s="801">
        <v>11</v>
      </c>
      <c r="O193" s="825">
        <v>11</v>
      </c>
      <c r="P193" s="825">
        <v>11</v>
      </c>
      <c r="Q193" s="825">
        <v>11</v>
      </c>
      <c r="R193" s="825">
        <v>11</v>
      </c>
      <c r="S193" s="825">
        <v>11</v>
      </c>
      <c r="T193" s="825">
        <v>11</v>
      </c>
      <c r="U193" s="825">
        <v>11</v>
      </c>
      <c r="V193" s="825">
        <v>11</v>
      </c>
      <c r="W193" s="825">
        <v>11</v>
      </c>
      <c r="X193" s="825">
        <v>11</v>
      </c>
      <c r="Y193" s="802">
        <v>11</v>
      </c>
      <c r="Z193" s="609">
        <v>2.13</v>
      </c>
      <c r="AA193" s="609">
        <v>2.13</v>
      </c>
      <c r="AB193" s="618">
        <v>2.15</v>
      </c>
      <c r="AC193" s="609">
        <v>0</v>
      </c>
      <c r="AD193" s="618">
        <v>1.51</v>
      </c>
      <c r="AE193" s="618">
        <v>1.51</v>
      </c>
      <c r="AF193" s="618">
        <v>1.51</v>
      </c>
      <c r="AG193" s="618">
        <v>1.51</v>
      </c>
      <c r="AH193" s="618">
        <v>1.51</v>
      </c>
      <c r="AI193" s="618">
        <v>1.51</v>
      </c>
      <c r="AJ193" s="618">
        <v>1.51</v>
      </c>
      <c r="AK193" s="826">
        <v>1.51</v>
      </c>
      <c r="AL193" s="397"/>
      <c r="AM193" s="431">
        <f t="shared" si="101"/>
        <v>0</v>
      </c>
      <c r="AN193" s="385"/>
      <c r="AO193" s="237">
        <f t="shared" si="102"/>
        <v>0</v>
      </c>
      <c r="AP193" s="96"/>
      <c r="AQ193" s="431">
        <f t="shared" si="103"/>
        <v>0</v>
      </c>
      <c r="AR193" s="386"/>
      <c r="AS193" s="431">
        <f t="shared" si="104"/>
        <v>0</v>
      </c>
      <c r="AT193" s="386"/>
      <c r="AU193" s="431">
        <f t="shared" si="105"/>
        <v>0</v>
      </c>
      <c r="AV193" s="386"/>
      <c r="AW193" s="431">
        <f t="shared" si="106"/>
        <v>0</v>
      </c>
      <c r="AX193" s="386"/>
      <c r="AY193" s="431">
        <f t="shared" si="107"/>
        <v>0</v>
      </c>
      <c r="AZ193" s="386"/>
      <c r="BA193" s="431">
        <f t="shared" si="108"/>
        <v>0</v>
      </c>
      <c r="BB193" s="385"/>
      <c r="BC193" s="431">
        <f t="shared" si="109"/>
        <v>0</v>
      </c>
      <c r="BD193" s="385"/>
      <c r="BE193" s="431">
        <f t="shared" si="110"/>
        <v>0</v>
      </c>
      <c r="BF193" s="385"/>
      <c r="BG193" s="431">
        <f t="shared" si="111"/>
        <v>0</v>
      </c>
      <c r="BH193" s="385"/>
      <c r="BI193" s="445">
        <f t="shared" si="112"/>
        <v>0</v>
      </c>
      <c r="BJ193" s="317" t="s">
        <v>1096</v>
      </c>
      <c r="BK193" s="306"/>
      <c r="BL193" s="306" t="s">
        <v>868</v>
      </c>
      <c r="BM193" s="306" t="s">
        <v>1086</v>
      </c>
    </row>
    <row r="194" spans="1:65" ht="14.25" customHeight="1">
      <c r="A194" s="493" t="s">
        <v>1623</v>
      </c>
      <c r="B194" s="528" t="s">
        <v>160</v>
      </c>
      <c r="C194" s="529" t="s">
        <v>87</v>
      </c>
      <c r="D194" s="517" t="s">
        <v>538</v>
      </c>
      <c r="E194" s="518" t="s">
        <v>192</v>
      </c>
      <c r="F194" s="973"/>
      <c r="G194" s="110">
        <v>2024</v>
      </c>
      <c r="H194" s="169" t="s">
        <v>1097</v>
      </c>
      <c r="I194" s="169" t="s">
        <v>165</v>
      </c>
      <c r="J194" s="647">
        <v>14</v>
      </c>
      <c r="K194" s="77" t="s">
        <v>251</v>
      </c>
      <c r="L194" s="77" t="s">
        <v>167</v>
      </c>
      <c r="M194" s="467" t="s">
        <v>1098</v>
      </c>
      <c r="N194" s="801">
        <v>10</v>
      </c>
      <c r="O194" s="825">
        <v>10</v>
      </c>
      <c r="P194" s="825">
        <v>9</v>
      </c>
      <c r="Q194" s="825">
        <v>9</v>
      </c>
      <c r="R194" s="825">
        <v>9</v>
      </c>
      <c r="S194" s="825">
        <v>9</v>
      </c>
      <c r="T194" s="825">
        <v>9</v>
      </c>
      <c r="U194" s="825">
        <v>9</v>
      </c>
      <c r="V194" s="825">
        <v>9</v>
      </c>
      <c r="W194" s="825">
        <v>9</v>
      </c>
      <c r="X194" s="825">
        <v>9</v>
      </c>
      <c r="Y194" s="802">
        <v>9</v>
      </c>
      <c r="Z194" s="609">
        <v>1.93</v>
      </c>
      <c r="AA194" s="609">
        <v>1.93</v>
      </c>
      <c r="AB194" s="609">
        <v>0.95</v>
      </c>
      <c r="AC194" s="609">
        <v>0</v>
      </c>
      <c r="AD194" s="609">
        <v>0.28999999999999998</v>
      </c>
      <c r="AE194" s="609">
        <v>0.28999999999999998</v>
      </c>
      <c r="AF194" s="609">
        <v>0.28999999999999998</v>
      </c>
      <c r="AG194" s="609">
        <v>0.28999999999999998</v>
      </c>
      <c r="AH194" s="609">
        <v>0.28999999999999998</v>
      </c>
      <c r="AI194" s="609">
        <v>0.28999999999999998</v>
      </c>
      <c r="AJ194" s="609">
        <v>0.28999999999999998</v>
      </c>
      <c r="AK194" s="807">
        <v>0.28999999999999998</v>
      </c>
      <c r="AL194" s="397">
        <v>2208</v>
      </c>
      <c r="AM194" s="431">
        <f t="shared" si="101"/>
        <v>4261.4399999999996</v>
      </c>
      <c r="AN194" s="385">
        <f>440-200</f>
        <v>240</v>
      </c>
      <c r="AO194" s="376">
        <f t="shared" si="102"/>
        <v>463.2</v>
      </c>
      <c r="AP194" s="96">
        <v>120</v>
      </c>
      <c r="AQ194" s="431">
        <f t="shared" si="103"/>
        <v>114</v>
      </c>
      <c r="AR194" s="386">
        <v>419</v>
      </c>
      <c r="AS194" s="431">
        <f t="shared" si="104"/>
        <v>0</v>
      </c>
      <c r="AT194" s="386">
        <v>400</v>
      </c>
      <c r="AU194" s="431">
        <f t="shared" si="105"/>
        <v>115.99999999999999</v>
      </c>
      <c r="AV194" s="386">
        <v>132</v>
      </c>
      <c r="AW194" s="431">
        <f t="shared" si="106"/>
        <v>38.279999999999994</v>
      </c>
      <c r="AX194" s="386">
        <v>56</v>
      </c>
      <c r="AY194" s="431">
        <f t="shared" si="107"/>
        <v>16.239999999999998</v>
      </c>
      <c r="AZ194" s="386">
        <v>48</v>
      </c>
      <c r="BA194" s="431">
        <f t="shared" si="108"/>
        <v>13.919999999999998</v>
      </c>
      <c r="BB194" s="385"/>
      <c r="BC194" s="431">
        <f t="shared" si="109"/>
        <v>0</v>
      </c>
      <c r="BD194" s="385"/>
      <c r="BE194" s="431">
        <f t="shared" si="110"/>
        <v>0</v>
      </c>
      <c r="BF194" s="385"/>
      <c r="BG194" s="431">
        <f t="shared" si="111"/>
        <v>0</v>
      </c>
      <c r="BH194" s="385"/>
      <c r="BI194" s="445">
        <f t="shared" si="112"/>
        <v>0</v>
      </c>
      <c r="BJ194" s="317" t="s">
        <v>1099</v>
      </c>
      <c r="BK194" s="306"/>
      <c r="BL194" s="306" t="s">
        <v>868</v>
      </c>
      <c r="BM194" s="306" t="s">
        <v>1100</v>
      </c>
    </row>
    <row r="195" spans="1:65" ht="14.25" customHeight="1">
      <c r="A195" s="498" t="s">
        <v>1623</v>
      </c>
      <c r="B195" s="528" t="s">
        <v>160</v>
      </c>
      <c r="C195" s="529" t="s">
        <v>87</v>
      </c>
      <c r="D195" s="517" t="s">
        <v>225</v>
      </c>
      <c r="E195" s="518" t="s">
        <v>192</v>
      </c>
      <c r="F195" s="973"/>
      <c r="G195" s="110">
        <v>2024</v>
      </c>
      <c r="H195" s="169" t="s">
        <v>1097</v>
      </c>
      <c r="I195" s="77" t="s">
        <v>174</v>
      </c>
      <c r="J195" s="647">
        <v>14</v>
      </c>
      <c r="K195" s="77" t="s">
        <v>501</v>
      </c>
      <c r="L195" s="77" t="s">
        <v>167</v>
      </c>
      <c r="M195" s="467" t="s">
        <v>1098</v>
      </c>
      <c r="N195" s="351">
        <v>3.65</v>
      </c>
      <c r="O195" s="147">
        <v>3.65</v>
      </c>
      <c r="P195" s="147">
        <v>3.55</v>
      </c>
      <c r="Q195" s="147">
        <v>3.55</v>
      </c>
      <c r="R195" s="147">
        <v>3.55</v>
      </c>
      <c r="S195" s="147">
        <v>3.55</v>
      </c>
      <c r="T195" s="147">
        <v>3.55</v>
      </c>
      <c r="U195" s="147">
        <v>3.55</v>
      </c>
      <c r="V195" s="147">
        <v>3.55</v>
      </c>
      <c r="W195" s="147">
        <v>3.55</v>
      </c>
      <c r="X195" s="147">
        <v>3.55</v>
      </c>
      <c r="Y195" s="116">
        <v>3.55</v>
      </c>
      <c r="Z195" s="225">
        <v>0.2</v>
      </c>
      <c r="AA195" s="225">
        <v>0.2</v>
      </c>
      <c r="AB195" s="225">
        <v>0.1</v>
      </c>
      <c r="AC195" s="609">
        <v>0</v>
      </c>
      <c r="AD195" s="225">
        <v>0</v>
      </c>
      <c r="AE195" s="225">
        <v>0</v>
      </c>
      <c r="AF195" s="225">
        <v>0</v>
      </c>
      <c r="AG195" s="225">
        <v>0</v>
      </c>
      <c r="AH195" s="225">
        <v>0</v>
      </c>
      <c r="AI195" s="225">
        <v>0</v>
      </c>
      <c r="AJ195" s="225">
        <v>0</v>
      </c>
      <c r="AK195" s="799">
        <v>0</v>
      </c>
      <c r="AL195" s="397">
        <v>11954</v>
      </c>
      <c r="AM195" s="431">
        <f t="shared" si="101"/>
        <v>2390.8000000000002</v>
      </c>
      <c r="AN195" s="385">
        <f>2200-2000</f>
        <v>200</v>
      </c>
      <c r="AO195" s="376">
        <f t="shared" si="102"/>
        <v>40</v>
      </c>
      <c r="AP195" s="96">
        <v>0</v>
      </c>
      <c r="AQ195" s="431">
        <f t="shared" si="103"/>
        <v>0</v>
      </c>
      <c r="AR195" s="386">
        <v>0</v>
      </c>
      <c r="AS195" s="431">
        <f t="shared" si="104"/>
        <v>0</v>
      </c>
      <c r="AT195" s="386">
        <v>3680</v>
      </c>
      <c r="AU195" s="431">
        <f t="shared" si="105"/>
        <v>0</v>
      </c>
      <c r="AV195" s="386">
        <v>536</v>
      </c>
      <c r="AW195" s="431">
        <f t="shared" si="106"/>
        <v>0</v>
      </c>
      <c r="AX195" s="386"/>
      <c r="AY195" s="431">
        <f t="shared" si="107"/>
        <v>0</v>
      </c>
      <c r="AZ195" s="386"/>
      <c r="BA195" s="431">
        <f t="shared" si="108"/>
        <v>0</v>
      </c>
      <c r="BB195" s="385"/>
      <c r="BC195" s="431">
        <f t="shared" si="109"/>
        <v>0</v>
      </c>
      <c r="BD195" s="385"/>
      <c r="BE195" s="431">
        <f t="shared" si="110"/>
        <v>0</v>
      </c>
      <c r="BF195" s="385"/>
      <c r="BG195" s="431">
        <f t="shared" si="111"/>
        <v>0</v>
      </c>
      <c r="BH195" s="385"/>
      <c r="BI195" s="445">
        <f t="shared" si="112"/>
        <v>0</v>
      </c>
      <c r="BJ195" s="317" t="s">
        <v>1101</v>
      </c>
      <c r="BK195" s="599"/>
      <c r="BL195" s="599" t="s">
        <v>868</v>
      </c>
      <c r="BM195" s="599" t="s">
        <v>1102</v>
      </c>
    </row>
    <row r="196" spans="1:65" ht="14.25" customHeight="1">
      <c r="A196" s="493" t="s">
        <v>1623</v>
      </c>
      <c r="B196" s="528" t="s">
        <v>160</v>
      </c>
      <c r="C196" s="529" t="s">
        <v>87</v>
      </c>
      <c r="D196" s="517" t="s">
        <v>538</v>
      </c>
      <c r="E196" s="518" t="s">
        <v>192</v>
      </c>
      <c r="F196" s="973"/>
      <c r="G196" s="110">
        <v>2024</v>
      </c>
      <c r="H196" s="169" t="s">
        <v>1097</v>
      </c>
      <c r="I196" s="77" t="s">
        <v>174</v>
      </c>
      <c r="J196" s="647">
        <v>14</v>
      </c>
      <c r="K196" s="77" t="s">
        <v>251</v>
      </c>
      <c r="L196" s="77" t="s">
        <v>167</v>
      </c>
      <c r="M196" s="467" t="s">
        <v>1098</v>
      </c>
      <c r="N196" s="351">
        <v>3.65</v>
      </c>
      <c r="O196" s="147">
        <v>3.65</v>
      </c>
      <c r="P196" s="147">
        <v>3.55</v>
      </c>
      <c r="Q196" s="147">
        <v>3.55</v>
      </c>
      <c r="R196" s="147">
        <v>3.55</v>
      </c>
      <c r="S196" s="147">
        <v>3.55</v>
      </c>
      <c r="T196" s="147">
        <v>3.55</v>
      </c>
      <c r="U196" s="147">
        <v>3.55</v>
      </c>
      <c r="V196" s="147">
        <v>3.55</v>
      </c>
      <c r="W196" s="147">
        <v>3.55</v>
      </c>
      <c r="X196" s="147">
        <v>3.55</v>
      </c>
      <c r="Y196" s="116">
        <v>3.55</v>
      </c>
      <c r="Z196" s="225">
        <v>0.2</v>
      </c>
      <c r="AA196" s="225">
        <v>0.2</v>
      </c>
      <c r="AB196" s="225">
        <v>0.1</v>
      </c>
      <c r="AC196" s="609">
        <v>0</v>
      </c>
      <c r="AD196" s="225">
        <v>0</v>
      </c>
      <c r="AE196" s="225">
        <v>0</v>
      </c>
      <c r="AF196" s="225">
        <v>0</v>
      </c>
      <c r="AG196" s="225">
        <v>0</v>
      </c>
      <c r="AH196" s="225">
        <v>0</v>
      </c>
      <c r="AI196" s="225">
        <v>0</v>
      </c>
      <c r="AJ196" s="225">
        <v>0</v>
      </c>
      <c r="AK196" s="799">
        <v>0</v>
      </c>
      <c r="AL196" s="397">
        <v>2410</v>
      </c>
      <c r="AM196" s="431">
        <f t="shared" si="101"/>
        <v>482</v>
      </c>
      <c r="AN196" s="385">
        <v>200</v>
      </c>
      <c r="AO196" s="376">
        <f t="shared" si="102"/>
        <v>40</v>
      </c>
      <c r="AP196" s="96">
        <v>1119</v>
      </c>
      <c r="AQ196" s="431">
        <f t="shared" si="103"/>
        <v>111.9</v>
      </c>
      <c r="AR196" s="386">
        <v>851</v>
      </c>
      <c r="AS196" s="431">
        <f t="shared" si="104"/>
        <v>0</v>
      </c>
      <c r="AT196" s="386">
        <v>320</v>
      </c>
      <c r="AU196" s="431">
        <f t="shared" si="105"/>
        <v>0</v>
      </c>
      <c r="AV196" s="386">
        <v>347</v>
      </c>
      <c r="AW196" s="431">
        <f t="shared" si="106"/>
        <v>0</v>
      </c>
      <c r="AX196" s="386">
        <v>116</v>
      </c>
      <c r="AY196" s="431">
        <f t="shared" si="107"/>
        <v>0</v>
      </c>
      <c r="AZ196" s="386">
        <v>99</v>
      </c>
      <c r="BA196" s="431">
        <f t="shared" si="108"/>
        <v>0</v>
      </c>
      <c r="BB196" s="385"/>
      <c r="BC196" s="431">
        <f t="shared" si="109"/>
        <v>0</v>
      </c>
      <c r="BD196" s="385"/>
      <c r="BE196" s="431">
        <f t="shared" si="110"/>
        <v>0</v>
      </c>
      <c r="BF196" s="385"/>
      <c r="BG196" s="431">
        <f t="shared" si="111"/>
        <v>0</v>
      </c>
      <c r="BH196" s="385"/>
      <c r="BI196" s="445">
        <f t="shared" si="112"/>
        <v>0</v>
      </c>
      <c r="BJ196" s="317" t="s">
        <v>1103</v>
      </c>
      <c r="BK196" s="599"/>
      <c r="BL196" s="599" t="s">
        <v>868</v>
      </c>
      <c r="BM196" s="599" t="s">
        <v>1104</v>
      </c>
    </row>
    <row r="197" spans="1:65" ht="14.25" customHeight="1">
      <c r="A197" s="493"/>
      <c r="B197" s="528"/>
      <c r="C197" s="529"/>
      <c r="D197" s="517"/>
      <c r="E197" s="518"/>
      <c r="F197" s="973"/>
      <c r="G197" s="68"/>
      <c r="H197" s="169"/>
      <c r="I197" s="169"/>
      <c r="J197" s="667"/>
      <c r="K197" s="77"/>
      <c r="L197" s="169"/>
      <c r="M197" s="467"/>
      <c r="N197" s="351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16"/>
      <c r="Z197" s="612"/>
      <c r="AA197" s="685"/>
      <c r="AB197" s="685"/>
      <c r="AC197" s="612"/>
      <c r="AD197" s="612"/>
      <c r="AE197" s="612"/>
      <c r="AF197" s="612"/>
      <c r="AG197" s="612"/>
      <c r="AH197" s="612"/>
      <c r="AI197" s="612"/>
      <c r="AJ197" s="612"/>
      <c r="AK197" s="808"/>
      <c r="AL197" s="397"/>
      <c r="AM197" s="431"/>
      <c r="AN197" s="385"/>
      <c r="AO197" s="237"/>
      <c r="AP197" s="96"/>
      <c r="AQ197" s="431"/>
      <c r="AR197" s="386"/>
      <c r="AS197" s="431"/>
      <c r="AT197" s="386"/>
      <c r="AU197" s="431"/>
      <c r="AV197" s="386"/>
      <c r="AW197" s="431"/>
      <c r="AX197" s="386"/>
      <c r="AY197" s="431"/>
      <c r="AZ197" s="386"/>
      <c r="BA197" s="431"/>
      <c r="BB197" s="385"/>
      <c r="BC197" s="431"/>
      <c r="BD197" s="385"/>
      <c r="BE197" s="431"/>
      <c r="BF197" s="385"/>
      <c r="BG197" s="431">
        <f t="shared" ref="BG197" si="113">AJ197*BF197</f>
        <v>0</v>
      </c>
      <c r="BH197" s="385"/>
      <c r="BI197" s="445"/>
      <c r="BK197" s="599"/>
      <c r="BL197" s="599"/>
      <c r="BM197" s="599"/>
    </row>
    <row r="198" spans="1:65" ht="14.25" customHeight="1" thickBot="1">
      <c r="A198" s="498"/>
      <c r="B198" s="536"/>
      <c r="C198" s="514"/>
      <c r="D198" s="541"/>
      <c r="E198" s="542"/>
      <c r="F198" s="974"/>
      <c r="G198" s="115"/>
      <c r="H198" s="101"/>
      <c r="I198" s="329"/>
      <c r="J198" s="115"/>
      <c r="K198" s="101"/>
      <c r="L198" s="636"/>
      <c r="M198" s="652"/>
      <c r="N198" s="361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111"/>
      <c r="Z198" s="686"/>
      <c r="AA198" s="686"/>
      <c r="AB198" s="686"/>
      <c r="AC198" s="687"/>
      <c r="AD198" s="687"/>
      <c r="AE198" s="687"/>
      <c r="AF198" s="687"/>
      <c r="AG198" s="687"/>
      <c r="AH198" s="687"/>
      <c r="AI198" s="687"/>
      <c r="AJ198" s="687"/>
      <c r="AK198" s="809"/>
      <c r="AL198" s="398"/>
      <c r="AM198" s="432"/>
      <c r="AN198" s="387"/>
      <c r="AO198" s="440"/>
      <c r="AP198" s="88"/>
      <c r="AQ198" s="432"/>
      <c r="AR198" s="392"/>
      <c r="AS198" s="432"/>
      <c r="AT198" s="392"/>
      <c r="AU198" s="432"/>
      <c r="AV198" s="392"/>
      <c r="AW198" s="432"/>
      <c r="AX198" s="392"/>
      <c r="AY198" s="432"/>
      <c r="AZ198" s="392"/>
      <c r="BA198" s="432"/>
      <c r="BB198" s="387"/>
      <c r="BC198" s="432"/>
      <c r="BD198" s="387"/>
      <c r="BE198" s="432"/>
      <c r="BF198" s="387"/>
      <c r="BG198" s="432"/>
      <c r="BH198" s="387"/>
      <c r="BI198" s="446"/>
      <c r="BK198" s="599"/>
      <c r="BL198" s="599"/>
      <c r="BM198" s="599"/>
    </row>
    <row r="199" spans="1:65" ht="14.25" customHeight="1">
      <c r="A199" s="498" t="s">
        <v>1623</v>
      </c>
      <c r="B199" s="130" t="s">
        <v>160</v>
      </c>
      <c r="C199" s="129" t="s">
        <v>87</v>
      </c>
      <c r="D199" s="517" t="s">
        <v>225</v>
      </c>
      <c r="E199" s="518" t="s">
        <v>162</v>
      </c>
      <c r="F199" s="971" t="s">
        <v>1105</v>
      </c>
      <c r="G199" s="110" t="s">
        <v>176</v>
      </c>
      <c r="H199" s="178" t="s">
        <v>281</v>
      </c>
      <c r="I199" s="178" t="s">
        <v>165</v>
      </c>
      <c r="J199" s="651">
        <v>16</v>
      </c>
      <c r="K199" s="178" t="s">
        <v>1701</v>
      </c>
      <c r="L199" s="178" t="s">
        <v>167</v>
      </c>
      <c r="M199" s="467" t="s">
        <v>870</v>
      </c>
      <c r="N199" s="351">
        <v>8.1999999999999993</v>
      </c>
      <c r="O199" s="147">
        <v>8.1999999999999993</v>
      </c>
      <c r="P199" s="147">
        <v>7.8</v>
      </c>
      <c r="Q199" s="147">
        <v>7.8</v>
      </c>
      <c r="R199" s="147">
        <v>8.5</v>
      </c>
      <c r="S199" s="147">
        <v>8.5</v>
      </c>
      <c r="T199" s="147">
        <v>8.5</v>
      </c>
      <c r="U199" s="147">
        <v>8.5</v>
      </c>
      <c r="V199" s="147">
        <v>8.5</v>
      </c>
      <c r="W199" s="147">
        <v>8.5</v>
      </c>
      <c r="X199" s="147">
        <v>8.5</v>
      </c>
      <c r="Y199" s="116">
        <v>8.5</v>
      </c>
      <c r="Z199" s="225">
        <v>0.72</v>
      </c>
      <c r="AA199" s="225">
        <v>0.72</v>
      </c>
      <c r="AB199" s="225">
        <v>0.32</v>
      </c>
      <c r="AC199" s="225">
        <v>0</v>
      </c>
      <c r="AD199" s="225">
        <v>0.32</v>
      </c>
      <c r="AE199" s="225">
        <v>0.32</v>
      </c>
      <c r="AF199" s="225">
        <v>0.32</v>
      </c>
      <c r="AG199" s="225">
        <v>0.32</v>
      </c>
      <c r="AH199" s="225">
        <v>0.32</v>
      </c>
      <c r="AI199" s="225">
        <v>0.32</v>
      </c>
      <c r="AJ199" s="225">
        <v>0.32</v>
      </c>
      <c r="AK199" s="799">
        <v>0.32</v>
      </c>
      <c r="AL199" s="402"/>
      <c r="AM199" s="431">
        <f t="shared" ref="AM199:AM215" si="114">Z199*AL199</f>
        <v>0</v>
      </c>
      <c r="AN199" s="393"/>
      <c r="AO199" s="237">
        <f t="shared" si="102"/>
        <v>0</v>
      </c>
      <c r="AP199" s="124"/>
      <c r="AQ199" s="431">
        <f t="shared" ref="AQ199:AQ215" si="115">AA199*AP199</f>
        <v>0</v>
      </c>
      <c r="AR199" s="393"/>
      <c r="AS199" s="431">
        <f t="shared" ref="AS199:AS215" si="116">AC199*AR199</f>
        <v>0</v>
      </c>
      <c r="AT199" s="393">
        <v>40</v>
      </c>
      <c r="AU199" s="431">
        <f t="shared" ref="AU199:AU215" si="117">AD199*AT199</f>
        <v>12.8</v>
      </c>
      <c r="AV199" s="393"/>
      <c r="AW199" s="431">
        <f t="shared" ref="AW199:AW215" si="118">AE199*AV199</f>
        <v>0</v>
      </c>
      <c r="AX199" s="393"/>
      <c r="AY199" s="431">
        <f t="shared" ref="AY199:AY215" si="119">AF199*AX199</f>
        <v>0</v>
      </c>
      <c r="AZ199" s="393"/>
      <c r="BA199" s="431">
        <f t="shared" ref="BA199:BA215" si="120">AZ199*AG199</f>
        <v>0</v>
      </c>
      <c r="BB199" s="393"/>
      <c r="BC199" s="431">
        <f t="shared" ref="BC199:BC215" si="121">AH199*BB199</f>
        <v>0</v>
      </c>
      <c r="BD199" s="393"/>
      <c r="BE199" s="431">
        <f t="shared" ref="BE199:BE215" si="122">AI199*BD199</f>
        <v>0</v>
      </c>
      <c r="BF199" s="393"/>
      <c r="BG199" s="431">
        <f t="shared" ref="BG199:BG215" si="123">AJ199*BF199</f>
        <v>0</v>
      </c>
      <c r="BH199" s="393"/>
      <c r="BI199" s="445">
        <f t="shared" ref="BI199:BI215" si="124">AK199*BH199</f>
        <v>0</v>
      </c>
      <c r="BJ199" s="317" t="s">
        <v>1114</v>
      </c>
      <c r="BK199" s="599"/>
      <c r="BL199" s="599" t="s">
        <v>868</v>
      </c>
      <c r="BM199" s="599" t="s">
        <v>1115</v>
      </c>
    </row>
    <row r="200" spans="1:65" ht="14.25" customHeight="1">
      <c r="A200" s="498" t="s">
        <v>1623</v>
      </c>
      <c r="B200" s="130" t="s">
        <v>160</v>
      </c>
      <c r="C200" s="129" t="s">
        <v>87</v>
      </c>
      <c r="D200" s="517" t="s">
        <v>225</v>
      </c>
      <c r="E200" s="518" t="s">
        <v>162</v>
      </c>
      <c r="F200" s="971"/>
      <c r="G200" s="110">
        <v>2025</v>
      </c>
      <c r="H200" s="178" t="s">
        <v>667</v>
      </c>
      <c r="I200" s="178" t="s">
        <v>165</v>
      </c>
      <c r="J200" s="651">
        <v>16</v>
      </c>
      <c r="K200" s="178" t="s">
        <v>1702</v>
      </c>
      <c r="L200" s="178" t="s">
        <v>167</v>
      </c>
      <c r="M200" s="467" t="s">
        <v>870</v>
      </c>
      <c r="N200" s="351">
        <v>8.1999999999999993</v>
      </c>
      <c r="O200" s="147">
        <v>8.1999999999999993</v>
      </c>
      <c r="P200" s="147">
        <v>7.8</v>
      </c>
      <c r="Q200" s="147">
        <v>7.8</v>
      </c>
      <c r="R200" s="147">
        <v>8.5</v>
      </c>
      <c r="S200" s="147">
        <v>8.5</v>
      </c>
      <c r="T200" s="147">
        <v>8.5</v>
      </c>
      <c r="U200" s="147">
        <v>8.5</v>
      </c>
      <c r="V200" s="147">
        <v>8.5</v>
      </c>
      <c r="W200" s="147">
        <v>8.5</v>
      </c>
      <c r="X200" s="147">
        <v>8.5</v>
      </c>
      <c r="Y200" s="116">
        <v>8.5</v>
      </c>
      <c r="Z200" s="225">
        <v>0.72</v>
      </c>
      <c r="AA200" s="225">
        <v>0.72</v>
      </c>
      <c r="AB200" s="225">
        <v>0.32</v>
      </c>
      <c r="AC200" s="225">
        <v>0</v>
      </c>
      <c r="AD200" s="225">
        <v>0.32</v>
      </c>
      <c r="AE200" s="225">
        <v>0.32</v>
      </c>
      <c r="AF200" s="225">
        <v>0.32</v>
      </c>
      <c r="AG200" s="225">
        <v>0.32</v>
      </c>
      <c r="AH200" s="225">
        <v>0.32</v>
      </c>
      <c r="AI200" s="225">
        <v>0.32</v>
      </c>
      <c r="AJ200" s="225">
        <v>0.32</v>
      </c>
      <c r="AK200" s="799">
        <v>0.32</v>
      </c>
      <c r="AL200" s="402">
        <v>18560</v>
      </c>
      <c r="AM200" s="431">
        <f t="shared" si="114"/>
        <v>13363.199999999999</v>
      </c>
      <c r="AN200" s="393">
        <v>36320</v>
      </c>
      <c r="AO200" s="237">
        <f t="shared" si="102"/>
        <v>26150.399999999998</v>
      </c>
      <c r="AP200" s="124">
        <v>11680</v>
      </c>
      <c r="AQ200" s="431">
        <f>AP200*AB200</f>
        <v>3737.6</v>
      </c>
      <c r="AR200" s="386">
        <v>18360</v>
      </c>
      <c r="AS200" s="431">
        <f t="shared" si="116"/>
        <v>0</v>
      </c>
      <c r="AT200" s="386">
        <v>27040</v>
      </c>
      <c r="AU200" s="431">
        <f t="shared" si="117"/>
        <v>8652.7999999999993</v>
      </c>
      <c r="AV200" s="386">
        <v>24756</v>
      </c>
      <c r="AW200" s="431">
        <f t="shared" si="118"/>
        <v>7921.92</v>
      </c>
      <c r="AX200" s="386">
        <v>15146</v>
      </c>
      <c r="AY200" s="431">
        <f t="shared" si="119"/>
        <v>4846.72</v>
      </c>
      <c r="AZ200" s="386">
        <v>16046</v>
      </c>
      <c r="BA200" s="431">
        <f t="shared" si="120"/>
        <v>5134.72</v>
      </c>
      <c r="BB200" s="385">
        <v>5503</v>
      </c>
      <c r="BC200" s="431">
        <f t="shared" si="121"/>
        <v>1760.96</v>
      </c>
      <c r="BD200" s="385">
        <v>6684</v>
      </c>
      <c r="BE200" s="431">
        <f t="shared" si="122"/>
        <v>2138.88</v>
      </c>
      <c r="BF200" s="385">
        <v>8172</v>
      </c>
      <c r="BG200" s="431">
        <f t="shared" si="123"/>
        <v>2615.04</v>
      </c>
      <c r="BH200" s="385">
        <v>6796</v>
      </c>
      <c r="BI200" s="445">
        <f t="shared" si="124"/>
        <v>2174.7200000000003</v>
      </c>
      <c r="BJ200" s="317" t="s">
        <v>1123</v>
      </c>
      <c r="BK200" s="599"/>
      <c r="BL200" s="599" t="s">
        <v>868</v>
      </c>
      <c r="BM200" s="599" t="s">
        <v>1124</v>
      </c>
    </row>
    <row r="201" spans="1:65" ht="14.25" customHeight="1">
      <c r="A201" s="493" t="s">
        <v>1623</v>
      </c>
      <c r="B201" s="130" t="s">
        <v>160</v>
      </c>
      <c r="C201" s="129" t="s">
        <v>87</v>
      </c>
      <c r="D201" s="517" t="s">
        <v>225</v>
      </c>
      <c r="E201" s="518" t="s">
        <v>162</v>
      </c>
      <c r="F201" s="971"/>
      <c r="G201" s="110">
        <v>2025</v>
      </c>
      <c r="H201" s="178" t="s">
        <v>667</v>
      </c>
      <c r="I201" s="178" t="s">
        <v>165</v>
      </c>
      <c r="J201" s="651">
        <v>16</v>
      </c>
      <c r="K201" s="178" t="s">
        <v>1125</v>
      </c>
      <c r="L201" s="178" t="s">
        <v>167</v>
      </c>
      <c r="M201" s="467" t="s">
        <v>870</v>
      </c>
      <c r="N201" s="351">
        <v>8.1999999999999993</v>
      </c>
      <c r="O201" s="147">
        <v>8.1999999999999993</v>
      </c>
      <c r="P201" s="147">
        <v>7.8</v>
      </c>
      <c r="Q201" s="147">
        <v>7.8</v>
      </c>
      <c r="R201" s="147">
        <v>8.5</v>
      </c>
      <c r="S201" s="147">
        <v>8.5</v>
      </c>
      <c r="T201" s="147">
        <v>8.5</v>
      </c>
      <c r="U201" s="147">
        <v>8.5</v>
      </c>
      <c r="V201" s="147">
        <v>8.5</v>
      </c>
      <c r="W201" s="147">
        <v>8.5</v>
      </c>
      <c r="X201" s="147">
        <v>8.5</v>
      </c>
      <c r="Y201" s="116">
        <v>8.5</v>
      </c>
      <c r="Z201" s="225">
        <v>0.72</v>
      </c>
      <c r="AA201" s="225">
        <v>0.72</v>
      </c>
      <c r="AB201" s="225">
        <v>0.32</v>
      </c>
      <c r="AC201" s="225">
        <v>0</v>
      </c>
      <c r="AD201" s="225">
        <v>0.32</v>
      </c>
      <c r="AE201" s="225">
        <v>0.32</v>
      </c>
      <c r="AF201" s="225">
        <v>0.32</v>
      </c>
      <c r="AG201" s="225">
        <v>0.32</v>
      </c>
      <c r="AH201" s="225">
        <v>0.32</v>
      </c>
      <c r="AI201" s="225">
        <v>0.32</v>
      </c>
      <c r="AJ201" s="225">
        <v>0.32</v>
      </c>
      <c r="AK201" s="799">
        <v>0.32</v>
      </c>
      <c r="AL201" s="402">
        <v>11320</v>
      </c>
      <c r="AM201" s="431">
        <f t="shared" si="114"/>
        <v>8150.4</v>
      </c>
      <c r="AN201" s="393">
        <v>14479</v>
      </c>
      <c r="AO201" s="237">
        <f t="shared" si="102"/>
        <v>10424.879999999999</v>
      </c>
      <c r="AP201" s="124">
        <v>12158</v>
      </c>
      <c r="AQ201" s="431">
        <f t="shared" ref="AQ201:AQ210" si="125">AP201*AB201</f>
        <v>3890.56</v>
      </c>
      <c r="AR201" s="386">
        <v>7640</v>
      </c>
      <c r="AS201" s="431">
        <f t="shared" si="116"/>
        <v>0</v>
      </c>
      <c r="AT201" s="386">
        <v>14320</v>
      </c>
      <c r="AU201" s="431">
        <f t="shared" si="117"/>
        <v>4582.4000000000005</v>
      </c>
      <c r="AV201" s="386">
        <v>22873</v>
      </c>
      <c r="AW201" s="431">
        <f t="shared" si="118"/>
        <v>7319.3600000000006</v>
      </c>
      <c r="AX201" s="386">
        <v>7607</v>
      </c>
      <c r="AY201" s="431">
        <f t="shared" si="119"/>
        <v>2434.2400000000002</v>
      </c>
      <c r="AZ201" s="386">
        <v>8261</v>
      </c>
      <c r="BA201" s="431">
        <f t="shared" si="120"/>
        <v>2643.52</v>
      </c>
      <c r="BB201" s="385">
        <v>2064</v>
      </c>
      <c r="BC201" s="431">
        <f t="shared" si="121"/>
        <v>660.48</v>
      </c>
      <c r="BD201" s="385">
        <v>2507</v>
      </c>
      <c r="BE201" s="431">
        <f t="shared" si="122"/>
        <v>802.24</v>
      </c>
      <c r="BF201" s="385">
        <v>3066</v>
      </c>
      <c r="BG201" s="431">
        <f t="shared" si="123"/>
        <v>981.12</v>
      </c>
      <c r="BH201" s="385">
        <v>2547</v>
      </c>
      <c r="BI201" s="445">
        <f t="shared" si="124"/>
        <v>815.04</v>
      </c>
      <c r="BJ201" s="317" t="s">
        <v>1126</v>
      </c>
      <c r="BK201" s="599"/>
      <c r="BL201" s="599" t="s">
        <v>868</v>
      </c>
      <c r="BM201" s="599" t="s">
        <v>1127</v>
      </c>
    </row>
    <row r="202" spans="1:65" ht="14.25" customHeight="1">
      <c r="A202" s="493" t="s">
        <v>1623</v>
      </c>
      <c r="B202" s="130" t="s">
        <v>160</v>
      </c>
      <c r="C202" s="129" t="s">
        <v>87</v>
      </c>
      <c r="D202" s="517" t="s">
        <v>225</v>
      </c>
      <c r="E202" s="518" t="s">
        <v>162</v>
      </c>
      <c r="F202" s="971"/>
      <c r="G202" s="110">
        <v>2025</v>
      </c>
      <c r="H202" s="178" t="s">
        <v>667</v>
      </c>
      <c r="I202" s="178" t="s">
        <v>165</v>
      </c>
      <c r="J202" s="651">
        <v>16</v>
      </c>
      <c r="K202" s="169" t="s">
        <v>1128</v>
      </c>
      <c r="L202" s="178" t="s">
        <v>167</v>
      </c>
      <c r="M202" s="467" t="s">
        <v>870</v>
      </c>
      <c r="N202" s="351">
        <v>9.3000000000000007</v>
      </c>
      <c r="O202" s="147">
        <v>9.3000000000000007</v>
      </c>
      <c r="P202" s="147">
        <v>8.8000000000000007</v>
      </c>
      <c r="Q202" s="147">
        <v>8.8000000000000007</v>
      </c>
      <c r="R202" s="147">
        <v>9.6</v>
      </c>
      <c r="S202" s="147">
        <v>9.6</v>
      </c>
      <c r="T202" s="147">
        <v>9.6</v>
      </c>
      <c r="U202" s="147">
        <v>9.6</v>
      </c>
      <c r="V202" s="147">
        <v>9.6</v>
      </c>
      <c r="W202" s="147">
        <v>9.6</v>
      </c>
      <c r="X202" s="147">
        <v>9.6</v>
      </c>
      <c r="Y202" s="116">
        <v>9.6</v>
      </c>
      <c r="Z202" s="225">
        <v>0.52</v>
      </c>
      <c r="AA202" s="225">
        <v>0.52</v>
      </c>
      <c r="AB202" s="225">
        <v>0.02</v>
      </c>
      <c r="AC202" s="225">
        <v>0</v>
      </c>
      <c r="AD202" s="225">
        <v>0.12</v>
      </c>
      <c r="AE202" s="225">
        <v>0.12</v>
      </c>
      <c r="AF202" s="225">
        <v>0.12</v>
      </c>
      <c r="AG202" s="225">
        <v>0.12</v>
      </c>
      <c r="AH202" s="225">
        <v>0.12</v>
      </c>
      <c r="AI202" s="225">
        <v>0.12</v>
      </c>
      <c r="AJ202" s="225">
        <v>0.12</v>
      </c>
      <c r="AK202" s="799">
        <v>0.12</v>
      </c>
      <c r="AL202" s="402">
        <v>360</v>
      </c>
      <c r="AM202" s="431">
        <f t="shared" si="114"/>
        <v>187.20000000000002</v>
      </c>
      <c r="AN202" s="393">
        <v>560</v>
      </c>
      <c r="AO202" s="237">
        <f t="shared" si="102"/>
        <v>291.2</v>
      </c>
      <c r="AP202" s="124">
        <v>240</v>
      </c>
      <c r="AQ202" s="431">
        <f t="shared" si="125"/>
        <v>4.8</v>
      </c>
      <c r="AR202" s="386">
        <v>160</v>
      </c>
      <c r="AS202" s="431">
        <f t="shared" si="116"/>
        <v>0</v>
      </c>
      <c r="AT202" s="386">
        <v>1880</v>
      </c>
      <c r="AU202" s="431">
        <f t="shared" si="117"/>
        <v>225.6</v>
      </c>
      <c r="AV202" s="386">
        <v>281</v>
      </c>
      <c r="AW202" s="431">
        <f t="shared" si="118"/>
        <v>33.72</v>
      </c>
      <c r="AX202" s="386">
        <v>289</v>
      </c>
      <c r="AY202" s="431">
        <f t="shared" si="119"/>
        <v>34.68</v>
      </c>
      <c r="AZ202" s="386">
        <v>339</v>
      </c>
      <c r="BA202" s="431">
        <f t="shared" si="120"/>
        <v>40.68</v>
      </c>
      <c r="BB202" s="385">
        <v>72</v>
      </c>
      <c r="BC202" s="431">
        <f t="shared" si="121"/>
        <v>8.64</v>
      </c>
      <c r="BD202" s="385">
        <v>89</v>
      </c>
      <c r="BE202" s="431">
        <f t="shared" si="122"/>
        <v>10.68</v>
      </c>
      <c r="BF202" s="385">
        <v>109</v>
      </c>
      <c r="BG202" s="431">
        <f t="shared" si="123"/>
        <v>13.08</v>
      </c>
      <c r="BH202" s="385">
        <v>87</v>
      </c>
      <c r="BI202" s="445">
        <f t="shared" si="124"/>
        <v>10.44</v>
      </c>
      <c r="BJ202" s="317" t="s">
        <v>1129</v>
      </c>
      <c r="BK202" s="599"/>
      <c r="BL202" s="599" t="s">
        <v>868</v>
      </c>
      <c r="BM202" s="599" t="s">
        <v>1130</v>
      </c>
    </row>
    <row r="203" spans="1:65" ht="14.25" customHeight="1">
      <c r="A203" s="498" t="s">
        <v>1623</v>
      </c>
      <c r="B203" s="130" t="s">
        <v>160</v>
      </c>
      <c r="C203" s="129" t="s">
        <v>87</v>
      </c>
      <c r="D203" s="517" t="s">
        <v>225</v>
      </c>
      <c r="E203" s="518" t="s">
        <v>162</v>
      </c>
      <c r="F203" s="971"/>
      <c r="G203" s="68">
        <v>2025</v>
      </c>
      <c r="H203" s="178" t="s">
        <v>667</v>
      </c>
      <c r="I203" s="178" t="s">
        <v>165</v>
      </c>
      <c r="J203" s="326">
        <v>16</v>
      </c>
      <c r="K203" s="178" t="s">
        <v>1131</v>
      </c>
      <c r="L203" s="178" t="s">
        <v>167</v>
      </c>
      <c r="M203" s="467" t="s">
        <v>870</v>
      </c>
      <c r="N203" s="351">
        <v>11.6</v>
      </c>
      <c r="O203" s="147">
        <v>11.6</v>
      </c>
      <c r="P203" s="147">
        <v>11.6</v>
      </c>
      <c r="Q203" s="147">
        <v>11.6</v>
      </c>
      <c r="R203" s="147">
        <v>11.6</v>
      </c>
      <c r="S203" s="147">
        <v>11.6</v>
      </c>
      <c r="T203" s="147">
        <v>11.6</v>
      </c>
      <c r="U203" s="147">
        <v>11.6</v>
      </c>
      <c r="V203" s="147">
        <v>11.6</v>
      </c>
      <c r="W203" s="147">
        <v>11.6</v>
      </c>
      <c r="X203" s="147">
        <v>11.6</v>
      </c>
      <c r="Y203" s="116">
        <v>11.6</v>
      </c>
      <c r="Z203" s="225">
        <v>0.62</v>
      </c>
      <c r="AA203" s="225">
        <v>0.62</v>
      </c>
      <c r="AB203" s="225">
        <v>0.62</v>
      </c>
      <c r="AC203" s="225">
        <v>0</v>
      </c>
      <c r="AD203" s="225">
        <v>0</v>
      </c>
      <c r="AE203" s="225">
        <v>0</v>
      </c>
      <c r="AF203" s="225">
        <v>0</v>
      </c>
      <c r="AG203" s="225">
        <v>0</v>
      </c>
      <c r="AH203" s="225">
        <v>0</v>
      </c>
      <c r="AI203" s="225">
        <v>0</v>
      </c>
      <c r="AJ203" s="225">
        <v>0</v>
      </c>
      <c r="AK203" s="799">
        <v>0</v>
      </c>
      <c r="AL203" s="402">
        <v>6320</v>
      </c>
      <c r="AM203" s="431">
        <f t="shared" si="114"/>
        <v>3918.4</v>
      </c>
      <c r="AN203" s="402">
        <v>8880</v>
      </c>
      <c r="AO203" s="237">
        <f t="shared" si="102"/>
        <v>5505.6</v>
      </c>
      <c r="AP203" s="124">
        <v>11400</v>
      </c>
      <c r="AQ203" s="431">
        <f t="shared" si="125"/>
        <v>7068</v>
      </c>
      <c r="AR203" s="402">
        <v>2640</v>
      </c>
      <c r="AS203" s="431">
        <f t="shared" si="116"/>
        <v>0</v>
      </c>
      <c r="AT203" s="402">
        <v>7640</v>
      </c>
      <c r="AU203" s="431">
        <f t="shared" si="117"/>
        <v>0</v>
      </c>
      <c r="AV203" s="402">
        <v>6664</v>
      </c>
      <c r="AW203" s="431">
        <f t="shared" si="118"/>
        <v>0</v>
      </c>
      <c r="AX203" s="402">
        <v>2586</v>
      </c>
      <c r="AY203" s="431">
        <f t="shared" si="119"/>
        <v>0</v>
      </c>
      <c r="AZ203" s="402">
        <v>3046</v>
      </c>
      <c r="BA203" s="431">
        <f t="shared" si="120"/>
        <v>0</v>
      </c>
      <c r="BB203" s="402">
        <v>5690</v>
      </c>
      <c r="BC203" s="431">
        <f t="shared" si="121"/>
        <v>0</v>
      </c>
      <c r="BD203" s="402">
        <v>6944</v>
      </c>
      <c r="BE203" s="431">
        <f t="shared" si="122"/>
        <v>0</v>
      </c>
      <c r="BF203" s="402">
        <v>8534</v>
      </c>
      <c r="BG203" s="431">
        <f t="shared" si="123"/>
        <v>0</v>
      </c>
      <c r="BH203" s="402">
        <v>6911</v>
      </c>
      <c r="BI203" s="445">
        <f t="shared" si="124"/>
        <v>0</v>
      </c>
      <c r="BJ203" s="317" t="s">
        <v>1132</v>
      </c>
      <c r="BK203" s="599"/>
      <c r="BL203" s="599" t="s">
        <v>868</v>
      </c>
      <c r="BM203" s="599" t="s">
        <v>1133</v>
      </c>
    </row>
    <row r="204" spans="1:65" ht="14.25" customHeight="1">
      <c r="A204" s="493" t="s">
        <v>1623</v>
      </c>
      <c r="B204" s="130" t="s">
        <v>160</v>
      </c>
      <c r="C204" s="129" t="s">
        <v>87</v>
      </c>
      <c r="D204" s="517" t="s">
        <v>225</v>
      </c>
      <c r="E204" s="518" t="s">
        <v>162</v>
      </c>
      <c r="F204" s="971"/>
      <c r="G204" s="110">
        <v>2025</v>
      </c>
      <c r="H204" s="178" t="s">
        <v>667</v>
      </c>
      <c r="I204" s="178" t="s">
        <v>165</v>
      </c>
      <c r="J204" s="651">
        <v>16</v>
      </c>
      <c r="K204" s="178" t="s">
        <v>1702</v>
      </c>
      <c r="L204" s="178" t="s">
        <v>878</v>
      </c>
      <c r="M204" s="467" t="s">
        <v>881</v>
      </c>
      <c r="N204" s="351">
        <v>8.1999999999999993</v>
      </c>
      <c r="O204" s="147">
        <v>8.1999999999999993</v>
      </c>
      <c r="P204" s="147">
        <v>7.8</v>
      </c>
      <c r="Q204" s="147">
        <v>7.8</v>
      </c>
      <c r="R204" s="147">
        <v>8.5</v>
      </c>
      <c r="S204" s="147">
        <v>8.5</v>
      </c>
      <c r="T204" s="147">
        <v>8.5</v>
      </c>
      <c r="U204" s="147">
        <v>8.5</v>
      </c>
      <c r="V204" s="147">
        <v>8.5</v>
      </c>
      <c r="W204" s="147">
        <v>8.5</v>
      </c>
      <c r="X204" s="147">
        <v>8.5</v>
      </c>
      <c r="Y204" s="116">
        <v>8.5</v>
      </c>
      <c r="Z204" s="225">
        <v>0.72</v>
      </c>
      <c r="AA204" s="225">
        <v>0.72</v>
      </c>
      <c r="AB204" s="225">
        <v>0.32</v>
      </c>
      <c r="AC204" s="225">
        <v>0</v>
      </c>
      <c r="AD204" s="225">
        <v>0.32</v>
      </c>
      <c r="AE204" s="225">
        <v>0.32</v>
      </c>
      <c r="AF204" s="225">
        <v>0.32</v>
      </c>
      <c r="AG204" s="225">
        <v>0.32</v>
      </c>
      <c r="AH204" s="225">
        <v>0.32</v>
      </c>
      <c r="AI204" s="225">
        <v>0.32</v>
      </c>
      <c r="AJ204" s="225">
        <v>0.32</v>
      </c>
      <c r="AK204" s="799">
        <v>0.32</v>
      </c>
      <c r="AL204" s="402">
        <v>15000</v>
      </c>
      <c r="AM204" s="431">
        <f t="shared" si="114"/>
        <v>10800</v>
      </c>
      <c r="AN204" s="393">
        <v>2840</v>
      </c>
      <c r="AO204" s="237">
        <f t="shared" si="102"/>
        <v>2044.8</v>
      </c>
      <c r="AP204" s="124">
        <v>1440</v>
      </c>
      <c r="AQ204" s="431">
        <f t="shared" si="125"/>
        <v>460.8</v>
      </c>
      <c r="AR204" s="386">
        <v>2560</v>
      </c>
      <c r="AS204" s="431">
        <f t="shared" si="116"/>
        <v>0</v>
      </c>
      <c r="AT204" s="386">
        <v>1440</v>
      </c>
      <c r="AU204" s="431">
        <f t="shared" si="117"/>
        <v>460.8</v>
      </c>
      <c r="AV204" s="386">
        <v>11024</v>
      </c>
      <c r="AW204" s="431">
        <f t="shared" si="118"/>
        <v>3527.6800000000003</v>
      </c>
      <c r="AX204" s="386">
        <v>2775</v>
      </c>
      <c r="AY204" s="431">
        <f t="shared" si="119"/>
        <v>888</v>
      </c>
      <c r="AZ204" s="386">
        <v>899</v>
      </c>
      <c r="BA204" s="431">
        <f t="shared" si="120"/>
        <v>287.68</v>
      </c>
      <c r="BB204" s="385"/>
      <c r="BC204" s="431">
        <f t="shared" si="121"/>
        <v>0</v>
      </c>
      <c r="BD204" s="385"/>
      <c r="BE204" s="431">
        <f t="shared" si="122"/>
        <v>0</v>
      </c>
      <c r="BF204" s="385"/>
      <c r="BG204" s="431">
        <f t="shared" si="123"/>
        <v>0</v>
      </c>
      <c r="BH204" s="385"/>
      <c r="BI204" s="445">
        <f t="shared" si="124"/>
        <v>0</v>
      </c>
      <c r="BJ204" s="317" t="s">
        <v>1134</v>
      </c>
      <c r="BK204" s="599"/>
      <c r="BL204" s="599" t="s">
        <v>868</v>
      </c>
      <c r="BM204" s="599" t="s">
        <v>1124</v>
      </c>
    </row>
    <row r="205" spans="1:65" ht="14.25" customHeight="1">
      <c r="A205" s="498" t="s">
        <v>1623</v>
      </c>
      <c r="B205" s="130" t="s">
        <v>160</v>
      </c>
      <c r="C205" s="129" t="s">
        <v>87</v>
      </c>
      <c r="D205" s="517" t="s">
        <v>225</v>
      </c>
      <c r="E205" s="518" t="s">
        <v>162</v>
      </c>
      <c r="F205" s="971"/>
      <c r="G205" s="110">
        <v>2025</v>
      </c>
      <c r="H205" s="178" t="s">
        <v>667</v>
      </c>
      <c r="I205" s="178" t="s">
        <v>165</v>
      </c>
      <c r="J205" s="651">
        <v>16</v>
      </c>
      <c r="K205" s="178" t="s">
        <v>1125</v>
      </c>
      <c r="L205" s="178" t="s">
        <v>878</v>
      </c>
      <c r="M205" s="467" t="s">
        <v>881</v>
      </c>
      <c r="N205" s="351">
        <v>8.1999999999999993</v>
      </c>
      <c r="O205" s="147">
        <v>8.1999999999999993</v>
      </c>
      <c r="P205" s="147">
        <v>7.8</v>
      </c>
      <c r="Q205" s="147">
        <v>7.8</v>
      </c>
      <c r="R205" s="147">
        <v>8.5</v>
      </c>
      <c r="S205" s="147">
        <v>8.5</v>
      </c>
      <c r="T205" s="147">
        <v>8.5</v>
      </c>
      <c r="U205" s="147">
        <v>8.5</v>
      </c>
      <c r="V205" s="147">
        <v>8.5</v>
      </c>
      <c r="W205" s="147">
        <v>8.5</v>
      </c>
      <c r="X205" s="147">
        <v>8.5</v>
      </c>
      <c r="Y205" s="116">
        <v>8.5</v>
      </c>
      <c r="Z205" s="225">
        <v>0.72</v>
      </c>
      <c r="AA205" s="225">
        <v>0.72</v>
      </c>
      <c r="AB205" s="225">
        <v>0.32</v>
      </c>
      <c r="AC205" s="225">
        <v>0</v>
      </c>
      <c r="AD205" s="225">
        <v>0.32</v>
      </c>
      <c r="AE205" s="225">
        <v>0.32</v>
      </c>
      <c r="AF205" s="225">
        <v>0.32</v>
      </c>
      <c r="AG205" s="225">
        <v>0.32</v>
      </c>
      <c r="AH205" s="225">
        <v>0.32</v>
      </c>
      <c r="AI205" s="225">
        <v>0.32</v>
      </c>
      <c r="AJ205" s="225">
        <v>0.32</v>
      </c>
      <c r="AK205" s="799">
        <v>0.32</v>
      </c>
      <c r="AL205" s="402"/>
      <c r="AM205" s="431">
        <f t="shared" si="114"/>
        <v>0</v>
      </c>
      <c r="AN205" s="393"/>
      <c r="AO205" s="237">
        <f t="shared" si="102"/>
        <v>0</v>
      </c>
      <c r="AP205" s="124"/>
      <c r="AQ205" s="431">
        <f t="shared" si="125"/>
        <v>0</v>
      </c>
      <c r="AR205" s="386"/>
      <c r="AS205" s="431">
        <f t="shared" si="116"/>
        <v>0</v>
      </c>
      <c r="AT205" s="386">
        <v>40</v>
      </c>
      <c r="AU205" s="431">
        <f t="shared" si="117"/>
        <v>12.8</v>
      </c>
      <c r="AV205" s="386"/>
      <c r="AW205" s="431">
        <f t="shared" si="118"/>
        <v>0</v>
      </c>
      <c r="AX205" s="386"/>
      <c r="AY205" s="431">
        <f t="shared" si="119"/>
        <v>0</v>
      </c>
      <c r="AZ205" s="386"/>
      <c r="BA205" s="431">
        <f t="shared" si="120"/>
        <v>0</v>
      </c>
      <c r="BB205" s="385"/>
      <c r="BC205" s="431">
        <f t="shared" si="121"/>
        <v>0</v>
      </c>
      <c r="BD205" s="385"/>
      <c r="BE205" s="431">
        <f t="shared" si="122"/>
        <v>0</v>
      </c>
      <c r="BF205" s="385"/>
      <c r="BG205" s="431">
        <f t="shared" si="123"/>
        <v>0</v>
      </c>
      <c r="BH205" s="385"/>
      <c r="BI205" s="445">
        <f t="shared" si="124"/>
        <v>0</v>
      </c>
      <c r="BJ205" s="317" t="s">
        <v>1135</v>
      </c>
      <c r="BK205" s="599"/>
      <c r="BL205" s="599" t="s">
        <v>868</v>
      </c>
      <c r="BM205" s="599" t="s">
        <v>1127</v>
      </c>
    </row>
    <row r="206" spans="1:65" ht="14.25" customHeight="1">
      <c r="A206" s="493" t="s">
        <v>1623</v>
      </c>
      <c r="B206" s="130" t="s">
        <v>160</v>
      </c>
      <c r="C206" s="129" t="s">
        <v>87</v>
      </c>
      <c r="D206" s="517" t="s">
        <v>225</v>
      </c>
      <c r="E206" s="518" t="s">
        <v>162</v>
      </c>
      <c r="F206" s="971"/>
      <c r="G206" s="110">
        <v>2025</v>
      </c>
      <c r="H206" s="178" t="s">
        <v>667</v>
      </c>
      <c r="I206" s="178" t="s">
        <v>165</v>
      </c>
      <c r="J206" s="651">
        <v>16</v>
      </c>
      <c r="K206" s="169" t="s">
        <v>1128</v>
      </c>
      <c r="L206" s="178" t="s">
        <v>878</v>
      </c>
      <c r="M206" s="467" t="s">
        <v>881</v>
      </c>
      <c r="N206" s="351">
        <v>9.3000000000000007</v>
      </c>
      <c r="O206" s="147">
        <v>9.3000000000000007</v>
      </c>
      <c r="P206" s="147">
        <v>8.8000000000000007</v>
      </c>
      <c r="Q206" s="147">
        <v>8.8000000000000007</v>
      </c>
      <c r="R206" s="147">
        <v>9.6</v>
      </c>
      <c r="S206" s="147">
        <v>9.6</v>
      </c>
      <c r="T206" s="147">
        <v>9.6</v>
      </c>
      <c r="U206" s="147">
        <v>9.6</v>
      </c>
      <c r="V206" s="147">
        <v>9.6</v>
      </c>
      <c r="W206" s="147">
        <v>9.6</v>
      </c>
      <c r="X206" s="147">
        <v>9.6</v>
      </c>
      <c r="Y206" s="116">
        <v>9.6</v>
      </c>
      <c r="Z206" s="225">
        <v>0.52</v>
      </c>
      <c r="AA206" s="225">
        <v>0.52</v>
      </c>
      <c r="AB206" s="225">
        <v>0.02</v>
      </c>
      <c r="AC206" s="225">
        <v>0</v>
      </c>
      <c r="AD206" s="225">
        <v>0.12</v>
      </c>
      <c r="AE206" s="225">
        <v>0.12</v>
      </c>
      <c r="AF206" s="225">
        <v>0.12</v>
      </c>
      <c r="AG206" s="225">
        <v>0.12</v>
      </c>
      <c r="AH206" s="225">
        <v>0.12</v>
      </c>
      <c r="AI206" s="225">
        <v>0.12</v>
      </c>
      <c r="AJ206" s="225">
        <v>0.12</v>
      </c>
      <c r="AK206" s="799">
        <v>0.12</v>
      </c>
      <c r="AL206" s="402">
        <v>80</v>
      </c>
      <c r="AM206" s="431">
        <f t="shared" si="114"/>
        <v>41.6</v>
      </c>
      <c r="AN206" s="393">
        <v>40</v>
      </c>
      <c r="AO206" s="237">
        <f t="shared" si="102"/>
        <v>20.8</v>
      </c>
      <c r="AP206" s="124">
        <v>40</v>
      </c>
      <c r="AQ206" s="431">
        <f t="shared" si="125"/>
        <v>0.8</v>
      </c>
      <c r="AR206" s="386">
        <v>40</v>
      </c>
      <c r="AS206" s="431">
        <f t="shared" si="116"/>
        <v>0</v>
      </c>
      <c r="AT206" s="386"/>
      <c r="AU206" s="431">
        <f t="shared" si="117"/>
        <v>0</v>
      </c>
      <c r="AV206" s="386">
        <v>4</v>
      </c>
      <c r="AW206" s="431">
        <f t="shared" si="118"/>
        <v>0.48</v>
      </c>
      <c r="AX206" s="386">
        <v>10</v>
      </c>
      <c r="AY206" s="431">
        <f t="shared" si="119"/>
        <v>1.2</v>
      </c>
      <c r="AZ206" s="386">
        <v>9</v>
      </c>
      <c r="BA206" s="431">
        <f t="shared" si="120"/>
        <v>1.08</v>
      </c>
      <c r="BB206" s="385"/>
      <c r="BC206" s="431">
        <f t="shared" si="121"/>
        <v>0</v>
      </c>
      <c r="BD206" s="385"/>
      <c r="BE206" s="431">
        <f t="shared" si="122"/>
        <v>0</v>
      </c>
      <c r="BF206" s="385"/>
      <c r="BG206" s="431">
        <f t="shared" si="123"/>
        <v>0</v>
      </c>
      <c r="BH206" s="385"/>
      <c r="BI206" s="445">
        <f t="shared" si="124"/>
        <v>0</v>
      </c>
      <c r="BJ206" s="317" t="s">
        <v>1136</v>
      </c>
      <c r="BK206" s="599"/>
      <c r="BL206" s="599" t="s">
        <v>868</v>
      </c>
      <c r="BM206" s="599" t="s">
        <v>1130</v>
      </c>
    </row>
    <row r="207" spans="1:65" ht="14.25" customHeight="1">
      <c r="A207" s="498" t="s">
        <v>1623</v>
      </c>
      <c r="B207" s="130" t="s">
        <v>160</v>
      </c>
      <c r="C207" s="129" t="s">
        <v>87</v>
      </c>
      <c r="D207" s="517" t="s">
        <v>225</v>
      </c>
      <c r="E207" s="518" t="s">
        <v>162</v>
      </c>
      <c r="F207" s="971"/>
      <c r="G207" s="110">
        <v>2025</v>
      </c>
      <c r="H207" s="178" t="s">
        <v>667</v>
      </c>
      <c r="I207" s="178" t="s">
        <v>165</v>
      </c>
      <c r="J207" s="326">
        <v>16</v>
      </c>
      <c r="K207" s="178" t="s">
        <v>1131</v>
      </c>
      <c r="L207" s="178" t="s">
        <v>878</v>
      </c>
      <c r="M207" s="467" t="s">
        <v>881</v>
      </c>
      <c r="N207" s="351">
        <v>11.6</v>
      </c>
      <c r="O207" s="147">
        <v>11.6</v>
      </c>
      <c r="P207" s="147">
        <v>11.6</v>
      </c>
      <c r="Q207" s="147">
        <v>11.6</v>
      </c>
      <c r="R207" s="147">
        <v>11.6</v>
      </c>
      <c r="S207" s="147">
        <v>11.6</v>
      </c>
      <c r="T207" s="147">
        <v>11.6</v>
      </c>
      <c r="U207" s="147">
        <v>11.6</v>
      </c>
      <c r="V207" s="147">
        <v>11.6</v>
      </c>
      <c r="W207" s="147">
        <v>11.6</v>
      </c>
      <c r="X207" s="147">
        <v>11.6</v>
      </c>
      <c r="Y207" s="116">
        <v>11.6</v>
      </c>
      <c r="Z207" s="225">
        <v>0.62</v>
      </c>
      <c r="AA207" s="225">
        <v>0.62</v>
      </c>
      <c r="AB207" s="225">
        <v>0.62</v>
      </c>
      <c r="AC207" s="225">
        <v>0</v>
      </c>
      <c r="AD207" s="225">
        <v>0</v>
      </c>
      <c r="AE207" s="225">
        <v>0</v>
      </c>
      <c r="AF207" s="225">
        <v>0</v>
      </c>
      <c r="AG207" s="225">
        <v>0</v>
      </c>
      <c r="AH207" s="225">
        <v>0</v>
      </c>
      <c r="AI207" s="225">
        <v>0</v>
      </c>
      <c r="AJ207" s="225">
        <v>0</v>
      </c>
      <c r="AK207" s="799">
        <v>0</v>
      </c>
      <c r="AL207" s="402">
        <v>800</v>
      </c>
      <c r="AM207" s="431">
        <f t="shared" si="114"/>
        <v>496</v>
      </c>
      <c r="AN207" s="402">
        <v>400</v>
      </c>
      <c r="AO207" s="237">
        <f t="shared" si="102"/>
        <v>248</v>
      </c>
      <c r="AP207" s="124">
        <v>360</v>
      </c>
      <c r="AQ207" s="431">
        <f t="shared" si="125"/>
        <v>223.2</v>
      </c>
      <c r="AR207" s="402">
        <v>40</v>
      </c>
      <c r="AS207" s="431">
        <f t="shared" si="116"/>
        <v>0</v>
      </c>
      <c r="AT207" s="402"/>
      <c r="AU207" s="431">
        <f t="shared" si="117"/>
        <v>0</v>
      </c>
      <c r="AV207" s="402">
        <v>7</v>
      </c>
      <c r="AW207" s="431">
        <f t="shared" si="118"/>
        <v>0</v>
      </c>
      <c r="AX207" s="402">
        <v>73</v>
      </c>
      <c r="AY207" s="431">
        <f t="shared" si="119"/>
        <v>0</v>
      </c>
      <c r="AZ207" s="402">
        <v>69</v>
      </c>
      <c r="BA207" s="431">
        <f t="shared" si="120"/>
        <v>0</v>
      </c>
      <c r="BB207" s="402"/>
      <c r="BC207" s="431">
        <f t="shared" si="121"/>
        <v>0</v>
      </c>
      <c r="BD207" s="402"/>
      <c r="BE207" s="431">
        <f t="shared" si="122"/>
        <v>0</v>
      </c>
      <c r="BF207" s="402"/>
      <c r="BG207" s="431">
        <f t="shared" si="123"/>
        <v>0</v>
      </c>
      <c r="BH207" s="402"/>
      <c r="BI207" s="445">
        <f t="shared" si="124"/>
        <v>0</v>
      </c>
      <c r="BJ207" s="317" t="s">
        <v>1137</v>
      </c>
      <c r="BK207" s="599"/>
      <c r="BL207" s="599" t="s">
        <v>868</v>
      </c>
      <c r="BM207" s="599" t="s">
        <v>1133</v>
      </c>
    </row>
    <row r="208" spans="1:65" ht="14.25" customHeight="1">
      <c r="A208" s="493" t="s">
        <v>1623</v>
      </c>
      <c r="B208" s="130" t="s">
        <v>160</v>
      </c>
      <c r="C208" s="129" t="s">
        <v>87</v>
      </c>
      <c r="D208" s="517" t="s">
        <v>225</v>
      </c>
      <c r="E208" s="518" t="s">
        <v>162</v>
      </c>
      <c r="F208" s="971"/>
      <c r="G208" s="110">
        <v>2026</v>
      </c>
      <c r="H208" s="178" t="s">
        <v>1703</v>
      </c>
      <c r="I208" s="178" t="s">
        <v>165</v>
      </c>
      <c r="J208" s="651">
        <v>16</v>
      </c>
      <c r="K208" s="178" t="s">
        <v>1659</v>
      </c>
      <c r="L208" s="178" t="s">
        <v>190</v>
      </c>
      <c r="M208" s="467" t="s">
        <v>1704</v>
      </c>
      <c r="N208" s="351">
        <v>8.0299999999999994</v>
      </c>
      <c r="O208" s="147">
        <v>8.0299999999999994</v>
      </c>
      <c r="P208" s="147">
        <v>8.0299999999999994</v>
      </c>
      <c r="Q208" s="147">
        <v>8.0299999999999994</v>
      </c>
      <c r="R208" s="147">
        <v>8.6</v>
      </c>
      <c r="S208" s="147">
        <v>8.6</v>
      </c>
      <c r="T208" s="147">
        <v>8.6</v>
      </c>
      <c r="U208" s="147">
        <v>8.6</v>
      </c>
      <c r="V208" s="147">
        <v>8.6</v>
      </c>
      <c r="W208" s="147">
        <v>8.6</v>
      </c>
      <c r="X208" s="147">
        <v>8.6</v>
      </c>
      <c r="Y208" s="116">
        <v>8.6</v>
      </c>
      <c r="Z208" s="225">
        <v>0.73</v>
      </c>
      <c r="AA208" s="225">
        <v>0.73</v>
      </c>
      <c r="AB208" s="225">
        <v>0.73</v>
      </c>
      <c r="AC208" s="225">
        <v>0</v>
      </c>
      <c r="AD208" s="225">
        <v>0.6</v>
      </c>
      <c r="AE208" s="225">
        <v>0.6</v>
      </c>
      <c r="AF208" s="225">
        <v>0.6</v>
      </c>
      <c r="AG208" s="225">
        <v>0.6</v>
      </c>
      <c r="AH208" s="225">
        <v>0.6</v>
      </c>
      <c r="AI208" s="225">
        <v>0.6</v>
      </c>
      <c r="AJ208" s="225">
        <v>0.6</v>
      </c>
      <c r="AK208" s="799">
        <v>0.6</v>
      </c>
      <c r="AL208" s="402"/>
      <c r="AM208" s="431">
        <f t="shared" si="114"/>
        <v>0</v>
      </c>
      <c r="AN208" s="393"/>
      <c r="AO208" s="237">
        <f t="shared" si="102"/>
        <v>0</v>
      </c>
      <c r="AP208" s="124"/>
      <c r="AQ208" s="431">
        <f t="shared" si="125"/>
        <v>0</v>
      </c>
      <c r="AR208" s="386">
        <v>3115</v>
      </c>
      <c r="AS208" s="431">
        <f t="shared" si="116"/>
        <v>0</v>
      </c>
      <c r="AT208" s="386">
        <v>9605</v>
      </c>
      <c r="AU208" s="431">
        <f t="shared" si="117"/>
        <v>5763</v>
      </c>
      <c r="AV208" s="386">
        <v>4620</v>
      </c>
      <c r="AW208" s="431">
        <f t="shared" si="118"/>
        <v>2772</v>
      </c>
      <c r="AX208" s="386">
        <v>4962</v>
      </c>
      <c r="AY208" s="431">
        <f t="shared" si="119"/>
        <v>2977.2</v>
      </c>
      <c r="AZ208" s="386">
        <v>4692</v>
      </c>
      <c r="BA208" s="431">
        <f t="shared" si="120"/>
        <v>2815.2</v>
      </c>
      <c r="BB208" s="385">
        <v>3470.972304258944</v>
      </c>
      <c r="BC208" s="431">
        <f t="shared" si="121"/>
        <v>2082.5833825553664</v>
      </c>
      <c r="BD208" s="385">
        <v>4981.6149604583316</v>
      </c>
      <c r="BE208" s="431">
        <f t="shared" si="122"/>
        <v>2988.968976274999</v>
      </c>
      <c r="BF208" s="385">
        <v>6867.8484945822793</v>
      </c>
      <c r="BG208" s="431">
        <f t="shared" si="123"/>
        <v>4120.7090967493677</v>
      </c>
      <c r="BH208" s="385">
        <v>5314.8598240857509</v>
      </c>
      <c r="BI208" s="445">
        <f t="shared" si="124"/>
        <v>3188.9158944514506</v>
      </c>
      <c r="BJ208" s="317" t="s">
        <v>1705</v>
      </c>
      <c r="BK208" s="599" t="s">
        <v>1118</v>
      </c>
      <c r="BL208" s="599" t="s">
        <v>868</v>
      </c>
      <c r="BM208" s="380" t="s">
        <v>1706</v>
      </c>
    </row>
    <row r="209" spans="1:65" ht="14.25" customHeight="1">
      <c r="A209" s="498" t="s">
        <v>1623</v>
      </c>
      <c r="B209" s="130" t="s">
        <v>160</v>
      </c>
      <c r="C209" s="129" t="s">
        <v>87</v>
      </c>
      <c r="D209" s="517" t="s">
        <v>225</v>
      </c>
      <c r="E209" s="518" t="s">
        <v>162</v>
      </c>
      <c r="F209" s="971"/>
      <c r="G209" s="110">
        <v>2026</v>
      </c>
      <c r="H209" s="178" t="s">
        <v>1703</v>
      </c>
      <c r="I209" s="178" t="s">
        <v>165</v>
      </c>
      <c r="J209" s="651">
        <v>16</v>
      </c>
      <c r="K209" s="178" t="s">
        <v>1662</v>
      </c>
      <c r="L209" s="178" t="s">
        <v>190</v>
      </c>
      <c r="M209" s="467" t="s">
        <v>1704</v>
      </c>
      <c r="N209" s="351">
        <v>8.0299999999999994</v>
      </c>
      <c r="O209" s="147">
        <v>8.0299999999999994</v>
      </c>
      <c r="P209" s="147">
        <v>8.0299999999999994</v>
      </c>
      <c r="Q209" s="147">
        <v>8.0299999999999994</v>
      </c>
      <c r="R209" s="147">
        <v>8.6</v>
      </c>
      <c r="S209" s="147">
        <v>8.6</v>
      </c>
      <c r="T209" s="147">
        <v>8.6</v>
      </c>
      <c r="U209" s="147">
        <v>8.6</v>
      </c>
      <c r="V209" s="147">
        <v>8.6</v>
      </c>
      <c r="W209" s="147">
        <v>8.6</v>
      </c>
      <c r="X209" s="147">
        <v>8.6</v>
      </c>
      <c r="Y209" s="116">
        <v>8.6</v>
      </c>
      <c r="Z209" s="225">
        <v>0.73</v>
      </c>
      <c r="AA209" s="225">
        <v>0.73</v>
      </c>
      <c r="AB209" s="225">
        <v>0.73</v>
      </c>
      <c r="AC209" s="225">
        <v>0</v>
      </c>
      <c r="AD209" s="225">
        <v>0.6</v>
      </c>
      <c r="AE209" s="225">
        <v>0.6</v>
      </c>
      <c r="AF209" s="225">
        <v>0.6</v>
      </c>
      <c r="AG209" s="225">
        <v>0.6</v>
      </c>
      <c r="AH209" s="225">
        <v>0.6</v>
      </c>
      <c r="AI209" s="225">
        <v>0.6</v>
      </c>
      <c r="AJ209" s="225">
        <v>0.6</v>
      </c>
      <c r="AK209" s="799">
        <v>0.6</v>
      </c>
      <c r="AL209" s="402"/>
      <c r="AM209" s="431">
        <f t="shared" si="114"/>
        <v>0</v>
      </c>
      <c r="AN209" s="393"/>
      <c r="AO209" s="237">
        <f t="shared" si="102"/>
        <v>0</v>
      </c>
      <c r="AP209" s="124"/>
      <c r="AQ209" s="431">
        <f t="shared" si="125"/>
        <v>0</v>
      </c>
      <c r="AR209" s="386">
        <v>10501</v>
      </c>
      <c r="AS209" s="431">
        <f t="shared" si="116"/>
        <v>0</v>
      </c>
      <c r="AT209" s="386">
        <v>9910</v>
      </c>
      <c r="AU209" s="431">
        <f t="shared" si="117"/>
        <v>5946</v>
      </c>
      <c r="AV209" s="386">
        <v>143</v>
      </c>
      <c r="AW209" s="431">
        <f t="shared" si="118"/>
        <v>85.8</v>
      </c>
      <c r="AX209" s="386">
        <v>1308</v>
      </c>
      <c r="AY209" s="431">
        <f t="shared" si="119"/>
        <v>784.8</v>
      </c>
      <c r="AZ209" s="386">
        <v>1924</v>
      </c>
      <c r="BA209" s="431">
        <f t="shared" si="120"/>
        <v>1154.3999999999999</v>
      </c>
      <c r="BB209" s="385">
        <v>2563.648981640255</v>
      </c>
      <c r="BC209" s="431">
        <f t="shared" si="121"/>
        <v>1538.1893889841529</v>
      </c>
      <c r="BD209" s="385">
        <v>3628.6802884860531</v>
      </c>
      <c r="BE209" s="431">
        <f t="shared" si="122"/>
        <v>2177.2081730916316</v>
      </c>
      <c r="BF209" s="385">
        <v>5034.5081023737657</v>
      </c>
      <c r="BG209" s="431">
        <f t="shared" si="123"/>
        <v>3020.7048614242594</v>
      </c>
      <c r="BH209" s="385">
        <v>3988.5637810317257</v>
      </c>
      <c r="BI209" s="445">
        <f t="shared" si="124"/>
        <v>2393.1382686190354</v>
      </c>
      <c r="BJ209" s="317" t="s">
        <v>1707</v>
      </c>
      <c r="BK209" s="599" t="s">
        <v>1118</v>
      </c>
      <c r="BL209" s="599" t="s">
        <v>868</v>
      </c>
      <c r="BM209" s="380" t="s">
        <v>1708</v>
      </c>
    </row>
    <row r="210" spans="1:65" ht="14.25" customHeight="1">
      <c r="A210" s="493" t="s">
        <v>1623</v>
      </c>
      <c r="B210" s="130" t="s">
        <v>160</v>
      </c>
      <c r="C210" s="129" t="s">
        <v>87</v>
      </c>
      <c r="D210" s="517" t="s">
        <v>225</v>
      </c>
      <c r="E210" s="518" t="s">
        <v>162</v>
      </c>
      <c r="F210" s="971"/>
      <c r="G210" s="110">
        <v>2026</v>
      </c>
      <c r="H210" s="178" t="s">
        <v>1703</v>
      </c>
      <c r="I210" s="178" t="s">
        <v>165</v>
      </c>
      <c r="J210" s="651">
        <v>16</v>
      </c>
      <c r="K210" s="169" t="s">
        <v>1709</v>
      </c>
      <c r="L210" s="178" t="s">
        <v>190</v>
      </c>
      <c r="M210" s="467" t="s">
        <v>1704</v>
      </c>
      <c r="N210" s="351">
        <v>8.0299999999999994</v>
      </c>
      <c r="O210" s="147">
        <v>8.0299999999999994</v>
      </c>
      <c r="P210" s="147">
        <v>8.0299999999999994</v>
      </c>
      <c r="Q210" s="147">
        <v>8.0299999999999994</v>
      </c>
      <c r="R210" s="147">
        <v>8.6</v>
      </c>
      <c r="S210" s="147">
        <v>8.6</v>
      </c>
      <c r="T210" s="147">
        <v>8.6</v>
      </c>
      <c r="U210" s="147">
        <v>8.6</v>
      </c>
      <c r="V210" s="147">
        <v>8.6</v>
      </c>
      <c r="W210" s="147">
        <v>8.6</v>
      </c>
      <c r="X210" s="147">
        <v>8.6</v>
      </c>
      <c r="Y210" s="116">
        <v>8.6</v>
      </c>
      <c r="Z210" s="225">
        <v>0.73</v>
      </c>
      <c r="AA210" s="225">
        <v>0.73</v>
      </c>
      <c r="AB210" s="225">
        <v>0.73</v>
      </c>
      <c r="AC210" s="225">
        <v>0</v>
      </c>
      <c r="AD210" s="225">
        <v>0.6</v>
      </c>
      <c r="AE210" s="225">
        <v>0.6</v>
      </c>
      <c r="AF210" s="225">
        <v>0.6</v>
      </c>
      <c r="AG210" s="225">
        <v>0.6</v>
      </c>
      <c r="AH210" s="225">
        <v>0.6</v>
      </c>
      <c r="AI210" s="225">
        <v>0.6</v>
      </c>
      <c r="AJ210" s="225">
        <v>0.6</v>
      </c>
      <c r="AK210" s="799">
        <v>0.6</v>
      </c>
      <c r="AL210" s="402"/>
      <c r="AM210" s="431">
        <f t="shared" si="114"/>
        <v>0</v>
      </c>
      <c r="AN210" s="393"/>
      <c r="AO210" s="237">
        <f t="shared" si="102"/>
        <v>0</v>
      </c>
      <c r="AP210" s="124"/>
      <c r="AQ210" s="431">
        <f t="shared" si="125"/>
        <v>0</v>
      </c>
      <c r="AR210" s="386">
        <v>1349</v>
      </c>
      <c r="AS210" s="431">
        <f t="shared" si="116"/>
        <v>0</v>
      </c>
      <c r="AT210" s="386"/>
      <c r="AU210" s="431">
        <f t="shared" si="117"/>
        <v>0</v>
      </c>
      <c r="AV210" s="386">
        <v>435</v>
      </c>
      <c r="AW210" s="431">
        <f t="shared" si="118"/>
        <v>261</v>
      </c>
      <c r="AX210" s="386">
        <v>500</v>
      </c>
      <c r="AY210" s="431">
        <f t="shared" si="119"/>
        <v>300</v>
      </c>
      <c r="AZ210" s="386">
        <v>547</v>
      </c>
      <c r="BA210" s="431">
        <f t="shared" si="120"/>
        <v>328.2</v>
      </c>
      <c r="BB210" s="385"/>
      <c r="BC210" s="431">
        <f t="shared" si="121"/>
        <v>0</v>
      </c>
      <c r="BD210" s="385"/>
      <c r="BE210" s="431">
        <f t="shared" si="122"/>
        <v>0</v>
      </c>
      <c r="BF210" s="385"/>
      <c r="BG210" s="431">
        <f t="shared" si="123"/>
        <v>0</v>
      </c>
      <c r="BH210" s="385"/>
      <c r="BI210" s="445">
        <f t="shared" si="124"/>
        <v>0</v>
      </c>
      <c r="BJ210" s="317" t="s">
        <v>1710</v>
      </c>
      <c r="BK210" s="599" t="s">
        <v>1118</v>
      </c>
      <c r="BL210" s="599" t="s">
        <v>868</v>
      </c>
      <c r="BM210" s="380" t="s">
        <v>1711</v>
      </c>
    </row>
    <row r="211" spans="1:65" ht="14.25" customHeight="1">
      <c r="A211" s="498" t="s">
        <v>1623</v>
      </c>
      <c r="B211" s="130" t="s">
        <v>160</v>
      </c>
      <c r="C211" s="129" t="s">
        <v>87</v>
      </c>
      <c r="D211" s="517" t="s">
        <v>225</v>
      </c>
      <c r="E211" s="518" t="s">
        <v>162</v>
      </c>
      <c r="F211" s="971"/>
      <c r="G211" s="110">
        <v>2026</v>
      </c>
      <c r="H211" s="178" t="s">
        <v>1703</v>
      </c>
      <c r="I211" s="178" t="s">
        <v>165</v>
      </c>
      <c r="J211" s="326">
        <v>16</v>
      </c>
      <c r="K211" s="178" t="s">
        <v>1668</v>
      </c>
      <c r="L211" s="178" t="s">
        <v>190</v>
      </c>
      <c r="M211" s="467" t="s">
        <v>1704</v>
      </c>
      <c r="N211" s="351">
        <v>9.0299999999999994</v>
      </c>
      <c r="O211" s="147">
        <v>9.0299999999999994</v>
      </c>
      <c r="P211" s="147">
        <v>9.0299999999999994</v>
      </c>
      <c r="Q211" s="147">
        <v>9.0299999999999994</v>
      </c>
      <c r="R211" s="147">
        <v>9.6</v>
      </c>
      <c r="S211" s="147">
        <v>9.6</v>
      </c>
      <c r="T211" s="147">
        <v>9.6</v>
      </c>
      <c r="U211" s="147">
        <v>9.6</v>
      </c>
      <c r="V211" s="147">
        <v>9.6</v>
      </c>
      <c r="W211" s="147">
        <v>9.6</v>
      </c>
      <c r="X211" s="147">
        <v>9.6</v>
      </c>
      <c r="Y211" s="116">
        <v>9.6</v>
      </c>
      <c r="Z211" s="225">
        <v>1.33</v>
      </c>
      <c r="AA211" s="225">
        <v>1.33</v>
      </c>
      <c r="AB211" s="225">
        <v>1.33</v>
      </c>
      <c r="AC211" s="225">
        <v>0</v>
      </c>
      <c r="AD211" s="225">
        <v>1.2</v>
      </c>
      <c r="AE211" s="225">
        <v>1.2</v>
      </c>
      <c r="AF211" s="225">
        <v>1.2</v>
      </c>
      <c r="AG211" s="225">
        <v>1.2</v>
      </c>
      <c r="AH211" s="225">
        <v>1.2</v>
      </c>
      <c r="AI211" s="225">
        <v>1.2</v>
      </c>
      <c r="AJ211" s="225">
        <v>1.2</v>
      </c>
      <c r="AK211" s="799">
        <v>1.2</v>
      </c>
      <c r="AL211" s="402"/>
      <c r="AM211" s="431">
        <f t="shared" si="114"/>
        <v>0</v>
      </c>
      <c r="AN211" s="402"/>
      <c r="AO211" s="237">
        <f t="shared" si="102"/>
        <v>0</v>
      </c>
      <c r="AP211" s="124"/>
      <c r="AQ211" s="431">
        <f t="shared" si="115"/>
        <v>0</v>
      </c>
      <c r="AR211" s="402">
        <v>2664</v>
      </c>
      <c r="AS211" s="431">
        <f t="shared" si="116"/>
        <v>0</v>
      </c>
      <c r="AT211" s="402">
        <v>1176</v>
      </c>
      <c r="AU211" s="431">
        <f t="shared" si="117"/>
        <v>1411.2</v>
      </c>
      <c r="AV211" s="402">
        <v>282</v>
      </c>
      <c r="AW211" s="431">
        <f t="shared" si="118"/>
        <v>338.4</v>
      </c>
      <c r="AX211" s="402">
        <v>983</v>
      </c>
      <c r="AY211" s="431">
        <f t="shared" si="119"/>
        <v>1179.5999999999999</v>
      </c>
      <c r="AZ211" s="402">
        <v>1221</v>
      </c>
      <c r="BA211" s="431">
        <f t="shared" si="120"/>
        <v>1465.2</v>
      </c>
      <c r="BB211" s="402">
        <v>778</v>
      </c>
      <c r="BC211" s="431">
        <f t="shared" si="121"/>
        <v>933.59999999999991</v>
      </c>
      <c r="BD211" s="402">
        <v>1108</v>
      </c>
      <c r="BE211" s="431">
        <f t="shared" si="122"/>
        <v>1329.6</v>
      </c>
      <c r="BF211" s="402">
        <v>1532</v>
      </c>
      <c r="BG211" s="431">
        <f t="shared" si="123"/>
        <v>1838.3999999999999</v>
      </c>
      <c r="BH211" s="402">
        <v>1201</v>
      </c>
      <c r="BI211" s="445">
        <f t="shared" si="124"/>
        <v>1441.2</v>
      </c>
      <c r="BJ211" s="317" t="s">
        <v>1712</v>
      </c>
      <c r="BK211" s="599" t="s">
        <v>1118</v>
      </c>
      <c r="BL211" s="599" t="s">
        <v>868</v>
      </c>
      <c r="BM211" s="380" t="s">
        <v>1713</v>
      </c>
    </row>
    <row r="212" spans="1:65" ht="14.25" customHeight="1">
      <c r="A212" s="493" t="s">
        <v>1623</v>
      </c>
      <c r="B212" s="130" t="s">
        <v>160</v>
      </c>
      <c r="C212" s="129" t="s">
        <v>87</v>
      </c>
      <c r="D212" s="517" t="s">
        <v>225</v>
      </c>
      <c r="E212" s="518" t="s">
        <v>162</v>
      </c>
      <c r="F212" s="971"/>
      <c r="G212" s="110">
        <v>2026</v>
      </c>
      <c r="H212" s="178" t="s">
        <v>1703</v>
      </c>
      <c r="I212" s="178" t="s">
        <v>165</v>
      </c>
      <c r="J212" s="651">
        <v>16</v>
      </c>
      <c r="K212" s="178" t="s">
        <v>1659</v>
      </c>
      <c r="L212" s="178" t="s">
        <v>1714</v>
      </c>
      <c r="M212" s="467" t="s">
        <v>1715</v>
      </c>
      <c r="N212" s="351">
        <v>8.0299999999999994</v>
      </c>
      <c r="O212" s="147">
        <v>8.0299999999999994</v>
      </c>
      <c r="P212" s="147">
        <v>8.0299999999999994</v>
      </c>
      <c r="Q212" s="147">
        <v>8.0299999999999994</v>
      </c>
      <c r="R212" s="147">
        <v>8.6</v>
      </c>
      <c r="S212" s="147">
        <v>8.6</v>
      </c>
      <c r="T212" s="147">
        <v>8.6</v>
      </c>
      <c r="U212" s="147">
        <v>8.6</v>
      </c>
      <c r="V212" s="147">
        <v>8.6</v>
      </c>
      <c r="W212" s="147">
        <v>8.6</v>
      </c>
      <c r="X212" s="147">
        <v>8.6</v>
      </c>
      <c r="Y212" s="116">
        <v>8.6</v>
      </c>
      <c r="Z212" s="225">
        <v>0.73</v>
      </c>
      <c r="AA212" s="225">
        <v>0.73</v>
      </c>
      <c r="AB212" s="225">
        <v>0.73</v>
      </c>
      <c r="AC212" s="225">
        <v>0</v>
      </c>
      <c r="AD212" s="225">
        <v>0.6</v>
      </c>
      <c r="AE212" s="225">
        <v>0.6</v>
      </c>
      <c r="AF212" s="225">
        <v>0.6</v>
      </c>
      <c r="AG212" s="225">
        <v>0.6</v>
      </c>
      <c r="AH212" s="225">
        <v>0.6</v>
      </c>
      <c r="AI212" s="225">
        <v>0.6</v>
      </c>
      <c r="AJ212" s="225">
        <v>0.6</v>
      </c>
      <c r="AK212" s="799">
        <v>0.6</v>
      </c>
      <c r="AL212" s="402"/>
      <c r="AM212" s="431">
        <f t="shared" si="114"/>
        <v>0</v>
      </c>
      <c r="AN212" s="393"/>
      <c r="AO212" s="237">
        <f t="shared" si="102"/>
        <v>0</v>
      </c>
      <c r="AP212" s="124"/>
      <c r="AQ212" s="431">
        <f t="shared" si="115"/>
        <v>0</v>
      </c>
      <c r="AR212" s="386"/>
      <c r="AS212" s="431">
        <f t="shared" si="116"/>
        <v>0</v>
      </c>
      <c r="AT212" s="386"/>
      <c r="AU212" s="431">
        <f t="shared" si="117"/>
        <v>0</v>
      </c>
      <c r="AV212" s="386"/>
      <c r="AW212" s="431">
        <f t="shared" si="118"/>
        <v>0</v>
      </c>
      <c r="AX212" s="386"/>
      <c r="AY212" s="431">
        <f t="shared" si="119"/>
        <v>0</v>
      </c>
      <c r="AZ212" s="386"/>
      <c r="BA212" s="431">
        <f t="shared" si="120"/>
        <v>0</v>
      </c>
      <c r="BB212" s="385"/>
      <c r="BC212" s="431">
        <f t="shared" si="121"/>
        <v>0</v>
      </c>
      <c r="BD212" s="385"/>
      <c r="BE212" s="431">
        <f t="shared" si="122"/>
        <v>0</v>
      </c>
      <c r="BF212" s="385"/>
      <c r="BG212" s="431">
        <f t="shared" si="123"/>
        <v>0</v>
      </c>
      <c r="BH212" s="385"/>
      <c r="BI212" s="445">
        <f t="shared" si="124"/>
        <v>0</v>
      </c>
      <c r="BJ212" s="317" t="s">
        <v>1705</v>
      </c>
      <c r="BK212" s="599" t="s">
        <v>1118</v>
      </c>
      <c r="BL212" s="599" t="s">
        <v>868</v>
      </c>
      <c r="BM212" s="380" t="s">
        <v>1706</v>
      </c>
    </row>
    <row r="213" spans="1:65" ht="14.25" customHeight="1">
      <c r="A213" s="498" t="s">
        <v>1623</v>
      </c>
      <c r="B213" s="130" t="s">
        <v>160</v>
      </c>
      <c r="C213" s="129" t="s">
        <v>87</v>
      </c>
      <c r="D213" s="517" t="s">
        <v>225</v>
      </c>
      <c r="E213" s="518" t="s">
        <v>162</v>
      </c>
      <c r="F213" s="971"/>
      <c r="G213" s="110">
        <v>2026</v>
      </c>
      <c r="H213" s="178" t="s">
        <v>1703</v>
      </c>
      <c r="I213" s="178" t="s">
        <v>165</v>
      </c>
      <c r="J213" s="651">
        <v>16</v>
      </c>
      <c r="K213" s="178" t="s">
        <v>1662</v>
      </c>
      <c r="L213" s="178" t="s">
        <v>1714</v>
      </c>
      <c r="M213" s="467" t="s">
        <v>1715</v>
      </c>
      <c r="N213" s="351">
        <v>8.0299999999999994</v>
      </c>
      <c r="O213" s="147">
        <v>8.0299999999999994</v>
      </c>
      <c r="P213" s="147">
        <v>8.0299999999999994</v>
      </c>
      <c r="Q213" s="147">
        <v>8.0299999999999994</v>
      </c>
      <c r="R213" s="147">
        <v>8.6</v>
      </c>
      <c r="S213" s="147">
        <v>8.6</v>
      </c>
      <c r="T213" s="147">
        <v>8.6</v>
      </c>
      <c r="U213" s="147">
        <v>8.6</v>
      </c>
      <c r="V213" s="147">
        <v>8.6</v>
      </c>
      <c r="W213" s="147">
        <v>8.6</v>
      </c>
      <c r="X213" s="147">
        <v>8.6</v>
      </c>
      <c r="Y213" s="116">
        <v>8.6</v>
      </c>
      <c r="Z213" s="225">
        <v>0.73</v>
      </c>
      <c r="AA213" s="225">
        <v>0.73</v>
      </c>
      <c r="AB213" s="225">
        <v>0.73</v>
      </c>
      <c r="AC213" s="225">
        <v>0</v>
      </c>
      <c r="AD213" s="225">
        <v>0.6</v>
      </c>
      <c r="AE213" s="225">
        <v>0.6</v>
      </c>
      <c r="AF213" s="225">
        <v>0.6</v>
      </c>
      <c r="AG213" s="225">
        <v>0.6</v>
      </c>
      <c r="AH213" s="225">
        <v>0.6</v>
      </c>
      <c r="AI213" s="225">
        <v>0.6</v>
      </c>
      <c r="AJ213" s="225">
        <v>0.6</v>
      </c>
      <c r="AK213" s="799">
        <v>0.6</v>
      </c>
      <c r="AL213" s="402"/>
      <c r="AM213" s="431">
        <f t="shared" si="114"/>
        <v>0</v>
      </c>
      <c r="AN213" s="393"/>
      <c r="AO213" s="237">
        <f t="shared" si="102"/>
        <v>0</v>
      </c>
      <c r="AP213" s="124"/>
      <c r="AQ213" s="431">
        <f t="shared" si="115"/>
        <v>0</v>
      </c>
      <c r="AR213" s="386"/>
      <c r="AS213" s="431">
        <f t="shared" si="116"/>
        <v>0</v>
      </c>
      <c r="AT213" s="386"/>
      <c r="AU213" s="431">
        <f t="shared" si="117"/>
        <v>0</v>
      </c>
      <c r="AV213" s="386"/>
      <c r="AW213" s="431">
        <f t="shared" si="118"/>
        <v>0</v>
      </c>
      <c r="AX213" s="386"/>
      <c r="AY213" s="431">
        <f t="shared" si="119"/>
        <v>0</v>
      </c>
      <c r="AZ213" s="386"/>
      <c r="BA213" s="431">
        <f t="shared" si="120"/>
        <v>0</v>
      </c>
      <c r="BB213" s="385"/>
      <c r="BC213" s="431">
        <f t="shared" si="121"/>
        <v>0</v>
      </c>
      <c r="BD213" s="385"/>
      <c r="BE213" s="431">
        <f t="shared" si="122"/>
        <v>0</v>
      </c>
      <c r="BF213" s="385"/>
      <c r="BG213" s="431">
        <f t="shared" si="123"/>
        <v>0</v>
      </c>
      <c r="BH213" s="385"/>
      <c r="BI213" s="445">
        <f t="shared" si="124"/>
        <v>0</v>
      </c>
      <c r="BJ213" s="317" t="s">
        <v>1707</v>
      </c>
      <c r="BK213" s="599" t="s">
        <v>1118</v>
      </c>
      <c r="BL213" s="599" t="s">
        <v>868</v>
      </c>
      <c r="BM213" s="380" t="s">
        <v>1708</v>
      </c>
    </row>
    <row r="214" spans="1:65" ht="14.25" customHeight="1">
      <c r="A214" s="493" t="s">
        <v>1623</v>
      </c>
      <c r="B214" s="130" t="s">
        <v>160</v>
      </c>
      <c r="C214" s="129" t="s">
        <v>87</v>
      </c>
      <c r="D214" s="517" t="s">
        <v>225</v>
      </c>
      <c r="E214" s="518" t="s">
        <v>162</v>
      </c>
      <c r="F214" s="971"/>
      <c r="G214" s="110">
        <v>2026</v>
      </c>
      <c r="H214" s="178" t="s">
        <v>1703</v>
      </c>
      <c r="I214" s="178" t="s">
        <v>165</v>
      </c>
      <c r="J214" s="651">
        <v>16</v>
      </c>
      <c r="K214" s="169" t="s">
        <v>1709</v>
      </c>
      <c r="L214" s="178" t="s">
        <v>1714</v>
      </c>
      <c r="M214" s="467" t="s">
        <v>1715</v>
      </c>
      <c r="N214" s="351">
        <v>8.0299999999999994</v>
      </c>
      <c r="O214" s="147">
        <v>8.0299999999999994</v>
      </c>
      <c r="P214" s="147">
        <v>8.0299999999999994</v>
      </c>
      <c r="Q214" s="147">
        <v>8.0299999999999994</v>
      </c>
      <c r="R214" s="147">
        <v>8.6</v>
      </c>
      <c r="S214" s="147">
        <v>8.6</v>
      </c>
      <c r="T214" s="147">
        <v>8.6</v>
      </c>
      <c r="U214" s="147">
        <v>8.6</v>
      </c>
      <c r="V214" s="147">
        <v>8.6</v>
      </c>
      <c r="W214" s="147">
        <v>8.6</v>
      </c>
      <c r="X214" s="147">
        <v>8.6</v>
      </c>
      <c r="Y214" s="116">
        <v>8.6</v>
      </c>
      <c r="Z214" s="225">
        <v>0.73</v>
      </c>
      <c r="AA214" s="225">
        <v>0.73</v>
      </c>
      <c r="AB214" s="225">
        <v>0.73</v>
      </c>
      <c r="AC214" s="225">
        <v>0</v>
      </c>
      <c r="AD214" s="225">
        <v>0.6</v>
      </c>
      <c r="AE214" s="225">
        <v>0.6</v>
      </c>
      <c r="AF214" s="225">
        <v>0.6</v>
      </c>
      <c r="AG214" s="225">
        <v>0.6</v>
      </c>
      <c r="AH214" s="225">
        <v>0.6</v>
      </c>
      <c r="AI214" s="225">
        <v>0.6</v>
      </c>
      <c r="AJ214" s="225">
        <v>0.6</v>
      </c>
      <c r="AK214" s="799">
        <v>0.6</v>
      </c>
      <c r="AL214" s="402"/>
      <c r="AM214" s="431">
        <f t="shared" si="114"/>
        <v>0</v>
      </c>
      <c r="AN214" s="393"/>
      <c r="AO214" s="237">
        <f t="shared" si="102"/>
        <v>0</v>
      </c>
      <c r="AP214" s="124"/>
      <c r="AQ214" s="431">
        <f t="shared" si="115"/>
        <v>0</v>
      </c>
      <c r="AR214" s="386"/>
      <c r="AS214" s="431">
        <f t="shared" si="116"/>
        <v>0</v>
      </c>
      <c r="AT214" s="386"/>
      <c r="AU214" s="431">
        <f t="shared" si="117"/>
        <v>0</v>
      </c>
      <c r="AV214" s="386"/>
      <c r="AW214" s="431">
        <f t="shared" si="118"/>
        <v>0</v>
      </c>
      <c r="AX214" s="386"/>
      <c r="AY214" s="431">
        <f t="shared" si="119"/>
        <v>0</v>
      </c>
      <c r="AZ214" s="386"/>
      <c r="BA214" s="431">
        <f t="shared" si="120"/>
        <v>0</v>
      </c>
      <c r="BB214" s="385"/>
      <c r="BC214" s="431">
        <f t="shared" si="121"/>
        <v>0</v>
      </c>
      <c r="BD214" s="385"/>
      <c r="BE214" s="431">
        <f t="shared" si="122"/>
        <v>0</v>
      </c>
      <c r="BF214" s="385"/>
      <c r="BG214" s="431">
        <f t="shared" si="123"/>
        <v>0</v>
      </c>
      <c r="BH214" s="385"/>
      <c r="BI214" s="445">
        <f t="shared" si="124"/>
        <v>0</v>
      </c>
      <c r="BJ214" s="317" t="s">
        <v>1710</v>
      </c>
      <c r="BK214" s="599" t="s">
        <v>1118</v>
      </c>
      <c r="BL214" s="599" t="s">
        <v>868</v>
      </c>
      <c r="BM214" s="380" t="s">
        <v>1711</v>
      </c>
    </row>
    <row r="215" spans="1:65" ht="14.25" customHeight="1">
      <c r="A215" s="498" t="s">
        <v>1623</v>
      </c>
      <c r="B215" s="130" t="s">
        <v>160</v>
      </c>
      <c r="C215" s="129" t="s">
        <v>87</v>
      </c>
      <c r="D215" s="517" t="s">
        <v>225</v>
      </c>
      <c r="E215" s="518" t="s">
        <v>162</v>
      </c>
      <c r="F215" s="971"/>
      <c r="G215" s="110">
        <v>2026</v>
      </c>
      <c r="H215" s="178" t="s">
        <v>1703</v>
      </c>
      <c r="I215" s="178" t="s">
        <v>165</v>
      </c>
      <c r="J215" s="326">
        <v>16</v>
      </c>
      <c r="K215" s="178" t="s">
        <v>1668</v>
      </c>
      <c r="L215" s="178" t="s">
        <v>1714</v>
      </c>
      <c r="M215" s="467" t="s">
        <v>1715</v>
      </c>
      <c r="N215" s="351">
        <v>9.0299999999999994</v>
      </c>
      <c r="O215" s="147">
        <v>9.0299999999999994</v>
      </c>
      <c r="P215" s="147">
        <v>9.0299999999999994</v>
      </c>
      <c r="Q215" s="147">
        <v>9.0299999999999994</v>
      </c>
      <c r="R215" s="147">
        <v>9.6</v>
      </c>
      <c r="S215" s="147">
        <v>9.6</v>
      </c>
      <c r="T215" s="147">
        <v>9.6</v>
      </c>
      <c r="U215" s="147">
        <v>9.6</v>
      </c>
      <c r="V215" s="147">
        <v>9.6</v>
      </c>
      <c r="W215" s="147">
        <v>9.6</v>
      </c>
      <c r="X215" s="147">
        <v>9.6</v>
      </c>
      <c r="Y215" s="116">
        <v>9.6</v>
      </c>
      <c r="Z215" s="225">
        <v>1.33</v>
      </c>
      <c r="AA215" s="225">
        <v>1.33</v>
      </c>
      <c r="AB215" s="225">
        <v>1.33</v>
      </c>
      <c r="AC215" s="225">
        <v>0</v>
      </c>
      <c r="AD215" s="225">
        <v>1.2</v>
      </c>
      <c r="AE215" s="225">
        <v>1.2</v>
      </c>
      <c r="AF215" s="225">
        <v>1.2</v>
      </c>
      <c r="AG215" s="225">
        <v>1.2</v>
      </c>
      <c r="AH215" s="225">
        <v>1.2</v>
      </c>
      <c r="AI215" s="225">
        <v>1.2</v>
      </c>
      <c r="AJ215" s="225">
        <v>1.2</v>
      </c>
      <c r="AK215" s="799">
        <v>1.2</v>
      </c>
      <c r="AL215" s="402"/>
      <c r="AM215" s="431">
        <f t="shared" si="114"/>
        <v>0</v>
      </c>
      <c r="AN215" s="402"/>
      <c r="AO215" s="237">
        <f t="shared" si="102"/>
        <v>0</v>
      </c>
      <c r="AP215" s="124"/>
      <c r="AQ215" s="431">
        <f t="shared" si="115"/>
        <v>0</v>
      </c>
      <c r="AR215" s="402"/>
      <c r="AS215" s="431">
        <f t="shared" si="116"/>
        <v>0</v>
      </c>
      <c r="AT215" s="402"/>
      <c r="AU215" s="431">
        <f t="shared" si="117"/>
        <v>0</v>
      </c>
      <c r="AV215" s="402"/>
      <c r="AW215" s="431">
        <f t="shared" si="118"/>
        <v>0</v>
      </c>
      <c r="AX215" s="402"/>
      <c r="AY215" s="431">
        <f t="shared" si="119"/>
        <v>0</v>
      </c>
      <c r="AZ215" s="402"/>
      <c r="BA215" s="431">
        <f t="shared" si="120"/>
        <v>0</v>
      </c>
      <c r="BB215" s="402"/>
      <c r="BC215" s="431">
        <f t="shared" si="121"/>
        <v>0</v>
      </c>
      <c r="BD215" s="402"/>
      <c r="BE215" s="431">
        <f t="shared" si="122"/>
        <v>0</v>
      </c>
      <c r="BF215" s="402"/>
      <c r="BG215" s="431">
        <f t="shared" si="123"/>
        <v>0</v>
      </c>
      <c r="BH215" s="402"/>
      <c r="BI215" s="445">
        <f t="shared" si="124"/>
        <v>0</v>
      </c>
      <c r="BJ215" s="317" t="s">
        <v>1712</v>
      </c>
      <c r="BK215" s="599" t="s">
        <v>1118</v>
      </c>
      <c r="BL215" s="599" t="s">
        <v>868</v>
      </c>
      <c r="BM215" s="380" t="s">
        <v>1713</v>
      </c>
    </row>
    <row r="216" spans="1:65" ht="14.25" customHeight="1" thickBot="1">
      <c r="A216" s="493"/>
      <c r="B216" s="508"/>
      <c r="C216" s="509"/>
      <c r="D216" s="517"/>
      <c r="E216" s="518"/>
      <c r="F216" s="971"/>
      <c r="G216" s="110"/>
      <c r="H216" s="178"/>
      <c r="I216" s="178"/>
      <c r="J216" s="651"/>
      <c r="K216" s="169"/>
      <c r="L216" s="178"/>
      <c r="M216" s="467"/>
      <c r="N216" s="361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111"/>
      <c r="Z216" s="225"/>
      <c r="AA216" s="225"/>
      <c r="AB216" s="225"/>
      <c r="AC216" s="225"/>
      <c r="AD216" s="225"/>
      <c r="AE216" s="225"/>
      <c r="AF216" s="225"/>
      <c r="AG216" s="225"/>
      <c r="AH216" s="225"/>
      <c r="AI216" s="225"/>
      <c r="AJ216" s="225"/>
      <c r="AK216" s="799"/>
      <c r="AL216" s="402"/>
      <c r="AM216" s="431"/>
      <c r="AN216" s="393"/>
      <c r="AO216" s="237"/>
      <c r="AP216" s="124"/>
      <c r="AQ216" s="431"/>
      <c r="AR216" s="386"/>
      <c r="AS216" s="431"/>
      <c r="AT216" s="386"/>
      <c r="AU216" s="431"/>
      <c r="AV216" s="386"/>
      <c r="AW216" s="431"/>
      <c r="AX216" s="386"/>
      <c r="AY216" s="431"/>
      <c r="AZ216" s="386"/>
      <c r="BA216" s="431"/>
      <c r="BB216" s="385"/>
      <c r="BC216" s="431"/>
      <c r="BD216" s="385"/>
      <c r="BE216" s="431"/>
      <c r="BF216" s="385"/>
      <c r="BG216" s="431"/>
      <c r="BH216" s="385"/>
      <c r="BI216" s="445"/>
      <c r="BK216" s="599"/>
      <c r="BL216" s="599"/>
      <c r="BM216" s="599"/>
    </row>
    <row r="217" spans="1:65" ht="14.25" customHeight="1">
      <c r="A217" s="498" t="s">
        <v>1622</v>
      </c>
      <c r="B217" s="132" t="s">
        <v>160</v>
      </c>
      <c r="C217" s="131" t="s">
        <v>87</v>
      </c>
      <c r="D217" s="539" t="s">
        <v>225</v>
      </c>
      <c r="E217" s="540" t="s">
        <v>162</v>
      </c>
      <c r="F217" s="965" t="s">
        <v>77</v>
      </c>
      <c r="G217" s="105"/>
      <c r="H217" s="105"/>
      <c r="I217" s="289"/>
      <c r="J217" s="458"/>
      <c r="K217" s="105"/>
      <c r="L217" s="338"/>
      <c r="M217" s="60"/>
      <c r="N217" s="29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120"/>
      <c r="Z217" s="354"/>
      <c r="AA217" s="354"/>
      <c r="AB217" s="354"/>
      <c r="AC217" s="354"/>
      <c r="AD217" s="354"/>
      <c r="AE217" s="354"/>
      <c r="AF217" s="354"/>
      <c r="AG217" s="354"/>
      <c r="AH217" s="354"/>
      <c r="AI217" s="354"/>
      <c r="AJ217" s="354"/>
      <c r="AK217" s="797"/>
      <c r="AL217" s="396"/>
      <c r="AM217" s="433">
        <f t="shared" ref="AM217" si="126">Z217*AL217</f>
        <v>0</v>
      </c>
      <c r="AN217" s="388"/>
      <c r="AO217" s="286">
        <f t="shared" ref="AO217" si="127">AA217*AN217</f>
        <v>0</v>
      </c>
      <c r="AP217" s="565"/>
      <c r="AQ217" s="433">
        <f t="shared" ref="AQ217" si="128">AB217*AP217</f>
        <v>0</v>
      </c>
      <c r="AR217" s="423"/>
      <c r="AS217" s="433">
        <v>0</v>
      </c>
      <c r="AT217" s="423"/>
      <c r="AU217" s="433">
        <f t="shared" ref="AU217" si="129">AD217*AT217</f>
        <v>0</v>
      </c>
      <c r="AV217" s="423"/>
      <c r="AW217" s="433">
        <f t="shared" ref="AW217" si="130">AE217*AV217</f>
        <v>0</v>
      </c>
      <c r="AX217" s="423"/>
      <c r="AY217" s="433">
        <f t="shared" ref="AY217" si="131">AF217*AX217</f>
        <v>0</v>
      </c>
      <c r="AZ217" s="423"/>
      <c r="BA217" s="433">
        <f t="shared" ref="BA217" si="132">AG217*AZ217</f>
        <v>0</v>
      </c>
      <c r="BB217" s="388"/>
      <c r="BC217" s="433">
        <f t="shared" ref="BC217" si="133">AH217*BB217</f>
        <v>0</v>
      </c>
      <c r="BD217" s="388"/>
      <c r="BE217" s="433">
        <f t="shared" ref="BE217" si="134">AI217*BD217</f>
        <v>0</v>
      </c>
      <c r="BF217" s="388"/>
      <c r="BG217" s="433">
        <f t="shared" ref="BG217" si="135">AJ217*BF217</f>
        <v>0</v>
      </c>
      <c r="BH217" s="388"/>
      <c r="BI217" s="447">
        <f t="shared" ref="BI217" si="136">AK217*BH217</f>
        <v>0</v>
      </c>
      <c r="BK217" s="599"/>
      <c r="BL217" s="599"/>
      <c r="BM217" s="599"/>
    </row>
    <row r="218" spans="1:65" ht="14.25" customHeight="1">
      <c r="A218" s="493" t="s">
        <v>1622</v>
      </c>
      <c r="B218" s="130" t="s">
        <v>160</v>
      </c>
      <c r="C218" s="129" t="s">
        <v>87</v>
      </c>
      <c r="D218" s="517" t="s">
        <v>225</v>
      </c>
      <c r="E218" s="518" t="s">
        <v>162</v>
      </c>
      <c r="F218" s="966"/>
      <c r="G218" s="169"/>
      <c r="H218" s="117" t="s">
        <v>477</v>
      </c>
      <c r="I218" s="180"/>
      <c r="J218" s="459"/>
      <c r="K218" s="117"/>
      <c r="L218" s="460"/>
      <c r="M218" s="148"/>
      <c r="N218" s="351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16"/>
      <c r="Z218" s="225"/>
      <c r="AA218" s="225"/>
      <c r="AB218" s="225"/>
      <c r="AC218" s="225"/>
      <c r="AD218" s="225"/>
      <c r="AE218" s="225"/>
      <c r="AF218" s="225"/>
      <c r="AG218" s="225"/>
      <c r="AH218" s="225"/>
      <c r="AI218" s="225"/>
      <c r="AJ218" s="225"/>
      <c r="AK218" s="799"/>
      <c r="AL218" s="397"/>
      <c r="AM218" s="431">
        <f t="shared" ref="AM218:AM299" si="137">Z218*AL218</f>
        <v>0</v>
      </c>
      <c r="AN218" s="385"/>
      <c r="AO218" s="237">
        <f t="shared" ref="AO218:AO251" si="138">AA218*AN218</f>
        <v>0</v>
      </c>
      <c r="AP218" s="403"/>
      <c r="AQ218" s="431">
        <f t="shared" ref="AQ218:AQ251" si="139">AB218*AP218</f>
        <v>0</v>
      </c>
      <c r="AR218" s="386"/>
      <c r="AS218" s="431">
        <v>0</v>
      </c>
      <c r="AT218" s="386"/>
      <c r="AU218" s="431">
        <f t="shared" ref="AU218:AU251" si="140">AD218*AT218</f>
        <v>0</v>
      </c>
      <c r="AV218" s="386"/>
      <c r="AW218" s="431">
        <f t="shared" ref="AW218:AW251" si="141">AE218*AV218</f>
        <v>0</v>
      </c>
      <c r="AX218" s="386"/>
      <c r="AY218" s="431">
        <f t="shared" ref="AY218:AY251" si="142">AF218*AX218</f>
        <v>0</v>
      </c>
      <c r="AZ218" s="386"/>
      <c r="BA218" s="431">
        <f t="shared" ref="BA218:BA225" si="143">AG218*AZ218</f>
        <v>0</v>
      </c>
      <c r="BB218" s="385"/>
      <c r="BC218" s="431">
        <f t="shared" ref="BC218:BC251" si="144">AH218*BB218</f>
        <v>0</v>
      </c>
      <c r="BD218" s="385"/>
      <c r="BE218" s="431">
        <f t="shared" ref="BE218:BE251" si="145">AI218*BD218</f>
        <v>0</v>
      </c>
      <c r="BF218" s="385"/>
      <c r="BG218" s="431">
        <f t="shared" ref="BG218:BG251" si="146">AJ218*BF218</f>
        <v>0</v>
      </c>
      <c r="BH218" s="385"/>
      <c r="BI218" s="445">
        <f t="shared" ref="BI218:BI251" si="147">AK218*BH218</f>
        <v>0</v>
      </c>
      <c r="BK218" s="599"/>
      <c r="BL218" s="599"/>
      <c r="BM218" s="599"/>
    </row>
    <row r="219" spans="1:65" ht="14.25" customHeight="1" thickBot="1">
      <c r="A219" s="498" t="s">
        <v>1622</v>
      </c>
      <c r="B219" s="135" t="s">
        <v>160</v>
      </c>
      <c r="C219" s="134" t="s">
        <v>87</v>
      </c>
      <c r="D219" s="541" t="s">
        <v>225</v>
      </c>
      <c r="E219" s="542" t="s">
        <v>162</v>
      </c>
      <c r="F219" s="968"/>
      <c r="G219" s="101"/>
      <c r="H219" s="112" t="s">
        <v>477</v>
      </c>
      <c r="I219" s="182"/>
      <c r="J219" s="461"/>
      <c r="K219" s="112"/>
      <c r="L219" s="462"/>
      <c r="M219" s="85"/>
      <c r="N219" s="361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111"/>
      <c r="Z219" s="526"/>
      <c r="AA219" s="526"/>
      <c r="AB219" s="526"/>
      <c r="AC219" s="526"/>
      <c r="AD219" s="526"/>
      <c r="AE219" s="526"/>
      <c r="AF219" s="526"/>
      <c r="AG219" s="526"/>
      <c r="AH219" s="526"/>
      <c r="AI219" s="526"/>
      <c r="AJ219" s="526"/>
      <c r="AK219" s="798"/>
      <c r="AL219" s="398"/>
      <c r="AM219" s="432">
        <f t="shared" si="137"/>
        <v>0</v>
      </c>
      <c r="AN219" s="387"/>
      <c r="AO219" s="440">
        <f t="shared" si="138"/>
        <v>0</v>
      </c>
      <c r="AP219" s="425"/>
      <c r="AQ219" s="432">
        <f t="shared" si="139"/>
        <v>0</v>
      </c>
      <c r="AR219" s="392"/>
      <c r="AS219" s="432">
        <v>0</v>
      </c>
      <c r="AT219" s="392"/>
      <c r="AU219" s="432">
        <f t="shared" si="140"/>
        <v>0</v>
      </c>
      <c r="AV219" s="392"/>
      <c r="AW219" s="432">
        <f t="shared" si="141"/>
        <v>0</v>
      </c>
      <c r="AX219" s="392"/>
      <c r="AY219" s="432">
        <f t="shared" si="142"/>
        <v>0</v>
      </c>
      <c r="AZ219" s="392"/>
      <c r="BA219" s="432">
        <f t="shared" si="143"/>
        <v>0</v>
      </c>
      <c r="BB219" s="387"/>
      <c r="BC219" s="432">
        <f t="shared" si="144"/>
        <v>0</v>
      </c>
      <c r="BD219" s="387"/>
      <c r="BE219" s="432">
        <f t="shared" si="145"/>
        <v>0</v>
      </c>
      <c r="BF219" s="387"/>
      <c r="BG219" s="432">
        <f t="shared" si="146"/>
        <v>0</v>
      </c>
      <c r="BH219" s="387"/>
      <c r="BI219" s="446">
        <f t="shared" si="147"/>
        <v>0</v>
      </c>
      <c r="BK219" s="599"/>
      <c r="BL219" s="599"/>
      <c r="BM219" s="599"/>
    </row>
    <row r="220" spans="1:65" ht="14.25" customHeight="1">
      <c r="A220" s="493" t="s">
        <v>1622</v>
      </c>
      <c r="B220" s="494" t="s">
        <v>160</v>
      </c>
      <c r="C220" s="495" t="s">
        <v>87</v>
      </c>
      <c r="D220" s="517" t="s">
        <v>225</v>
      </c>
      <c r="E220" s="518" t="s">
        <v>162</v>
      </c>
      <c r="F220" s="966" t="s">
        <v>1138</v>
      </c>
      <c r="G220" s="110"/>
      <c r="H220" s="97"/>
      <c r="I220" s="178"/>
      <c r="J220" s="651"/>
      <c r="K220" s="178"/>
      <c r="L220" s="178"/>
      <c r="M220" s="467"/>
      <c r="N220" s="351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16"/>
      <c r="Z220" s="225"/>
      <c r="AA220" s="225"/>
      <c r="AB220" s="225"/>
      <c r="AC220" s="225"/>
      <c r="AD220" s="225"/>
      <c r="AE220" s="225"/>
      <c r="AF220" s="225"/>
      <c r="AG220" s="225"/>
      <c r="AH220" s="225"/>
      <c r="AI220" s="225"/>
      <c r="AJ220" s="225"/>
      <c r="AK220" s="799"/>
      <c r="AL220" s="813"/>
      <c r="AM220" s="433">
        <f t="shared" si="137"/>
        <v>0</v>
      </c>
      <c r="AN220" s="815"/>
      <c r="AO220" s="286">
        <f t="shared" si="138"/>
        <v>0</v>
      </c>
      <c r="AP220" s="99"/>
      <c r="AQ220" s="433">
        <f t="shared" si="139"/>
        <v>0</v>
      </c>
      <c r="AR220" s="423"/>
      <c r="AS220" s="433">
        <v>0</v>
      </c>
      <c r="AT220" s="423"/>
      <c r="AU220" s="433">
        <f t="shared" si="140"/>
        <v>0</v>
      </c>
      <c r="AV220" s="423"/>
      <c r="AW220" s="433">
        <f t="shared" si="141"/>
        <v>0</v>
      </c>
      <c r="AX220" s="388"/>
      <c r="AY220" s="433">
        <f t="shared" si="142"/>
        <v>0</v>
      </c>
      <c r="AZ220" s="388"/>
      <c r="BA220" s="433">
        <f t="shared" si="143"/>
        <v>0</v>
      </c>
      <c r="BB220" s="388"/>
      <c r="BC220" s="433">
        <f t="shared" si="144"/>
        <v>0</v>
      </c>
      <c r="BD220" s="388"/>
      <c r="BE220" s="433">
        <f t="shared" si="145"/>
        <v>0</v>
      </c>
      <c r="BF220" s="388"/>
      <c r="BG220" s="433">
        <f t="shared" si="146"/>
        <v>0</v>
      </c>
      <c r="BH220" s="388"/>
      <c r="BI220" s="447">
        <f t="shared" si="147"/>
        <v>0</v>
      </c>
      <c r="BK220" s="599"/>
      <c r="BL220" s="599"/>
      <c r="BM220" s="767"/>
    </row>
    <row r="221" spans="1:65" ht="14.25" customHeight="1">
      <c r="A221" s="498" t="s">
        <v>1622</v>
      </c>
      <c r="B221" s="130" t="s">
        <v>160</v>
      </c>
      <c r="C221" s="129" t="s">
        <v>87</v>
      </c>
      <c r="D221" s="517" t="s">
        <v>225</v>
      </c>
      <c r="E221" s="518" t="s">
        <v>162</v>
      </c>
      <c r="F221" s="966"/>
      <c r="G221" s="110"/>
      <c r="H221" s="97"/>
      <c r="I221" s="178"/>
      <c r="J221" s="651"/>
      <c r="K221" s="178"/>
      <c r="L221" s="178"/>
      <c r="M221" s="467"/>
      <c r="N221" s="351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16"/>
      <c r="Z221" s="225"/>
      <c r="AA221" s="225"/>
      <c r="AB221" s="225"/>
      <c r="AC221" s="225"/>
      <c r="AD221" s="225"/>
      <c r="AE221" s="225"/>
      <c r="AF221" s="225"/>
      <c r="AG221" s="225"/>
      <c r="AH221" s="225"/>
      <c r="AI221" s="225"/>
      <c r="AJ221" s="225"/>
      <c r="AK221" s="799"/>
      <c r="AL221" s="402"/>
      <c r="AM221" s="431">
        <f t="shared" si="137"/>
        <v>0</v>
      </c>
      <c r="AN221" s="393"/>
      <c r="AO221" s="237">
        <f t="shared" si="138"/>
        <v>0</v>
      </c>
      <c r="AP221" s="96"/>
      <c r="AQ221" s="431">
        <f t="shared" si="139"/>
        <v>0</v>
      </c>
      <c r="AR221" s="386"/>
      <c r="AS221" s="431">
        <v>0</v>
      </c>
      <c r="AT221" s="386"/>
      <c r="AU221" s="431">
        <f t="shared" si="140"/>
        <v>0</v>
      </c>
      <c r="AV221" s="386"/>
      <c r="AW221" s="431">
        <f t="shared" si="141"/>
        <v>0</v>
      </c>
      <c r="AX221" s="385"/>
      <c r="AY221" s="431">
        <f t="shared" si="142"/>
        <v>0</v>
      </c>
      <c r="AZ221" s="385"/>
      <c r="BA221" s="431">
        <f t="shared" si="143"/>
        <v>0</v>
      </c>
      <c r="BB221" s="385"/>
      <c r="BC221" s="431">
        <f t="shared" si="144"/>
        <v>0</v>
      </c>
      <c r="BD221" s="385"/>
      <c r="BE221" s="431">
        <f t="shared" si="145"/>
        <v>0</v>
      </c>
      <c r="BF221" s="385"/>
      <c r="BG221" s="431">
        <f t="shared" si="146"/>
        <v>0</v>
      </c>
      <c r="BH221" s="385"/>
      <c r="BI221" s="445">
        <f t="shared" si="147"/>
        <v>0</v>
      </c>
      <c r="BK221" s="599"/>
      <c r="BL221" s="599"/>
      <c r="BM221" s="768"/>
    </row>
    <row r="222" spans="1:65" ht="14.25" customHeight="1">
      <c r="A222" s="493" t="s">
        <v>1623</v>
      </c>
      <c r="B222" s="130" t="s">
        <v>160</v>
      </c>
      <c r="C222" s="129" t="s">
        <v>87</v>
      </c>
      <c r="D222" s="517" t="s">
        <v>225</v>
      </c>
      <c r="E222" s="518" t="s">
        <v>162</v>
      </c>
      <c r="F222" s="966"/>
      <c r="G222" s="110"/>
      <c r="H222" s="178"/>
      <c r="I222" s="178"/>
      <c r="J222" s="651"/>
      <c r="K222" s="178"/>
      <c r="L222" s="178"/>
      <c r="M222" s="467"/>
      <c r="N222" s="351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16"/>
      <c r="Z222" s="685"/>
      <c r="AA222" s="685"/>
      <c r="AB222" s="685"/>
      <c r="AC222" s="612"/>
      <c r="AD222" s="612"/>
      <c r="AE222" s="225"/>
      <c r="AF222" s="225"/>
      <c r="AG222" s="225"/>
      <c r="AH222" s="225"/>
      <c r="AI222" s="225"/>
      <c r="AJ222" s="225"/>
      <c r="AK222" s="799"/>
      <c r="AL222" s="402"/>
      <c r="AM222" s="431">
        <f t="shared" si="137"/>
        <v>0</v>
      </c>
      <c r="AN222" s="393"/>
      <c r="AO222" s="237">
        <f t="shared" si="138"/>
        <v>0</v>
      </c>
      <c r="AP222" s="96"/>
      <c r="AQ222" s="431">
        <f t="shared" si="139"/>
        <v>0</v>
      </c>
      <c r="AR222" s="386"/>
      <c r="AS222" s="431">
        <v>0</v>
      </c>
      <c r="AT222" s="386"/>
      <c r="AU222" s="431">
        <f t="shared" si="140"/>
        <v>0</v>
      </c>
      <c r="AV222" s="386"/>
      <c r="AW222" s="431">
        <f t="shared" si="141"/>
        <v>0</v>
      </c>
      <c r="AX222" s="386"/>
      <c r="AY222" s="431">
        <f t="shared" si="142"/>
        <v>0</v>
      </c>
      <c r="AZ222" s="386"/>
      <c r="BA222" s="431">
        <f t="shared" si="143"/>
        <v>0</v>
      </c>
      <c r="BB222" s="385"/>
      <c r="BC222" s="431">
        <f t="shared" si="144"/>
        <v>0</v>
      </c>
      <c r="BD222" s="385"/>
      <c r="BE222" s="431">
        <f t="shared" si="145"/>
        <v>0</v>
      </c>
      <c r="BF222" s="385"/>
      <c r="BG222" s="431">
        <f t="shared" si="146"/>
        <v>0</v>
      </c>
      <c r="BH222" s="385"/>
      <c r="BI222" s="445">
        <f t="shared" si="147"/>
        <v>0</v>
      </c>
      <c r="BK222" s="599"/>
      <c r="BL222" s="599"/>
      <c r="BM222" s="768"/>
    </row>
    <row r="223" spans="1:65" ht="14.1" customHeight="1" thickBot="1">
      <c r="A223" s="498" t="s">
        <v>1623</v>
      </c>
      <c r="B223" s="130" t="s">
        <v>160</v>
      </c>
      <c r="C223" s="129" t="s">
        <v>87</v>
      </c>
      <c r="D223" s="517" t="s">
        <v>225</v>
      </c>
      <c r="E223" s="518" t="s">
        <v>162</v>
      </c>
      <c r="F223" s="966"/>
      <c r="G223" s="110"/>
      <c r="H223" s="178"/>
      <c r="I223" s="178"/>
      <c r="J223" s="651"/>
      <c r="K223" s="178"/>
      <c r="L223" s="178"/>
      <c r="M223" s="467"/>
      <c r="N223" s="361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111"/>
      <c r="Z223" s="685"/>
      <c r="AA223" s="685"/>
      <c r="AB223" s="685"/>
      <c r="AC223" s="612"/>
      <c r="AD223" s="612"/>
      <c r="AE223" s="225"/>
      <c r="AF223" s="225"/>
      <c r="AG223" s="225"/>
      <c r="AH223" s="225"/>
      <c r="AI223" s="225"/>
      <c r="AJ223" s="225"/>
      <c r="AK223" s="799"/>
      <c r="AL223" s="814"/>
      <c r="AM223" s="432">
        <f t="shared" si="137"/>
        <v>0</v>
      </c>
      <c r="AN223" s="394"/>
      <c r="AO223" s="440">
        <f t="shared" si="138"/>
        <v>0</v>
      </c>
      <c r="AP223" s="88"/>
      <c r="AQ223" s="432">
        <f t="shared" si="139"/>
        <v>0</v>
      </c>
      <c r="AR223" s="392"/>
      <c r="AS223" s="432">
        <v>0</v>
      </c>
      <c r="AT223" s="392"/>
      <c r="AU223" s="432">
        <f t="shared" si="140"/>
        <v>0</v>
      </c>
      <c r="AV223" s="392"/>
      <c r="AW223" s="432">
        <f t="shared" si="141"/>
        <v>0</v>
      </c>
      <c r="AX223" s="392"/>
      <c r="AY223" s="432">
        <f t="shared" si="142"/>
        <v>0</v>
      </c>
      <c r="AZ223" s="392"/>
      <c r="BA223" s="432">
        <f t="shared" si="143"/>
        <v>0</v>
      </c>
      <c r="BB223" s="387"/>
      <c r="BC223" s="432">
        <f t="shared" si="144"/>
        <v>0</v>
      </c>
      <c r="BD223" s="387"/>
      <c r="BE223" s="432">
        <f t="shared" si="145"/>
        <v>0</v>
      </c>
      <c r="BF223" s="387"/>
      <c r="BG223" s="432">
        <f t="shared" si="146"/>
        <v>0</v>
      </c>
      <c r="BH223" s="387"/>
      <c r="BI223" s="446">
        <f t="shared" si="147"/>
        <v>0</v>
      </c>
      <c r="BK223" s="599"/>
      <c r="BL223" s="599"/>
      <c r="BM223" s="768"/>
    </row>
    <row r="224" spans="1:65" ht="14.25" customHeight="1">
      <c r="A224" s="493" t="s">
        <v>1623</v>
      </c>
      <c r="B224" s="132"/>
      <c r="C224" s="131"/>
      <c r="D224" s="539"/>
      <c r="E224" s="540"/>
      <c r="F224" s="965" t="s">
        <v>79</v>
      </c>
      <c r="G224" s="105"/>
      <c r="H224" s="105" t="s">
        <v>477</v>
      </c>
      <c r="I224" s="105"/>
      <c r="J224" s="458"/>
      <c r="K224" s="634"/>
      <c r="L224" s="105"/>
      <c r="M224" s="650"/>
      <c r="N224" s="29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120"/>
      <c r="Z224" s="354"/>
      <c r="AA224" s="354"/>
      <c r="AB224" s="354"/>
      <c r="AC224" s="354"/>
      <c r="AD224" s="354"/>
      <c r="AE224" s="354"/>
      <c r="AF224" s="354"/>
      <c r="AG224" s="354"/>
      <c r="AH224" s="354"/>
      <c r="AI224" s="354"/>
      <c r="AJ224" s="354"/>
      <c r="AK224" s="797"/>
      <c r="AL224" s="396"/>
      <c r="AM224" s="433">
        <f t="shared" si="137"/>
        <v>0</v>
      </c>
      <c r="AN224" s="388"/>
      <c r="AO224" s="286">
        <f t="shared" si="138"/>
        <v>0</v>
      </c>
      <c r="AP224" s="99"/>
      <c r="AQ224" s="433">
        <f t="shared" si="139"/>
        <v>0</v>
      </c>
      <c r="AR224" s="423"/>
      <c r="AS224" s="433">
        <v>0</v>
      </c>
      <c r="AT224" s="423"/>
      <c r="AU224" s="433">
        <f t="shared" si="140"/>
        <v>0</v>
      </c>
      <c r="AV224" s="423"/>
      <c r="AW224" s="433">
        <f t="shared" si="141"/>
        <v>0</v>
      </c>
      <c r="AX224" s="423"/>
      <c r="AY224" s="433">
        <f t="shared" si="142"/>
        <v>0</v>
      </c>
      <c r="AZ224" s="423"/>
      <c r="BA224" s="433">
        <f t="shared" si="143"/>
        <v>0</v>
      </c>
      <c r="BB224" s="388"/>
      <c r="BC224" s="433">
        <f t="shared" si="144"/>
        <v>0</v>
      </c>
      <c r="BD224" s="388"/>
      <c r="BE224" s="433">
        <f t="shared" si="145"/>
        <v>0</v>
      </c>
      <c r="BF224" s="388"/>
      <c r="BG224" s="433">
        <f t="shared" si="146"/>
        <v>0</v>
      </c>
      <c r="BH224" s="388"/>
      <c r="BI224" s="447">
        <f t="shared" si="147"/>
        <v>0</v>
      </c>
      <c r="BK224" s="599"/>
      <c r="BL224" s="599"/>
      <c r="BM224" s="768"/>
    </row>
    <row r="225" spans="1:65" ht="14.25" customHeight="1" thickBot="1">
      <c r="A225" s="498" t="s">
        <v>1623</v>
      </c>
      <c r="B225" s="135"/>
      <c r="C225" s="134"/>
      <c r="D225" s="541"/>
      <c r="E225" s="542"/>
      <c r="F225" s="968"/>
      <c r="G225" s="101"/>
      <c r="H225" s="101" t="s">
        <v>477</v>
      </c>
      <c r="I225" s="101"/>
      <c r="J225" s="464"/>
      <c r="K225" s="636"/>
      <c r="L225" s="101"/>
      <c r="M225" s="652"/>
      <c r="N225" s="361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111"/>
      <c r="Z225" s="526"/>
      <c r="AA225" s="526"/>
      <c r="AB225" s="526"/>
      <c r="AC225" s="526"/>
      <c r="AD225" s="526"/>
      <c r="AE225" s="526"/>
      <c r="AF225" s="526"/>
      <c r="AG225" s="526"/>
      <c r="AH225" s="526"/>
      <c r="AI225" s="526"/>
      <c r="AJ225" s="526"/>
      <c r="AK225" s="798"/>
      <c r="AL225" s="398"/>
      <c r="AM225" s="432">
        <f t="shared" si="137"/>
        <v>0</v>
      </c>
      <c r="AN225" s="387"/>
      <c r="AO225" s="440">
        <f t="shared" si="138"/>
        <v>0</v>
      </c>
      <c r="AP225" s="88"/>
      <c r="AQ225" s="432">
        <f t="shared" si="139"/>
        <v>0</v>
      </c>
      <c r="AR225" s="392"/>
      <c r="AS225" s="432">
        <v>0</v>
      </c>
      <c r="AT225" s="392"/>
      <c r="AU225" s="432">
        <f t="shared" si="140"/>
        <v>0</v>
      </c>
      <c r="AV225" s="392"/>
      <c r="AW225" s="432">
        <f t="shared" si="141"/>
        <v>0</v>
      </c>
      <c r="AX225" s="392"/>
      <c r="AY225" s="432">
        <f t="shared" si="142"/>
        <v>0</v>
      </c>
      <c r="AZ225" s="392"/>
      <c r="BA225" s="432">
        <f t="shared" si="143"/>
        <v>0</v>
      </c>
      <c r="BB225" s="387"/>
      <c r="BC225" s="432">
        <f t="shared" si="144"/>
        <v>0</v>
      </c>
      <c r="BD225" s="387"/>
      <c r="BE225" s="432">
        <f t="shared" si="145"/>
        <v>0</v>
      </c>
      <c r="BF225" s="387"/>
      <c r="BG225" s="432">
        <f t="shared" si="146"/>
        <v>0</v>
      </c>
      <c r="BH225" s="387"/>
      <c r="BI225" s="446">
        <f t="shared" si="147"/>
        <v>0</v>
      </c>
      <c r="BK225" s="599"/>
      <c r="BL225" s="599"/>
      <c r="BM225" s="768"/>
    </row>
    <row r="226" spans="1:65" ht="14.25" customHeight="1">
      <c r="A226" s="493" t="s">
        <v>1623</v>
      </c>
      <c r="B226" s="130" t="s">
        <v>160</v>
      </c>
      <c r="C226" s="129" t="s">
        <v>87</v>
      </c>
      <c r="D226" s="517" t="s">
        <v>225</v>
      </c>
      <c r="E226" s="518" t="s">
        <v>162</v>
      </c>
      <c r="F226" s="972" t="s">
        <v>1716</v>
      </c>
      <c r="G226" s="68">
        <v>2025</v>
      </c>
      <c r="H226" s="178" t="s">
        <v>1157</v>
      </c>
      <c r="I226" s="178" t="s">
        <v>165</v>
      </c>
      <c r="J226" s="651">
        <v>16</v>
      </c>
      <c r="K226" s="178" t="s">
        <v>1158</v>
      </c>
      <c r="L226" s="178" t="s">
        <v>167</v>
      </c>
      <c r="M226" s="467" t="s">
        <v>900</v>
      </c>
      <c r="N226" s="291">
        <v>19.5</v>
      </c>
      <c r="O226" s="61">
        <v>19.5</v>
      </c>
      <c r="P226" s="61">
        <v>19.5</v>
      </c>
      <c r="Q226" s="61">
        <v>19.5</v>
      </c>
      <c r="R226" s="61">
        <v>20</v>
      </c>
      <c r="S226" s="61">
        <v>20</v>
      </c>
      <c r="T226" s="61">
        <v>20</v>
      </c>
      <c r="U226" s="61">
        <v>20</v>
      </c>
      <c r="V226" s="61">
        <v>20</v>
      </c>
      <c r="W226" s="61">
        <v>20</v>
      </c>
      <c r="X226" s="61">
        <v>20</v>
      </c>
      <c r="Y226" s="120">
        <v>20</v>
      </c>
      <c r="Z226" s="793">
        <v>1.22</v>
      </c>
      <c r="AA226" s="793">
        <v>1.22</v>
      </c>
      <c r="AB226" s="793">
        <v>1.22</v>
      </c>
      <c r="AC226" s="793">
        <v>0</v>
      </c>
      <c r="AD226" s="793">
        <v>1.02</v>
      </c>
      <c r="AE226" s="793">
        <v>1.02</v>
      </c>
      <c r="AF226" s="793">
        <v>1.02</v>
      </c>
      <c r="AG226" s="793">
        <v>1.02</v>
      </c>
      <c r="AH226" s="793">
        <v>1.02</v>
      </c>
      <c r="AI226" s="793">
        <v>1.02</v>
      </c>
      <c r="AJ226" s="793">
        <v>1.02</v>
      </c>
      <c r="AK226" s="794">
        <v>1.02</v>
      </c>
      <c r="AL226" s="396">
        <v>17</v>
      </c>
      <c r="AM226" s="433">
        <f t="shared" si="137"/>
        <v>20.74</v>
      </c>
      <c r="AN226" s="388">
        <v>73</v>
      </c>
      <c r="AO226" s="286">
        <f t="shared" si="138"/>
        <v>89.06</v>
      </c>
      <c r="AP226" s="810"/>
      <c r="AQ226" s="811">
        <f t="shared" si="139"/>
        <v>0</v>
      </c>
      <c r="AR226" s="812">
        <v>40</v>
      </c>
      <c r="AS226" s="433">
        <f t="shared" ref="AS226:AS251" si="148">AC226*AR226</f>
        <v>0</v>
      </c>
      <c r="AT226" s="423"/>
      <c r="AU226" s="433">
        <f t="shared" si="140"/>
        <v>0</v>
      </c>
      <c r="AV226" s="423">
        <v>40</v>
      </c>
      <c r="AW226" s="433">
        <f t="shared" si="141"/>
        <v>40.799999999999997</v>
      </c>
      <c r="AX226" s="423">
        <v>9</v>
      </c>
      <c r="AY226" s="433">
        <f t="shared" si="142"/>
        <v>9.18</v>
      </c>
      <c r="AZ226" s="813"/>
      <c r="BA226" s="433">
        <f t="shared" ref="BA226:BA251" si="149">AZ226*AG226</f>
        <v>0</v>
      </c>
      <c r="BB226" s="813">
        <v>31.18983474271468</v>
      </c>
      <c r="BC226" s="433">
        <f t="shared" si="144"/>
        <v>31.813631437568976</v>
      </c>
      <c r="BD226" s="813">
        <v>32.078575748882137</v>
      </c>
      <c r="BE226" s="433">
        <f t="shared" si="145"/>
        <v>32.720147263859779</v>
      </c>
      <c r="BF226" s="813">
        <v>32.537916375826583</v>
      </c>
      <c r="BG226" s="433">
        <f t="shared" si="146"/>
        <v>33.188674703343118</v>
      </c>
      <c r="BH226" s="813">
        <v>40.008002134914207</v>
      </c>
      <c r="BI226" s="447">
        <f t="shared" si="147"/>
        <v>40.808162177612495</v>
      </c>
      <c r="BJ226" s="317" t="s">
        <v>1159</v>
      </c>
      <c r="BK226" s="599"/>
      <c r="BL226" s="599" t="s">
        <v>868</v>
      </c>
      <c r="BM226" s="714" t="s">
        <v>1160</v>
      </c>
    </row>
    <row r="227" spans="1:65" ht="14.25" customHeight="1">
      <c r="A227" s="498" t="s">
        <v>1623</v>
      </c>
      <c r="B227" s="130" t="s">
        <v>160</v>
      </c>
      <c r="C227" s="129" t="s">
        <v>87</v>
      </c>
      <c r="D227" s="517" t="s">
        <v>225</v>
      </c>
      <c r="E227" s="518" t="s">
        <v>162</v>
      </c>
      <c r="F227" s="972"/>
      <c r="G227" s="68">
        <v>2025</v>
      </c>
      <c r="H227" s="178" t="s">
        <v>1157</v>
      </c>
      <c r="I227" s="178" t="s">
        <v>165</v>
      </c>
      <c r="J227" s="651">
        <v>16</v>
      </c>
      <c r="K227" s="178" t="s">
        <v>1161</v>
      </c>
      <c r="L227" s="178" t="s">
        <v>167</v>
      </c>
      <c r="M227" s="467" t="s">
        <v>900</v>
      </c>
      <c r="N227" s="351">
        <v>19.5</v>
      </c>
      <c r="O227" s="147">
        <v>19.5</v>
      </c>
      <c r="P227" s="147">
        <v>19.5</v>
      </c>
      <c r="Q227" s="147">
        <v>19.5</v>
      </c>
      <c r="R227" s="147">
        <v>20</v>
      </c>
      <c r="S227" s="147">
        <v>20</v>
      </c>
      <c r="T227" s="147">
        <v>20</v>
      </c>
      <c r="U227" s="147">
        <v>20</v>
      </c>
      <c r="V227" s="147">
        <v>20</v>
      </c>
      <c r="W227" s="147">
        <v>20</v>
      </c>
      <c r="X227" s="147">
        <v>20</v>
      </c>
      <c r="Y227" s="116">
        <v>20</v>
      </c>
      <c r="Z227" s="685">
        <v>1.22</v>
      </c>
      <c r="AA227" s="685">
        <v>1.22</v>
      </c>
      <c r="AB227" s="685">
        <v>1.22</v>
      </c>
      <c r="AC227" s="685">
        <v>0</v>
      </c>
      <c r="AD227" s="685">
        <v>1.02</v>
      </c>
      <c r="AE227" s="685">
        <v>1.02</v>
      </c>
      <c r="AF227" s="685">
        <v>1.02</v>
      </c>
      <c r="AG227" s="685">
        <v>1.02</v>
      </c>
      <c r="AH227" s="685">
        <v>1.02</v>
      </c>
      <c r="AI227" s="685">
        <v>1.02</v>
      </c>
      <c r="AJ227" s="685">
        <v>1.02</v>
      </c>
      <c r="AK227" s="795">
        <v>1.02</v>
      </c>
      <c r="AL227" s="397">
        <v>2929</v>
      </c>
      <c r="AM227" s="431">
        <f t="shared" si="137"/>
        <v>3573.38</v>
      </c>
      <c r="AN227" s="385">
        <v>572</v>
      </c>
      <c r="AO227" s="237">
        <f t="shared" si="138"/>
        <v>697.84</v>
      </c>
      <c r="AP227" s="124">
        <v>80</v>
      </c>
      <c r="AQ227" s="788">
        <f t="shared" si="139"/>
        <v>97.6</v>
      </c>
      <c r="AR227" s="787">
        <v>1320</v>
      </c>
      <c r="AS227" s="431">
        <f t="shared" si="148"/>
        <v>0</v>
      </c>
      <c r="AT227" s="386">
        <v>80</v>
      </c>
      <c r="AU227" s="431">
        <f t="shared" si="140"/>
        <v>81.599999999999994</v>
      </c>
      <c r="AV227" s="386">
        <v>281</v>
      </c>
      <c r="AW227" s="431">
        <f t="shared" si="141"/>
        <v>286.62</v>
      </c>
      <c r="AX227" s="386">
        <v>177</v>
      </c>
      <c r="AY227" s="431">
        <f t="shared" si="142"/>
        <v>180.54</v>
      </c>
      <c r="AZ227" s="402">
        <v>46</v>
      </c>
      <c r="BA227" s="431">
        <f t="shared" si="149"/>
        <v>46.92</v>
      </c>
      <c r="BB227" s="402">
        <v>434.82875298822051</v>
      </c>
      <c r="BC227" s="431">
        <f t="shared" si="144"/>
        <v>443.52532804798494</v>
      </c>
      <c r="BD227" s="402">
        <v>445.24642891086575</v>
      </c>
      <c r="BE227" s="431">
        <f t="shared" si="145"/>
        <v>454.15135748908307</v>
      </c>
      <c r="BF227" s="402">
        <v>452.26742602967221</v>
      </c>
      <c r="BG227" s="431">
        <f t="shared" si="146"/>
        <v>461.31277455026566</v>
      </c>
      <c r="BH227" s="402">
        <v>546.58820774503386</v>
      </c>
      <c r="BI227" s="445">
        <f t="shared" si="147"/>
        <v>557.51997189993449</v>
      </c>
      <c r="BJ227" s="317" t="s">
        <v>1162</v>
      </c>
      <c r="BK227" s="599"/>
      <c r="BL227" s="599" t="s">
        <v>868</v>
      </c>
      <c r="BM227" s="714" t="s">
        <v>1163</v>
      </c>
    </row>
    <row r="228" spans="1:65" s="612" customFormat="1" ht="14.25" customHeight="1">
      <c r="A228" s="493" t="s">
        <v>1623</v>
      </c>
      <c r="B228" s="130" t="s">
        <v>160</v>
      </c>
      <c r="C228" s="129" t="s">
        <v>87</v>
      </c>
      <c r="D228" s="517" t="s">
        <v>225</v>
      </c>
      <c r="E228" s="518" t="s">
        <v>162</v>
      </c>
      <c r="F228" s="972"/>
      <c r="G228" s="68">
        <v>2025</v>
      </c>
      <c r="H228" s="924" t="s">
        <v>1164</v>
      </c>
      <c r="I228" s="925" t="s">
        <v>165</v>
      </c>
      <c r="J228" s="926">
        <v>16</v>
      </c>
      <c r="K228" s="924" t="s">
        <v>1165</v>
      </c>
      <c r="L228" s="925" t="s">
        <v>167</v>
      </c>
      <c r="M228" s="927" t="s">
        <v>870</v>
      </c>
      <c r="N228" s="351">
        <v>10.199999999999999</v>
      </c>
      <c r="O228" s="147">
        <v>10.199999999999999</v>
      </c>
      <c r="P228" s="147">
        <v>10.199999999999999</v>
      </c>
      <c r="Q228" s="147">
        <v>10.199999999999999</v>
      </c>
      <c r="R228" s="147">
        <v>11</v>
      </c>
      <c r="S228" s="147">
        <v>11</v>
      </c>
      <c r="T228" s="147">
        <v>11</v>
      </c>
      <c r="U228" s="147">
        <v>11</v>
      </c>
      <c r="V228" s="147">
        <v>11</v>
      </c>
      <c r="W228" s="147">
        <v>11</v>
      </c>
      <c r="X228" s="147">
        <v>11</v>
      </c>
      <c r="Y228" s="116">
        <v>11</v>
      </c>
      <c r="Z228" s="685">
        <v>0.5</v>
      </c>
      <c r="AA228" s="685">
        <v>0.5</v>
      </c>
      <c r="AB228" s="685">
        <v>0.5</v>
      </c>
      <c r="AC228" s="685">
        <v>0</v>
      </c>
      <c r="AD228" s="685">
        <v>0.6</v>
      </c>
      <c r="AE228" s="685">
        <v>0.6</v>
      </c>
      <c r="AF228" s="685">
        <v>0.6</v>
      </c>
      <c r="AG228" s="685">
        <v>0.6</v>
      </c>
      <c r="AH228" s="685">
        <v>0.6</v>
      </c>
      <c r="AI228" s="685">
        <v>0.6</v>
      </c>
      <c r="AJ228" s="685">
        <v>0.6</v>
      </c>
      <c r="AK228" s="795">
        <v>0.6</v>
      </c>
      <c r="AL228" s="402">
        <v>14357</v>
      </c>
      <c r="AM228" s="431">
        <f t="shared" si="137"/>
        <v>7178.5</v>
      </c>
      <c r="AN228" s="402">
        <v>6455</v>
      </c>
      <c r="AO228" s="237">
        <f t="shared" si="138"/>
        <v>3227.5</v>
      </c>
      <c r="AP228" s="124">
        <v>2438</v>
      </c>
      <c r="AQ228" s="788">
        <f t="shared" si="139"/>
        <v>1219</v>
      </c>
      <c r="AR228" s="402">
        <v>16440</v>
      </c>
      <c r="AS228" s="431">
        <f t="shared" si="148"/>
        <v>0</v>
      </c>
      <c r="AT228" s="402">
        <v>440</v>
      </c>
      <c r="AU228" s="431">
        <f t="shared" si="140"/>
        <v>264</v>
      </c>
      <c r="AV228" s="402">
        <v>796</v>
      </c>
      <c r="AW228" s="431">
        <f t="shared" si="141"/>
        <v>477.59999999999997</v>
      </c>
      <c r="AX228" s="402"/>
      <c r="AY228" s="431">
        <f t="shared" si="142"/>
        <v>0</v>
      </c>
      <c r="AZ228" s="402"/>
      <c r="BA228" s="431">
        <f t="shared" si="149"/>
        <v>0</v>
      </c>
      <c r="BB228" s="402"/>
      <c r="BC228" s="431">
        <f t="shared" si="144"/>
        <v>0</v>
      </c>
      <c r="BD228" s="402"/>
      <c r="BE228" s="431">
        <f t="shared" si="145"/>
        <v>0</v>
      </c>
      <c r="BF228" s="402"/>
      <c r="BG228" s="431">
        <f t="shared" si="146"/>
        <v>0</v>
      </c>
      <c r="BH228" s="402"/>
      <c r="BI228" s="445">
        <f t="shared" si="147"/>
        <v>0</v>
      </c>
      <c r="BJ228" s="896" t="s">
        <v>1166</v>
      </c>
      <c r="BK228" s="897"/>
      <c r="BL228" s="897" t="s">
        <v>868</v>
      </c>
      <c r="BM228" s="928" t="s">
        <v>1167</v>
      </c>
    </row>
    <row r="229" spans="1:65" s="612" customFormat="1" ht="14.25" customHeight="1">
      <c r="A229" s="498" t="s">
        <v>1623</v>
      </c>
      <c r="B229" s="130" t="s">
        <v>160</v>
      </c>
      <c r="C229" s="129" t="s">
        <v>87</v>
      </c>
      <c r="D229" s="517" t="s">
        <v>225</v>
      </c>
      <c r="E229" s="518" t="s">
        <v>162</v>
      </c>
      <c r="F229" s="972"/>
      <c r="G229" s="68">
        <v>2025</v>
      </c>
      <c r="H229" s="925" t="s">
        <v>1164</v>
      </c>
      <c r="I229" s="925" t="s">
        <v>165</v>
      </c>
      <c r="J229" s="926">
        <v>16</v>
      </c>
      <c r="K229" s="925" t="s">
        <v>1168</v>
      </c>
      <c r="L229" s="925" t="s">
        <v>167</v>
      </c>
      <c r="M229" s="927" t="s">
        <v>870</v>
      </c>
      <c r="N229" s="351">
        <v>16.100000000000001</v>
      </c>
      <c r="O229" s="147">
        <v>16.100000000000001</v>
      </c>
      <c r="P229" s="147">
        <v>16.100000000000001</v>
      </c>
      <c r="Q229" s="147">
        <v>16.100000000000001</v>
      </c>
      <c r="R229" s="147">
        <v>16.95</v>
      </c>
      <c r="S229" s="147">
        <v>16.95</v>
      </c>
      <c r="T229" s="147">
        <v>16.95</v>
      </c>
      <c r="U229" s="147">
        <v>16.95</v>
      </c>
      <c r="V229" s="147">
        <v>16.95</v>
      </c>
      <c r="W229" s="147">
        <v>16.95</v>
      </c>
      <c r="X229" s="147">
        <v>16.95</v>
      </c>
      <c r="Y229" s="116">
        <v>16.95</v>
      </c>
      <c r="Z229" s="685">
        <v>0.6</v>
      </c>
      <c r="AA229" s="685">
        <v>0.6</v>
      </c>
      <c r="AB229" s="685">
        <v>0.6</v>
      </c>
      <c r="AC229" s="685">
        <v>0</v>
      </c>
      <c r="AD229" s="685">
        <v>0.75</v>
      </c>
      <c r="AE229" s="685">
        <v>0.75</v>
      </c>
      <c r="AF229" s="685">
        <v>0.75</v>
      </c>
      <c r="AG229" s="685">
        <v>0.75</v>
      </c>
      <c r="AH229" s="685">
        <v>0.75</v>
      </c>
      <c r="AI229" s="685">
        <v>0.75</v>
      </c>
      <c r="AJ229" s="685">
        <v>0.75</v>
      </c>
      <c r="AK229" s="795">
        <v>0.75</v>
      </c>
      <c r="AL229" s="402">
        <v>5185</v>
      </c>
      <c r="AM229" s="431">
        <f t="shared" si="137"/>
        <v>3111</v>
      </c>
      <c r="AN229" s="402">
        <v>8498</v>
      </c>
      <c r="AO229" s="237">
        <f t="shared" si="138"/>
        <v>5098.8</v>
      </c>
      <c r="AP229" s="124">
        <v>5080</v>
      </c>
      <c r="AQ229" s="788">
        <f t="shared" si="139"/>
        <v>3048</v>
      </c>
      <c r="AR229" s="402">
        <v>2680</v>
      </c>
      <c r="AS229" s="431">
        <f t="shared" si="148"/>
        <v>0</v>
      </c>
      <c r="AT229" s="402">
        <v>2120</v>
      </c>
      <c r="AU229" s="431">
        <f t="shared" si="140"/>
        <v>1590</v>
      </c>
      <c r="AV229" s="402">
        <v>1844</v>
      </c>
      <c r="AW229" s="431">
        <f t="shared" si="141"/>
        <v>1383</v>
      </c>
      <c r="AX229" s="402">
        <v>106</v>
      </c>
      <c r="AY229" s="431">
        <f t="shared" si="142"/>
        <v>79.5</v>
      </c>
      <c r="AZ229" s="402">
        <v>191</v>
      </c>
      <c r="BA229" s="431">
        <f t="shared" si="149"/>
        <v>143.25</v>
      </c>
      <c r="BB229" s="402"/>
      <c r="BC229" s="431">
        <f t="shared" si="144"/>
        <v>0</v>
      </c>
      <c r="BD229" s="402"/>
      <c r="BE229" s="431">
        <f t="shared" si="145"/>
        <v>0</v>
      </c>
      <c r="BF229" s="402"/>
      <c r="BG229" s="431">
        <f t="shared" si="146"/>
        <v>0</v>
      </c>
      <c r="BH229" s="402"/>
      <c r="BI229" s="445">
        <f t="shared" si="147"/>
        <v>0</v>
      </c>
      <c r="BJ229" s="896" t="s">
        <v>1169</v>
      </c>
      <c r="BK229" s="897"/>
      <c r="BL229" s="897" t="s">
        <v>868</v>
      </c>
      <c r="BM229" s="928" t="s">
        <v>1170</v>
      </c>
    </row>
    <row r="230" spans="1:65" s="612" customFormat="1" ht="14.25" customHeight="1">
      <c r="A230" s="493" t="s">
        <v>1623</v>
      </c>
      <c r="B230" s="130" t="s">
        <v>160</v>
      </c>
      <c r="C230" s="129" t="s">
        <v>87</v>
      </c>
      <c r="D230" s="517" t="s">
        <v>225</v>
      </c>
      <c r="E230" s="518" t="s">
        <v>162</v>
      </c>
      <c r="F230" s="972"/>
      <c r="G230" s="68">
        <v>2025</v>
      </c>
      <c r="H230" s="924" t="s">
        <v>1164</v>
      </c>
      <c r="I230" s="925" t="s">
        <v>165</v>
      </c>
      <c r="J230" s="926">
        <v>16</v>
      </c>
      <c r="K230" s="924" t="s">
        <v>1171</v>
      </c>
      <c r="L230" s="925" t="s">
        <v>167</v>
      </c>
      <c r="M230" s="927" t="s">
        <v>870</v>
      </c>
      <c r="N230" s="351">
        <v>10.199999999999999</v>
      </c>
      <c r="O230" s="147">
        <v>10.199999999999999</v>
      </c>
      <c r="P230" s="147">
        <v>10.199999999999999</v>
      </c>
      <c r="Q230" s="147">
        <v>10.199999999999999</v>
      </c>
      <c r="R230" s="147">
        <v>11</v>
      </c>
      <c r="S230" s="147">
        <v>11</v>
      </c>
      <c r="T230" s="147">
        <v>11</v>
      </c>
      <c r="U230" s="147">
        <v>11</v>
      </c>
      <c r="V230" s="147">
        <v>11</v>
      </c>
      <c r="W230" s="147">
        <v>11</v>
      </c>
      <c r="X230" s="147">
        <v>11</v>
      </c>
      <c r="Y230" s="116">
        <v>11</v>
      </c>
      <c r="Z230" s="685">
        <v>0.5</v>
      </c>
      <c r="AA230" s="685">
        <v>0.5</v>
      </c>
      <c r="AB230" s="685">
        <v>0.5</v>
      </c>
      <c r="AC230" s="685">
        <v>0</v>
      </c>
      <c r="AD230" s="685">
        <v>0.6</v>
      </c>
      <c r="AE230" s="685">
        <v>0.6</v>
      </c>
      <c r="AF230" s="685">
        <v>0.6</v>
      </c>
      <c r="AG230" s="685">
        <v>0.6</v>
      </c>
      <c r="AH230" s="685">
        <v>0.6</v>
      </c>
      <c r="AI230" s="685">
        <v>0.6</v>
      </c>
      <c r="AJ230" s="685">
        <v>0.6</v>
      </c>
      <c r="AK230" s="795">
        <v>0.6</v>
      </c>
      <c r="AL230" s="402">
        <v>394</v>
      </c>
      <c r="AM230" s="431">
        <f t="shared" si="137"/>
        <v>197</v>
      </c>
      <c r="AN230" s="402">
        <v>366</v>
      </c>
      <c r="AO230" s="237">
        <f t="shared" si="138"/>
        <v>183</v>
      </c>
      <c r="AP230" s="124"/>
      <c r="AQ230" s="788">
        <f t="shared" si="139"/>
        <v>0</v>
      </c>
      <c r="AR230" s="402"/>
      <c r="AS230" s="431">
        <f t="shared" si="148"/>
        <v>0</v>
      </c>
      <c r="AT230" s="402"/>
      <c r="AU230" s="431">
        <f t="shared" si="140"/>
        <v>0</v>
      </c>
      <c r="AV230" s="402"/>
      <c r="AW230" s="431">
        <f t="shared" si="141"/>
        <v>0</v>
      </c>
      <c r="AX230" s="402"/>
      <c r="AY230" s="431">
        <f t="shared" si="142"/>
        <v>0</v>
      </c>
      <c r="AZ230" s="402"/>
      <c r="BA230" s="431">
        <f t="shared" si="149"/>
        <v>0</v>
      </c>
      <c r="BB230" s="402"/>
      <c r="BC230" s="431">
        <f t="shared" si="144"/>
        <v>0</v>
      </c>
      <c r="BD230" s="402"/>
      <c r="BE230" s="431">
        <f t="shared" si="145"/>
        <v>0</v>
      </c>
      <c r="BF230" s="402"/>
      <c r="BG230" s="431">
        <f t="shared" si="146"/>
        <v>0</v>
      </c>
      <c r="BH230" s="402"/>
      <c r="BI230" s="445">
        <f t="shared" si="147"/>
        <v>0</v>
      </c>
      <c r="BJ230" s="896" t="s">
        <v>1172</v>
      </c>
      <c r="BK230" s="897"/>
      <c r="BL230" s="897" t="s">
        <v>868</v>
      </c>
      <c r="BM230" s="928" t="s">
        <v>1173</v>
      </c>
    </row>
    <row r="231" spans="1:65" s="612" customFormat="1" ht="14.25" customHeight="1">
      <c r="A231" s="498" t="s">
        <v>1623</v>
      </c>
      <c r="B231" s="130" t="s">
        <v>160</v>
      </c>
      <c r="C231" s="129" t="s">
        <v>87</v>
      </c>
      <c r="D231" s="517" t="s">
        <v>225</v>
      </c>
      <c r="E231" s="518" t="s">
        <v>162</v>
      </c>
      <c r="F231" s="972"/>
      <c r="G231" s="68">
        <v>2025</v>
      </c>
      <c r="H231" s="925" t="s">
        <v>1164</v>
      </c>
      <c r="I231" s="925" t="s">
        <v>165</v>
      </c>
      <c r="J231" s="926">
        <v>16</v>
      </c>
      <c r="K231" s="925" t="s">
        <v>1174</v>
      </c>
      <c r="L231" s="925" t="s">
        <v>167</v>
      </c>
      <c r="M231" s="927" t="s">
        <v>870</v>
      </c>
      <c r="N231" s="351">
        <v>16.100000000000001</v>
      </c>
      <c r="O231" s="147">
        <v>16.100000000000001</v>
      </c>
      <c r="P231" s="147">
        <v>16.100000000000001</v>
      </c>
      <c r="Q231" s="147">
        <v>16.100000000000001</v>
      </c>
      <c r="R231" s="147">
        <v>16.95</v>
      </c>
      <c r="S231" s="147">
        <v>16.95</v>
      </c>
      <c r="T231" s="147">
        <v>16.95</v>
      </c>
      <c r="U231" s="147">
        <v>16.95</v>
      </c>
      <c r="V231" s="147">
        <v>16.95</v>
      </c>
      <c r="W231" s="147">
        <v>16.95</v>
      </c>
      <c r="X231" s="147">
        <v>16.95</v>
      </c>
      <c r="Y231" s="116">
        <v>16.95</v>
      </c>
      <c r="Z231" s="685">
        <v>0.6</v>
      </c>
      <c r="AA231" s="685">
        <v>0.6</v>
      </c>
      <c r="AB231" s="685">
        <v>0.6</v>
      </c>
      <c r="AC231" s="685">
        <v>0</v>
      </c>
      <c r="AD231" s="685">
        <v>0.75</v>
      </c>
      <c r="AE231" s="685">
        <v>0.75</v>
      </c>
      <c r="AF231" s="685">
        <v>0.75</v>
      </c>
      <c r="AG231" s="685">
        <v>0.75</v>
      </c>
      <c r="AH231" s="685">
        <v>0.75</v>
      </c>
      <c r="AI231" s="685">
        <v>0.75</v>
      </c>
      <c r="AJ231" s="685">
        <v>0.75</v>
      </c>
      <c r="AK231" s="795">
        <v>0.75</v>
      </c>
      <c r="AL231" s="402">
        <v>3222</v>
      </c>
      <c r="AM231" s="431">
        <f t="shared" si="137"/>
        <v>1933.1999999999998</v>
      </c>
      <c r="AN231" s="402"/>
      <c r="AO231" s="237">
        <f t="shared" si="138"/>
        <v>0</v>
      </c>
      <c r="AP231" s="124">
        <v>1280</v>
      </c>
      <c r="AQ231" s="788">
        <f t="shared" si="139"/>
        <v>768</v>
      </c>
      <c r="AR231" s="402">
        <v>80</v>
      </c>
      <c r="AS231" s="431">
        <f t="shared" si="148"/>
        <v>0</v>
      </c>
      <c r="AT231" s="402"/>
      <c r="AU231" s="431">
        <f t="shared" si="140"/>
        <v>0</v>
      </c>
      <c r="AV231" s="402">
        <v>74</v>
      </c>
      <c r="AW231" s="431">
        <f t="shared" si="141"/>
        <v>55.5</v>
      </c>
      <c r="AX231" s="402"/>
      <c r="AY231" s="431">
        <f t="shared" si="142"/>
        <v>0</v>
      </c>
      <c r="AZ231" s="402"/>
      <c r="BA231" s="431">
        <f t="shared" si="149"/>
        <v>0</v>
      </c>
      <c r="BB231" s="402"/>
      <c r="BC231" s="431">
        <f t="shared" si="144"/>
        <v>0</v>
      </c>
      <c r="BD231" s="402"/>
      <c r="BE231" s="431">
        <f t="shared" si="145"/>
        <v>0</v>
      </c>
      <c r="BF231" s="402"/>
      <c r="BG231" s="431">
        <f t="shared" si="146"/>
        <v>0</v>
      </c>
      <c r="BH231" s="402"/>
      <c r="BI231" s="445">
        <f t="shared" si="147"/>
        <v>0</v>
      </c>
      <c r="BJ231" s="896" t="s">
        <v>1175</v>
      </c>
      <c r="BK231" s="897"/>
      <c r="BL231" s="897" t="s">
        <v>868</v>
      </c>
      <c r="BM231" s="928" t="s">
        <v>1176</v>
      </c>
    </row>
    <row r="232" spans="1:65" ht="14.25" customHeight="1">
      <c r="A232" s="493" t="s">
        <v>1623</v>
      </c>
      <c r="B232" s="130" t="s">
        <v>160</v>
      </c>
      <c r="C232" s="129" t="s">
        <v>87</v>
      </c>
      <c r="D232" s="517" t="s">
        <v>225</v>
      </c>
      <c r="E232" s="518" t="s">
        <v>162</v>
      </c>
      <c r="F232" s="972"/>
      <c r="G232" s="68">
        <v>2025</v>
      </c>
      <c r="H232" s="924" t="s">
        <v>1164</v>
      </c>
      <c r="I232" s="925" t="s">
        <v>165</v>
      </c>
      <c r="J232" s="926">
        <v>16</v>
      </c>
      <c r="K232" s="924" t="s">
        <v>1165</v>
      </c>
      <c r="L232" s="925" t="s">
        <v>1029</v>
      </c>
      <c r="M232" s="927" t="s">
        <v>881</v>
      </c>
      <c r="N232" s="351">
        <v>10.199999999999999</v>
      </c>
      <c r="O232" s="147">
        <v>10.199999999999999</v>
      </c>
      <c r="P232" s="147">
        <v>10.199999999999999</v>
      </c>
      <c r="Q232" s="147">
        <v>10.199999999999999</v>
      </c>
      <c r="R232" s="147">
        <v>11</v>
      </c>
      <c r="S232" s="147">
        <v>11</v>
      </c>
      <c r="T232" s="147">
        <v>11</v>
      </c>
      <c r="U232" s="147">
        <v>11</v>
      </c>
      <c r="V232" s="147">
        <v>11</v>
      </c>
      <c r="W232" s="147">
        <v>11</v>
      </c>
      <c r="X232" s="147">
        <v>11</v>
      </c>
      <c r="Y232" s="116">
        <v>11</v>
      </c>
      <c r="Z232" s="685">
        <v>0.5</v>
      </c>
      <c r="AA232" s="685">
        <v>0.5</v>
      </c>
      <c r="AB232" s="685">
        <v>0.5</v>
      </c>
      <c r="AC232" s="685">
        <v>0</v>
      </c>
      <c r="AD232" s="685">
        <v>0.6</v>
      </c>
      <c r="AE232" s="685">
        <v>0.6</v>
      </c>
      <c r="AF232" s="685">
        <v>0.6</v>
      </c>
      <c r="AG232" s="685">
        <v>0.6</v>
      </c>
      <c r="AH232" s="685">
        <v>0.6</v>
      </c>
      <c r="AI232" s="685">
        <v>0.6</v>
      </c>
      <c r="AJ232" s="685">
        <v>0.6</v>
      </c>
      <c r="AK232" s="795">
        <v>0.6</v>
      </c>
      <c r="AL232" s="402">
        <v>1411</v>
      </c>
      <c r="AM232" s="431">
        <f t="shared" si="137"/>
        <v>705.5</v>
      </c>
      <c r="AN232" s="402">
        <v>969</v>
      </c>
      <c r="AO232" s="237">
        <f t="shared" si="138"/>
        <v>484.5</v>
      </c>
      <c r="AP232" s="124">
        <v>120</v>
      </c>
      <c r="AQ232" s="788">
        <f t="shared" si="139"/>
        <v>60</v>
      </c>
      <c r="AR232" s="402">
        <v>160</v>
      </c>
      <c r="AS232" s="431">
        <f t="shared" si="148"/>
        <v>0</v>
      </c>
      <c r="AT232" s="402">
        <v>200</v>
      </c>
      <c r="AU232" s="431">
        <f t="shared" si="140"/>
        <v>120</v>
      </c>
      <c r="AV232" s="402">
        <v>97</v>
      </c>
      <c r="AW232" s="431">
        <f t="shared" si="141"/>
        <v>58.199999999999996</v>
      </c>
      <c r="AX232" s="402">
        <v>166</v>
      </c>
      <c r="AY232" s="431">
        <f t="shared" si="142"/>
        <v>99.6</v>
      </c>
      <c r="AZ232" s="402">
        <v>114</v>
      </c>
      <c r="BA232" s="431">
        <f t="shared" si="149"/>
        <v>68.399999999999991</v>
      </c>
      <c r="BB232" s="402"/>
      <c r="BC232" s="431">
        <f t="shared" si="144"/>
        <v>0</v>
      </c>
      <c r="BD232" s="402"/>
      <c r="BE232" s="431">
        <f t="shared" si="145"/>
        <v>0</v>
      </c>
      <c r="BF232" s="402"/>
      <c r="BG232" s="431">
        <f t="shared" si="146"/>
        <v>0</v>
      </c>
      <c r="BH232" s="402"/>
      <c r="BI232" s="445">
        <f t="shared" si="147"/>
        <v>0</v>
      </c>
      <c r="BJ232" s="896" t="s">
        <v>1177</v>
      </c>
      <c r="BK232" s="929"/>
      <c r="BL232" s="929" t="s">
        <v>868</v>
      </c>
      <c r="BM232" s="930" t="s">
        <v>1167</v>
      </c>
    </row>
    <row r="233" spans="1:65" ht="14.25" customHeight="1">
      <c r="A233" s="498" t="s">
        <v>1623</v>
      </c>
      <c r="B233" s="130" t="s">
        <v>160</v>
      </c>
      <c r="C233" s="129" t="s">
        <v>87</v>
      </c>
      <c r="D233" s="517" t="s">
        <v>225</v>
      </c>
      <c r="E233" s="518" t="s">
        <v>162</v>
      </c>
      <c r="F233" s="972"/>
      <c r="G233" s="68">
        <v>2025</v>
      </c>
      <c r="H233" s="925" t="s">
        <v>1164</v>
      </c>
      <c r="I233" s="925" t="s">
        <v>165</v>
      </c>
      <c r="J233" s="926">
        <v>16</v>
      </c>
      <c r="K233" s="925" t="s">
        <v>1168</v>
      </c>
      <c r="L233" s="925" t="s">
        <v>1029</v>
      </c>
      <c r="M233" s="927" t="s">
        <v>881</v>
      </c>
      <c r="N233" s="351">
        <v>16.100000000000001</v>
      </c>
      <c r="O233" s="147">
        <v>16.100000000000001</v>
      </c>
      <c r="P233" s="147">
        <v>16.100000000000001</v>
      </c>
      <c r="Q233" s="147">
        <v>16.100000000000001</v>
      </c>
      <c r="R233" s="147">
        <v>16.95</v>
      </c>
      <c r="S233" s="147">
        <v>16.95</v>
      </c>
      <c r="T233" s="147">
        <v>16.95</v>
      </c>
      <c r="U233" s="147">
        <v>16.95</v>
      </c>
      <c r="V233" s="147">
        <v>16.95</v>
      </c>
      <c r="W233" s="147">
        <v>16.95</v>
      </c>
      <c r="X233" s="147">
        <v>16.95</v>
      </c>
      <c r="Y233" s="116">
        <v>16.95</v>
      </c>
      <c r="Z233" s="685">
        <v>0.6</v>
      </c>
      <c r="AA233" s="685">
        <v>0.6</v>
      </c>
      <c r="AB233" s="685">
        <v>0.6</v>
      </c>
      <c r="AC233" s="685">
        <v>0</v>
      </c>
      <c r="AD233" s="685">
        <v>0.75</v>
      </c>
      <c r="AE233" s="685">
        <v>0.75</v>
      </c>
      <c r="AF233" s="685">
        <v>0.75</v>
      </c>
      <c r="AG233" s="685">
        <v>0.75</v>
      </c>
      <c r="AH233" s="685">
        <v>0.75</v>
      </c>
      <c r="AI233" s="685">
        <v>0.75</v>
      </c>
      <c r="AJ233" s="685">
        <v>0.75</v>
      </c>
      <c r="AK233" s="795">
        <v>0.75</v>
      </c>
      <c r="AL233" s="402">
        <v>10320</v>
      </c>
      <c r="AM233" s="431">
        <f t="shared" si="137"/>
        <v>6192</v>
      </c>
      <c r="AN233" s="402">
        <v>5788</v>
      </c>
      <c r="AO233" s="237">
        <f t="shared" si="138"/>
        <v>3472.7999999999997</v>
      </c>
      <c r="AP233" s="124">
        <v>200</v>
      </c>
      <c r="AQ233" s="788">
        <f t="shared" si="139"/>
        <v>120</v>
      </c>
      <c r="AR233" s="402">
        <v>1200</v>
      </c>
      <c r="AS233" s="431">
        <f t="shared" si="148"/>
        <v>0</v>
      </c>
      <c r="AT233" s="402">
        <v>1200</v>
      </c>
      <c r="AU233" s="431">
        <f t="shared" si="140"/>
        <v>900</v>
      </c>
      <c r="AV233" s="402">
        <v>1252</v>
      </c>
      <c r="AW233" s="431">
        <f t="shared" si="141"/>
        <v>939</v>
      </c>
      <c r="AX233" s="402">
        <v>614</v>
      </c>
      <c r="AY233" s="431">
        <f t="shared" si="142"/>
        <v>460.5</v>
      </c>
      <c r="AZ233" s="402">
        <v>440</v>
      </c>
      <c r="BA233" s="431">
        <f t="shared" si="149"/>
        <v>330</v>
      </c>
      <c r="BB233" s="402"/>
      <c r="BC233" s="431">
        <f t="shared" si="144"/>
        <v>0</v>
      </c>
      <c r="BD233" s="402"/>
      <c r="BE233" s="431">
        <f t="shared" si="145"/>
        <v>0</v>
      </c>
      <c r="BF233" s="402"/>
      <c r="BG233" s="431">
        <f t="shared" si="146"/>
        <v>0</v>
      </c>
      <c r="BH233" s="402"/>
      <c r="BI233" s="445">
        <f t="shared" si="147"/>
        <v>0</v>
      </c>
      <c r="BJ233" s="896" t="s">
        <v>1178</v>
      </c>
      <c r="BK233" s="929"/>
      <c r="BL233" s="929" t="s">
        <v>868</v>
      </c>
      <c r="BM233" s="930" t="s">
        <v>1170</v>
      </c>
    </row>
    <row r="234" spans="1:65" ht="14.25" customHeight="1">
      <c r="A234" s="493" t="s">
        <v>1623</v>
      </c>
      <c r="B234" s="130" t="s">
        <v>160</v>
      </c>
      <c r="C234" s="129" t="s">
        <v>87</v>
      </c>
      <c r="D234" s="517" t="s">
        <v>225</v>
      </c>
      <c r="E234" s="518" t="s">
        <v>162</v>
      </c>
      <c r="F234" s="972"/>
      <c r="G234" s="68">
        <v>2025</v>
      </c>
      <c r="H234" s="924" t="s">
        <v>1164</v>
      </c>
      <c r="I234" s="925" t="s">
        <v>165</v>
      </c>
      <c r="J234" s="926">
        <v>16</v>
      </c>
      <c r="K234" s="924" t="s">
        <v>1171</v>
      </c>
      <c r="L234" s="925" t="s">
        <v>1029</v>
      </c>
      <c r="M234" s="927" t="s">
        <v>881</v>
      </c>
      <c r="N234" s="351">
        <v>10.199999999999999</v>
      </c>
      <c r="O234" s="147">
        <v>10.199999999999999</v>
      </c>
      <c r="P234" s="147">
        <v>10.199999999999999</v>
      </c>
      <c r="Q234" s="147">
        <v>10.199999999999999</v>
      </c>
      <c r="R234" s="147">
        <v>11</v>
      </c>
      <c r="S234" s="147">
        <v>11</v>
      </c>
      <c r="T234" s="147">
        <v>11</v>
      </c>
      <c r="U234" s="147">
        <v>11</v>
      </c>
      <c r="V234" s="147">
        <v>11</v>
      </c>
      <c r="W234" s="147">
        <v>11</v>
      </c>
      <c r="X234" s="147">
        <v>11</v>
      </c>
      <c r="Y234" s="116">
        <v>11</v>
      </c>
      <c r="Z234" s="685">
        <v>0.5</v>
      </c>
      <c r="AA234" s="685">
        <v>0.5</v>
      </c>
      <c r="AB234" s="685">
        <v>0.5</v>
      </c>
      <c r="AC234" s="685">
        <v>0</v>
      </c>
      <c r="AD234" s="685">
        <v>0.6</v>
      </c>
      <c r="AE234" s="685">
        <v>0.6</v>
      </c>
      <c r="AF234" s="685">
        <v>0.6</v>
      </c>
      <c r="AG234" s="685">
        <v>0.6</v>
      </c>
      <c r="AH234" s="685">
        <v>0.6</v>
      </c>
      <c r="AI234" s="685">
        <v>0.6</v>
      </c>
      <c r="AJ234" s="685">
        <v>0.6</v>
      </c>
      <c r="AK234" s="795">
        <v>0.6</v>
      </c>
      <c r="AL234" s="402">
        <v>54</v>
      </c>
      <c r="AM234" s="431">
        <f t="shared" si="137"/>
        <v>27</v>
      </c>
      <c r="AN234" s="402">
        <v>64</v>
      </c>
      <c r="AO234" s="237">
        <f t="shared" si="138"/>
        <v>32</v>
      </c>
      <c r="AP234" s="124"/>
      <c r="AQ234" s="788">
        <f t="shared" si="139"/>
        <v>0</v>
      </c>
      <c r="AR234" s="402"/>
      <c r="AS234" s="431">
        <f t="shared" si="148"/>
        <v>0</v>
      </c>
      <c r="AT234" s="402"/>
      <c r="AU234" s="431">
        <f t="shared" si="140"/>
        <v>0</v>
      </c>
      <c r="AV234" s="402">
        <v>8</v>
      </c>
      <c r="AW234" s="431">
        <f t="shared" si="141"/>
        <v>4.8</v>
      </c>
      <c r="AX234" s="402">
        <v>21</v>
      </c>
      <c r="AY234" s="431">
        <f t="shared" si="142"/>
        <v>12.6</v>
      </c>
      <c r="AZ234" s="402">
        <v>15</v>
      </c>
      <c r="BA234" s="431">
        <f t="shared" si="149"/>
        <v>9</v>
      </c>
      <c r="BB234" s="402"/>
      <c r="BC234" s="431">
        <f t="shared" si="144"/>
        <v>0</v>
      </c>
      <c r="BD234" s="402"/>
      <c r="BE234" s="431">
        <f t="shared" si="145"/>
        <v>0</v>
      </c>
      <c r="BF234" s="402"/>
      <c r="BG234" s="431">
        <f t="shared" si="146"/>
        <v>0</v>
      </c>
      <c r="BH234" s="402"/>
      <c r="BI234" s="445">
        <f t="shared" si="147"/>
        <v>0</v>
      </c>
      <c r="BJ234" s="896" t="s">
        <v>1179</v>
      </c>
      <c r="BK234" s="929"/>
      <c r="BL234" s="929" t="s">
        <v>868</v>
      </c>
      <c r="BM234" s="930" t="s">
        <v>1173</v>
      </c>
    </row>
    <row r="235" spans="1:65" ht="14.25" customHeight="1">
      <c r="A235" s="498" t="s">
        <v>1623</v>
      </c>
      <c r="B235" s="130" t="s">
        <v>160</v>
      </c>
      <c r="C235" s="129" t="s">
        <v>87</v>
      </c>
      <c r="D235" s="517" t="s">
        <v>225</v>
      </c>
      <c r="E235" s="518" t="s">
        <v>162</v>
      </c>
      <c r="F235" s="972"/>
      <c r="G235" s="68">
        <v>2025</v>
      </c>
      <c r="H235" s="925" t="s">
        <v>1164</v>
      </c>
      <c r="I235" s="925" t="s">
        <v>165</v>
      </c>
      <c r="J235" s="926">
        <v>16</v>
      </c>
      <c r="K235" s="925" t="s">
        <v>1174</v>
      </c>
      <c r="L235" s="925" t="s">
        <v>1029</v>
      </c>
      <c r="M235" s="927" t="s">
        <v>881</v>
      </c>
      <c r="N235" s="351">
        <v>16.100000000000001</v>
      </c>
      <c r="O235" s="147">
        <v>16.100000000000001</v>
      </c>
      <c r="P235" s="147">
        <v>16.100000000000001</v>
      </c>
      <c r="Q235" s="147">
        <v>16.100000000000001</v>
      </c>
      <c r="R235" s="147">
        <v>16.95</v>
      </c>
      <c r="S235" s="147">
        <v>16.95</v>
      </c>
      <c r="T235" s="147">
        <v>16.95</v>
      </c>
      <c r="U235" s="147">
        <v>16.95</v>
      </c>
      <c r="V235" s="147">
        <v>16.95</v>
      </c>
      <c r="W235" s="147">
        <v>16.95</v>
      </c>
      <c r="X235" s="147">
        <v>16.95</v>
      </c>
      <c r="Y235" s="116">
        <v>16.95</v>
      </c>
      <c r="Z235" s="685">
        <v>0.6</v>
      </c>
      <c r="AA235" s="685">
        <v>0.6</v>
      </c>
      <c r="AB235" s="685">
        <v>0.6</v>
      </c>
      <c r="AC235" s="685">
        <v>0</v>
      </c>
      <c r="AD235" s="685">
        <v>0.75</v>
      </c>
      <c r="AE235" s="685">
        <v>0.75</v>
      </c>
      <c r="AF235" s="685">
        <v>0.75</v>
      </c>
      <c r="AG235" s="685">
        <v>0.75</v>
      </c>
      <c r="AH235" s="685">
        <v>0.75</v>
      </c>
      <c r="AI235" s="685">
        <v>0.75</v>
      </c>
      <c r="AJ235" s="685">
        <v>0.75</v>
      </c>
      <c r="AK235" s="795">
        <v>0.75</v>
      </c>
      <c r="AL235" s="402">
        <v>121</v>
      </c>
      <c r="AM235" s="431">
        <f t="shared" si="137"/>
        <v>72.599999999999994</v>
      </c>
      <c r="AN235" s="402">
        <v>129</v>
      </c>
      <c r="AO235" s="237">
        <f t="shared" si="138"/>
        <v>77.399999999999991</v>
      </c>
      <c r="AP235" s="124"/>
      <c r="AQ235" s="788">
        <f t="shared" si="139"/>
        <v>0</v>
      </c>
      <c r="AR235" s="402">
        <v>40</v>
      </c>
      <c r="AS235" s="431">
        <f t="shared" si="148"/>
        <v>0</v>
      </c>
      <c r="AT235" s="402"/>
      <c r="AU235" s="431">
        <f t="shared" si="140"/>
        <v>0</v>
      </c>
      <c r="AV235" s="402">
        <v>8</v>
      </c>
      <c r="AW235" s="431">
        <f t="shared" si="141"/>
        <v>6</v>
      </c>
      <c r="AX235" s="402">
        <v>33</v>
      </c>
      <c r="AY235" s="431">
        <f t="shared" si="142"/>
        <v>24.75</v>
      </c>
      <c r="AZ235" s="402">
        <v>24</v>
      </c>
      <c r="BA235" s="431">
        <f t="shared" si="149"/>
        <v>18</v>
      </c>
      <c r="BB235" s="402"/>
      <c r="BC235" s="431">
        <f t="shared" si="144"/>
        <v>0</v>
      </c>
      <c r="BD235" s="402"/>
      <c r="BE235" s="431">
        <f t="shared" si="145"/>
        <v>0</v>
      </c>
      <c r="BF235" s="402"/>
      <c r="BG235" s="431">
        <f t="shared" si="146"/>
        <v>0</v>
      </c>
      <c r="BH235" s="402"/>
      <c r="BI235" s="445">
        <f t="shared" si="147"/>
        <v>0</v>
      </c>
      <c r="BJ235" s="896" t="s">
        <v>1180</v>
      </c>
      <c r="BK235" s="929"/>
      <c r="BL235" s="929" t="s">
        <v>868</v>
      </c>
      <c r="BM235" s="930" t="s">
        <v>1176</v>
      </c>
    </row>
    <row r="236" spans="1:65" s="612" customFormat="1" ht="14.25" customHeight="1">
      <c r="A236" s="498" t="s">
        <v>1623</v>
      </c>
      <c r="B236" s="130" t="s">
        <v>160</v>
      </c>
      <c r="C236" s="129" t="s">
        <v>87</v>
      </c>
      <c r="D236" s="517" t="s">
        <v>225</v>
      </c>
      <c r="E236" s="518" t="s">
        <v>162</v>
      </c>
      <c r="F236" s="972"/>
      <c r="G236" s="68">
        <v>2026</v>
      </c>
      <c r="H236" s="920" t="s">
        <v>1717</v>
      </c>
      <c r="I236" s="921" t="s">
        <v>165</v>
      </c>
      <c r="J236" s="922">
        <v>16</v>
      </c>
      <c r="K236" s="920" t="s">
        <v>1168</v>
      </c>
      <c r="L236" s="921" t="s">
        <v>167</v>
      </c>
      <c r="M236" s="923" t="s">
        <v>900</v>
      </c>
      <c r="N236" s="351">
        <v>16.100000000000001</v>
      </c>
      <c r="O236" s="147">
        <v>16.100000000000001</v>
      </c>
      <c r="P236" s="147">
        <v>16.100000000000001</v>
      </c>
      <c r="Q236" s="147">
        <v>16.100000000000001</v>
      </c>
      <c r="R236" s="147">
        <v>16.95</v>
      </c>
      <c r="S236" s="147">
        <v>16.95</v>
      </c>
      <c r="T236" s="147">
        <v>16.95</v>
      </c>
      <c r="U236" s="147">
        <v>16.95</v>
      </c>
      <c r="V236" s="147">
        <v>16.95</v>
      </c>
      <c r="W236" s="147">
        <v>16.95</v>
      </c>
      <c r="X236" s="147">
        <v>16.95</v>
      </c>
      <c r="Y236" s="116">
        <v>16.95</v>
      </c>
      <c r="Z236" s="685">
        <v>0.6</v>
      </c>
      <c r="AA236" s="685">
        <v>0.6</v>
      </c>
      <c r="AB236" s="685">
        <v>0.6</v>
      </c>
      <c r="AC236" s="685">
        <v>0</v>
      </c>
      <c r="AD236" s="685">
        <v>0.75</v>
      </c>
      <c r="AE236" s="685">
        <v>0.75</v>
      </c>
      <c r="AF236" s="685">
        <v>0.75</v>
      </c>
      <c r="AG236" s="685">
        <v>0.75</v>
      </c>
      <c r="AH236" s="685">
        <v>0.75</v>
      </c>
      <c r="AI236" s="685">
        <v>0.75</v>
      </c>
      <c r="AJ236" s="685">
        <v>0.75</v>
      </c>
      <c r="AK236" s="795">
        <v>0.75</v>
      </c>
      <c r="AL236" s="402"/>
      <c r="AM236" s="431">
        <f t="shared" si="137"/>
        <v>0</v>
      </c>
      <c r="AN236" s="402"/>
      <c r="AO236" s="237">
        <f t="shared" si="138"/>
        <v>0</v>
      </c>
      <c r="AP236" s="124">
        <v>7720</v>
      </c>
      <c r="AQ236" s="788">
        <f t="shared" si="139"/>
        <v>4632</v>
      </c>
      <c r="AR236" s="402">
        <v>10800</v>
      </c>
      <c r="AS236" s="431">
        <f t="shared" si="148"/>
        <v>0</v>
      </c>
      <c r="AT236" s="402">
        <v>11600</v>
      </c>
      <c r="AU236" s="431">
        <f t="shared" si="140"/>
        <v>8700</v>
      </c>
      <c r="AV236" s="402">
        <v>18358</v>
      </c>
      <c r="AW236" s="431">
        <f t="shared" si="141"/>
        <v>13768.5</v>
      </c>
      <c r="AX236" s="402">
        <v>5433</v>
      </c>
      <c r="AY236" s="431">
        <f t="shared" si="142"/>
        <v>4074.75</v>
      </c>
      <c r="AZ236" s="402">
        <v>2208</v>
      </c>
      <c r="BA236" s="431">
        <f t="shared" si="149"/>
        <v>1656</v>
      </c>
      <c r="BB236" s="402">
        <v>10212</v>
      </c>
      <c r="BC236" s="431">
        <f t="shared" si="144"/>
        <v>7659</v>
      </c>
      <c r="BD236" s="402">
        <v>14689</v>
      </c>
      <c r="BE236" s="431">
        <f t="shared" si="145"/>
        <v>11016.75</v>
      </c>
      <c r="BF236" s="402">
        <v>20573</v>
      </c>
      <c r="BG236" s="431">
        <f t="shared" si="146"/>
        <v>15429.75</v>
      </c>
      <c r="BH236" s="402">
        <v>19763</v>
      </c>
      <c r="BI236" s="445">
        <f t="shared" si="147"/>
        <v>14822.25</v>
      </c>
      <c r="BJ236" s="896" t="s">
        <v>1718</v>
      </c>
      <c r="BK236" s="897"/>
      <c r="BL236" s="897" t="s">
        <v>868</v>
      </c>
      <c r="BM236" s="928" t="s">
        <v>1719</v>
      </c>
    </row>
    <row r="237" spans="1:65" s="612" customFormat="1" ht="14.25" customHeight="1">
      <c r="A237" s="493" t="s">
        <v>1623</v>
      </c>
      <c r="B237" s="130" t="s">
        <v>160</v>
      </c>
      <c r="C237" s="129" t="s">
        <v>87</v>
      </c>
      <c r="D237" s="517" t="s">
        <v>225</v>
      </c>
      <c r="E237" s="518" t="s">
        <v>162</v>
      </c>
      <c r="F237" s="972"/>
      <c r="G237" s="68">
        <v>2026</v>
      </c>
      <c r="H237" s="921" t="s">
        <v>1717</v>
      </c>
      <c r="I237" s="921" t="s">
        <v>165</v>
      </c>
      <c r="J237" s="922">
        <v>16</v>
      </c>
      <c r="K237" s="921" t="s">
        <v>1165</v>
      </c>
      <c r="L237" s="921" t="s">
        <v>167</v>
      </c>
      <c r="M237" s="923" t="s">
        <v>900</v>
      </c>
      <c r="N237" s="351">
        <v>10.199999999999999</v>
      </c>
      <c r="O237" s="147">
        <v>10.199999999999999</v>
      </c>
      <c r="P237" s="147">
        <v>10.199999999999999</v>
      </c>
      <c r="Q237" s="147">
        <v>10.199999999999999</v>
      </c>
      <c r="R237" s="147">
        <v>11</v>
      </c>
      <c r="S237" s="147">
        <v>11</v>
      </c>
      <c r="T237" s="147">
        <v>11</v>
      </c>
      <c r="U237" s="147">
        <v>11</v>
      </c>
      <c r="V237" s="147">
        <v>11</v>
      </c>
      <c r="W237" s="147">
        <v>11</v>
      </c>
      <c r="X237" s="147">
        <v>11</v>
      </c>
      <c r="Y237" s="116">
        <v>11</v>
      </c>
      <c r="Z237" s="685">
        <v>0.5</v>
      </c>
      <c r="AA237" s="685">
        <v>0.5</v>
      </c>
      <c r="AB237" s="685">
        <v>0.5</v>
      </c>
      <c r="AC237" s="685">
        <v>0</v>
      </c>
      <c r="AD237" s="685">
        <v>0.6</v>
      </c>
      <c r="AE237" s="685">
        <v>0.6</v>
      </c>
      <c r="AF237" s="685">
        <v>0.6</v>
      </c>
      <c r="AG237" s="685">
        <v>0.6</v>
      </c>
      <c r="AH237" s="685">
        <v>0.6</v>
      </c>
      <c r="AI237" s="685">
        <v>0.6</v>
      </c>
      <c r="AJ237" s="685">
        <v>0.6</v>
      </c>
      <c r="AK237" s="795">
        <v>0.6</v>
      </c>
      <c r="AL237" s="402"/>
      <c r="AM237" s="431">
        <f t="shared" si="137"/>
        <v>0</v>
      </c>
      <c r="AN237" s="402"/>
      <c r="AO237" s="237">
        <f t="shared" si="138"/>
        <v>0</v>
      </c>
      <c r="AP237" s="124">
        <v>80</v>
      </c>
      <c r="AQ237" s="788">
        <f t="shared" si="139"/>
        <v>40</v>
      </c>
      <c r="AR237" s="402">
        <v>2600</v>
      </c>
      <c r="AS237" s="431">
        <f t="shared" si="148"/>
        <v>0</v>
      </c>
      <c r="AT237" s="402">
        <v>3320</v>
      </c>
      <c r="AU237" s="431">
        <f t="shared" si="140"/>
        <v>1992</v>
      </c>
      <c r="AV237" s="402">
        <v>3401</v>
      </c>
      <c r="AW237" s="431">
        <f t="shared" si="141"/>
        <v>2040.6</v>
      </c>
      <c r="AX237" s="402">
        <v>9167</v>
      </c>
      <c r="AY237" s="431">
        <f t="shared" si="142"/>
        <v>5500.2</v>
      </c>
      <c r="AZ237" s="402">
        <v>2508</v>
      </c>
      <c r="BA237" s="431">
        <f t="shared" si="149"/>
        <v>1504.8</v>
      </c>
      <c r="BB237" s="402">
        <v>1031</v>
      </c>
      <c r="BC237" s="431">
        <f t="shared" si="144"/>
        <v>618.6</v>
      </c>
      <c r="BD237" s="402">
        <v>1467</v>
      </c>
      <c r="BE237" s="431">
        <f t="shared" si="145"/>
        <v>880.19999999999993</v>
      </c>
      <c r="BF237" s="402">
        <v>2037</v>
      </c>
      <c r="BG237" s="431">
        <f t="shared" si="146"/>
        <v>1222.2</v>
      </c>
      <c r="BH237" s="402">
        <v>2009</v>
      </c>
      <c r="BI237" s="445">
        <f t="shared" si="147"/>
        <v>1205.3999999999999</v>
      </c>
      <c r="BJ237" s="896" t="s">
        <v>1720</v>
      </c>
      <c r="BK237" s="897"/>
      <c r="BL237" s="897" t="s">
        <v>868</v>
      </c>
      <c r="BM237" s="928" t="s">
        <v>1721</v>
      </c>
    </row>
    <row r="238" spans="1:65" s="612" customFormat="1" ht="14.25" customHeight="1">
      <c r="A238" s="493" t="s">
        <v>1623</v>
      </c>
      <c r="B238" s="130" t="s">
        <v>160</v>
      </c>
      <c r="C238" s="129" t="s">
        <v>87</v>
      </c>
      <c r="D238" s="517" t="s">
        <v>225</v>
      </c>
      <c r="E238" s="518" t="s">
        <v>162</v>
      </c>
      <c r="F238" s="972"/>
      <c r="G238" s="68">
        <v>2026</v>
      </c>
      <c r="H238" s="920" t="s">
        <v>1717</v>
      </c>
      <c r="I238" s="921" t="s">
        <v>165</v>
      </c>
      <c r="J238" s="922">
        <v>16</v>
      </c>
      <c r="K238" s="920" t="s">
        <v>1168</v>
      </c>
      <c r="L238" s="921" t="s">
        <v>878</v>
      </c>
      <c r="M238" s="923" t="s">
        <v>977</v>
      </c>
      <c r="N238" s="351">
        <v>16.100000000000001</v>
      </c>
      <c r="O238" s="147">
        <v>16.100000000000001</v>
      </c>
      <c r="P238" s="147">
        <v>16.100000000000001</v>
      </c>
      <c r="Q238" s="147">
        <v>16.100000000000001</v>
      </c>
      <c r="R238" s="147">
        <v>16.95</v>
      </c>
      <c r="S238" s="147">
        <v>16.95</v>
      </c>
      <c r="T238" s="147">
        <v>16.95</v>
      </c>
      <c r="U238" s="147">
        <v>16.95</v>
      </c>
      <c r="V238" s="147">
        <v>16.95</v>
      </c>
      <c r="W238" s="147">
        <v>16.95</v>
      </c>
      <c r="X238" s="147">
        <v>16.95</v>
      </c>
      <c r="Y238" s="116">
        <v>16.95</v>
      </c>
      <c r="Z238" s="685">
        <v>0.6</v>
      </c>
      <c r="AA238" s="685">
        <v>0.6</v>
      </c>
      <c r="AB238" s="685">
        <v>0.6</v>
      </c>
      <c r="AC238" s="685">
        <v>0</v>
      </c>
      <c r="AD238" s="685">
        <v>0.75</v>
      </c>
      <c r="AE238" s="685">
        <v>0.75</v>
      </c>
      <c r="AF238" s="685">
        <v>0.75</v>
      </c>
      <c r="AG238" s="685">
        <v>0.75</v>
      </c>
      <c r="AH238" s="685">
        <v>0.75</v>
      </c>
      <c r="AI238" s="685">
        <v>0.75</v>
      </c>
      <c r="AJ238" s="685">
        <v>0.75</v>
      </c>
      <c r="AK238" s="795">
        <v>0.75</v>
      </c>
      <c r="AL238" s="402"/>
      <c r="AM238" s="431">
        <f t="shared" si="137"/>
        <v>0</v>
      </c>
      <c r="AN238" s="402"/>
      <c r="AO238" s="237">
        <f t="shared" si="138"/>
        <v>0</v>
      </c>
      <c r="AP238" s="124"/>
      <c r="AQ238" s="788">
        <f t="shared" si="139"/>
        <v>0</v>
      </c>
      <c r="AR238" s="402">
        <v>120</v>
      </c>
      <c r="AS238" s="431">
        <f t="shared" si="148"/>
        <v>0</v>
      </c>
      <c r="AT238" s="402"/>
      <c r="AU238" s="431">
        <f t="shared" si="140"/>
        <v>0</v>
      </c>
      <c r="AV238" s="402"/>
      <c r="AW238" s="431">
        <f t="shared" si="141"/>
        <v>0</v>
      </c>
      <c r="AX238" s="402"/>
      <c r="AY238" s="431">
        <f t="shared" si="142"/>
        <v>0</v>
      </c>
      <c r="AZ238" s="402"/>
      <c r="BA238" s="431">
        <f t="shared" si="149"/>
        <v>0</v>
      </c>
      <c r="BB238" s="402"/>
      <c r="BC238" s="431">
        <f t="shared" si="144"/>
        <v>0</v>
      </c>
      <c r="BD238" s="402"/>
      <c r="BE238" s="431">
        <f t="shared" si="145"/>
        <v>0</v>
      </c>
      <c r="BF238" s="402"/>
      <c r="BG238" s="431">
        <f t="shared" si="146"/>
        <v>0</v>
      </c>
      <c r="BH238" s="402"/>
      <c r="BI238" s="445">
        <f t="shared" si="147"/>
        <v>0</v>
      </c>
      <c r="BJ238" s="896" t="s">
        <v>1722</v>
      </c>
      <c r="BK238" s="897"/>
      <c r="BL238" s="897" t="s">
        <v>868</v>
      </c>
      <c r="BM238" s="928" t="s">
        <v>1719</v>
      </c>
    </row>
    <row r="239" spans="1:65" s="612" customFormat="1" ht="14.25" customHeight="1">
      <c r="A239" s="498" t="s">
        <v>1623</v>
      </c>
      <c r="B239" s="130" t="s">
        <v>160</v>
      </c>
      <c r="C239" s="129" t="s">
        <v>87</v>
      </c>
      <c r="D239" s="517" t="s">
        <v>225</v>
      </c>
      <c r="E239" s="518" t="s">
        <v>162</v>
      </c>
      <c r="F239" s="972"/>
      <c r="G239" s="68">
        <v>2026</v>
      </c>
      <c r="H239" s="921" t="s">
        <v>1717</v>
      </c>
      <c r="I239" s="921" t="s">
        <v>165</v>
      </c>
      <c r="J239" s="922">
        <v>16</v>
      </c>
      <c r="K239" s="921" t="s">
        <v>1165</v>
      </c>
      <c r="L239" s="921" t="s">
        <v>878</v>
      </c>
      <c r="M239" s="923" t="s">
        <v>977</v>
      </c>
      <c r="N239" s="351">
        <v>10.199999999999999</v>
      </c>
      <c r="O239" s="147">
        <v>10.199999999999999</v>
      </c>
      <c r="P239" s="147">
        <v>10.199999999999999</v>
      </c>
      <c r="Q239" s="147">
        <v>10.199999999999999</v>
      </c>
      <c r="R239" s="147">
        <v>11</v>
      </c>
      <c r="S239" s="147">
        <v>11</v>
      </c>
      <c r="T239" s="147">
        <v>11</v>
      </c>
      <c r="U239" s="147">
        <v>11</v>
      </c>
      <c r="V239" s="147">
        <v>11</v>
      </c>
      <c r="W239" s="147">
        <v>11</v>
      </c>
      <c r="X239" s="147">
        <v>11</v>
      </c>
      <c r="Y239" s="116">
        <v>11</v>
      </c>
      <c r="Z239" s="685">
        <v>0.5</v>
      </c>
      <c r="AA239" s="685">
        <v>0.5</v>
      </c>
      <c r="AB239" s="685">
        <v>0.5</v>
      </c>
      <c r="AC239" s="685">
        <v>0</v>
      </c>
      <c r="AD239" s="685">
        <v>0.6</v>
      </c>
      <c r="AE239" s="685">
        <v>0.6</v>
      </c>
      <c r="AF239" s="685">
        <v>0.6</v>
      </c>
      <c r="AG239" s="685">
        <v>0.6</v>
      </c>
      <c r="AH239" s="685">
        <v>0.6</v>
      </c>
      <c r="AI239" s="685">
        <v>0.6</v>
      </c>
      <c r="AJ239" s="685">
        <v>0.6</v>
      </c>
      <c r="AK239" s="795">
        <v>0.6</v>
      </c>
      <c r="AL239" s="402"/>
      <c r="AM239" s="431">
        <f t="shared" ref="AM239:AM251" si="150">Z239*AL239</f>
        <v>0</v>
      </c>
      <c r="AN239" s="402"/>
      <c r="AO239" s="237">
        <f t="shared" si="138"/>
        <v>0</v>
      </c>
      <c r="AP239" s="124"/>
      <c r="AQ239" s="788">
        <f t="shared" si="139"/>
        <v>0</v>
      </c>
      <c r="AR239" s="402"/>
      <c r="AS239" s="431">
        <f t="shared" si="148"/>
        <v>0</v>
      </c>
      <c r="AT239" s="402"/>
      <c r="AU239" s="431">
        <f t="shared" si="140"/>
        <v>0</v>
      </c>
      <c r="AV239" s="402"/>
      <c r="AW239" s="431">
        <f t="shared" si="141"/>
        <v>0</v>
      </c>
      <c r="AX239" s="402"/>
      <c r="AY239" s="431">
        <f t="shared" si="142"/>
        <v>0</v>
      </c>
      <c r="AZ239" s="402"/>
      <c r="BA239" s="431">
        <f t="shared" si="149"/>
        <v>0</v>
      </c>
      <c r="BB239" s="402"/>
      <c r="BC239" s="431">
        <f t="shared" si="144"/>
        <v>0</v>
      </c>
      <c r="BD239" s="402"/>
      <c r="BE239" s="431">
        <f t="shared" si="145"/>
        <v>0</v>
      </c>
      <c r="BF239" s="402"/>
      <c r="BG239" s="431">
        <f t="shared" si="146"/>
        <v>0</v>
      </c>
      <c r="BH239" s="402"/>
      <c r="BI239" s="445">
        <f t="shared" si="147"/>
        <v>0</v>
      </c>
      <c r="BJ239" s="896" t="s">
        <v>1723</v>
      </c>
      <c r="BK239" s="897"/>
      <c r="BL239" s="897" t="s">
        <v>868</v>
      </c>
      <c r="BM239" s="928" t="s">
        <v>1721</v>
      </c>
    </row>
    <row r="240" spans="1:65" s="612" customFormat="1" ht="14.25" customHeight="1">
      <c r="A240" s="493" t="s">
        <v>1623</v>
      </c>
      <c r="B240" s="130" t="s">
        <v>160</v>
      </c>
      <c r="C240" s="129" t="s">
        <v>87</v>
      </c>
      <c r="D240" s="517" t="s">
        <v>225</v>
      </c>
      <c r="E240" s="518" t="s">
        <v>162</v>
      </c>
      <c r="F240" s="972"/>
      <c r="G240" s="68">
        <v>2026</v>
      </c>
      <c r="H240" s="920" t="s">
        <v>1724</v>
      </c>
      <c r="I240" s="921" t="s">
        <v>165</v>
      </c>
      <c r="J240" s="922">
        <v>16</v>
      </c>
      <c r="K240" s="920" t="s">
        <v>1725</v>
      </c>
      <c r="L240" s="921" t="s">
        <v>167</v>
      </c>
      <c r="M240" s="923" t="s">
        <v>870</v>
      </c>
      <c r="N240" s="351">
        <v>10.199999999999999</v>
      </c>
      <c r="O240" s="147">
        <v>10.199999999999999</v>
      </c>
      <c r="P240" s="147">
        <v>10.199999999999999</v>
      </c>
      <c r="Q240" s="147">
        <v>10.199999999999999</v>
      </c>
      <c r="R240" s="147">
        <v>11</v>
      </c>
      <c r="S240" s="147">
        <v>11</v>
      </c>
      <c r="T240" s="147">
        <v>11</v>
      </c>
      <c r="U240" s="147">
        <v>11</v>
      </c>
      <c r="V240" s="147">
        <v>11</v>
      </c>
      <c r="W240" s="147">
        <v>11</v>
      </c>
      <c r="X240" s="147">
        <v>11</v>
      </c>
      <c r="Y240" s="116">
        <v>11</v>
      </c>
      <c r="Z240" s="685">
        <v>0.5</v>
      </c>
      <c r="AA240" s="685">
        <v>0.5</v>
      </c>
      <c r="AB240" s="685">
        <v>0.5</v>
      </c>
      <c r="AC240" s="685">
        <v>0</v>
      </c>
      <c r="AD240" s="685">
        <v>0.6</v>
      </c>
      <c r="AE240" s="685">
        <v>0.6</v>
      </c>
      <c r="AF240" s="685">
        <v>0.6</v>
      </c>
      <c r="AG240" s="685">
        <v>0.6</v>
      </c>
      <c r="AH240" s="685">
        <v>0.6</v>
      </c>
      <c r="AI240" s="685">
        <v>0.6</v>
      </c>
      <c r="AJ240" s="685">
        <v>0.6</v>
      </c>
      <c r="AK240" s="795">
        <v>0.6</v>
      </c>
      <c r="AL240" s="402"/>
      <c r="AM240" s="431">
        <f t="shared" si="150"/>
        <v>0</v>
      </c>
      <c r="AN240" s="402"/>
      <c r="AO240" s="237">
        <f t="shared" si="138"/>
        <v>0</v>
      </c>
      <c r="AP240" s="124"/>
      <c r="AQ240" s="788">
        <f t="shared" si="139"/>
        <v>0</v>
      </c>
      <c r="AR240" s="402"/>
      <c r="AS240" s="431">
        <f t="shared" si="148"/>
        <v>0</v>
      </c>
      <c r="AT240" s="402">
        <v>240</v>
      </c>
      <c r="AU240" s="431">
        <f t="shared" si="140"/>
        <v>144</v>
      </c>
      <c r="AV240" s="402">
        <v>7066</v>
      </c>
      <c r="AW240" s="431">
        <f t="shared" si="141"/>
        <v>4239.5999999999995</v>
      </c>
      <c r="AX240" s="402">
        <v>5186</v>
      </c>
      <c r="AY240" s="431">
        <f t="shared" si="142"/>
        <v>3111.6</v>
      </c>
      <c r="AZ240" s="402">
        <v>6759</v>
      </c>
      <c r="BA240" s="431">
        <f t="shared" si="149"/>
        <v>4055.3999999999996</v>
      </c>
      <c r="BB240" s="402">
        <v>14936</v>
      </c>
      <c r="BC240" s="431">
        <f t="shared" si="144"/>
        <v>8961.6</v>
      </c>
      <c r="BD240" s="402">
        <v>18312</v>
      </c>
      <c r="BE240" s="431">
        <f t="shared" si="145"/>
        <v>10987.199999999999</v>
      </c>
      <c r="BF240" s="402">
        <v>24111</v>
      </c>
      <c r="BG240" s="431">
        <f t="shared" si="146"/>
        <v>14466.6</v>
      </c>
      <c r="BH240" s="402">
        <v>20238</v>
      </c>
      <c r="BI240" s="445">
        <f t="shared" si="147"/>
        <v>12142.8</v>
      </c>
      <c r="BJ240" s="931" t="s">
        <v>1726</v>
      </c>
      <c r="BK240" s="932" t="s">
        <v>1727</v>
      </c>
      <c r="BL240" s="932" t="s">
        <v>868</v>
      </c>
      <c r="BM240" s="933" t="s">
        <v>1728</v>
      </c>
    </row>
    <row r="241" spans="1:65" s="612" customFormat="1" ht="14.25" customHeight="1">
      <c r="A241" s="493" t="s">
        <v>1623</v>
      </c>
      <c r="B241" s="130" t="s">
        <v>160</v>
      </c>
      <c r="C241" s="129" t="s">
        <v>87</v>
      </c>
      <c r="D241" s="517" t="s">
        <v>225</v>
      </c>
      <c r="E241" s="518" t="s">
        <v>162</v>
      </c>
      <c r="F241" s="972"/>
      <c r="G241" s="68">
        <v>2025</v>
      </c>
      <c r="H241" s="921" t="s">
        <v>1724</v>
      </c>
      <c r="I241" s="921" t="s">
        <v>165</v>
      </c>
      <c r="J241" s="922">
        <v>16</v>
      </c>
      <c r="K241" s="921" t="s">
        <v>1729</v>
      </c>
      <c r="L241" s="921" t="s">
        <v>167</v>
      </c>
      <c r="M241" s="923" t="s">
        <v>870</v>
      </c>
      <c r="N241" s="351">
        <v>16.100000000000001</v>
      </c>
      <c r="O241" s="147">
        <v>16.100000000000001</v>
      </c>
      <c r="P241" s="147">
        <v>16.100000000000001</v>
      </c>
      <c r="Q241" s="147">
        <v>16.100000000000001</v>
      </c>
      <c r="R241" s="147">
        <v>16.95</v>
      </c>
      <c r="S241" s="147">
        <v>16.95</v>
      </c>
      <c r="T241" s="147">
        <v>16.95</v>
      </c>
      <c r="U241" s="147">
        <v>16.95</v>
      </c>
      <c r="V241" s="147">
        <v>16.95</v>
      </c>
      <c r="W241" s="147">
        <v>16.95</v>
      </c>
      <c r="X241" s="147">
        <v>16.95</v>
      </c>
      <c r="Y241" s="116">
        <v>16.95</v>
      </c>
      <c r="Z241" s="685">
        <v>0.6</v>
      </c>
      <c r="AA241" s="685">
        <v>0.6</v>
      </c>
      <c r="AB241" s="685">
        <v>0.6</v>
      </c>
      <c r="AC241" s="685">
        <v>0</v>
      </c>
      <c r="AD241" s="685">
        <v>0.75</v>
      </c>
      <c r="AE241" s="685">
        <v>0.75</v>
      </c>
      <c r="AF241" s="685">
        <v>0.75</v>
      </c>
      <c r="AG241" s="685">
        <v>0.75</v>
      </c>
      <c r="AH241" s="685">
        <v>0.75</v>
      </c>
      <c r="AI241" s="685">
        <v>0.75</v>
      </c>
      <c r="AJ241" s="685">
        <v>0.75</v>
      </c>
      <c r="AK241" s="795">
        <v>0.75</v>
      </c>
      <c r="AL241" s="402"/>
      <c r="AM241" s="431">
        <f t="shared" si="150"/>
        <v>0</v>
      </c>
      <c r="AN241" s="402"/>
      <c r="AO241" s="237">
        <f t="shared" si="138"/>
        <v>0</v>
      </c>
      <c r="AP241" s="124"/>
      <c r="AQ241" s="788">
        <f t="shared" si="139"/>
        <v>0</v>
      </c>
      <c r="AR241" s="402"/>
      <c r="AS241" s="431">
        <f t="shared" si="148"/>
        <v>0</v>
      </c>
      <c r="AT241" s="402">
        <v>440</v>
      </c>
      <c r="AU241" s="431">
        <f t="shared" si="140"/>
        <v>330</v>
      </c>
      <c r="AV241" s="402">
        <v>18987</v>
      </c>
      <c r="AW241" s="431">
        <f t="shared" si="141"/>
        <v>14240.25</v>
      </c>
      <c r="AX241" s="402">
        <v>32859</v>
      </c>
      <c r="AY241" s="431">
        <f t="shared" si="142"/>
        <v>24644.25</v>
      </c>
      <c r="AZ241" s="402">
        <v>26339</v>
      </c>
      <c r="BA241" s="431">
        <f t="shared" si="149"/>
        <v>19754.25</v>
      </c>
      <c r="BB241" s="402">
        <v>7921</v>
      </c>
      <c r="BC241" s="431">
        <f t="shared" si="144"/>
        <v>5940.75</v>
      </c>
      <c r="BD241" s="402">
        <v>9298</v>
      </c>
      <c r="BE241" s="431">
        <f t="shared" si="145"/>
        <v>6973.5</v>
      </c>
      <c r="BF241" s="402">
        <v>11848</v>
      </c>
      <c r="BG241" s="431">
        <f t="shared" si="146"/>
        <v>8886</v>
      </c>
      <c r="BH241" s="402">
        <v>10379</v>
      </c>
      <c r="BI241" s="445">
        <f t="shared" si="147"/>
        <v>7784.25</v>
      </c>
      <c r="BJ241" s="934" t="s">
        <v>1730</v>
      </c>
      <c r="BK241" s="932" t="s">
        <v>1727</v>
      </c>
      <c r="BL241" s="932" t="s">
        <v>868</v>
      </c>
      <c r="BM241" s="933" t="s">
        <v>1731</v>
      </c>
    </row>
    <row r="242" spans="1:65" s="612" customFormat="1" ht="14.25" customHeight="1">
      <c r="A242" s="498" t="s">
        <v>1623</v>
      </c>
      <c r="B242" s="130" t="s">
        <v>160</v>
      </c>
      <c r="C242" s="129" t="s">
        <v>87</v>
      </c>
      <c r="D242" s="517" t="s">
        <v>225</v>
      </c>
      <c r="E242" s="518" t="s">
        <v>162</v>
      </c>
      <c r="F242" s="972"/>
      <c r="G242" s="68">
        <v>2025</v>
      </c>
      <c r="H242" s="920" t="s">
        <v>1724</v>
      </c>
      <c r="I242" s="921" t="s">
        <v>165</v>
      </c>
      <c r="J242" s="922">
        <v>16</v>
      </c>
      <c r="K242" s="920" t="s">
        <v>1732</v>
      </c>
      <c r="L242" s="921" t="s">
        <v>167</v>
      </c>
      <c r="M242" s="923" t="s">
        <v>870</v>
      </c>
      <c r="N242" s="351">
        <v>10.199999999999999</v>
      </c>
      <c r="O242" s="147">
        <v>10.199999999999999</v>
      </c>
      <c r="P242" s="147">
        <v>10.199999999999999</v>
      </c>
      <c r="Q242" s="147">
        <v>10.199999999999999</v>
      </c>
      <c r="R242" s="147">
        <v>11</v>
      </c>
      <c r="S242" s="147">
        <v>11</v>
      </c>
      <c r="T242" s="147">
        <v>11</v>
      </c>
      <c r="U242" s="147">
        <v>11</v>
      </c>
      <c r="V242" s="147">
        <v>11</v>
      </c>
      <c r="W242" s="147">
        <v>11</v>
      </c>
      <c r="X242" s="147">
        <v>11</v>
      </c>
      <c r="Y242" s="116">
        <v>11</v>
      </c>
      <c r="Z242" s="685">
        <v>0.5</v>
      </c>
      <c r="AA242" s="685">
        <v>0.5</v>
      </c>
      <c r="AB242" s="685">
        <v>0.5</v>
      </c>
      <c r="AC242" s="685">
        <v>0</v>
      </c>
      <c r="AD242" s="685">
        <v>0.6</v>
      </c>
      <c r="AE242" s="685">
        <v>0.6</v>
      </c>
      <c r="AF242" s="685">
        <v>0.6</v>
      </c>
      <c r="AG242" s="685">
        <v>0.6</v>
      </c>
      <c r="AH242" s="685">
        <v>0.6</v>
      </c>
      <c r="AI242" s="685">
        <v>0.6</v>
      </c>
      <c r="AJ242" s="685">
        <v>0.6</v>
      </c>
      <c r="AK242" s="795">
        <v>0.6</v>
      </c>
      <c r="AL242" s="402"/>
      <c r="AM242" s="431">
        <f t="shared" si="150"/>
        <v>0</v>
      </c>
      <c r="AN242" s="402"/>
      <c r="AO242" s="237">
        <f t="shared" si="138"/>
        <v>0</v>
      </c>
      <c r="AP242" s="124"/>
      <c r="AQ242" s="788">
        <f t="shared" si="139"/>
        <v>0</v>
      </c>
      <c r="AR242" s="402"/>
      <c r="AS242" s="431">
        <f t="shared" si="148"/>
        <v>0</v>
      </c>
      <c r="AT242" s="402">
        <v>40</v>
      </c>
      <c r="AU242" s="431">
        <f t="shared" si="140"/>
        <v>24</v>
      </c>
      <c r="AV242" s="402"/>
      <c r="AW242" s="431">
        <f t="shared" si="141"/>
        <v>0</v>
      </c>
      <c r="AX242" s="402"/>
      <c r="AY242" s="431">
        <f t="shared" si="142"/>
        <v>0</v>
      </c>
      <c r="AZ242" s="402"/>
      <c r="BA242" s="431">
        <f t="shared" si="149"/>
        <v>0</v>
      </c>
      <c r="BB242" s="402">
        <v>19</v>
      </c>
      <c r="BC242" s="431">
        <f t="shared" si="144"/>
        <v>11.4</v>
      </c>
      <c r="BD242" s="402">
        <v>17</v>
      </c>
      <c r="BE242" s="431">
        <f t="shared" si="145"/>
        <v>10.199999999999999</v>
      </c>
      <c r="BF242" s="402">
        <v>18</v>
      </c>
      <c r="BG242" s="431">
        <f t="shared" si="146"/>
        <v>10.799999999999999</v>
      </c>
      <c r="BH242" s="402">
        <v>14</v>
      </c>
      <c r="BI242" s="445">
        <f t="shared" si="147"/>
        <v>8.4</v>
      </c>
      <c r="BJ242" s="931" t="s">
        <v>1733</v>
      </c>
      <c r="BK242" s="932" t="s">
        <v>1727</v>
      </c>
      <c r="BL242" s="932" t="s">
        <v>868</v>
      </c>
      <c r="BM242" s="933" t="s">
        <v>1734</v>
      </c>
    </row>
    <row r="243" spans="1:65" s="612" customFormat="1" ht="14.25" customHeight="1">
      <c r="A243" s="493" t="s">
        <v>1623</v>
      </c>
      <c r="B243" s="130" t="s">
        <v>160</v>
      </c>
      <c r="C243" s="129" t="s">
        <v>87</v>
      </c>
      <c r="D243" s="517" t="s">
        <v>225</v>
      </c>
      <c r="E243" s="518" t="s">
        <v>162</v>
      </c>
      <c r="F243" s="972"/>
      <c r="G243" s="68">
        <v>2025</v>
      </c>
      <c r="H243" s="921" t="s">
        <v>1724</v>
      </c>
      <c r="I243" s="921" t="s">
        <v>165</v>
      </c>
      <c r="J243" s="922">
        <v>16</v>
      </c>
      <c r="K243" s="921" t="s">
        <v>1735</v>
      </c>
      <c r="L243" s="921" t="s">
        <v>167</v>
      </c>
      <c r="M243" s="923" t="s">
        <v>870</v>
      </c>
      <c r="N243" s="351">
        <v>16.100000000000001</v>
      </c>
      <c r="O243" s="147">
        <v>16.100000000000001</v>
      </c>
      <c r="P243" s="147">
        <v>16.100000000000001</v>
      </c>
      <c r="Q243" s="147">
        <v>16.100000000000001</v>
      </c>
      <c r="R243" s="147">
        <v>16.95</v>
      </c>
      <c r="S243" s="147">
        <v>16.95</v>
      </c>
      <c r="T243" s="147">
        <v>16.95</v>
      </c>
      <c r="U243" s="147">
        <v>16.95</v>
      </c>
      <c r="V243" s="147">
        <v>16.95</v>
      </c>
      <c r="W243" s="147">
        <v>16.95</v>
      </c>
      <c r="X243" s="147">
        <v>16.95</v>
      </c>
      <c r="Y243" s="116">
        <v>16.95</v>
      </c>
      <c r="Z243" s="685">
        <v>0.6</v>
      </c>
      <c r="AA243" s="685">
        <v>0.6</v>
      </c>
      <c r="AB243" s="685">
        <v>0.6</v>
      </c>
      <c r="AC243" s="685">
        <v>0</v>
      </c>
      <c r="AD243" s="685">
        <v>0.75</v>
      </c>
      <c r="AE243" s="685">
        <v>0.75</v>
      </c>
      <c r="AF243" s="685">
        <v>0.75</v>
      </c>
      <c r="AG243" s="685">
        <v>0.75</v>
      </c>
      <c r="AH243" s="685">
        <v>0.75</v>
      </c>
      <c r="AI243" s="685">
        <v>0.75</v>
      </c>
      <c r="AJ243" s="685">
        <v>0.75</v>
      </c>
      <c r="AK243" s="795">
        <v>0.75</v>
      </c>
      <c r="AL243" s="402"/>
      <c r="AM243" s="431">
        <f t="shared" si="150"/>
        <v>0</v>
      </c>
      <c r="AN243" s="402"/>
      <c r="AO243" s="237">
        <f t="shared" si="138"/>
        <v>0</v>
      </c>
      <c r="AP243" s="124"/>
      <c r="AQ243" s="788">
        <f t="shared" si="139"/>
        <v>0</v>
      </c>
      <c r="AR243" s="402"/>
      <c r="AS243" s="431">
        <f t="shared" si="148"/>
        <v>0</v>
      </c>
      <c r="AT243" s="402"/>
      <c r="AU243" s="431">
        <f t="shared" si="140"/>
        <v>0</v>
      </c>
      <c r="AV243" s="402"/>
      <c r="AW243" s="431">
        <f t="shared" si="141"/>
        <v>0</v>
      </c>
      <c r="AX243" s="402"/>
      <c r="AY243" s="431">
        <f t="shared" si="142"/>
        <v>0</v>
      </c>
      <c r="AZ243" s="402"/>
      <c r="BA243" s="431">
        <f t="shared" si="149"/>
        <v>0</v>
      </c>
      <c r="BB243" s="402">
        <v>590</v>
      </c>
      <c r="BC243" s="431">
        <f t="shared" si="144"/>
        <v>442.5</v>
      </c>
      <c r="BD243" s="402">
        <v>526</v>
      </c>
      <c r="BE243" s="431">
        <f t="shared" si="145"/>
        <v>394.5</v>
      </c>
      <c r="BF243" s="402">
        <v>553</v>
      </c>
      <c r="BG243" s="431">
        <f t="shared" si="146"/>
        <v>414.75</v>
      </c>
      <c r="BH243" s="402">
        <v>421</v>
      </c>
      <c r="BI243" s="445">
        <f t="shared" si="147"/>
        <v>315.75</v>
      </c>
      <c r="BJ243" s="934" t="s">
        <v>1736</v>
      </c>
      <c r="BK243" s="932" t="s">
        <v>1727</v>
      </c>
      <c r="BL243" s="932" t="s">
        <v>868</v>
      </c>
      <c r="BM243" s="933" t="s">
        <v>1737</v>
      </c>
    </row>
    <row r="244" spans="1:65" s="612" customFormat="1" ht="14.25" customHeight="1">
      <c r="A244" s="498" t="s">
        <v>1623</v>
      </c>
      <c r="B244" s="130" t="s">
        <v>160</v>
      </c>
      <c r="C244" s="129" t="s">
        <v>87</v>
      </c>
      <c r="D244" s="517" t="s">
        <v>225</v>
      </c>
      <c r="E244" s="518" t="s">
        <v>162</v>
      </c>
      <c r="F244" s="972"/>
      <c r="G244" s="68">
        <v>2025</v>
      </c>
      <c r="H244" s="920" t="s">
        <v>1724</v>
      </c>
      <c r="I244" s="921" t="s">
        <v>165</v>
      </c>
      <c r="J244" s="922">
        <v>16</v>
      </c>
      <c r="K244" s="920" t="s">
        <v>1738</v>
      </c>
      <c r="L244" s="921" t="s">
        <v>1029</v>
      </c>
      <c r="M244" s="923" t="s">
        <v>881</v>
      </c>
      <c r="N244" s="351">
        <v>10.199999999999999</v>
      </c>
      <c r="O244" s="147">
        <v>10.199999999999999</v>
      </c>
      <c r="P244" s="147">
        <v>10.199999999999999</v>
      </c>
      <c r="Q244" s="147">
        <v>10.199999999999999</v>
      </c>
      <c r="R244" s="147">
        <v>11</v>
      </c>
      <c r="S244" s="147">
        <v>11</v>
      </c>
      <c r="T244" s="147">
        <v>11</v>
      </c>
      <c r="U244" s="147">
        <v>11</v>
      </c>
      <c r="V244" s="147">
        <v>11</v>
      </c>
      <c r="W244" s="147">
        <v>11</v>
      </c>
      <c r="X244" s="147">
        <v>11</v>
      </c>
      <c r="Y244" s="116">
        <v>11</v>
      </c>
      <c r="Z244" s="685">
        <v>0.5</v>
      </c>
      <c r="AA244" s="685">
        <v>0.5</v>
      </c>
      <c r="AB244" s="685">
        <v>0.5</v>
      </c>
      <c r="AC244" s="685">
        <v>0</v>
      </c>
      <c r="AD244" s="685">
        <v>0.6</v>
      </c>
      <c r="AE244" s="685">
        <v>0.6</v>
      </c>
      <c r="AF244" s="685">
        <v>0.6</v>
      </c>
      <c r="AG244" s="685">
        <v>0.6</v>
      </c>
      <c r="AH244" s="685">
        <v>0.6</v>
      </c>
      <c r="AI244" s="685">
        <v>0.6</v>
      </c>
      <c r="AJ244" s="685">
        <v>0.6</v>
      </c>
      <c r="AK244" s="795">
        <v>0.6</v>
      </c>
      <c r="AL244" s="402"/>
      <c r="AM244" s="431">
        <f t="shared" si="150"/>
        <v>0</v>
      </c>
      <c r="AN244" s="402"/>
      <c r="AO244" s="237">
        <f t="shared" si="138"/>
        <v>0</v>
      </c>
      <c r="AP244" s="124"/>
      <c r="AQ244" s="788">
        <f t="shared" si="139"/>
        <v>0</v>
      </c>
      <c r="AR244" s="402"/>
      <c r="AS244" s="431">
        <f t="shared" si="148"/>
        <v>0</v>
      </c>
      <c r="AT244" s="402">
        <v>40</v>
      </c>
      <c r="AU244" s="431">
        <f t="shared" si="140"/>
        <v>24</v>
      </c>
      <c r="AV244" s="402"/>
      <c r="AW244" s="431">
        <f t="shared" si="141"/>
        <v>0</v>
      </c>
      <c r="AX244" s="402"/>
      <c r="AY244" s="431">
        <f t="shared" si="142"/>
        <v>0</v>
      </c>
      <c r="AZ244" s="402"/>
      <c r="BA244" s="431">
        <f t="shared" si="149"/>
        <v>0</v>
      </c>
      <c r="BB244" s="402"/>
      <c r="BC244" s="431">
        <f t="shared" si="144"/>
        <v>0</v>
      </c>
      <c r="BD244" s="402"/>
      <c r="BE244" s="431">
        <f t="shared" si="145"/>
        <v>0</v>
      </c>
      <c r="BF244" s="402"/>
      <c r="BG244" s="431">
        <f t="shared" si="146"/>
        <v>0</v>
      </c>
      <c r="BH244" s="402"/>
      <c r="BI244" s="445">
        <f t="shared" si="147"/>
        <v>0</v>
      </c>
      <c r="BJ244" s="931" t="s">
        <v>1739</v>
      </c>
      <c r="BK244" s="932" t="s">
        <v>1727</v>
      </c>
      <c r="BL244" s="932" t="s">
        <v>868</v>
      </c>
      <c r="BM244" s="933" t="s">
        <v>1728</v>
      </c>
    </row>
    <row r="245" spans="1:65" ht="14.25" customHeight="1">
      <c r="A245" s="493" t="s">
        <v>1623</v>
      </c>
      <c r="B245" s="130" t="s">
        <v>160</v>
      </c>
      <c r="C245" s="129" t="s">
        <v>87</v>
      </c>
      <c r="D245" s="517" t="s">
        <v>225</v>
      </c>
      <c r="E245" s="518" t="s">
        <v>162</v>
      </c>
      <c r="F245" s="972"/>
      <c r="G245" s="68">
        <v>2025</v>
      </c>
      <c r="H245" s="921" t="s">
        <v>1724</v>
      </c>
      <c r="I245" s="921" t="s">
        <v>165</v>
      </c>
      <c r="J245" s="922">
        <v>16</v>
      </c>
      <c r="K245" s="921" t="s">
        <v>1740</v>
      </c>
      <c r="L245" s="921" t="s">
        <v>1029</v>
      </c>
      <c r="M245" s="923" t="s">
        <v>881</v>
      </c>
      <c r="N245" s="351">
        <v>16.100000000000001</v>
      </c>
      <c r="O245" s="147">
        <v>16.100000000000001</v>
      </c>
      <c r="P245" s="147">
        <v>16.100000000000001</v>
      </c>
      <c r="Q245" s="147">
        <v>16.100000000000001</v>
      </c>
      <c r="R245" s="147">
        <v>16.95</v>
      </c>
      <c r="S245" s="147">
        <v>16.95</v>
      </c>
      <c r="T245" s="147">
        <v>16.95</v>
      </c>
      <c r="U245" s="147">
        <v>16.95</v>
      </c>
      <c r="V245" s="147">
        <v>16.95</v>
      </c>
      <c r="W245" s="147">
        <v>16.95</v>
      </c>
      <c r="X245" s="147">
        <v>16.95</v>
      </c>
      <c r="Y245" s="116">
        <v>16.95</v>
      </c>
      <c r="Z245" s="685">
        <v>0.6</v>
      </c>
      <c r="AA245" s="685">
        <v>0.6</v>
      </c>
      <c r="AB245" s="685">
        <v>0.6</v>
      </c>
      <c r="AC245" s="685">
        <v>0</v>
      </c>
      <c r="AD245" s="685">
        <v>0.75</v>
      </c>
      <c r="AE245" s="685">
        <v>0.75</v>
      </c>
      <c r="AF245" s="685">
        <v>0.75</v>
      </c>
      <c r="AG245" s="685">
        <v>0.75</v>
      </c>
      <c r="AH245" s="685">
        <v>0.75</v>
      </c>
      <c r="AI245" s="685">
        <v>0.75</v>
      </c>
      <c r="AJ245" s="685">
        <v>0.75</v>
      </c>
      <c r="AK245" s="795">
        <v>0.75</v>
      </c>
      <c r="AL245" s="402"/>
      <c r="AM245" s="431">
        <f t="shared" si="150"/>
        <v>0</v>
      </c>
      <c r="AN245" s="402"/>
      <c r="AO245" s="237">
        <f t="shared" si="138"/>
        <v>0</v>
      </c>
      <c r="AP245" s="124"/>
      <c r="AQ245" s="788">
        <f t="shared" si="139"/>
        <v>0</v>
      </c>
      <c r="AR245" s="402"/>
      <c r="AS245" s="431">
        <f t="shared" si="148"/>
        <v>0</v>
      </c>
      <c r="AT245" s="402">
        <v>40</v>
      </c>
      <c r="AU245" s="431">
        <f t="shared" si="140"/>
        <v>30</v>
      </c>
      <c r="AV245" s="402">
        <v>46</v>
      </c>
      <c r="AW245" s="431">
        <f t="shared" si="141"/>
        <v>34.5</v>
      </c>
      <c r="AX245" s="402">
        <v>6812</v>
      </c>
      <c r="AY245" s="431">
        <f t="shared" si="142"/>
        <v>5109</v>
      </c>
      <c r="AZ245" s="402">
        <v>960</v>
      </c>
      <c r="BA245" s="431">
        <f t="shared" si="149"/>
        <v>720</v>
      </c>
      <c r="BB245" s="402"/>
      <c r="BC245" s="431">
        <f t="shared" si="144"/>
        <v>0</v>
      </c>
      <c r="BD245" s="402"/>
      <c r="BE245" s="431">
        <f t="shared" si="145"/>
        <v>0</v>
      </c>
      <c r="BF245" s="402"/>
      <c r="BG245" s="431">
        <f t="shared" si="146"/>
        <v>0</v>
      </c>
      <c r="BH245" s="402"/>
      <c r="BI245" s="445">
        <f t="shared" si="147"/>
        <v>0</v>
      </c>
      <c r="BJ245" s="934" t="s">
        <v>1741</v>
      </c>
      <c r="BK245" s="932" t="s">
        <v>1727</v>
      </c>
      <c r="BL245" s="932" t="s">
        <v>868</v>
      </c>
      <c r="BM245" s="933" t="s">
        <v>1731</v>
      </c>
    </row>
    <row r="246" spans="1:65" ht="14.25" customHeight="1">
      <c r="A246" s="498" t="s">
        <v>1623</v>
      </c>
      <c r="B246" s="130" t="s">
        <v>160</v>
      </c>
      <c r="C246" s="129" t="s">
        <v>87</v>
      </c>
      <c r="D246" s="517" t="s">
        <v>225</v>
      </c>
      <c r="E246" s="518" t="s">
        <v>162</v>
      </c>
      <c r="F246" s="972"/>
      <c r="G246" s="68">
        <v>2025</v>
      </c>
      <c r="H246" s="920" t="s">
        <v>1724</v>
      </c>
      <c r="I246" s="921" t="s">
        <v>165</v>
      </c>
      <c r="J246" s="922">
        <v>16</v>
      </c>
      <c r="K246" s="920" t="s">
        <v>1732</v>
      </c>
      <c r="L246" s="921" t="s">
        <v>1029</v>
      </c>
      <c r="M246" s="923" t="s">
        <v>881</v>
      </c>
      <c r="N246" s="351">
        <v>10.199999999999999</v>
      </c>
      <c r="O246" s="147">
        <v>10.199999999999999</v>
      </c>
      <c r="P246" s="147">
        <v>10.199999999999999</v>
      </c>
      <c r="Q246" s="147">
        <v>10.199999999999999</v>
      </c>
      <c r="R246" s="147">
        <v>11</v>
      </c>
      <c r="S246" s="147">
        <v>11</v>
      </c>
      <c r="T246" s="147">
        <v>11</v>
      </c>
      <c r="U246" s="147">
        <v>11</v>
      </c>
      <c r="V246" s="147">
        <v>11</v>
      </c>
      <c r="W246" s="147">
        <v>11</v>
      </c>
      <c r="X246" s="147">
        <v>11</v>
      </c>
      <c r="Y246" s="116">
        <v>11</v>
      </c>
      <c r="Z246" s="685">
        <v>0.5</v>
      </c>
      <c r="AA246" s="685">
        <v>0.5</v>
      </c>
      <c r="AB246" s="685">
        <v>0.5</v>
      </c>
      <c r="AC246" s="685">
        <v>0</v>
      </c>
      <c r="AD246" s="685">
        <v>0.6</v>
      </c>
      <c r="AE246" s="685">
        <v>0.6</v>
      </c>
      <c r="AF246" s="685">
        <v>0.6</v>
      </c>
      <c r="AG246" s="685">
        <v>0.6</v>
      </c>
      <c r="AH246" s="685">
        <v>0.6</v>
      </c>
      <c r="AI246" s="685">
        <v>0.6</v>
      </c>
      <c r="AJ246" s="685">
        <v>0.6</v>
      </c>
      <c r="AK246" s="795">
        <v>0.6</v>
      </c>
      <c r="AL246" s="402"/>
      <c r="AM246" s="431">
        <f t="shared" si="150"/>
        <v>0</v>
      </c>
      <c r="AN246" s="402"/>
      <c r="AO246" s="237">
        <f t="shared" si="138"/>
        <v>0</v>
      </c>
      <c r="AP246" s="124"/>
      <c r="AQ246" s="788">
        <f t="shared" si="139"/>
        <v>0</v>
      </c>
      <c r="AR246" s="402"/>
      <c r="AS246" s="431">
        <f t="shared" si="148"/>
        <v>0</v>
      </c>
      <c r="AT246" s="402"/>
      <c r="AU246" s="431">
        <f t="shared" si="140"/>
        <v>0</v>
      </c>
      <c r="AV246" s="402"/>
      <c r="AW246" s="431">
        <f t="shared" si="141"/>
        <v>0</v>
      </c>
      <c r="AX246" s="402"/>
      <c r="AY246" s="431">
        <f t="shared" si="142"/>
        <v>0</v>
      </c>
      <c r="AZ246" s="402"/>
      <c r="BA246" s="431">
        <f t="shared" si="149"/>
        <v>0</v>
      </c>
      <c r="BB246" s="402"/>
      <c r="BC246" s="431">
        <f t="shared" si="144"/>
        <v>0</v>
      </c>
      <c r="BD246" s="402"/>
      <c r="BE246" s="431">
        <f t="shared" si="145"/>
        <v>0</v>
      </c>
      <c r="BF246" s="402"/>
      <c r="BG246" s="431">
        <f t="shared" si="146"/>
        <v>0</v>
      </c>
      <c r="BH246" s="402"/>
      <c r="BI246" s="445">
        <f t="shared" si="147"/>
        <v>0</v>
      </c>
      <c r="BJ246" s="931" t="s">
        <v>1733</v>
      </c>
      <c r="BK246" s="932" t="s">
        <v>1727</v>
      </c>
      <c r="BL246" s="932" t="s">
        <v>868</v>
      </c>
      <c r="BM246" s="933" t="s">
        <v>1734</v>
      </c>
    </row>
    <row r="247" spans="1:65" ht="14.25" customHeight="1">
      <c r="A247" s="493" t="s">
        <v>1623</v>
      </c>
      <c r="B247" s="130" t="s">
        <v>160</v>
      </c>
      <c r="C247" s="129" t="s">
        <v>87</v>
      </c>
      <c r="D247" s="517" t="s">
        <v>225</v>
      </c>
      <c r="E247" s="518" t="s">
        <v>162</v>
      </c>
      <c r="F247" s="972"/>
      <c r="G247" s="68">
        <v>2025</v>
      </c>
      <c r="H247" s="921" t="s">
        <v>1724</v>
      </c>
      <c r="I247" s="921" t="s">
        <v>165</v>
      </c>
      <c r="J247" s="922">
        <v>16</v>
      </c>
      <c r="K247" s="921" t="s">
        <v>1735</v>
      </c>
      <c r="L247" s="921" t="s">
        <v>1029</v>
      </c>
      <c r="M247" s="923" t="s">
        <v>881</v>
      </c>
      <c r="N247" s="351">
        <v>16.100000000000001</v>
      </c>
      <c r="O247" s="147">
        <v>16.100000000000001</v>
      </c>
      <c r="P247" s="147">
        <v>16.100000000000001</v>
      </c>
      <c r="Q247" s="147">
        <v>16.100000000000001</v>
      </c>
      <c r="R247" s="147">
        <v>16.95</v>
      </c>
      <c r="S247" s="147">
        <v>16.95</v>
      </c>
      <c r="T247" s="147">
        <v>16.95</v>
      </c>
      <c r="U247" s="147">
        <v>16.95</v>
      </c>
      <c r="V247" s="147">
        <v>16.95</v>
      </c>
      <c r="W247" s="147">
        <v>16.95</v>
      </c>
      <c r="X247" s="147">
        <v>16.95</v>
      </c>
      <c r="Y247" s="116">
        <v>16.95</v>
      </c>
      <c r="Z247" s="685">
        <v>0.6</v>
      </c>
      <c r="AA247" s="685">
        <v>0.6</v>
      </c>
      <c r="AB247" s="685">
        <v>0.6</v>
      </c>
      <c r="AC247" s="685">
        <v>0</v>
      </c>
      <c r="AD247" s="685">
        <v>0.75</v>
      </c>
      <c r="AE247" s="685">
        <v>0.75</v>
      </c>
      <c r="AF247" s="685">
        <v>0.75</v>
      </c>
      <c r="AG247" s="685">
        <v>0.75</v>
      </c>
      <c r="AH247" s="685">
        <v>0.75</v>
      </c>
      <c r="AI247" s="685">
        <v>0.75</v>
      </c>
      <c r="AJ247" s="685">
        <v>0.75</v>
      </c>
      <c r="AK247" s="795">
        <v>0.75</v>
      </c>
      <c r="AL247" s="402"/>
      <c r="AM247" s="431">
        <f t="shared" si="150"/>
        <v>0</v>
      </c>
      <c r="AN247" s="402"/>
      <c r="AO247" s="237">
        <f t="shared" si="138"/>
        <v>0</v>
      </c>
      <c r="AP247" s="124"/>
      <c r="AQ247" s="788">
        <f t="shared" si="139"/>
        <v>0</v>
      </c>
      <c r="AR247" s="402"/>
      <c r="AS247" s="431">
        <f t="shared" si="148"/>
        <v>0</v>
      </c>
      <c r="AT247" s="402"/>
      <c r="AU247" s="431">
        <f t="shared" si="140"/>
        <v>0</v>
      </c>
      <c r="AV247" s="402"/>
      <c r="AW247" s="431">
        <f t="shared" si="141"/>
        <v>0</v>
      </c>
      <c r="AX247" s="402"/>
      <c r="AY247" s="431">
        <f t="shared" si="142"/>
        <v>0</v>
      </c>
      <c r="AZ247" s="402"/>
      <c r="BA247" s="431">
        <f t="shared" si="149"/>
        <v>0</v>
      </c>
      <c r="BB247" s="402"/>
      <c r="BC247" s="431">
        <f t="shared" si="144"/>
        <v>0</v>
      </c>
      <c r="BD247" s="402"/>
      <c r="BE247" s="431">
        <f t="shared" si="145"/>
        <v>0</v>
      </c>
      <c r="BF247" s="402"/>
      <c r="BG247" s="431">
        <f t="shared" si="146"/>
        <v>0</v>
      </c>
      <c r="BH247" s="402"/>
      <c r="BI247" s="445">
        <f t="shared" si="147"/>
        <v>0</v>
      </c>
      <c r="BJ247" s="934" t="s">
        <v>1736</v>
      </c>
      <c r="BK247" s="932" t="s">
        <v>1727</v>
      </c>
      <c r="BL247" s="932" t="s">
        <v>868</v>
      </c>
      <c r="BM247" s="933" t="s">
        <v>1737</v>
      </c>
    </row>
    <row r="248" spans="1:65" ht="14.25" customHeight="1">
      <c r="A248" s="498" t="s">
        <v>1623</v>
      </c>
      <c r="B248" s="130" t="s">
        <v>160</v>
      </c>
      <c r="C248" s="129" t="s">
        <v>87</v>
      </c>
      <c r="D248" s="517" t="s">
        <v>225</v>
      </c>
      <c r="E248" s="518" t="s">
        <v>162</v>
      </c>
      <c r="F248" s="972"/>
      <c r="G248" s="68">
        <v>2025</v>
      </c>
      <c r="H248" s="920" t="s">
        <v>1717</v>
      </c>
      <c r="I248" s="921" t="s">
        <v>165</v>
      </c>
      <c r="J248" s="922">
        <v>16</v>
      </c>
      <c r="K248" s="920" t="s">
        <v>1742</v>
      </c>
      <c r="L248" s="921" t="s">
        <v>167</v>
      </c>
      <c r="M248" s="923" t="s">
        <v>900</v>
      </c>
      <c r="N248" s="351">
        <v>16.100000000000001</v>
      </c>
      <c r="O248" s="147">
        <v>16.100000000000001</v>
      </c>
      <c r="P248" s="147">
        <v>16.100000000000001</v>
      </c>
      <c r="Q248" s="147">
        <v>16.100000000000001</v>
      </c>
      <c r="R248" s="147">
        <v>16.95</v>
      </c>
      <c r="S248" s="147">
        <v>16.95</v>
      </c>
      <c r="T248" s="147">
        <v>16.95</v>
      </c>
      <c r="U248" s="147">
        <v>16.95</v>
      </c>
      <c r="V248" s="147">
        <v>16.95</v>
      </c>
      <c r="W248" s="147">
        <v>16.95</v>
      </c>
      <c r="X248" s="147">
        <v>16.95</v>
      </c>
      <c r="Y248" s="116">
        <v>16.95</v>
      </c>
      <c r="Z248" s="685">
        <v>0.6</v>
      </c>
      <c r="AA248" s="685">
        <v>0.6</v>
      </c>
      <c r="AB248" s="685">
        <v>0.6</v>
      </c>
      <c r="AC248" s="685">
        <v>0</v>
      </c>
      <c r="AD248" s="685">
        <v>0.75</v>
      </c>
      <c r="AE248" s="685">
        <v>0.75</v>
      </c>
      <c r="AF248" s="685">
        <v>0.75</v>
      </c>
      <c r="AG248" s="685">
        <v>0.75</v>
      </c>
      <c r="AH248" s="685">
        <v>0.75</v>
      </c>
      <c r="AI248" s="685">
        <v>0.75</v>
      </c>
      <c r="AJ248" s="685">
        <v>0.75</v>
      </c>
      <c r="AK248" s="795">
        <v>0.75</v>
      </c>
      <c r="AL248" s="402"/>
      <c r="AM248" s="431">
        <f t="shared" si="150"/>
        <v>0</v>
      </c>
      <c r="AN248" s="402"/>
      <c r="AO248" s="237">
        <f t="shared" si="138"/>
        <v>0</v>
      </c>
      <c r="AP248" s="124"/>
      <c r="AQ248" s="788">
        <f t="shared" si="139"/>
        <v>0</v>
      </c>
      <c r="AR248" s="402"/>
      <c r="AS248" s="431">
        <f t="shared" si="148"/>
        <v>0</v>
      </c>
      <c r="AT248" s="402"/>
      <c r="AU248" s="431">
        <f t="shared" si="140"/>
        <v>0</v>
      </c>
      <c r="AV248" s="402"/>
      <c r="AW248" s="431">
        <f t="shared" si="141"/>
        <v>0</v>
      </c>
      <c r="AX248" s="402"/>
      <c r="AY248" s="431">
        <f t="shared" si="142"/>
        <v>0</v>
      </c>
      <c r="AZ248" s="402"/>
      <c r="BA248" s="431">
        <f t="shared" si="149"/>
        <v>0</v>
      </c>
      <c r="BB248" s="402"/>
      <c r="BC248" s="431">
        <f t="shared" si="144"/>
        <v>0</v>
      </c>
      <c r="BD248" s="402"/>
      <c r="BE248" s="431">
        <f t="shared" si="145"/>
        <v>0</v>
      </c>
      <c r="BF248" s="402"/>
      <c r="BG248" s="431">
        <f t="shared" si="146"/>
        <v>0</v>
      </c>
      <c r="BH248" s="402"/>
      <c r="BI248" s="445">
        <f t="shared" si="147"/>
        <v>0</v>
      </c>
      <c r="BJ248" s="931" t="s">
        <v>1743</v>
      </c>
      <c r="BK248" s="932" t="s">
        <v>1727</v>
      </c>
      <c r="BL248" s="932" t="s">
        <v>868</v>
      </c>
      <c r="BM248" s="933" t="s">
        <v>1744</v>
      </c>
    </row>
    <row r="249" spans="1:65" s="612" customFormat="1" ht="14.25" customHeight="1">
      <c r="A249" s="498" t="s">
        <v>1623</v>
      </c>
      <c r="B249" s="130" t="s">
        <v>160</v>
      </c>
      <c r="C249" s="129" t="s">
        <v>87</v>
      </c>
      <c r="D249" s="517" t="s">
        <v>225</v>
      </c>
      <c r="E249" s="518" t="s">
        <v>162</v>
      </c>
      <c r="F249" s="972"/>
      <c r="G249" s="68">
        <v>2026</v>
      </c>
      <c r="H249" s="921" t="s">
        <v>1717</v>
      </c>
      <c r="I249" s="921" t="s">
        <v>165</v>
      </c>
      <c r="J249" s="922">
        <v>16</v>
      </c>
      <c r="K249" s="920" t="s">
        <v>1745</v>
      </c>
      <c r="L249" s="921" t="s">
        <v>167</v>
      </c>
      <c r="M249" s="923" t="s">
        <v>900</v>
      </c>
      <c r="N249" s="351">
        <v>10.199999999999999</v>
      </c>
      <c r="O249" s="147">
        <v>10.199999999999999</v>
      </c>
      <c r="P249" s="147">
        <v>10.199999999999999</v>
      </c>
      <c r="Q249" s="147">
        <v>10.199999999999999</v>
      </c>
      <c r="R249" s="147">
        <v>11</v>
      </c>
      <c r="S249" s="147">
        <v>11</v>
      </c>
      <c r="T249" s="147">
        <v>11</v>
      </c>
      <c r="U249" s="147">
        <v>11</v>
      </c>
      <c r="V249" s="147">
        <v>11</v>
      </c>
      <c r="W249" s="147">
        <v>11</v>
      </c>
      <c r="X249" s="147">
        <v>11</v>
      </c>
      <c r="Y249" s="116">
        <v>11</v>
      </c>
      <c r="Z249" s="685">
        <v>0.5</v>
      </c>
      <c r="AA249" s="685">
        <v>0.5</v>
      </c>
      <c r="AB249" s="685">
        <v>0.5</v>
      </c>
      <c r="AC249" s="685">
        <v>0</v>
      </c>
      <c r="AD249" s="685">
        <v>0.6</v>
      </c>
      <c r="AE249" s="685">
        <v>0.6</v>
      </c>
      <c r="AF249" s="685">
        <v>0.6</v>
      </c>
      <c r="AG249" s="685">
        <v>0.6</v>
      </c>
      <c r="AH249" s="685">
        <v>0.6</v>
      </c>
      <c r="AI249" s="685">
        <v>0.6</v>
      </c>
      <c r="AJ249" s="685">
        <v>0.6</v>
      </c>
      <c r="AK249" s="795">
        <v>0.6</v>
      </c>
      <c r="AL249" s="402"/>
      <c r="AM249" s="431">
        <f t="shared" si="150"/>
        <v>0</v>
      </c>
      <c r="AN249" s="402"/>
      <c r="AO249" s="237">
        <f t="shared" si="138"/>
        <v>0</v>
      </c>
      <c r="AP249" s="124"/>
      <c r="AQ249" s="788">
        <f t="shared" si="139"/>
        <v>0</v>
      </c>
      <c r="AR249" s="402"/>
      <c r="AS249" s="431">
        <f t="shared" si="148"/>
        <v>0</v>
      </c>
      <c r="AT249" s="402"/>
      <c r="AU249" s="431">
        <f t="shared" si="140"/>
        <v>0</v>
      </c>
      <c r="AV249" s="402"/>
      <c r="AW249" s="431">
        <f t="shared" si="141"/>
        <v>0</v>
      </c>
      <c r="AX249" s="402"/>
      <c r="AY249" s="431">
        <f t="shared" si="142"/>
        <v>0</v>
      </c>
      <c r="AZ249" s="402"/>
      <c r="BA249" s="431">
        <f t="shared" si="149"/>
        <v>0</v>
      </c>
      <c r="BB249" s="402"/>
      <c r="BC249" s="431">
        <f t="shared" si="144"/>
        <v>0</v>
      </c>
      <c r="BD249" s="402"/>
      <c r="BE249" s="431">
        <f t="shared" si="145"/>
        <v>0</v>
      </c>
      <c r="BF249" s="402"/>
      <c r="BG249" s="431">
        <f t="shared" si="146"/>
        <v>0</v>
      </c>
      <c r="BH249" s="402"/>
      <c r="BI249" s="445">
        <f t="shared" si="147"/>
        <v>0</v>
      </c>
      <c r="BJ249" s="931" t="s">
        <v>1746</v>
      </c>
      <c r="BK249" s="932" t="s">
        <v>1727</v>
      </c>
      <c r="BL249" s="932" t="s">
        <v>868</v>
      </c>
      <c r="BM249" s="933" t="s">
        <v>1747</v>
      </c>
    </row>
    <row r="250" spans="1:65" s="612" customFormat="1" ht="14.25" customHeight="1">
      <c r="A250" s="493" t="s">
        <v>1623</v>
      </c>
      <c r="B250" s="130" t="s">
        <v>160</v>
      </c>
      <c r="C250" s="129" t="s">
        <v>87</v>
      </c>
      <c r="D250" s="517" t="s">
        <v>225</v>
      </c>
      <c r="E250" s="518" t="s">
        <v>162</v>
      </c>
      <c r="F250" s="972"/>
      <c r="G250" s="68">
        <v>2026</v>
      </c>
      <c r="H250" s="920" t="s">
        <v>1717</v>
      </c>
      <c r="I250" s="921" t="s">
        <v>165</v>
      </c>
      <c r="J250" s="922">
        <v>16</v>
      </c>
      <c r="K250" s="920" t="s">
        <v>1742</v>
      </c>
      <c r="L250" s="921" t="s">
        <v>878</v>
      </c>
      <c r="M250" s="923" t="s">
        <v>977</v>
      </c>
      <c r="N250" s="351">
        <v>16.100000000000001</v>
      </c>
      <c r="O250" s="147">
        <v>16.100000000000001</v>
      </c>
      <c r="P250" s="147">
        <v>16.100000000000001</v>
      </c>
      <c r="Q250" s="147">
        <v>16.100000000000001</v>
      </c>
      <c r="R250" s="147">
        <v>16.95</v>
      </c>
      <c r="S250" s="147">
        <v>16.95</v>
      </c>
      <c r="T250" s="147">
        <v>16.95</v>
      </c>
      <c r="U250" s="147">
        <v>16.95</v>
      </c>
      <c r="V250" s="147">
        <v>16.95</v>
      </c>
      <c r="W250" s="147">
        <v>16.95</v>
      </c>
      <c r="X250" s="147">
        <v>16.95</v>
      </c>
      <c r="Y250" s="116">
        <v>16.95</v>
      </c>
      <c r="Z250" s="685">
        <v>0.6</v>
      </c>
      <c r="AA250" s="685">
        <v>0.6</v>
      </c>
      <c r="AB250" s="685">
        <v>0.6</v>
      </c>
      <c r="AC250" s="685">
        <v>0</v>
      </c>
      <c r="AD250" s="685">
        <v>0.75</v>
      </c>
      <c r="AE250" s="685">
        <v>0.75</v>
      </c>
      <c r="AF250" s="685">
        <v>0.75</v>
      </c>
      <c r="AG250" s="685">
        <v>0.75</v>
      </c>
      <c r="AH250" s="685">
        <v>0.75</v>
      </c>
      <c r="AI250" s="685">
        <v>0.75</v>
      </c>
      <c r="AJ250" s="685">
        <v>0.75</v>
      </c>
      <c r="AK250" s="795">
        <v>0.75</v>
      </c>
      <c r="AL250" s="402"/>
      <c r="AM250" s="431">
        <f t="shared" si="150"/>
        <v>0</v>
      </c>
      <c r="AN250" s="402"/>
      <c r="AO250" s="237">
        <f t="shared" si="138"/>
        <v>0</v>
      </c>
      <c r="AP250" s="124"/>
      <c r="AQ250" s="788">
        <f t="shared" si="139"/>
        <v>0</v>
      </c>
      <c r="AR250" s="402"/>
      <c r="AS250" s="431">
        <f t="shared" si="148"/>
        <v>0</v>
      </c>
      <c r="AT250" s="402">
        <v>600</v>
      </c>
      <c r="AU250" s="431">
        <f t="shared" si="140"/>
        <v>450</v>
      </c>
      <c r="AV250" s="402">
        <v>12279</v>
      </c>
      <c r="AW250" s="431">
        <f t="shared" si="141"/>
        <v>9209.25</v>
      </c>
      <c r="AX250" s="402">
        <v>9907</v>
      </c>
      <c r="AY250" s="431">
        <f t="shared" si="142"/>
        <v>7430.25</v>
      </c>
      <c r="AZ250" s="402">
        <v>4842</v>
      </c>
      <c r="BA250" s="431">
        <f t="shared" si="149"/>
        <v>3631.5</v>
      </c>
      <c r="BB250" s="402"/>
      <c r="BC250" s="431">
        <f t="shared" si="144"/>
        <v>0</v>
      </c>
      <c r="BD250" s="402"/>
      <c r="BE250" s="431">
        <f t="shared" si="145"/>
        <v>0</v>
      </c>
      <c r="BF250" s="402"/>
      <c r="BG250" s="431">
        <f t="shared" si="146"/>
        <v>0</v>
      </c>
      <c r="BH250" s="402"/>
      <c r="BI250" s="445">
        <f t="shared" si="147"/>
        <v>0</v>
      </c>
      <c r="BJ250" s="931" t="s">
        <v>1743</v>
      </c>
      <c r="BK250" s="932" t="s">
        <v>1727</v>
      </c>
      <c r="BL250" s="932" t="s">
        <v>868</v>
      </c>
      <c r="BM250" s="933" t="s">
        <v>1744</v>
      </c>
    </row>
    <row r="251" spans="1:65" s="612" customFormat="1" ht="14.25" customHeight="1">
      <c r="A251" s="493" t="s">
        <v>1623</v>
      </c>
      <c r="B251" s="130" t="s">
        <v>160</v>
      </c>
      <c r="C251" s="129" t="s">
        <v>87</v>
      </c>
      <c r="D251" s="517" t="s">
        <v>225</v>
      </c>
      <c r="E251" s="518" t="s">
        <v>162</v>
      </c>
      <c r="F251" s="972"/>
      <c r="G251" s="68">
        <v>2026</v>
      </c>
      <c r="H251" s="921" t="s">
        <v>1717</v>
      </c>
      <c r="I251" s="921" t="s">
        <v>165</v>
      </c>
      <c r="J251" s="922">
        <v>16</v>
      </c>
      <c r="K251" s="920" t="s">
        <v>1745</v>
      </c>
      <c r="L251" s="921" t="s">
        <v>878</v>
      </c>
      <c r="M251" s="923" t="s">
        <v>977</v>
      </c>
      <c r="N251" s="351">
        <v>10.199999999999999</v>
      </c>
      <c r="O251" s="147">
        <v>10.199999999999999</v>
      </c>
      <c r="P251" s="147">
        <v>10.199999999999999</v>
      </c>
      <c r="Q251" s="147">
        <v>10.199999999999999</v>
      </c>
      <c r="R251" s="147">
        <v>11</v>
      </c>
      <c r="S251" s="147">
        <v>11</v>
      </c>
      <c r="T251" s="147">
        <v>11</v>
      </c>
      <c r="U251" s="147">
        <v>11</v>
      </c>
      <c r="V251" s="147">
        <v>11</v>
      </c>
      <c r="W251" s="147">
        <v>11</v>
      </c>
      <c r="X251" s="147">
        <v>11</v>
      </c>
      <c r="Y251" s="116">
        <v>11</v>
      </c>
      <c r="Z251" s="685">
        <v>0.5</v>
      </c>
      <c r="AA251" s="685">
        <v>0.5</v>
      </c>
      <c r="AB251" s="685">
        <v>0.5</v>
      </c>
      <c r="AC251" s="685">
        <v>0</v>
      </c>
      <c r="AD251" s="685">
        <v>0.6</v>
      </c>
      <c r="AE251" s="685">
        <v>0.6</v>
      </c>
      <c r="AF251" s="685">
        <v>0.6</v>
      </c>
      <c r="AG251" s="685">
        <v>0.6</v>
      </c>
      <c r="AH251" s="685">
        <v>0.6</v>
      </c>
      <c r="AI251" s="685">
        <v>0.6</v>
      </c>
      <c r="AJ251" s="685">
        <v>0.6</v>
      </c>
      <c r="AK251" s="795">
        <v>0.6</v>
      </c>
      <c r="AL251" s="402"/>
      <c r="AM251" s="431">
        <f t="shared" si="150"/>
        <v>0</v>
      </c>
      <c r="AN251" s="402"/>
      <c r="AO251" s="237">
        <f t="shared" si="138"/>
        <v>0</v>
      </c>
      <c r="AP251" s="124"/>
      <c r="AQ251" s="788">
        <f t="shared" si="139"/>
        <v>0</v>
      </c>
      <c r="AR251" s="402"/>
      <c r="AS251" s="431">
        <f t="shared" si="148"/>
        <v>0</v>
      </c>
      <c r="AT251" s="402">
        <v>240</v>
      </c>
      <c r="AU251" s="431">
        <f t="shared" si="140"/>
        <v>144</v>
      </c>
      <c r="AV251" s="402">
        <v>6342</v>
      </c>
      <c r="AW251" s="431">
        <f t="shared" si="141"/>
        <v>3805.2</v>
      </c>
      <c r="AX251" s="402">
        <v>8016</v>
      </c>
      <c r="AY251" s="431">
        <f t="shared" si="142"/>
        <v>4809.5999999999995</v>
      </c>
      <c r="AZ251" s="402">
        <v>1810</v>
      </c>
      <c r="BA251" s="431">
        <f t="shared" si="149"/>
        <v>1086</v>
      </c>
      <c r="BB251" s="402"/>
      <c r="BC251" s="431">
        <f t="shared" si="144"/>
        <v>0</v>
      </c>
      <c r="BD251" s="402"/>
      <c r="BE251" s="431">
        <f t="shared" si="145"/>
        <v>0</v>
      </c>
      <c r="BF251" s="402"/>
      <c r="BG251" s="431">
        <f t="shared" si="146"/>
        <v>0</v>
      </c>
      <c r="BH251" s="402"/>
      <c r="BI251" s="445">
        <f t="shared" si="147"/>
        <v>0</v>
      </c>
      <c r="BJ251" s="931" t="s">
        <v>1746</v>
      </c>
      <c r="BK251" s="932" t="s">
        <v>1727</v>
      </c>
      <c r="BL251" s="932" t="s">
        <v>868</v>
      </c>
      <c r="BM251" s="933" t="s">
        <v>1747</v>
      </c>
    </row>
    <row r="252" spans="1:65" s="612" customFormat="1" ht="14.25" customHeight="1">
      <c r="A252" s="498" t="s">
        <v>1623</v>
      </c>
      <c r="B252" s="130" t="s">
        <v>160</v>
      </c>
      <c r="C252" s="129" t="s">
        <v>87</v>
      </c>
      <c r="D252" s="517" t="s">
        <v>225</v>
      </c>
      <c r="E252" s="518" t="s">
        <v>162</v>
      </c>
      <c r="F252" s="972"/>
      <c r="G252" s="68"/>
      <c r="H252" s="178"/>
      <c r="I252" s="178"/>
      <c r="J252" s="326"/>
      <c r="K252" s="178"/>
      <c r="L252" s="178"/>
      <c r="M252" s="467"/>
      <c r="N252" s="351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16"/>
      <c r="Z252" s="685"/>
      <c r="AA252" s="685"/>
      <c r="AB252" s="685"/>
      <c r="AC252" s="685"/>
      <c r="AD252" s="685"/>
      <c r="AE252" s="685"/>
      <c r="AF252" s="685"/>
      <c r="AG252" s="685"/>
      <c r="AH252" s="685"/>
      <c r="AI252" s="685"/>
      <c r="AJ252" s="685"/>
      <c r="AK252" s="795"/>
      <c r="AL252" s="402"/>
      <c r="AM252" s="431"/>
      <c r="AN252" s="402"/>
      <c r="AO252" s="237"/>
      <c r="AP252" s="124"/>
      <c r="AQ252" s="788"/>
      <c r="AR252" s="402"/>
      <c r="AS252" s="431"/>
      <c r="AT252" s="402"/>
      <c r="AU252" s="431"/>
      <c r="AV252" s="402"/>
      <c r="AW252" s="431"/>
      <c r="AX252" s="402"/>
      <c r="AY252" s="431"/>
      <c r="AZ252" s="402"/>
      <c r="BA252" s="431"/>
      <c r="BB252" s="402"/>
      <c r="BC252" s="431"/>
      <c r="BD252" s="402"/>
      <c r="BE252" s="431"/>
      <c r="BF252" s="402"/>
      <c r="BG252" s="431"/>
      <c r="BH252" s="402"/>
      <c r="BI252" s="445"/>
      <c r="BJ252" s="317"/>
      <c r="BK252" s="306"/>
      <c r="BL252" s="306"/>
      <c r="BM252" s="146"/>
    </row>
    <row r="253" spans="1:65" s="612" customFormat="1" ht="14.25" customHeight="1">
      <c r="A253" s="493" t="s">
        <v>1623</v>
      </c>
      <c r="B253" s="130" t="s">
        <v>160</v>
      </c>
      <c r="C253" s="129" t="s">
        <v>87</v>
      </c>
      <c r="D253" s="517" t="s">
        <v>225</v>
      </c>
      <c r="E253" s="518" t="s">
        <v>162</v>
      </c>
      <c r="F253" s="972"/>
      <c r="G253" s="68"/>
      <c r="H253" s="178"/>
      <c r="I253" s="178"/>
      <c r="J253" s="326"/>
      <c r="K253" s="169"/>
      <c r="L253" s="178"/>
      <c r="M253" s="467"/>
      <c r="N253" s="351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16"/>
      <c r="Z253" s="685"/>
      <c r="AA253" s="685"/>
      <c r="AB253" s="685"/>
      <c r="AC253" s="685"/>
      <c r="AD253" s="685"/>
      <c r="AE253" s="685"/>
      <c r="AF253" s="685"/>
      <c r="AG253" s="685"/>
      <c r="AH253" s="685"/>
      <c r="AI253" s="685"/>
      <c r="AJ253" s="685"/>
      <c r="AK253" s="795"/>
      <c r="AL253" s="402"/>
      <c r="AM253" s="431"/>
      <c r="AN253" s="402"/>
      <c r="AO253" s="237"/>
      <c r="AP253" s="124"/>
      <c r="AQ253" s="788"/>
      <c r="AR253" s="402"/>
      <c r="AS253" s="431"/>
      <c r="AT253" s="402"/>
      <c r="AU253" s="431"/>
      <c r="AV253" s="402"/>
      <c r="AW253" s="431"/>
      <c r="AX253" s="402"/>
      <c r="AY253" s="431"/>
      <c r="AZ253" s="402"/>
      <c r="BA253" s="431"/>
      <c r="BB253" s="402"/>
      <c r="BC253" s="431"/>
      <c r="BD253" s="402"/>
      <c r="BE253" s="431"/>
      <c r="BF253" s="402"/>
      <c r="BG253" s="431"/>
      <c r="BH253" s="402"/>
      <c r="BI253" s="445"/>
      <c r="BJ253" s="317"/>
      <c r="BK253" s="306"/>
      <c r="BL253" s="306"/>
      <c r="BM253" s="146"/>
    </row>
    <row r="254" spans="1:65" ht="14.25" customHeight="1" thickBot="1">
      <c r="A254" s="493" t="s">
        <v>1623</v>
      </c>
      <c r="B254" s="508" t="s">
        <v>160</v>
      </c>
      <c r="C254" s="509" t="s">
        <v>87</v>
      </c>
      <c r="D254" s="517" t="s">
        <v>225</v>
      </c>
      <c r="E254" s="518" t="s">
        <v>162</v>
      </c>
      <c r="F254" s="972"/>
      <c r="G254" s="92"/>
      <c r="H254" s="184"/>
      <c r="I254" s="184"/>
      <c r="J254" s="660"/>
      <c r="K254" s="184"/>
      <c r="L254" s="184"/>
      <c r="M254" s="652"/>
      <c r="N254" s="361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111"/>
      <c r="Z254" s="85"/>
      <c r="AA254" s="85"/>
      <c r="AB254" s="85"/>
      <c r="AC254" s="83"/>
      <c r="AD254" s="83"/>
      <c r="AE254" s="83"/>
      <c r="AF254" s="796"/>
      <c r="AG254" s="85"/>
      <c r="AH254" s="85"/>
      <c r="AI254" s="85"/>
      <c r="AJ254" s="85"/>
      <c r="AK254" s="668"/>
      <c r="AL254" s="814"/>
      <c r="AM254" s="432"/>
      <c r="AN254" s="814"/>
      <c r="AO254" s="440"/>
      <c r="AP254" s="405"/>
      <c r="AQ254" s="432"/>
      <c r="AR254" s="814"/>
      <c r="AS254" s="432"/>
      <c r="AT254" s="814"/>
      <c r="AU254" s="432"/>
      <c r="AV254" s="814"/>
      <c r="AW254" s="432"/>
      <c r="AX254" s="814"/>
      <c r="AY254" s="432"/>
      <c r="AZ254" s="814"/>
      <c r="BA254" s="432"/>
      <c r="BB254" s="814"/>
      <c r="BC254" s="432"/>
      <c r="BD254" s="814"/>
      <c r="BE254" s="432"/>
      <c r="BF254" s="814"/>
      <c r="BG254" s="432"/>
      <c r="BH254" s="814"/>
      <c r="BI254" s="446"/>
      <c r="BK254" s="599"/>
      <c r="BL254" s="599"/>
      <c r="BM254" s="599"/>
    </row>
    <row r="255" spans="1:65" ht="14.25" customHeight="1">
      <c r="A255" s="498" t="s">
        <v>1623</v>
      </c>
      <c r="B255" s="130" t="s">
        <v>746</v>
      </c>
      <c r="C255" s="611" t="s">
        <v>87</v>
      </c>
      <c r="D255" s="706" t="s">
        <v>357</v>
      </c>
      <c r="E255" s="707" t="s">
        <v>357</v>
      </c>
      <c r="F255" s="965" t="s">
        <v>358</v>
      </c>
      <c r="G255" s="708">
        <v>2021</v>
      </c>
      <c r="H255" s="187" t="s">
        <v>750</v>
      </c>
      <c r="I255" s="187" t="s">
        <v>204</v>
      </c>
      <c r="J255" s="331" t="s">
        <v>196</v>
      </c>
      <c r="K255" s="187" t="s">
        <v>218</v>
      </c>
      <c r="L255" s="187" t="s">
        <v>1182</v>
      </c>
      <c r="M255" s="327" t="s">
        <v>1183</v>
      </c>
      <c r="N255" s="55">
        <v>9.49</v>
      </c>
      <c r="O255" s="55">
        <v>9.49</v>
      </c>
      <c r="P255" s="55">
        <v>9.49</v>
      </c>
      <c r="Q255" s="55">
        <v>9.49</v>
      </c>
      <c r="R255" s="55">
        <v>9.49</v>
      </c>
      <c r="S255" s="55">
        <v>9.49</v>
      </c>
      <c r="T255" s="55">
        <v>9.49</v>
      </c>
      <c r="U255" s="55">
        <v>9.49</v>
      </c>
      <c r="V255" s="55">
        <v>9.49</v>
      </c>
      <c r="W255" s="55">
        <v>9.49</v>
      </c>
      <c r="X255" s="55">
        <v>9.49</v>
      </c>
      <c r="Y255" s="55">
        <v>9.49</v>
      </c>
      <c r="Z255" s="147">
        <v>0.2</v>
      </c>
      <c r="AA255" s="147">
        <v>0.2</v>
      </c>
      <c r="AB255" s="147">
        <v>0.2</v>
      </c>
      <c r="AC255" s="147">
        <v>0.2</v>
      </c>
      <c r="AD255" s="147">
        <v>0.2</v>
      </c>
      <c r="AE255" s="147">
        <v>0.2</v>
      </c>
      <c r="AF255" s="147">
        <v>0.2</v>
      </c>
      <c r="AG255" s="147">
        <v>0.2</v>
      </c>
      <c r="AH255" s="147">
        <v>0.2</v>
      </c>
      <c r="AI255" s="147">
        <v>0.2</v>
      </c>
      <c r="AJ255" s="147">
        <v>0.2</v>
      </c>
      <c r="AK255" s="147">
        <v>0.2</v>
      </c>
      <c r="AL255" s="420">
        <v>3540</v>
      </c>
      <c r="AM255" s="431">
        <f t="shared" si="137"/>
        <v>708</v>
      </c>
      <c r="AN255" s="385">
        <v>13260</v>
      </c>
      <c r="AO255" s="237">
        <f t="shared" ref="AO255:AO289" si="151">AA255*AN255</f>
        <v>2652</v>
      </c>
      <c r="AP255" s="96">
        <v>3420</v>
      </c>
      <c r="AQ255" s="431">
        <f t="shared" ref="AQ255:AQ289" si="152">AB255*AP255</f>
        <v>684</v>
      </c>
      <c r="AR255" s="935">
        <v>6000</v>
      </c>
      <c r="AS255" s="431">
        <f t="shared" ref="AS255:AS289" si="153">AC255*AR255</f>
        <v>1200</v>
      </c>
      <c r="AT255" s="385">
        <v>5980</v>
      </c>
      <c r="AU255" s="431">
        <f t="shared" ref="AU255:AU289" si="154">AD255*AT255</f>
        <v>1196</v>
      </c>
      <c r="AV255" s="386">
        <v>6040</v>
      </c>
      <c r="AW255" s="431">
        <f t="shared" ref="AW255:AW289" si="155">AE255*AV255</f>
        <v>1208</v>
      </c>
      <c r="AX255" s="386">
        <v>2320</v>
      </c>
      <c r="AY255" s="431">
        <f t="shared" ref="AY255:AY289" si="156">AF255*AX255</f>
        <v>464</v>
      </c>
      <c r="AZ255" s="386">
        <v>2320</v>
      </c>
      <c r="BA255" s="431">
        <f>AG255*AZ255</f>
        <v>464</v>
      </c>
      <c r="BB255" s="385">
        <v>2580</v>
      </c>
      <c r="BC255" s="431">
        <f>AH255*BB255</f>
        <v>516</v>
      </c>
      <c r="BD255" s="386">
        <v>2440</v>
      </c>
      <c r="BE255" s="431">
        <f t="shared" ref="BE255:BE289" si="157">AI255*BD255</f>
        <v>488</v>
      </c>
      <c r="BF255" s="386">
        <v>2000</v>
      </c>
      <c r="BG255" s="431">
        <f t="shared" ref="BG255:BG289" si="158">AJ255*BF255</f>
        <v>400</v>
      </c>
      <c r="BH255" s="385">
        <v>1000</v>
      </c>
      <c r="BI255" s="445">
        <f t="shared" ref="BI255:BI289" si="159">AK255*BH255</f>
        <v>200</v>
      </c>
      <c r="BJ255" s="77" t="s">
        <v>1184</v>
      </c>
      <c r="BK255" s="599" t="s">
        <v>1185</v>
      </c>
      <c r="BL255" s="599" t="s">
        <v>1186</v>
      </c>
      <c r="BM255" s="306" t="s">
        <v>1187</v>
      </c>
    </row>
    <row r="256" spans="1:65" ht="14.25" customHeight="1">
      <c r="A256" s="493" t="s">
        <v>1623</v>
      </c>
      <c r="B256" s="130" t="s">
        <v>746</v>
      </c>
      <c r="C256" s="614" t="s">
        <v>87</v>
      </c>
      <c r="D256" s="549" t="s">
        <v>357</v>
      </c>
      <c r="E256" s="550" t="s">
        <v>357</v>
      </c>
      <c r="F256" s="966"/>
      <c r="G256" s="214">
        <v>2021</v>
      </c>
      <c r="H256" s="176" t="s">
        <v>750</v>
      </c>
      <c r="I256" s="176" t="s">
        <v>204</v>
      </c>
      <c r="J256" s="330" t="s">
        <v>196</v>
      </c>
      <c r="K256" s="176" t="s">
        <v>218</v>
      </c>
      <c r="L256" s="176" t="s">
        <v>1188</v>
      </c>
      <c r="M256" s="327" t="s">
        <v>1189</v>
      </c>
      <c r="N256" s="55">
        <v>9.49</v>
      </c>
      <c r="O256" s="55">
        <v>9.49</v>
      </c>
      <c r="P256" s="55">
        <v>9.49</v>
      </c>
      <c r="Q256" s="55">
        <v>9.49</v>
      </c>
      <c r="R256" s="55">
        <v>9.49</v>
      </c>
      <c r="S256" s="55">
        <v>9.49</v>
      </c>
      <c r="T256" s="55">
        <v>9.49</v>
      </c>
      <c r="U256" s="55">
        <v>9.49</v>
      </c>
      <c r="V256" s="55">
        <v>9.49</v>
      </c>
      <c r="W256" s="55">
        <v>9.49</v>
      </c>
      <c r="X256" s="55">
        <v>9.49</v>
      </c>
      <c r="Y256" s="55">
        <v>9.49</v>
      </c>
      <c r="Z256" s="147">
        <v>0.2</v>
      </c>
      <c r="AA256" s="147">
        <v>0.2</v>
      </c>
      <c r="AB256" s="147">
        <v>0.2</v>
      </c>
      <c r="AC256" s="147">
        <v>0.2</v>
      </c>
      <c r="AD256" s="147">
        <v>0.2</v>
      </c>
      <c r="AE256" s="147">
        <v>0.2</v>
      </c>
      <c r="AF256" s="147">
        <v>0.2</v>
      </c>
      <c r="AG256" s="147">
        <v>0.2</v>
      </c>
      <c r="AH256" s="147">
        <v>0.2</v>
      </c>
      <c r="AI256" s="147">
        <v>0.2</v>
      </c>
      <c r="AJ256" s="147">
        <v>0.2</v>
      </c>
      <c r="AK256" s="147">
        <v>0.2</v>
      </c>
      <c r="AL256" s="420">
        <v>0</v>
      </c>
      <c r="AM256" s="431">
        <f t="shared" si="137"/>
        <v>0</v>
      </c>
      <c r="AN256" s="385">
        <v>1152</v>
      </c>
      <c r="AO256" s="237">
        <f t="shared" si="151"/>
        <v>230.4</v>
      </c>
      <c r="AP256" s="96">
        <v>2304</v>
      </c>
      <c r="AQ256" s="431">
        <f t="shared" si="152"/>
        <v>460.8</v>
      </c>
      <c r="AR256" s="935">
        <v>2304</v>
      </c>
      <c r="AS256" s="431">
        <f t="shared" si="153"/>
        <v>460.8</v>
      </c>
      <c r="AT256" s="385">
        <v>0</v>
      </c>
      <c r="AU256" s="431">
        <f t="shared" si="154"/>
        <v>0</v>
      </c>
      <c r="AV256" s="386">
        <v>0</v>
      </c>
      <c r="AW256" s="431">
        <f t="shared" si="155"/>
        <v>0</v>
      </c>
      <c r="AX256" s="386">
        <v>0</v>
      </c>
      <c r="AY256" s="431">
        <f t="shared" si="156"/>
        <v>0</v>
      </c>
      <c r="AZ256" s="386">
        <v>1152</v>
      </c>
      <c r="BA256" s="431">
        <f>AG256*AZ256</f>
        <v>230.4</v>
      </c>
      <c r="BB256" s="385">
        <v>1152</v>
      </c>
      <c r="BC256" s="431">
        <f>AH256*BB256</f>
        <v>230.4</v>
      </c>
      <c r="BD256" s="386">
        <v>0</v>
      </c>
      <c r="BE256" s="431">
        <f t="shared" si="157"/>
        <v>0</v>
      </c>
      <c r="BF256" s="386">
        <v>0</v>
      </c>
      <c r="BG256" s="431">
        <f t="shared" si="158"/>
        <v>0</v>
      </c>
      <c r="BH256" s="385">
        <v>0</v>
      </c>
      <c r="BI256" s="445">
        <f t="shared" si="159"/>
        <v>0</v>
      </c>
      <c r="BJ256" s="77" t="s">
        <v>1190</v>
      </c>
      <c r="BK256" s="599" t="s">
        <v>1185</v>
      </c>
      <c r="BL256" s="715" t="s">
        <v>1191</v>
      </c>
      <c r="BM256" s="306" t="s">
        <v>1192</v>
      </c>
    </row>
    <row r="257" spans="1:65" ht="14.25" customHeight="1">
      <c r="A257" s="498" t="s">
        <v>1623</v>
      </c>
      <c r="B257" s="130" t="s">
        <v>746</v>
      </c>
      <c r="C257" s="614" t="s">
        <v>87</v>
      </c>
      <c r="D257" s="549" t="s">
        <v>357</v>
      </c>
      <c r="E257" s="550" t="s">
        <v>357</v>
      </c>
      <c r="F257" s="966"/>
      <c r="G257" s="214">
        <v>2021</v>
      </c>
      <c r="H257" s="176" t="s">
        <v>750</v>
      </c>
      <c r="I257" s="176" t="s">
        <v>204</v>
      </c>
      <c r="J257" s="330" t="s">
        <v>196</v>
      </c>
      <c r="K257" s="176" t="s">
        <v>218</v>
      </c>
      <c r="L257" s="176" t="s">
        <v>1188</v>
      </c>
      <c r="M257" s="327" t="s">
        <v>1189</v>
      </c>
      <c r="N257" s="55">
        <v>9.49</v>
      </c>
      <c r="O257" s="55">
        <v>9.49</v>
      </c>
      <c r="P257" s="55">
        <v>9.49</v>
      </c>
      <c r="Q257" s="55">
        <v>9.49</v>
      </c>
      <c r="R257" s="55">
        <v>9.49</v>
      </c>
      <c r="S257" s="55">
        <v>9.49</v>
      </c>
      <c r="T257" s="55">
        <v>9.49</v>
      </c>
      <c r="U257" s="55">
        <v>9.49</v>
      </c>
      <c r="V257" s="55">
        <v>9.49</v>
      </c>
      <c r="W257" s="55">
        <v>9.49</v>
      </c>
      <c r="X257" s="55">
        <v>9.49</v>
      </c>
      <c r="Y257" s="55">
        <v>9.49</v>
      </c>
      <c r="Z257" s="147">
        <v>0.2</v>
      </c>
      <c r="AA257" s="147">
        <v>0.2</v>
      </c>
      <c r="AB257" s="147">
        <v>0.2</v>
      </c>
      <c r="AC257" s="147">
        <v>0.2</v>
      </c>
      <c r="AD257" s="147">
        <v>0.2</v>
      </c>
      <c r="AE257" s="147">
        <v>0.2</v>
      </c>
      <c r="AF257" s="147">
        <v>0.2</v>
      </c>
      <c r="AG257" s="147">
        <v>0.2</v>
      </c>
      <c r="AH257" s="147">
        <v>0.2</v>
      </c>
      <c r="AI257" s="147">
        <v>0.2</v>
      </c>
      <c r="AJ257" s="147">
        <v>0.2</v>
      </c>
      <c r="AK257" s="147">
        <v>0.2</v>
      </c>
      <c r="AL257" s="420">
        <v>0</v>
      </c>
      <c r="AM257" s="431">
        <f t="shared" si="137"/>
        <v>0</v>
      </c>
      <c r="AN257" s="385">
        <v>0</v>
      </c>
      <c r="AO257" s="237">
        <f t="shared" si="151"/>
        <v>0</v>
      </c>
      <c r="AP257" s="96">
        <v>0</v>
      </c>
      <c r="AQ257" s="445">
        <f t="shared" si="152"/>
        <v>0</v>
      </c>
      <c r="AR257" s="935">
        <v>1152</v>
      </c>
      <c r="AS257" s="431">
        <f t="shared" si="153"/>
        <v>230.4</v>
      </c>
      <c r="AT257" s="385">
        <v>1152</v>
      </c>
      <c r="AU257" s="431">
        <f t="shared" si="154"/>
        <v>230.4</v>
      </c>
      <c r="AV257" s="386">
        <v>0</v>
      </c>
      <c r="AW257" s="431">
        <f t="shared" si="155"/>
        <v>0</v>
      </c>
      <c r="AX257" s="386">
        <v>1152</v>
      </c>
      <c r="AY257" s="431">
        <f t="shared" si="156"/>
        <v>230.4</v>
      </c>
      <c r="AZ257" s="386">
        <v>1152</v>
      </c>
      <c r="BA257" s="431">
        <f>AG257*AZ257</f>
        <v>230.4</v>
      </c>
      <c r="BB257" s="385">
        <v>0</v>
      </c>
      <c r="BC257" s="431">
        <f>AH257*BB257</f>
        <v>0</v>
      </c>
      <c r="BD257" s="386">
        <v>1152</v>
      </c>
      <c r="BE257" s="431">
        <f t="shared" si="157"/>
        <v>230.4</v>
      </c>
      <c r="BF257" s="386">
        <v>0</v>
      </c>
      <c r="BG257" s="431">
        <f t="shared" si="158"/>
        <v>0</v>
      </c>
      <c r="BH257" s="385">
        <v>0</v>
      </c>
      <c r="BI257" s="445">
        <f t="shared" si="159"/>
        <v>0</v>
      </c>
      <c r="BJ257" s="77" t="s">
        <v>1193</v>
      </c>
      <c r="BK257" s="599" t="s">
        <v>1185</v>
      </c>
      <c r="BL257" s="599" t="s">
        <v>1194</v>
      </c>
      <c r="BM257" s="306" t="s">
        <v>1195</v>
      </c>
    </row>
    <row r="258" spans="1:65" ht="14.25" customHeight="1">
      <c r="A258" s="493" t="s">
        <v>1623</v>
      </c>
      <c r="B258" s="130" t="s">
        <v>746</v>
      </c>
      <c r="C258" s="610" t="s">
        <v>87</v>
      </c>
      <c r="D258" s="549" t="s">
        <v>357</v>
      </c>
      <c r="E258" s="550" t="s">
        <v>357</v>
      </c>
      <c r="F258" s="966"/>
      <c r="G258" s="214">
        <v>2021</v>
      </c>
      <c r="H258" s="176" t="s">
        <v>752</v>
      </c>
      <c r="I258" s="176" t="s">
        <v>204</v>
      </c>
      <c r="J258" s="330" t="s">
        <v>196</v>
      </c>
      <c r="K258" s="176" t="s">
        <v>218</v>
      </c>
      <c r="L258" s="176" t="s">
        <v>167</v>
      </c>
      <c r="M258" s="327" t="s">
        <v>866</v>
      </c>
      <c r="N258" s="55">
        <v>9.4</v>
      </c>
      <c r="O258" s="55">
        <v>9.4</v>
      </c>
      <c r="P258" s="55">
        <v>9.4</v>
      </c>
      <c r="Q258" s="55">
        <v>9.4</v>
      </c>
      <c r="R258" s="55">
        <v>9.4</v>
      </c>
      <c r="S258" s="55">
        <v>9.4</v>
      </c>
      <c r="T258" s="55">
        <v>9.4</v>
      </c>
      <c r="U258" s="55">
        <v>9.4</v>
      </c>
      <c r="V258" s="55">
        <v>9.4</v>
      </c>
      <c r="W258" s="55">
        <v>9.4</v>
      </c>
      <c r="X258" s="55">
        <v>9.4</v>
      </c>
      <c r="Y258" s="55">
        <v>9.4</v>
      </c>
      <c r="Z258" s="147">
        <v>0.2</v>
      </c>
      <c r="AA258" s="147">
        <v>0.2</v>
      </c>
      <c r="AB258" s="147">
        <v>0.2</v>
      </c>
      <c r="AC258" s="147">
        <v>0.2</v>
      </c>
      <c r="AD258" s="147">
        <v>0.2</v>
      </c>
      <c r="AE258" s="147">
        <v>0.2</v>
      </c>
      <c r="AF258" s="147">
        <v>0.2</v>
      </c>
      <c r="AG258" s="147">
        <v>0.2</v>
      </c>
      <c r="AH258" s="147">
        <v>0.2</v>
      </c>
      <c r="AI258" s="147">
        <v>0.2</v>
      </c>
      <c r="AJ258" s="147">
        <v>0.2</v>
      </c>
      <c r="AK258" s="147">
        <v>0.2</v>
      </c>
      <c r="AL258" s="420">
        <v>0</v>
      </c>
      <c r="AM258" s="431">
        <f t="shared" si="137"/>
        <v>0</v>
      </c>
      <c r="AN258" s="385">
        <v>0</v>
      </c>
      <c r="AO258" s="237">
        <f t="shared" si="151"/>
        <v>0</v>
      </c>
      <c r="AP258" s="96">
        <v>0</v>
      </c>
      <c r="AQ258" s="431">
        <f t="shared" si="152"/>
        <v>0</v>
      </c>
      <c r="AR258" s="935">
        <v>0</v>
      </c>
      <c r="AS258" s="431">
        <f t="shared" si="153"/>
        <v>0</v>
      </c>
      <c r="AT258" s="385">
        <v>0</v>
      </c>
      <c r="AU258" s="431">
        <f t="shared" si="154"/>
        <v>0</v>
      </c>
      <c r="AV258" s="386">
        <v>0</v>
      </c>
      <c r="AW258" s="431">
        <f t="shared" si="155"/>
        <v>0</v>
      </c>
      <c r="AX258" s="386">
        <v>0</v>
      </c>
      <c r="AY258" s="431">
        <f t="shared" si="156"/>
        <v>0</v>
      </c>
      <c r="AZ258" s="386">
        <v>0</v>
      </c>
      <c r="BA258" s="431">
        <f>AG258*AZ258</f>
        <v>0</v>
      </c>
      <c r="BB258" s="385">
        <v>0</v>
      </c>
      <c r="BC258" s="431">
        <f>AH258*BB258</f>
        <v>0</v>
      </c>
      <c r="BD258" s="386">
        <v>0</v>
      </c>
      <c r="BE258" s="431">
        <f t="shared" si="157"/>
        <v>0</v>
      </c>
      <c r="BF258" s="386">
        <v>0</v>
      </c>
      <c r="BG258" s="431">
        <f t="shared" si="158"/>
        <v>0</v>
      </c>
      <c r="BH258" s="385">
        <v>0</v>
      </c>
      <c r="BI258" s="445">
        <f t="shared" si="159"/>
        <v>0</v>
      </c>
      <c r="BJ258" s="77" t="s">
        <v>1196</v>
      </c>
      <c r="BK258" s="599" t="s">
        <v>1197</v>
      </c>
      <c r="BL258" s="599" t="s">
        <v>506</v>
      </c>
      <c r="BM258" s="306" t="s">
        <v>1198</v>
      </c>
    </row>
    <row r="259" spans="1:65" ht="14.25" customHeight="1">
      <c r="A259" s="498" t="s">
        <v>1623</v>
      </c>
      <c r="B259" s="130" t="s">
        <v>746</v>
      </c>
      <c r="C259" s="543" t="s">
        <v>87</v>
      </c>
      <c r="D259" s="549" t="s">
        <v>357</v>
      </c>
      <c r="E259" s="550" t="s">
        <v>357</v>
      </c>
      <c r="F259" s="966"/>
      <c r="G259" s="214">
        <v>2021</v>
      </c>
      <c r="H259" s="176" t="s">
        <v>752</v>
      </c>
      <c r="I259" s="176" t="s">
        <v>204</v>
      </c>
      <c r="J259" s="330" t="s">
        <v>196</v>
      </c>
      <c r="K259" s="169" t="s">
        <v>218</v>
      </c>
      <c r="L259" s="176" t="s">
        <v>167</v>
      </c>
      <c r="M259" s="327" t="s">
        <v>1199</v>
      </c>
      <c r="N259" s="55">
        <v>9.3800000000000008</v>
      </c>
      <c r="O259" s="55">
        <v>9.3800000000000008</v>
      </c>
      <c r="P259" s="55">
        <v>9.3800000000000008</v>
      </c>
      <c r="Q259" s="55">
        <v>9.3800000000000008</v>
      </c>
      <c r="R259" s="55">
        <v>9.3800000000000008</v>
      </c>
      <c r="S259" s="55">
        <v>9.3800000000000008</v>
      </c>
      <c r="T259" s="55">
        <v>9.3800000000000008</v>
      </c>
      <c r="U259" s="55">
        <v>9.3800000000000008</v>
      </c>
      <c r="V259" s="55">
        <v>9.3800000000000008</v>
      </c>
      <c r="W259" s="55">
        <v>9.3800000000000008</v>
      </c>
      <c r="X259" s="55">
        <v>9.3800000000000008</v>
      </c>
      <c r="Y259" s="55">
        <v>9.3800000000000008</v>
      </c>
      <c r="Z259" s="147">
        <v>0.2</v>
      </c>
      <c r="AA259" s="147">
        <v>0.2</v>
      </c>
      <c r="AB259" s="147">
        <v>0.2</v>
      </c>
      <c r="AC259" s="147">
        <v>0.2</v>
      </c>
      <c r="AD259" s="147">
        <v>0.2</v>
      </c>
      <c r="AE259" s="147">
        <v>0.2</v>
      </c>
      <c r="AF259" s="147">
        <v>0.2</v>
      </c>
      <c r="AG259" s="147">
        <v>0.2</v>
      </c>
      <c r="AH259" s="147">
        <v>0.2</v>
      </c>
      <c r="AI259" s="147">
        <v>0.2</v>
      </c>
      <c r="AJ259" s="147">
        <v>0.2</v>
      </c>
      <c r="AK259" s="147">
        <v>0.2</v>
      </c>
      <c r="AL259" s="420">
        <v>2400</v>
      </c>
      <c r="AM259" s="431">
        <f t="shared" si="137"/>
        <v>480</v>
      </c>
      <c r="AN259" s="385">
        <v>0</v>
      </c>
      <c r="AO259" s="237">
        <f t="shared" si="151"/>
        <v>0</v>
      </c>
      <c r="AP259" s="96">
        <v>0</v>
      </c>
      <c r="AQ259" s="431">
        <f t="shared" si="152"/>
        <v>0</v>
      </c>
      <c r="AR259" s="935">
        <v>0</v>
      </c>
      <c r="AS259" s="431">
        <f t="shared" si="153"/>
        <v>0</v>
      </c>
      <c r="AT259" s="385">
        <v>0</v>
      </c>
      <c r="AU259" s="431">
        <f t="shared" si="154"/>
        <v>0</v>
      </c>
      <c r="AV259" s="386">
        <v>4800</v>
      </c>
      <c r="AW259" s="431">
        <f t="shared" si="155"/>
        <v>960</v>
      </c>
      <c r="AX259" s="386">
        <v>2400</v>
      </c>
      <c r="AY259" s="431">
        <f t="shared" si="156"/>
        <v>480</v>
      </c>
      <c r="AZ259" s="386">
        <v>2400</v>
      </c>
      <c r="BA259" s="431">
        <f>AG259*AZ259</f>
        <v>480</v>
      </c>
      <c r="BB259" s="385">
        <v>2400</v>
      </c>
      <c r="BC259" s="431">
        <f>AH259*BB259</f>
        <v>480</v>
      </c>
      <c r="BD259" s="386">
        <v>0</v>
      </c>
      <c r="BE259" s="431">
        <f t="shared" si="157"/>
        <v>0</v>
      </c>
      <c r="BF259" s="386">
        <v>2000</v>
      </c>
      <c r="BG259" s="431">
        <f t="shared" si="158"/>
        <v>400</v>
      </c>
      <c r="BH259" s="385">
        <v>2000</v>
      </c>
      <c r="BI259" s="445">
        <f t="shared" si="159"/>
        <v>400</v>
      </c>
      <c r="BJ259" s="77" t="s">
        <v>1200</v>
      </c>
      <c r="BK259" s="599" t="s">
        <v>1201</v>
      </c>
      <c r="BL259" s="599" t="s">
        <v>754</v>
      </c>
      <c r="BM259" s="306" t="s">
        <v>1200</v>
      </c>
    </row>
    <row r="260" spans="1:65" ht="14.25" customHeight="1">
      <c r="A260" s="493" t="s">
        <v>1623</v>
      </c>
      <c r="B260" s="130" t="s">
        <v>746</v>
      </c>
      <c r="C260" s="543" t="s">
        <v>87</v>
      </c>
      <c r="D260" s="549" t="s">
        <v>357</v>
      </c>
      <c r="E260" s="550" t="s">
        <v>357</v>
      </c>
      <c r="F260" s="966"/>
      <c r="G260" s="214">
        <v>2021</v>
      </c>
      <c r="H260" s="176" t="s">
        <v>752</v>
      </c>
      <c r="I260" s="176" t="s">
        <v>204</v>
      </c>
      <c r="J260" s="330" t="s">
        <v>196</v>
      </c>
      <c r="K260" s="169" t="s">
        <v>218</v>
      </c>
      <c r="L260" s="176" t="s">
        <v>1748</v>
      </c>
      <c r="M260" s="327" t="s">
        <v>1749</v>
      </c>
      <c r="N260" s="55">
        <v>9.4600000000000009</v>
      </c>
      <c r="O260" s="55">
        <v>9.4600000000000009</v>
      </c>
      <c r="P260" s="55">
        <v>9.4600000000000009</v>
      </c>
      <c r="Q260" s="55">
        <v>9.4600000000000009</v>
      </c>
      <c r="R260" s="55">
        <v>9.4600000000000009</v>
      </c>
      <c r="S260" s="55">
        <v>9.4600000000000009</v>
      </c>
      <c r="T260" s="55">
        <v>9.4600000000000009</v>
      </c>
      <c r="U260" s="55">
        <v>9.4600000000000009</v>
      </c>
      <c r="V260" s="55">
        <v>9.4600000000000009</v>
      </c>
      <c r="W260" s="55">
        <v>9.4600000000000009</v>
      </c>
      <c r="X260" s="55">
        <v>9.4600000000000009</v>
      </c>
      <c r="Y260" s="55">
        <v>9.4600000000000009</v>
      </c>
      <c r="Z260" s="147">
        <v>0.2</v>
      </c>
      <c r="AA260" s="147">
        <v>0.2</v>
      </c>
      <c r="AB260" s="147">
        <v>0.2</v>
      </c>
      <c r="AC260" s="147">
        <v>0.2</v>
      </c>
      <c r="AD260" s="147">
        <v>0.2</v>
      </c>
      <c r="AE260" s="147">
        <v>0.2</v>
      </c>
      <c r="AF260" s="147">
        <v>0.2</v>
      </c>
      <c r="AG260" s="147">
        <v>0.2</v>
      </c>
      <c r="AH260" s="147">
        <v>0.2</v>
      </c>
      <c r="AI260" s="147">
        <v>0.2</v>
      </c>
      <c r="AJ260" s="147">
        <v>0.2</v>
      </c>
      <c r="AK260" s="147">
        <v>0.2</v>
      </c>
      <c r="AL260" s="420">
        <v>1760</v>
      </c>
      <c r="AM260" s="431">
        <f t="shared" si="137"/>
        <v>352</v>
      </c>
      <c r="AN260" s="385">
        <v>0</v>
      </c>
      <c r="AO260" s="237">
        <f t="shared" si="151"/>
        <v>0</v>
      </c>
      <c r="AP260" s="96">
        <v>0</v>
      </c>
      <c r="AQ260" s="431">
        <f t="shared" si="152"/>
        <v>0</v>
      </c>
      <c r="AR260" s="935">
        <v>0</v>
      </c>
      <c r="AS260" s="431">
        <f t="shared" si="153"/>
        <v>0</v>
      </c>
      <c r="AT260" s="385">
        <v>0</v>
      </c>
      <c r="AU260" s="431">
        <f t="shared" si="154"/>
        <v>0</v>
      </c>
      <c r="AV260" s="386">
        <v>4800</v>
      </c>
      <c r="AW260" s="431">
        <f t="shared" si="155"/>
        <v>960</v>
      </c>
      <c r="AX260" s="386">
        <v>960</v>
      </c>
      <c r="AY260" s="431">
        <f t="shared" si="156"/>
        <v>192</v>
      </c>
      <c r="AZ260" s="386">
        <v>1800</v>
      </c>
      <c r="BA260" s="431">
        <f>AH260*AZ260</f>
        <v>360</v>
      </c>
      <c r="BB260" s="385">
        <v>1080</v>
      </c>
      <c r="BC260" s="431">
        <f>AJ260*BB260</f>
        <v>216</v>
      </c>
      <c r="BD260" s="386">
        <v>3180</v>
      </c>
      <c r="BE260" s="431">
        <f t="shared" si="157"/>
        <v>636</v>
      </c>
      <c r="BF260" s="386">
        <v>0</v>
      </c>
      <c r="BG260" s="431">
        <f t="shared" si="158"/>
        <v>0</v>
      </c>
      <c r="BH260" s="385">
        <v>0</v>
      </c>
      <c r="BI260" s="445">
        <f t="shared" si="159"/>
        <v>0</v>
      </c>
      <c r="BJ260" s="77" t="s">
        <v>1200</v>
      </c>
      <c r="BK260" s="599" t="s">
        <v>1201</v>
      </c>
      <c r="BL260" s="599" t="s">
        <v>754</v>
      </c>
      <c r="BM260" s="306" t="s">
        <v>1200</v>
      </c>
    </row>
    <row r="261" spans="1:65" ht="14.25" customHeight="1">
      <c r="A261" s="498" t="s">
        <v>1623</v>
      </c>
      <c r="B261" s="130" t="s">
        <v>746</v>
      </c>
      <c r="C261" s="543" t="s">
        <v>87</v>
      </c>
      <c r="D261" s="549" t="s">
        <v>357</v>
      </c>
      <c r="E261" s="550" t="s">
        <v>357</v>
      </c>
      <c r="F261" s="966"/>
      <c r="G261" s="214">
        <v>2021</v>
      </c>
      <c r="H261" s="176" t="s">
        <v>752</v>
      </c>
      <c r="I261" s="176" t="s">
        <v>204</v>
      </c>
      <c r="J261" s="330" t="s">
        <v>196</v>
      </c>
      <c r="K261" s="169" t="s">
        <v>218</v>
      </c>
      <c r="L261" s="176" t="s">
        <v>878</v>
      </c>
      <c r="M261" s="327" t="s">
        <v>1204</v>
      </c>
      <c r="N261" s="55">
        <v>9.4600000000000009</v>
      </c>
      <c r="O261" s="55">
        <v>9.4600000000000009</v>
      </c>
      <c r="P261" s="55">
        <v>9.4600000000000009</v>
      </c>
      <c r="Q261" s="55">
        <v>9.4600000000000009</v>
      </c>
      <c r="R261" s="55">
        <v>9.4600000000000009</v>
      </c>
      <c r="S261" s="55">
        <v>9.4600000000000009</v>
      </c>
      <c r="T261" s="55">
        <v>9.4600000000000009</v>
      </c>
      <c r="U261" s="55">
        <v>9.4600000000000009</v>
      </c>
      <c r="V261" s="55">
        <v>9.4600000000000009</v>
      </c>
      <c r="W261" s="55">
        <v>9.4600000000000009</v>
      </c>
      <c r="X261" s="55">
        <v>9.4600000000000009</v>
      </c>
      <c r="Y261" s="55">
        <v>9.4600000000000009</v>
      </c>
      <c r="Z261" s="147">
        <v>0.2</v>
      </c>
      <c r="AA261" s="147">
        <v>0.2</v>
      </c>
      <c r="AB261" s="147">
        <v>0.2</v>
      </c>
      <c r="AC261" s="147">
        <v>0.2</v>
      </c>
      <c r="AD261" s="147">
        <v>0.2</v>
      </c>
      <c r="AE261" s="147">
        <v>0.2</v>
      </c>
      <c r="AF261" s="147">
        <v>0.2</v>
      </c>
      <c r="AG261" s="147">
        <v>0.2</v>
      </c>
      <c r="AH261" s="147">
        <v>0.2</v>
      </c>
      <c r="AI261" s="147">
        <v>0.2</v>
      </c>
      <c r="AJ261" s="147">
        <v>0.2</v>
      </c>
      <c r="AK261" s="147">
        <v>0.2</v>
      </c>
      <c r="AL261" s="420">
        <v>0</v>
      </c>
      <c r="AM261" s="431">
        <f t="shared" si="137"/>
        <v>0</v>
      </c>
      <c r="AN261" s="385">
        <v>0</v>
      </c>
      <c r="AO261" s="237">
        <f t="shared" si="151"/>
        <v>0</v>
      </c>
      <c r="AP261" s="96">
        <v>0</v>
      </c>
      <c r="AQ261" s="431">
        <f t="shared" si="152"/>
        <v>0</v>
      </c>
      <c r="AR261" s="935">
        <v>0</v>
      </c>
      <c r="AS261" s="431">
        <f t="shared" si="153"/>
        <v>0</v>
      </c>
      <c r="AT261" s="385">
        <v>0</v>
      </c>
      <c r="AU261" s="431">
        <f t="shared" si="154"/>
        <v>0</v>
      </c>
      <c r="AV261" s="386">
        <v>0</v>
      </c>
      <c r="AW261" s="431">
        <f t="shared" si="155"/>
        <v>0</v>
      </c>
      <c r="AX261" s="386">
        <v>2400</v>
      </c>
      <c r="AY261" s="431">
        <f t="shared" si="156"/>
        <v>480</v>
      </c>
      <c r="AZ261" s="386">
        <v>2400</v>
      </c>
      <c r="BA261" s="431">
        <f>AH261*AZ261</f>
        <v>480</v>
      </c>
      <c r="BB261" s="385">
        <v>1200</v>
      </c>
      <c r="BC261" s="431">
        <f>AJ261*BB261</f>
        <v>240</v>
      </c>
      <c r="BD261" s="386">
        <v>0</v>
      </c>
      <c r="BE261" s="431">
        <f t="shared" si="157"/>
        <v>0</v>
      </c>
      <c r="BF261" s="386">
        <v>0</v>
      </c>
      <c r="BG261" s="431">
        <f t="shared" si="158"/>
        <v>0</v>
      </c>
      <c r="BH261" s="385">
        <v>0</v>
      </c>
      <c r="BI261" s="445">
        <f t="shared" si="159"/>
        <v>0</v>
      </c>
      <c r="BJ261" s="77" t="s">
        <v>1200</v>
      </c>
      <c r="BK261" s="599" t="s">
        <v>1201</v>
      </c>
      <c r="BL261" s="599" t="s">
        <v>754</v>
      </c>
      <c r="BM261" s="306" t="s">
        <v>1200</v>
      </c>
    </row>
    <row r="262" spans="1:65" ht="14.25" customHeight="1">
      <c r="A262" s="493" t="s">
        <v>1623</v>
      </c>
      <c r="B262" s="130" t="s">
        <v>746</v>
      </c>
      <c r="C262" s="543" t="s">
        <v>87</v>
      </c>
      <c r="D262" s="549" t="s">
        <v>357</v>
      </c>
      <c r="E262" s="550" t="s">
        <v>357</v>
      </c>
      <c r="F262" s="966"/>
      <c r="G262" s="214">
        <v>2021</v>
      </c>
      <c r="H262" s="176" t="s">
        <v>752</v>
      </c>
      <c r="I262" s="176" t="s">
        <v>204</v>
      </c>
      <c r="J262" s="330" t="s">
        <v>196</v>
      </c>
      <c r="K262" s="169" t="s">
        <v>218</v>
      </c>
      <c r="L262" s="176" t="s">
        <v>167</v>
      </c>
      <c r="M262" s="327" t="s">
        <v>1199</v>
      </c>
      <c r="N262" s="55">
        <v>9.4499999999999993</v>
      </c>
      <c r="O262" s="55">
        <v>9.4499999999999993</v>
      </c>
      <c r="P262" s="55">
        <v>9.4499999999999993</v>
      </c>
      <c r="Q262" s="55">
        <v>9.4499999999999993</v>
      </c>
      <c r="R262" s="55">
        <v>9.4499999999999993</v>
      </c>
      <c r="S262" s="55">
        <v>9.4499999999999993</v>
      </c>
      <c r="T262" s="55">
        <v>9.4499999999999993</v>
      </c>
      <c r="U262" s="55">
        <v>9.4499999999999993</v>
      </c>
      <c r="V262" s="55">
        <v>9.4499999999999993</v>
      </c>
      <c r="W262" s="55">
        <v>9.4499999999999993</v>
      </c>
      <c r="X262" s="55">
        <v>9.4499999999999993</v>
      </c>
      <c r="Y262" s="55">
        <v>9.4499999999999993</v>
      </c>
      <c r="Z262" s="147">
        <v>0.2</v>
      </c>
      <c r="AA262" s="147">
        <v>0.2</v>
      </c>
      <c r="AB262" s="147">
        <v>0.2</v>
      </c>
      <c r="AC262" s="147">
        <v>0.2</v>
      </c>
      <c r="AD262" s="147">
        <v>0.2</v>
      </c>
      <c r="AE262" s="147">
        <v>0.2</v>
      </c>
      <c r="AF262" s="147">
        <v>0.2</v>
      </c>
      <c r="AG262" s="147">
        <v>0.2</v>
      </c>
      <c r="AH262" s="147">
        <v>0.2</v>
      </c>
      <c r="AI262" s="147">
        <v>0.2</v>
      </c>
      <c r="AJ262" s="147">
        <v>0.2</v>
      </c>
      <c r="AK262" s="147">
        <v>0.2</v>
      </c>
      <c r="AL262" s="420">
        <v>1200</v>
      </c>
      <c r="AM262" s="431">
        <f t="shared" si="137"/>
        <v>240</v>
      </c>
      <c r="AN262" s="385">
        <v>6000</v>
      </c>
      <c r="AO262" s="237">
        <f t="shared" si="151"/>
        <v>1200</v>
      </c>
      <c r="AP262" s="96">
        <v>7200</v>
      </c>
      <c r="AQ262" s="431">
        <f t="shared" si="152"/>
        <v>1440</v>
      </c>
      <c r="AR262" s="935">
        <v>0</v>
      </c>
      <c r="AS262" s="431">
        <f t="shared" si="153"/>
        <v>0</v>
      </c>
      <c r="AT262" s="385">
        <v>3600</v>
      </c>
      <c r="AU262" s="431">
        <f t="shared" si="154"/>
        <v>720</v>
      </c>
      <c r="AV262" s="386">
        <v>0</v>
      </c>
      <c r="AW262" s="431">
        <f t="shared" si="155"/>
        <v>0</v>
      </c>
      <c r="AX262" s="386">
        <v>0</v>
      </c>
      <c r="AY262" s="431">
        <f t="shared" si="156"/>
        <v>0</v>
      </c>
      <c r="AZ262" s="386">
        <v>0</v>
      </c>
      <c r="BA262" s="431">
        <f t="shared" ref="BA262:BA296" si="160">AG262*AZ262</f>
        <v>0</v>
      </c>
      <c r="BB262" s="385">
        <v>0</v>
      </c>
      <c r="BC262" s="431">
        <f t="shared" ref="BC262:BC296" si="161">AH262*BB262</f>
        <v>0</v>
      </c>
      <c r="BD262" s="386">
        <v>0</v>
      </c>
      <c r="BE262" s="431">
        <f t="shared" si="157"/>
        <v>0</v>
      </c>
      <c r="BF262" s="386">
        <v>2000</v>
      </c>
      <c r="BG262" s="431">
        <f t="shared" si="158"/>
        <v>400</v>
      </c>
      <c r="BH262" s="385">
        <v>1000</v>
      </c>
      <c r="BI262" s="445">
        <f t="shared" si="159"/>
        <v>200</v>
      </c>
      <c r="BJ262" s="77" t="s">
        <v>1205</v>
      </c>
      <c r="BK262" s="716" t="s">
        <v>1206</v>
      </c>
      <c r="BL262" s="599" t="s">
        <v>754</v>
      </c>
      <c r="BM262" s="306" t="s">
        <v>1205</v>
      </c>
    </row>
    <row r="263" spans="1:65" ht="14.25" customHeight="1">
      <c r="A263" s="493" t="s">
        <v>1623</v>
      </c>
      <c r="B263" s="130" t="s">
        <v>746</v>
      </c>
      <c r="C263" s="543" t="s">
        <v>87</v>
      </c>
      <c r="D263" s="549" t="s">
        <v>357</v>
      </c>
      <c r="E263" s="550" t="s">
        <v>357</v>
      </c>
      <c r="F263" s="966"/>
      <c r="G263" s="214">
        <v>2021</v>
      </c>
      <c r="H263" s="176" t="s">
        <v>752</v>
      </c>
      <c r="I263" s="176" t="s">
        <v>204</v>
      </c>
      <c r="J263" s="330" t="s">
        <v>196</v>
      </c>
      <c r="K263" s="169" t="s">
        <v>218</v>
      </c>
      <c r="L263" s="176" t="s">
        <v>878</v>
      </c>
      <c r="M263" s="327" t="s">
        <v>1204</v>
      </c>
      <c r="N263" s="55">
        <v>9.5299999999999994</v>
      </c>
      <c r="O263" s="55">
        <v>9.5299999999999994</v>
      </c>
      <c r="P263" s="55">
        <v>9.5299999999999994</v>
      </c>
      <c r="Q263" s="55">
        <v>9.5299999999999994</v>
      </c>
      <c r="R263" s="55">
        <v>9.5299999999999994</v>
      </c>
      <c r="S263" s="55">
        <v>9.5299999999999994</v>
      </c>
      <c r="T263" s="55">
        <v>9.5299999999999994</v>
      </c>
      <c r="U263" s="55">
        <v>9.5299999999999994</v>
      </c>
      <c r="V263" s="55">
        <v>9.5299999999999994</v>
      </c>
      <c r="W263" s="55">
        <v>9.5299999999999994</v>
      </c>
      <c r="X263" s="55">
        <v>9.5299999999999994</v>
      </c>
      <c r="Y263" s="55">
        <v>9.5299999999999994</v>
      </c>
      <c r="Z263" s="147">
        <v>0.2</v>
      </c>
      <c r="AA263" s="147">
        <v>0.2</v>
      </c>
      <c r="AB263" s="147">
        <v>0.2</v>
      </c>
      <c r="AC263" s="147">
        <v>0.2</v>
      </c>
      <c r="AD263" s="147">
        <v>0.2</v>
      </c>
      <c r="AE263" s="147">
        <v>0.2</v>
      </c>
      <c r="AF263" s="147">
        <v>0.2</v>
      </c>
      <c r="AG263" s="147">
        <v>0.2</v>
      </c>
      <c r="AH263" s="147">
        <v>0.2</v>
      </c>
      <c r="AI263" s="147">
        <v>0.2</v>
      </c>
      <c r="AJ263" s="147">
        <v>0.2</v>
      </c>
      <c r="AK263" s="147">
        <v>0.2</v>
      </c>
      <c r="AL263" s="420">
        <v>0</v>
      </c>
      <c r="AM263" s="431">
        <f t="shared" si="137"/>
        <v>0</v>
      </c>
      <c r="AN263" s="385">
        <v>0</v>
      </c>
      <c r="AO263" s="237">
        <f t="shared" si="151"/>
        <v>0</v>
      </c>
      <c r="AP263" s="96">
        <v>2400</v>
      </c>
      <c r="AQ263" s="431">
        <f t="shared" si="152"/>
        <v>480</v>
      </c>
      <c r="AR263" s="935">
        <v>1200</v>
      </c>
      <c r="AS263" s="431">
        <f t="shared" si="153"/>
        <v>240</v>
      </c>
      <c r="AT263" s="385">
        <v>1200</v>
      </c>
      <c r="AU263" s="431">
        <f t="shared" si="154"/>
        <v>240</v>
      </c>
      <c r="AV263" s="386">
        <v>0</v>
      </c>
      <c r="AW263" s="431">
        <f t="shared" si="155"/>
        <v>0</v>
      </c>
      <c r="AX263" s="386">
        <v>800</v>
      </c>
      <c r="AY263" s="431">
        <f t="shared" si="156"/>
        <v>160</v>
      </c>
      <c r="AZ263" s="386">
        <v>0</v>
      </c>
      <c r="BA263" s="431">
        <f t="shared" si="160"/>
        <v>0</v>
      </c>
      <c r="BB263" s="385">
        <v>0</v>
      </c>
      <c r="BC263" s="431">
        <f t="shared" si="161"/>
        <v>0</v>
      </c>
      <c r="BD263" s="386">
        <v>1400</v>
      </c>
      <c r="BE263" s="431">
        <f t="shared" si="157"/>
        <v>280</v>
      </c>
      <c r="BF263" s="386">
        <v>0</v>
      </c>
      <c r="BG263" s="431">
        <f t="shared" si="158"/>
        <v>0</v>
      </c>
      <c r="BH263" s="385">
        <v>0</v>
      </c>
      <c r="BI263" s="445">
        <f t="shared" si="159"/>
        <v>0</v>
      </c>
      <c r="BJ263" s="77" t="s">
        <v>1205</v>
      </c>
      <c r="BK263" s="716" t="s">
        <v>1206</v>
      </c>
      <c r="BL263" s="599" t="s">
        <v>754</v>
      </c>
      <c r="BM263" s="306" t="s">
        <v>1205</v>
      </c>
    </row>
    <row r="264" spans="1:65" ht="14.25" customHeight="1">
      <c r="A264" s="493" t="s">
        <v>1623</v>
      </c>
      <c r="B264" s="130" t="s">
        <v>746</v>
      </c>
      <c r="C264" s="543" t="s">
        <v>87</v>
      </c>
      <c r="D264" s="549" t="s">
        <v>357</v>
      </c>
      <c r="E264" s="550" t="s">
        <v>357</v>
      </c>
      <c r="F264" s="966"/>
      <c r="G264" s="214">
        <v>2021</v>
      </c>
      <c r="H264" s="176" t="s">
        <v>752</v>
      </c>
      <c r="I264" s="176" t="s">
        <v>204</v>
      </c>
      <c r="J264" s="330" t="s">
        <v>196</v>
      </c>
      <c r="K264" s="169" t="s">
        <v>218</v>
      </c>
      <c r="L264" s="176" t="s">
        <v>1748</v>
      </c>
      <c r="M264" s="327" t="s">
        <v>1749</v>
      </c>
      <c r="N264" s="55">
        <v>9.5299999999999994</v>
      </c>
      <c r="O264" s="55">
        <v>9.5299999999999994</v>
      </c>
      <c r="P264" s="55">
        <v>9.5299999999999994</v>
      </c>
      <c r="Q264" s="55">
        <v>9.5299999999999994</v>
      </c>
      <c r="R264" s="55">
        <v>9.5299999999999994</v>
      </c>
      <c r="S264" s="55">
        <v>9.5299999999999994</v>
      </c>
      <c r="T264" s="55">
        <v>9.5299999999999994</v>
      </c>
      <c r="U264" s="55">
        <v>9.5299999999999994</v>
      </c>
      <c r="V264" s="55">
        <v>9.5299999999999994</v>
      </c>
      <c r="W264" s="55">
        <v>9.5299999999999994</v>
      </c>
      <c r="X264" s="55">
        <v>9.5299999999999994</v>
      </c>
      <c r="Y264" s="55">
        <v>9.5299999999999994</v>
      </c>
      <c r="Z264" s="147">
        <v>0.2</v>
      </c>
      <c r="AA264" s="147">
        <v>0.2</v>
      </c>
      <c r="AB264" s="147">
        <v>0.2</v>
      </c>
      <c r="AC264" s="147">
        <v>0.2</v>
      </c>
      <c r="AD264" s="147">
        <v>0.2</v>
      </c>
      <c r="AE264" s="147">
        <v>0.2</v>
      </c>
      <c r="AF264" s="147">
        <v>0.2</v>
      </c>
      <c r="AG264" s="147">
        <v>0.2</v>
      </c>
      <c r="AH264" s="147">
        <v>0.2</v>
      </c>
      <c r="AI264" s="147">
        <v>0.2</v>
      </c>
      <c r="AJ264" s="147">
        <v>0.2</v>
      </c>
      <c r="AK264" s="147">
        <v>0.2</v>
      </c>
      <c r="AL264" s="420">
        <v>0</v>
      </c>
      <c r="AM264" s="431">
        <f t="shared" si="137"/>
        <v>0</v>
      </c>
      <c r="AN264" s="385">
        <v>300</v>
      </c>
      <c r="AO264" s="237">
        <f t="shared" si="151"/>
        <v>60</v>
      </c>
      <c r="AP264" s="96">
        <v>0</v>
      </c>
      <c r="AQ264" s="431">
        <f t="shared" si="152"/>
        <v>0</v>
      </c>
      <c r="AR264" s="935">
        <v>0</v>
      </c>
      <c r="AS264" s="431">
        <f t="shared" si="153"/>
        <v>0</v>
      </c>
      <c r="AT264" s="385">
        <v>0</v>
      </c>
      <c r="AU264" s="431">
        <f t="shared" si="154"/>
        <v>0</v>
      </c>
      <c r="AV264" s="386">
        <v>0</v>
      </c>
      <c r="AW264" s="431">
        <f t="shared" si="155"/>
        <v>0</v>
      </c>
      <c r="AX264" s="386">
        <v>0</v>
      </c>
      <c r="AY264" s="431">
        <f t="shared" si="156"/>
        <v>0</v>
      </c>
      <c r="AZ264" s="386">
        <v>0</v>
      </c>
      <c r="BA264" s="431">
        <f t="shared" si="160"/>
        <v>0</v>
      </c>
      <c r="BB264" s="385">
        <v>1200</v>
      </c>
      <c r="BC264" s="431">
        <f t="shared" si="161"/>
        <v>240</v>
      </c>
      <c r="BD264" s="386"/>
      <c r="BE264" s="431">
        <f t="shared" si="157"/>
        <v>0</v>
      </c>
      <c r="BF264" s="386">
        <v>0</v>
      </c>
      <c r="BG264" s="431">
        <f t="shared" si="158"/>
        <v>0</v>
      </c>
      <c r="BH264" s="385">
        <v>0</v>
      </c>
      <c r="BI264" s="445">
        <f t="shared" si="159"/>
        <v>0</v>
      </c>
      <c r="BJ264" s="77" t="s">
        <v>1205</v>
      </c>
      <c r="BK264" s="716" t="s">
        <v>1206</v>
      </c>
      <c r="BL264" s="599" t="s">
        <v>754</v>
      </c>
      <c r="BM264" s="306" t="s">
        <v>1205</v>
      </c>
    </row>
    <row r="265" spans="1:65" ht="14.25" customHeight="1">
      <c r="A265" s="498" t="s">
        <v>864</v>
      </c>
      <c r="B265" s="130" t="s">
        <v>361</v>
      </c>
      <c r="C265" s="544" t="s">
        <v>87</v>
      </c>
      <c r="D265" s="549" t="s">
        <v>357</v>
      </c>
      <c r="E265" s="550" t="s">
        <v>357</v>
      </c>
      <c r="F265" s="966"/>
      <c r="G265" s="214">
        <v>2018</v>
      </c>
      <c r="H265" s="176" t="s">
        <v>757</v>
      </c>
      <c r="I265" s="176" t="s">
        <v>174</v>
      </c>
      <c r="J265" s="330" t="s">
        <v>196</v>
      </c>
      <c r="K265" s="169" t="s">
        <v>1181</v>
      </c>
      <c r="L265" s="176" t="s">
        <v>1182</v>
      </c>
      <c r="M265" s="327" t="s">
        <v>1208</v>
      </c>
      <c r="N265" s="55">
        <v>10.199999999999999</v>
      </c>
      <c r="O265" s="55">
        <v>10.199999999999999</v>
      </c>
      <c r="P265" s="55">
        <v>10.199999999999999</v>
      </c>
      <c r="Q265" s="55">
        <f t="shared" ref="Q265:Y266" si="162">P265</f>
        <v>10.199999999999999</v>
      </c>
      <c r="R265" s="55">
        <f t="shared" si="162"/>
        <v>10.199999999999999</v>
      </c>
      <c r="S265" s="55">
        <f t="shared" si="162"/>
        <v>10.199999999999999</v>
      </c>
      <c r="T265" s="55">
        <f t="shared" si="162"/>
        <v>10.199999999999999</v>
      </c>
      <c r="U265" s="55">
        <f t="shared" si="162"/>
        <v>10.199999999999999</v>
      </c>
      <c r="V265" s="55">
        <f t="shared" si="162"/>
        <v>10.199999999999999</v>
      </c>
      <c r="W265" s="55">
        <f t="shared" si="162"/>
        <v>10.199999999999999</v>
      </c>
      <c r="X265" s="55">
        <f t="shared" si="162"/>
        <v>10.199999999999999</v>
      </c>
      <c r="Y265" s="55">
        <f t="shared" si="162"/>
        <v>10.199999999999999</v>
      </c>
      <c r="Z265" s="147">
        <v>0</v>
      </c>
      <c r="AA265" s="147">
        <v>0</v>
      </c>
      <c r="AB265" s="147">
        <v>0</v>
      </c>
      <c r="AC265" s="147">
        <v>0</v>
      </c>
      <c r="AD265" s="147">
        <v>0</v>
      </c>
      <c r="AE265" s="147">
        <v>0</v>
      </c>
      <c r="AF265" s="147">
        <v>0</v>
      </c>
      <c r="AG265" s="147">
        <v>0</v>
      </c>
      <c r="AH265" s="147">
        <v>0</v>
      </c>
      <c r="AI265" s="147">
        <v>0</v>
      </c>
      <c r="AJ265" s="147">
        <v>0</v>
      </c>
      <c r="AK265" s="147">
        <v>0</v>
      </c>
      <c r="AL265" s="420">
        <v>0</v>
      </c>
      <c r="AM265" s="431">
        <f t="shared" si="137"/>
        <v>0</v>
      </c>
      <c r="AN265" s="385"/>
      <c r="AO265" s="237">
        <f t="shared" si="151"/>
        <v>0</v>
      </c>
      <c r="AP265" s="96">
        <v>0</v>
      </c>
      <c r="AQ265" s="431">
        <f t="shared" si="152"/>
        <v>0</v>
      </c>
      <c r="AR265" s="935">
        <v>0</v>
      </c>
      <c r="AS265" s="431">
        <f t="shared" si="153"/>
        <v>0</v>
      </c>
      <c r="AT265" s="385">
        <v>0</v>
      </c>
      <c r="AU265" s="431">
        <f t="shared" si="154"/>
        <v>0</v>
      </c>
      <c r="AV265" s="386"/>
      <c r="AW265" s="431">
        <f t="shared" si="155"/>
        <v>0</v>
      </c>
      <c r="AX265" s="386"/>
      <c r="AY265" s="431">
        <f>AF265*AX265</f>
        <v>0</v>
      </c>
      <c r="AZ265" s="386"/>
      <c r="BA265" s="431">
        <f t="shared" si="160"/>
        <v>0</v>
      </c>
      <c r="BB265" s="385"/>
      <c r="BC265" s="431">
        <f t="shared" si="161"/>
        <v>0</v>
      </c>
      <c r="BD265" s="386"/>
      <c r="BE265" s="431">
        <f t="shared" si="157"/>
        <v>0</v>
      </c>
      <c r="BF265" s="386"/>
      <c r="BG265" s="431">
        <f t="shared" si="158"/>
        <v>0</v>
      </c>
      <c r="BH265" s="385"/>
      <c r="BI265" s="445">
        <f t="shared" si="159"/>
        <v>0</v>
      </c>
      <c r="BJ265" s="837" t="s">
        <v>1209</v>
      </c>
      <c r="BK265" s="599"/>
      <c r="BL265" s="599" t="s">
        <v>1186</v>
      </c>
      <c r="BM265" s="306" t="s">
        <v>1209</v>
      </c>
    </row>
    <row r="266" spans="1:65" ht="14.25" customHeight="1">
      <c r="A266" s="498" t="s">
        <v>864</v>
      </c>
      <c r="B266" s="130" t="s">
        <v>361</v>
      </c>
      <c r="C266" s="544" t="s">
        <v>87</v>
      </c>
      <c r="D266" s="549" t="s">
        <v>357</v>
      </c>
      <c r="E266" s="550" t="s">
        <v>357</v>
      </c>
      <c r="F266" s="966"/>
      <c r="G266" s="214">
        <v>2018</v>
      </c>
      <c r="H266" s="176" t="s">
        <v>757</v>
      </c>
      <c r="I266" s="176" t="s">
        <v>174</v>
      </c>
      <c r="J266" s="330" t="s">
        <v>196</v>
      </c>
      <c r="K266" s="169" t="s">
        <v>1181</v>
      </c>
      <c r="L266" s="176" t="s">
        <v>1182</v>
      </c>
      <c r="M266" s="327" t="s">
        <v>1208</v>
      </c>
      <c r="N266" s="55">
        <v>10.199999999999999</v>
      </c>
      <c r="O266" s="55">
        <v>10.199999999999999</v>
      </c>
      <c r="P266" s="55">
        <v>10.199999999999999</v>
      </c>
      <c r="Q266" s="55">
        <f t="shared" si="162"/>
        <v>10.199999999999999</v>
      </c>
      <c r="R266" s="55">
        <f t="shared" si="162"/>
        <v>10.199999999999999</v>
      </c>
      <c r="S266" s="55">
        <f t="shared" si="162"/>
        <v>10.199999999999999</v>
      </c>
      <c r="T266" s="55">
        <f t="shared" si="162"/>
        <v>10.199999999999999</v>
      </c>
      <c r="U266" s="55">
        <f t="shared" si="162"/>
        <v>10.199999999999999</v>
      </c>
      <c r="V266" s="55">
        <f t="shared" si="162"/>
        <v>10.199999999999999</v>
      </c>
      <c r="W266" s="55">
        <f t="shared" si="162"/>
        <v>10.199999999999999</v>
      </c>
      <c r="X266" s="55">
        <f t="shared" si="162"/>
        <v>10.199999999999999</v>
      </c>
      <c r="Y266" s="55">
        <f t="shared" si="162"/>
        <v>10.199999999999999</v>
      </c>
      <c r="Z266" s="147">
        <v>0</v>
      </c>
      <c r="AA266" s="147">
        <v>0</v>
      </c>
      <c r="AB266" s="147">
        <v>0</v>
      </c>
      <c r="AC266" s="147">
        <v>0</v>
      </c>
      <c r="AD266" s="147">
        <v>0</v>
      </c>
      <c r="AE266" s="147">
        <v>0</v>
      </c>
      <c r="AF266" s="147">
        <v>0</v>
      </c>
      <c r="AG266" s="147">
        <v>0</v>
      </c>
      <c r="AH266" s="147">
        <v>0</v>
      </c>
      <c r="AI266" s="147">
        <v>0</v>
      </c>
      <c r="AJ266" s="147">
        <v>0</v>
      </c>
      <c r="AK266" s="147">
        <v>0</v>
      </c>
      <c r="AL266" s="420">
        <v>1000</v>
      </c>
      <c r="AM266" s="431">
        <f t="shared" si="137"/>
        <v>0</v>
      </c>
      <c r="AN266" s="385"/>
      <c r="AO266" s="237">
        <f t="shared" si="151"/>
        <v>0</v>
      </c>
      <c r="AP266" s="96">
        <v>0</v>
      </c>
      <c r="AQ266" s="431">
        <f t="shared" si="152"/>
        <v>0</v>
      </c>
      <c r="AR266" s="935">
        <v>0</v>
      </c>
      <c r="AS266" s="431">
        <f t="shared" si="153"/>
        <v>0</v>
      </c>
      <c r="AT266" s="385">
        <v>0</v>
      </c>
      <c r="AU266" s="431">
        <f t="shared" si="154"/>
        <v>0</v>
      </c>
      <c r="AV266" s="386"/>
      <c r="AW266" s="431">
        <f t="shared" si="155"/>
        <v>0</v>
      </c>
      <c r="AX266" s="386"/>
      <c r="AY266" s="431">
        <f t="shared" ref="AY266" si="163">AF266*AX266</f>
        <v>0</v>
      </c>
      <c r="AZ266" s="386"/>
      <c r="BA266" s="431">
        <f t="shared" si="160"/>
        <v>0</v>
      </c>
      <c r="BB266" s="385"/>
      <c r="BC266" s="431">
        <f t="shared" si="161"/>
        <v>0</v>
      </c>
      <c r="BD266" s="386"/>
      <c r="BE266" s="431">
        <f t="shared" si="157"/>
        <v>0</v>
      </c>
      <c r="BF266" s="386"/>
      <c r="BG266" s="431">
        <f t="shared" si="158"/>
        <v>0</v>
      </c>
      <c r="BH266" s="385"/>
      <c r="BI266" s="445">
        <f t="shared" si="159"/>
        <v>0</v>
      </c>
      <c r="BJ266" s="837" t="s">
        <v>1210</v>
      </c>
      <c r="BK266" s="599"/>
      <c r="BL266" s="599" t="s">
        <v>1186</v>
      </c>
      <c r="BM266" s="306" t="s">
        <v>1210</v>
      </c>
    </row>
    <row r="267" spans="1:65" ht="14.25" customHeight="1">
      <c r="A267" s="493" t="s">
        <v>1623</v>
      </c>
      <c r="B267" s="130" t="s">
        <v>746</v>
      </c>
      <c r="C267" s="543" t="s">
        <v>87</v>
      </c>
      <c r="D267" s="549" t="s">
        <v>357</v>
      </c>
      <c r="E267" s="550" t="s">
        <v>357</v>
      </c>
      <c r="F267" s="966"/>
      <c r="G267" s="214">
        <v>2021</v>
      </c>
      <c r="H267" s="176" t="s">
        <v>759</v>
      </c>
      <c r="I267" s="176" t="s">
        <v>204</v>
      </c>
      <c r="J267" s="330" t="s">
        <v>196</v>
      </c>
      <c r="K267" s="176" t="s">
        <v>1215</v>
      </c>
      <c r="L267" s="176" t="s">
        <v>1182</v>
      </c>
      <c r="M267" s="327" t="s">
        <v>1183</v>
      </c>
      <c r="N267" s="55">
        <v>9.31</v>
      </c>
      <c r="O267" s="55">
        <v>9.31</v>
      </c>
      <c r="P267" s="55">
        <f t="shared" ref="P267:Y268" si="164">O267</f>
        <v>9.31</v>
      </c>
      <c r="Q267" s="55">
        <f t="shared" si="164"/>
        <v>9.31</v>
      </c>
      <c r="R267" s="55">
        <f t="shared" si="164"/>
        <v>9.31</v>
      </c>
      <c r="S267" s="55">
        <f t="shared" si="164"/>
        <v>9.31</v>
      </c>
      <c r="T267" s="55">
        <f t="shared" si="164"/>
        <v>9.31</v>
      </c>
      <c r="U267" s="55">
        <f t="shared" si="164"/>
        <v>9.31</v>
      </c>
      <c r="V267" s="55">
        <f t="shared" si="164"/>
        <v>9.31</v>
      </c>
      <c r="W267" s="55">
        <f t="shared" si="164"/>
        <v>9.31</v>
      </c>
      <c r="X267" s="55">
        <f t="shared" si="164"/>
        <v>9.31</v>
      </c>
      <c r="Y267" s="55">
        <f t="shared" si="164"/>
        <v>9.31</v>
      </c>
      <c r="Z267" s="147">
        <v>0.2</v>
      </c>
      <c r="AA267" s="147">
        <v>0.2</v>
      </c>
      <c r="AB267" s="147">
        <v>0.2</v>
      </c>
      <c r="AC267" s="147">
        <v>0.2</v>
      </c>
      <c r="AD267" s="147">
        <v>0.2</v>
      </c>
      <c r="AE267" s="147">
        <v>0.2</v>
      </c>
      <c r="AF267" s="147">
        <v>0.2</v>
      </c>
      <c r="AG267" s="147">
        <v>0.2</v>
      </c>
      <c r="AH267" s="147">
        <v>0.2</v>
      </c>
      <c r="AI267" s="147">
        <v>0.2</v>
      </c>
      <c r="AJ267" s="147">
        <v>0.2</v>
      </c>
      <c r="AK267" s="147">
        <v>0.2</v>
      </c>
      <c r="AL267" s="420">
        <v>0</v>
      </c>
      <c r="AM267" s="431">
        <f t="shared" si="137"/>
        <v>0</v>
      </c>
      <c r="AN267" s="385">
        <v>0</v>
      </c>
      <c r="AO267" s="237">
        <f t="shared" si="151"/>
        <v>0</v>
      </c>
      <c r="AP267" s="96">
        <v>0</v>
      </c>
      <c r="AQ267" s="431">
        <f t="shared" si="152"/>
        <v>0</v>
      </c>
      <c r="AR267" s="935">
        <v>0</v>
      </c>
      <c r="AS267" s="431">
        <f t="shared" si="153"/>
        <v>0</v>
      </c>
      <c r="AT267" s="385">
        <v>0</v>
      </c>
      <c r="AU267" s="431">
        <f t="shared" si="154"/>
        <v>0</v>
      </c>
      <c r="AV267" s="386">
        <v>0</v>
      </c>
      <c r="AW267" s="431">
        <f t="shared" si="155"/>
        <v>0</v>
      </c>
      <c r="AX267" s="386">
        <v>0</v>
      </c>
      <c r="AY267" s="431">
        <f t="shared" si="156"/>
        <v>0</v>
      </c>
      <c r="AZ267" s="386">
        <v>0</v>
      </c>
      <c r="BA267" s="431">
        <f t="shared" si="160"/>
        <v>0</v>
      </c>
      <c r="BB267" s="385">
        <v>0</v>
      </c>
      <c r="BC267" s="431">
        <f t="shared" si="161"/>
        <v>0</v>
      </c>
      <c r="BD267" s="386"/>
      <c r="BE267" s="431">
        <f t="shared" si="157"/>
        <v>0</v>
      </c>
      <c r="BF267" s="386">
        <v>0</v>
      </c>
      <c r="BG267" s="431">
        <f t="shared" si="158"/>
        <v>0</v>
      </c>
      <c r="BH267" s="385">
        <v>0</v>
      </c>
      <c r="BI267" s="445">
        <f t="shared" si="159"/>
        <v>0</v>
      </c>
      <c r="BJ267" s="77" t="s">
        <v>1750</v>
      </c>
      <c r="BK267" s="306"/>
      <c r="BL267" s="306" t="s">
        <v>1186</v>
      </c>
      <c r="BM267" s="306" t="s">
        <v>1751</v>
      </c>
    </row>
    <row r="268" spans="1:65" ht="14.25" customHeight="1">
      <c r="A268" s="493" t="s">
        <v>1623</v>
      </c>
      <c r="B268" s="130" t="s">
        <v>746</v>
      </c>
      <c r="C268" s="543" t="s">
        <v>87</v>
      </c>
      <c r="D268" s="549" t="s">
        <v>357</v>
      </c>
      <c r="E268" s="550" t="s">
        <v>357</v>
      </c>
      <c r="F268" s="966"/>
      <c r="G268" s="214">
        <v>2021</v>
      </c>
      <c r="H268" s="176" t="s">
        <v>759</v>
      </c>
      <c r="I268" s="176" t="s">
        <v>204</v>
      </c>
      <c r="J268" s="330" t="s">
        <v>196</v>
      </c>
      <c r="K268" s="176" t="s">
        <v>1215</v>
      </c>
      <c r="L268" s="176" t="s">
        <v>1188</v>
      </c>
      <c r="M268" s="327" t="s">
        <v>1189</v>
      </c>
      <c r="N268" s="55">
        <v>9.31</v>
      </c>
      <c r="O268" s="55">
        <v>9.31</v>
      </c>
      <c r="P268" s="55">
        <f t="shared" si="164"/>
        <v>9.31</v>
      </c>
      <c r="Q268" s="55">
        <f t="shared" si="164"/>
        <v>9.31</v>
      </c>
      <c r="R268" s="55">
        <f t="shared" si="164"/>
        <v>9.31</v>
      </c>
      <c r="S268" s="55">
        <f t="shared" si="164"/>
        <v>9.31</v>
      </c>
      <c r="T268" s="55">
        <f t="shared" si="164"/>
        <v>9.31</v>
      </c>
      <c r="U268" s="55">
        <f t="shared" si="164"/>
        <v>9.31</v>
      </c>
      <c r="V268" s="55">
        <f t="shared" si="164"/>
        <v>9.31</v>
      </c>
      <c r="W268" s="55">
        <f t="shared" si="164"/>
        <v>9.31</v>
      </c>
      <c r="X268" s="55">
        <f t="shared" si="164"/>
        <v>9.31</v>
      </c>
      <c r="Y268" s="55">
        <f t="shared" si="164"/>
        <v>9.31</v>
      </c>
      <c r="Z268" s="147">
        <v>0.2</v>
      </c>
      <c r="AA268" s="147">
        <v>0.2</v>
      </c>
      <c r="AB268" s="147">
        <v>0.2</v>
      </c>
      <c r="AC268" s="147">
        <v>0.2</v>
      </c>
      <c r="AD268" s="147">
        <v>0.2</v>
      </c>
      <c r="AE268" s="147">
        <v>0.2</v>
      </c>
      <c r="AF268" s="147">
        <v>0.2</v>
      </c>
      <c r="AG268" s="147">
        <v>0.2</v>
      </c>
      <c r="AH268" s="147">
        <v>0.2</v>
      </c>
      <c r="AI268" s="147">
        <v>0.2</v>
      </c>
      <c r="AJ268" s="147">
        <v>0.2</v>
      </c>
      <c r="AK268" s="147">
        <v>0.2</v>
      </c>
      <c r="AL268" s="420">
        <v>0</v>
      </c>
      <c r="AM268" s="431">
        <f t="shared" si="137"/>
        <v>0</v>
      </c>
      <c r="AN268" s="385">
        <v>0</v>
      </c>
      <c r="AO268" s="237">
        <f t="shared" si="151"/>
        <v>0</v>
      </c>
      <c r="AP268" s="96">
        <v>0</v>
      </c>
      <c r="AQ268" s="431">
        <f t="shared" si="152"/>
        <v>0</v>
      </c>
      <c r="AR268" s="935">
        <v>0</v>
      </c>
      <c r="AS268" s="431">
        <f t="shared" si="153"/>
        <v>0</v>
      </c>
      <c r="AT268" s="385">
        <v>0</v>
      </c>
      <c r="AU268" s="431">
        <f t="shared" si="154"/>
        <v>0</v>
      </c>
      <c r="AV268" s="386">
        <v>0</v>
      </c>
      <c r="AW268" s="431">
        <f t="shared" si="155"/>
        <v>0</v>
      </c>
      <c r="AX268" s="386">
        <v>0</v>
      </c>
      <c r="AY268" s="431">
        <f t="shared" si="156"/>
        <v>0</v>
      </c>
      <c r="AZ268" s="386">
        <v>0</v>
      </c>
      <c r="BA268" s="431">
        <f t="shared" si="160"/>
        <v>0</v>
      </c>
      <c r="BB268" s="385">
        <v>0</v>
      </c>
      <c r="BC268" s="431">
        <f t="shared" si="161"/>
        <v>0</v>
      </c>
      <c r="BD268" s="386"/>
      <c r="BE268" s="431">
        <f t="shared" si="157"/>
        <v>0</v>
      </c>
      <c r="BF268" s="386">
        <v>0</v>
      </c>
      <c r="BG268" s="431">
        <f t="shared" si="158"/>
        <v>0</v>
      </c>
      <c r="BH268" s="385">
        <v>0</v>
      </c>
      <c r="BI268" s="445">
        <f t="shared" si="159"/>
        <v>0</v>
      </c>
      <c r="BJ268" s="77" t="s">
        <v>1752</v>
      </c>
      <c r="BK268" s="306"/>
      <c r="BL268" s="306" t="s">
        <v>1217</v>
      </c>
      <c r="BM268" s="306" t="s">
        <v>1753</v>
      </c>
    </row>
    <row r="269" spans="1:65" ht="14.25" customHeight="1">
      <c r="A269" s="493" t="s">
        <v>1623</v>
      </c>
      <c r="B269" s="130" t="s">
        <v>746</v>
      </c>
      <c r="C269" s="544" t="s">
        <v>87</v>
      </c>
      <c r="D269" s="549" t="s">
        <v>357</v>
      </c>
      <c r="E269" s="550" t="s">
        <v>357</v>
      </c>
      <c r="F269" s="966"/>
      <c r="G269" s="214">
        <v>2014</v>
      </c>
      <c r="H269" s="176" t="s">
        <v>764</v>
      </c>
      <c r="I269" s="176" t="s">
        <v>204</v>
      </c>
      <c r="J269" s="330" t="s">
        <v>196</v>
      </c>
      <c r="K269" s="169" t="s">
        <v>218</v>
      </c>
      <c r="L269" s="176" t="s">
        <v>1221</v>
      </c>
      <c r="M269" s="327" t="s">
        <v>1222</v>
      </c>
      <c r="N269" s="55">
        <v>3.2</v>
      </c>
      <c r="O269" s="55">
        <v>3.2</v>
      </c>
      <c r="P269" s="55">
        <v>3.2</v>
      </c>
      <c r="Q269" s="55">
        <v>3.2</v>
      </c>
      <c r="R269" s="55">
        <v>3.2</v>
      </c>
      <c r="S269" s="55">
        <v>3.2</v>
      </c>
      <c r="T269" s="55">
        <v>3.2</v>
      </c>
      <c r="U269" s="55">
        <v>3.2</v>
      </c>
      <c r="V269" s="55">
        <v>3.2</v>
      </c>
      <c r="W269" s="55">
        <v>3.2</v>
      </c>
      <c r="X269" s="55">
        <v>3.2</v>
      </c>
      <c r="Y269" s="55">
        <v>3.2</v>
      </c>
      <c r="Z269" s="147">
        <v>0.16</v>
      </c>
      <c r="AA269" s="147">
        <v>0.16</v>
      </c>
      <c r="AB269" s="147">
        <v>0.16</v>
      </c>
      <c r="AC269" s="147">
        <v>0.16</v>
      </c>
      <c r="AD269" s="147">
        <v>0.16</v>
      </c>
      <c r="AE269" s="147">
        <v>0.16</v>
      </c>
      <c r="AF269" s="147">
        <v>0.16</v>
      </c>
      <c r="AG269" s="147">
        <v>0.16</v>
      </c>
      <c r="AH269" s="147">
        <v>0.16</v>
      </c>
      <c r="AI269" s="147">
        <v>0.16</v>
      </c>
      <c r="AJ269" s="147">
        <v>0.16</v>
      </c>
      <c r="AK269" s="147">
        <v>0.16</v>
      </c>
      <c r="AL269" s="420">
        <v>0</v>
      </c>
      <c r="AM269" s="431">
        <f t="shared" si="137"/>
        <v>0</v>
      </c>
      <c r="AN269" s="385">
        <v>0</v>
      </c>
      <c r="AO269" s="237">
        <f t="shared" si="151"/>
        <v>0</v>
      </c>
      <c r="AP269" s="96">
        <v>0</v>
      </c>
      <c r="AQ269" s="431">
        <f t="shared" si="152"/>
        <v>0</v>
      </c>
      <c r="AR269" s="935">
        <v>0</v>
      </c>
      <c r="AS269" s="431">
        <f t="shared" si="153"/>
        <v>0</v>
      </c>
      <c r="AT269" s="385">
        <v>4160</v>
      </c>
      <c r="AU269" s="431">
        <f t="shared" si="154"/>
        <v>665.6</v>
      </c>
      <c r="AV269" s="386">
        <v>1040</v>
      </c>
      <c r="AW269" s="431">
        <f t="shared" si="155"/>
        <v>166.4</v>
      </c>
      <c r="AX269" s="386">
        <v>0</v>
      </c>
      <c r="AY269" s="431">
        <f t="shared" si="156"/>
        <v>0</v>
      </c>
      <c r="AZ269" s="386">
        <v>0</v>
      </c>
      <c r="BA269" s="431">
        <f t="shared" si="160"/>
        <v>0</v>
      </c>
      <c r="BB269" s="385">
        <v>0</v>
      </c>
      <c r="BC269" s="431">
        <f t="shared" si="161"/>
        <v>0</v>
      </c>
      <c r="BD269" s="386">
        <v>0</v>
      </c>
      <c r="BE269" s="431">
        <f t="shared" si="157"/>
        <v>0</v>
      </c>
      <c r="BF269" s="386">
        <v>0</v>
      </c>
      <c r="BG269" s="431">
        <f t="shared" si="158"/>
        <v>0</v>
      </c>
      <c r="BH269" s="385">
        <v>0</v>
      </c>
      <c r="BI269" s="445">
        <f t="shared" si="159"/>
        <v>0</v>
      </c>
      <c r="BJ269" s="77" t="s">
        <v>1223</v>
      </c>
      <c r="BK269" s="599"/>
      <c r="BL269" s="599" t="s">
        <v>1191</v>
      </c>
      <c r="BM269" s="306" t="s">
        <v>1224</v>
      </c>
    </row>
    <row r="270" spans="1:65" ht="14.25" customHeight="1">
      <c r="A270" s="498" t="s">
        <v>1623</v>
      </c>
      <c r="B270" s="130" t="s">
        <v>746</v>
      </c>
      <c r="C270" s="544" t="s">
        <v>87</v>
      </c>
      <c r="D270" s="549" t="s">
        <v>357</v>
      </c>
      <c r="E270" s="550" t="s">
        <v>357</v>
      </c>
      <c r="F270" s="966"/>
      <c r="G270" s="214">
        <v>2014</v>
      </c>
      <c r="H270" s="176" t="s">
        <v>764</v>
      </c>
      <c r="I270" s="176" t="s">
        <v>204</v>
      </c>
      <c r="J270" s="330" t="s">
        <v>196</v>
      </c>
      <c r="K270" s="169" t="s">
        <v>218</v>
      </c>
      <c r="L270" s="176" t="s">
        <v>1182</v>
      </c>
      <c r="M270" s="327" t="s">
        <v>1183</v>
      </c>
      <c r="N270" s="55">
        <v>3.22</v>
      </c>
      <c r="O270" s="55">
        <v>3.22</v>
      </c>
      <c r="P270" s="55">
        <v>3.22</v>
      </c>
      <c r="Q270" s="55">
        <v>3.22</v>
      </c>
      <c r="R270" s="55">
        <v>3.22</v>
      </c>
      <c r="S270" s="55">
        <v>3.22</v>
      </c>
      <c r="T270" s="55">
        <v>3.22</v>
      </c>
      <c r="U270" s="55">
        <v>3.22</v>
      </c>
      <c r="V270" s="55">
        <v>3.22</v>
      </c>
      <c r="W270" s="55">
        <v>3.22</v>
      </c>
      <c r="X270" s="55">
        <v>3.22</v>
      </c>
      <c r="Y270" s="55">
        <v>3.22</v>
      </c>
      <c r="Z270" s="147">
        <v>0.16</v>
      </c>
      <c r="AA270" s="147">
        <v>0.16</v>
      </c>
      <c r="AB270" s="147">
        <v>0.16</v>
      </c>
      <c r="AC270" s="147">
        <v>0.16</v>
      </c>
      <c r="AD270" s="147">
        <v>0.16</v>
      </c>
      <c r="AE270" s="147">
        <v>0.16</v>
      </c>
      <c r="AF270" s="147">
        <v>0.16</v>
      </c>
      <c r="AG270" s="147">
        <v>0.16</v>
      </c>
      <c r="AH270" s="147">
        <v>0.16</v>
      </c>
      <c r="AI270" s="147">
        <v>0.16</v>
      </c>
      <c r="AJ270" s="147">
        <v>0.16</v>
      </c>
      <c r="AK270" s="147">
        <v>0.16</v>
      </c>
      <c r="AL270" s="420">
        <v>1040</v>
      </c>
      <c r="AM270" s="431">
        <f t="shared" si="137"/>
        <v>166.4</v>
      </c>
      <c r="AN270" s="385">
        <v>5680</v>
      </c>
      <c r="AO270" s="237">
        <f t="shared" si="151"/>
        <v>908.80000000000007</v>
      </c>
      <c r="AP270" s="96">
        <v>1040</v>
      </c>
      <c r="AQ270" s="431">
        <f t="shared" si="152"/>
        <v>166.4</v>
      </c>
      <c r="AR270" s="935">
        <v>0</v>
      </c>
      <c r="AS270" s="431">
        <f t="shared" si="153"/>
        <v>0</v>
      </c>
      <c r="AT270" s="385">
        <v>0</v>
      </c>
      <c r="AU270" s="431">
        <f t="shared" si="154"/>
        <v>0</v>
      </c>
      <c r="AV270" s="386">
        <v>1040</v>
      </c>
      <c r="AW270" s="431">
        <f t="shared" si="155"/>
        <v>166.4</v>
      </c>
      <c r="AX270" s="386">
        <v>1280</v>
      </c>
      <c r="AY270" s="431">
        <f t="shared" si="156"/>
        <v>204.8</v>
      </c>
      <c r="AZ270" s="386">
        <v>1040</v>
      </c>
      <c r="BA270" s="431">
        <f t="shared" si="160"/>
        <v>166.4</v>
      </c>
      <c r="BB270" s="386">
        <v>1040</v>
      </c>
      <c r="BC270" s="431">
        <f t="shared" si="161"/>
        <v>166.4</v>
      </c>
      <c r="BD270" s="386">
        <v>1040</v>
      </c>
      <c r="BE270" s="431">
        <f t="shared" si="157"/>
        <v>166.4</v>
      </c>
      <c r="BF270" s="386">
        <v>1040</v>
      </c>
      <c r="BG270" s="431">
        <f t="shared" si="158"/>
        <v>166.4</v>
      </c>
      <c r="BH270" s="386">
        <v>1040</v>
      </c>
      <c r="BI270" s="445">
        <f t="shared" si="159"/>
        <v>166.4</v>
      </c>
      <c r="BJ270" s="77" t="s">
        <v>1225</v>
      </c>
      <c r="BK270" s="599"/>
      <c r="BL270" s="599" t="s">
        <v>1186</v>
      </c>
      <c r="BM270" s="306" t="s">
        <v>1226</v>
      </c>
    </row>
    <row r="271" spans="1:65" ht="14.25" customHeight="1">
      <c r="A271" s="493" t="s">
        <v>1623</v>
      </c>
      <c r="B271" s="130" t="s">
        <v>746</v>
      </c>
      <c r="C271" s="544" t="s">
        <v>87</v>
      </c>
      <c r="D271" s="549" t="s">
        <v>357</v>
      </c>
      <c r="E271" s="550" t="s">
        <v>357</v>
      </c>
      <c r="F271" s="966"/>
      <c r="G271" s="214">
        <v>2014</v>
      </c>
      <c r="H271" s="176" t="s">
        <v>764</v>
      </c>
      <c r="I271" s="176" t="s">
        <v>204</v>
      </c>
      <c r="J271" s="330" t="s">
        <v>196</v>
      </c>
      <c r="K271" s="169" t="s">
        <v>218</v>
      </c>
      <c r="L271" s="176" t="s">
        <v>1188</v>
      </c>
      <c r="M271" s="327" t="s">
        <v>1189</v>
      </c>
      <c r="N271" s="55">
        <v>3.17</v>
      </c>
      <c r="O271" s="55">
        <v>3.17</v>
      </c>
      <c r="P271" s="55">
        <v>3.17</v>
      </c>
      <c r="Q271" s="55">
        <v>3.17</v>
      </c>
      <c r="R271" s="55">
        <v>3.17</v>
      </c>
      <c r="S271" s="55">
        <v>3.17</v>
      </c>
      <c r="T271" s="55">
        <v>3.17</v>
      </c>
      <c r="U271" s="55">
        <v>3.17</v>
      </c>
      <c r="V271" s="55">
        <v>3.17</v>
      </c>
      <c r="W271" s="55">
        <v>3.17</v>
      </c>
      <c r="X271" s="55">
        <v>3.17</v>
      </c>
      <c r="Y271" s="55">
        <v>3.17</v>
      </c>
      <c r="Z271" s="147">
        <v>0.16</v>
      </c>
      <c r="AA271" s="147">
        <v>0.16</v>
      </c>
      <c r="AB271" s="147">
        <v>0.16</v>
      </c>
      <c r="AC271" s="147">
        <v>0.16</v>
      </c>
      <c r="AD271" s="147">
        <v>0.16</v>
      </c>
      <c r="AE271" s="147">
        <v>0.16</v>
      </c>
      <c r="AF271" s="147">
        <v>0.16</v>
      </c>
      <c r="AG271" s="147">
        <v>0.16</v>
      </c>
      <c r="AH271" s="147">
        <v>0.16</v>
      </c>
      <c r="AI271" s="147">
        <v>0.16</v>
      </c>
      <c r="AJ271" s="147">
        <v>0.16</v>
      </c>
      <c r="AK271" s="147">
        <v>0.16</v>
      </c>
      <c r="AL271" s="420">
        <v>1040</v>
      </c>
      <c r="AM271" s="431">
        <f t="shared" si="137"/>
        <v>166.4</v>
      </c>
      <c r="AN271" s="385">
        <v>2080</v>
      </c>
      <c r="AO271" s="237">
        <f t="shared" si="151"/>
        <v>332.8</v>
      </c>
      <c r="AP271" s="96">
        <v>0</v>
      </c>
      <c r="AQ271" s="431">
        <f t="shared" si="152"/>
        <v>0</v>
      </c>
      <c r="AR271" s="935">
        <v>1040</v>
      </c>
      <c r="AS271" s="431">
        <f t="shared" si="153"/>
        <v>166.4</v>
      </c>
      <c r="AT271" s="385">
        <v>0</v>
      </c>
      <c r="AU271" s="431">
        <f t="shared" si="154"/>
        <v>0</v>
      </c>
      <c r="AV271" s="386">
        <v>1040</v>
      </c>
      <c r="AW271" s="431">
        <f t="shared" si="155"/>
        <v>166.4</v>
      </c>
      <c r="AX271" s="386">
        <v>2080</v>
      </c>
      <c r="AY271" s="431">
        <f t="shared" si="156"/>
        <v>332.8</v>
      </c>
      <c r="AZ271" s="386">
        <v>4160</v>
      </c>
      <c r="BA271" s="431">
        <f t="shared" si="160"/>
        <v>665.6</v>
      </c>
      <c r="BB271" s="386">
        <v>1040</v>
      </c>
      <c r="BC271" s="431">
        <f t="shared" si="161"/>
        <v>166.4</v>
      </c>
      <c r="BD271" s="386">
        <v>1040</v>
      </c>
      <c r="BE271" s="431">
        <f t="shared" si="157"/>
        <v>166.4</v>
      </c>
      <c r="BF271" s="386">
        <v>1040</v>
      </c>
      <c r="BG271" s="431">
        <f t="shared" si="158"/>
        <v>166.4</v>
      </c>
      <c r="BH271" s="386">
        <v>1040</v>
      </c>
      <c r="BI271" s="445">
        <f t="shared" si="159"/>
        <v>166.4</v>
      </c>
      <c r="BJ271" s="77" t="s">
        <v>1227</v>
      </c>
      <c r="BK271" s="599"/>
      <c r="BL271" s="599" t="s">
        <v>1194</v>
      </c>
      <c r="BM271" s="306" t="s">
        <v>1228</v>
      </c>
    </row>
    <row r="272" spans="1:65" ht="14.25" customHeight="1">
      <c r="A272" s="498" t="s">
        <v>1623</v>
      </c>
      <c r="B272" s="130" t="s">
        <v>746</v>
      </c>
      <c r="C272" s="544" t="s">
        <v>87</v>
      </c>
      <c r="D272" s="549" t="s">
        <v>357</v>
      </c>
      <c r="E272" s="550" t="s">
        <v>357</v>
      </c>
      <c r="F272" s="966"/>
      <c r="G272" s="214">
        <v>2014</v>
      </c>
      <c r="H272" s="176" t="s">
        <v>764</v>
      </c>
      <c r="I272" s="176" t="s">
        <v>204</v>
      </c>
      <c r="J272" s="330" t="s">
        <v>196</v>
      </c>
      <c r="K272" s="169" t="s">
        <v>218</v>
      </c>
      <c r="L272" s="176" t="s">
        <v>1182</v>
      </c>
      <c r="M272" s="327" t="s">
        <v>1183</v>
      </c>
      <c r="N272" s="55">
        <v>3.22</v>
      </c>
      <c r="O272" s="55">
        <v>3.22</v>
      </c>
      <c r="P272" s="55">
        <v>3.22</v>
      </c>
      <c r="Q272" s="55">
        <v>3.22</v>
      </c>
      <c r="R272" s="55">
        <v>3.22</v>
      </c>
      <c r="S272" s="55">
        <v>3.22</v>
      </c>
      <c r="T272" s="55">
        <v>3.22</v>
      </c>
      <c r="U272" s="55">
        <v>3.22</v>
      </c>
      <c r="V272" s="55">
        <v>3.22</v>
      </c>
      <c r="W272" s="55">
        <v>3.22</v>
      </c>
      <c r="X272" s="55">
        <v>3.22</v>
      </c>
      <c r="Y272" s="55">
        <v>3.22</v>
      </c>
      <c r="Z272" s="147">
        <v>0.16</v>
      </c>
      <c r="AA272" s="147">
        <v>0.16</v>
      </c>
      <c r="AB272" s="147">
        <v>0.16</v>
      </c>
      <c r="AC272" s="147">
        <v>0.16</v>
      </c>
      <c r="AD272" s="147">
        <v>0.16</v>
      </c>
      <c r="AE272" s="147">
        <v>0.16</v>
      </c>
      <c r="AF272" s="147">
        <v>0.16</v>
      </c>
      <c r="AG272" s="147">
        <v>0.16</v>
      </c>
      <c r="AH272" s="147">
        <v>0.16</v>
      </c>
      <c r="AI272" s="147">
        <v>0.16</v>
      </c>
      <c r="AJ272" s="147">
        <v>0.16</v>
      </c>
      <c r="AK272" s="147">
        <v>0.16</v>
      </c>
      <c r="AL272" s="420">
        <v>0</v>
      </c>
      <c r="AM272" s="431">
        <f t="shared" si="137"/>
        <v>0</v>
      </c>
      <c r="AN272" s="385">
        <v>0</v>
      </c>
      <c r="AO272" s="237">
        <f t="shared" si="151"/>
        <v>0</v>
      </c>
      <c r="AP272" s="96">
        <v>0</v>
      </c>
      <c r="AQ272" s="431">
        <f t="shared" si="152"/>
        <v>0</v>
      </c>
      <c r="AR272" s="935">
        <v>0</v>
      </c>
      <c r="AS272" s="431">
        <f t="shared" si="153"/>
        <v>0</v>
      </c>
      <c r="AT272" s="385">
        <v>0</v>
      </c>
      <c r="AU272" s="431">
        <f t="shared" si="154"/>
        <v>0</v>
      </c>
      <c r="AV272" s="386">
        <v>0</v>
      </c>
      <c r="AW272" s="431">
        <f t="shared" si="155"/>
        <v>0</v>
      </c>
      <c r="AX272" s="386">
        <v>0</v>
      </c>
      <c r="AY272" s="431">
        <f t="shared" si="156"/>
        <v>0</v>
      </c>
      <c r="AZ272" s="386">
        <v>0</v>
      </c>
      <c r="BA272" s="431">
        <f t="shared" si="160"/>
        <v>0</v>
      </c>
      <c r="BB272" s="385">
        <v>0</v>
      </c>
      <c r="BC272" s="431">
        <f t="shared" si="161"/>
        <v>0</v>
      </c>
      <c r="BD272" s="386">
        <v>0</v>
      </c>
      <c r="BE272" s="431">
        <f t="shared" si="157"/>
        <v>0</v>
      </c>
      <c r="BF272" s="386">
        <v>0</v>
      </c>
      <c r="BG272" s="431">
        <f t="shared" si="158"/>
        <v>0</v>
      </c>
      <c r="BH272" s="385">
        <v>0</v>
      </c>
      <c r="BI272" s="445">
        <f t="shared" si="159"/>
        <v>0</v>
      </c>
      <c r="BJ272" s="77" t="s">
        <v>1229</v>
      </c>
      <c r="BK272" s="599"/>
      <c r="BL272" s="599" t="s">
        <v>1186</v>
      </c>
      <c r="BM272" s="306" t="s">
        <v>1230</v>
      </c>
    </row>
    <row r="273" spans="1:68" ht="14.25" customHeight="1">
      <c r="A273" s="493" t="s">
        <v>1623</v>
      </c>
      <c r="B273" s="130" t="s">
        <v>746</v>
      </c>
      <c r="C273" s="544" t="s">
        <v>87</v>
      </c>
      <c r="D273" s="549" t="s">
        <v>357</v>
      </c>
      <c r="E273" s="550" t="s">
        <v>357</v>
      </c>
      <c r="F273" s="966"/>
      <c r="G273" s="214">
        <v>2014</v>
      </c>
      <c r="H273" s="176" t="s">
        <v>767</v>
      </c>
      <c r="I273" s="176" t="s">
        <v>204</v>
      </c>
      <c r="J273" s="330" t="s">
        <v>196</v>
      </c>
      <c r="K273" s="169" t="s">
        <v>218</v>
      </c>
      <c r="L273" s="176" t="s">
        <v>167</v>
      </c>
      <c r="M273" s="327" t="s">
        <v>1199</v>
      </c>
      <c r="N273" s="55">
        <v>2.94</v>
      </c>
      <c r="O273" s="55">
        <v>2.94</v>
      </c>
      <c r="P273" s="55">
        <v>2.94</v>
      </c>
      <c r="Q273" s="55">
        <v>2.94</v>
      </c>
      <c r="R273" s="55">
        <v>2.94</v>
      </c>
      <c r="S273" s="55">
        <v>2.94</v>
      </c>
      <c r="T273" s="55">
        <v>2.94</v>
      </c>
      <c r="U273" s="55">
        <v>2.94</v>
      </c>
      <c r="V273" s="55">
        <v>2.94</v>
      </c>
      <c r="W273" s="55">
        <v>2.94</v>
      </c>
      <c r="X273" s="55">
        <v>2.94</v>
      </c>
      <c r="Y273" s="55">
        <v>2.94</v>
      </c>
      <c r="Z273" s="147">
        <v>0.16</v>
      </c>
      <c r="AA273" s="147">
        <v>0.16</v>
      </c>
      <c r="AB273" s="147">
        <v>0.16</v>
      </c>
      <c r="AC273" s="147">
        <v>0.16</v>
      </c>
      <c r="AD273" s="147">
        <v>0.16</v>
      </c>
      <c r="AE273" s="147">
        <v>0.16</v>
      </c>
      <c r="AF273" s="147">
        <v>0.16</v>
      </c>
      <c r="AG273" s="147">
        <v>0.16</v>
      </c>
      <c r="AH273" s="147">
        <v>0.16</v>
      </c>
      <c r="AI273" s="147">
        <v>0.16</v>
      </c>
      <c r="AJ273" s="147">
        <v>0.16</v>
      </c>
      <c r="AK273" s="147">
        <v>0.16</v>
      </c>
      <c r="AL273" s="420">
        <v>0</v>
      </c>
      <c r="AM273" s="431">
        <f t="shared" si="137"/>
        <v>0</v>
      </c>
      <c r="AN273" s="385">
        <v>0</v>
      </c>
      <c r="AO273" s="237">
        <f t="shared" si="151"/>
        <v>0</v>
      </c>
      <c r="AP273" s="96">
        <v>0</v>
      </c>
      <c r="AQ273" s="431">
        <f t="shared" si="152"/>
        <v>0</v>
      </c>
      <c r="AR273" s="935">
        <v>0</v>
      </c>
      <c r="AS273" s="431">
        <f t="shared" si="153"/>
        <v>0</v>
      </c>
      <c r="AT273" s="385">
        <v>0</v>
      </c>
      <c r="AU273" s="431">
        <f t="shared" si="154"/>
        <v>0</v>
      </c>
      <c r="AV273" s="386">
        <v>0</v>
      </c>
      <c r="AW273" s="431">
        <f t="shared" si="155"/>
        <v>0</v>
      </c>
      <c r="AX273" s="386">
        <v>0</v>
      </c>
      <c r="AY273" s="431">
        <f t="shared" si="156"/>
        <v>0</v>
      </c>
      <c r="AZ273" s="386">
        <v>0</v>
      </c>
      <c r="BA273" s="431">
        <f t="shared" si="160"/>
        <v>0</v>
      </c>
      <c r="BB273" s="385">
        <v>0</v>
      </c>
      <c r="BC273" s="431">
        <f t="shared" si="161"/>
        <v>0</v>
      </c>
      <c r="BD273" s="386">
        <v>0</v>
      </c>
      <c r="BE273" s="431">
        <f t="shared" si="157"/>
        <v>0</v>
      </c>
      <c r="BF273" s="386">
        <v>0</v>
      </c>
      <c r="BG273" s="431">
        <f t="shared" si="158"/>
        <v>0</v>
      </c>
      <c r="BH273" s="385">
        <v>0</v>
      </c>
      <c r="BI273" s="445">
        <f t="shared" si="159"/>
        <v>0</v>
      </c>
      <c r="BJ273" s="77" t="s">
        <v>768</v>
      </c>
      <c r="BK273" s="599"/>
      <c r="BL273" s="599" t="s">
        <v>754</v>
      </c>
      <c r="BM273" s="306" t="s">
        <v>1231</v>
      </c>
    </row>
    <row r="274" spans="1:68" ht="14.25" customHeight="1">
      <c r="A274" s="493" t="s">
        <v>1623</v>
      </c>
      <c r="B274" s="130" t="s">
        <v>746</v>
      </c>
      <c r="C274" s="544" t="s">
        <v>87</v>
      </c>
      <c r="D274" s="549" t="s">
        <v>357</v>
      </c>
      <c r="E274" s="550" t="s">
        <v>357</v>
      </c>
      <c r="F274" s="966"/>
      <c r="G274" s="214">
        <v>2020</v>
      </c>
      <c r="H274" s="176" t="s">
        <v>776</v>
      </c>
      <c r="I274" s="176" t="s">
        <v>204</v>
      </c>
      <c r="J274" s="330" t="s">
        <v>196</v>
      </c>
      <c r="K274" s="176" t="s">
        <v>218</v>
      </c>
      <c r="L274" s="176" t="s">
        <v>1182</v>
      </c>
      <c r="M274" s="327" t="s">
        <v>1183</v>
      </c>
      <c r="N274" s="55">
        <v>5.62</v>
      </c>
      <c r="O274" s="55">
        <v>5.62</v>
      </c>
      <c r="P274" s="55">
        <v>5.62</v>
      </c>
      <c r="Q274" s="55">
        <v>5.62</v>
      </c>
      <c r="R274" s="55">
        <v>5.62</v>
      </c>
      <c r="S274" s="55">
        <v>5.62</v>
      </c>
      <c r="T274" s="55">
        <v>5.62</v>
      </c>
      <c r="U274" s="55">
        <v>5.62</v>
      </c>
      <c r="V274" s="55">
        <v>5.62</v>
      </c>
      <c r="W274" s="55">
        <v>5.62</v>
      </c>
      <c r="X274" s="55">
        <v>5.62</v>
      </c>
      <c r="Y274" s="55">
        <v>5.62</v>
      </c>
      <c r="Z274" s="147">
        <v>0.27</v>
      </c>
      <c r="AA274" s="147">
        <v>0.27</v>
      </c>
      <c r="AB274" s="147">
        <v>0.27</v>
      </c>
      <c r="AC274" s="147">
        <v>0.27</v>
      </c>
      <c r="AD274" s="147">
        <v>0.27</v>
      </c>
      <c r="AE274" s="147">
        <v>0.27</v>
      </c>
      <c r="AF274" s="147">
        <v>0.27</v>
      </c>
      <c r="AG274" s="147">
        <v>0.27</v>
      </c>
      <c r="AH274" s="147">
        <v>0.27</v>
      </c>
      <c r="AI274" s="147">
        <v>0.27</v>
      </c>
      <c r="AJ274" s="147">
        <v>0.27</v>
      </c>
      <c r="AK274" s="147">
        <v>0.27</v>
      </c>
      <c r="AL274" s="420">
        <v>46800</v>
      </c>
      <c r="AM274" s="431">
        <f t="shared" si="137"/>
        <v>12636</v>
      </c>
      <c r="AN274" s="385">
        <v>42780</v>
      </c>
      <c r="AO274" s="237">
        <f t="shared" si="151"/>
        <v>11550.6</v>
      </c>
      <c r="AP274" s="96">
        <v>16860</v>
      </c>
      <c r="AQ274" s="431">
        <f t="shared" si="152"/>
        <v>4552.2000000000007</v>
      </c>
      <c r="AR274" s="935">
        <v>26700</v>
      </c>
      <c r="AS274" s="431">
        <f t="shared" si="153"/>
        <v>7209.0000000000009</v>
      </c>
      <c r="AT274" s="385">
        <v>0</v>
      </c>
      <c r="AU274" s="431">
        <f t="shared" si="154"/>
        <v>0</v>
      </c>
      <c r="AV274" s="386">
        <v>1080</v>
      </c>
      <c r="AW274" s="431">
        <f t="shared" si="155"/>
        <v>291.60000000000002</v>
      </c>
      <c r="AX274" s="385">
        <v>1080</v>
      </c>
      <c r="AY274" s="431">
        <f t="shared" si="156"/>
        <v>291.60000000000002</v>
      </c>
      <c r="AZ274" s="385">
        <v>0</v>
      </c>
      <c r="BA274" s="431">
        <f t="shared" si="160"/>
        <v>0</v>
      </c>
      <c r="BB274" s="385">
        <v>1080</v>
      </c>
      <c r="BC274" s="431">
        <f t="shared" si="161"/>
        <v>291.60000000000002</v>
      </c>
      <c r="BD274" s="385">
        <v>0</v>
      </c>
      <c r="BE274" s="431">
        <f t="shared" si="157"/>
        <v>0</v>
      </c>
      <c r="BF274" s="385">
        <v>0</v>
      </c>
      <c r="BG274" s="431">
        <f t="shared" si="158"/>
        <v>0</v>
      </c>
      <c r="BH274" s="385">
        <v>0</v>
      </c>
      <c r="BI274" s="445">
        <f t="shared" si="159"/>
        <v>0</v>
      </c>
      <c r="BJ274" s="77" t="s">
        <v>1234</v>
      </c>
      <c r="BK274" s="599" t="s">
        <v>1185</v>
      </c>
      <c r="BL274" s="599" t="s">
        <v>1186</v>
      </c>
      <c r="BM274" s="306" t="s">
        <v>1234</v>
      </c>
    </row>
    <row r="275" spans="1:68" ht="14.25" customHeight="1">
      <c r="A275" s="498" t="s">
        <v>1623</v>
      </c>
      <c r="B275" s="130" t="s">
        <v>746</v>
      </c>
      <c r="C275" s="544" t="s">
        <v>87</v>
      </c>
      <c r="D275" s="549" t="s">
        <v>357</v>
      </c>
      <c r="E275" s="550" t="s">
        <v>357</v>
      </c>
      <c r="F275" s="966"/>
      <c r="G275" s="214">
        <v>2020</v>
      </c>
      <c r="H275" s="176" t="s">
        <v>776</v>
      </c>
      <c r="I275" s="176" t="s">
        <v>204</v>
      </c>
      <c r="J275" s="330" t="s">
        <v>196</v>
      </c>
      <c r="K275" s="176" t="s">
        <v>218</v>
      </c>
      <c r="L275" s="176" t="s">
        <v>1221</v>
      </c>
      <c r="M275" s="327" t="s">
        <v>1222</v>
      </c>
      <c r="N275" s="55">
        <v>5.6</v>
      </c>
      <c r="O275" s="55">
        <v>5.6</v>
      </c>
      <c r="P275" s="55">
        <v>5.6</v>
      </c>
      <c r="Q275" s="55">
        <v>5.6</v>
      </c>
      <c r="R275" s="55">
        <v>5.6</v>
      </c>
      <c r="S275" s="55">
        <v>5.6</v>
      </c>
      <c r="T275" s="55">
        <v>5.6</v>
      </c>
      <c r="U275" s="55">
        <v>5.6</v>
      </c>
      <c r="V275" s="55">
        <v>5.6</v>
      </c>
      <c r="W275" s="55">
        <v>5.6</v>
      </c>
      <c r="X275" s="55">
        <v>5.6</v>
      </c>
      <c r="Y275" s="55">
        <v>5.6</v>
      </c>
      <c r="Z275" s="147">
        <v>0.27</v>
      </c>
      <c r="AA275" s="147">
        <v>0.27</v>
      </c>
      <c r="AB275" s="147">
        <v>0.27</v>
      </c>
      <c r="AC275" s="147">
        <v>0.27</v>
      </c>
      <c r="AD275" s="147">
        <v>0.27</v>
      </c>
      <c r="AE275" s="147">
        <v>0.27</v>
      </c>
      <c r="AF275" s="147">
        <v>0.27</v>
      </c>
      <c r="AG275" s="147">
        <v>0.27</v>
      </c>
      <c r="AH275" s="147">
        <v>0.27</v>
      </c>
      <c r="AI275" s="147">
        <v>0.27</v>
      </c>
      <c r="AJ275" s="147">
        <v>0.27</v>
      </c>
      <c r="AK275" s="147">
        <v>0.27</v>
      </c>
      <c r="AL275" s="420">
        <v>0</v>
      </c>
      <c r="AM275" s="431">
        <f t="shared" si="137"/>
        <v>0</v>
      </c>
      <c r="AN275" s="385">
        <v>0</v>
      </c>
      <c r="AO275" s="237">
        <f t="shared" si="151"/>
        <v>0</v>
      </c>
      <c r="AP275" s="96">
        <v>0</v>
      </c>
      <c r="AQ275" s="431">
        <f t="shared" si="152"/>
        <v>0</v>
      </c>
      <c r="AR275" s="935">
        <v>26640</v>
      </c>
      <c r="AS275" s="431">
        <f t="shared" si="153"/>
        <v>7192.8</v>
      </c>
      <c r="AT275" s="385">
        <v>4320</v>
      </c>
      <c r="AU275" s="431">
        <f t="shared" si="154"/>
        <v>1166.4000000000001</v>
      </c>
      <c r="AV275" s="386">
        <v>0</v>
      </c>
      <c r="AW275" s="431">
        <f t="shared" si="155"/>
        <v>0</v>
      </c>
      <c r="AX275" s="386">
        <v>0</v>
      </c>
      <c r="AY275" s="431">
        <f t="shared" si="156"/>
        <v>0</v>
      </c>
      <c r="AZ275" s="386">
        <v>0</v>
      </c>
      <c r="BA275" s="431">
        <f t="shared" si="160"/>
        <v>0</v>
      </c>
      <c r="BB275" s="385">
        <v>0</v>
      </c>
      <c r="BC275" s="431">
        <f t="shared" si="161"/>
        <v>0</v>
      </c>
      <c r="BD275" s="386">
        <v>0</v>
      </c>
      <c r="BE275" s="431">
        <f t="shared" si="157"/>
        <v>0</v>
      </c>
      <c r="BF275" s="386">
        <v>0</v>
      </c>
      <c r="BG275" s="431">
        <f t="shared" si="158"/>
        <v>0</v>
      </c>
      <c r="BH275" s="385">
        <v>0</v>
      </c>
      <c r="BI275" s="445">
        <f t="shared" si="159"/>
        <v>0</v>
      </c>
      <c r="BJ275" s="77" t="s">
        <v>1235</v>
      </c>
      <c r="BK275" s="599" t="s">
        <v>1185</v>
      </c>
      <c r="BL275" s="306" t="s">
        <v>1191</v>
      </c>
      <c r="BM275" s="306" t="s">
        <v>1235</v>
      </c>
    </row>
    <row r="276" spans="1:68" ht="14.25" customHeight="1">
      <c r="A276" s="493" t="s">
        <v>1623</v>
      </c>
      <c r="B276" s="130" t="s">
        <v>746</v>
      </c>
      <c r="C276" s="544" t="s">
        <v>87</v>
      </c>
      <c r="D276" s="549" t="s">
        <v>357</v>
      </c>
      <c r="E276" s="550" t="s">
        <v>357</v>
      </c>
      <c r="F276" s="966"/>
      <c r="G276" s="214">
        <v>2020</v>
      </c>
      <c r="H276" s="176" t="s">
        <v>776</v>
      </c>
      <c r="I276" s="176" t="s">
        <v>204</v>
      </c>
      <c r="J276" s="330" t="s">
        <v>196</v>
      </c>
      <c r="K276" s="176" t="s">
        <v>218</v>
      </c>
      <c r="L276" s="176" t="s">
        <v>1188</v>
      </c>
      <c r="M276" s="327" t="s">
        <v>1189</v>
      </c>
      <c r="N276" s="55">
        <v>5.6</v>
      </c>
      <c r="O276" s="55">
        <v>5.6</v>
      </c>
      <c r="P276" s="55">
        <v>5.6</v>
      </c>
      <c r="Q276" s="55">
        <v>5.6</v>
      </c>
      <c r="R276" s="55">
        <v>5.6</v>
      </c>
      <c r="S276" s="55">
        <v>5.6</v>
      </c>
      <c r="T276" s="55">
        <v>5.6</v>
      </c>
      <c r="U276" s="55">
        <v>5.6</v>
      </c>
      <c r="V276" s="55">
        <v>5.6</v>
      </c>
      <c r="W276" s="55">
        <v>5.6</v>
      </c>
      <c r="X276" s="55">
        <v>5.6</v>
      </c>
      <c r="Y276" s="55">
        <v>5.6</v>
      </c>
      <c r="Z276" s="147">
        <v>0.27</v>
      </c>
      <c r="AA276" s="147">
        <v>0.27</v>
      </c>
      <c r="AB276" s="147">
        <v>0.27</v>
      </c>
      <c r="AC276" s="147">
        <v>0.27</v>
      </c>
      <c r="AD276" s="147">
        <v>0.27</v>
      </c>
      <c r="AE276" s="147">
        <v>0.27</v>
      </c>
      <c r="AF276" s="147">
        <v>0.27</v>
      </c>
      <c r="AG276" s="147">
        <v>0.27</v>
      </c>
      <c r="AH276" s="147">
        <v>0.27</v>
      </c>
      <c r="AI276" s="147">
        <v>0.27</v>
      </c>
      <c r="AJ276" s="147">
        <v>0.27</v>
      </c>
      <c r="AK276" s="147">
        <v>0.27</v>
      </c>
      <c r="AL276" s="420">
        <v>7560</v>
      </c>
      <c r="AM276" s="431">
        <f t="shared" si="137"/>
        <v>2041.2</v>
      </c>
      <c r="AN276" s="385">
        <v>12960</v>
      </c>
      <c r="AO276" s="237">
        <f t="shared" si="151"/>
        <v>3499.2000000000003</v>
      </c>
      <c r="AP276" s="96">
        <v>4320</v>
      </c>
      <c r="AQ276" s="431">
        <f t="shared" si="152"/>
        <v>1166.4000000000001</v>
      </c>
      <c r="AR276" s="935">
        <v>0</v>
      </c>
      <c r="AS276" s="431">
        <f t="shared" si="153"/>
        <v>0</v>
      </c>
      <c r="AT276" s="385">
        <v>6480</v>
      </c>
      <c r="AU276" s="431">
        <f t="shared" si="154"/>
        <v>1749.6000000000001</v>
      </c>
      <c r="AV276" s="386">
        <v>1080</v>
      </c>
      <c r="AW276" s="431">
        <f t="shared" si="155"/>
        <v>291.60000000000002</v>
      </c>
      <c r="AX276" s="386">
        <v>1080</v>
      </c>
      <c r="AY276" s="431">
        <f t="shared" si="156"/>
        <v>291.60000000000002</v>
      </c>
      <c r="AZ276" s="385">
        <v>1080</v>
      </c>
      <c r="BA276" s="431">
        <f t="shared" si="160"/>
        <v>291.60000000000002</v>
      </c>
      <c r="BB276" s="385">
        <v>0</v>
      </c>
      <c r="BC276" s="431">
        <f t="shared" si="161"/>
        <v>0</v>
      </c>
      <c r="BD276" s="385">
        <v>1080</v>
      </c>
      <c r="BE276" s="431">
        <f t="shared" si="157"/>
        <v>291.60000000000002</v>
      </c>
      <c r="BF276" s="385">
        <v>1080</v>
      </c>
      <c r="BG276" s="431">
        <f t="shared" si="158"/>
        <v>291.60000000000002</v>
      </c>
      <c r="BH276" s="385">
        <v>0</v>
      </c>
      <c r="BI276" s="445">
        <f t="shared" si="159"/>
        <v>0</v>
      </c>
      <c r="BJ276" s="77" t="s">
        <v>1236</v>
      </c>
      <c r="BK276" s="599" t="s">
        <v>1185</v>
      </c>
      <c r="BL276" s="599" t="s">
        <v>1194</v>
      </c>
      <c r="BM276" s="306" t="s">
        <v>1236</v>
      </c>
    </row>
    <row r="277" spans="1:68" ht="14.25" customHeight="1">
      <c r="A277" s="493" t="s">
        <v>1623</v>
      </c>
      <c r="B277" s="130" t="s">
        <v>746</v>
      </c>
      <c r="C277" s="544" t="s">
        <v>87</v>
      </c>
      <c r="D277" s="549" t="s">
        <v>357</v>
      </c>
      <c r="E277" s="550" t="s">
        <v>357</v>
      </c>
      <c r="F277" s="966"/>
      <c r="G277" s="214">
        <v>2020</v>
      </c>
      <c r="H277" s="176" t="s">
        <v>776</v>
      </c>
      <c r="I277" s="176" t="s">
        <v>204</v>
      </c>
      <c r="J277" s="330" t="s">
        <v>196</v>
      </c>
      <c r="K277" s="176" t="s">
        <v>218</v>
      </c>
      <c r="L277" s="176" t="s">
        <v>1188</v>
      </c>
      <c r="M277" s="327" t="s">
        <v>1189</v>
      </c>
      <c r="N277" s="55">
        <v>5.48</v>
      </c>
      <c r="O277" s="55">
        <v>5.48</v>
      </c>
      <c r="P277" s="55">
        <v>5.48</v>
      </c>
      <c r="Q277" s="55">
        <v>5.48</v>
      </c>
      <c r="R277" s="55">
        <v>5.48</v>
      </c>
      <c r="S277" s="55">
        <v>5.48</v>
      </c>
      <c r="T277" s="55">
        <v>5.48</v>
      </c>
      <c r="U277" s="55">
        <v>5.48</v>
      </c>
      <c r="V277" s="55">
        <v>5.48</v>
      </c>
      <c r="W277" s="55">
        <v>5.48</v>
      </c>
      <c r="X277" s="55">
        <v>5.48</v>
      </c>
      <c r="Y277" s="55">
        <v>5.48</v>
      </c>
      <c r="Z277" s="147">
        <v>0.27</v>
      </c>
      <c r="AA277" s="147">
        <v>0.27</v>
      </c>
      <c r="AB277" s="147">
        <v>0.27</v>
      </c>
      <c r="AC277" s="147">
        <v>0.27</v>
      </c>
      <c r="AD277" s="147">
        <v>0.27</v>
      </c>
      <c r="AE277" s="147">
        <v>0.27</v>
      </c>
      <c r="AF277" s="147">
        <v>0.27</v>
      </c>
      <c r="AG277" s="147">
        <v>0.27</v>
      </c>
      <c r="AH277" s="147">
        <v>0.27</v>
      </c>
      <c r="AI277" s="147">
        <v>0.27</v>
      </c>
      <c r="AJ277" s="147">
        <v>0.27</v>
      </c>
      <c r="AK277" s="147">
        <v>0.27</v>
      </c>
      <c r="AL277" s="420">
        <v>1080</v>
      </c>
      <c r="AM277" s="431">
        <f t="shared" si="137"/>
        <v>291.60000000000002</v>
      </c>
      <c r="AN277" s="385">
        <v>2160</v>
      </c>
      <c r="AO277" s="237">
        <f t="shared" si="151"/>
        <v>583.20000000000005</v>
      </c>
      <c r="AP277" s="96">
        <v>0</v>
      </c>
      <c r="AQ277" s="431">
        <f t="shared" si="152"/>
        <v>0</v>
      </c>
      <c r="AR277" s="935">
        <v>5400</v>
      </c>
      <c r="AS277" s="431">
        <f t="shared" si="153"/>
        <v>1458</v>
      </c>
      <c r="AT277" s="385">
        <v>4320</v>
      </c>
      <c r="AU277" s="431">
        <f t="shared" si="154"/>
        <v>1166.4000000000001</v>
      </c>
      <c r="AV277" s="386"/>
      <c r="AW277" s="431">
        <f t="shared" si="155"/>
        <v>0</v>
      </c>
      <c r="AX277" s="386"/>
      <c r="AY277" s="431">
        <f t="shared" si="156"/>
        <v>0</v>
      </c>
      <c r="AZ277" s="386"/>
      <c r="BA277" s="431">
        <f t="shared" si="160"/>
        <v>0</v>
      </c>
      <c r="BB277" s="385"/>
      <c r="BC277" s="431">
        <f t="shared" si="161"/>
        <v>0</v>
      </c>
      <c r="BD277" s="386"/>
      <c r="BE277" s="431">
        <f t="shared" si="157"/>
        <v>0</v>
      </c>
      <c r="BF277" s="386"/>
      <c r="BG277" s="431">
        <f t="shared" si="158"/>
        <v>0</v>
      </c>
      <c r="BH277" s="96"/>
      <c r="BI277" s="445">
        <f t="shared" si="159"/>
        <v>0</v>
      </c>
      <c r="BJ277" s="77" t="s">
        <v>1754</v>
      </c>
      <c r="BK277" s="599" t="s">
        <v>1197</v>
      </c>
      <c r="BL277" s="599" t="s">
        <v>1191</v>
      </c>
      <c r="BM277" s="306" t="s">
        <v>1754</v>
      </c>
    </row>
    <row r="278" spans="1:68" ht="14.25" customHeight="1">
      <c r="A278" s="498" t="s">
        <v>1623</v>
      </c>
      <c r="B278" s="130" t="s">
        <v>746</v>
      </c>
      <c r="C278" s="544" t="s">
        <v>87</v>
      </c>
      <c r="D278" s="549" t="s">
        <v>357</v>
      </c>
      <c r="E278" s="550" t="s">
        <v>357</v>
      </c>
      <c r="F278" s="966"/>
      <c r="G278" s="214">
        <v>2020</v>
      </c>
      <c r="H278" s="176" t="s">
        <v>776</v>
      </c>
      <c r="I278" s="176" t="s">
        <v>204</v>
      </c>
      <c r="J278" s="330" t="s">
        <v>196</v>
      </c>
      <c r="K278" s="176" t="s">
        <v>218</v>
      </c>
      <c r="L278" s="176" t="s">
        <v>1182</v>
      </c>
      <c r="M278" s="327" t="s">
        <v>1183</v>
      </c>
      <c r="N278" s="55">
        <v>5.48</v>
      </c>
      <c r="O278" s="55">
        <v>5.48</v>
      </c>
      <c r="P278" s="55">
        <v>5.48</v>
      </c>
      <c r="Q278" s="55">
        <v>5.48</v>
      </c>
      <c r="R278" s="55">
        <v>5.48</v>
      </c>
      <c r="S278" s="55">
        <v>5.48</v>
      </c>
      <c r="T278" s="55">
        <v>5.48</v>
      </c>
      <c r="U278" s="55">
        <v>5.48</v>
      </c>
      <c r="V278" s="55">
        <v>5.48</v>
      </c>
      <c r="W278" s="55">
        <v>5.48</v>
      </c>
      <c r="X278" s="55">
        <v>5.48</v>
      </c>
      <c r="Y278" s="55">
        <v>5.48</v>
      </c>
      <c r="Z278" s="147">
        <v>0.27</v>
      </c>
      <c r="AA278" s="147">
        <v>0.27</v>
      </c>
      <c r="AB278" s="147">
        <v>0.27</v>
      </c>
      <c r="AC278" s="147">
        <v>0.27</v>
      </c>
      <c r="AD278" s="147">
        <v>0.27</v>
      </c>
      <c r="AE278" s="147">
        <v>0.27</v>
      </c>
      <c r="AF278" s="147">
        <v>0.27</v>
      </c>
      <c r="AG278" s="147">
        <v>0.27</v>
      </c>
      <c r="AH278" s="147">
        <v>0.27</v>
      </c>
      <c r="AI278" s="147">
        <v>0.27</v>
      </c>
      <c r="AJ278" s="147">
        <v>0.27</v>
      </c>
      <c r="AK278" s="147">
        <v>0.27</v>
      </c>
      <c r="AL278" s="420">
        <v>1080</v>
      </c>
      <c r="AM278" s="431">
        <f t="shared" si="137"/>
        <v>291.60000000000002</v>
      </c>
      <c r="AN278" s="385">
        <v>1080</v>
      </c>
      <c r="AO278" s="237">
        <f t="shared" si="151"/>
        <v>291.60000000000002</v>
      </c>
      <c r="AP278" s="96">
        <v>2400</v>
      </c>
      <c r="AQ278" s="431">
        <f t="shared" si="152"/>
        <v>648</v>
      </c>
      <c r="AR278" s="935">
        <v>0</v>
      </c>
      <c r="AS278" s="431">
        <f t="shared" si="153"/>
        <v>0</v>
      </c>
      <c r="AT278" s="385">
        <v>1080</v>
      </c>
      <c r="AU278" s="431">
        <f t="shared" si="154"/>
        <v>291.60000000000002</v>
      </c>
      <c r="AV278" s="386">
        <v>1080</v>
      </c>
      <c r="AW278" s="431">
        <f t="shared" si="155"/>
        <v>291.60000000000002</v>
      </c>
      <c r="AX278" s="386">
        <v>540</v>
      </c>
      <c r="AY278" s="431">
        <f t="shared" si="156"/>
        <v>145.80000000000001</v>
      </c>
      <c r="AZ278" s="386">
        <v>540</v>
      </c>
      <c r="BA278" s="431">
        <f t="shared" si="160"/>
        <v>145.80000000000001</v>
      </c>
      <c r="BB278" s="385">
        <v>540</v>
      </c>
      <c r="BC278" s="431">
        <f t="shared" si="161"/>
        <v>145.80000000000001</v>
      </c>
      <c r="BD278" s="385">
        <v>0</v>
      </c>
      <c r="BE278" s="431">
        <f t="shared" si="157"/>
        <v>0</v>
      </c>
      <c r="BF278" s="385">
        <v>1080</v>
      </c>
      <c r="BG278" s="431">
        <f t="shared" si="158"/>
        <v>291.60000000000002</v>
      </c>
      <c r="BH278" s="385">
        <v>0</v>
      </c>
      <c r="BI278" s="445">
        <f t="shared" si="159"/>
        <v>0</v>
      </c>
      <c r="BJ278" s="77" t="s">
        <v>1237</v>
      </c>
      <c r="BK278" s="599" t="s">
        <v>1197</v>
      </c>
      <c r="BL278" s="599" t="s">
        <v>1186</v>
      </c>
      <c r="BM278" s="306" t="s">
        <v>1237</v>
      </c>
    </row>
    <row r="279" spans="1:68" ht="14.25" customHeight="1">
      <c r="A279" s="493" t="s">
        <v>1623</v>
      </c>
      <c r="B279" s="130" t="s">
        <v>746</v>
      </c>
      <c r="C279" s="544" t="s">
        <v>87</v>
      </c>
      <c r="D279" s="549" t="s">
        <v>357</v>
      </c>
      <c r="E279" s="550" t="s">
        <v>357</v>
      </c>
      <c r="F279" s="966"/>
      <c r="G279" s="214">
        <v>2020</v>
      </c>
      <c r="H279" s="176" t="s">
        <v>776</v>
      </c>
      <c r="I279" s="176" t="s">
        <v>204</v>
      </c>
      <c r="J279" s="330" t="s">
        <v>196</v>
      </c>
      <c r="K279" s="176" t="s">
        <v>218</v>
      </c>
      <c r="L279" s="176" t="s">
        <v>1188</v>
      </c>
      <c r="M279" s="327" t="s">
        <v>1189</v>
      </c>
      <c r="N279" s="55">
        <v>5.48</v>
      </c>
      <c r="O279" s="55">
        <v>5.48</v>
      </c>
      <c r="P279" s="55">
        <v>5.48</v>
      </c>
      <c r="Q279" s="55">
        <v>5.48</v>
      </c>
      <c r="R279" s="55">
        <v>5.48</v>
      </c>
      <c r="S279" s="55">
        <v>5.48</v>
      </c>
      <c r="T279" s="55">
        <v>5.48</v>
      </c>
      <c r="U279" s="55">
        <v>5.48</v>
      </c>
      <c r="V279" s="55">
        <v>5.48</v>
      </c>
      <c r="W279" s="55">
        <v>5.48</v>
      </c>
      <c r="X279" s="55">
        <v>5.48</v>
      </c>
      <c r="Y279" s="55">
        <v>5.48</v>
      </c>
      <c r="Z279" s="147">
        <v>0.27</v>
      </c>
      <c r="AA279" s="147">
        <v>0.27</v>
      </c>
      <c r="AB279" s="147">
        <v>0.27</v>
      </c>
      <c r="AC279" s="147">
        <v>0.27</v>
      </c>
      <c r="AD279" s="147">
        <v>0.27</v>
      </c>
      <c r="AE279" s="147">
        <v>0.27</v>
      </c>
      <c r="AF279" s="147">
        <v>0.27</v>
      </c>
      <c r="AG279" s="147">
        <v>0.27</v>
      </c>
      <c r="AH279" s="147">
        <v>0.27</v>
      </c>
      <c r="AI279" s="147">
        <v>0.27</v>
      </c>
      <c r="AJ279" s="147">
        <v>0.27</v>
      </c>
      <c r="AK279" s="147">
        <v>0.27</v>
      </c>
      <c r="AL279" s="420">
        <v>1080</v>
      </c>
      <c r="AM279" s="431">
        <f t="shared" si="137"/>
        <v>291.60000000000002</v>
      </c>
      <c r="AN279" s="385">
        <v>0</v>
      </c>
      <c r="AO279" s="237">
        <f t="shared" si="151"/>
        <v>0</v>
      </c>
      <c r="AP279" s="96">
        <v>0</v>
      </c>
      <c r="AQ279" s="431">
        <f t="shared" si="152"/>
        <v>0</v>
      </c>
      <c r="AR279" s="935">
        <v>1080</v>
      </c>
      <c r="AS279" s="431">
        <f t="shared" si="153"/>
        <v>291.60000000000002</v>
      </c>
      <c r="AT279" s="385">
        <v>0</v>
      </c>
      <c r="AU279" s="431">
        <f t="shared" si="154"/>
        <v>0</v>
      </c>
      <c r="AV279" s="386">
        <v>0</v>
      </c>
      <c r="AW279" s="431">
        <f t="shared" si="155"/>
        <v>0</v>
      </c>
      <c r="AX279" s="386">
        <v>0</v>
      </c>
      <c r="AY279" s="431">
        <f t="shared" si="156"/>
        <v>0</v>
      </c>
      <c r="AZ279" s="386">
        <v>0</v>
      </c>
      <c r="BA279" s="431">
        <f t="shared" si="160"/>
        <v>0</v>
      </c>
      <c r="BB279" s="385">
        <v>0</v>
      </c>
      <c r="BC279" s="431">
        <f t="shared" si="161"/>
        <v>0</v>
      </c>
      <c r="BD279" s="386">
        <v>0</v>
      </c>
      <c r="BE279" s="431">
        <f t="shared" si="157"/>
        <v>0</v>
      </c>
      <c r="BF279" s="386">
        <v>0</v>
      </c>
      <c r="BG279" s="431">
        <f t="shared" si="158"/>
        <v>0</v>
      </c>
      <c r="BH279" s="385">
        <v>0</v>
      </c>
      <c r="BI279" s="445">
        <f t="shared" si="159"/>
        <v>0</v>
      </c>
      <c r="BJ279" s="77" t="s">
        <v>1238</v>
      </c>
      <c r="BK279" s="599" t="s">
        <v>1197</v>
      </c>
      <c r="BL279" s="599" t="s">
        <v>1194</v>
      </c>
      <c r="BM279" s="306" t="s">
        <v>1238</v>
      </c>
    </row>
    <row r="280" spans="1:68" ht="14.25" customHeight="1">
      <c r="A280" s="498" t="s">
        <v>1623</v>
      </c>
      <c r="B280" s="130" t="s">
        <v>746</v>
      </c>
      <c r="C280" s="544" t="s">
        <v>87</v>
      </c>
      <c r="D280" s="549" t="s">
        <v>357</v>
      </c>
      <c r="E280" s="550" t="s">
        <v>357</v>
      </c>
      <c r="F280" s="966"/>
      <c r="G280" s="214">
        <v>2022</v>
      </c>
      <c r="H280" s="176" t="s">
        <v>780</v>
      </c>
      <c r="I280" s="176" t="s">
        <v>1755</v>
      </c>
      <c r="J280" s="330" t="s">
        <v>196</v>
      </c>
      <c r="K280" s="169" t="s">
        <v>218</v>
      </c>
      <c r="L280" s="176" t="s">
        <v>1221</v>
      </c>
      <c r="M280" s="327" t="s">
        <v>1222</v>
      </c>
      <c r="N280" s="55">
        <v>19.13</v>
      </c>
      <c r="O280" s="55">
        <v>19.13</v>
      </c>
      <c r="P280" s="55">
        <v>19.13</v>
      </c>
      <c r="Q280" s="55">
        <v>19.13</v>
      </c>
      <c r="R280" s="55">
        <v>19.13</v>
      </c>
      <c r="S280" s="55">
        <v>19.13</v>
      </c>
      <c r="T280" s="55">
        <v>19.13</v>
      </c>
      <c r="U280" s="55">
        <v>19.13</v>
      </c>
      <c r="V280" s="55">
        <v>19.13</v>
      </c>
      <c r="W280" s="55">
        <v>19.13</v>
      </c>
      <c r="X280" s="55">
        <v>19.13</v>
      </c>
      <c r="Y280" s="55">
        <v>19.13</v>
      </c>
      <c r="Z280" s="147">
        <v>1.25</v>
      </c>
      <c r="AA280" s="147">
        <v>1.25</v>
      </c>
      <c r="AB280" s="147">
        <v>1.25</v>
      </c>
      <c r="AC280" s="147">
        <v>1.25</v>
      </c>
      <c r="AD280" s="147">
        <v>1.25</v>
      </c>
      <c r="AE280" s="147">
        <v>1.25</v>
      </c>
      <c r="AF280" s="147">
        <v>1.25</v>
      </c>
      <c r="AG280" s="147">
        <v>1.25</v>
      </c>
      <c r="AH280" s="147">
        <v>1.25</v>
      </c>
      <c r="AI280" s="147">
        <v>1.25</v>
      </c>
      <c r="AJ280" s="147">
        <v>1.25</v>
      </c>
      <c r="AK280" s="147">
        <v>1.25</v>
      </c>
      <c r="AL280" s="420">
        <v>0</v>
      </c>
      <c r="AM280" s="431">
        <f t="shared" si="137"/>
        <v>0</v>
      </c>
      <c r="AN280" s="385">
        <v>0</v>
      </c>
      <c r="AO280" s="237">
        <f t="shared" si="151"/>
        <v>0</v>
      </c>
      <c r="AP280" s="96">
        <v>0</v>
      </c>
      <c r="AQ280" s="431">
        <f t="shared" si="152"/>
        <v>0</v>
      </c>
      <c r="AR280" s="935">
        <v>0</v>
      </c>
      <c r="AS280" s="431">
        <f t="shared" si="153"/>
        <v>0</v>
      </c>
      <c r="AT280" s="385">
        <v>0</v>
      </c>
      <c r="AU280" s="431">
        <f t="shared" si="154"/>
        <v>0</v>
      </c>
      <c r="AV280" s="386">
        <v>0</v>
      </c>
      <c r="AW280" s="431">
        <f t="shared" si="155"/>
        <v>0</v>
      </c>
      <c r="AX280" s="386">
        <v>0</v>
      </c>
      <c r="AY280" s="431">
        <f t="shared" si="156"/>
        <v>0</v>
      </c>
      <c r="AZ280" s="386">
        <v>0</v>
      </c>
      <c r="BA280" s="431">
        <f t="shared" si="160"/>
        <v>0</v>
      </c>
      <c r="BB280" s="385">
        <v>0</v>
      </c>
      <c r="BC280" s="431">
        <f t="shared" si="161"/>
        <v>0</v>
      </c>
      <c r="BD280" s="386">
        <v>0</v>
      </c>
      <c r="BE280" s="431">
        <f t="shared" si="157"/>
        <v>0</v>
      </c>
      <c r="BF280" s="386">
        <v>0</v>
      </c>
      <c r="BG280" s="431">
        <f t="shared" si="158"/>
        <v>0</v>
      </c>
      <c r="BH280" s="385">
        <v>0</v>
      </c>
      <c r="BI280" s="445">
        <f t="shared" si="159"/>
        <v>0</v>
      </c>
      <c r="BJ280" s="77" t="s">
        <v>1756</v>
      </c>
      <c r="BK280" s="306"/>
      <c r="BL280" s="306" t="s">
        <v>1191</v>
      </c>
      <c r="BM280" s="306" t="s">
        <v>1757</v>
      </c>
    </row>
    <row r="281" spans="1:68" ht="14.25" customHeight="1">
      <c r="A281" s="493" t="s">
        <v>1623</v>
      </c>
      <c r="B281" s="130" t="s">
        <v>746</v>
      </c>
      <c r="C281" s="544" t="s">
        <v>87</v>
      </c>
      <c r="D281" s="549" t="s">
        <v>357</v>
      </c>
      <c r="E281" s="550" t="s">
        <v>357</v>
      </c>
      <c r="F281" s="966"/>
      <c r="G281" s="214">
        <v>2022</v>
      </c>
      <c r="H281" s="176" t="s">
        <v>780</v>
      </c>
      <c r="I281" s="176" t="s">
        <v>1755</v>
      </c>
      <c r="J281" s="330" t="s">
        <v>196</v>
      </c>
      <c r="K281" s="169" t="s">
        <v>218</v>
      </c>
      <c r="L281" s="176" t="s">
        <v>1188</v>
      </c>
      <c r="M281" s="327" t="s">
        <v>1189</v>
      </c>
      <c r="N281" s="55">
        <v>19.739999999999998</v>
      </c>
      <c r="O281" s="55">
        <v>19.739999999999998</v>
      </c>
      <c r="P281" s="55">
        <v>19.739999999999998</v>
      </c>
      <c r="Q281" s="55">
        <v>19.739999999999998</v>
      </c>
      <c r="R281" s="55">
        <v>19.739999999999998</v>
      </c>
      <c r="S281" s="55">
        <v>19.739999999999998</v>
      </c>
      <c r="T281" s="55">
        <v>19.739999999999998</v>
      </c>
      <c r="U281" s="55">
        <v>19.739999999999998</v>
      </c>
      <c r="V281" s="55">
        <v>19.739999999999998</v>
      </c>
      <c r="W281" s="55">
        <v>19.739999999999998</v>
      </c>
      <c r="X281" s="55">
        <v>19.739999999999998</v>
      </c>
      <c r="Y281" s="55">
        <v>19.739999999999998</v>
      </c>
      <c r="Z281" s="147">
        <v>1.25</v>
      </c>
      <c r="AA281" s="147">
        <v>1.25</v>
      </c>
      <c r="AB281" s="147">
        <v>1.25</v>
      </c>
      <c r="AC281" s="147">
        <v>1.25</v>
      </c>
      <c r="AD281" s="147">
        <v>1.25</v>
      </c>
      <c r="AE281" s="147">
        <v>1.25</v>
      </c>
      <c r="AF281" s="147">
        <v>1.25</v>
      </c>
      <c r="AG281" s="147">
        <v>1.25</v>
      </c>
      <c r="AH281" s="147">
        <v>1.25</v>
      </c>
      <c r="AI281" s="147">
        <v>1.25</v>
      </c>
      <c r="AJ281" s="147">
        <v>1.25</v>
      </c>
      <c r="AK281" s="147">
        <v>1.25</v>
      </c>
      <c r="AL281" s="420">
        <v>0</v>
      </c>
      <c r="AM281" s="431">
        <f t="shared" si="137"/>
        <v>0</v>
      </c>
      <c r="AN281" s="385">
        <v>0</v>
      </c>
      <c r="AO281" s="237">
        <f t="shared" si="151"/>
        <v>0</v>
      </c>
      <c r="AP281" s="96">
        <v>0</v>
      </c>
      <c r="AQ281" s="431">
        <f t="shared" si="152"/>
        <v>0</v>
      </c>
      <c r="AR281" s="935">
        <v>0</v>
      </c>
      <c r="AS281" s="431">
        <f t="shared" si="153"/>
        <v>0</v>
      </c>
      <c r="AT281" s="385">
        <v>0</v>
      </c>
      <c r="AU281" s="431">
        <f t="shared" si="154"/>
        <v>0</v>
      </c>
      <c r="AV281" s="386">
        <v>0</v>
      </c>
      <c r="AW281" s="431">
        <f t="shared" si="155"/>
        <v>0</v>
      </c>
      <c r="AX281" s="386">
        <v>0</v>
      </c>
      <c r="AY281" s="431">
        <f t="shared" si="156"/>
        <v>0</v>
      </c>
      <c r="AZ281" s="386">
        <v>0</v>
      </c>
      <c r="BA281" s="431">
        <f t="shared" si="160"/>
        <v>0</v>
      </c>
      <c r="BB281" s="385">
        <v>0</v>
      </c>
      <c r="BC281" s="431">
        <f t="shared" si="161"/>
        <v>0</v>
      </c>
      <c r="BD281" s="386">
        <v>0</v>
      </c>
      <c r="BE281" s="431">
        <f t="shared" si="157"/>
        <v>0</v>
      </c>
      <c r="BF281" s="386">
        <v>0</v>
      </c>
      <c r="BG281" s="431">
        <f t="shared" si="158"/>
        <v>0</v>
      </c>
      <c r="BH281" s="385">
        <v>0</v>
      </c>
      <c r="BI281" s="445">
        <f t="shared" si="159"/>
        <v>0</v>
      </c>
      <c r="BJ281" s="77" t="s">
        <v>1758</v>
      </c>
      <c r="BK281" s="306"/>
      <c r="BL281" s="306" t="s">
        <v>1242</v>
      </c>
      <c r="BM281" s="306" t="s">
        <v>1759</v>
      </c>
    </row>
    <row r="282" spans="1:68" ht="14.25" customHeight="1">
      <c r="A282" s="498" t="s">
        <v>1623</v>
      </c>
      <c r="B282" s="130" t="s">
        <v>746</v>
      </c>
      <c r="C282" s="544" t="s">
        <v>87</v>
      </c>
      <c r="D282" s="549" t="s">
        <v>357</v>
      </c>
      <c r="E282" s="550" t="s">
        <v>357</v>
      </c>
      <c r="F282" s="966"/>
      <c r="G282" s="214">
        <v>2022</v>
      </c>
      <c r="H282" s="176" t="s">
        <v>780</v>
      </c>
      <c r="I282" s="176" t="s">
        <v>1755</v>
      </c>
      <c r="J282" s="330" t="s">
        <v>196</v>
      </c>
      <c r="K282" s="169" t="s">
        <v>218</v>
      </c>
      <c r="L282" s="176" t="s">
        <v>1182</v>
      </c>
      <c r="M282" s="327" t="s">
        <v>1760</v>
      </c>
      <c r="N282" s="55">
        <v>19.32</v>
      </c>
      <c r="O282" s="55">
        <v>19.32</v>
      </c>
      <c r="P282" s="55">
        <v>19.32</v>
      </c>
      <c r="Q282" s="55">
        <v>19.32</v>
      </c>
      <c r="R282" s="55">
        <v>19.32</v>
      </c>
      <c r="S282" s="55">
        <v>19.32</v>
      </c>
      <c r="T282" s="55">
        <v>19.32</v>
      </c>
      <c r="U282" s="55">
        <v>19.32</v>
      </c>
      <c r="V282" s="55">
        <v>19.32</v>
      </c>
      <c r="W282" s="55">
        <v>19.32</v>
      </c>
      <c r="X282" s="55">
        <v>19.32</v>
      </c>
      <c r="Y282" s="55">
        <v>19.32</v>
      </c>
      <c r="Z282" s="147">
        <v>1.25</v>
      </c>
      <c r="AA282" s="147">
        <v>1.25</v>
      </c>
      <c r="AB282" s="147">
        <v>1.25</v>
      </c>
      <c r="AC282" s="147">
        <v>1.25</v>
      </c>
      <c r="AD282" s="147">
        <v>1.25</v>
      </c>
      <c r="AE282" s="147">
        <v>1.25</v>
      </c>
      <c r="AF282" s="147">
        <v>1.25</v>
      </c>
      <c r="AG282" s="147">
        <v>1.25</v>
      </c>
      <c r="AH282" s="147">
        <v>1.25</v>
      </c>
      <c r="AI282" s="147">
        <v>1.25</v>
      </c>
      <c r="AJ282" s="147">
        <v>1.25</v>
      </c>
      <c r="AK282" s="147">
        <v>1.25</v>
      </c>
      <c r="AL282" s="420">
        <v>0</v>
      </c>
      <c r="AM282" s="431">
        <f t="shared" si="137"/>
        <v>0</v>
      </c>
      <c r="AN282" s="385">
        <v>6000</v>
      </c>
      <c r="AO282" s="237">
        <f t="shared" si="151"/>
        <v>7500</v>
      </c>
      <c r="AP282" s="96">
        <v>0</v>
      </c>
      <c r="AQ282" s="431">
        <f t="shared" si="152"/>
        <v>0</v>
      </c>
      <c r="AR282" s="935">
        <v>0</v>
      </c>
      <c r="AS282" s="431">
        <f t="shared" si="153"/>
        <v>0</v>
      </c>
      <c r="AT282" s="385">
        <v>0</v>
      </c>
      <c r="AU282" s="431">
        <f t="shared" si="154"/>
        <v>0</v>
      </c>
      <c r="AV282" s="386">
        <v>0</v>
      </c>
      <c r="AW282" s="431">
        <f t="shared" si="155"/>
        <v>0</v>
      </c>
      <c r="AX282" s="386">
        <v>0</v>
      </c>
      <c r="AY282" s="431">
        <f t="shared" si="156"/>
        <v>0</v>
      </c>
      <c r="AZ282" s="386">
        <v>0</v>
      </c>
      <c r="BA282" s="431">
        <f t="shared" si="160"/>
        <v>0</v>
      </c>
      <c r="BB282" s="385">
        <v>0</v>
      </c>
      <c r="BC282" s="431">
        <f t="shared" si="161"/>
        <v>0</v>
      </c>
      <c r="BD282" s="386">
        <v>0</v>
      </c>
      <c r="BE282" s="431">
        <f t="shared" si="157"/>
        <v>0</v>
      </c>
      <c r="BF282" s="386">
        <v>0</v>
      </c>
      <c r="BG282" s="431">
        <f t="shared" si="158"/>
        <v>0</v>
      </c>
      <c r="BH282" s="385">
        <v>0</v>
      </c>
      <c r="BI282" s="445">
        <f t="shared" si="159"/>
        <v>0</v>
      </c>
      <c r="BJ282" s="77" t="s">
        <v>1761</v>
      </c>
      <c r="BK282" s="306"/>
      <c r="BL282" s="306" t="s">
        <v>1186</v>
      </c>
      <c r="BM282" s="306" t="s">
        <v>1762</v>
      </c>
    </row>
    <row r="283" spans="1:68" ht="14.25" customHeight="1">
      <c r="A283" s="493" t="s">
        <v>1623</v>
      </c>
      <c r="B283" s="130" t="s">
        <v>746</v>
      </c>
      <c r="C283" s="544" t="s">
        <v>87</v>
      </c>
      <c r="D283" s="549" t="s">
        <v>357</v>
      </c>
      <c r="E283" s="550" t="s">
        <v>357</v>
      </c>
      <c r="F283" s="966"/>
      <c r="G283" s="214">
        <v>2022</v>
      </c>
      <c r="H283" s="176" t="s">
        <v>780</v>
      </c>
      <c r="I283" s="176" t="s">
        <v>1755</v>
      </c>
      <c r="J283" s="330" t="s">
        <v>196</v>
      </c>
      <c r="K283" s="169" t="s">
        <v>218</v>
      </c>
      <c r="L283" s="176" t="s">
        <v>1188</v>
      </c>
      <c r="M283" s="327" t="s">
        <v>1189</v>
      </c>
      <c r="N283" s="55">
        <v>19.739999999999998</v>
      </c>
      <c r="O283" s="55">
        <v>19.739999999999998</v>
      </c>
      <c r="P283" s="55">
        <v>19.739999999999998</v>
      </c>
      <c r="Q283" s="55">
        <v>19.739999999999998</v>
      </c>
      <c r="R283" s="55">
        <v>19.739999999999998</v>
      </c>
      <c r="S283" s="55">
        <v>19.739999999999998</v>
      </c>
      <c r="T283" s="55">
        <v>19.739999999999998</v>
      </c>
      <c r="U283" s="55">
        <v>19.739999999999998</v>
      </c>
      <c r="V283" s="55">
        <v>19.739999999999998</v>
      </c>
      <c r="W283" s="55">
        <v>19.739999999999998</v>
      </c>
      <c r="X283" s="55">
        <v>19.739999999999998</v>
      </c>
      <c r="Y283" s="55">
        <v>19.739999999999998</v>
      </c>
      <c r="Z283" s="147">
        <v>1.25</v>
      </c>
      <c r="AA283" s="147">
        <v>1.25</v>
      </c>
      <c r="AB283" s="147">
        <v>1.25</v>
      </c>
      <c r="AC283" s="147">
        <v>1.25</v>
      </c>
      <c r="AD283" s="147">
        <v>1.25</v>
      </c>
      <c r="AE283" s="147">
        <v>1.25</v>
      </c>
      <c r="AF283" s="147">
        <v>1.25</v>
      </c>
      <c r="AG283" s="147">
        <v>1.25</v>
      </c>
      <c r="AH283" s="147">
        <v>1.25</v>
      </c>
      <c r="AI283" s="147">
        <v>1.25</v>
      </c>
      <c r="AJ283" s="147">
        <v>1.25</v>
      </c>
      <c r="AK283" s="147">
        <v>1.25</v>
      </c>
      <c r="AL283" s="420">
        <v>0</v>
      </c>
      <c r="AM283" s="431">
        <f t="shared" si="137"/>
        <v>0</v>
      </c>
      <c r="AN283" s="385">
        <v>0</v>
      </c>
      <c r="AO283" s="237">
        <f t="shared" si="151"/>
        <v>0</v>
      </c>
      <c r="AP283" s="96">
        <v>0</v>
      </c>
      <c r="AQ283" s="431">
        <f t="shared" si="152"/>
        <v>0</v>
      </c>
      <c r="AR283" s="935">
        <v>80</v>
      </c>
      <c r="AS283" s="431">
        <f t="shared" si="153"/>
        <v>100</v>
      </c>
      <c r="AT283" s="385">
        <v>0</v>
      </c>
      <c r="AU283" s="431">
        <f t="shared" si="154"/>
        <v>0</v>
      </c>
      <c r="AV283" s="386">
        <v>0</v>
      </c>
      <c r="AW283" s="431">
        <f t="shared" si="155"/>
        <v>0</v>
      </c>
      <c r="AX283" s="386">
        <v>0</v>
      </c>
      <c r="AY283" s="431">
        <f t="shared" si="156"/>
        <v>0</v>
      </c>
      <c r="AZ283" s="386">
        <v>0</v>
      </c>
      <c r="BA283" s="431">
        <f t="shared" si="160"/>
        <v>0</v>
      </c>
      <c r="BB283" s="385">
        <v>0</v>
      </c>
      <c r="BC283" s="431">
        <f t="shared" si="161"/>
        <v>0</v>
      </c>
      <c r="BD283" s="386">
        <v>0</v>
      </c>
      <c r="BE283" s="431">
        <f t="shared" si="157"/>
        <v>0</v>
      </c>
      <c r="BF283" s="386">
        <v>0</v>
      </c>
      <c r="BG283" s="431">
        <f t="shared" si="158"/>
        <v>0</v>
      </c>
      <c r="BH283" s="385">
        <v>0</v>
      </c>
      <c r="BI283" s="445">
        <f t="shared" si="159"/>
        <v>0</v>
      </c>
      <c r="BJ283" s="77" t="s">
        <v>1763</v>
      </c>
      <c r="BK283" s="306"/>
      <c r="BL283" s="306" t="s">
        <v>1194</v>
      </c>
      <c r="BM283" s="306" t="s">
        <v>1764</v>
      </c>
    </row>
    <row r="284" spans="1:68" s="613" customFormat="1" ht="14.25" customHeight="1">
      <c r="A284" s="498" t="s">
        <v>1623</v>
      </c>
      <c r="B284" s="130" t="s">
        <v>746</v>
      </c>
      <c r="C284" s="544" t="s">
        <v>87</v>
      </c>
      <c r="D284" s="549" t="s">
        <v>357</v>
      </c>
      <c r="E284" s="550" t="s">
        <v>357</v>
      </c>
      <c r="F284" s="967"/>
      <c r="G284" s="214">
        <v>2022</v>
      </c>
      <c r="H284" s="176" t="s">
        <v>780</v>
      </c>
      <c r="I284" s="176" t="s">
        <v>1755</v>
      </c>
      <c r="J284" s="330" t="s">
        <v>196</v>
      </c>
      <c r="K284" s="169" t="s">
        <v>218</v>
      </c>
      <c r="L284" s="176" t="s">
        <v>1221</v>
      </c>
      <c r="M284" s="327" t="s">
        <v>1222</v>
      </c>
      <c r="N284" s="55">
        <v>19.309999999999999</v>
      </c>
      <c r="O284" s="55">
        <v>19.309999999999999</v>
      </c>
      <c r="P284" s="55">
        <v>19.309999999999999</v>
      </c>
      <c r="Q284" s="55">
        <v>19.309999999999999</v>
      </c>
      <c r="R284" s="55">
        <v>19.309999999999999</v>
      </c>
      <c r="S284" s="55">
        <v>19.309999999999999</v>
      </c>
      <c r="T284" s="55">
        <v>19.309999999999999</v>
      </c>
      <c r="U284" s="55">
        <v>19.309999999999999</v>
      </c>
      <c r="V284" s="55">
        <v>19.309999999999999</v>
      </c>
      <c r="W284" s="55">
        <v>19.309999999999999</v>
      </c>
      <c r="X284" s="55">
        <v>19.309999999999999</v>
      </c>
      <c r="Y284" s="55">
        <v>19.309999999999999</v>
      </c>
      <c r="Z284" s="147">
        <v>1.25</v>
      </c>
      <c r="AA284" s="147">
        <v>1.25</v>
      </c>
      <c r="AB284" s="147">
        <v>1.25</v>
      </c>
      <c r="AC284" s="147">
        <v>1.25</v>
      </c>
      <c r="AD284" s="147">
        <v>1.25</v>
      </c>
      <c r="AE284" s="147">
        <v>1.25</v>
      </c>
      <c r="AF284" s="147">
        <v>1.25</v>
      </c>
      <c r="AG284" s="147">
        <v>1.25</v>
      </c>
      <c r="AH284" s="147">
        <v>1.25</v>
      </c>
      <c r="AI284" s="147">
        <v>1.25</v>
      </c>
      <c r="AJ284" s="147">
        <v>1.25</v>
      </c>
      <c r="AK284" s="147">
        <v>1.25</v>
      </c>
      <c r="AL284" s="420">
        <v>0</v>
      </c>
      <c r="AM284" s="431">
        <f t="shared" si="137"/>
        <v>0</v>
      </c>
      <c r="AN284" s="385">
        <v>0</v>
      </c>
      <c r="AO284" s="237">
        <f t="shared" si="151"/>
        <v>0</v>
      </c>
      <c r="AP284" s="96">
        <v>0</v>
      </c>
      <c r="AQ284" s="431">
        <f t="shared" si="152"/>
        <v>0</v>
      </c>
      <c r="AR284" s="935">
        <v>0</v>
      </c>
      <c r="AS284" s="431">
        <f t="shared" si="153"/>
        <v>0</v>
      </c>
      <c r="AT284" s="385">
        <v>0</v>
      </c>
      <c r="AU284" s="431">
        <f t="shared" si="154"/>
        <v>0</v>
      </c>
      <c r="AV284" s="386">
        <v>0</v>
      </c>
      <c r="AW284" s="431">
        <f t="shared" si="155"/>
        <v>0</v>
      </c>
      <c r="AX284" s="386"/>
      <c r="AY284" s="431">
        <f t="shared" si="156"/>
        <v>0</v>
      </c>
      <c r="AZ284" s="386"/>
      <c r="BA284" s="431">
        <f t="shared" si="160"/>
        <v>0</v>
      </c>
      <c r="BB284" s="385"/>
      <c r="BC284" s="431">
        <f t="shared" si="161"/>
        <v>0</v>
      </c>
      <c r="BD284" s="386">
        <v>0</v>
      </c>
      <c r="BE284" s="431">
        <f t="shared" si="157"/>
        <v>0</v>
      </c>
      <c r="BF284" s="386">
        <v>0</v>
      </c>
      <c r="BG284" s="431">
        <f t="shared" si="158"/>
        <v>0</v>
      </c>
      <c r="BH284" s="385">
        <v>0</v>
      </c>
      <c r="BI284" s="445">
        <f t="shared" si="159"/>
        <v>0</v>
      </c>
      <c r="BJ284" s="146" t="s">
        <v>1765</v>
      </c>
      <c r="BK284" s="306" t="s">
        <v>1249</v>
      </c>
      <c r="BL284" s="306" t="s">
        <v>1191</v>
      </c>
      <c r="BM284" s="306" t="s">
        <v>1766</v>
      </c>
      <c r="BN284" s="1"/>
      <c r="BO284" s="1"/>
      <c r="BP284" s="1"/>
    </row>
    <row r="285" spans="1:68" s="613" customFormat="1" ht="14.25" customHeight="1">
      <c r="A285" s="493" t="s">
        <v>1623</v>
      </c>
      <c r="B285" s="130" t="s">
        <v>746</v>
      </c>
      <c r="C285" s="544" t="s">
        <v>87</v>
      </c>
      <c r="D285" s="549" t="s">
        <v>357</v>
      </c>
      <c r="E285" s="550" t="s">
        <v>357</v>
      </c>
      <c r="F285" s="967"/>
      <c r="G285" s="214">
        <v>2022</v>
      </c>
      <c r="H285" s="176" t="s">
        <v>780</v>
      </c>
      <c r="I285" s="176" t="s">
        <v>1755</v>
      </c>
      <c r="J285" s="330" t="s">
        <v>196</v>
      </c>
      <c r="K285" s="169" t="s">
        <v>218</v>
      </c>
      <c r="L285" s="176" t="s">
        <v>1188</v>
      </c>
      <c r="M285" s="327" t="s">
        <v>1189</v>
      </c>
      <c r="N285" s="55">
        <v>19.850000000000001</v>
      </c>
      <c r="O285" s="55">
        <v>19.850000000000001</v>
      </c>
      <c r="P285" s="55">
        <v>19.850000000000001</v>
      </c>
      <c r="Q285" s="55">
        <v>19.850000000000001</v>
      </c>
      <c r="R285" s="55">
        <v>19.850000000000001</v>
      </c>
      <c r="S285" s="55">
        <v>19.850000000000001</v>
      </c>
      <c r="T285" s="55">
        <v>19.850000000000001</v>
      </c>
      <c r="U285" s="55">
        <v>19.850000000000001</v>
      </c>
      <c r="V285" s="55">
        <v>19.850000000000001</v>
      </c>
      <c r="W285" s="55">
        <v>19.850000000000001</v>
      </c>
      <c r="X285" s="55">
        <v>19.850000000000001</v>
      </c>
      <c r="Y285" s="55">
        <v>19.850000000000001</v>
      </c>
      <c r="Z285" s="147">
        <v>1.25</v>
      </c>
      <c r="AA285" s="147">
        <v>1.25</v>
      </c>
      <c r="AB285" s="147">
        <v>1.25</v>
      </c>
      <c r="AC285" s="147">
        <v>1.25</v>
      </c>
      <c r="AD285" s="147">
        <v>1.25</v>
      </c>
      <c r="AE285" s="147">
        <v>1.25</v>
      </c>
      <c r="AF285" s="147">
        <v>1.25</v>
      </c>
      <c r="AG285" s="147">
        <v>1.25</v>
      </c>
      <c r="AH285" s="147">
        <v>1.25</v>
      </c>
      <c r="AI285" s="147">
        <v>1.25</v>
      </c>
      <c r="AJ285" s="147">
        <v>1.25</v>
      </c>
      <c r="AK285" s="147">
        <v>1.25</v>
      </c>
      <c r="AL285" s="420">
        <v>0</v>
      </c>
      <c r="AM285" s="431">
        <f t="shared" si="137"/>
        <v>0</v>
      </c>
      <c r="AN285" s="385">
        <v>0</v>
      </c>
      <c r="AO285" s="237">
        <f t="shared" si="151"/>
        <v>0</v>
      </c>
      <c r="AP285" s="96">
        <v>0</v>
      </c>
      <c r="AQ285" s="431">
        <f t="shared" si="152"/>
        <v>0</v>
      </c>
      <c r="AR285" s="935">
        <v>0</v>
      </c>
      <c r="AS285" s="431">
        <f t="shared" si="153"/>
        <v>0</v>
      </c>
      <c r="AT285" s="385">
        <v>0</v>
      </c>
      <c r="AU285" s="431">
        <f t="shared" si="154"/>
        <v>0</v>
      </c>
      <c r="AV285" s="386">
        <v>0</v>
      </c>
      <c r="AW285" s="431">
        <f t="shared" si="155"/>
        <v>0</v>
      </c>
      <c r="AX285" s="386"/>
      <c r="AY285" s="431">
        <f t="shared" si="156"/>
        <v>0</v>
      </c>
      <c r="AZ285" s="386">
        <v>0</v>
      </c>
      <c r="BA285" s="431">
        <f t="shared" si="160"/>
        <v>0</v>
      </c>
      <c r="BB285" s="385">
        <v>0</v>
      </c>
      <c r="BC285" s="431">
        <f t="shared" si="161"/>
        <v>0</v>
      </c>
      <c r="BD285" s="386">
        <v>0</v>
      </c>
      <c r="BE285" s="431">
        <f t="shared" si="157"/>
        <v>0</v>
      </c>
      <c r="BF285" s="386">
        <v>0</v>
      </c>
      <c r="BG285" s="431">
        <f t="shared" si="158"/>
        <v>0</v>
      </c>
      <c r="BH285" s="385">
        <v>0</v>
      </c>
      <c r="BI285" s="445">
        <f t="shared" si="159"/>
        <v>0</v>
      </c>
      <c r="BJ285" s="146" t="s">
        <v>1767</v>
      </c>
      <c r="BK285" s="306" t="s">
        <v>1249</v>
      </c>
      <c r="BL285" s="306" t="s">
        <v>1242</v>
      </c>
      <c r="BM285" s="306" t="s">
        <v>1768</v>
      </c>
      <c r="BN285" s="1"/>
      <c r="BO285" s="1"/>
      <c r="BP285" s="1"/>
    </row>
    <row r="286" spans="1:68" s="613" customFormat="1" ht="14.25" customHeight="1">
      <c r="A286" s="498" t="s">
        <v>1623</v>
      </c>
      <c r="B286" s="130" t="s">
        <v>746</v>
      </c>
      <c r="C286" s="544" t="s">
        <v>87</v>
      </c>
      <c r="D286" s="549" t="s">
        <v>357</v>
      </c>
      <c r="E286" s="550" t="s">
        <v>357</v>
      </c>
      <c r="F286" s="967"/>
      <c r="G286" s="214">
        <v>2022</v>
      </c>
      <c r="H286" s="176" t="s">
        <v>780</v>
      </c>
      <c r="I286" s="176" t="s">
        <v>1755</v>
      </c>
      <c r="J286" s="330" t="s">
        <v>196</v>
      </c>
      <c r="K286" s="169" t="s">
        <v>218</v>
      </c>
      <c r="L286" s="176" t="s">
        <v>1182</v>
      </c>
      <c r="M286" s="327" t="s">
        <v>1760</v>
      </c>
      <c r="N286" s="55">
        <v>19.43</v>
      </c>
      <c r="O286" s="55">
        <v>19.43</v>
      </c>
      <c r="P286" s="55">
        <v>19.43</v>
      </c>
      <c r="Q286" s="55">
        <v>19.43</v>
      </c>
      <c r="R286" s="55">
        <v>19.43</v>
      </c>
      <c r="S286" s="55">
        <v>19.43</v>
      </c>
      <c r="T286" s="55">
        <v>19.43</v>
      </c>
      <c r="U286" s="55">
        <v>19.43</v>
      </c>
      <c r="V286" s="55">
        <v>19.43</v>
      </c>
      <c r="W286" s="55">
        <v>19.43</v>
      </c>
      <c r="X286" s="55">
        <v>19.43</v>
      </c>
      <c r="Y286" s="55">
        <v>19.43</v>
      </c>
      <c r="Z286" s="147">
        <v>1.25</v>
      </c>
      <c r="AA286" s="147">
        <v>1.25</v>
      </c>
      <c r="AB286" s="147">
        <v>1.25</v>
      </c>
      <c r="AC286" s="147">
        <v>1.25</v>
      </c>
      <c r="AD286" s="147">
        <v>1.25</v>
      </c>
      <c r="AE286" s="147">
        <v>1.25</v>
      </c>
      <c r="AF286" s="147">
        <v>1.25</v>
      </c>
      <c r="AG286" s="147">
        <v>1.25</v>
      </c>
      <c r="AH286" s="147">
        <v>1.25</v>
      </c>
      <c r="AI286" s="147">
        <v>1.25</v>
      </c>
      <c r="AJ286" s="147">
        <v>1.25</v>
      </c>
      <c r="AK286" s="147">
        <v>1.25</v>
      </c>
      <c r="AL286" s="420">
        <v>6021</v>
      </c>
      <c r="AM286" s="431">
        <f t="shared" si="137"/>
        <v>7526.25</v>
      </c>
      <c r="AN286" s="385">
        <v>0</v>
      </c>
      <c r="AO286" s="237">
        <f t="shared" si="151"/>
        <v>0</v>
      </c>
      <c r="AP286" s="96">
        <v>0</v>
      </c>
      <c r="AQ286" s="431">
        <f t="shared" si="152"/>
        <v>0</v>
      </c>
      <c r="AR286" s="935">
        <v>0</v>
      </c>
      <c r="AS286" s="431">
        <f t="shared" si="153"/>
        <v>0</v>
      </c>
      <c r="AT286" s="385">
        <v>0</v>
      </c>
      <c r="AU286" s="431">
        <f t="shared" si="154"/>
        <v>0</v>
      </c>
      <c r="AV286" s="386"/>
      <c r="AW286" s="431">
        <f t="shared" si="155"/>
        <v>0</v>
      </c>
      <c r="AX286" s="386"/>
      <c r="AY286" s="431">
        <f t="shared" si="156"/>
        <v>0</v>
      </c>
      <c r="AZ286" s="386"/>
      <c r="BA286" s="431">
        <f t="shared" si="160"/>
        <v>0</v>
      </c>
      <c r="BB286" s="385"/>
      <c r="BC286" s="431">
        <f t="shared" si="161"/>
        <v>0</v>
      </c>
      <c r="BD286" s="386">
        <v>0</v>
      </c>
      <c r="BE286" s="431">
        <f t="shared" si="157"/>
        <v>0</v>
      </c>
      <c r="BF286" s="386">
        <v>0</v>
      </c>
      <c r="BG286" s="431">
        <f t="shared" si="158"/>
        <v>0</v>
      </c>
      <c r="BH286" s="385">
        <v>0</v>
      </c>
      <c r="BI286" s="445">
        <f t="shared" si="159"/>
        <v>0</v>
      </c>
      <c r="BJ286" s="146" t="s">
        <v>1769</v>
      </c>
      <c r="BK286" s="306" t="s">
        <v>1249</v>
      </c>
      <c r="BL286" s="306" t="s">
        <v>1186</v>
      </c>
      <c r="BM286" s="306" t="s">
        <v>1770</v>
      </c>
      <c r="BN286" s="1"/>
      <c r="BO286" s="1"/>
      <c r="BP286" s="1"/>
    </row>
    <row r="287" spans="1:68" s="613" customFormat="1" ht="14.25" customHeight="1">
      <c r="A287" s="493" t="s">
        <v>1623</v>
      </c>
      <c r="B287" s="130" t="s">
        <v>746</v>
      </c>
      <c r="C287" s="544" t="s">
        <v>87</v>
      </c>
      <c r="D287" s="549" t="s">
        <v>357</v>
      </c>
      <c r="E287" s="550" t="s">
        <v>357</v>
      </c>
      <c r="F287" s="967"/>
      <c r="G287" s="214">
        <v>2022</v>
      </c>
      <c r="H287" s="176" t="s">
        <v>780</v>
      </c>
      <c r="I287" s="176" t="s">
        <v>1755</v>
      </c>
      <c r="J287" s="330" t="s">
        <v>196</v>
      </c>
      <c r="K287" s="169" t="s">
        <v>218</v>
      </c>
      <c r="L287" s="176" t="s">
        <v>1188</v>
      </c>
      <c r="M287" s="327" t="s">
        <v>1189</v>
      </c>
      <c r="N287" s="55">
        <v>19.850000000000001</v>
      </c>
      <c r="O287" s="55">
        <v>19.850000000000001</v>
      </c>
      <c r="P287" s="55">
        <v>19.850000000000001</v>
      </c>
      <c r="Q287" s="55">
        <v>19.850000000000001</v>
      </c>
      <c r="R287" s="55">
        <v>19.850000000000001</v>
      </c>
      <c r="S287" s="55">
        <v>19.850000000000001</v>
      </c>
      <c r="T287" s="55">
        <v>19.850000000000001</v>
      </c>
      <c r="U287" s="55">
        <v>19.850000000000001</v>
      </c>
      <c r="V287" s="55">
        <v>19.850000000000001</v>
      </c>
      <c r="W287" s="55">
        <v>19.850000000000001</v>
      </c>
      <c r="X287" s="55">
        <v>19.850000000000001</v>
      </c>
      <c r="Y287" s="55">
        <v>19.850000000000001</v>
      </c>
      <c r="Z287" s="147">
        <v>1.25</v>
      </c>
      <c r="AA287" s="147">
        <v>1.25</v>
      </c>
      <c r="AB287" s="147">
        <v>1.25</v>
      </c>
      <c r="AC287" s="147">
        <v>1.25</v>
      </c>
      <c r="AD287" s="147">
        <v>1.25</v>
      </c>
      <c r="AE287" s="147">
        <v>1.25</v>
      </c>
      <c r="AF287" s="147">
        <v>1.25</v>
      </c>
      <c r="AG287" s="147">
        <v>1.25</v>
      </c>
      <c r="AH287" s="147">
        <v>1.25</v>
      </c>
      <c r="AI287" s="147">
        <v>1.25</v>
      </c>
      <c r="AJ287" s="147">
        <v>1.25</v>
      </c>
      <c r="AK287" s="147">
        <v>1.25</v>
      </c>
      <c r="AL287" s="420">
        <v>1000</v>
      </c>
      <c r="AM287" s="431">
        <f t="shared" si="137"/>
        <v>1250</v>
      </c>
      <c r="AN287" s="385">
        <v>0</v>
      </c>
      <c r="AO287" s="237">
        <f t="shared" si="151"/>
        <v>0</v>
      </c>
      <c r="AP287" s="96">
        <v>1000</v>
      </c>
      <c r="AQ287" s="431">
        <f t="shared" si="152"/>
        <v>1250</v>
      </c>
      <c r="AR287" s="935">
        <v>0</v>
      </c>
      <c r="AS287" s="431">
        <f t="shared" si="153"/>
        <v>0</v>
      </c>
      <c r="AT287" s="385">
        <v>1410</v>
      </c>
      <c r="AU287" s="431">
        <f t="shared" si="154"/>
        <v>1762.5</v>
      </c>
      <c r="AV287" s="386"/>
      <c r="AW287" s="431">
        <f t="shared" si="155"/>
        <v>0</v>
      </c>
      <c r="AX287" s="386"/>
      <c r="AY287" s="431">
        <f t="shared" si="156"/>
        <v>0</v>
      </c>
      <c r="AZ287" s="386"/>
      <c r="BA287" s="431">
        <f t="shared" si="160"/>
        <v>0</v>
      </c>
      <c r="BB287" s="385"/>
      <c r="BC287" s="431">
        <f t="shared" si="161"/>
        <v>0</v>
      </c>
      <c r="BD287" s="386">
        <v>0</v>
      </c>
      <c r="BE287" s="431">
        <f t="shared" si="157"/>
        <v>0</v>
      </c>
      <c r="BF287" s="386">
        <v>0</v>
      </c>
      <c r="BG287" s="431">
        <f t="shared" si="158"/>
        <v>0</v>
      </c>
      <c r="BH287" s="385">
        <v>0</v>
      </c>
      <c r="BI287" s="445">
        <f t="shared" si="159"/>
        <v>0</v>
      </c>
      <c r="BJ287" s="146" t="s">
        <v>1771</v>
      </c>
      <c r="BK287" s="306" t="s">
        <v>1249</v>
      </c>
      <c r="BL287" s="306" t="s">
        <v>1194</v>
      </c>
      <c r="BM287" s="306" t="s">
        <v>1772</v>
      </c>
      <c r="BN287" s="1"/>
      <c r="BO287" s="1"/>
      <c r="BP287" s="1"/>
    </row>
    <row r="288" spans="1:68" ht="14.25" customHeight="1">
      <c r="A288" s="498" t="s">
        <v>1623</v>
      </c>
      <c r="B288" s="130" t="s">
        <v>746</v>
      </c>
      <c r="C288" s="544" t="s">
        <v>87</v>
      </c>
      <c r="D288" s="549" t="s">
        <v>357</v>
      </c>
      <c r="E288" s="550" t="s">
        <v>357</v>
      </c>
      <c r="F288" s="966"/>
      <c r="G288" s="214">
        <v>2022</v>
      </c>
      <c r="H288" s="176" t="s">
        <v>537</v>
      </c>
      <c r="I288" s="176" t="s">
        <v>174</v>
      </c>
      <c r="J288" s="330" t="s">
        <v>196</v>
      </c>
      <c r="K288" s="169" t="s">
        <v>218</v>
      </c>
      <c r="L288" s="176" t="s">
        <v>1182</v>
      </c>
      <c r="M288" s="327" t="s">
        <v>1760</v>
      </c>
      <c r="N288" s="55">
        <v>12.04</v>
      </c>
      <c r="O288" s="55">
        <v>12.04</v>
      </c>
      <c r="P288" s="55">
        <v>12.04</v>
      </c>
      <c r="Q288" s="55">
        <v>12.04</v>
      </c>
      <c r="R288" s="55">
        <v>12.04</v>
      </c>
      <c r="S288" s="55">
        <v>12.04</v>
      </c>
      <c r="T288" s="55">
        <v>12.04</v>
      </c>
      <c r="U288" s="55">
        <v>12.04</v>
      </c>
      <c r="V288" s="55">
        <v>12.04</v>
      </c>
      <c r="W288" s="55">
        <v>12.04</v>
      </c>
      <c r="X288" s="55">
        <v>12.04</v>
      </c>
      <c r="Y288" s="55">
        <v>12.04</v>
      </c>
      <c r="Z288" s="147">
        <v>0.79</v>
      </c>
      <c r="AA288" s="147">
        <v>0.79</v>
      </c>
      <c r="AB288" s="147">
        <v>0.79</v>
      </c>
      <c r="AC288" s="147">
        <v>0.79</v>
      </c>
      <c r="AD288" s="147">
        <v>0.79</v>
      </c>
      <c r="AE288" s="147">
        <v>0.79</v>
      </c>
      <c r="AF288" s="147">
        <v>0.79</v>
      </c>
      <c r="AG288" s="147">
        <v>0.79</v>
      </c>
      <c r="AH288" s="147">
        <v>0.79</v>
      </c>
      <c r="AI288" s="147">
        <v>0.79</v>
      </c>
      <c r="AJ288" s="147">
        <v>0.79</v>
      </c>
      <c r="AK288" s="147">
        <v>0.79</v>
      </c>
      <c r="AL288" s="420">
        <v>0</v>
      </c>
      <c r="AM288" s="431">
        <f t="shared" si="137"/>
        <v>0</v>
      </c>
      <c r="AN288" s="385">
        <v>0</v>
      </c>
      <c r="AO288" s="237">
        <f t="shared" si="151"/>
        <v>0</v>
      </c>
      <c r="AP288" s="96">
        <v>1008</v>
      </c>
      <c r="AQ288" s="431">
        <f t="shared" si="152"/>
        <v>796.32</v>
      </c>
      <c r="AR288" s="935">
        <v>0</v>
      </c>
      <c r="AS288" s="431">
        <f t="shared" si="153"/>
        <v>0</v>
      </c>
      <c r="AT288" s="385">
        <v>0</v>
      </c>
      <c r="AU288" s="431">
        <f t="shared" si="154"/>
        <v>0</v>
      </c>
      <c r="AV288" s="386">
        <v>2016</v>
      </c>
      <c r="AW288" s="431">
        <f t="shared" si="155"/>
        <v>1592.64</v>
      </c>
      <c r="AX288" s="386">
        <v>1008</v>
      </c>
      <c r="AY288" s="431">
        <f t="shared" si="156"/>
        <v>796.32</v>
      </c>
      <c r="AZ288" s="386">
        <v>1008</v>
      </c>
      <c r="BA288" s="431">
        <f t="shared" si="160"/>
        <v>796.32</v>
      </c>
      <c r="BB288" s="385">
        <v>1008</v>
      </c>
      <c r="BC288" s="431">
        <f t="shared" si="161"/>
        <v>796.32</v>
      </c>
      <c r="BD288" s="386">
        <v>0</v>
      </c>
      <c r="BE288" s="431">
        <f t="shared" si="157"/>
        <v>0</v>
      </c>
      <c r="BF288" s="386">
        <v>0</v>
      </c>
      <c r="BG288" s="431">
        <f t="shared" si="158"/>
        <v>0</v>
      </c>
      <c r="BH288" s="385">
        <v>0</v>
      </c>
      <c r="BI288" s="445">
        <f t="shared" si="159"/>
        <v>0</v>
      </c>
      <c r="BJ288" s="77" t="s">
        <v>1773</v>
      </c>
      <c r="BK288" s="306"/>
      <c r="BL288" s="306" t="s">
        <v>1186</v>
      </c>
      <c r="BM288" s="306" t="s">
        <v>1774</v>
      </c>
    </row>
    <row r="289" spans="1:65" ht="14.25" customHeight="1">
      <c r="A289" s="493" t="s">
        <v>1623</v>
      </c>
      <c r="B289" s="130" t="s">
        <v>361</v>
      </c>
      <c r="C289" s="544" t="s">
        <v>87</v>
      </c>
      <c r="D289" s="549" t="s">
        <v>357</v>
      </c>
      <c r="E289" s="550" t="s">
        <v>357</v>
      </c>
      <c r="F289" s="966"/>
      <c r="G289" s="214">
        <v>2022</v>
      </c>
      <c r="H289" s="176" t="s">
        <v>783</v>
      </c>
      <c r="I289" s="176" t="s">
        <v>174</v>
      </c>
      <c r="J289" s="330" t="s">
        <v>196</v>
      </c>
      <c r="K289" s="169" t="s">
        <v>218</v>
      </c>
      <c r="L289" s="176" t="s">
        <v>1182</v>
      </c>
      <c r="M289" s="327" t="s">
        <v>1760</v>
      </c>
      <c r="N289" s="55">
        <v>9.0500000000000007</v>
      </c>
      <c r="O289" s="55">
        <v>9.0500000000000007</v>
      </c>
      <c r="P289" s="55">
        <v>9.0500000000000007</v>
      </c>
      <c r="Q289" s="55">
        <v>9.0500000000000007</v>
      </c>
      <c r="R289" s="55">
        <v>9.0500000000000007</v>
      </c>
      <c r="S289" s="55">
        <v>9.0500000000000007</v>
      </c>
      <c r="T289" s="55">
        <v>9.0500000000000007</v>
      </c>
      <c r="U289" s="55">
        <v>9.0500000000000007</v>
      </c>
      <c r="V289" s="55">
        <v>9.0500000000000007</v>
      </c>
      <c r="W289" s="55">
        <v>9.0500000000000007</v>
      </c>
      <c r="X289" s="55">
        <v>9.0500000000000007</v>
      </c>
      <c r="Y289" s="55">
        <v>9.0500000000000007</v>
      </c>
      <c r="Z289" s="147">
        <v>0.45</v>
      </c>
      <c r="AA289" s="147">
        <v>0.45</v>
      </c>
      <c r="AB289" s="147">
        <v>0.45</v>
      </c>
      <c r="AC289" s="147">
        <v>0.45</v>
      </c>
      <c r="AD289" s="147">
        <v>0.45</v>
      </c>
      <c r="AE289" s="147">
        <v>0.45</v>
      </c>
      <c r="AF289" s="147">
        <v>0.45</v>
      </c>
      <c r="AG289" s="147">
        <v>0.45</v>
      </c>
      <c r="AH289" s="147">
        <v>0.45</v>
      </c>
      <c r="AI289" s="147">
        <v>0.45</v>
      </c>
      <c r="AJ289" s="147">
        <v>0.45</v>
      </c>
      <c r="AK289" s="147">
        <v>0.45</v>
      </c>
      <c r="AL289" s="420">
        <v>0</v>
      </c>
      <c r="AM289" s="431">
        <f t="shared" si="137"/>
        <v>0</v>
      </c>
      <c r="AN289" s="385">
        <v>1000</v>
      </c>
      <c r="AO289" s="237">
        <f t="shared" si="151"/>
        <v>450</v>
      </c>
      <c r="AP289" s="96">
        <v>0</v>
      </c>
      <c r="AQ289" s="431">
        <f t="shared" si="152"/>
        <v>0</v>
      </c>
      <c r="AR289" s="935">
        <v>0</v>
      </c>
      <c r="AS289" s="431">
        <f t="shared" si="153"/>
        <v>0</v>
      </c>
      <c r="AT289" s="385">
        <v>0</v>
      </c>
      <c r="AU289" s="431">
        <f t="shared" si="154"/>
        <v>0</v>
      </c>
      <c r="AV289" s="386">
        <v>0</v>
      </c>
      <c r="AW289" s="431">
        <f t="shared" si="155"/>
        <v>0</v>
      </c>
      <c r="AX289" s="386">
        <v>0</v>
      </c>
      <c r="AY289" s="431">
        <f t="shared" si="156"/>
        <v>0</v>
      </c>
      <c r="AZ289" s="386">
        <v>0</v>
      </c>
      <c r="BA289" s="431">
        <f t="shared" si="160"/>
        <v>0</v>
      </c>
      <c r="BB289" s="386">
        <v>0</v>
      </c>
      <c r="BC289" s="431">
        <f t="shared" si="161"/>
        <v>0</v>
      </c>
      <c r="BD289" s="386">
        <v>0</v>
      </c>
      <c r="BE289" s="431">
        <f t="shared" si="157"/>
        <v>0</v>
      </c>
      <c r="BF289" s="386">
        <v>0</v>
      </c>
      <c r="BG289" s="431">
        <f t="shared" si="158"/>
        <v>0</v>
      </c>
      <c r="BH289" s="386">
        <v>0</v>
      </c>
      <c r="BI289" s="445">
        <f t="shared" si="159"/>
        <v>0</v>
      </c>
      <c r="BJ289" s="77" t="s">
        <v>1775</v>
      </c>
      <c r="BK289" s="306"/>
      <c r="BL289" s="306" t="s">
        <v>1186</v>
      </c>
      <c r="BM289" s="306" t="s">
        <v>1775</v>
      </c>
    </row>
    <row r="290" spans="1:65" ht="13.15" customHeight="1">
      <c r="A290" s="498" t="s">
        <v>1623</v>
      </c>
      <c r="B290" s="130" t="s">
        <v>361</v>
      </c>
      <c r="C290" s="544" t="s">
        <v>87</v>
      </c>
      <c r="D290" s="549" t="s">
        <v>357</v>
      </c>
      <c r="E290" s="550" t="s">
        <v>357</v>
      </c>
      <c r="F290" s="966"/>
      <c r="G290" s="214">
        <v>2022</v>
      </c>
      <c r="H290" s="176" t="s">
        <v>783</v>
      </c>
      <c r="I290" s="176" t="s">
        <v>174</v>
      </c>
      <c r="J290" s="330" t="s">
        <v>196</v>
      </c>
      <c r="K290" s="169" t="s">
        <v>218</v>
      </c>
      <c r="L290" s="176" t="s">
        <v>1188</v>
      </c>
      <c r="M290" s="327" t="s">
        <v>1189</v>
      </c>
      <c r="N290" s="55">
        <v>9.0500000000000007</v>
      </c>
      <c r="O290" s="55">
        <v>9.0500000000000007</v>
      </c>
      <c r="P290" s="55">
        <v>9.0500000000000007</v>
      </c>
      <c r="Q290" s="55">
        <v>9.0500000000000007</v>
      </c>
      <c r="R290" s="55">
        <v>9.0500000000000007</v>
      </c>
      <c r="S290" s="55">
        <v>9.0500000000000007</v>
      </c>
      <c r="T290" s="55">
        <v>9.0500000000000007</v>
      </c>
      <c r="U290" s="55">
        <v>9.0500000000000007</v>
      </c>
      <c r="V290" s="55">
        <v>9.0500000000000007</v>
      </c>
      <c r="W290" s="55">
        <v>9.0500000000000007</v>
      </c>
      <c r="X290" s="55">
        <v>9.0500000000000007</v>
      </c>
      <c r="Y290" s="55">
        <v>9.0500000000000007</v>
      </c>
      <c r="Z290" s="147">
        <v>0.45</v>
      </c>
      <c r="AA290" s="147">
        <v>0.45</v>
      </c>
      <c r="AB290" s="147">
        <v>0.45</v>
      </c>
      <c r="AC290" s="147">
        <v>0.45</v>
      </c>
      <c r="AD290" s="147">
        <v>0.45</v>
      </c>
      <c r="AE290" s="147">
        <v>0.45</v>
      </c>
      <c r="AF290" s="147">
        <v>0.45</v>
      </c>
      <c r="AG290" s="147">
        <v>0.45</v>
      </c>
      <c r="AH290" s="147">
        <v>0.45</v>
      </c>
      <c r="AI290" s="147">
        <v>0.45</v>
      </c>
      <c r="AJ290" s="147">
        <v>0.45</v>
      </c>
      <c r="AK290" s="147">
        <v>0.45</v>
      </c>
      <c r="AL290" s="420">
        <v>0</v>
      </c>
      <c r="AM290" s="431">
        <f t="shared" si="137"/>
        <v>0</v>
      </c>
      <c r="AN290" s="385">
        <v>0</v>
      </c>
      <c r="AO290" s="237">
        <f t="shared" ref="AO290:AO321" si="165">AA290*AN290</f>
        <v>0</v>
      </c>
      <c r="AP290" s="96">
        <v>0</v>
      </c>
      <c r="AQ290" s="431">
        <f t="shared" ref="AQ290:AQ321" si="166">AB290*AP290</f>
        <v>0</v>
      </c>
      <c r="AR290" s="935">
        <v>0</v>
      </c>
      <c r="AS290" s="431">
        <f t="shared" ref="AS290:AS321" si="167">AC290*AR290</f>
        <v>0</v>
      </c>
      <c r="AT290" s="385">
        <v>0</v>
      </c>
      <c r="AU290" s="431">
        <f t="shared" ref="AU290:AU321" si="168">AD290*AT290</f>
        <v>0</v>
      </c>
      <c r="AV290" s="386">
        <v>0</v>
      </c>
      <c r="AW290" s="431">
        <f t="shared" ref="AW290:AW321" si="169">AE290*AV290</f>
        <v>0</v>
      </c>
      <c r="AX290" s="386">
        <v>0</v>
      </c>
      <c r="AY290" s="431">
        <f t="shared" ref="AY290:AY321" si="170">AF290*AX290</f>
        <v>0</v>
      </c>
      <c r="AZ290" s="386">
        <v>0</v>
      </c>
      <c r="BA290" s="431">
        <f t="shared" si="160"/>
        <v>0</v>
      </c>
      <c r="BB290" s="386">
        <v>0</v>
      </c>
      <c r="BC290" s="431">
        <f t="shared" si="161"/>
        <v>0</v>
      </c>
      <c r="BD290" s="386">
        <v>0</v>
      </c>
      <c r="BE290" s="431">
        <f t="shared" ref="BE290:BE321" si="171">AI290*BD290</f>
        <v>0</v>
      </c>
      <c r="BF290" s="386">
        <v>0</v>
      </c>
      <c r="BG290" s="431">
        <f t="shared" ref="BG290:BG321" si="172">AJ290*BF290</f>
        <v>0</v>
      </c>
      <c r="BH290" s="386">
        <v>0</v>
      </c>
      <c r="BI290" s="445">
        <f t="shared" ref="BI290:BI321" si="173">AK290*BH290</f>
        <v>0</v>
      </c>
      <c r="BJ290" s="77" t="s">
        <v>1776</v>
      </c>
      <c r="BK290" s="306"/>
      <c r="BL290" s="306" t="s">
        <v>1194</v>
      </c>
      <c r="BM290" s="306" t="s">
        <v>1776</v>
      </c>
    </row>
    <row r="291" spans="1:65" ht="14.25" customHeight="1">
      <c r="A291" s="493" t="s">
        <v>1623</v>
      </c>
      <c r="B291" s="130" t="s">
        <v>361</v>
      </c>
      <c r="C291" s="544" t="s">
        <v>87</v>
      </c>
      <c r="D291" s="549" t="s">
        <v>357</v>
      </c>
      <c r="E291" s="550" t="s">
        <v>357</v>
      </c>
      <c r="F291" s="966"/>
      <c r="G291" s="214">
        <v>2022</v>
      </c>
      <c r="H291" s="176" t="s">
        <v>783</v>
      </c>
      <c r="I291" s="176" t="s">
        <v>174</v>
      </c>
      <c r="J291" s="330" t="s">
        <v>196</v>
      </c>
      <c r="K291" s="169" t="s">
        <v>218</v>
      </c>
      <c r="L291" s="176" t="s">
        <v>1188</v>
      </c>
      <c r="M291" s="327" t="s">
        <v>1189</v>
      </c>
      <c r="N291" s="55">
        <v>9.0500000000000007</v>
      </c>
      <c r="O291" s="55">
        <v>9.0500000000000007</v>
      </c>
      <c r="P291" s="55">
        <v>9.0500000000000007</v>
      </c>
      <c r="Q291" s="55">
        <v>9.0500000000000007</v>
      </c>
      <c r="R291" s="55">
        <v>9.0500000000000007</v>
      </c>
      <c r="S291" s="55">
        <v>9.0500000000000007</v>
      </c>
      <c r="T291" s="55">
        <v>9.0500000000000007</v>
      </c>
      <c r="U291" s="55">
        <v>9.0500000000000007</v>
      </c>
      <c r="V291" s="55">
        <v>9.0500000000000007</v>
      </c>
      <c r="W291" s="55">
        <v>9.0500000000000007</v>
      </c>
      <c r="X291" s="55">
        <v>9.0500000000000007</v>
      </c>
      <c r="Y291" s="55">
        <v>9.0500000000000007</v>
      </c>
      <c r="Z291" s="147">
        <v>0.45</v>
      </c>
      <c r="AA291" s="147">
        <v>0.45</v>
      </c>
      <c r="AB291" s="147">
        <v>0.45</v>
      </c>
      <c r="AC291" s="147">
        <v>0.45</v>
      </c>
      <c r="AD291" s="147">
        <v>0.45</v>
      </c>
      <c r="AE291" s="147">
        <v>0.45</v>
      </c>
      <c r="AF291" s="147">
        <v>0.45</v>
      </c>
      <c r="AG291" s="147">
        <v>0.45</v>
      </c>
      <c r="AH291" s="147">
        <v>0.45</v>
      </c>
      <c r="AI291" s="147">
        <v>0.45</v>
      </c>
      <c r="AJ291" s="147">
        <v>0.45</v>
      </c>
      <c r="AK291" s="147">
        <v>0.45</v>
      </c>
      <c r="AL291" s="420">
        <v>0</v>
      </c>
      <c r="AM291" s="431">
        <f t="shared" si="137"/>
        <v>0</v>
      </c>
      <c r="AN291" s="385">
        <v>0</v>
      </c>
      <c r="AO291" s="237">
        <f t="shared" si="165"/>
        <v>0</v>
      </c>
      <c r="AP291" s="96">
        <v>1000</v>
      </c>
      <c r="AQ291" s="431">
        <f t="shared" si="166"/>
        <v>450</v>
      </c>
      <c r="AR291" s="935">
        <v>0</v>
      </c>
      <c r="AS291" s="431">
        <f t="shared" si="167"/>
        <v>0</v>
      </c>
      <c r="AT291" s="385">
        <v>0</v>
      </c>
      <c r="AU291" s="431">
        <f t="shared" si="168"/>
        <v>0</v>
      </c>
      <c r="AV291" s="386">
        <v>0</v>
      </c>
      <c r="AW291" s="431">
        <f t="shared" si="169"/>
        <v>0</v>
      </c>
      <c r="AX291" s="386">
        <v>0</v>
      </c>
      <c r="AY291" s="431">
        <f t="shared" si="170"/>
        <v>0</v>
      </c>
      <c r="AZ291" s="386">
        <v>2000</v>
      </c>
      <c r="BA291" s="431">
        <f t="shared" si="160"/>
        <v>900</v>
      </c>
      <c r="BB291" s="385">
        <v>2000</v>
      </c>
      <c r="BC291" s="431">
        <f t="shared" si="161"/>
        <v>900</v>
      </c>
      <c r="BD291" s="386">
        <v>1000</v>
      </c>
      <c r="BE291" s="431">
        <f t="shared" si="171"/>
        <v>450</v>
      </c>
      <c r="BF291" s="386">
        <v>0</v>
      </c>
      <c r="BG291" s="431">
        <f t="shared" si="172"/>
        <v>0</v>
      </c>
      <c r="BH291" s="385">
        <v>0</v>
      </c>
      <c r="BI291" s="445">
        <f t="shared" si="173"/>
        <v>0</v>
      </c>
      <c r="BJ291" s="77" t="s">
        <v>1777</v>
      </c>
      <c r="BK291" s="306"/>
      <c r="BL291" s="306" t="s">
        <v>1242</v>
      </c>
      <c r="BM291" s="306" t="s">
        <v>1777</v>
      </c>
    </row>
    <row r="292" spans="1:65" ht="14.25" customHeight="1">
      <c r="A292" s="498" t="s">
        <v>1623</v>
      </c>
      <c r="B292" s="130" t="s">
        <v>361</v>
      </c>
      <c r="C292" s="544" t="s">
        <v>87</v>
      </c>
      <c r="D292" s="549" t="s">
        <v>357</v>
      </c>
      <c r="E292" s="550" t="s">
        <v>357</v>
      </c>
      <c r="F292" s="966"/>
      <c r="G292" s="214">
        <v>2022</v>
      </c>
      <c r="H292" s="176" t="s">
        <v>783</v>
      </c>
      <c r="I292" s="176" t="s">
        <v>174</v>
      </c>
      <c r="J292" s="330" t="s">
        <v>196</v>
      </c>
      <c r="K292" s="169" t="s">
        <v>218</v>
      </c>
      <c r="L292" s="176" t="s">
        <v>1182</v>
      </c>
      <c r="M292" s="327" t="s">
        <v>1760</v>
      </c>
      <c r="N292" s="55">
        <v>9.0500000000000007</v>
      </c>
      <c r="O292" s="55">
        <v>9.0500000000000007</v>
      </c>
      <c r="P292" s="55">
        <v>9.0500000000000007</v>
      </c>
      <c r="Q292" s="55">
        <v>9.0500000000000007</v>
      </c>
      <c r="R292" s="55">
        <v>9.0500000000000007</v>
      </c>
      <c r="S292" s="55">
        <v>9.0500000000000007</v>
      </c>
      <c r="T292" s="55">
        <v>9.0500000000000007</v>
      </c>
      <c r="U292" s="55">
        <v>9.0500000000000007</v>
      </c>
      <c r="V292" s="55">
        <v>9.0500000000000007</v>
      </c>
      <c r="W292" s="55">
        <v>9.0500000000000007</v>
      </c>
      <c r="X292" s="55">
        <v>9.0500000000000007</v>
      </c>
      <c r="Y292" s="55">
        <v>9.0500000000000007</v>
      </c>
      <c r="Z292" s="147">
        <v>0.45</v>
      </c>
      <c r="AA292" s="147">
        <v>0.45</v>
      </c>
      <c r="AB292" s="147">
        <v>0.45</v>
      </c>
      <c r="AC292" s="147">
        <v>0.45</v>
      </c>
      <c r="AD292" s="147">
        <v>0.45</v>
      </c>
      <c r="AE292" s="147">
        <v>0.45</v>
      </c>
      <c r="AF292" s="147">
        <v>0.45</v>
      </c>
      <c r="AG292" s="147">
        <v>0.45</v>
      </c>
      <c r="AH292" s="147">
        <v>0.45</v>
      </c>
      <c r="AI292" s="147">
        <v>0.45</v>
      </c>
      <c r="AJ292" s="147">
        <v>0.45</v>
      </c>
      <c r="AK292" s="147">
        <v>0.45</v>
      </c>
      <c r="AL292" s="420">
        <v>0</v>
      </c>
      <c r="AM292" s="431">
        <f t="shared" si="137"/>
        <v>0</v>
      </c>
      <c r="AN292" s="385">
        <v>3000</v>
      </c>
      <c r="AO292" s="237">
        <f t="shared" si="165"/>
        <v>1350</v>
      </c>
      <c r="AP292" s="96">
        <v>2000</v>
      </c>
      <c r="AQ292" s="431">
        <f t="shared" si="166"/>
        <v>900</v>
      </c>
      <c r="AR292" s="935">
        <v>1000</v>
      </c>
      <c r="AS292" s="431">
        <f t="shared" si="167"/>
        <v>450</v>
      </c>
      <c r="AT292" s="385">
        <v>0</v>
      </c>
      <c r="AU292" s="431">
        <f t="shared" si="168"/>
        <v>0</v>
      </c>
      <c r="AV292" s="386">
        <v>4400</v>
      </c>
      <c r="AW292" s="431">
        <f t="shared" si="169"/>
        <v>1980</v>
      </c>
      <c r="AX292" s="386">
        <v>3000</v>
      </c>
      <c r="AY292" s="431">
        <f t="shared" si="170"/>
        <v>1350</v>
      </c>
      <c r="AZ292" s="386">
        <v>1000</v>
      </c>
      <c r="BA292" s="431">
        <f t="shared" si="160"/>
        <v>450</v>
      </c>
      <c r="BB292" s="385">
        <v>2300</v>
      </c>
      <c r="BC292" s="431">
        <f t="shared" si="161"/>
        <v>1035</v>
      </c>
      <c r="BD292" s="386">
        <v>0</v>
      </c>
      <c r="BE292" s="431">
        <f t="shared" si="171"/>
        <v>0</v>
      </c>
      <c r="BF292" s="386">
        <v>3000</v>
      </c>
      <c r="BG292" s="431">
        <f t="shared" si="172"/>
        <v>1350</v>
      </c>
      <c r="BH292" s="385">
        <v>2000</v>
      </c>
      <c r="BI292" s="445">
        <f t="shared" si="173"/>
        <v>900</v>
      </c>
      <c r="BJ292" s="77" t="s">
        <v>1778</v>
      </c>
      <c r="BK292" s="306"/>
      <c r="BL292" s="306" t="s">
        <v>1186</v>
      </c>
      <c r="BM292" s="306" t="s">
        <v>1778</v>
      </c>
    </row>
    <row r="293" spans="1:65" ht="14.25" customHeight="1">
      <c r="A293" s="493" t="s">
        <v>1623</v>
      </c>
      <c r="B293" s="130" t="s">
        <v>361</v>
      </c>
      <c r="C293" s="544" t="s">
        <v>87</v>
      </c>
      <c r="D293" s="549" t="s">
        <v>357</v>
      </c>
      <c r="E293" s="550" t="s">
        <v>357</v>
      </c>
      <c r="F293" s="966"/>
      <c r="G293" s="214">
        <v>2022</v>
      </c>
      <c r="H293" s="176" t="s">
        <v>783</v>
      </c>
      <c r="I293" s="176" t="s">
        <v>174</v>
      </c>
      <c r="J293" s="330" t="s">
        <v>196</v>
      </c>
      <c r="K293" s="169" t="s">
        <v>218</v>
      </c>
      <c r="L293" s="176" t="s">
        <v>1188</v>
      </c>
      <c r="M293" s="327" t="s">
        <v>1189</v>
      </c>
      <c r="N293" s="55">
        <v>9.0500000000000007</v>
      </c>
      <c r="O293" s="55">
        <v>9.0500000000000007</v>
      </c>
      <c r="P293" s="55">
        <v>9.0500000000000007</v>
      </c>
      <c r="Q293" s="55">
        <v>9.0500000000000007</v>
      </c>
      <c r="R293" s="55">
        <v>9.0500000000000007</v>
      </c>
      <c r="S293" s="55">
        <v>9.0500000000000007</v>
      </c>
      <c r="T293" s="55">
        <v>9.0500000000000007</v>
      </c>
      <c r="U293" s="55">
        <v>9.0500000000000007</v>
      </c>
      <c r="V293" s="55">
        <v>9.0500000000000007</v>
      </c>
      <c r="W293" s="55">
        <v>9.0500000000000007</v>
      </c>
      <c r="X293" s="55">
        <v>9.0500000000000007</v>
      </c>
      <c r="Y293" s="55">
        <v>9.0500000000000007</v>
      </c>
      <c r="Z293" s="147">
        <v>0.45</v>
      </c>
      <c r="AA293" s="147">
        <v>0.45</v>
      </c>
      <c r="AB293" s="147">
        <v>0.45</v>
      </c>
      <c r="AC293" s="147">
        <v>0.45</v>
      </c>
      <c r="AD293" s="147">
        <v>0.45</v>
      </c>
      <c r="AE293" s="147">
        <v>0.45</v>
      </c>
      <c r="AF293" s="147">
        <v>0.45</v>
      </c>
      <c r="AG293" s="147">
        <v>0.45</v>
      </c>
      <c r="AH293" s="147">
        <v>0.45</v>
      </c>
      <c r="AI293" s="147">
        <v>0.45</v>
      </c>
      <c r="AJ293" s="147">
        <v>0.45</v>
      </c>
      <c r="AK293" s="147">
        <v>0.45</v>
      </c>
      <c r="AL293" s="420">
        <v>1000</v>
      </c>
      <c r="AM293" s="431">
        <f t="shared" si="137"/>
        <v>450</v>
      </c>
      <c r="AN293" s="385">
        <v>1000</v>
      </c>
      <c r="AO293" s="237">
        <f t="shared" si="165"/>
        <v>450</v>
      </c>
      <c r="AP293" s="96">
        <v>5000</v>
      </c>
      <c r="AQ293" s="431">
        <f t="shared" si="166"/>
        <v>2250</v>
      </c>
      <c r="AR293" s="935">
        <v>2000</v>
      </c>
      <c r="AS293" s="431">
        <f t="shared" si="167"/>
        <v>900</v>
      </c>
      <c r="AT293" s="385">
        <v>0</v>
      </c>
      <c r="AU293" s="431">
        <f t="shared" si="168"/>
        <v>0</v>
      </c>
      <c r="AV293" s="386">
        <v>4000</v>
      </c>
      <c r="AW293" s="431">
        <f t="shared" si="169"/>
        <v>1800</v>
      </c>
      <c r="AX293" s="386">
        <v>0</v>
      </c>
      <c r="AY293" s="431">
        <f t="shared" si="170"/>
        <v>0</v>
      </c>
      <c r="AZ293" s="386">
        <v>3000</v>
      </c>
      <c r="BA293" s="431">
        <f t="shared" si="160"/>
        <v>1350</v>
      </c>
      <c r="BB293" s="385">
        <v>2000</v>
      </c>
      <c r="BC293" s="431">
        <f t="shared" si="161"/>
        <v>900</v>
      </c>
      <c r="BD293" s="386">
        <v>1000</v>
      </c>
      <c r="BE293" s="431">
        <f t="shared" si="171"/>
        <v>450</v>
      </c>
      <c r="BF293" s="386">
        <v>2000</v>
      </c>
      <c r="BG293" s="431">
        <f t="shared" si="172"/>
        <v>900</v>
      </c>
      <c r="BH293" s="385">
        <v>1000</v>
      </c>
      <c r="BI293" s="445">
        <f t="shared" si="173"/>
        <v>450</v>
      </c>
      <c r="BJ293" s="77" t="s">
        <v>1779</v>
      </c>
      <c r="BK293" s="306"/>
      <c r="BL293" s="306" t="s">
        <v>1194</v>
      </c>
      <c r="BM293" s="306" t="s">
        <v>1779</v>
      </c>
    </row>
    <row r="294" spans="1:65" ht="14.25" customHeight="1">
      <c r="A294" s="498" t="s">
        <v>1623</v>
      </c>
      <c r="B294" s="130" t="s">
        <v>361</v>
      </c>
      <c r="C294" s="544" t="s">
        <v>87</v>
      </c>
      <c r="D294" s="549" t="s">
        <v>357</v>
      </c>
      <c r="E294" s="550" t="s">
        <v>357</v>
      </c>
      <c r="F294" s="966"/>
      <c r="G294" s="214">
        <v>2022</v>
      </c>
      <c r="H294" s="176" t="s">
        <v>783</v>
      </c>
      <c r="I294" s="176" t="s">
        <v>174</v>
      </c>
      <c r="J294" s="330" t="s">
        <v>196</v>
      </c>
      <c r="K294" s="169" t="s">
        <v>218</v>
      </c>
      <c r="L294" s="176" t="s">
        <v>1188</v>
      </c>
      <c r="M294" s="327" t="s">
        <v>1189</v>
      </c>
      <c r="N294" s="55">
        <v>10.18</v>
      </c>
      <c r="O294" s="55">
        <v>10.18</v>
      </c>
      <c r="P294" s="55">
        <v>10.18</v>
      </c>
      <c r="Q294" s="55">
        <v>10.18</v>
      </c>
      <c r="R294" s="55">
        <v>10.18</v>
      </c>
      <c r="S294" s="55">
        <v>10.18</v>
      </c>
      <c r="T294" s="55">
        <v>10.18</v>
      </c>
      <c r="U294" s="55">
        <v>10.18</v>
      </c>
      <c r="V294" s="55">
        <v>10.18</v>
      </c>
      <c r="W294" s="55">
        <v>10.18</v>
      </c>
      <c r="X294" s="55">
        <v>10.18</v>
      </c>
      <c r="Y294" s="55">
        <v>10.18</v>
      </c>
      <c r="Z294" s="147">
        <v>0.45</v>
      </c>
      <c r="AA294" s="147">
        <v>0.45</v>
      </c>
      <c r="AB294" s="147">
        <v>0.45</v>
      </c>
      <c r="AC294" s="147">
        <v>0.45</v>
      </c>
      <c r="AD294" s="147">
        <v>0.45</v>
      </c>
      <c r="AE294" s="147">
        <v>0.45</v>
      </c>
      <c r="AF294" s="147">
        <v>0.45</v>
      </c>
      <c r="AG294" s="147">
        <v>0.45</v>
      </c>
      <c r="AH294" s="147">
        <v>0.45</v>
      </c>
      <c r="AI294" s="147">
        <v>0.45</v>
      </c>
      <c r="AJ294" s="147">
        <v>0.45</v>
      </c>
      <c r="AK294" s="147">
        <v>0.45</v>
      </c>
      <c r="AL294" s="420">
        <v>0</v>
      </c>
      <c r="AM294" s="431">
        <f t="shared" si="137"/>
        <v>0</v>
      </c>
      <c r="AN294" s="385">
        <v>0</v>
      </c>
      <c r="AO294" s="237">
        <f t="shared" si="165"/>
        <v>0</v>
      </c>
      <c r="AP294" s="96">
        <v>0</v>
      </c>
      <c r="AQ294" s="431">
        <f t="shared" si="166"/>
        <v>0</v>
      </c>
      <c r="AR294" s="935">
        <v>0</v>
      </c>
      <c r="AS294" s="431">
        <f t="shared" si="167"/>
        <v>0</v>
      </c>
      <c r="AT294" s="385">
        <v>0</v>
      </c>
      <c r="AU294" s="431">
        <f t="shared" si="168"/>
        <v>0</v>
      </c>
      <c r="AV294" s="386">
        <v>0</v>
      </c>
      <c r="AW294" s="431">
        <f t="shared" si="169"/>
        <v>0</v>
      </c>
      <c r="AX294" s="386">
        <v>1000</v>
      </c>
      <c r="AY294" s="431">
        <f t="shared" si="170"/>
        <v>450</v>
      </c>
      <c r="AZ294" s="386">
        <v>0</v>
      </c>
      <c r="BA294" s="431">
        <f t="shared" si="160"/>
        <v>0</v>
      </c>
      <c r="BB294" s="385">
        <v>0</v>
      </c>
      <c r="BC294" s="431">
        <f t="shared" si="161"/>
        <v>0</v>
      </c>
      <c r="BD294" s="386">
        <v>0</v>
      </c>
      <c r="BE294" s="431">
        <f t="shared" si="171"/>
        <v>0</v>
      </c>
      <c r="BF294" s="386">
        <v>0</v>
      </c>
      <c r="BG294" s="431">
        <f t="shared" si="172"/>
        <v>0</v>
      </c>
      <c r="BH294" s="385">
        <v>0</v>
      </c>
      <c r="BI294" s="445">
        <f t="shared" si="173"/>
        <v>0</v>
      </c>
      <c r="BJ294" s="77" t="s">
        <v>1780</v>
      </c>
      <c r="BK294" s="306"/>
      <c r="BL294" s="306" t="s">
        <v>1242</v>
      </c>
      <c r="BM294" s="306" t="s">
        <v>1780</v>
      </c>
    </row>
    <row r="295" spans="1:65" ht="14.25" customHeight="1">
      <c r="A295" s="493" t="s">
        <v>1623</v>
      </c>
      <c r="B295" s="130" t="s">
        <v>361</v>
      </c>
      <c r="C295" s="544" t="s">
        <v>87</v>
      </c>
      <c r="D295" s="549" t="s">
        <v>357</v>
      </c>
      <c r="E295" s="550" t="s">
        <v>357</v>
      </c>
      <c r="F295" s="966"/>
      <c r="G295" s="214">
        <v>2022</v>
      </c>
      <c r="H295" s="176" t="s">
        <v>783</v>
      </c>
      <c r="I295" s="176" t="s">
        <v>174</v>
      </c>
      <c r="J295" s="330" t="s">
        <v>196</v>
      </c>
      <c r="K295" s="169" t="s">
        <v>221</v>
      </c>
      <c r="L295" s="176" t="s">
        <v>1182</v>
      </c>
      <c r="M295" s="327" t="s">
        <v>1760</v>
      </c>
      <c r="N295" s="55">
        <v>10.18</v>
      </c>
      <c r="O295" s="55">
        <v>10.18</v>
      </c>
      <c r="P295" s="55">
        <v>10.18</v>
      </c>
      <c r="Q295" s="55">
        <v>10.18</v>
      </c>
      <c r="R295" s="55">
        <v>10.18</v>
      </c>
      <c r="S295" s="55">
        <v>10.18</v>
      </c>
      <c r="T295" s="55">
        <v>10.18</v>
      </c>
      <c r="U295" s="55">
        <v>10.18</v>
      </c>
      <c r="V295" s="55">
        <v>10.18</v>
      </c>
      <c r="W295" s="55">
        <v>10.18</v>
      </c>
      <c r="X295" s="55">
        <v>10.18</v>
      </c>
      <c r="Y295" s="55">
        <v>10.18</v>
      </c>
      <c r="Z295" s="147">
        <v>0.45</v>
      </c>
      <c r="AA295" s="147">
        <v>0.45</v>
      </c>
      <c r="AB295" s="147">
        <v>0.45</v>
      </c>
      <c r="AC295" s="147">
        <v>0.45</v>
      </c>
      <c r="AD295" s="147">
        <v>0.45</v>
      </c>
      <c r="AE295" s="147">
        <v>0.45</v>
      </c>
      <c r="AF295" s="147">
        <v>0.45</v>
      </c>
      <c r="AG295" s="147">
        <v>0.45</v>
      </c>
      <c r="AH295" s="147">
        <v>0.45</v>
      </c>
      <c r="AI295" s="147">
        <v>0.45</v>
      </c>
      <c r="AJ295" s="147">
        <v>0.45</v>
      </c>
      <c r="AK295" s="147">
        <v>0.45</v>
      </c>
      <c r="AL295" s="420">
        <v>0</v>
      </c>
      <c r="AM295" s="431">
        <f t="shared" si="137"/>
        <v>0</v>
      </c>
      <c r="AN295" s="385">
        <v>2000</v>
      </c>
      <c r="AO295" s="237">
        <f t="shared" si="165"/>
        <v>900</v>
      </c>
      <c r="AP295" s="96">
        <v>0</v>
      </c>
      <c r="AQ295" s="431">
        <f t="shared" si="166"/>
        <v>0</v>
      </c>
      <c r="AR295" s="935">
        <v>0</v>
      </c>
      <c r="AS295" s="431">
        <f t="shared" si="167"/>
        <v>0</v>
      </c>
      <c r="AT295" s="385">
        <v>0</v>
      </c>
      <c r="AU295" s="431">
        <f t="shared" si="168"/>
        <v>0</v>
      </c>
      <c r="AV295" s="386">
        <v>2000</v>
      </c>
      <c r="AW295" s="431">
        <f t="shared" si="169"/>
        <v>900</v>
      </c>
      <c r="AX295" s="386">
        <v>0</v>
      </c>
      <c r="AY295" s="431">
        <f t="shared" si="170"/>
        <v>0</v>
      </c>
      <c r="AZ295" s="386">
        <v>1000</v>
      </c>
      <c r="BA295" s="431">
        <f t="shared" si="160"/>
        <v>450</v>
      </c>
      <c r="BB295" s="386">
        <v>1000</v>
      </c>
      <c r="BC295" s="431">
        <f t="shared" si="161"/>
        <v>450</v>
      </c>
      <c r="BD295" s="386">
        <v>0</v>
      </c>
      <c r="BE295" s="431">
        <f t="shared" si="171"/>
        <v>0</v>
      </c>
      <c r="BF295" s="386">
        <v>0</v>
      </c>
      <c r="BG295" s="431">
        <f t="shared" si="172"/>
        <v>0</v>
      </c>
      <c r="BH295" s="386">
        <v>0</v>
      </c>
      <c r="BI295" s="445">
        <f t="shared" si="173"/>
        <v>0</v>
      </c>
      <c r="BJ295" s="77" t="s">
        <v>1781</v>
      </c>
      <c r="BK295" s="306"/>
      <c r="BL295" s="306" t="s">
        <v>1186</v>
      </c>
      <c r="BM295" s="306" t="s">
        <v>1781</v>
      </c>
    </row>
    <row r="296" spans="1:65" ht="14.25" customHeight="1">
      <c r="A296" s="498" t="s">
        <v>1623</v>
      </c>
      <c r="B296" s="130" t="s">
        <v>361</v>
      </c>
      <c r="C296" s="544" t="s">
        <v>87</v>
      </c>
      <c r="D296" s="549" t="s">
        <v>357</v>
      </c>
      <c r="E296" s="550" t="s">
        <v>357</v>
      </c>
      <c r="F296" s="966"/>
      <c r="G296" s="214">
        <v>2022</v>
      </c>
      <c r="H296" s="176" t="s">
        <v>783</v>
      </c>
      <c r="I296" s="176" t="s">
        <v>174</v>
      </c>
      <c r="J296" s="330" t="s">
        <v>196</v>
      </c>
      <c r="K296" s="169" t="s">
        <v>221</v>
      </c>
      <c r="L296" s="176" t="s">
        <v>1188</v>
      </c>
      <c r="M296" s="327" t="s">
        <v>1189</v>
      </c>
      <c r="N296" s="55">
        <v>10.18</v>
      </c>
      <c r="O296" s="55">
        <v>10.18</v>
      </c>
      <c r="P296" s="55">
        <v>10.18</v>
      </c>
      <c r="Q296" s="55">
        <v>10.18</v>
      </c>
      <c r="R296" s="55">
        <v>10.18</v>
      </c>
      <c r="S296" s="55">
        <v>10.18</v>
      </c>
      <c r="T296" s="55">
        <v>10.18</v>
      </c>
      <c r="U296" s="55">
        <v>10.18</v>
      </c>
      <c r="V296" s="55">
        <v>10.18</v>
      </c>
      <c r="W296" s="55">
        <v>10.18</v>
      </c>
      <c r="X296" s="55">
        <v>10.18</v>
      </c>
      <c r="Y296" s="55">
        <v>10.18</v>
      </c>
      <c r="Z296" s="147">
        <v>0.45</v>
      </c>
      <c r="AA296" s="147">
        <v>0.45</v>
      </c>
      <c r="AB296" s="147">
        <v>0.45</v>
      </c>
      <c r="AC296" s="147">
        <v>0.45</v>
      </c>
      <c r="AD296" s="147">
        <v>0.45</v>
      </c>
      <c r="AE296" s="147">
        <v>0.45</v>
      </c>
      <c r="AF296" s="147">
        <v>0.45</v>
      </c>
      <c r="AG296" s="147">
        <v>0.45</v>
      </c>
      <c r="AH296" s="147">
        <v>0.45</v>
      </c>
      <c r="AI296" s="147">
        <v>0.45</v>
      </c>
      <c r="AJ296" s="147">
        <v>0.45</v>
      </c>
      <c r="AK296" s="147">
        <v>0.45</v>
      </c>
      <c r="AL296" s="420">
        <v>0</v>
      </c>
      <c r="AM296" s="431">
        <f t="shared" si="137"/>
        <v>0</v>
      </c>
      <c r="AN296" s="385">
        <v>0</v>
      </c>
      <c r="AO296" s="237">
        <f t="shared" si="165"/>
        <v>0</v>
      </c>
      <c r="AP296" s="96">
        <v>1000</v>
      </c>
      <c r="AQ296" s="431">
        <f t="shared" si="166"/>
        <v>450</v>
      </c>
      <c r="AR296" s="935">
        <v>1000</v>
      </c>
      <c r="AS296" s="431">
        <f t="shared" si="167"/>
        <v>450</v>
      </c>
      <c r="AT296" s="385">
        <v>1000</v>
      </c>
      <c r="AU296" s="431">
        <f t="shared" si="168"/>
        <v>450</v>
      </c>
      <c r="AV296" s="386">
        <v>3000</v>
      </c>
      <c r="AW296" s="431">
        <f t="shared" si="169"/>
        <v>1350</v>
      </c>
      <c r="AX296" s="386">
        <v>0</v>
      </c>
      <c r="AY296" s="431">
        <f t="shared" si="170"/>
        <v>0</v>
      </c>
      <c r="AZ296" s="386">
        <v>1000</v>
      </c>
      <c r="BA296" s="431">
        <f t="shared" si="160"/>
        <v>450</v>
      </c>
      <c r="BB296" s="386">
        <v>1000</v>
      </c>
      <c r="BC296" s="431">
        <f t="shared" si="161"/>
        <v>450</v>
      </c>
      <c r="BD296" s="386">
        <v>0</v>
      </c>
      <c r="BE296" s="431">
        <f t="shared" si="171"/>
        <v>0</v>
      </c>
      <c r="BF296" s="386">
        <v>0</v>
      </c>
      <c r="BG296" s="431">
        <f t="shared" si="172"/>
        <v>0</v>
      </c>
      <c r="BH296" s="386">
        <v>0</v>
      </c>
      <c r="BI296" s="445">
        <f t="shared" si="173"/>
        <v>0</v>
      </c>
      <c r="BJ296" s="77" t="s">
        <v>1782</v>
      </c>
      <c r="BK296" s="306"/>
      <c r="BL296" s="306" t="s">
        <v>1194</v>
      </c>
      <c r="BM296" s="306" t="s">
        <v>1782</v>
      </c>
    </row>
    <row r="297" spans="1:65" ht="14.25" customHeight="1">
      <c r="A297" s="493" t="s">
        <v>1623</v>
      </c>
      <c r="B297" s="130" t="s">
        <v>746</v>
      </c>
      <c r="C297" s="544" t="s">
        <v>87</v>
      </c>
      <c r="D297" s="549" t="s">
        <v>357</v>
      </c>
      <c r="E297" s="550" t="s">
        <v>357</v>
      </c>
      <c r="F297" s="966"/>
      <c r="G297" s="214">
        <v>2021</v>
      </c>
      <c r="H297" s="176" t="s">
        <v>1783</v>
      </c>
      <c r="I297" s="176" t="s">
        <v>204</v>
      </c>
      <c r="J297" s="330" t="s">
        <v>196</v>
      </c>
      <c r="K297" s="169" t="s">
        <v>218</v>
      </c>
      <c r="L297" s="176" t="s">
        <v>1182</v>
      </c>
      <c r="M297" s="327" t="s">
        <v>1183</v>
      </c>
      <c r="N297" s="55">
        <v>9.4</v>
      </c>
      <c r="O297" s="55">
        <v>9.4</v>
      </c>
      <c r="P297" s="55">
        <v>9.4</v>
      </c>
      <c r="Q297" s="55">
        <v>9.4</v>
      </c>
      <c r="R297" s="55">
        <v>9.4</v>
      </c>
      <c r="S297" s="55">
        <v>9.4</v>
      </c>
      <c r="T297" s="55">
        <v>9.4</v>
      </c>
      <c r="U297" s="55">
        <v>9.4</v>
      </c>
      <c r="V297" s="55">
        <v>9.4</v>
      </c>
      <c r="W297" s="55">
        <v>9.4</v>
      </c>
      <c r="X297" s="55">
        <v>9.4</v>
      </c>
      <c r="Y297" s="55">
        <v>9.4</v>
      </c>
      <c r="Z297" s="147">
        <v>0.2</v>
      </c>
      <c r="AA297" s="147">
        <v>0.2</v>
      </c>
      <c r="AB297" s="147">
        <v>0.2</v>
      </c>
      <c r="AC297" s="147">
        <v>0.2</v>
      </c>
      <c r="AD297" s="147">
        <v>0.2</v>
      </c>
      <c r="AE297" s="147">
        <v>0.2</v>
      </c>
      <c r="AF297" s="147">
        <v>0.2</v>
      </c>
      <c r="AG297" s="147">
        <v>0.2</v>
      </c>
      <c r="AH297" s="147">
        <v>0.2</v>
      </c>
      <c r="AI297" s="147">
        <v>0.2</v>
      </c>
      <c r="AJ297" s="147">
        <v>0.2</v>
      </c>
      <c r="AK297" s="147">
        <v>0.2</v>
      </c>
      <c r="AL297" s="420">
        <v>0</v>
      </c>
      <c r="AM297" s="431">
        <f t="shared" si="137"/>
        <v>0</v>
      </c>
      <c r="AN297" s="385">
        <v>0</v>
      </c>
      <c r="AO297" s="237">
        <f t="shared" si="165"/>
        <v>0</v>
      </c>
      <c r="AP297" s="96">
        <v>0</v>
      </c>
      <c r="AQ297" s="431">
        <f t="shared" si="166"/>
        <v>0</v>
      </c>
      <c r="AR297" s="935">
        <v>0</v>
      </c>
      <c r="AS297" s="431">
        <f t="shared" si="167"/>
        <v>0</v>
      </c>
      <c r="AT297" s="385">
        <v>0</v>
      </c>
      <c r="AU297" s="431">
        <f t="shared" si="168"/>
        <v>0</v>
      </c>
      <c r="AV297" s="386">
        <v>0</v>
      </c>
      <c r="AW297" s="431">
        <f t="shared" si="169"/>
        <v>0</v>
      </c>
      <c r="AX297" s="386">
        <v>0</v>
      </c>
      <c r="AY297" s="431">
        <f t="shared" si="170"/>
        <v>0</v>
      </c>
      <c r="AZ297" s="386">
        <v>0</v>
      </c>
      <c r="BA297" s="431">
        <f t="shared" ref="BA297:BA328" si="174">AG297*AZ297</f>
        <v>0</v>
      </c>
      <c r="BB297" s="385">
        <v>0</v>
      </c>
      <c r="BC297" s="431">
        <f t="shared" ref="BC297:BC328" si="175">AH297*BB297</f>
        <v>0</v>
      </c>
      <c r="BD297" s="386">
        <v>0</v>
      </c>
      <c r="BE297" s="431">
        <f t="shared" si="171"/>
        <v>0</v>
      </c>
      <c r="BF297" s="386">
        <v>0</v>
      </c>
      <c r="BG297" s="431">
        <f t="shared" si="172"/>
        <v>0</v>
      </c>
      <c r="BH297" s="385">
        <v>0</v>
      </c>
      <c r="BI297" s="445">
        <f t="shared" si="173"/>
        <v>0</v>
      </c>
      <c r="BJ297" s="77" t="s">
        <v>1268</v>
      </c>
      <c r="BK297" s="714"/>
      <c r="BL297" s="599" t="s">
        <v>1186</v>
      </c>
      <c r="BM297" s="306" t="s">
        <v>1269</v>
      </c>
    </row>
    <row r="298" spans="1:65" ht="14.25" customHeight="1">
      <c r="A298" s="498" t="s">
        <v>1623</v>
      </c>
      <c r="B298" s="130" t="s">
        <v>746</v>
      </c>
      <c r="C298" s="544" t="s">
        <v>87</v>
      </c>
      <c r="D298" s="549" t="s">
        <v>357</v>
      </c>
      <c r="E298" s="550" t="s">
        <v>357</v>
      </c>
      <c r="F298" s="966"/>
      <c r="G298" s="214">
        <v>2021</v>
      </c>
      <c r="H298" s="176" t="s">
        <v>750</v>
      </c>
      <c r="I298" s="176" t="s">
        <v>204</v>
      </c>
      <c r="J298" s="330" t="s">
        <v>196</v>
      </c>
      <c r="K298" s="169" t="s">
        <v>218</v>
      </c>
      <c r="L298" s="176" t="s">
        <v>1188</v>
      </c>
      <c r="M298" s="327" t="s">
        <v>1189</v>
      </c>
      <c r="N298" s="55">
        <v>9.3699999999999992</v>
      </c>
      <c r="O298" s="55">
        <v>9.3699999999999992</v>
      </c>
      <c r="P298" s="55">
        <v>9.3699999999999992</v>
      </c>
      <c r="Q298" s="55">
        <v>9.3699999999999992</v>
      </c>
      <c r="R298" s="55">
        <v>9.3699999999999992</v>
      </c>
      <c r="S298" s="55">
        <v>9.3699999999999992</v>
      </c>
      <c r="T298" s="55">
        <v>9.3699999999999992</v>
      </c>
      <c r="U298" s="55">
        <v>9.3699999999999992</v>
      </c>
      <c r="V298" s="55">
        <v>9.3699999999999992</v>
      </c>
      <c r="W298" s="55">
        <v>9.3699999999999992</v>
      </c>
      <c r="X298" s="55">
        <v>9.3699999999999992</v>
      </c>
      <c r="Y298" s="55">
        <v>9.3699999999999992</v>
      </c>
      <c r="Z298" s="147">
        <v>0.2</v>
      </c>
      <c r="AA298" s="147">
        <v>0.2</v>
      </c>
      <c r="AB298" s="147">
        <v>0.2</v>
      </c>
      <c r="AC298" s="147">
        <v>0.2</v>
      </c>
      <c r="AD298" s="147">
        <v>0.2</v>
      </c>
      <c r="AE298" s="147">
        <v>0.2</v>
      </c>
      <c r="AF298" s="147">
        <v>0.2</v>
      </c>
      <c r="AG298" s="147">
        <v>0.2</v>
      </c>
      <c r="AH298" s="147">
        <v>0.2</v>
      </c>
      <c r="AI298" s="147">
        <v>0.2</v>
      </c>
      <c r="AJ298" s="147">
        <v>0.2</v>
      </c>
      <c r="AK298" s="147">
        <v>0.2</v>
      </c>
      <c r="AL298" s="420">
        <v>0</v>
      </c>
      <c r="AM298" s="431">
        <f t="shared" si="137"/>
        <v>0</v>
      </c>
      <c r="AN298" s="385">
        <v>6000</v>
      </c>
      <c r="AO298" s="237">
        <f t="shared" si="165"/>
        <v>1200</v>
      </c>
      <c r="AP298" s="96">
        <v>3600</v>
      </c>
      <c r="AQ298" s="431">
        <f t="shared" si="166"/>
        <v>720</v>
      </c>
      <c r="AR298" s="935">
        <v>1200</v>
      </c>
      <c r="AS298" s="431">
        <f t="shared" si="167"/>
        <v>240</v>
      </c>
      <c r="AT298" s="385">
        <v>1200</v>
      </c>
      <c r="AU298" s="431">
        <f t="shared" si="168"/>
        <v>240</v>
      </c>
      <c r="AV298" s="386">
        <v>2400</v>
      </c>
      <c r="AW298" s="431">
        <f t="shared" si="169"/>
        <v>480</v>
      </c>
      <c r="AX298" s="386">
        <v>2400</v>
      </c>
      <c r="AY298" s="431">
        <f t="shared" si="170"/>
        <v>480</v>
      </c>
      <c r="AZ298" s="386">
        <v>2400</v>
      </c>
      <c r="BA298" s="431">
        <f t="shared" si="174"/>
        <v>480</v>
      </c>
      <c r="BB298" s="385">
        <v>2400</v>
      </c>
      <c r="BC298" s="431">
        <f t="shared" si="175"/>
        <v>480</v>
      </c>
      <c r="BD298" s="386">
        <v>1200</v>
      </c>
      <c r="BE298" s="431">
        <f t="shared" si="171"/>
        <v>240</v>
      </c>
      <c r="BF298" s="386">
        <v>0</v>
      </c>
      <c r="BG298" s="431">
        <f t="shared" si="172"/>
        <v>0</v>
      </c>
      <c r="BH298" s="385">
        <v>0</v>
      </c>
      <c r="BI298" s="445">
        <f t="shared" si="173"/>
        <v>0</v>
      </c>
      <c r="BJ298" s="77" t="s">
        <v>1270</v>
      </c>
      <c r="BK298" s="714"/>
      <c r="BL298" s="715" t="s">
        <v>1191</v>
      </c>
      <c r="BM298" s="306" t="s">
        <v>1271</v>
      </c>
    </row>
    <row r="299" spans="1:65" ht="14.25" customHeight="1">
      <c r="A299" s="493" t="s">
        <v>1623</v>
      </c>
      <c r="B299" s="130" t="s">
        <v>746</v>
      </c>
      <c r="C299" s="544" t="s">
        <v>87</v>
      </c>
      <c r="D299" s="549" t="s">
        <v>357</v>
      </c>
      <c r="E299" s="550" t="s">
        <v>357</v>
      </c>
      <c r="F299" s="966"/>
      <c r="G299" s="214">
        <v>2021</v>
      </c>
      <c r="H299" s="176" t="s">
        <v>750</v>
      </c>
      <c r="I299" s="176" t="s">
        <v>204</v>
      </c>
      <c r="J299" s="330" t="s">
        <v>196</v>
      </c>
      <c r="K299" s="169" t="s">
        <v>218</v>
      </c>
      <c r="L299" s="176" t="s">
        <v>1182</v>
      </c>
      <c r="M299" s="327" t="s">
        <v>1183</v>
      </c>
      <c r="N299" s="55">
        <v>9.3699999999999992</v>
      </c>
      <c r="O299" s="55">
        <v>9.3699999999999992</v>
      </c>
      <c r="P299" s="55">
        <v>9.3699999999999992</v>
      </c>
      <c r="Q299" s="55">
        <v>9.3699999999999992</v>
      </c>
      <c r="R299" s="55">
        <v>9.3699999999999992</v>
      </c>
      <c r="S299" s="55">
        <v>9.3699999999999992</v>
      </c>
      <c r="T299" s="55">
        <v>9.3699999999999992</v>
      </c>
      <c r="U299" s="55">
        <v>9.3699999999999992</v>
      </c>
      <c r="V299" s="55">
        <v>9.3699999999999992</v>
      </c>
      <c r="W299" s="55">
        <v>9.3699999999999992</v>
      </c>
      <c r="X299" s="55">
        <v>9.3699999999999992</v>
      </c>
      <c r="Y299" s="55">
        <v>9.3699999999999992</v>
      </c>
      <c r="Z299" s="147">
        <v>0.2</v>
      </c>
      <c r="AA299" s="147">
        <v>0.2</v>
      </c>
      <c r="AB299" s="147">
        <v>0.2</v>
      </c>
      <c r="AC299" s="147">
        <v>0.2</v>
      </c>
      <c r="AD299" s="147">
        <v>0.2</v>
      </c>
      <c r="AE299" s="147">
        <v>0.2</v>
      </c>
      <c r="AF299" s="147">
        <v>0.2</v>
      </c>
      <c r="AG299" s="147">
        <v>0.2</v>
      </c>
      <c r="AH299" s="147">
        <v>0.2</v>
      </c>
      <c r="AI299" s="147">
        <v>0.2</v>
      </c>
      <c r="AJ299" s="147">
        <v>0.2</v>
      </c>
      <c r="AK299" s="147">
        <v>0.2</v>
      </c>
      <c r="AL299" s="420">
        <v>7380</v>
      </c>
      <c r="AM299" s="431">
        <f t="shared" si="137"/>
        <v>1476</v>
      </c>
      <c r="AN299" s="385">
        <v>18360</v>
      </c>
      <c r="AO299" s="237">
        <f t="shared" si="165"/>
        <v>3672</v>
      </c>
      <c r="AP299" s="96">
        <v>14640</v>
      </c>
      <c r="AQ299" s="431">
        <f t="shared" si="166"/>
        <v>2928</v>
      </c>
      <c r="AR299" s="935">
        <v>1200</v>
      </c>
      <c r="AS299" s="431">
        <f t="shared" si="167"/>
        <v>240</v>
      </c>
      <c r="AT299" s="385">
        <v>1320</v>
      </c>
      <c r="AU299" s="431">
        <f t="shared" si="168"/>
        <v>264</v>
      </c>
      <c r="AV299" s="386">
        <v>1400</v>
      </c>
      <c r="AW299" s="431">
        <f t="shared" si="169"/>
        <v>280</v>
      </c>
      <c r="AX299" s="386">
        <v>1350</v>
      </c>
      <c r="AY299" s="431">
        <f t="shared" si="170"/>
        <v>270</v>
      </c>
      <c r="AZ299" s="386">
        <v>1400</v>
      </c>
      <c r="BA299" s="431">
        <f t="shared" si="174"/>
        <v>280</v>
      </c>
      <c r="BB299" s="385">
        <v>1140</v>
      </c>
      <c r="BC299" s="431">
        <f t="shared" si="175"/>
        <v>228</v>
      </c>
      <c r="BD299" s="386">
        <v>1000</v>
      </c>
      <c r="BE299" s="431">
        <f t="shared" si="171"/>
        <v>200</v>
      </c>
      <c r="BF299" s="386">
        <v>1000</v>
      </c>
      <c r="BG299" s="431">
        <f t="shared" si="172"/>
        <v>200</v>
      </c>
      <c r="BH299" s="385">
        <v>1000</v>
      </c>
      <c r="BI299" s="445">
        <f t="shared" si="173"/>
        <v>200</v>
      </c>
      <c r="BJ299" s="77" t="s">
        <v>1272</v>
      </c>
      <c r="BK299" s="599"/>
      <c r="BL299" s="599" t="s">
        <v>1186</v>
      </c>
      <c r="BM299" s="306" t="s">
        <v>1272</v>
      </c>
    </row>
    <row r="300" spans="1:65" ht="14.25" customHeight="1">
      <c r="A300" s="498" t="s">
        <v>1623</v>
      </c>
      <c r="B300" s="130" t="s">
        <v>746</v>
      </c>
      <c r="C300" s="544" t="s">
        <v>87</v>
      </c>
      <c r="D300" s="549" t="s">
        <v>357</v>
      </c>
      <c r="E300" s="550" t="s">
        <v>357</v>
      </c>
      <c r="F300" s="966"/>
      <c r="G300" s="214">
        <v>2021</v>
      </c>
      <c r="H300" s="176" t="s">
        <v>750</v>
      </c>
      <c r="I300" s="176" t="s">
        <v>204</v>
      </c>
      <c r="J300" s="330" t="s">
        <v>196</v>
      </c>
      <c r="K300" s="169" t="s">
        <v>218</v>
      </c>
      <c r="L300" s="176" t="s">
        <v>1188</v>
      </c>
      <c r="M300" s="327" t="s">
        <v>1189</v>
      </c>
      <c r="N300" s="55">
        <v>9.3699999999999992</v>
      </c>
      <c r="O300" s="55">
        <v>9.3699999999999992</v>
      </c>
      <c r="P300" s="55">
        <v>9.3699999999999992</v>
      </c>
      <c r="Q300" s="55">
        <v>9.3699999999999992</v>
      </c>
      <c r="R300" s="55">
        <v>9.3699999999999992</v>
      </c>
      <c r="S300" s="55">
        <v>9.3699999999999992</v>
      </c>
      <c r="T300" s="55">
        <v>9.3699999999999992</v>
      </c>
      <c r="U300" s="55">
        <v>9.3699999999999992</v>
      </c>
      <c r="V300" s="55">
        <v>9.3699999999999992</v>
      </c>
      <c r="W300" s="55">
        <v>9.3699999999999992</v>
      </c>
      <c r="X300" s="55">
        <v>9.3699999999999992</v>
      </c>
      <c r="Y300" s="55">
        <v>9.3699999999999992</v>
      </c>
      <c r="Z300" s="147">
        <v>0.2</v>
      </c>
      <c r="AA300" s="147">
        <v>0.2</v>
      </c>
      <c r="AB300" s="147">
        <v>0.2</v>
      </c>
      <c r="AC300" s="147">
        <v>0.2</v>
      </c>
      <c r="AD300" s="147">
        <v>0.2</v>
      </c>
      <c r="AE300" s="147">
        <v>0.2</v>
      </c>
      <c r="AF300" s="147">
        <v>0.2</v>
      </c>
      <c r="AG300" s="147">
        <v>0.2</v>
      </c>
      <c r="AH300" s="147">
        <v>0.2</v>
      </c>
      <c r="AI300" s="147">
        <v>0.2</v>
      </c>
      <c r="AJ300" s="147">
        <v>0.2</v>
      </c>
      <c r="AK300" s="147">
        <v>0.2</v>
      </c>
      <c r="AL300" s="420">
        <v>14400</v>
      </c>
      <c r="AM300" s="431">
        <f t="shared" ref="AM300:AM363" si="176">Z300*AL300</f>
        <v>2880</v>
      </c>
      <c r="AN300" s="385">
        <v>9600</v>
      </c>
      <c r="AO300" s="237">
        <f t="shared" si="165"/>
        <v>1920</v>
      </c>
      <c r="AP300" s="96">
        <v>10800</v>
      </c>
      <c r="AQ300" s="431">
        <f t="shared" si="166"/>
        <v>2160</v>
      </c>
      <c r="AR300" s="935">
        <v>3600</v>
      </c>
      <c r="AS300" s="431">
        <f t="shared" si="167"/>
        <v>720</v>
      </c>
      <c r="AT300" s="385">
        <v>9600</v>
      </c>
      <c r="AU300" s="431">
        <f t="shared" si="168"/>
        <v>1920</v>
      </c>
      <c r="AV300" s="386">
        <v>6000</v>
      </c>
      <c r="AW300" s="431">
        <f t="shared" si="169"/>
        <v>1200</v>
      </c>
      <c r="AX300" s="386">
        <v>2400</v>
      </c>
      <c r="AY300" s="431">
        <f t="shared" si="170"/>
        <v>480</v>
      </c>
      <c r="AZ300" s="386">
        <v>2400</v>
      </c>
      <c r="BA300" s="431">
        <f t="shared" si="174"/>
        <v>480</v>
      </c>
      <c r="BB300" s="385">
        <v>1140</v>
      </c>
      <c r="BC300" s="431">
        <f t="shared" si="175"/>
        <v>228</v>
      </c>
      <c r="BD300" s="386">
        <v>2400</v>
      </c>
      <c r="BE300" s="431">
        <f t="shared" si="171"/>
        <v>480</v>
      </c>
      <c r="BF300" s="386">
        <v>2000</v>
      </c>
      <c r="BG300" s="431">
        <f t="shared" si="172"/>
        <v>400</v>
      </c>
      <c r="BH300" s="385">
        <v>2000</v>
      </c>
      <c r="BI300" s="445">
        <f t="shared" si="173"/>
        <v>400</v>
      </c>
      <c r="BJ300" s="77" t="s">
        <v>1273</v>
      </c>
      <c r="BK300" s="599"/>
      <c r="BL300" s="599" t="s">
        <v>1194</v>
      </c>
      <c r="BM300" s="306" t="s">
        <v>1273</v>
      </c>
    </row>
    <row r="301" spans="1:65" ht="14.25" customHeight="1">
      <c r="A301" s="493" t="s">
        <v>1623</v>
      </c>
      <c r="B301" s="130" t="s">
        <v>746</v>
      </c>
      <c r="C301" s="544" t="s">
        <v>87</v>
      </c>
      <c r="D301" s="549" t="s">
        <v>357</v>
      </c>
      <c r="E301" s="550" t="s">
        <v>357</v>
      </c>
      <c r="F301" s="966"/>
      <c r="G301" s="214">
        <v>2020</v>
      </c>
      <c r="H301" s="176" t="s">
        <v>792</v>
      </c>
      <c r="I301" s="176" t="s">
        <v>217</v>
      </c>
      <c r="J301" s="330" t="s">
        <v>196</v>
      </c>
      <c r="K301" s="169" t="s">
        <v>218</v>
      </c>
      <c r="L301" s="176" t="s">
        <v>1221</v>
      </c>
      <c r="M301" s="327" t="s">
        <v>1274</v>
      </c>
      <c r="N301" s="55">
        <v>9.06</v>
      </c>
      <c r="O301" s="55">
        <v>9.06</v>
      </c>
      <c r="P301" s="55">
        <v>9.06</v>
      </c>
      <c r="Q301" s="55">
        <v>9.06</v>
      </c>
      <c r="R301" s="55">
        <v>9.06</v>
      </c>
      <c r="S301" s="55">
        <v>9.06</v>
      </c>
      <c r="T301" s="55">
        <v>9.06</v>
      </c>
      <c r="U301" s="55">
        <v>9.06</v>
      </c>
      <c r="V301" s="55">
        <v>9.06</v>
      </c>
      <c r="W301" s="55">
        <v>9.06</v>
      </c>
      <c r="X301" s="55">
        <v>9.06</v>
      </c>
      <c r="Y301" s="55">
        <v>9.06</v>
      </c>
      <c r="Z301" s="147">
        <v>0.36</v>
      </c>
      <c r="AA301" s="147">
        <v>0.36</v>
      </c>
      <c r="AB301" s="147">
        <v>0.36</v>
      </c>
      <c r="AC301" s="147">
        <v>0.36</v>
      </c>
      <c r="AD301" s="147">
        <v>0.36</v>
      </c>
      <c r="AE301" s="147">
        <v>0.36</v>
      </c>
      <c r="AF301" s="147">
        <v>0.36</v>
      </c>
      <c r="AG301" s="147">
        <v>0.36</v>
      </c>
      <c r="AH301" s="147">
        <v>0.36</v>
      </c>
      <c r="AI301" s="147">
        <v>0.36</v>
      </c>
      <c r="AJ301" s="147">
        <v>0.36</v>
      </c>
      <c r="AK301" s="147">
        <v>0.36</v>
      </c>
      <c r="AL301" s="420">
        <v>0</v>
      </c>
      <c r="AM301" s="431">
        <f t="shared" si="176"/>
        <v>0</v>
      </c>
      <c r="AN301" s="385">
        <v>0</v>
      </c>
      <c r="AO301" s="237">
        <f t="shared" si="165"/>
        <v>0</v>
      </c>
      <c r="AP301" s="96">
        <v>0</v>
      </c>
      <c r="AQ301" s="431">
        <f t="shared" si="166"/>
        <v>0</v>
      </c>
      <c r="AR301" s="935">
        <v>0</v>
      </c>
      <c r="AS301" s="431">
        <f t="shared" si="167"/>
        <v>0</v>
      </c>
      <c r="AT301" s="385">
        <v>0</v>
      </c>
      <c r="AU301" s="431">
        <f t="shared" si="168"/>
        <v>0</v>
      </c>
      <c r="AV301" s="386">
        <v>0</v>
      </c>
      <c r="AW301" s="431">
        <f t="shared" si="169"/>
        <v>0</v>
      </c>
      <c r="AX301" s="386">
        <v>0</v>
      </c>
      <c r="AY301" s="431">
        <f t="shared" si="170"/>
        <v>0</v>
      </c>
      <c r="AZ301" s="386">
        <v>0</v>
      </c>
      <c r="BA301" s="431">
        <f t="shared" si="174"/>
        <v>0</v>
      </c>
      <c r="BB301" s="385">
        <v>0</v>
      </c>
      <c r="BC301" s="431">
        <f t="shared" si="175"/>
        <v>0</v>
      </c>
      <c r="BD301" s="386">
        <v>0</v>
      </c>
      <c r="BE301" s="431">
        <f t="shared" si="171"/>
        <v>0</v>
      </c>
      <c r="BF301" s="386">
        <v>0</v>
      </c>
      <c r="BG301" s="431">
        <f t="shared" si="172"/>
        <v>0</v>
      </c>
      <c r="BH301" s="385"/>
      <c r="BI301" s="445">
        <f t="shared" si="173"/>
        <v>0</v>
      </c>
      <c r="BJ301" s="77" t="s">
        <v>1784</v>
      </c>
      <c r="BK301" s="146"/>
      <c r="BL301" s="306" t="s">
        <v>1191</v>
      </c>
      <c r="BM301" s="306" t="s">
        <v>1785</v>
      </c>
    </row>
    <row r="302" spans="1:65" ht="14.25" customHeight="1">
      <c r="A302" s="498" t="s">
        <v>1623</v>
      </c>
      <c r="B302" s="130" t="s">
        <v>746</v>
      </c>
      <c r="C302" s="544" t="s">
        <v>87</v>
      </c>
      <c r="D302" s="549" t="s">
        <v>357</v>
      </c>
      <c r="E302" s="550" t="s">
        <v>357</v>
      </c>
      <c r="F302" s="966"/>
      <c r="G302" s="214">
        <v>2020</v>
      </c>
      <c r="H302" s="176" t="s">
        <v>792</v>
      </c>
      <c r="I302" s="176" t="s">
        <v>217</v>
      </c>
      <c r="J302" s="330" t="s">
        <v>196</v>
      </c>
      <c r="K302" s="169" t="s">
        <v>218</v>
      </c>
      <c r="L302" s="176" t="s">
        <v>1188</v>
      </c>
      <c r="M302" s="327" t="s">
        <v>1189</v>
      </c>
      <c r="N302" s="55">
        <v>7.2</v>
      </c>
      <c r="O302" s="55">
        <v>7.2</v>
      </c>
      <c r="P302" s="55">
        <v>7.2</v>
      </c>
      <c r="Q302" s="55">
        <v>7.2</v>
      </c>
      <c r="R302" s="55">
        <v>7.2</v>
      </c>
      <c r="S302" s="55">
        <v>7.2</v>
      </c>
      <c r="T302" s="55">
        <v>7.2</v>
      </c>
      <c r="U302" s="55">
        <v>7.2</v>
      </c>
      <c r="V302" s="55">
        <v>7.2</v>
      </c>
      <c r="W302" s="55">
        <v>7.2</v>
      </c>
      <c r="X302" s="55">
        <v>7.2</v>
      </c>
      <c r="Y302" s="55">
        <v>7.2</v>
      </c>
      <c r="Z302" s="147">
        <v>0.36</v>
      </c>
      <c r="AA302" s="147">
        <v>0.36</v>
      </c>
      <c r="AB302" s="147">
        <v>0.36</v>
      </c>
      <c r="AC302" s="147">
        <v>0.36</v>
      </c>
      <c r="AD302" s="147">
        <v>0.36</v>
      </c>
      <c r="AE302" s="147">
        <v>0.36</v>
      </c>
      <c r="AF302" s="147">
        <v>0.36</v>
      </c>
      <c r="AG302" s="147">
        <v>0.36</v>
      </c>
      <c r="AH302" s="147">
        <v>0.36</v>
      </c>
      <c r="AI302" s="147">
        <v>0.36</v>
      </c>
      <c r="AJ302" s="147">
        <v>0.36</v>
      </c>
      <c r="AK302" s="147">
        <v>0.36</v>
      </c>
      <c r="AL302" s="420">
        <v>0</v>
      </c>
      <c r="AM302" s="431">
        <f t="shared" si="176"/>
        <v>0</v>
      </c>
      <c r="AN302" s="385">
        <v>0</v>
      </c>
      <c r="AO302" s="237">
        <f t="shared" si="165"/>
        <v>0</v>
      </c>
      <c r="AP302" s="96">
        <v>0</v>
      </c>
      <c r="AQ302" s="431">
        <f t="shared" si="166"/>
        <v>0</v>
      </c>
      <c r="AR302" s="935">
        <v>0</v>
      </c>
      <c r="AS302" s="431">
        <f t="shared" si="167"/>
        <v>0</v>
      </c>
      <c r="AT302" s="385">
        <v>0</v>
      </c>
      <c r="AU302" s="431">
        <f t="shared" si="168"/>
        <v>0</v>
      </c>
      <c r="AV302" s="385">
        <v>0</v>
      </c>
      <c r="AW302" s="431">
        <f t="shared" si="169"/>
        <v>0</v>
      </c>
      <c r="AX302" s="385">
        <v>0</v>
      </c>
      <c r="AY302" s="431">
        <f t="shared" si="170"/>
        <v>0</v>
      </c>
      <c r="AZ302" s="385">
        <v>0</v>
      </c>
      <c r="BA302" s="431">
        <f t="shared" si="174"/>
        <v>0</v>
      </c>
      <c r="BB302" s="385">
        <v>0</v>
      </c>
      <c r="BC302" s="431">
        <f t="shared" si="175"/>
        <v>0</v>
      </c>
      <c r="BD302" s="385">
        <v>0</v>
      </c>
      <c r="BE302" s="431">
        <f t="shared" si="171"/>
        <v>0</v>
      </c>
      <c r="BF302" s="385">
        <v>0</v>
      </c>
      <c r="BG302" s="431">
        <f t="shared" si="172"/>
        <v>0</v>
      </c>
      <c r="BH302" s="385">
        <v>0</v>
      </c>
      <c r="BI302" s="445">
        <f t="shared" si="173"/>
        <v>0</v>
      </c>
      <c r="BJ302" s="77" t="s">
        <v>1786</v>
      </c>
      <c r="BK302" s="146"/>
      <c r="BL302" s="306" t="s">
        <v>1242</v>
      </c>
      <c r="BM302" s="306" t="s">
        <v>1786</v>
      </c>
    </row>
    <row r="303" spans="1:65" ht="14.25" customHeight="1">
      <c r="A303" s="493" t="s">
        <v>1623</v>
      </c>
      <c r="B303" s="130" t="s">
        <v>746</v>
      </c>
      <c r="C303" s="544" t="s">
        <v>87</v>
      </c>
      <c r="D303" s="549" t="s">
        <v>357</v>
      </c>
      <c r="E303" s="550" t="s">
        <v>357</v>
      </c>
      <c r="F303" s="966"/>
      <c r="G303" s="214">
        <v>2020</v>
      </c>
      <c r="H303" s="176" t="s">
        <v>792</v>
      </c>
      <c r="I303" s="176" t="s">
        <v>217</v>
      </c>
      <c r="J303" s="330" t="s">
        <v>196</v>
      </c>
      <c r="K303" s="169" t="s">
        <v>218</v>
      </c>
      <c r="L303" s="176" t="s">
        <v>1182</v>
      </c>
      <c r="M303" s="327" t="s">
        <v>1760</v>
      </c>
      <c r="N303" s="55">
        <v>7.07</v>
      </c>
      <c r="O303" s="55">
        <v>7.07</v>
      </c>
      <c r="P303" s="55">
        <v>7.07</v>
      </c>
      <c r="Q303" s="55">
        <v>7.07</v>
      </c>
      <c r="R303" s="55">
        <v>7.07</v>
      </c>
      <c r="S303" s="55">
        <v>7.07</v>
      </c>
      <c r="T303" s="55">
        <v>7.07</v>
      </c>
      <c r="U303" s="55">
        <v>7.07</v>
      </c>
      <c r="V303" s="55">
        <v>7.07</v>
      </c>
      <c r="W303" s="55">
        <v>7.07</v>
      </c>
      <c r="X303" s="55">
        <v>7.07</v>
      </c>
      <c r="Y303" s="55">
        <v>7.07</v>
      </c>
      <c r="Z303" s="147">
        <v>0.36</v>
      </c>
      <c r="AA303" s="147">
        <v>0.36</v>
      </c>
      <c r="AB303" s="147">
        <v>0.36</v>
      </c>
      <c r="AC303" s="147">
        <v>0.36</v>
      </c>
      <c r="AD303" s="147">
        <v>0.36</v>
      </c>
      <c r="AE303" s="147">
        <v>0.36</v>
      </c>
      <c r="AF303" s="147">
        <v>0.36</v>
      </c>
      <c r="AG303" s="147">
        <v>0.36</v>
      </c>
      <c r="AH303" s="147">
        <v>0.36</v>
      </c>
      <c r="AI303" s="147">
        <v>0.36</v>
      </c>
      <c r="AJ303" s="147">
        <v>0.36</v>
      </c>
      <c r="AK303" s="147">
        <v>0.36</v>
      </c>
      <c r="AL303" s="420">
        <v>0</v>
      </c>
      <c r="AM303" s="431">
        <f t="shared" si="176"/>
        <v>0</v>
      </c>
      <c r="AN303" s="385">
        <v>1000</v>
      </c>
      <c r="AO303" s="237">
        <f t="shared" si="165"/>
        <v>360</v>
      </c>
      <c r="AP303" s="96">
        <v>0</v>
      </c>
      <c r="AQ303" s="431">
        <f t="shared" si="166"/>
        <v>0</v>
      </c>
      <c r="AR303" s="935">
        <v>0</v>
      </c>
      <c r="AS303" s="431">
        <f t="shared" si="167"/>
        <v>0</v>
      </c>
      <c r="AT303" s="385">
        <v>0</v>
      </c>
      <c r="AU303" s="431">
        <f t="shared" si="168"/>
        <v>0</v>
      </c>
      <c r="AV303" s="385">
        <v>0</v>
      </c>
      <c r="AW303" s="431">
        <f t="shared" si="169"/>
        <v>0</v>
      </c>
      <c r="AX303" s="385">
        <v>0</v>
      </c>
      <c r="AY303" s="431">
        <f t="shared" si="170"/>
        <v>0</v>
      </c>
      <c r="AZ303" s="385">
        <v>0</v>
      </c>
      <c r="BA303" s="431">
        <f t="shared" si="174"/>
        <v>0</v>
      </c>
      <c r="BB303" s="385">
        <v>0</v>
      </c>
      <c r="BC303" s="431">
        <f t="shared" si="175"/>
        <v>0</v>
      </c>
      <c r="BD303" s="385">
        <v>0</v>
      </c>
      <c r="BE303" s="431">
        <f t="shared" si="171"/>
        <v>0</v>
      </c>
      <c r="BF303" s="385">
        <v>0</v>
      </c>
      <c r="BG303" s="431">
        <f t="shared" si="172"/>
        <v>0</v>
      </c>
      <c r="BH303" s="385">
        <v>0</v>
      </c>
      <c r="BI303" s="445">
        <f t="shared" si="173"/>
        <v>0</v>
      </c>
      <c r="BJ303" s="77" t="s">
        <v>1787</v>
      </c>
      <c r="BK303" s="146"/>
      <c r="BL303" s="306" t="s">
        <v>1186</v>
      </c>
      <c r="BM303" s="306" t="s">
        <v>1787</v>
      </c>
    </row>
    <row r="304" spans="1:65" ht="14.25" customHeight="1">
      <c r="A304" s="498" t="s">
        <v>1623</v>
      </c>
      <c r="B304" s="130" t="s">
        <v>746</v>
      </c>
      <c r="C304" s="544" t="s">
        <v>87</v>
      </c>
      <c r="D304" s="549" t="s">
        <v>357</v>
      </c>
      <c r="E304" s="550" t="s">
        <v>357</v>
      </c>
      <c r="F304" s="966"/>
      <c r="G304" s="214">
        <v>2020</v>
      </c>
      <c r="H304" s="176" t="s">
        <v>792</v>
      </c>
      <c r="I304" s="176" t="s">
        <v>217</v>
      </c>
      <c r="J304" s="330" t="s">
        <v>196</v>
      </c>
      <c r="K304" s="169" t="s">
        <v>218</v>
      </c>
      <c r="L304" s="176" t="s">
        <v>1188</v>
      </c>
      <c r="M304" s="327" t="s">
        <v>1189</v>
      </c>
      <c r="N304" s="55">
        <v>7.2</v>
      </c>
      <c r="O304" s="55">
        <v>7.2</v>
      </c>
      <c r="P304" s="55">
        <v>7.2</v>
      </c>
      <c r="Q304" s="55">
        <v>7.2</v>
      </c>
      <c r="R304" s="55">
        <v>7.2</v>
      </c>
      <c r="S304" s="55">
        <v>7.2</v>
      </c>
      <c r="T304" s="55">
        <v>7.2</v>
      </c>
      <c r="U304" s="55">
        <v>7.2</v>
      </c>
      <c r="V304" s="55">
        <v>7.2</v>
      </c>
      <c r="W304" s="55">
        <v>7.2</v>
      </c>
      <c r="X304" s="55">
        <v>7.2</v>
      </c>
      <c r="Y304" s="55">
        <v>7.2</v>
      </c>
      <c r="Z304" s="147">
        <v>0.36</v>
      </c>
      <c r="AA304" s="147">
        <v>0.36</v>
      </c>
      <c r="AB304" s="147">
        <v>0.36</v>
      </c>
      <c r="AC304" s="147">
        <v>0.36</v>
      </c>
      <c r="AD304" s="147">
        <v>0.36</v>
      </c>
      <c r="AE304" s="147">
        <v>0.36</v>
      </c>
      <c r="AF304" s="147">
        <v>0.36</v>
      </c>
      <c r="AG304" s="147">
        <v>0.36</v>
      </c>
      <c r="AH304" s="147">
        <v>0.36</v>
      </c>
      <c r="AI304" s="147">
        <v>0.36</v>
      </c>
      <c r="AJ304" s="147">
        <v>0.36</v>
      </c>
      <c r="AK304" s="147">
        <v>0.36</v>
      </c>
      <c r="AL304" s="420">
        <v>0</v>
      </c>
      <c r="AM304" s="431">
        <f t="shared" si="176"/>
        <v>0</v>
      </c>
      <c r="AN304" s="385">
        <v>0</v>
      </c>
      <c r="AO304" s="237">
        <f t="shared" si="165"/>
        <v>0</v>
      </c>
      <c r="AP304" s="96">
        <v>2880</v>
      </c>
      <c r="AQ304" s="431">
        <f t="shared" si="166"/>
        <v>1036.8</v>
      </c>
      <c r="AR304" s="935">
        <v>0</v>
      </c>
      <c r="AS304" s="431">
        <f t="shared" si="167"/>
        <v>0</v>
      </c>
      <c r="AT304" s="385">
        <v>0</v>
      </c>
      <c r="AU304" s="431">
        <f t="shared" si="168"/>
        <v>0</v>
      </c>
      <c r="AV304" s="385">
        <v>0</v>
      </c>
      <c r="AW304" s="431">
        <f t="shared" si="169"/>
        <v>0</v>
      </c>
      <c r="AX304" s="385">
        <v>0</v>
      </c>
      <c r="AY304" s="431">
        <f t="shared" si="170"/>
        <v>0</v>
      </c>
      <c r="AZ304" s="385">
        <v>0</v>
      </c>
      <c r="BA304" s="431">
        <f t="shared" si="174"/>
        <v>0</v>
      </c>
      <c r="BB304" s="385">
        <v>0</v>
      </c>
      <c r="BC304" s="431">
        <f t="shared" si="175"/>
        <v>0</v>
      </c>
      <c r="BD304" s="385">
        <v>0</v>
      </c>
      <c r="BE304" s="431">
        <f t="shared" si="171"/>
        <v>0</v>
      </c>
      <c r="BF304" s="385">
        <v>0</v>
      </c>
      <c r="BG304" s="431">
        <f t="shared" si="172"/>
        <v>0</v>
      </c>
      <c r="BH304" s="385">
        <v>0</v>
      </c>
      <c r="BI304" s="445">
        <f t="shared" si="173"/>
        <v>0</v>
      </c>
      <c r="BJ304" s="77" t="s">
        <v>1788</v>
      </c>
      <c r="BK304" s="146"/>
      <c r="BL304" s="306" t="s">
        <v>1194</v>
      </c>
      <c r="BM304" s="306" t="s">
        <v>1788</v>
      </c>
    </row>
    <row r="305" spans="1:68" ht="14.25" customHeight="1">
      <c r="A305" s="493" t="s">
        <v>1623</v>
      </c>
      <c r="B305" s="130" t="s">
        <v>746</v>
      </c>
      <c r="C305" s="544" t="s">
        <v>87</v>
      </c>
      <c r="D305" s="549" t="s">
        <v>357</v>
      </c>
      <c r="E305" s="550" t="s">
        <v>357</v>
      </c>
      <c r="F305" s="966"/>
      <c r="G305" s="214">
        <v>2020</v>
      </c>
      <c r="H305" s="176" t="s">
        <v>1789</v>
      </c>
      <c r="I305" s="176" t="s">
        <v>217</v>
      </c>
      <c r="J305" s="330" t="s">
        <v>196</v>
      </c>
      <c r="K305" s="169" t="s">
        <v>218</v>
      </c>
      <c r="L305" s="176" t="s">
        <v>1221</v>
      </c>
      <c r="M305" s="327" t="s">
        <v>1274</v>
      </c>
      <c r="N305" s="55">
        <v>8.81</v>
      </c>
      <c r="O305" s="55">
        <v>8.81</v>
      </c>
      <c r="P305" s="55">
        <v>8.81</v>
      </c>
      <c r="Q305" s="55">
        <v>8.81</v>
      </c>
      <c r="R305" s="55">
        <v>8.81</v>
      </c>
      <c r="S305" s="55">
        <v>8.81</v>
      </c>
      <c r="T305" s="55">
        <v>8.81</v>
      </c>
      <c r="U305" s="55">
        <v>8.81</v>
      </c>
      <c r="V305" s="55">
        <v>8.81</v>
      </c>
      <c r="W305" s="55">
        <v>8.81</v>
      </c>
      <c r="X305" s="55">
        <v>8.81</v>
      </c>
      <c r="Y305" s="55">
        <v>8.81</v>
      </c>
      <c r="Z305" s="147">
        <v>0.36</v>
      </c>
      <c r="AA305" s="147">
        <v>0.36</v>
      </c>
      <c r="AB305" s="147">
        <v>0.36</v>
      </c>
      <c r="AC305" s="147">
        <v>0.36</v>
      </c>
      <c r="AD305" s="147">
        <v>0.36</v>
      </c>
      <c r="AE305" s="147">
        <v>0.36</v>
      </c>
      <c r="AF305" s="147">
        <v>0.36</v>
      </c>
      <c r="AG305" s="147">
        <v>0.36</v>
      </c>
      <c r="AH305" s="147">
        <v>0.36</v>
      </c>
      <c r="AI305" s="147">
        <v>0.36</v>
      </c>
      <c r="AJ305" s="147">
        <v>0.36</v>
      </c>
      <c r="AK305" s="147">
        <v>0.36</v>
      </c>
      <c r="AL305" s="420">
        <v>0</v>
      </c>
      <c r="AM305" s="431">
        <f t="shared" si="176"/>
        <v>0</v>
      </c>
      <c r="AN305" s="385">
        <v>0</v>
      </c>
      <c r="AO305" s="237">
        <f t="shared" si="165"/>
        <v>0</v>
      </c>
      <c r="AP305" s="96">
        <v>0</v>
      </c>
      <c r="AQ305" s="431">
        <f t="shared" si="166"/>
        <v>0</v>
      </c>
      <c r="AR305" s="935">
        <v>0</v>
      </c>
      <c r="AS305" s="431">
        <f t="shared" si="167"/>
        <v>0</v>
      </c>
      <c r="AT305" s="385">
        <v>0</v>
      </c>
      <c r="AU305" s="431">
        <f t="shared" si="168"/>
        <v>0</v>
      </c>
      <c r="AV305" s="386">
        <v>0</v>
      </c>
      <c r="AW305" s="431">
        <f t="shared" si="169"/>
        <v>0</v>
      </c>
      <c r="AX305" s="386">
        <v>0</v>
      </c>
      <c r="AY305" s="431">
        <f t="shared" si="170"/>
        <v>0</v>
      </c>
      <c r="AZ305" s="386">
        <v>0</v>
      </c>
      <c r="BA305" s="431">
        <f t="shared" si="174"/>
        <v>0</v>
      </c>
      <c r="BB305" s="385">
        <v>0</v>
      </c>
      <c r="BC305" s="431">
        <f t="shared" si="175"/>
        <v>0</v>
      </c>
      <c r="BD305" s="386">
        <v>0</v>
      </c>
      <c r="BE305" s="431">
        <f t="shared" si="171"/>
        <v>0</v>
      </c>
      <c r="BF305" s="386">
        <v>0</v>
      </c>
      <c r="BG305" s="431">
        <f t="shared" si="172"/>
        <v>0</v>
      </c>
      <c r="BH305" s="385">
        <v>0</v>
      </c>
      <c r="BI305" s="445">
        <f t="shared" si="173"/>
        <v>0</v>
      </c>
      <c r="BJ305" s="146" t="s">
        <v>1790</v>
      </c>
      <c r="BK305" s="306" t="s">
        <v>1249</v>
      </c>
      <c r="BL305" s="306" t="s">
        <v>1191</v>
      </c>
      <c r="BM305" s="306" t="s">
        <v>1791</v>
      </c>
    </row>
    <row r="306" spans="1:68" ht="14.25" customHeight="1">
      <c r="A306" s="498" t="s">
        <v>1623</v>
      </c>
      <c r="B306" s="130" t="s">
        <v>746</v>
      </c>
      <c r="C306" s="544" t="s">
        <v>87</v>
      </c>
      <c r="D306" s="549" t="s">
        <v>357</v>
      </c>
      <c r="E306" s="550" t="s">
        <v>357</v>
      </c>
      <c r="F306" s="966"/>
      <c r="G306" s="214">
        <v>2020</v>
      </c>
      <c r="H306" s="176" t="s">
        <v>1789</v>
      </c>
      <c r="I306" s="176" t="s">
        <v>217</v>
      </c>
      <c r="J306" s="330" t="s">
        <v>196</v>
      </c>
      <c r="K306" s="169" t="s">
        <v>218</v>
      </c>
      <c r="L306" s="176" t="s">
        <v>1188</v>
      </c>
      <c r="M306" s="327" t="s">
        <v>1189</v>
      </c>
      <c r="N306" s="55">
        <v>7.38</v>
      </c>
      <c r="O306" s="55">
        <v>7.38</v>
      </c>
      <c r="P306" s="55">
        <v>7.38</v>
      </c>
      <c r="Q306" s="55">
        <v>7.38</v>
      </c>
      <c r="R306" s="55">
        <v>7.38</v>
      </c>
      <c r="S306" s="55">
        <v>7.38</v>
      </c>
      <c r="T306" s="55">
        <v>7.38</v>
      </c>
      <c r="U306" s="55">
        <v>7.38</v>
      </c>
      <c r="V306" s="55">
        <v>7.38</v>
      </c>
      <c r="W306" s="55">
        <v>7.38</v>
      </c>
      <c r="X306" s="55">
        <v>7.38</v>
      </c>
      <c r="Y306" s="55">
        <v>7.38</v>
      </c>
      <c r="Z306" s="147">
        <v>0.36</v>
      </c>
      <c r="AA306" s="147">
        <v>0.36</v>
      </c>
      <c r="AB306" s="147">
        <v>0.36</v>
      </c>
      <c r="AC306" s="147">
        <v>0.36</v>
      </c>
      <c r="AD306" s="147">
        <v>0.36</v>
      </c>
      <c r="AE306" s="147">
        <v>0.36</v>
      </c>
      <c r="AF306" s="147">
        <v>0.36</v>
      </c>
      <c r="AG306" s="147">
        <v>0.36</v>
      </c>
      <c r="AH306" s="147">
        <v>0.36</v>
      </c>
      <c r="AI306" s="147">
        <v>0.36</v>
      </c>
      <c r="AJ306" s="147">
        <v>0.36</v>
      </c>
      <c r="AK306" s="147">
        <v>0.36</v>
      </c>
      <c r="AL306" s="420">
        <v>0</v>
      </c>
      <c r="AM306" s="431">
        <f t="shared" si="176"/>
        <v>0</v>
      </c>
      <c r="AN306" s="385">
        <v>0</v>
      </c>
      <c r="AO306" s="237">
        <f t="shared" si="165"/>
        <v>0</v>
      </c>
      <c r="AP306" s="96">
        <v>0</v>
      </c>
      <c r="AQ306" s="431">
        <f t="shared" si="166"/>
        <v>0</v>
      </c>
      <c r="AR306" s="935">
        <v>0</v>
      </c>
      <c r="AS306" s="431">
        <f t="shared" si="167"/>
        <v>0</v>
      </c>
      <c r="AT306" s="385">
        <v>0</v>
      </c>
      <c r="AU306" s="431">
        <f t="shared" si="168"/>
        <v>0</v>
      </c>
      <c r="AV306" s="386">
        <v>0</v>
      </c>
      <c r="AW306" s="431">
        <f t="shared" si="169"/>
        <v>0</v>
      </c>
      <c r="AX306" s="386">
        <v>0</v>
      </c>
      <c r="AY306" s="431">
        <f t="shared" si="170"/>
        <v>0</v>
      </c>
      <c r="AZ306" s="386">
        <v>0</v>
      </c>
      <c r="BA306" s="431">
        <f t="shared" si="174"/>
        <v>0</v>
      </c>
      <c r="BB306" s="385">
        <v>0</v>
      </c>
      <c r="BC306" s="431">
        <f t="shared" si="175"/>
        <v>0</v>
      </c>
      <c r="BD306" s="386">
        <v>0</v>
      </c>
      <c r="BE306" s="431">
        <f t="shared" si="171"/>
        <v>0</v>
      </c>
      <c r="BF306" s="386">
        <v>0</v>
      </c>
      <c r="BG306" s="431">
        <f t="shared" si="172"/>
        <v>0</v>
      </c>
      <c r="BH306" s="385">
        <v>0</v>
      </c>
      <c r="BI306" s="445">
        <f t="shared" si="173"/>
        <v>0</v>
      </c>
      <c r="BJ306" s="146" t="s">
        <v>1792</v>
      </c>
      <c r="BK306" s="306" t="s">
        <v>1249</v>
      </c>
      <c r="BL306" s="306" t="s">
        <v>1242</v>
      </c>
      <c r="BM306" s="306" t="s">
        <v>1792</v>
      </c>
    </row>
    <row r="307" spans="1:68" ht="14.25" customHeight="1">
      <c r="A307" s="493" t="s">
        <v>1623</v>
      </c>
      <c r="B307" s="130" t="s">
        <v>746</v>
      </c>
      <c r="C307" s="544" t="s">
        <v>87</v>
      </c>
      <c r="D307" s="549" t="s">
        <v>357</v>
      </c>
      <c r="E307" s="550" t="s">
        <v>357</v>
      </c>
      <c r="F307" s="966"/>
      <c r="G307" s="214">
        <v>2020</v>
      </c>
      <c r="H307" s="176" t="s">
        <v>1789</v>
      </c>
      <c r="I307" s="176" t="s">
        <v>217</v>
      </c>
      <c r="J307" s="330" t="s">
        <v>196</v>
      </c>
      <c r="K307" s="169" t="s">
        <v>218</v>
      </c>
      <c r="L307" s="176" t="s">
        <v>1182</v>
      </c>
      <c r="M307" s="327" t="s">
        <v>1760</v>
      </c>
      <c r="N307" s="55">
        <v>7.2500000000000009</v>
      </c>
      <c r="O307" s="55">
        <v>7.2500000000000009</v>
      </c>
      <c r="P307" s="55">
        <v>7.2500000000000009</v>
      </c>
      <c r="Q307" s="55">
        <v>7.2500000000000009</v>
      </c>
      <c r="R307" s="55">
        <v>7.2500000000000009</v>
      </c>
      <c r="S307" s="55">
        <v>7.2500000000000009</v>
      </c>
      <c r="T307" s="55">
        <v>7.2500000000000009</v>
      </c>
      <c r="U307" s="55">
        <v>7.2500000000000009</v>
      </c>
      <c r="V307" s="55">
        <v>7.2500000000000009</v>
      </c>
      <c r="W307" s="55">
        <v>7.2500000000000009</v>
      </c>
      <c r="X307" s="55">
        <v>7.2500000000000009</v>
      </c>
      <c r="Y307" s="55">
        <v>7.2500000000000009</v>
      </c>
      <c r="Z307" s="147">
        <v>0.36</v>
      </c>
      <c r="AA307" s="147">
        <v>0.36</v>
      </c>
      <c r="AB307" s="147">
        <v>0.36</v>
      </c>
      <c r="AC307" s="147">
        <v>0.36</v>
      </c>
      <c r="AD307" s="147">
        <v>0.36</v>
      </c>
      <c r="AE307" s="147">
        <v>0.36</v>
      </c>
      <c r="AF307" s="147">
        <v>0.36</v>
      </c>
      <c r="AG307" s="147">
        <v>0.36</v>
      </c>
      <c r="AH307" s="147">
        <v>0.36</v>
      </c>
      <c r="AI307" s="147">
        <v>0.36</v>
      </c>
      <c r="AJ307" s="147">
        <v>0.36</v>
      </c>
      <c r="AK307" s="147">
        <v>0.36</v>
      </c>
      <c r="AL307" s="420">
        <v>16000</v>
      </c>
      <c r="AM307" s="431">
        <f t="shared" si="176"/>
        <v>5760</v>
      </c>
      <c r="AN307" s="385">
        <v>14000</v>
      </c>
      <c r="AO307" s="237">
        <f t="shared" si="165"/>
        <v>5040</v>
      </c>
      <c r="AP307" s="96">
        <v>40000</v>
      </c>
      <c r="AQ307" s="431">
        <f t="shared" si="166"/>
        <v>14400</v>
      </c>
      <c r="AR307" s="935">
        <v>0</v>
      </c>
      <c r="AS307" s="431">
        <f t="shared" si="167"/>
        <v>0</v>
      </c>
      <c r="AT307" s="385">
        <v>3000</v>
      </c>
      <c r="AU307" s="431">
        <f t="shared" si="168"/>
        <v>1080</v>
      </c>
      <c r="AV307" s="386">
        <v>1000</v>
      </c>
      <c r="AW307" s="431">
        <f t="shared" si="169"/>
        <v>360</v>
      </c>
      <c r="AX307" s="386">
        <v>1000</v>
      </c>
      <c r="AY307" s="431">
        <f t="shared" si="170"/>
        <v>360</v>
      </c>
      <c r="AZ307" s="386">
        <v>8000</v>
      </c>
      <c r="BA307" s="431">
        <f t="shared" si="174"/>
        <v>2880</v>
      </c>
      <c r="BB307" s="386">
        <v>1000</v>
      </c>
      <c r="BC307" s="431">
        <f t="shared" si="175"/>
        <v>360</v>
      </c>
      <c r="BD307" s="386">
        <v>1000</v>
      </c>
      <c r="BE307" s="431">
        <f t="shared" si="171"/>
        <v>360</v>
      </c>
      <c r="BF307" s="386">
        <v>1000</v>
      </c>
      <c r="BG307" s="431">
        <f t="shared" si="172"/>
        <v>360</v>
      </c>
      <c r="BH307" s="386">
        <v>1000</v>
      </c>
      <c r="BI307" s="445">
        <f t="shared" si="173"/>
        <v>360</v>
      </c>
      <c r="BJ307" s="146" t="s">
        <v>1793</v>
      </c>
      <c r="BK307" s="306" t="s">
        <v>1249</v>
      </c>
      <c r="BL307" s="306" t="s">
        <v>1186</v>
      </c>
      <c r="BM307" s="306" t="s">
        <v>1793</v>
      </c>
    </row>
    <row r="308" spans="1:68" ht="13.5" customHeight="1">
      <c r="A308" s="498" t="s">
        <v>1623</v>
      </c>
      <c r="B308" s="130" t="s">
        <v>746</v>
      </c>
      <c r="C308" s="544" t="s">
        <v>87</v>
      </c>
      <c r="D308" s="549" t="s">
        <v>357</v>
      </c>
      <c r="E308" s="550" t="s">
        <v>357</v>
      </c>
      <c r="F308" s="966"/>
      <c r="G308" s="214">
        <v>2020</v>
      </c>
      <c r="H308" s="176" t="s">
        <v>1789</v>
      </c>
      <c r="I308" s="176" t="s">
        <v>217</v>
      </c>
      <c r="J308" s="330" t="s">
        <v>196</v>
      </c>
      <c r="K308" s="169" t="s">
        <v>218</v>
      </c>
      <c r="L308" s="176" t="s">
        <v>878</v>
      </c>
      <c r="M308" s="327" t="s">
        <v>1204</v>
      </c>
      <c r="N308" s="55">
        <v>7.3400000000000007</v>
      </c>
      <c r="O308" s="55">
        <v>7.3400000000000007</v>
      </c>
      <c r="P308" s="55">
        <v>7.3400000000000007</v>
      </c>
      <c r="Q308" s="55">
        <v>7.3400000000000007</v>
      </c>
      <c r="R308" s="55">
        <v>7.3400000000000007</v>
      </c>
      <c r="S308" s="55">
        <v>7.3400000000000007</v>
      </c>
      <c r="T308" s="55">
        <v>7.3400000000000007</v>
      </c>
      <c r="U308" s="55">
        <v>7.3400000000000007</v>
      </c>
      <c r="V308" s="55">
        <v>7.3400000000000007</v>
      </c>
      <c r="W308" s="55">
        <v>7.3400000000000007</v>
      </c>
      <c r="X308" s="55">
        <v>7.3400000000000007</v>
      </c>
      <c r="Y308" s="55">
        <v>7.3400000000000007</v>
      </c>
      <c r="Z308" s="147">
        <v>0.36</v>
      </c>
      <c r="AA308" s="147">
        <v>0.36</v>
      </c>
      <c r="AB308" s="147">
        <v>0.36</v>
      </c>
      <c r="AC308" s="147">
        <v>0.36</v>
      </c>
      <c r="AD308" s="147">
        <v>0.36</v>
      </c>
      <c r="AE308" s="147">
        <v>0.36</v>
      </c>
      <c r="AF308" s="147">
        <v>0.36</v>
      </c>
      <c r="AG308" s="147">
        <v>0.36</v>
      </c>
      <c r="AH308" s="147">
        <v>0.36</v>
      </c>
      <c r="AI308" s="147">
        <v>0.36</v>
      </c>
      <c r="AJ308" s="147">
        <v>0.36</v>
      </c>
      <c r="AK308" s="147">
        <v>0.36</v>
      </c>
      <c r="AL308" s="420">
        <v>0</v>
      </c>
      <c r="AM308" s="431">
        <f t="shared" si="176"/>
        <v>0</v>
      </c>
      <c r="AN308" s="385">
        <v>0</v>
      </c>
      <c r="AO308" s="237">
        <f t="shared" si="165"/>
        <v>0</v>
      </c>
      <c r="AP308" s="96">
        <v>0</v>
      </c>
      <c r="AQ308" s="431">
        <f t="shared" si="166"/>
        <v>0</v>
      </c>
      <c r="AR308" s="935">
        <v>14600</v>
      </c>
      <c r="AS308" s="431">
        <f t="shared" si="167"/>
        <v>5256</v>
      </c>
      <c r="AT308" s="385">
        <v>3000</v>
      </c>
      <c r="AU308" s="431">
        <f t="shared" si="168"/>
        <v>1080</v>
      </c>
      <c r="AV308" s="386">
        <v>0</v>
      </c>
      <c r="AW308" s="431">
        <f t="shared" si="169"/>
        <v>0</v>
      </c>
      <c r="AX308" s="386">
        <v>0</v>
      </c>
      <c r="AY308" s="431">
        <f t="shared" si="170"/>
        <v>0</v>
      </c>
      <c r="AZ308" s="386">
        <v>0</v>
      </c>
      <c r="BA308" s="431">
        <f t="shared" si="174"/>
        <v>0</v>
      </c>
      <c r="BB308" s="385">
        <v>2160</v>
      </c>
      <c r="BC308" s="431">
        <f t="shared" si="175"/>
        <v>777.6</v>
      </c>
      <c r="BD308" s="386">
        <v>0</v>
      </c>
      <c r="BE308" s="431">
        <f t="shared" si="171"/>
        <v>0</v>
      </c>
      <c r="BF308" s="386">
        <v>0</v>
      </c>
      <c r="BG308" s="431">
        <f t="shared" si="172"/>
        <v>0</v>
      </c>
      <c r="BH308" s="386">
        <v>1000</v>
      </c>
      <c r="BI308" s="445">
        <f t="shared" si="173"/>
        <v>360</v>
      </c>
      <c r="BJ308" s="146" t="s">
        <v>1790</v>
      </c>
      <c r="BK308" s="306" t="s">
        <v>1249</v>
      </c>
      <c r="BL308" s="306" t="s">
        <v>1191</v>
      </c>
      <c r="BM308" s="306" t="s">
        <v>1791</v>
      </c>
    </row>
    <row r="309" spans="1:68" ht="14.25" customHeight="1">
      <c r="A309" s="493" t="s">
        <v>1623</v>
      </c>
      <c r="B309" s="130" t="s">
        <v>746</v>
      </c>
      <c r="C309" s="544" t="s">
        <v>87</v>
      </c>
      <c r="D309" s="549" t="s">
        <v>357</v>
      </c>
      <c r="E309" s="550" t="s">
        <v>357</v>
      </c>
      <c r="F309" s="966"/>
      <c r="G309" s="214">
        <v>2020</v>
      </c>
      <c r="H309" s="176" t="s">
        <v>1789</v>
      </c>
      <c r="I309" s="176" t="s">
        <v>217</v>
      </c>
      <c r="J309" s="330" t="s">
        <v>196</v>
      </c>
      <c r="K309" s="169" t="s">
        <v>218</v>
      </c>
      <c r="L309" s="176" t="s">
        <v>878</v>
      </c>
      <c r="M309" s="327" t="s">
        <v>1204</v>
      </c>
      <c r="N309" s="55">
        <v>7.38</v>
      </c>
      <c r="O309" s="55">
        <v>7.38</v>
      </c>
      <c r="P309" s="55">
        <v>7.38</v>
      </c>
      <c r="Q309" s="55">
        <v>7.38</v>
      </c>
      <c r="R309" s="55">
        <v>7.38</v>
      </c>
      <c r="S309" s="55">
        <v>7.38</v>
      </c>
      <c r="T309" s="55">
        <v>7.38</v>
      </c>
      <c r="U309" s="55">
        <v>7.38</v>
      </c>
      <c r="V309" s="55">
        <v>7.38</v>
      </c>
      <c r="W309" s="55">
        <v>7.38</v>
      </c>
      <c r="X309" s="55">
        <v>7.38</v>
      </c>
      <c r="Y309" s="55">
        <v>7.38</v>
      </c>
      <c r="Z309" s="147">
        <v>0.36</v>
      </c>
      <c r="AA309" s="147">
        <v>0.36</v>
      </c>
      <c r="AB309" s="147">
        <v>0.36</v>
      </c>
      <c r="AC309" s="147">
        <v>0.36</v>
      </c>
      <c r="AD309" s="147">
        <v>0.36</v>
      </c>
      <c r="AE309" s="147">
        <v>0.36</v>
      </c>
      <c r="AF309" s="147">
        <v>0.36</v>
      </c>
      <c r="AG309" s="147">
        <v>0.36</v>
      </c>
      <c r="AH309" s="147">
        <v>0.36</v>
      </c>
      <c r="AI309" s="147">
        <v>0.36</v>
      </c>
      <c r="AJ309" s="147">
        <v>0.36</v>
      </c>
      <c r="AK309" s="147">
        <v>0.36</v>
      </c>
      <c r="AL309" s="420">
        <v>0</v>
      </c>
      <c r="AM309" s="431">
        <f t="shared" si="176"/>
        <v>0</v>
      </c>
      <c r="AN309" s="385">
        <v>1000</v>
      </c>
      <c r="AO309" s="237">
        <f t="shared" si="165"/>
        <v>360</v>
      </c>
      <c r="AP309" s="96">
        <v>0</v>
      </c>
      <c r="AQ309" s="431">
        <f t="shared" si="166"/>
        <v>0</v>
      </c>
      <c r="AR309" s="935">
        <v>2000</v>
      </c>
      <c r="AS309" s="431">
        <f t="shared" si="167"/>
        <v>720</v>
      </c>
      <c r="AT309" s="385">
        <v>0</v>
      </c>
      <c r="AU309" s="431">
        <f t="shared" si="168"/>
        <v>0</v>
      </c>
      <c r="AV309" s="386">
        <v>0</v>
      </c>
      <c r="AW309" s="431">
        <f t="shared" si="169"/>
        <v>0</v>
      </c>
      <c r="AX309" s="386">
        <v>0</v>
      </c>
      <c r="AY309" s="431">
        <f t="shared" si="170"/>
        <v>0</v>
      </c>
      <c r="AZ309" s="386">
        <v>0</v>
      </c>
      <c r="BA309" s="431">
        <f t="shared" si="174"/>
        <v>0</v>
      </c>
      <c r="BB309" s="385">
        <v>2160</v>
      </c>
      <c r="BC309" s="431">
        <f t="shared" si="175"/>
        <v>777.6</v>
      </c>
      <c r="BD309" s="386">
        <v>0</v>
      </c>
      <c r="BE309" s="431">
        <f t="shared" si="171"/>
        <v>0</v>
      </c>
      <c r="BF309" s="386">
        <v>0</v>
      </c>
      <c r="BG309" s="431">
        <f t="shared" si="172"/>
        <v>0</v>
      </c>
      <c r="BH309" s="385">
        <v>0</v>
      </c>
      <c r="BI309" s="445">
        <f t="shared" si="173"/>
        <v>0</v>
      </c>
      <c r="BJ309" s="146" t="s">
        <v>1792</v>
      </c>
      <c r="BK309" s="306" t="s">
        <v>1249</v>
      </c>
      <c r="BL309" s="306" t="s">
        <v>1242</v>
      </c>
      <c r="BM309" s="306" t="s">
        <v>1792</v>
      </c>
    </row>
    <row r="310" spans="1:68" ht="14.25" customHeight="1">
      <c r="A310" s="498" t="s">
        <v>1623</v>
      </c>
      <c r="B310" s="130" t="s">
        <v>746</v>
      </c>
      <c r="C310" s="544" t="s">
        <v>87</v>
      </c>
      <c r="D310" s="549" t="s">
        <v>357</v>
      </c>
      <c r="E310" s="550" t="s">
        <v>357</v>
      </c>
      <c r="F310" s="966"/>
      <c r="G310" s="214">
        <v>2020</v>
      </c>
      <c r="H310" s="176" t="s">
        <v>1789</v>
      </c>
      <c r="I310" s="176" t="s">
        <v>217</v>
      </c>
      <c r="J310" s="330" t="s">
        <v>196</v>
      </c>
      <c r="K310" s="169" t="s">
        <v>218</v>
      </c>
      <c r="L310" s="176" t="s">
        <v>1188</v>
      </c>
      <c r="M310" s="327" t="s">
        <v>1189</v>
      </c>
      <c r="N310" s="55">
        <v>7.38</v>
      </c>
      <c r="O310" s="55">
        <v>7.38</v>
      </c>
      <c r="P310" s="55">
        <v>7.38</v>
      </c>
      <c r="Q310" s="55">
        <v>7.38</v>
      </c>
      <c r="R310" s="55">
        <v>7.38</v>
      </c>
      <c r="S310" s="55">
        <v>7.38</v>
      </c>
      <c r="T310" s="55">
        <v>7.38</v>
      </c>
      <c r="U310" s="55">
        <v>7.38</v>
      </c>
      <c r="V310" s="55">
        <v>7.38</v>
      </c>
      <c r="W310" s="55">
        <v>7.38</v>
      </c>
      <c r="X310" s="55">
        <v>7.38</v>
      </c>
      <c r="Y310" s="55">
        <v>7.38</v>
      </c>
      <c r="Z310" s="147">
        <v>0.36</v>
      </c>
      <c r="AA310" s="147">
        <v>0.36</v>
      </c>
      <c r="AB310" s="147">
        <v>0.36</v>
      </c>
      <c r="AC310" s="147">
        <v>0.36</v>
      </c>
      <c r="AD310" s="147">
        <v>0.36</v>
      </c>
      <c r="AE310" s="147">
        <v>0.36</v>
      </c>
      <c r="AF310" s="147">
        <v>0.36</v>
      </c>
      <c r="AG310" s="147">
        <v>0.36</v>
      </c>
      <c r="AH310" s="147">
        <v>0.36</v>
      </c>
      <c r="AI310" s="147">
        <v>0.36</v>
      </c>
      <c r="AJ310" s="147">
        <v>0.36</v>
      </c>
      <c r="AK310" s="147">
        <v>0.36</v>
      </c>
      <c r="AL310" s="420">
        <v>2880</v>
      </c>
      <c r="AM310" s="431">
        <f t="shared" si="176"/>
        <v>1036.8</v>
      </c>
      <c r="AN310" s="385">
        <v>4320</v>
      </c>
      <c r="AO310" s="237">
        <f t="shared" si="165"/>
        <v>1555.2</v>
      </c>
      <c r="AP310" s="96">
        <v>1440</v>
      </c>
      <c r="AQ310" s="431">
        <f t="shared" si="166"/>
        <v>518.4</v>
      </c>
      <c r="AR310" s="935">
        <v>0</v>
      </c>
      <c r="AS310" s="431">
        <f t="shared" si="167"/>
        <v>0</v>
      </c>
      <c r="AT310" s="385">
        <v>4320</v>
      </c>
      <c r="AU310" s="431">
        <f t="shared" si="168"/>
        <v>1555.2</v>
      </c>
      <c r="AV310" s="386">
        <v>1440</v>
      </c>
      <c r="AW310" s="431">
        <f t="shared" si="169"/>
        <v>518.4</v>
      </c>
      <c r="AX310" s="386">
        <v>1440</v>
      </c>
      <c r="AY310" s="431">
        <f t="shared" si="170"/>
        <v>518.4</v>
      </c>
      <c r="AZ310" s="386">
        <v>4320</v>
      </c>
      <c r="BA310" s="431">
        <f t="shared" si="174"/>
        <v>1555.2</v>
      </c>
      <c r="BB310" s="385">
        <v>1440</v>
      </c>
      <c r="BC310" s="431">
        <f t="shared" si="175"/>
        <v>518.4</v>
      </c>
      <c r="BD310" s="386">
        <v>0</v>
      </c>
      <c r="BE310" s="431">
        <f t="shared" si="171"/>
        <v>0</v>
      </c>
      <c r="BF310" s="386">
        <v>0</v>
      </c>
      <c r="BG310" s="431">
        <f t="shared" si="172"/>
        <v>0</v>
      </c>
      <c r="BH310" s="385">
        <v>0</v>
      </c>
      <c r="BI310" s="445">
        <f t="shared" si="173"/>
        <v>0</v>
      </c>
      <c r="BJ310" s="146" t="s">
        <v>1794</v>
      </c>
      <c r="BK310" s="306" t="s">
        <v>1249</v>
      </c>
      <c r="BL310" s="306" t="s">
        <v>1194</v>
      </c>
      <c r="BM310" s="306" t="s">
        <v>1794</v>
      </c>
    </row>
    <row r="311" spans="1:68" s="613" customFormat="1" ht="14.25" customHeight="1">
      <c r="A311" s="493" t="s">
        <v>1623</v>
      </c>
      <c r="B311" s="130" t="s">
        <v>746</v>
      </c>
      <c r="C311" s="544" t="s">
        <v>87</v>
      </c>
      <c r="D311" s="549" t="s">
        <v>357</v>
      </c>
      <c r="E311" s="550" t="s">
        <v>357</v>
      </c>
      <c r="F311" s="967"/>
      <c r="G311" s="214">
        <v>2020</v>
      </c>
      <c r="H311" s="176" t="s">
        <v>1795</v>
      </c>
      <c r="I311" s="176" t="s">
        <v>174</v>
      </c>
      <c r="J311" s="330" t="s">
        <v>196</v>
      </c>
      <c r="K311" s="169" t="s">
        <v>218</v>
      </c>
      <c r="L311" s="176" t="s">
        <v>1221</v>
      </c>
      <c r="M311" s="327" t="s">
        <v>1274</v>
      </c>
      <c r="N311" s="55">
        <v>71.709999999999994</v>
      </c>
      <c r="O311" s="55">
        <v>71.709999999999994</v>
      </c>
      <c r="P311" s="55">
        <v>71.709999999999994</v>
      </c>
      <c r="Q311" s="55">
        <v>71.709999999999994</v>
      </c>
      <c r="R311" s="55">
        <v>71.709999999999994</v>
      </c>
      <c r="S311" s="55">
        <v>71.709999999999994</v>
      </c>
      <c r="T311" s="55">
        <v>71.709999999999994</v>
      </c>
      <c r="U311" s="55">
        <v>71.709999999999994</v>
      </c>
      <c r="V311" s="55">
        <v>71.709999999999994</v>
      </c>
      <c r="W311" s="55">
        <v>71.709999999999994</v>
      </c>
      <c r="X311" s="55">
        <v>71.709999999999994</v>
      </c>
      <c r="Y311" s="55">
        <v>71.709999999999994</v>
      </c>
      <c r="Z311" s="147">
        <f>3.12</f>
        <v>3.12</v>
      </c>
      <c r="AA311" s="147">
        <f t="shared" ref="AA311:AJ312" si="177">3.12</f>
        <v>3.12</v>
      </c>
      <c r="AB311" s="147">
        <f t="shared" si="177"/>
        <v>3.12</v>
      </c>
      <c r="AC311" s="147">
        <f t="shared" si="177"/>
        <v>3.12</v>
      </c>
      <c r="AD311" s="147">
        <f t="shared" si="177"/>
        <v>3.12</v>
      </c>
      <c r="AE311" s="147">
        <f t="shared" si="177"/>
        <v>3.12</v>
      </c>
      <c r="AF311" s="147">
        <f t="shared" si="177"/>
        <v>3.12</v>
      </c>
      <c r="AG311" s="147">
        <f t="shared" si="177"/>
        <v>3.12</v>
      </c>
      <c r="AH311" s="147">
        <f t="shared" si="177"/>
        <v>3.12</v>
      </c>
      <c r="AI311" s="147">
        <f t="shared" si="177"/>
        <v>3.12</v>
      </c>
      <c r="AJ311" s="147">
        <f t="shared" si="177"/>
        <v>3.12</v>
      </c>
      <c r="AK311" s="147">
        <v>3.12</v>
      </c>
      <c r="AL311" s="420">
        <v>0</v>
      </c>
      <c r="AM311" s="431">
        <f t="shared" si="176"/>
        <v>0</v>
      </c>
      <c r="AN311" s="385">
        <v>0</v>
      </c>
      <c r="AO311" s="237">
        <f t="shared" si="165"/>
        <v>0</v>
      </c>
      <c r="AP311" s="96">
        <v>0</v>
      </c>
      <c r="AQ311" s="431">
        <f t="shared" si="166"/>
        <v>0</v>
      </c>
      <c r="AR311" s="935">
        <v>0</v>
      </c>
      <c r="AS311" s="431">
        <f t="shared" si="167"/>
        <v>0</v>
      </c>
      <c r="AT311" s="385">
        <v>0</v>
      </c>
      <c r="AU311" s="431">
        <f t="shared" si="168"/>
        <v>0</v>
      </c>
      <c r="AV311" s="386">
        <v>0</v>
      </c>
      <c r="AW311" s="431">
        <f t="shared" si="169"/>
        <v>0</v>
      </c>
      <c r="AX311" s="386">
        <v>0</v>
      </c>
      <c r="AY311" s="431">
        <f t="shared" si="170"/>
        <v>0</v>
      </c>
      <c r="AZ311" s="386">
        <f>372/12</f>
        <v>31</v>
      </c>
      <c r="BA311" s="431">
        <f t="shared" si="174"/>
        <v>96.72</v>
      </c>
      <c r="BB311" s="385">
        <v>20</v>
      </c>
      <c r="BC311" s="431">
        <f t="shared" si="175"/>
        <v>62.400000000000006</v>
      </c>
      <c r="BD311" s="386">
        <v>0</v>
      </c>
      <c r="BE311" s="431">
        <f t="shared" si="171"/>
        <v>0</v>
      </c>
      <c r="BF311" s="386">
        <v>0</v>
      </c>
      <c r="BG311" s="431">
        <f t="shared" si="172"/>
        <v>0</v>
      </c>
      <c r="BH311" s="385">
        <v>0</v>
      </c>
      <c r="BI311" s="445">
        <f t="shared" si="173"/>
        <v>0</v>
      </c>
      <c r="BJ311" s="77" t="s">
        <v>1796</v>
      </c>
      <c r="BK311" s="306" t="s">
        <v>1288</v>
      </c>
      <c r="BL311" s="306" t="s">
        <v>1191</v>
      </c>
      <c r="BM311" s="306" t="s">
        <v>1796</v>
      </c>
      <c r="BN311" s="1"/>
      <c r="BO311" s="1"/>
      <c r="BP311" s="1"/>
    </row>
    <row r="312" spans="1:68" s="613" customFormat="1" ht="14.25" customHeight="1">
      <c r="A312" s="498" t="s">
        <v>1623</v>
      </c>
      <c r="B312" s="130" t="s">
        <v>746</v>
      </c>
      <c r="C312" s="544" t="s">
        <v>87</v>
      </c>
      <c r="D312" s="549" t="s">
        <v>357</v>
      </c>
      <c r="E312" s="550" t="s">
        <v>357</v>
      </c>
      <c r="F312" s="967"/>
      <c r="G312" s="214">
        <v>2020</v>
      </c>
      <c r="H312" s="169" t="s">
        <v>1797</v>
      </c>
      <c r="I312" s="176" t="s">
        <v>174</v>
      </c>
      <c r="J312" s="330" t="s">
        <v>196</v>
      </c>
      <c r="K312" s="169" t="s">
        <v>218</v>
      </c>
      <c r="L312" s="176" t="s">
        <v>1221</v>
      </c>
      <c r="M312" s="327" t="s">
        <v>1274</v>
      </c>
      <c r="N312" s="55">
        <v>75.739999999999995</v>
      </c>
      <c r="O312" s="55">
        <v>75.739999999999995</v>
      </c>
      <c r="P312" s="55">
        <v>75.739999999999995</v>
      </c>
      <c r="Q312" s="55">
        <v>75.739999999999995</v>
      </c>
      <c r="R312" s="55">
        <v>75.739999999999995</v>
      </c>
      <c r="S312" s="55">
        <v>75.739999999999995</v>
      </c>
      <c r="T312" s="55">
        <v>75.739999999999995</v>
      </c>
      <c r="U312" s="55">
        <v>75.739999999999995</v>
      </c>
      <c r="V312" s="55">
        <v>75.739999999999995</v>
      </c>
      <c r="W312" s="55">
        <v>75.739999999999995</v>
      </c>
      <c r="X312" s="55">
        <v>75.739999999999995</v>
      </c>
      <c r="Y312" s="55">
        <v>75.739999999999995</v>
      </c>
      <c r="Z312" s="147">
        <f>3.12</f>
        <v>3.12</v>
      </c>
      <c r="AA312" s="147">
        <f t="shared" si="177"/>
        <v>3.12</v>
      </c>
      <c r="AB312" s="147">
        <f t="shared" si="177"/>
        <v>3.12</v>
      </c>
      <c r="AC312" s="147">
        <f t="shared" si="177"/>
        <v>3.12</v>
      </c>
      <c r="AD312" s="147">
        <f t="shared" si="177"/>
        <v>3.12</v>
      </c>
      <c r="AE312" s="147">
        <f t="shared" si="177"/>
        <v>3.12</v>
      </c>
      <c r="AF312" s="147">
        <f t="shared" si="177"/>
        <v>3.12</v>
      </c>
      <c r="AG312" s="147">
        <f t="shared" si="177"/>
        <v>3.12</v>
      </c>
      <c r="AH312" s="147">
        <f t="shared" si="177"/>
        <v>3.12</v>
      </c>
      <c r="AI312" s="147">
        <f t="shared" si="177"/>
        <v>3.12</v>
      </c>
      <c r="AJ312" s="147">
        <f t="shared" si="177"/>
        <v>3.12</v>
      </c>
      <c r="AK312" s="147">
        <v>3.12</v>
      </c>
      <c r="AL312" s="420">
        <v>0</v>
      </c>
      <c r="AM312" s="431">
        <f t="shared" si="176"/>
        <v>0</v>
      </c>
      <c r="AN312" s="385">
        <v>0</v>
      </c>
      <c r="AO312" s="237">
        <f t="shared" si="165"/>
        <v>0</v>
      </c>
      <c r="AP312" s="96">
        <v>0</v>
      </c>
      <c r="AQ312" s="431">
        <f t="shared" si="166"/>
        <v>0</v>
      </c>
      <c r="AR312" s="935">
        <v>0</v>
      </c>
      <c r="AS312" s="431">
        <f t="shared" si="167"/>
        <v>0</v>
      </c>
      <c r="AT312" s="385">
        <v>0</v>
      </c>
      <c r="AU312" s="431">
        <f t="shared" si="168"/>
        <v>0</v>
      </c>
      <c r="AV312" s="386">
        <v>0</v>
      </c>
      <c r="AW312" s="431">
        <f t="shared" si="169"/>
        <v>0</v>
      </c>
      <c r="AX312" s="386">
        <v>0</v>
      </c>
      <c r="AY312" s="431">
        <f t="shared" si="170"/>
        <v>0</v>
      </c>
      <c r="AZ312" s="386">
        <v>0</v>
      </c>
      <c r="BA312" s="431">
        <f t="shared" si="174"/>
        <v>0</v>
      </c>
      <c r="BB312" s="385">
        <v>0</v>
      </c>
      <c r="BC312" s="431">
        <f t="shared" si="175"/>
        <v>0</v>
      </c>
      <c r="BD312" s="386">
        <v>0</v>
      </c>
      <c r="BE312" s="431">
        <f t="shared" si="171"/>
        <v>0</v>
      </c>
      <c r="BF312" s="386">
        <v>0</v>
      </c>
      <c r="BG312" s="431">
        <f t="shared" si="172"/>
        <v>0</v>
      </c>
      <c r="BH312" s="385">
        <v>0</v>
      </c>
      <c r="BI312" s="445">
        <f t="shared" si="173"/>
        <v>0</v>
      </c>
      <c r="BJ312" s="77" t="s">
        <v>1798</v>
      </c>
      <c r="BK312" s="306" t="s">
        <v>1288</v>
      </c>
      <c r="BL312" s="306" t="s">
        <v>1191</v>
      </c>
      <c r="BM312" s="306" t="s">
        <v>1799</v>
      </c>
      <c r="BN312" s="1"/>
      <c r="BO312" s="1"/>
      <c r="BP312" s="1"/>
    </row>
    <row r="313" spans="1:68" ht="14.25" customHeight="1">
      <c r="A313" s="493" t="s">
        <v>1623</v>
      </c>
      <c r="B313" s="130" t="s">
        <v>746</v>
      </c>
      <c r="C313" s="544" t="s">
        <v>87</v>
      </c>
      <c r="D313" s="549" t="s">
        <v>357</v>
      </c>
      <c r="E313" s="550" t="s">
        <v>357</v>
      </c>
      <c r="F313" s="966"/>
      <c r="G313" s="214">
        <v>2020</v>
      </c>
      <c r="H313" s="176" t="s">
        <v>523</v>
      </c>
      <c r="I313" s="176" t="s">
        <v>174</v>
      </c>
      <c r="J313" s="330" t="s">
        <v>196</v>
      </c>
      <c r="K313" s="169" t="s">
        <v>218</v>
      </c>
      <c r="L313" s="176" t="s">
        <v>1221</v>
      </c>
      <c r="M313" s="327" t="s">
        <v>1274</v>
      </c>
      <c r="N313" s="55">
        <v>6.4</v>
      </c>
      <c r="O313" s="55">
        <v>6.4</v>
      </c>
      <c r="P313" s="55">
        <v>6.4</v>
      </c>
      <c r="Q313" s="55">
        <v>6.4</v>
      </c>
      <c r="R313" s="55">
        <v>6.4</v>
      </c>
      <c r="S313" s="55">
        <v>6.4</v>
      </c>
      <c r="T313" s="55">
        <v>6.4</v>
      </c>
      <c r="U313" s="55">
        <v>6.4</v>
      </c>
      <c r="V313" s="55">
        <v>6.4</v>
      </c>
      <c r="W313" s="55">
        <v>6.4</v>
      </c>
      <c r="X313" s="55">
        <v>6.4</v>
      </c>
      <c r="Y313" s="55">
        <v>6.4</v>
      </c>
      <c r="Z313" s="147">
        <v>0.26</v>
      </c>
      <c r="AA313" s="147">
        <v>0.26</v>
      </c>
      <c r="AB313" s="147">
        <v>0.26</v>
      </c>
      <c r="AC313" s="147">
        <v>0.26</v>
      </c>
      <c r="AD313" s="147">
        <v>0.26</v>
      </c>
      <c r="AE313" s="147">
        <v>0.26</v>
      </c>
      <c r="AF313" s="147">
        <v>0.26</v>
      </c>
      <c r="AG313" s="147">
        <v>0.26</v>
      </c>
      <c r="AH313" s="147">
        <v>0.26</v>
      </c>
      <c r="AI313" s="147">
        <v>0.26</v>
      </c>
      <c r="AJ313" s="147">
        <v>0.26</v>
      </c>
      <c r="AK313" s="147">
        <v>0.26</v>
      </c>
      <c r="AL313" s="420">
        <v>0</v>
      </c>
      <c r="AM313" s="431">
        <f t="shared" si="176"/>
        <v>0</v>
      </c>
      <c r="AN313" s="385">
        <v>0</v>
      </c>
      <c r="AO313" s="237">
        <f t="shared" si="165"/>
        <v>0</v>
      </c>
      <c r="AP313" s="96">
        <v>0</v>
      </c>
      <c r="AQ313" s="431">
        <f t="shared" si="166"/>
        <v>0</v>
      </c>
      <c r="AR313" s="935">
        <v>0</v>
      </c>
      <c r="AS313" s="431">
        <f t="shared" si="167"/>
        <v>0</v>
      </c>
      <c r="AT313" s="385">
        <v>0</v>
      </c>
      <c r="AU313" s="431">
        <f t="shared" si="168"/>
        <v>0</v>
      </c>
      <c r="AV313" s="385">
        <v>0</v>
      </c>
      <c r="AW313" s="431">
        <f t="shared" si="169"/>
        <v>0</v>
      </c>
      <c r="AX313" s="386">
        <v>0</v>
      </c>
      <c r="AY313" s="431">
        <f t="shared" si="170"/>
        <v>0</v>
      </c>
      <c r="AZ313" s="386">
        <v>0</v>
      </c>
      <c r="BA313" s="431">
        <f t="shared" si="174"/>
        <v>0</v>
      </c>
      <c r="BB313" s="420">
        <v>0</v>
      </c>
      <c r="BC313" s="431">
        <f t="shared" si="175"/>
        <v>0</v>
      </c>
      <c r="BD313" s="386">
        <v>0</v>
      </c>
      <c r="BE313" s="431">
        <f t="shared" si="171"/>
        <v>0</v>
      </c>
      <c r="BF313" s="386">
        <v>0</v>
      </c>
      <c r="BG313" s="431">
        <f t="shared" si="172"/>
        <v>0</v>
      </c>
      <c r="BH313" s="385">
        <v>0</v>
      </c>
      <c r="BI313" s="445">
        <f t="shared" si="173"/>
        <v>0</v>
      </c>
      <c r="BJ313" s="146" t="s">
        <v>1800</v>
      </c>
      <c r="BK313" s="306"/>
      <c r="BL313" s="306" t="s">
        <v>1191</v>
      </c>
      <c r="BM313" s="306" t="s">
        <v>1800</v>
      </c>
    </row>
    <row r="314" spans="1:68" ht="14.25" customHeight="1">
      <c r="A314" s="498" t="s">
        <v>1623</v>
      </c>
      <c r="B314" s="130" t="s">
        <v>746</v>
      </c>
      <c r="C314" s="544" t="s">
        <v>87</v>
      </c>
      <c r="D314" s="549" t="s">
        <v>357</v>
      </c>
      <c r="E314" s="550" t="s">
        <v>357</v>
      </c>
      <c r="F314" s="966"/>
      <c r="G314" s="214">
        <v>2020</v>
      </c>
      <c r="H314" s="176" t="s">
        <v>523</v>
      </c>
      <c r="I314" s="176" t="s">
        <v>174</v>
      </c>
      <c r="J314" s="330" t="s">
        <v>196</v>
      </c>
      <c r="K314" s="169" t="s">
        <v>218</v>
      </c>
      <c r="L314" s="176" t="s">
        <v>1182</v>
      </c>
      <c r="M314" s="327" t="s">
        <v>1760</v>
      </c>
      <c r="N314" s="55">
        <v>5.1100000000000003</v>
      </c>
      <c r="O314" s="55">
        <v>5.1100000000000003</v>
      </c>
      <c r="P314" s="55">
        <v>5.1100000000000003</v>
      </c>
      <c r="Q314" s="55">
        <v>5.1100000000000003</v>
      </c>
      <c r="R314" s="55">
        <v>5.1100000000000003</v>
      </c>
      <c r="S314" s="55">
        <v>5.1100000000000003</v>
      </c>
      <c r="T314" s="55">
        <v>5.1100000000000003</v>
      </c>
      <c r="U314" s="55">
        <v>5.1100000000000003</v>
      </c>
      <c r="V314" s="55">
        <v>5.1100000000000003</v>
      </c>
      <c r="W314" s="55">
        <v>5.1100000000000003</v>
      </c>
      <c r="X314" s="55">
        <v>5.1100000000000003</v>
      </c>
      <c r="Y314" s="55">
        <v>5.1100000000000003</v>
      </c>
      <c r="Z314" s="147">
        <v>0.26</v>
      </c>
      <c r="AA314" s="147">
        <v>0.26</v>
      </c>
      <c r="AB314" s="147">
        <v>0.26</v>
      </c>
      <c r="AC314" s="147">
        <v>0.26</v>
      </c>
      <c r="AD314" s="147">
        <v>0.26</v>
      </c>
      <c r="AE314" s="147">
        <v>0.26</v>
      </c>
      <c r="AF314" s="147">
        <v>0.26</v>
      </c>
      <c r="AG314" s="147">
        <v>0.26</v>
      </c>
      <c r="AH314" s="147">
        <v>0.26</v>
      </c>
      <c r="AI314" s="147">
        <v>0.26</v>
      </c>
      <c r="AJ314" s="147">
        <v>0.26</v>
      </c>
      <c r="AK314" s="147">
        <v>0.26</v>
      </c>
      <c r="AL314" s="420">
        <v>0</v>
      </c>
      <c r="AM314" s="431">
        <f t="shared" si="176"/>
        <v>0</v>
      </c>
      <c r="AN314" s="385">
        <v>3000</v>
      </c>
      <c r="AO314" s="237">
        <f t="shared" si="165"/>
        <v>780</v>
      </c>
      <c r="AP314" s="96">
        <v>0</v>
      </c>
      <c r="AQ314" s="431">
        <f t="shared" si="166"/>
        <v>0</v>
      </c>
      <c r="AR314" s="935">
        <v>0</v>
      </c>
      <c r="AS314" s="431">
        <f t="shared" si="167"/>
        <v>0</v>
      </c>
      <c r="AT314" s="385">
        <v>0</v>
      </c>
      <c r="AU314" s="431">
        <f t="shared" si="168"/>
        <v>0</v>
      </c>
      <c r="AV314" s="385">
        <v>0</v>
      </c>
      <c r="AW314" s="431">
        <f t="shared" si="169"/>
        <v>0</v>
      </c>
      <c r="AX314" s="386">
        <v>0</v>
      </c>
      <c r="AY314" s="431">
        <f t="shared" si="170"/>
        <v>0</v>
      </c>
      <c r="AZ314" s="386">
        <v>0</v>
      </c>
      <c r="BA314" s="431">
        <f t="shared" si="174"/>
        <v>0</v>
      </c>
      <c r="BB314" s="420">
        <v>0</v>
      </c>
      <c r="BC314" s="431">
        <f t="shared" si="175"/>
        <v>0</v>
      </c>
      <c r="BD314" s="386">
        <v>0</v>
      </c>
      <c r="BE314" s="431">
        <f t="shared" si="171"/>
        <v>0</v>
      </c>
      <c r="BF314" s="386">
        <v>0</v>
      </c>
      <c r="BG314" s="431">
        <f t="shared" si="172"/>
        <v>0</v>
      </c>
      <c r="BH314" s="385">
        <v>0</v>
      </c>
      <c r="BI314" s="445">
        <f t="shared" si="173"/>
        <v>0</v>
      </c>
      <c r="BJ314" s="146" t="s">
        <v>1801</v>
      </c>
      <c r="BK314" s="306"/>
      <c r="BL314" s="306" t="s">
        <v>1186</v>
      </c>
      <c r="BM314" s="306" t="s">
        <v>1801</v>
      </c>
    </row>
    <row r="315" spans="1:68" ht="14.25" customHeight="1">
      <c r="A315" s="493" t="s">
        <v>1623</v>
      </c>
      <c r="B315" s="130" t="s">
        <v>746</v>
      </c>
      <c r="C315" s="544" t="s">
        <v>87</v>
      </c>
      <c r="D315" s="549" t="s">
        <v>357</v>
      </c>
      <c r="E315" s="550" t="s">
        <v>357</v>
      </c>
      <c r="F315" s="966"/>
      <c r="G315" s="214">
        <v>2020</v>
      </c>
      <c r="H315" s="176" t="s">
        <v>523</v>
      </c>
      <c r="I315" s="176" t="s">
        <v>174</v>
      </c>
      <c r="J315" s="330" t="s">
        <v>196</v>
      </c>
      <c r="K315" s="169" t="s">
        <v>218</v>
      </c>
      <c r="L315" s="176" t="s">
        <v>1188</v>
      </c>
      <c r="M315" s="327" t="s">
        <v>1189</v>
      </c>
      <c r="N315" s="55">
        <v>5.29</v>
      </c>
      <c r="O315" s="55">
        <v>5.29</v>
      </c>
      <c r="P315" s="55">
        <v>5.29</v>
      </c>
      <c r="Q315" s="55">
        <v>5.29</v>
      </c>
      <c r="R315" s="55">
        <v>5.29</v>
      </c>
      <c r="S315" s="55">
        <v>5.29</v>
      </c>
      <c r="T315" s="55">
        <v>5.29</v>
      </c>
      <c r="U315" s="55">
        <v>5.29</v>
      </c>
      <c r="V315" s="55">
        <v>5.29</v>
      </c>
      <c r="W315" s="55">
        <v>5.29</v>
      </c>
      <c r="X315" s="55">
        <v>5.29</v>
      </c>
      <c r="Y315" s="55">
        <v>5.29</v>
      </c>
      <c r="Z315" s="147">
        <v>0.26</v>
      </c>
      <c r="AA315" s="147">
        <v>0.26</v>
      </c>
      <c r="AB315" s="147">
        <v>0.26</v>
      </c>
      <c r="AC315" s="147">
        <v>0.26</v>
      </c>
      <c r="AD315" s="147">
        <v>0.26</v>
      </c>
      <c r="AE315" s="147">
        <v>0.26</v>
      </c>
      <c r="AF315" s="147">
        <v>0.26</v>
      </c>
      <c r="AG315" s="147">
        <v>0.26</v>
      </c>
      <c r="AH315" s="147">
        <v>0.26</v>
      </c>
      <c r="AI315" s="147">
        <v>0.26</v>
      </c>
      <c r="AJ315" s="147">
        <v>0.26</v>
      </c>
      <c r="AK315" s="147">
        <v>0.26</v>
      </c>
      <c r="AL315" s="420">
        <v>0</v>
      </c>
      <c r="AM315" s="431">
        <f t="shared" si="176"/>
        <v>0</v>
      </c>
      <c r="AN315" s="385">
        <v>2880</v>
      </c>
      <c r="AO315" s="237">
        <f t="shared" si="165"/>
        <v>748.80000000000007</v>
      </c>
      <c r="AP315" s="96">
        <v>0</v>
      </c>
      <c r="AQ315" s="431">
        <f t="shared" si="166"/>
        <v>0</v>
      </c>
      <c r="AR315" s="935">
        <v>0</v>
      </c>
      <c r="AS315" s="431">
        <f t="shared" si="167"/>
        <v>0</v>
      </c>
      <c r="AT315" s="385">
        <v>0</v>
      </c>
      <c r="AU315" s="431">
        <f t="shared" si="168"/>
        <v>0</v>
      </c>
      <c r="AV315" s="385">
        <v>0</v>
      </c>
      <c r="AW315" s="431">
        <f t="shared" si="169"/>
        <v>0</v>
      </c>
      <c r="AX315" s="386">
        <v>0</v>
      </c>
      <c r="AY315" s="431">
        <f t="shared" si="170"/>
        <v>0</v>
      </c>
      <c r="AZ315" s="386">
        <v>0</v>
      </c>
      <c r="BA315" s="431">
        <f t="shared" si="174"/>
        <v>0</v>
      </c>
      <c r="BB315" s="420">
        <v>0</v>
      </c>
      <c r="BC315" s="431">
        <f t="shared" si="175"/>
        <v>0</v>
      </c>
      <c r="BD315" s="386">
        <v>0</v>
      </c>
      <c r="BE315" s="431">
        <f t="shared" si="171"/>
        <v>0</v>
      </c>
      <c r="BF315" s="386">
        <v>0</v>
      </c>
      <c r="BG315" s="431">
        <f t="shared" si="172"/>
        <v>0</v>
      </c>
      <c r="BH315" s="385">
        <v>2000</v>
      </c>
      <c r="BI315" s="445">
        <f t="shared" si="173"/>
        <v>520</v>
      </c>
      <c r="BJ315" s="146" t="s">
        <v>1802</v>
      </c>
      <c r="BK315" s="306"/>
      <c r="BL315" s="306" t="s">
        <v>1194</v>
      </c>
      <c r="BM315" s="306" t="s">
        <v>1802</v>
      </c>
    </row>
    <row r="316" spans="1:68" ht="14.25" customHeight="1">
      <c r="A316" s="498" t="s">
        <v>1623</v>
      </c>
      <c r="B316" s="130" t="s">
        <v>746</v>
      </c>
      <c r="C316" s="544" t="s">
        <v>87</v>
      </c>
      <c r="D316" s="549" t="s">
        <v>357</v>
      </c>
      <c r="E316" s="550" t="s">
        <v>357</v>
      </c>
      <c r="F316" s="966"/>
      <c r="G316" s="214">
        <v>2020</v>
      </c>
      <c r="H316" s="176" t="s">
        <v>1803</v>
      </c>
      <c r="I316" s="176" t="s">
        <v>174</v>
      </c>
      <c r="J316" s="330" t="s">
        <v>196</v>
      </c>
      <c r="K316" s="169" t="s">
        <v>218</v>
      </c>
      <c r="L316" s="176" t="s">
        <v>1188</v>
      </c>
      <c r="M316" s="327" t="s">
        <v>1189</v>
      </c>
      <c r="N316" s="55">
        <v>5.43</v>
      </c>
      <c r="O316" s="55">
        <v>5.43</v>
      </c>
      <c r="P316" s="55">
        <v>5.43</v>
      </c>
      <c r="Q316" s="55">
        <v>5.43</v>
      </c>
      <c r="R316" s="55">
        <v>5.43</v>
      </c>
      <c r="S316" s="55">
        <v>5.43</v>
      </c>
      <c r="T316" s="55">
        <v>5.43</v>
      </c>
      <c r="U316" s="55">
        <v>5.43</v>
      </c>
      <c r="V316" s="55">
        <v>5.43</v>
      </c>
      <c r="W316" s="55">
        <v>5.43</v>
      </c>
      <c r="X316" s="55">
        <v>5.43</v>
      </c>
      <c r="Y316" s="55">
        <v>5.43</v>
      </c>
      <c r="Z316" s="147">
        <v>0.26</v>
      </c>
      <c r="AA316" s="147">
        <v>0.26</v>
      </c>
      <c r="AB316" s="147">
        <v>0.26</v>
      </c>
      <c r="AC316" s="147">
        <v>0.26</v>
      </c>
      <c r="AD316" s="147">
        <v>0.26</v>
      </c>
      <c r="AE316" s="147">
        <v>0.26</v>
      </c>
      <c r="AF316" s="147">
        <v>0.26</v>
      </c>
      <c r="AG316" s="147">
        <v>0.26</v>
      </c>
      <c r="AH316" s="147">
        <v>0.26</v>
      </c>
      <c r="AI316" s="147">
        <v>0.26</v>
      </c>
      <c r="AJ316" s="147">
        <v>0.26</v>
      </c>
      <c r="AK316" s="147">
        <v>0.26</v>
      </c>
      <c r="AL316" s="420">
        <v>0</v>
      </c>
      <c r="AM316" s="431">
        <f t="shared" si="176"/>
        <v>0</v>
      </c>
      <c r="AN316" s="385">
        <v>0</v>
      </c>
      <c r="AO316" s="237">
        <f t="shared" si="165"/>
        <v>0</v>
      </c>
      <c r="AP316" s="96">
        <v>0</v>
      </c>
      <c r="AQ316" s="431">
        <f t="shared" si="166"/>
        <v>0</v>
      </c>
      <c r="AR316" s="935">
        <v>0</v>
      </c>
      <c r="AS316" s="431">
        <f t="shared" si="167"/>
        <v>0</v>
      </c>
      <c r="AT316" s="385">
        <v>0</v>
      </c>
      <c r="AU316" s="431">
        <f t="shared" si="168"/>
        <v>0</v>
      </c>
      <c r="AV316" s="386">
        <v>0</v>
      </c>
      <c r="AW316" s="431">
        <f t="shared" si="169"/>
        <v>0</v>
      </c>
      <c r="AX316" s="386">
        <v>0</v>
      </c>
      <c r="AY316" s="431">
        <f t="shared" si="170"/>
        <v>0</v>
      </c>
      <c r="AZ316" s="386">
        <v>0</v>
      </c>
      <c r="BA316" s="431">
        <f t="shared" si="174"/>
        <v>0</v>
      </c>
      <c r="BB316" s="385">
        <v>0</v>
      </c>
      <c r="BC316" s="431">
        <f t="shared" si="175"/>
        <v>0</v>
      </c>
      <c r="BD316" s="386">
        <v>0</v>
      </c>
      <c r="BE316" s="431">
        <f t="shared" si="171"/>
        <v>0</v>
      </c>
      <c r="BF316" s="386">
        <v>0</v>
      </c>
      <c r="BG316" s="431">
        <f t="shared" si="172"/>
        <v>0</v>
      </c>
      <c r="BH316" s="385">
        <v>0</v>
      </c>
      <c r="BI316" s="445">
        <f t="shared" si="173"/>
        <v>0</v>
      </c>
      <c r="BJ316" s="146" t="s">
        <v>1804</v>
      </c>
      <c r="BK316" s="306" t="s">
        <v>1249</v>
      </c>
      <c r="BL316" s="306" t="s">
        <v>1191</v>
      </c>
      <c r="BM316" s="306" t="s">
        <v>1804</v>
      </c>
    </row>
    <row r="317" spans="1:68" ht="14.25" customHeight="1">
      <c r="A317" s="493" t="s">
        <v>1623</v>
      </c>
      <c r="B317" s="130" t="s">
        <v>746</v>
      </c>
      <c r="C317" s="544" t="s">
        <v>87</v>
      </c>
      <c r="D317" s="549" t="s">
        <v>357</v>
      </c>
      <c r="E317" s="550" t="s">
        <v>357</v>
      </c>
      <c r="F317" s="966"/>
      <c r="G317" s="214">
        <v>2020</v>
      </c>
      <c r="H317" s="176" t="s">
        <v>1803</v>
      </c>
      <c r="I317" s="176" t="s">
        <v>174</v>
      </c>
      <c r="J317" s="330" t="s">
        <v>196</v>
      </c>
      <c r="K317" s="169" t="s">
        <v>218</v>
      </c>
      <c r="L317" s="176" t="s">
        <v>1221</v>
      </c>
      <c r="M317" s="327" t="s">
        <v>1274</v>
      </c>
      <c r="N317" s="55">
        <v>6.31</v>
      </c>
      <c r="O317" s="55">
        <v>6.31</v>
      </c>
      <c r="P317" s="55">
        <v>6.31</v>
      </c>
      <c r="Q317" s="55">
        <v>6.31</v>
      </c>
      <c r="R317" s="55">
        <v>6.31</v>
      </c>
      <c r="S317" s="55">
        <v>6.31</v>
      </c>
      <c r="T317" s="55">
        <v>6.31</v>
      </c>
      <c r="U317" s="55">
        <v>6.31</v>
      </c>
      <c r="V317" s="55">
        <v>6.31</v>
      </c>
      <c r="W317" s="55">
        <v>6.31</v>
      </c>
      <c r="X317" s="55">
        <v>6.31</v>
      </c>
      <c r="Y317" s="55">
        <v>6.31</v>
      </c>
      <c r="Z317" s="147">
        <v>0.26</v>
      </c>
      <c r="AA317" s="147">
        <v>0.26</v>
      </c>
      <c r="AB317" s="147">
        <v>0.26</v>
      </c>
      <c r="AC317" s="147">
        <v>0.26</v>
      </c>
      <c r="AD317" s="147">
        <v>0.26</v>
      </c>
      <c r="AE317" s="147">
        <v>0.26</v>
      </c>
      <c r="AF317" s="147">
        <v>0.26</v>
      </c>
      <c r="AG317" s="147">
        <v>0.26</v>
      </c>
      <c r="AH317" s="147">
        <v>0.26</v>
      </c>
      <c r="AI317" s="147">
        <v>0.26</v>
      </c>
      <c r="AJ317" s="147">
        <v>0.26</v>
      </c>
      <c r="AK317" s="147">
        <v>0.26</v>
      </c>
      <c r="AL317" s="420">
        <v>0</v>
      </c>
      <c r="AM317" s="431">
        <f t="shared" si="176"/>
        <v>0</v>
      </c>
      <c r="AN317" s="385">
        <v>0</v>
      </c>
      <c r="AO317" s="237">
        <f t="shared" si="165"/>
        <v>0</v>
      </c>
      <c r="AP317" s="96">
        <v>0</v>
      </c>
      <c r="AQ317" s="431">
        <f t="shared" si="166"/>
        <v>0</v>
      </c>
      <c r="AR317" s="935">
        <v>0</v>
      </c>
      <c r="AS317" s="431">
        <f t="shared" si="167"/>
        <v>0</v>
      </c>
      <c r="AT317" s="385">
        <v>0</v>
      </c>
      <c r="AU317" s="431">
        <f t="shared" si="168"/>
        <v>0</v>
      </c>
      <c r="AV317" s="386">
        <v>0</v>
      </c>
      <c r="AW317" s="431">
        <f t="shared" si="169"/>
        <v>0</v>
      </c>
      <c r="AX317" s="386">
        <v>0</v>
      </c>
      <c r="AY317" s="431">
        <f t="shared" si="170"/>
        <v>0</v>
      </c>
      <c r="AZ317" s="386"/>
      <c r="BA317" s="431">
        <f t="shared" si="174"/>
        <v>0</v>
      </c>
      <c r="BB317" s="385">
        <v>0</v>
      </c>
      <c r="BC317" s="431">
        <f t="shared" si="175"/>
        <v>0</v>
      </c>
      <c r="BD317" s="386">
        <v>0</v>
      </c>
      <c r="BE317" s="431">
        <f t="shared" si="171"/>
        <v>0</v>
      </c>
      <c r="BF317" s="386">
        <v>0</v>
      </c>
      <c r="BG317" s="431">
        <f t="shared" si="172"/>
        <v>0</v>
      </c>
      <c r="BH317" s="385">
        <v>0</v>
      </c>
      <c r="BI317" s="445">
        <f t="shared" si="173"/>
        <v>0</v>
      </c>
      <c r="BJ317" s="146" t="s">
        <v>1805</v>
      </c>
      <c r="BK317" s="306" t="s">
        <v>1249</v>
      </c>
      <c r="BL317" s="306" t="s">
        <v>1191</v>
      </c>
      <c r="BM317" s="306" t="s">
        <v>1805</v>
      </c>
    </row>
    <row r="318" spans="1:68" ht="14.25" customHeight="1">
      <c r="A318" s="498" t="s">
        <v>1623</v>
      </c>
      <c r="B318" s="130" t="s">
        <v>746</v>
      </c>
      <c r="C318" s="544" t="s">
        <v>87</v>
      </c>
      <c r="D318" s="549" t="s">
        <v>357</v>
      </c>
      <c r="E318" s="550" t="s">
        <v>357</v>
      </c>
      <c r="F318" s="966"/>
      <c r="G318" s="214">
        <v>2020</v>
      </c>
      <c r="H318" s="176" t="s">
        <v>1803</v>
      </c>
      <c r="I318" s="176" t="s">
        <v>174</v>
      </c>
      <c r="J318" s="330" t="s">
        <v>196</v>
      </c>
      <c r="K318" s="169" t="s">
        <v>218</v>
      </c>
      <c r="L318" s="176" t="s">
        <v>878</v>
      </c>
      <c r="M318" s="327" t="s">
        <v>1204</v>
      </c>
      <c r="N318" s="55">
        <v>5.43</v>
      </c>
      <c r="O318" s="55">
        <v>5.43</v>
      </c>
      <c r="P318" s="55">
        <v>5.43</v>
      </c>
      <c r="Q318" s="55">
        <v>5.43</v>
      </c>
      <c r="R318" s="55">
        <v>5.43</v>
      </c>
      <c r="S318" s="55">
        <v>5.43</v>
      </c>
      <c r="T318" s="55">
        <v>5.43</v>
      </c>
      <c r="U318" s="55">
        <v>5.43</v>
      </c>
      <c r="V318" s="55">
        <v>5.43</v>
      </c>
      <c r="W318" s="55">
        <v>5.43</v>
      </c>
      <c r="X318" s="55">
        <v>5.43</v>
      </c>
      <c r="Y318" s="55">
        <v>5.43</v>
      </c>
      <c r="Z318" s="147">
        <v>0.26</v>
      </c>
      <c r="AA318" s="147">
        <v>0.26</v>
      </c>
      <c r="AB318" s="147">
        <v>0.26</v>
      </c>
      <c r="AC318" s="147">
        <v>0.26</v>
      </c>
      <c r="AD318" s="147">
        <v>0.26</v>
      </c>
      <c r="AE318" s="147">
        <v>0.26</v>
      </c>
      <c r="AF318" s="147">
        <v>0.26</v>
      </c>
      <c r="AG318" s="147">
        <v>0.26</v>
      </c>
      <c r="AH318" s="147">
        <v>0.26</v>
      </c>
      <c r="AI318" s="147">
        <v>0.26</v>
      </c>
      <c r="AJ318" s="147">
        <v>0.26</v>
      </c>
      <c r="AK318" s="147">
        <v>0.26</v>
      </c>
      <c r="AL318" s="420">
        <v>1440</v>
      </c>
      <c r="AM318" s="431">
        <f t="shared" si="176"/>
        <v>374.40000000000003</v>
      </c>
      <c r="AN318" s="385">
        <v>0</v>
      </c>
      <c r="AO318" s="237">
        <f t="shared" si="165"/>
        <v>0</v>
      </c>
      <c r="AP318" s="96">
        <v>0</v>
      </c>
      <c r="AQ318" s="431">
        <f t="shared" si="166"/>
        <v>0</v>
      </c>
      <c r="AR318" s="935">
        <v>0</v>
      </c>
      <c r="AS318" s="431">
        <f t="shared" si="167"/>
        <v>0</v>
      </c>
      <c r="AT318" s="385">
        <v>0</v>
      </c>
      <c r="AU318" s="431">
        <f t="shared" si="168"/>
        <v>0</v>
      </c>
      <c r="AV318" s="386">
        <v>0</v>
      </c>
      <c r="AW318" s="431">
        <f t="shared" si="169"/>
        <v>0</v>
      </c>
      <c r="AX318" s="386">
        <v>0</v>
      </c>
      <c r="AY318" s="431">
        <f t="shared" si="170"/>
        <v>0</v>
      </c>
      <c r="AZ318" s="386">
        <v>0</v>
      </c>
      <c r="BA318" s="431">
        <f t="shared" si="174"/>
        <v>0</v>
      </c>
      <c r="BB318" s="385">
        <v>1440</v>
      </c>
      <c r="BC318" s="431">
        <f t="shared" si="175"/>
        <v>374.40000000000003</v>
      </c>
      <c r="BD318" s="386">
        <v>0</v>
      </c>
      <c r="BE318" s="431">
        <f t="shared" si="171"/>
        <v>0</v>
      </c>
      <c r="BF318" s="386">
        <v>0</v>
      </c>
      <c r="BG318" s="431">
        <f t="shared" si="172"/>
        <v>0</v>
      </c>
      <c r="BH318" s="385">
        <v>0</v>
      </c>
      <c r="BI318" s="445">
        <f t="shared" si="173"/>
        <v>0</v>
      </c>
      <c r="BJ318" s="146" t="s">
        <v>1806</v>
      </c>
      <c r="BK318" s="306" t="s">
        <v>1249</v>
      </c>
      <c r="BL318" s="306" t="s">
        <v>1242</v>
      </c>
      <c r="BM318" s="306" t="s">
        <v>1806</v>
      </c>
    </row>
    <row r="319" spans="1:68" ht="14.25" customHeight="1">
      <c r="A319" s="493" t="s">
        <v>1623</v>
      </c>
      <c r="B319" s="130" t="s">
        <v>746</v>
      </c>
      <c r="C319" s="544" t="s">
        <v>87</v>
      </c>
      <c r="D319" s="549" t="s">
        <v>357</v>
      </c>
      <c r="E319" s="550" t="s">
        <v>357</v>
      </c>
      <c r="F319" s="966"/>
      <c r="G319" s="214">
        <v>2020</v>
      </c>
      <c r="H319" s="176" t="s">
        <v>1803</v>
      </c>
      <c r="I319" s="176" t="s">
        <v>174</v>
      </c>
      <c r="J319" s="330" t="s">
        <v>196</v>
      </c>
      <c r="K319" s="169" t="s">
        <v>218</v>
      </c>
      <c r="L319" s="176" t="s">
        <v>1182</v>
      </c>
      <c r="M319" s="327" t="s">
        <v>1760</v>
      </c>
      <c r="N319" s="55">
        <v>5.25</v>
      </c>
      <c r="O319" s="55">
        <v>5.25</v>
      </c>
      <c r="P319" s="55">
        <v>5.25</v>
      </c>
      <c r="Q319" s="55">
        <v>5.25</v>
      </c>
      <c r="R319" s="55">
        <v>5.25</v>
      </c>
      <c r="S319" s="55">
        <v>5.25</v>
      </c>
      <c r="T319" s="55">
        <v>5.25</v>
      </c>
      <c r="U319" s="55">
        <v>5.25</v>
      </c>
      <c r="V319" s="55">
        <v>5.25</v>
      </c>
      <c r="W319" s="55">
        <v>5.25</v>
      </c>
      <c r="X319" s="55">
        <v>5.25</v>
      </c>
      <c r="Y319" s="55">
        <v>5.25</v>
      </c>
      <c r="Z319" s="147">
        <v>0.26</v>
      </c>
      <c r="AA319" s="147">
        <v>0.26</v>
      </c>
      <c r="AB319" s="147">
        <v>0.26</v>
      </c>
      <c r="AC319" s="147">
        <v>0.26</v>
      </c>
      <c r="AD319" s="147">
        <v>0.26</v>
      </c>
      <c r="AE319" s="147">
        <v>0.26</v>
      </c>
      <c r="AF319" s="147">
        <v>0.26</v>
      </c>
      <c r="AG319" s="147">
        <v>0.26</v>
      </c>
      <c r="AH319" s="147">
        <v>0.26</v>
      </c>
      <c r="AI319" s="147">
        <v>0.26</v>
      </c>
      <c r="AJ319" s="147">
        <v>0.26</v>
      </c>
      <c r="AK319" s="147">
        <v>0.26</v>
      </c>
      <c r="AL319" s="420">
        <v>5004</v>
      </c>
      <c r="AM319" s="431">
        <f t="shared" si="176"/>
        <v>1301.04</v>
      </c>
      <c r="AN319" s="385">
        <v>25980</v>
      </c>
      <c r="AO319" s="237">
        <f t="shared" si="165"/>
        <v>6754.8</v>
      </c>
      <c r="AP319" s="96">
        <v>25020</v>
      </c>
      <c r="AQ319" s="431">
        <f t="shared" si="166"/>
        <v>6505.2</v>
      </c>
      <c r="AR319" s="935">
        <v>5004</v>
      </c>
      <c r="AS319" s="431">
        <f t="shared" si="167"/>
        <v>1301.04</v>
      </c>
      <c r="AT319" s="385">
        <v>35244</v>
      </c>
      <c r="AU319" s="431">
        <f t="shared" si="168"/>
        <v>9163.44</v>
      </c>
      <c r="AV319" s="386">
        <v>1000</v>
      </c>
      <c r="AW319" s="431">
        <f t="shared" si="169"/>
        <v>260</v>
      </c>
      <c r="AX319" s="386">
        <v>1000</v>
      </c>
      <c r="AY319" s="431">
        <f t="shared" si="170"/>
        <v>260</v>
      </c>
      <c r="AZ319" s="386">
        <v>1000</v>
      </c>
      <c r="BA319" s="431">
        <f t="shared" si="174"/>
        <v>260</v>
      </c>
      <c r="BB319" s="386">
        <v>1000</v>
      </c>
      <c r="BC319" s="431">
        <f t="shared" si="175"/>
        <v>260</v>
      </c>
      <c r="BD319" s="386">
        <v>1000</v>
      </c>
      <c r="BE319" s="431">
        <f t="shared" si="171"/>
        <v>260</v>
      </c>
      <c r="BF319" s="386">
        <v>0</v>
      </c>
      <c r="BG319" s="431">
        <f t="shared" si="172"/>
        <v>0</v>
      </c>
      <c r="BH319" s="385">
        <v>0</v>
      </c>
      <c r="BI319" s="445">
        <f t="shared" si="173"/>
        <v>0</v>
      </c>
      <c r="BJ319" s="146" t="s">
        <v>1807</v>
      </c>
      <c r="BK319" s="306" t="s">
        <v>1249</v>
      </c>
      <c r="BL319" s="306" t="s">
        <v>1186</v>
      </c>
      <c r="BM319" s="306" t="s">
        <v>1807</v>
      </c>
    </row>
    <row r="320" spans="1:68" ht="14.25" customHeight="1">
      <c r="A320" s="498" t="s">
        <v>1623</v>
      </c>
      <c r="B320" s="130" t="s">
        <v>746</v>
      </c>
      <c r="C320" s="544" t="s">
        <v>87</v>
      </c>
      <c r="D320" s="549" t="s">
        <v>357</v>
      </c>
      <c r="E320" s="550" t="s">
        <v>357</v>
      </c>
      <c r="F320" s="966"/>
      <c r="G320" s="214">
        <v>2020</v>
      </c>
      <c r="H320" s="176" t="s">
        <v>1803</v>
      </c>
      <c r="I320" s="176" t="s">
        <v>174</v>
      </c>
      <c r="J320" s="330" t="s">
        <v>196</v>
      </c>
      <c r="K320" s="169" t="s">
        <v>218</v>
      </c>
      <c r="L320" s="8" t="s">
        <v>1182</v>
      </c>
      <c r="M320" s="327" t="s">
        <v>1808</v>
      </c>
      <c r="N320" s="55">
        <v>5.25</v>
      </c>
      <c r="O320" s="55">
        <v>5.25</v>
      </c>
      <c r="P320" s="55">
        <v>5.25</v>
      </c>
      <c r="Q320" s="55">
        <v>5.25</v>
      </c>
      <c r="R320" s="55">
        <v>5.25</v>
      </c>
      <c r="S320" s="55">
        <v>5.25</v>
      </c>
      <c r="T320" s="55">
        <v>5.25</v>
      </c>
      <c r="U320" s="55">
        <v>5.25</v>
      </c>
      <c r="V320" s="55">
        <v>5.25</v>
      </c>
      <c r="W320" s="55">
        <v>5.25</v>
      </c>
      <c r="X320" s="55">
        <v>5.25</v>
      </c>
      <c r="Y320" s="55">
        <v>5.25</v>
      </c>
      <c r="Z320" s="147">
        <v>0.26</v>
      </c>
      <c r="AA320" s="147">
        <v>0.26</v>
      </c>
      <c r="AB320" s="147">
        <v>0.26</v>
      </c>
      <c r="AC320" s="147">
        <v>0.26</v>
      </c>
      <c r="AD320" s="147">
        <v>0.26</v>
      </c>
      <c r="AE320" s="147">
        <v>0.26</v>
      </c>
      <c r="AF320" s="147">
        <v>0.26</v>
      </c>
      <c r="AG320" s="147">
        <v>0.26</v>
      </c>
      <c r="AH320" s="147">
        <v>0.26</v>
      </c>
      <c r="AI320" s="147">
        <v>0.26</v>
      </c>
      <c r="AJ320" s="147">
        <v>0.26</v>
      </c>
      <c r="AK320" s="147">
        <v>0.26</v>
      </c>
      <c r="AL320" s="420">
        <v>7200</v>
      </c>
      <c r="AM320" s="431">
        <f t="shared" si="176"/>
        <v>1872</v>
      </c>
      <c r="AN320" s="385">
        <v>0</v>
      </c>
      <c r="AO320" s="237">
        <f t="shared" si="165"/>
        <v>0</v>
      </c>
      <c r="AP320" s="96">
        <v>7200</v>
      </c>
      <c r="AQ320" s="431">
        <f t="shared" si="166"/>
        <v>1872</v>
      </c>
      <c r="AR320" s="935">
        <v>14400</v>
      </c>
      <c r="AS320" s="431">
        <f t="shared" si="167"/>
        <v>3744</v>
      </c>
      <c r="AT320" s="385">
        <v>0</v>
      </c>
      <c r="AU320" s="431">
        <f t="shared" si="168"/>
        <v>0</v>
      </c>
      <c r="AV320" s="386">
        <v>0</v>
      </c>
      <c r="AW320" s="431">
        <f t="shared" si="169"/>
        <v>0</v>
      </c>
      <c r="AX320" s="386">
        <v>0</v>
      </c>
      <c r="AY320" s="431">
        <f t="shared" si="170"/>
        <v>0</v>
      </c>
      <c r="AZ320" s="386">
        <v>1000</v>
      </c>
      <c r="BA320" s="431">
        <f t="shared" si="174"/>
        <v>260</v>
      </c>
      <c r="BB320" s="386">
        <v>1000</v>
      </c>
      <c r="BC320" s="431">
        <f t="shared" si="175"/>
        <v>260</v>
      </c>
      <c r="BD320" s="386">
        <v>0</v>
      </c>
      <c r="BE320" s="431">
        <f t="shared" si="171"/>
        <v>0</v>
      </c>
      <c r="BF320" s="386">
        <v>1000</v>
      </c>
      <c r="BG320" s="431">
        <f t="shared" si="172"/>
        <v>260</v>
      </c>
      <c r="BH320" s="386">
        <v>1000</v>
      </c>
      <c r="BI320" s="445">
        <f t="shared" si="173"/>
        <v>260</v>
      </c>
      <c r="BJ320" s="146" t="s">
        <v>1807</v>
      </c>
      <c r="BK320" s="306" t="s">
        <v>1249</v>
      </c>
      <c r="BL320" s="306" t="s">
        <v>1186</v>
      </c>
      <c r="BM320" s="306" t="s">
        <v>1807</v>
      </c>
    </row>
    <row r="321" spans="1:65" ht="14.25" customHeight="1">
      <c r="A321" s="493" t="s">
        <v>1623</v>
      </c>
      <c r="B321" s="130" t="s">
        <v>746</v>
      </c>
      <c r="C321" s="544" t="s">
        <v>87</v>
      </c>
      <c r="D321" s="549" t="s">
        <v>357</v>
      </c>
      <c r="E321" s="550" t="s">
        <v>357</v>
      </c>
      <c r="F321" s="966"/>
      <c r="G321" s="214">
        <v>2020</v>
      </c>
      <c r="H321" s="176" t="s">
        <v>1803</v>
      </c>
      <c r="I321" s="176" t="s">
        <v>174</v>
      </c>
      <c r="J321" s="330" t="s">
        <v>196</v>
      </c>
      <c r="K321" s="169" t="s">
        <v>218</v>
      </c>
      <c r="L321" s="176" t="s">
        <v>1188</v>
      </c>
      <c r="M321" s="327" t="s">
        <v>1189</v>
      </c>
      <c r="N321" s="55">
        <v>5.43</v>
      </c>
      <c r="O321" s="55">
        <v>5.43</v>
      </c>
      <c r="P321" s="55">
        <v>5.43</v>
      </c>
      <c r="Q321" s="55">
        <v>5.43</v>
      </c>
      <c r="R321" s="55">
        <v>5.43</v>
      </c>
      <c r="S321" s="55">
        <v>5.43</v>
      </c>
      <c r="T321" s="55">
        <v>5.43</v>
      </c>
      <c r="U321" s="55">
        <v>5.43</v>
      </c>
      <c r="V321" s="55">
        <v>5.43</v>
      </c>
      <c r="W321" s="55">
        <v>5.43</v>
      </c>
      <c r="X321" s="55">
        <v>5.43</v>
      </c>
      <c r="Y321" s="55">
        <v>5.43</v>
      </c>
      <c r="Z321" s="147">
        <v>0.26</v>
      </c>
      <c r="AA321" s="147">
        <v>0.26</v>
      </c>
      <c r="AB321" s="147">
        <v>0.26</v>
      </c>
      <c r="AC321" s="147">
        <v>0.26</v>
      </c>
      <c r="AD321" s="147">
        <v>0.26</v>
      </c>
      <c r="AE321" s="147">
        <v>0.26</v>
      </c>
      <c r="AF321" s="147">
        <v>0.26</v>
      </c>
      <c r="AG321" s="147">
        <v>0.26</v>
      </c>
      <c r="AH321" s="147">
        <v>0.26</v>
      </c>
      <c r="AI321" s="147">
        <v>0.26</v>
      </c>
      <c r="AJ321" s="147">
        <v>0.26</v>
      </c>
      <c r="AK321" s="147">
        <v>0.26</v>
      </c>
      <c r="AL321" s="420">
        <v>2880</v>
      </c>
      <c r="AM321" s="431">
        <f t="shared" si="176"/>
        <v>748.80000000000007</v>
      </c>
      <c r="AN321" s="385">
        <v>0</v>
      </c>
      <c r="AO321" s="237">
        <f t="shared" si="165"/>
        <v>0</v>
      </c>
      <c r="AP321" s="96">
        <v>1440</v>
      </c>
      <c r="AQ321" s="431">
        <f t="shared" si="166"/>
        <v>374.40000000000003</v>
      </c>
      <c r="AR321" s="935">
        <v>2880</v>
      </c>
      <c r="AS321" s="431">
        <f t="shared" si="167"/>
        <v>748.80000000000007</v>
      </c>
      <c r="AT321" s="385">
        <v>8640</v>
      </c>
      <c r="AU321" s="431">
        <f t="shared" si="168"/>
        <v>2246.4</v>
      </c>
      <c r="AV321" s="386">
        <f>1440*3</f>
        <v>4320</v>
      </c>
      <c r="AW321" s="431">
        <f t="shared" si="169"/>
        <v>1123.2</v>
      </c>
      <c r="AX321" s="386">
        <v>4320</v>
      </c>
      <c r="AY321" s="431">
        <f t="shared" si="170"/>
        <v>1123.2</v>
      </c>
      <c r="AZ321" s="386">
        <v>1440</v>
      </c>
      <c r="BA321" s="431">
        <f t="shared" si="174"/>
        <v>374.40000000000003</v>
      </c>
      <c r="BB321" s="385">
        <v>5760</v>
      </c>
      <c r="BC321" s="431">
        <f t="shared" si="175"/>
        <v>1497.6000000000001</v>
      </c>
      <c r="BD321" s="386">
        <v>1440</v>
      </c>
      <c r="BE321" s="431">
        <f t="shared" si="171"/>
        <v>374.40000000000003</v>
      </c>
      <c r="BF321" s="386">
        <v>0</v>
      </c>
      <c r="BG321" s="431">
        <f t="shared" si="172"/>
        <v>0</v>
      </c>
      <c r="BH321" s="385">
        <v>0</v>
      </c>
      <c r="BI321" s="445">
        <f t="shared" si="173"/>
        <v>0</v>
      </c>
      <c r="BJ321" s="146" t="s">
        <v>1809</v>
      </c>
      <c r="BK321" s="306" t="s">
        <v>1249</v>
      </c>
      <c r="BL321" s="306" t="s">
        <v>1194</v>
      </c>
      <c r="BM321" s="306" t="s">
        <v>1809</v>
      </c>
    </row>
    <row r="322" spans="1:65" ht="14.25" customHeight="1">
      <c r="A322" s="498" t="s">
        <v>1623</v>
      </c>
      <c r="B322" s="130" t="s">
        <v>746</v>
      </c>
      <c r="C322" s="544" t="s">
        <v>87</v>
      </c>
      <c r="D322" s="549" t="s">
        <v>357</v>
      </c>
      <c r="E322" s="550" t="s">
        <v>357</v>
      </c>
      <c r="F322" s="966"/>
      <c r="G322" s="214">
        <v>2020</v>
      </c>
      <c r="H322" s="176" t="s">
        <v>1803</v>
      </c>
      <c r="I322" s="176" t="s">
        <v>174</v>
      </c>
      <c r="J322" s="330" t="s">
        <v>196</v>
      </c>
      <c r="K322" s="169" t="s">
        <v>218</v>
      </c>
      <c r="L322" s="176" t="s">
        <v>878</v>
      </c>
      <c r="M322" s="327" t="s">
        <v>1204</v>
      </c>
      <c r="N322" s="55">
        <v>5.26</v>
      </c>
      <c r="O322" s="55">
        <v>5.26</v>
      </c>
      <c r="P322" s="55">
        <v>5.26</v>
      </c>
      <c r="Q322" s="55">
        <v>5.26</v>
      </c>
      <c r="R322" s="55">
        <v>5.26</v>
      </c>
      <c r="S322" s="55">
        <v>5.26</v>
      </c>
      <c r="T322" s="55">
        <v>5.26</v>
      </c>
      <c r="U322" s="55">
        <v>5.26</v>
      </c>
      <c r="V322" s="55">
        <v>5.26</v>
      </c>
      <c r="W322" s="55">
        <v>5.26</v>
      </c>
      <c r="X322" s="55">
        <v>5.26</v>
      </c>
      <c r="Y322" s="55">
        <v>5.26</v>
      </c>
      <c r="Z322" s="147">
        <v>0.26</v>
      </c>
      <c r="AA322" s="147">
        <v>0.26</v>
      </c>
      <c r="AB322" s="147">
        <v>0.26</v>
      </c>
      <c r="AC322" s="147">
        <v>0.26</v>
      </c>
      <c r="AD322" s="147">
        <v>0.26</v>
      </c>
      <c r="AE322" s="147">
        <v>0.26</v>
      </c>
      <c r="AF322" s="147">
        <v>0.26</v>
      </c>
      <c r="AG322" s="147">
        <v>0.26</v>
      </c>
      <c r="AH322" s="147">
        <v>0.26</v>
      </c>
      <c r="AI322" s="147">
        <v>0.26</v>
      </c>
      <c r="AJ322" s="147">
        <v>0.26</v>
      </c>
      <c r="AK322" s="147">
        <v>0.26</v>
      </c>
      <c r="AL322" s="420">
        <v>0</v>
      </c>
      <c r="AM322" s="431">
        <f t="shared" si="176"/>
        <v>0</v>
      </c>
      <c r="AN322" s="385">
        <v>0</v>
      </c>
      <c r="AO322" s="237">
        <f t="shared" ref="AO322:AO353" si="178">AA322*AN322</f>
        <v>0</v>
      </c>
      <c r="AP322" s="96">
        <v>15120</v>
      </c>
      <c r="AQ322" s="431">
        <f t="shared" ref="AQ322:AQ353" si="179">AB322*AP322</f>
        <v>3931.2000000000003</v>
      </c>
      <c r="AR322" s="935">
        <v>1800</v>
      </c>
      <c r="AS322" s="431">
        <f t="shared" ref="AS322:AS353" si="180">AC322*AR322</f>
        <v>468</v>
      </c>
      <c r="AT322" s="96">
        <v>1440</v>
      </c>
      <c r="AU322" s="431">
        <f t="shared" ref="AU322:AU353" si="181">AD322*AT322</f>
        <v>374.40000000000003</v>
      </c>
      <c r="AV322" s="386">
        <v>0</v>
      </c>
      <c r="AW322" s="431">
        <f t="shared" ref="AW322:AW353" si="182">AE322*AV322</f>
        <v>0</v>
      </c>
      <c r="AX322" s="386">
        <v>0</v>
      </c>
      <c r="AY322" s="431">
        <f t="shared" ref="AY322:AY353" si="183">AF322*AX322</f>
        <v>0</v>
      </c>
      <c r="AZ322" s="386">
        <v>1000</v>
      </c>
      <c r="BA322" s="431">
        <f t="shared" si="174"/>
        <v>260</v>
      </c>
      <c r="BB322" s="386">
        <v>1000</v>
      </c>
      <c r="BC322" s="431">
        <f t="shared" si="175"/>
        <v>260</v>
      </c>
      <c r="BD322" s="386">
        <v>1000</v>
      </c>
      <c r="BE322" s="431">
        <f t="shared" ref="BE322:BE353" si="184">AI322*BD322</f>
        <v>260</v>
      </c>
      <c r="BF322" s="386">
        <v>0</v>
      </c>
      <c r="BG322" s="431">
        <f t="shared" ref="BG322:BG353" si="185">AJ322*BF322</f>
        <v>0</v>
      </c>
      <c r="BH322" s="385">
        <v>0</v>
      </c>
      <c r="BI322" s="445">
        <f t="shared" ref="BI322:BI353" si="186">AK322*BH322</f>
        <v>0</v>
      </c>
      <c r="BJ322" s="146" t="s">
        <v>1805</v>
      </c>
      <c r="BK322" s="306" t="s">
        <v>1249</v>
      </c>
      <c r="BL322" s="306" t="s">
        <v>1191</v>
      </c>
      <c r="BM322" s="306" t="s">
        <v>1805</v>
      </c>
    </row>
    <row r="323" spans="1:65" ht="14.25" customHeight="1">
      <c r="A323" s="493" t="s">
        <v>1623</v>
      </c>
      <c r="B323" s="130" t="s">
        <v>746</v>
      </c>
      <c r="C323" s="544" t="s">
        <v>87</v>
      </c>
      <c r="D323" s="549" t="s">
        <v>357</v>
      </c>
      <c r="E323" s="550" t="s">
        <v>357</v>
      </c>
      <c r="F323" s="966"/>
      <c r="G323" s="214">
        <v>2020</v>
      </c>
      <c r="H323" s="176" t="s">
        <v>523</v>
      </c>
      <c r="I323" s="176" t="s">
        <v>204</v>
      </c>
      <c r="J323" s="330" t="s">
        <v>196</v>
      </c>
      <c r="K323" s="169" t="s">
        <v>218</v>
      </c>
      <c r="L323" s="176" t="s">
        <v>1221</v>
      </c>
      <c r="M323" s="327" t="s">
        <v>1274</v>
      </c>
      <c r="N323" s="55">
        <v>3.67</v>
      </c>
      <c r="O323" s="55">
        <v>3.67</v>
      </c>
      <c r="P323" s="55">
        <v>3.67</v>
      </c>
      <c r="Q323" s="55">
        <v>3.67</v>
      </c>
      <c r="R323" s="55">
        <v>3.67</v>
      </c>
      <c r="S323" s="55">
        <v>3.67</v>
      </c>
      <c r="T323" s="55">
        <v>3.67</v>
      </c>
      <c r="U323" s="55">
        <v>3.67</v>
      </c>
      <c r="V323" s="55">
        <v>3.67</v>
      </c>
      <c r="W323" s="55">
        <v>3.67</v>
      </c>
      <c r="X323" s="55">
        <v>3.67</v>
      </c>
      <c r="Y323" s="55">
        <v>3.67</v>
      </c>
      <c r="Z323" s="147">
        <v>0.1</v>
      </c>
      <c r="AA323" s="147">
        <v>0.1</v>
      </c>
      <c r="AB323" s="147">
        <v>0.1</v>
      </c>
      <c r="AC323" s="147">
        <v>0.1</v>
      </c>
      <c r="AD323" s="147">
        <v>0.1</v>
      </c>
      <c r="AE323" s="147">
        <v>0.1</v>
      </c>
      <c r="AF323" s="147">
        <v>0.1</v>
      </c>
      <c r="AG323" s="147">
        <v>0.1</v>
      </c>
      <c r="AH323" s="147">
        <v>0.1</v>
      </c>
      <c r="AI323" s="147">
        <v>0.1</v>
      </c>
      <c r="AJ323" s="147">
        <v>0.1</v>
      </c>
      <c r="AK323" s="147">
        <v>0.1</v>
      </c>
      <c r="AL323" s="420">
        <v>0</v>
      </c>
      <c r="AM323" s="431">
        <f t="shared" si="176"/>
        <v>0</v>
      </c>
      <c r="AN323" s="385">
        <v>0</v>
      </c>
      <c r="AO323" s="237">
        <f t="shared" si="178"/>
        <v>0</v>
      </c>
      <c r="AP323" s="96">
        <v>0</v>
      </c>
      <c r="AQ323" s="431">
        <f t="shared" si="179"/>
        <v>0</v>
      </c>
      <c r="AR323" s="935">
        <v>0</v>
      </c>
      <c r="AS323" s="431">
        <f t="shared" si="180"/>
        <v>0</v>
      </c>
      <c r="AT323" s="385">
        <v>0</v>
      </c>
      <c r="AU323" s="431">
        <f t="shared" si="181"/>
        <v>0</v>
      </c>
      <c r="AV323" s="385">
        <v>0</v>
      </c>
      <c r="AW323" s="431">
        <f t="shared" si="182"/>
        <v>0</v>
      </c>
      <c r="AX323" s="385">
        <v>0</v>
      </c>
      <c r="AY323" s="431">
        <f t="shared" si="183"/>
        <v>0</v>
      </c>
      <c r="AZ323" s="385">
        <v>0</v>
      </c>
      <c r="BA323" s="431">
        <f t="shared" si="174"/>
        <v>0</v>
      </c>
      <c r="BB323" s="385">
        <v>0</v>
      </c>
      <c r="BC323" s="431">
        <f t="shared" si="175"/>
        <v>0</v>
      </c>
      <c r="BD323" s="385">
        <v>0</v>
      </c>
      <c r="BE323" s="431">
        <f t="shared" si="184"/>
        <v>0</v>
      </c>
      <c r="BF323" s="385">
        <v>0</v>
      </c>
      <c r="BG323" s="431">
        <f t="shared" si="185"/>
        <v>0</v>
      </c>
      <c r="BH323" s="385">
        <v>0</v>
      </c>
      <c r="BI323" s="445">
        <f t="shared" si="186"/>
        <v>0</v>
      </c>
      <c r="BJ323" s="146" t="s">
        <v>1302</v>
      </c>
      <c r="BK323" s="599"/>
      <c r="BL323" s="599" t="s">
        <v>1191</v>
      </c>
      <c r="BM323" s="306" t="s">
        <v>1302</v>
      </c>
    </row>
    <row r="324" spans="1:65" ht="14.25" customHeight="1">
      <c r="A324" s="498" t="s">
        <v>1623</v>
      </c>
      <c r="B324" s="130" t="s">
        <v>746</v>
      </c>
      <c r="C324" s="544" t="s">
        <v>87</v>
      </c>
      <c r="D324" s="549" t="s">
        <v>357</v>
      </c>
      <c r="E324" s="550" t="s">
        <v>357</v>
      </c>
      <c r="F324" s="966"/>
      <c r="G324" s="214">
        <v>2020</v>
      </c>
      <c r="H324" s="176" t="s">
        <v>523</v>
      </c>
      <c r="I324" s="176" t="s">
        <v>204</v>
      </c>
      <c r="J324" s="330" t="s">
        <v>196</v>
      </c>
      <c r="K324" s="169" t="s">
        <v>218</v>
      </c>
      <c r="L324" s="176" t="s">
        <v>1029</v>
      </c>
      <c r="M324" s="327" t="s">
        <v>1204</v>
      </c>
      <c r="N324" s="55">
        <v>2.5999999999999996</v>
      </c>
      <c r="O324" s="55">
        <v>2.5999999999999996</v>
      </c>
      <c r="P324" s="55">
        <v>2.5999999999999996</v>
      </c>
      <c r="Q324" s="55">
        <v>2.5999999999999996</v>
      </c>
      <c r="R324" s="55">
        <v>2.5999999999999996</v>
      </c>
      <c r="S324" s="55">
        <v>2.5999999999999996</v>
      </c>
      <c r="T324" s="55">
        <v>2.5999999999999996</v>
      </c>
      <c r="U324" s="55">
        <v>2.5999999999999996</v>
      </c>
      <c r="V324" s="55">
        <v>2.5999999999999996</v>
      </c>
      <c r="W324" s="55">
        <v>2.5999999999999996</v>
      </c>
      <c r="X324" s="55">
        <v>2.5999999999999996</v>
      </c>
      <c r="Y324" s="55">
        <v>2.5999999999999996</v>
      </c>
      <c r="Z324" s="147">
        <v>0.1</v>
      </c>
      <c r="AA324" s="147">
        <v>0.1</v>
      </c>
      <c r="AB324" s="147">
        <v>0.1</v>
      </c>
      <c r="AC324" s="147">
        <v>0.1</v>
      </c>
      <c r="AD324" s="147">
        <v>0.1</v>
      </c>
      <c r="AE324" s="147">
        <v>0.1</v>
      </c>
      <c r="AF324" s="147">
        <v>0.1</v>
      </c>
      <c r="AG324" s="147">
        <v>0.1</v>
      </c>
      <c r="AH324" s="147">
        <v>0.1</v>
      </c>
      <c r="AI324" s="147">
        <v>0.1</v>
      </c>
      <c r="AJ324" s="147">
        <v>0.1</v>
      </c>
      <c r="AK324" s="147">
        <v>0.1</v>
      </c>
      <c r="AL324" s="420">
        <v>0</v>
      </c>
      <c r="AM324" s="431">
        <f t="shared" si="176"/>
        <v>0</v>
      </c>
      <c r="AN324" s="385">
        <v>0</v>
      </c>
      <c r="AO324" s="237">
        <f t="shared" si="178"/>
        <v>0</v>
      </c>
      <c r="AP324" s="96">
        <v>15840</v>
      </c>
      <c r="AQ324" s="431">
        <f t="shared" si="179"/>
        <v>1584</v>
      </c>
      <c r="AR324" s="935">
        <v>12960</v>
      </c>
      <c r="AS324" s="431">
        <f t="shared" si="180"/>
        <v>1296</v>
      </c>
      <c r="AT324" s="385">
        <v>4320</v>
      </c>
      <c r="AU324" s="431">
        <f t="shared" si="181"/>
        <v>432</v>
      </c>
      <c r="AV324" s="385">
        <v>0</v>
      </c>
      <c r="AW324" s="431">
        <f t="shared" si="182"/>
        <v>0</v>
      </c>
      <c r="AX324" s="385">
        <v>0</v>
      </c>
      <c r="AY324" s="431">
        <f t="shared" si="183"/>
        <v>0</v>
      </c>
      <c r="AZ324" s="386">
        <v>1000</v>
      </c>
      <c r="BA324" s="431">
        <f t="shared" si="174"/>
        <v>100</v>
      </c>
      <c r="BB324" s="386">
        <v>1000</v>
      </c>
      <c r="BC324" s="431">
        <f t="shared" si="175"/>
        <v>100</v>
      </c>
      <c r="BD324" s="386">
        <v>1000</v>
      </c>
      <c r="BE324" s="431">
        <f t="shared" si="184"/>
        <v>100</v>
      </c>
      <c r="BF324" s="386">
        <v>1000</v>
      </c>
      <c r="BG324" s="431">
        <f t="shared" si="185"/>
        <v>100</v>
      </c>
      <c r="BH324" s="386">
        <v>1000</v>
      </c>
      <c r="BI324" s="445">
        <f t="shared" si="186"/>
        <v>100</v>
      </c>
      <c r="BJ324" s="146" t="s">
        <v>1302</v>
      </c>
      <c r="BK324" s="599"/>
      <c r="BL324" s="599" t="s">
        <v>1191</v>
      </c>
      <c r="BM324" s="306" t="s">
        <v>1302</v>
      </c>
    </row>
    <row r="325" spans="1:65" ht="14.25" customHeight="1">
      <c r="A325" s="493" t="s">
        <v>1623</v>
      </c>
      <c r="B325" s="130" t="s">
        <v>746</v>
      </c>
      <c r="C325" s="544" t="s">
        <v>87</v>
      </c>
      <c r="D325" s="549" t="s">
        <v>357</v>
      </c>
      <c r="E325" s="550" t="s">
        <v>357</v>
      </c>
      <c r="F325" s="966"/>
      <c r="G325" s="214">
        <v>2020</v>
      </c>
      <c r="H325" s="176" t="s">
        <v>523</v>
      </c>
      <c r="I325" s="176" t="s">
        <v>204</v>
      </c>
      <c r="J325" s="330" t="s">
        <v>196</v>
      </c>
      <c r="K325" s="169" t="s">
        <v>218</v>
      </c>
      <c r="L325" s="176" t="s">
        <v>1188</v>
      </c>
      <c r="M325" s="327" t="s">
        <v>1189</v>
      </c>
      <c r="N325" s="55">
        <v>2.5999999999999996</v>
      </c>
      <c r="O325" s="55">
        <v>2.5999999999999996</v>
      </c>
      <c r="P325" s="55">
        <v>2.5999999999999996</v>
      </c>
      <c r="Q325" s="55">
        <v>2.5999999999999996</v>
      </c>
      <c r="R325" s="55">
        <v>2.5999999999999996</v>
      </c>
      <c r="S325" s="55">
        <v>2.5999999999999996</v>
      </c>
      <c r="T325" s="55">
        <v>2.5999999999999996</v>
      </c>
      <c r="U325" s="55">
        <v>2.5999999999999996</v>
      </c>
      <c r="V325" s="55">
        <v>2.5999999999999996</v>
      </c>
      <c r="W325" s="55">
        <v>2.5999999999999996</v>
      </c>
      <c r="X325" s="55">
        <v>2.5999999999999996</v>
      </c>
      <c r="Y325" s="55">
        <v>2.5999999999999996</v>
      </c>
      <c r="Z325" s="147">
        <v>0.1</v>
      </c>
      <c r="AA325" s="147">
        <v>0.1</v>
      </c>
      <c r="AB325" s="147">
        <v>0.1</v>
      </c>
      <c r="AC325" s="147">
        <v>0.1</v>
      </c>
      <c r="AD325" s="147">
        <v>0.1</v>
      </c>
      <c r="AE325" s="147">
        <v>0.1</v>
      </c>
      <c r="AF325" s="147">
        <v>0.1</v>
      </c>
      <c r="AG325" s="147">
        <v>0.1</v>
      </c>
      <c r="AH325" s="147">
        <v>0.1</v>
      </c>
      <c r="AI325" s="147">
        <v>0.1</v>
      </c>
      <c r="AJ325" s="147">
        <v>0.1</v>
      </c>
      <c r="AK325" s="147">
        <v>0.1</v>
      </c>
      <c r="AL325" s="420">
        <v>0</v>
      </c>
      <c r="AM325" s="431">
        <f t="shared" si="176"/>
        <v>0</v>
      </c>
      <c r="AN325" s="385">
        <v>0</v>
      </c>
      <c r="AO325" s="237">
        <f t="shared" si="178"/>
        <v>0</v>
      </c>
      <c r="AP325" s="96">
        <v>0</v>
      </c>
      <c r="AQ325" s="431">
        <f t="shared" si="179"/>
        <v>0</v>
      </c>
      <c r="AR325" s="935">
        <v>0</v>
      </c>
      <c r="AS325" s="431">
        <f t="shared" si="180"/>
        <v>0</v>
      </c>
      <c r="AT325" s="385">
        <v>0</v>
      </c>
      <c r="AU325" s="431">
        <f t="shared" si="181"/>
        <v>0</v>
      </c>
      <c r="AV325" s="385">
        <v>2880</v>
      </c>
      <c r="AW325" s="431">
        <f t="shared" si="182"/>
        <v>288</v>
      </c>
      <c r="AX325" s="386">
        <v>1000</v>
      </c>
      <c r="AY325" s="431">
        <f t="shared" si="183"/>
        <v>100</v>
      </c>
      <c r="AZ325" s="385">
        <v>0</v>
      </c>
      <c r="BA325" s="431">
        <f t="shared" si="174"/>
        <v>0</v>
      </c>
      <c r="BB325" s="385">
        <v>0</v>
      </c>
      <c r="BC325" s="431">
        <f t="shared" si="175"/>
        <v>0</v>
      </c>
      <c r="BD325" s="385">
        <v>0</v>
      </c>
      <c r="BE325" s="431">
        <f t="shared" si="184"/>
        <v>0</v>
      </c>
      <c r="BF325" s="385">
        <v>0</v>
      </c>
      <c r="BG325" s="431">
        <f t="shared" si="185"/>
        <v>0</v>
      </c>
      <c r="BH325" s="385">
        <v>0</v>
      </c>
      <c r="BI325" s="445">
        <f t="shared" si="186"/>
        <v>0</v>
      </c>
      <c r="BJ325" s="146" t="s">
        <v>1302</v>
      </c>
      <c r="BK325" s="599"/>
      <c r="BL325" s="599" t="s">
        <v>1191</v>
      </c>
      <c r="BM325" s="306" t="s">
        <v>1302</v>
      </c>
    </row>
    <row r="326" spans="1:65" ht="14.25" customHeight="1">
      <c r="A326" s="498" t="s">
        <v>1623</v>
      </c>
      <c r="B326" s="130" t="s">
        <v>746</v>
      </c>
      <c r="C326" s="544" t="s">
        <v>87</v>
      </c>
      <c r="D326" s="549" t="s">
        <v>357</v>
      </c>
      <c r="E326" s="550" t="s">
        <v>357</v>
      </c>
      <c r="F326" s="966"/>
      <c r="G326" s="214">
        <v>2020</v>
      </c>
      <c r="H326" s="176" t="s">
        <v>523</v>
      </c>
      <c r="I326" s="176" t="s">
        <v>204</v>
      </c>
      <c r="J326" s="330" t="s">
        <v>196</v>
      </c>
      <c r="K326" s="169" t="s">
        <v>218</v>
      </c>
      <c r="L326" s="176" t="s">
        <v>1182</v>
      </c>
      <c r="M326" s="327" t="s">
        <v>1183</v>
      </c>
      <c r="N326" s="55">
        <v>2.38</v>
      </c>
      <c r="O326" s="55">
        <v>2.38</v>
      </c>
      <c r="P326" s="55">
        <v>2.38</v>
      </c>
      <c r="Q326" s="55">
        <v>2.38</v>
      </c>
      <c r="R326" s="55">
        <v>2.38</v>
      </c>
      <c r="S326" s="55">
        <v>2.38</v>
      </c>
      <c r="T326" s="55">
        <v>2.38</v>
      </c>
      <c r="U326" s="55">
        <v>2.38</v>
      </c>
      <c r="V326" s="55">
        <v>2.38</v>
      </c>
      <c r="W326" s="55">
        <v>2.38</v>
      </c>
      <c r="X326" s="55">
        <v>2.38</v>
      </c>
      <c r="Y326" s="55">
        <v>2.38</v>
      </c>
      <c r="Z326" s="147">
        <v>0.1</v>
      </c>
      <c r="AA326" s="147">
        <v>0.1</v>
      </c>
      <c r="AB326" s="147">
        <v>0.1</v>
      </c>
      <c r="AC326" s="147">
        <v>0.1</v>
      </c>
      <c r="AD326" s="147">
        <v>0.1</v>
      </c>
      <c r="AE326" s="147">
        <v>0.1</v>
      </c>
      <c r="AF326" s="147">
        <v>0.1</v>
      </c>
      <c r="AG326" s="147">
        <v>0.1</v>
      </c>
      <c r="AH326" s="147">
        <v>0.1</v>
      </c>
      <c r="AI326" s="147">
        <v>0.1</v>
      </c>
      <c r="AJ326" s="147">
        <v>0.1</v>
      </c>
      <c r="AK326" s="147">
        <v>0.1</v>
      </c>
      <c r="AL326" s="420">
        <v>6180</v>
      </c>
      <c r="AM326" s="431">
        <f t="shared" si="176"/>
        <v>618</v>
      </c>
      <c r="AN326" s="385">
        <v>4800</v>
      </c>
      <c r="AO326" s="237">
        <f t="shared" si="178"/>
        <v>480</v>
      </c>
      <c r="AP326" s="96">
        <v>8520</v>
      </c>
      <c r="AQ326" s="431">
        <f t="shared" si="179"/>
        <v>852</v>
      </c>
      <c r="AR326" s="935">
        <v>4320</v>
      </c>
      <c r="AS326" s="431">
        <f t="shared" si="180"/>
        <v>432</v>
      </c>
      <c r="AT326" s="385">
        <v>17700</v>
      </c>
      <c r="AU326" s="431">
        <f t="shared" si="181"/>
        <v>1770</v>
      </c>
      <c r="AV326" s="386">
        <v>1000</v>
      </c>
      <c r="AW326" s="431">
        <f t="shared" si="182"/>
        <v>100</v>
      </c>
      <c r="AX326" s="386">
        <v>1000</v>
      </c>
      <c r="AY326" s="431">
        <f t="shared" si="183"/>
        <v>100</v>
      </c>
      <c r="AZ326" s="386">
        <v>1000</v>
      </c>
      <c r="BA326" s="431">
        <f t="shared" si="174"/>
        <v>100</v>
      </c>
      <c r="BB326" s="386">
        <v>1000</v>
      </c>
      <c r="BC326" s="431">
        <f t="shared" si="175"/>
        <v>100</v>
      </c>
      <c r="BD326" s="386">
        <v>1000</v>
      </c>
      <c r="BE326" s="431">
        <f t="shared" si="184"/>
        <v>100</v>
      </c>
      <c r="BF326" s="386">
        <v>1000</v>
      </c>
      <c r="BG326" s="431">
        <f t="shared" si="185"/>
        <v>100</v>
      </c>
      <c r="BH326" s="386">
        <v>1000</v>
      </c>
      <c r="BI326" s="445">
        <f t="shared" si="186"/>
        <v>100</v>
      </c>
      <c r="BJ326" s="146" t="s">
        <v>1303</v>
      </c>
      <c r="BK326" s="599"/>
      <c r="BL326" s="599" t="s">
        <v>1186</v>
      </c>
      <c r="BM326" s="306" t="s">
        <v>1303</v>
      </c>
    </row>
    <row r="327" spans="1:65" ht="14.25" customHeight="1">
      <c r="A327" s="493" t="s">
        <v>1623</v>
      </c>
      <c r="B327" s="130" t="s">
        <v>746</v>
      </c>
      <c r="C327" s="544" t="s">
        <v>87</v>
      </c>
      <c r="D327" s="549" t="s">
        <v>357</v>
      </c>
      <c r="E327" s="550" t="s">
        <v>357</v>
      </c>
      <c r="F327" s="966"/>
      <c r="G327" s="214">
        <v>2020</v>
      </c>
      <c r="H327" s="176" t="s">
        <v>523</v>
      </c>
      <c r="I327" s="176" t="s">
        <v>204</v>
      </c>
      <c r="J327" s="330" t="s">
        <v>196</v>
      </c>
      <c r="K327" s="169" t="s">
        <v>218</v>
      </c>
      <c r="L327" s="176" t="s">
        <v>1188</v>
      </c>
      <c r="M327" s="327" t="s">
        <v>1189</v>
      </c>
      <c r="N327" s="55">
        <v>2.5999999999999996</v>
      </c>
      <c r="O327" s="55">
        <v>2.5999999999999996</v>
      </c>
      <c r="P327" s="55">
        <v>2.5999999999999996</v>
      </c>
      <c r="Q327" s="55">
        <v>2.5999999999999996</v>
      </c>
      <c r="R327" s="55">
        <v>2.5999999999999996</v>
      </c>
      <c r="S327" s="55">
        <v>2.5999999999999996</v>
      </c>
      <c r="T327" s="55">
        <v>2.5999999999999996</v>
      </c>
      <c r="U327" s="55">
        <v>2.5999999999999996</v>
      </c>
      <c r="V327" s="55">
        <v>2.5999999999999996</v>
      </c>
      <c r="W327" s="55">
        <v>2.5999999999999996</v>
      </c>
      <c r="X327" s="55">
        <v>2.5999999999999996</v>
      </c>
      <c r="Y327" s="55">
        <v>2.5999999999999996</v>
      </c>
      <c r="Z327" s="147">
        <v>0.1</v>
      </c>
      <c r="AA327" s="147">
        <v>0.1</v>
      </c>
      <c r="AB327" s="147">
        <v>0.1</v>
      </c>
      <c r="AC327" s="147">
        <v>0.1</v>
      </c>
      <c r="AD327" s="147">
        <v>0.1</v>
      </c>
      <c r="AE327" s="147">
        <v>0.1</v>
      </c>
      <c r="AF327" s="147">
        <v>0.1</v>
      </c>
      <c r="AG327" s="147">
        <v>0.1</v>
      </c>
      <c r="AH327" s="147">
        <v>0.1</v>
      </c>
      <c r="AI327" s="147">
        <v>0.1</v>
      </c>
      <c r="AJ327" s="147">
        <v>0.1</v>
      </c>
      <c r="AK327" s="147">
        <v>0.1</v>
      </c>
      <c r="AL327" s="420">
        <v>4320</v>
      </c>
      <c r="AM327" s="431">
        <f t="shared" si="176"/>
        <v>432</v>
      </c>
      <c r="AN327" s="385">
        <v>13680</v>
      </c>
      <c r="AO327" s="237">
        <f t="shared" si="178"/>
        <v>1368</v>
      </c>
      <c r="AP327" s="96">
        <v>10080</v>
      </c>
      <c r="AQ327" s="431">
        <f t="shared" si="179"/>
        <v>1008</v>
      </c>
      <c r="AR327" s="935">
        <v>2880</v>
      </c>
      <c r="AS327" s="431">
        <f t="shared" si="180"/>
        <v>288</v>
      </c>
      <c r="AT327" s="385">
        <v>5760</v>
      </c>
      <c r="AU327" s="431">
        <f t="shared" si="181"/>
        <v>576</v>
      </c>
      <c r="AV327" s="386">
        <v>10080</v>
      </c>
      <c r="AW327" s="431">
        <f t="shared" si="182"/>
        <v>1008</v>
      </c>
      <c r="AX327" s="386">
        <v>1000</v>
      </c>
      <c r="AY327" s="431">
        <f t="shared" si="183"/>
        <v>100</v>
      </c>
      <c r="AZ327" s="386">
        <v>1000</v>
      </c>
      <c r="BA327" s="431">
        <f t="shared" si="174"/>
        <v>100</v>
      </c>
      <c r="BB327" s="386">
        <v>1000</v>
      </c>
      <c r="BC327" s="431">
        <f t="shared" si="175"/>
        <v>100</v>
      </c>
      <c r="BD327" s="386">
        <v>80</v>
      </c>
      <c r="BE327" s="431">
        <f t="shared" si="184"/>
        <v>8</v>
      </c>
      <c r="BF327" s="386">
        <v>1000</v>
      </c>
      <c r="BG327" s="431">
        <f t="shared" si="185"/>
        <v>100</v>
      </c>
      <c r="BH327" s="386">
        <v>1000</v>
      </c>
      <c r="BI327" s="445">
        <f t="shared" si="186"/>
        <v>100</v>
      </c>
      <c r="BJ327" s="146" t="s">
        <v>1304</v>
      </c>
      <c r="BK327" s="599"/>
      <c r="BL327" s="599" t="s">
        <v>1194</v>
      </c>
      <c r="BM327" s="306" t="s">
        <v>1304</v>
      </c>
    </row>
    <row r="328" spans="1:65" ht="14.25" customHeight="1">
      <c r="A328" s="498" t="s">
        <v>1623</v>
      </c>
      <c r="B328" s="130" t="s">
        <v>746</v>
      </c>
      <c r="C328" s="544" t="s">
        <v>87</v>
      </c>
      <c r="D328" s="549" t="s">
        <v>357</v>
      </c>
      <c r="E328" s="550" t="s">
        <v>357</v>
      </c>
      <c r="F328" s="966"/>
      <c r="G328" s="214">
        <v>2020</v>
      </c>
      <c r="H328" s="176" t="s">
        <v>523</v>
      </c>
      <c r="I328" s="176" t="s">
        <v>204</v>
      </c>
      <c r="J328" s="330" t="s">
        <v>196</v>
      </c>
      <c r="K328" s="169" t="s">
        <v>218</v>
      </c>
      <c r="L328" s="176" t="s">
        <v>1221</v>
      </c>
      <c r="M328" s="327" t="s">
        <v>1274</v>
      </c>
      <c r="N328" s="55">
        <v>387.36</v>
      </c>
      <c r="O328" s="55">
        <v>387.36</v>
      </c>
      <c r="P328" s="55">
        <v>387.36</v>
      </c>
      <c r="Q328" s="55">
        <v>387.36</v>
      </c>
      <c r="R328" s="55">
        <v>387.36</v>
      </c>
      <c r="S328" s="55">
        <v>387.36</v>
      </c>
      <c r="T328" s="55">
        <v>387.36</v>
      </c>
      <c r="U328" s="55">
        <v>387.36</v>
      </c>
      <c r="V328" s="55">
        <v>387.36</v>
      </c>
      <c r="W328" s="55">
        <v>387.36</v>
      </c>
      <c r="X328" s="55">
        <v>387.36</v>
      </c>
      <c r="Y328" s="55">
        <v>387.36</v>
      </c>
      <c r="Z328" s="147">
        <f>12</f>
        <v>12</v>
      </c>
      <c r="AA328" s="147">
        <f>12</f>
        <v>12</v>
      </c>
      <c r="AB328" s="147">
        <f>12</f>
        <v>12</v>
      </c>
      <c r="AC328" s="147">
        <f>12</f>
        <v>12</v>
      </c>
      <c r="AD328" s="147">
        <f>12</f>
        <v>12</v>
      </c>
      <c r="AE328" s="147">
        <f>12</f>
        <v>12</v>
      </c>
      <c r="AF328" s="147">
        <f>12</f>
        <v>12</v>
      </c>
      <c r="AG328" s="147">
        <f>12</f>
        <v>12</v>
      </c>
      <c r="AH328" s="147">
        <f>12</f>
        <v>12</v>
      </c>
      <c r="AI328" s="147">
        <f>12</f>
        <v>12</v>
      </c>
      <c r="AJ328" s="147">
        <f>12</f>
        <v>12</v>
      </c>
      <c r="AK328" s="147">
        <v>12</v>
      </c>
      <c r="AL328" s="420">
        <v>0</v>
      </c>
      <c r="AM328" s="431">
        <f t="shared" si="176"/>
        <v>0</v>
      </c>
      <c r="AN328" s="385">
        <v>0</v>
      </c>
      <c r="AO328" s="237">
        <f t="shared" si="178"/>
        <v>0</v>
      </c>
      <c r="AP328" s="96">
        <v>0</v>
      </c>
      <c r="AQ328" s="431">
        <f t="shared" si="179"/>
        <v>0</v>
      </c>
      <c r="AR328" s="935">
        <v>0</v>
      </c>
      <c r="AS328" s="431">
        <f t="shared" si="180"/>
        <v>0</v>
      </c>
      <c r="AT328" s="628">
        <v>0</v>
      </c>
      <c r="AU328" s="431">
        <f t="shared" si="181"/>
        <v>0</v>
      </c>
      <c r="AV328" s="386">
        <v>0</v>
      </c>
      <c r="AW328" s="431">
        <f t="shared" si="182"/>
        <v>0</v>
      </c>
      <c r="AX328" s="386">
        <v>0</v>
      </c>
      <c r="AY328" s="431">
        <f t="shared" si="183"/>
        <v>0</v>
      </c>
      <c r="AZ328" s="386">
        <f>120/120</f>
        <v>1</v>
      </c>
      <c r="BA328" s="431">
        <f t="shared" si="174"/>
        <v>12</v>
      </c>
      <c r="BB328" s="385">
        <v>2</v>
      </c>
      <c r="BC328" s="431">
        <f t="shared" si="175"/>
        <v>24</v>
      </c>
      <c r="BD328" s="386">
        <v>0</v>
      </c>
      <c r="BE328" s="431">
        <f t="shared" si="184"/>
        <v>0</v>
      </c>
      <c r="BF328" s="386">
        <v>0</v>
      </c>
      <c r="BG328" s="431">
        <f t="shared" si="185"/>
        <v>0</v>
      </c>
      <c r="BH328" s="385">
        <v>0</v>
      </c>
      <c r="BI328" s="445">
        <f t="shared" si="186"/>
        <v>0</v>
      </c>
      <c r="BJ328" s="77" t="s">
        <v>1305</v>
      </c>
      <c r="BK328" s="599" t="s">
        <v>1288</v>
      </c>
      <c r="BL328" s="599" t="s">
        <v>1191</v>
      </c>
      <c r="BM328" s="306" t="s">
        <v>1305</v>
      </c>
    </row>
    <row r="329" spans="1:65" ht="14.25" customHeight="1">
      <c r="A329" s="493" t="s">
        <v>1623</v>
      </c>
      <c r="B329" s="130" t="s">
        <v>746</v>
      </c>
      <c r="C329" s="544" t="s">
        <v>87</v>
      </c>
      <c r="D329" s="549" t="s">
        <v>357</v>
      </c>
      <c r="E329" s="550" t="s">
        <v>357</v>
      </c>
      <c r="F329" s="966"/>
      <c r="G329" s="214">
        <v>2021</v>
      </c>
      <c r="H329" s="176" t="s">
        <v>1810</v>
      </c>
      <c r="I329" s="176" t="s">
        <v>174</v>
      </c>
      <c r="J329" s="330" t="s">
        <v>196</v>
      </c>
      <c r="K329" s="169" t="s">
        <v>218</v>
      </c>
      <c r="L329" s="176" t="s">
        <v>1188</v>
      </c>
      <c r="M329" s="327" t="s">
        <v>1189</v>
      </c>
      <c r="N329" s="55">
        <v>3.78</v>
      </c>
      <c r="O329" s="55">
        <v>3.78</v>
      </c>
      <c r="P329" s="55">
        <v>3.78</v>
      </c>
      <c r="Q329" s="55">
        <v>3.78</v>
      </c>
      <c r="R329" s="55">
        <v>3.78</v>
      </c>
      <c r="S329" s="55">
        <v>3.78</v>
      </c>
      <c r="T329" s="55">
        <v>3.78</v>
      </c>
      <c r="U329" s="55">
        <v>3.78</v>
      </c>
      <c r="V329" s="55">
        <v>3.78</v>
      </c>
      <c r="W329" s="55">
        <v>3.78</v>
      </c>
      <c r="X329" s="55">
        <v>3.78</v>
      </c>
      <c r="Y329" s="55">
        <v>3.78</v>
      </c>
      <c r="Z329" s="147">
        <v>0.1</v>
      </c>
      <c r="AA329" s="147">
        <v>0.1</v>
      </c>
      <c r="AB329" s="147">
        <v>0.1</v>
      </c>
      <c r="AC329" s="147">
        <v>0.1</v>
      </c>
      <c r="AD329" s="147">
        <v>0.1</v>
      </c>
      <c r="AE329" s="147">
        <v>0.1</v>
      </c>
      <c r="AF329" s="147">
        <v>0.1</v>
      </c>
      <c r="AG329" s="147">
        <v>0.1</v>
      </c>
      <c r="AH329" s="147">
        <v>0.1</v>
      </c>
      <c r="AI329" s="147">
        <v>0.1</v>
      </c>
      <c r="AJ329" s="147">
        <v>0.1</v>
      </c>
      <c r="AK329" s="147">
        <v>0.1</v>
      </c>
      <c r="AL329" s="420">
        <v>0</v>
      </c>
      <c r="AM329" s="431">
        <f t="shared" si="176"/>
        <v>0</v>
      </c>
      <c r="AN329" s="385">
        <v>0</v>
      </c>
      <c r="AO329" s="237">
        <f t="shared" si="178"/>
        <v>0</v>
      </c>
      <c r="AP329" s="96">
        <v>0</v>
      </c>
      <c r="AQ329" s="431">
        <f t="shared" si="179"/>
        <v>0</v>
      </c>
      <c r="AR329" s="935">
        <v>0</v>
      </c>
      <c r="AS329" s="431">
        <f t="shared" si="180"/>
        <v>0</v>
      </c>
      <c r="AT329" s="385">
        <v>0</v>
      </c>
      <c r="AU329" s="431">
        <f t="shared" si="181"/>
        <v>0</v>
      </c>
      <c r="AV329" s="386">
        <v>0</v>
      </c>
      <c r="AW329" s="431">
        <f t="shared" si="182"/>
        <v>0</v>
      </c>
      <c r="AX329" s="386">
        <v>0</v>
      </c>
      <c r="AY329" s="431">
        <f t="shared" si="183"/>
        <v>0</v>
      </c>
      <c r="AZ329" s="386">
        <v>0</v>
      </c>
      <c r="BA329" s="431">
        <f t="shared" ref="BA329:BA360" si="187">AG329*AZ329</f>
        <v>0</v>
      </c>
      <c r="BB329" s="385">
        <v>0</v>
      </c>
      <c r="BC329" s="431">
        <f t="shared" ref="BC329:BC360" si="188">AH329*BB329</f>
        <v>0</v>
      </c>
      <c r="BD329" s="386">
        <v>0</v>
      </c>
      <c r="BE329" s="431">
        <f t="shared" si="184"/>
        <v>0</v>
      </c>
      <c r="BF329" s="386">
        <v>0</v>
      </c>
      <c r="BG329" s="431">
        <f t="shared" si="185"/>
        <v>0</v>
      </c>
      <c r="BH329" s="385">
        <v>0</v>
      </c>
      <c r="BI329" s="445">
        <f t="shared" si="186"/>
        <v>0</v>
      </c>
      <c r="BJ329" s="77" t="s">
        <v>1811</v>
      </c>
      <c r="BK329" s="306"/>
      <c r="BL329" s="306" t="s">
        <v>1191</v>
      </c>
      <c r="BM329" s="306" t="s">
        <v>1811</v>
      </c>
    </row>
    <row r="330" spans="1:65" ht="14.25" customHeight="1">
      <c r="A330" s="498" t="s">
        <v>1623</v>
      </c>
      <c r="B330" s="130" t="s">
        <v>746</v>
      </c>
      <c r="C330" s="544" t="s">
        <v>87</v>
      </c>
      <c r="D330" s="549" t="s">
        <v>357</v>
      </c>
      <c r="E330" s="550" t="s">
        <v>357</v>
      </c>
      <c r="F330" s="966"/>
      <c r="G330" s="214">
        <v>2021</v>
      </c>
      <c r="H330" s="176" t="s">
        <v>1810</v>
      </c>
      <c r="I330" s="176" t="s">
        <v>174</v>
      </c>
      <c r="J330" s="330" t="s">
        <v>196</v>
      </c>
      <c r="K330" s="169" t="s">
        <v>218</v>
      </c>
      <c r="L330" s="176" t="s">
        <v>1221</v>
      </c>
      <c r="M330" s="327" t="s">
        <v>1274</v>
      </c>
      <c r="N330" s="55">
        <v>4.58</v>
      </c>
      <c r="O330" s="55">
        <v>4.58</v>
      </c>
      <c r="P330" s="55">
        <v>4.58</v>
      </c>
      <c r="Q330" s="55">
        <v>4.58</v>
      </c>
      <c r="R330" s="55">
        <v>4.58</v>
      </c>
      <c r="S330" s="55">
        <v>4.58</v>
      </c>
      <c r="T330" s="55">
        <v>4.58</v>
      </c>
      <c r="U330" s="55">
        <v>4.58</v>
      </c>
      <c r="V330" s="55">
        <v>4.58</v>
      </c>
      <c r="W330" s="55">
        <v>4.58</v>
      </c>
      <c r="X330" s="55">
        <v>4.58</v>
      </c>
      <c r="Y330" s="55">
        <v>4.58</v>
      </c>
      <c r="Z330" s="147">
        <v>0.1</v>
      </c>
      <c r="AA330" s="147">
        <v>0.1</v>
      </c>
      <c r="AB330" s="147">
        <v>0.1</v>
      </c>
      <c r="AC330" s="147">
        <v>0.1</v>
      </c>
      <c r="AD330" s="147">
        <v>0.1</v>
      </c>
      <c r="AE330" s="147">
        <v>0.1</v>
      </c>
      <c r="AF330" s="147">
        <v>0.1</v>
      </c>
      <c r="AG330" s="147">
        <v>0.1</v>
      </c>
      <c r="AH330" s="147">
        <v>0.1</v>
      </c>
      <c r="AI330" s="147">
        <v>0.1</v>
      </c>
      <c r="AJ330" s="147">
        <v>0.1</v>
      </c>
      <c r="AK330" s="147">
        <v>0.1</v>
      </c>
      <c r="AL330" s="420">
        <v>0</v>
      </c>
      <c r="AM330" s="431">
        <f t="shared" si="176"/>
        <v>0</v>
      </c>
      <c r="AN330" s="385">
        <v>0</v>
      </c>
      <c r="AO330" s="237">
        <f t="shared" si="178"/>
        <v>0</v>
      </c>
      <c r="AP330" s="96">
        <v>0</v>
      </c>
      <c r="AQ330" s="431">
        <f t="shared" si="179"/>
        <v>0</v>
      </c>
      <c r="AR330" s="935">
        <v>0</v>
      </c>
      <c r="AS330" s="431">
        <f t="shared" si="180"/>
        <v>0</v>
      </c>
      <c r="AT330" s="385">
        <v>0</v>
      </c>
      <c r="AU330" s="431">
        <f t="shared" si="181"/>
        <v>0</v>
      </c>
      <c r="AV330" s="386">
        <v>0</v>
      </c>
      <c r="AW330" s="431">
        <f t="shared" si="182"/>
        <v>0</v>
      </c>
      <c r="AX330" s="386">
        <v>0</v>
      </c>
      <c r="AY330" s="431">
        <f t="shared" si="183"/>
        <v>0</v>
      </c>
      <c r="AZ330" s="386">
        <v>0</v>
      </c>
      <c r="BA330" s="431">
        <f t="shared" si="187"/>
        <v>0</v>
      </c>
      <c r="BB330" s="385">
        <v>0</v>
      </c>
      <c r="BC330" s="431">
        <f t="shared" si="188"/>
        <v>0</v>
      </c>
      <c r="BD330" s="386">
        <v>0</v>
      </c>
      <c r="BE330" s="431">
        <f t="shared" si="184"/>
        <v>0</v>
      </c>
      <c r="BF330" s="386">
        <v>0</v>
      </c>
      <c r="BG330" s="431">
        <f t="shared" si="185"/>
        <v>0</v>
      </c>
      <c r="BH330" s="385">
        <v>0</v>
      </c>
      <c r="BI330" s="445">
        <f t="shared" si="186"/>
        <v>0</v>
      </c>
      <c r="BJ330" s="77" t="s">
        <v>1812</v>
      </c>
      <c r="BK330" s="306"/>
      <c r="BL330" s="306" t="s">
        <v>1191</v>
      </c>
      <c r="BM330" s="306" t="s">
        <v>1812</v>
      </c>
    </row>
    <row r="331" spans="1:65" ht="14.25" customHeight="1">
      <c r="A331" s="493" t="s">
        <v>1623</v>
      </c>
      <c r="B331" s="130" t="s">
        <v>746</v>
      </c>
      <c r="C331" s="544" t="s">
        <v>87</v>
      </c>
      <c r="D331" s="549" t="s">
        <v>357</v>
      </c>
      <c r="E331" s="550" t="s">
        <v>357</v>
      </c>
      <c r="F331" s="966"/>
      <c r="G331" s="214">
        <v>2021</v>
      </c>
      <c r="H331" s="176" t="s">
        <v>1810</v>
      </c>
      <c r="I331" s="176" t="s">
        <v>174</v>
      </c>
      <c r="J331" s="330" t="s">
        <v>196</v>
      </c>
      <c r="K331" s="169" t="s">
        <v>218</v>
      </c>
      <c r="L331" s="176" t="s">
        <v>1188</v>
      </c>
      <c r="M331" s="327" t="s">
        <v>1189</v>
      </c>
      <c r="N331" s="55">
        <v>3.78</v>
      </c>
      <c r="O331" s="55">
        <v>3.78</v>
      </c>
      <c r="P331" s="55">
        <v>3.78</v>
      </c>
      <c r="Q331" s="55">
        <v>3.78</v>
      </c>
      <c r="R331" s="55">
        <v>3.78</v>
      </c>
      <c r="S331" s="55">
        <v>3.78</v>
      </c>
      <c r="T331" s="55">
        <v>3.78</v>
      </c>
      <c r="U331" s="55">
        <v>3.78</v>
      </c>
      <c r="V331" s="55">
        <v>3.78</v>
      </c>
      <c r="W331" s="55">
        <v>3.78</v>
      </c>
      <c r="X331" s="55">
        <v>3.78</v>
      </c>
      <c r="Y331" s="55">
        <v>3.78</v>
      </c>
      <c r="Z331" s="147">
        <v>0.1</v>
      </c>
      <c r="AA331" s="147">
        <v>0.1</v>
      </c>
      <c r="AB331" s="147">
        <v>0.1</v>
      </c>
      <c r="AC331" s="147">
        <v>0.1</v>
      </c>
      <c r="AD331" s="147">
        <v>0.1</v>
      </c>
      <c r="AE331" s="147">
        <v>0.1</v>
      </c>
      <c r="AF331" s="147">
        <v>0.1</v>
      </c>
      <c r="AG331" s="147">
        <v>0.1</v>
      </c>
      <c r="AH331" s="147">
        <v>0.1</v>
      </c>
      <c r="AI331" s="147">
        <v>0.1</v>
      </c>
      <c r="AJ331" s="147">
        <v>0.1</v>
      </c>
      <c r="AK331" s="147">
        <v>0.1</v>
      </c>
      <c r="AL331" s="420">
        <v>0</v>
      </c>
      <c r="AM331" s="431">
        <f t="shared" si="176"/>
        <v>0</v>
      </c>
      <c r="AN331" s="385">
        <v>0</v>
      </c>
      <c r="AO331" s="237">
        <f t="shared" si="178"/>
        <v>0</v>
      </c>
      <c r="AP331" s="96">
        <v>0</v>
      </c>
      <c r="AQ331" s="431">
        <f t="shared" si="179"/>
        <v>0</v>
      </c>
      <c r="AR331" s="935">
        <v>0</v>
      </c>
      <c r="AS331" s="431">
        <f t="shared" si="180"/>
        <v>0</v>
      </c>
      <c r="AT331" s="385">
        <v>0</v>
      </c>
      <c r="AU331" s="431">
        <f t="shared" si="181"/>
        <v>0</v>
      </c>
      <c r="AV331" s="386">
        <v>0</v>
      </c>
      <c r="AW331" s="431">
        <f t="shared" si="182"/>
        <v>0</v>
      </c>
      <c r="AX331" s="386">
        <v>0</v>
      </c>
      <c r="AY331" s="431">
        <f t="shared" si="183"/>
        <v>0</v>
      </c>
      <c r="AZ331" s="386">
        <v>384</v>
      </c>
      <c r="BA331" s="431">
        <f t="shared" si="187"/>
        <v>38.400000000000006</v>
      </c>
      <c r="BB331" s="385">
        <v>0</v>
      </c>
      <c r="BC331" s="431">
        <f t="shared" si="188"/>
        <v>0</v>
      </c>
      <c r="BD331" s="386">
        <v>0</v>
      </c>
      <c r="BE331" s="431">
        <f t="shared" si="184"/>
        <v>0</v>
      </c>
      <c r="BF331" s="386">
        <v>0</v>
      </c>
      <c r="BG331" s="431">
        <f t="shared" si="185"/>
        <v>0</v>
      </c>
      <c r="BH331" s="385">
        <v>0</v>
      </c>
      <c r="BI331" s="445">
        <f t="shared" si="186"/>
        <v>0</v>
      </c>
      <c r="BJ331" s="77" t="s">
        <v>1813</v>
      </c>
      <c r="BK331" s="306"/>
      <c r="BL331" s="306" t="s">
        <v>1242</v>
      </c>
      <c r="BM331" s="306" t="s">
        <v>1813</v>
      </c>
    </row>
    <row r="332" spans="1:65" ht="14.25" customHeight="1">
      <c r="A332" s="498" t="s">
        <v>1623</v>
      </c>
      <c r="B332" s="130" t="s">
        <v>746</v>
      </c>
      <c r="C332" s="544" t="s">
        <v>87</v>
      </c>
      <c r="D332" s="549" t="s">
        <v>357</v>
      </c>
      <c r="E332" s="550" t="s">
        <v>357</v>
      </c>
      <c r="F332" s="966"/>
      <c r="G332" s="214">
        <v>2021</v>
      </c>
      <c r="H332" s="176" t="s">
        <v>1810</v>
      </c>
      <c r="I332" s="176" t="s">
        <v>174</v>
      </c>
      <c r="J332" s="330" t="s">
        <v>196</v>
      </c>
      <c r="K332" s="169" t="s">
        <v>218</v>
      </c>
      <c r="L332" s="176" t="s">
        <v>1188</v>
      </c>
      <c r="M332" s="327" t="s">
        <v>1189</v>
      </c>
      <c r="N332" s="55">
        <v>3.78</v>
      </c>
      <c r="O332" s="55">
        <v>3.78</v>
      </c>
      <c r="P332" s="55">
        <v>3.78</v>
      </c>
      <c r="Q332" s="55">
        <v>3.78</v>
      </c>
      <c r="R332" s="55">
        <v>3.78</v>
      </c>
      <c r="S332" s="55">
        <v>3.78</v>
      </c>
      <c r="T332" s="55">
        <v>3.78</v>
      </c>
      <c r="U332" s="55">
        <v>3.78</v>
      </c>
      <c r="V332" s="55">
        <v>3.78</v>
      </c>
      <c r="W332" s="55">
        <v>3.78</v>
      </c>
      <c r="X332" s="55">
        <v>3.78</v>
      </c>
      <c r="Y332" s="55">
        <v>3.78</v>
      </c>
      <c r="Z332" s="147">
        <v>0.1</v>
      </c>
      <c r="AA332" s="147">
        <v>0.1</v>
      </c>
      <c r="AB332" s="147">
        <v>0.1</v>
      </c>
      <c r="AC332" s="147">
        <v>0.1</v>
      </c>
      <c r="AD332" s="147">
        <v>0.1</v>
      </c>
      <c r="AE332" s="147">
        <v>0.1</v>
      </c>
      <c r="AF332" s="147">
        <v>0.1</v>
      </c>
      <c r="AG332" s="147">
        <v>0.1</v>
      </c>
      <c r="AH332" s="147">
        <v>0.1</v>
      </c>
      <c r="AI332" s="147">
        <v>0.1</v>
      </c>
      <c r="AJ332" s="147">
        <v>0.1</v>
      </c>
      <c r="AK332" s="147">
        <v>0.1</v>
      </c>
      <c r="AL332" s="420">
        <v>0</v>
      </c>
      <c r="AM332" s="431">
        <f t="shared" si="176"/>
        <v>0</v>
      </c>
      <c r="AN332" s="385">
        <v>0</v>
      </c>
      <c r="AO332" s="237">
        <f t="shared" si="178"/>
        <v>0</v>
      </c>
      <c r="AP332" s="96">
        <v>0</v>
      </c>
      <c r="AQ332" s="431">
        <f t="shared" si="179"/>
        <v>0</v>
      </c>
      <c r="AR332" s="935">
        <v>0</v>
      </c>
      <c r="AS332" s="431">
        <f t="shared" si="180"/>
        <v>0</v>
      </c>
      <c r="AT332" s="385">
        <v>0</v>
      </c>
      <c r="AU332" s="431">
        <f t="shared" si="181"/>
        <v>0</v>
      </c>
      <c r="AV332" s="386">
        <v>2496</v>
      </c>
      <c r="AW332" s="431">
        <f t="shared" si="182"/>
        <v>249.60000000000002</v>
      </c>
      <c r="AX332" s="386">
        <v>1920</v>
      </c>
      <c r="AY332" s="431">
        <f t="shared" si="183"/>
        <v>192</v>
      </c>
      <c r="AZ332" s="386">
        <v>1152</v>
      </c>
      <c r="BA332" s="431">
        <f t="shared" si="187"/>
        <v>115.2</v>
      </c>
      <c r="BB332" s="385">
        <v>192</v>
      </c>
      <c r="BC332" s="431">
        <f t="shared" si="188"/>
        <v>19.200000000000003</v>
      </c>
      <c r="BD332" s="386">
        <v>0</v>
      </c>
      <c r="BE332" s="431">
        <f t="shared" si="184"/>
        <v>0</v>
      </c>
      <c r="BF332" s="386">
        <v>2000</v>
      </c>
      <c r="BG332" s="431">
        <f t="shared" si="185"/>
        <v>200</v>
      </c>
      <c r="BH332" s="385">
        <v>5000</v>
      </c>
      <c r="BI332" s="445">
        <f t="shared" si="186"/>
        <v>500</v>
      </c>
      <c r="BJ332" s="77" t="s">
        <v>1814</v>
      </c>
      <c r="BK332" s="306"/>
      <c r="BL332" s="306" t="s">
        <v>1194</v>
      </c>
      <c r="BM332" s="306" t="s">
        <v>1814</v>
      </c>
    </row>
    <row r="333" spans="1:65" ht="14.25" customHeight="1">
      <c r="A333" s="493" t="s">
        <v>1623</v>
      </c>
      <c r="B333" s="130" t="s">
        <v>746</v>
      </c>
      <c r="C333" s="544" t="s">
        <v>87</v>
      </c>
      <c r="D333" s="549" t="s">
        <v>357</v>
      </c>
      <c r="E333" s="550" t="s">
        <v>357</v>
      </c>
      <c r="F333" s="966"/>
      <c r="G333" s="214">
        <v>2021</v>
      </c>
      <c r="H333" s="176" t="s">
        <v>1815</v>
      </c>
      <c r="I333" s="176" t="s">
        <v>174</v>
      </c>
      <c r="J333" s="330" t="s">
        <v>196</v>
      </c>
      <c r="K333" s="169" t="s">
        <v>218</v>
      </c>
      <c r="L333" s="176" t="s">
        <v>1188</v>
      </c>
      <c r="M333" s="327" t="s">
        <v>1189</v>
      </c>
      <c r="N333" s="55">
        <v>3.92</v>
      </c>
      <c r="O333" s="55">
        <v>3.92</v>
      </c>
      <c r="P333" s="55">
        <v>3.92</v>
      </c>
      <c r="Q333" s="55">
        <v>3.92</v>
      </c>
      <c r="R333" s="55">
        <v>3.92</v>
      </c>
      <c r="S333" s="55">
        <v>3.92</v>
      </c>
      <c r="T333" s="55">
        <v>3.92</v>
      </c>
      <c r="U333" s="55">
        <v>3.92</v>
      </c>
      <c r="V333" s="55">
        <v>3.92</v>
      </c>
      <c r="W333" s="55">
        <v>3.92</v>
      </c>
      <c r="X333" s="55">
        <v>3.92</v>
      </c>
      <c r="Y333" s="55">
        <v>3.92</v>
      </c>
      <c r="Z333" s="147">
        <v>0.1</v>
      </c>
      <c r="AA333" s="147">
        <v>0.1</v>
      </c>
      <c r="AB333" s="147">
        <v>0.1</v>
      </c>
      <c r="AC333" s="147">
        <v>0.1</v>
      </c>
      <c r="AD333" s="147">
        <v>0.1</v>
      </c>
      <c r="AE333" s="147">
        <v>0.1</v>
      </c>
      <c r="AF333" s="147">
        <v>0.1</v>
      </c>
      <c r="AG333" s="147">
        <v>0.1</v>
      </c>
      <c r="AH333" s="147">
        <v>0.1</v>
      </c>
      <c r="AI333" s="147">
        <v>0.1</v>
      </c>
      <c r="AJ333" s="147">
        <v>0.1</v>
      </c>
      <c r="AK333" s="147">
        <v>0.1</v>
      </c>
      <c r="AL333" s="420">
        <v>0</v>
      </c>
      <c r="AM333" s="431">
        <f t="shared" si="176"/>
        <v>0</v>
      </c>
      <c r="AN333" s="385">
        <v>960</v>
      </c>
      <c r="AO333" s="237">
        <f t="shared" si="178"/>
        <v>96</v>
      </c>
      <c r="AP333" s="96">
        <v>0</v>
      </c>
      <c r="AQ333" s="431">
        <f t="shared" si="179"/>
        <v>0</v>
      </c>
      <c r="AR333" s="935">
        <v>0</v>
      </c>
      <c r="AS333" s="431">
        <f t="shared" si="180"/>
        <v>0</v>
      </c>
      <c r="AT333" s="385">
        <v>0</v>
      </c>
      <c r="AU333" s="431">
        <f t="shared" si="181"/>
        <v>0</v>
      </c>
      <c r="AV333" s="386">
        <v>0</v>
      </c>
      <c r="AW333" s="431">
        <f t="shared" si="182"/>
        <v>0</v>
      </c>
      <c r="AX333" s="386">
        <v>0</v>
      </c>
      <c r="AY333" s="431">
        <f t="shared" si="183"/>
        <v>0</v>
      </c>
      <c r="AZ333" s="386">
        <v>0</v>
      </c>
      <c r="BA333" s="431">
        <f t="shared" si="187"/>
        <v>0</v>
      </c>
      <c r="BB333" s="385">
        <v>0</v>
      </c>
      <c r="BC333" s="431">
        <f t="shared" si="188"/>
        <v>0</v>
      </c>
      <c r="BD333" s="386">
        <v>0</v>
      </c>
      <c r="BE333" s="431">
        <f t="shared" si="184"/>
        <v>0</v>
      </c>
      <c r="BF333" s="386"/>
      <c r="BG333" s="431">
        <f t="shared" si="185"/>
        <v>0</v>
      </c>
      <c r="BH333" s="385"/>
      <c r="BI333" s="445">
        <f t="shared" si="186"/>
        <v>0</v>
      </c>
      <c r="BJ333" s="77" t="s">
        <v>1816</v>
      </c>
      <c r="BK333" s="306" t="s">
        <v>1249</v>
      </c>
      <c r="BL333" s="306" t="s">
        <v>1191</v>
      </c>
      <c r="BM333" s="306" t="s">
        <v>1816</v>
      </c>
    </row>
    <row r="334" spans="1:65" ht="14.25" customHeight="1">
      <c r="A334" s="498" t="s">
        <v>1623</v>
      </c>
      <c r="B334" s="130" t="s">
        <v>746</v>
      </c>
      <c r="C334" s="544" t="s">
        <v>87</v>
      </c>
      <c r="D334" s="549" t="s">
        <v>357</v>
      </c>
      <c r="E334" s="550" t="s">
        <v>357</v>
      </c>
      <c r="F334" s="966"/>
      <c r="G334" s="214">
        <v>2021</v>
      </c>
      <c r="H334" s="176" t="s">
        <v>1815</v>
      </c>
      <c r="I334" s="176" t="s">
        <v>174</v>
      </c>
      <c r="J334" s="330" t="s">
        <v>196</v>
      </c>
      <c r="K334" s="169" t="s">
        <v>218</v>
      </c>
      <c r="L334" s="176" t="s">
        <v>1188</v>
      </c>
      <c r="M334" s="327" t="s">
        <v>1189</v>
      </c>
      <c r="N334" s="55">
        <v>3.92</v>
      </c>
      <c r="O334" s="55">
        <v>3.92</v>
      </c>
      <c r="P334" s="55">
        <v>3.92</v>
      </c>
      <c r="Q334" s="55">
        <v>3.92</v>
      </c>
      <c r="R334" s="55">
        <v>3.92</v>
      </c>
      <c r="S334" s="55">
        <v>3.92</v>
      </c>
      <c r="T334" s="55">
        <v>3.92</v>
      </c>
      <c r="U334" s="55">
        <v>3.92</v>
      </c>
      <c r="V334" s="55">
        <v>3.92</v>
      </c>
      <c r="W334" s="55">
        <v>3.92</v>
      </c>
      <c r="X334" s="55">
        <v>3.92</v>
      </c>
      <c r="Y334" s="55">
        <v>3.92</v>
      </c>
      <c r="Z334" s="147">
        <v>0.1</v>
      </c>
      <c r="AA334" s="147">
        <v>0.1</v>
      </c>
      <c r="AB334" s="147">
        <v>0.1</v>
      </c>
      <c r="AC334" s="147">
        <v>0.1</v>
      </c>
      <c r="AD334" s="147">
        <v>0.1</v>
      </c>
      <c r="AE334" s="147">
        <v>0.1</v>
      </c>
      <c r="AF334" s="147">
        <v>0.1</v>
      </c>
      <c r="AG334" s="147">
        <v>0.1</v>
      </c>
      <c r="AH334" s="147">
        <v>0.1</v>
      </c>
      <c r="AI334" s="147">
        <v>0.1</v>
      </c>
      <c r="AJ334" s="147">
        <v>0.1</v>
      </c>
      <c r="AK334" s="147">
        <v>0.1</v>
      </c>
      <c r="AL334" s="420">
        <v>0</v>
      </c>
      <c r="AM334" s="431">
        <f t="shared" si="176"/>
        <v>0</v>
      </c>
      <c r="AN334" s="385">
        <v>0</v>
      </c>
      <c r="AO334" s="237">
        <f t="shared" si="178"/>
        <v>0</v>
      </c>
      <c r="AP334" s="96">
        <v>0</v>
      </c>
      <c r="AQ334" s="431">
        <f t="shared" si="179"/>
        <v>0</v>
      </c>
      <c r="AR334" s="935">
        <v>0</v>
      </c>
      <c r="AS334" s="431">
        <f t="shared" si="180"/>
        <v>0</v>
      </c>
      <c r="AT334" s="385">
        <v>0</v>
      </c>
      <c r="AU334" s="431">
        <f t="shared" si="181"/>
        <v>0</v>
      </c>
      <c r="AV334" s="386">
        <v>0</v>
      </c>
      <c r="AW334" s="431">
        <f t="shared" si="182"/>
        <v>0</v>
      </c>
      <c r="AX334" s="386">
        <v>0</v>
      </c>
      <c r="AY334" s="431">
        <f t="shared" si="183"/>
        <v>0</v>
      </c>
      <c r="AZ334" s="386">
        <v>0</v>
      </c>
      <c r="BA334" s="431">
        <f t="shared" si="187"/>
        <v>0</v>
      </c>
      <c r="BB334" s="385">
        <v>0</v>
      </c>
      <c r="BC334" s="431">
        <f t="shared" si="188"/>
        <v>0</v>
      </c>
      <c r="BD334" s="386">
        <v>0</v>
      </c>
      <c r="BE334" s="431">
        <f t="shared" si="184"/>
        <v>0</v>
      </c>
      <c r="BF334" s="386"/>
      <c r="BG334" s="431">
        <f t="shared" si="185"/>
        <v>0</v>
      </c>
      <c r="BH334" s="385"/>
      <c r="BI334" s="445">
        <f t="shared" si="186"/>
        <v>0</v>
      </c>
      <c r="BJ334" s="77" t="s">
        <v>1817</v>
      </c>
      <c r="BK334" s="306" t="s">
        <v>1249</v>
      </c>
      <c r="BL334" s="306" t="s">
        <v>1242</v>
      </c>
      <c r="BM334" s="306" t="s">
        <v>1817</v>
      </c>
    </row>
    <row r="335" spans="1:65" ht="14.25" customHeight="1">
      <c r="A335" s="493" t="s">
        <v>1623</v>
      </c>
      <c r="B335" s="130" t="s">
        <v>746</v>
      </c>
      <c r="C335" s="544" t="s">
        <v>87</v>
      </c>
      <c r="D335" s="549" t="s">
        <v>357</v>
      </c>
      <c r="E335" s="550" t="s">
        <v>357</v>
      </c>
      <c r="F335" s="966"/>
      <c r="G335" s="214">
        <v>2021</v>
      </c>
      <c r="H335" s="176" t="s">
        <v>1815</v>
      </c>
      <c r="I335" s="176" t="s">
        <v>174</v>
      </c>
      <c r="J335" s="330" t="s">
        <v>196</v>
      </c>
      <c r="K335" s="169" t="s">
        <v>218</v>
      </c>
      <c r="L335" s="8" t="s">
        <v>1182</v>
      </c>
      <c r="M335" s="327" t="s">
        <v>1760</v>
      </c>
      <c r="N335" s="55">
        <v>3.37</v>
      </c>
      <c r="O335" s="55">
        <v>3.37</v>
      </c>
      <c r="P335" s="55">
        <v>3.37</v>
      </c>
      <c r="Q335" s="55">
        <v>3.37</v>
      </c>
      <c r="R335" s="55">
        <v>3.37</v>
      </c>
      <c r="S335" s="55">
        <v>3.37</v>
      </c>
      <c r="T335" s="55">
        <v>3.37</v>
      </c>
      <c r="U335" s="55">
        <v>3.37</v>
      </c>
      <c r="V335" s="55">
        <v>3.37</v>
      </c>
      <c r="W335" s="55">
        <v>3.37</v>
      </c>
      <c r="X335" s="55">
        <v>3.37</v>
      </c>
      <c r="Y335" s="55">
        <v>3.37</v>
      </c>
      <c r="Z335" s="147">
        <v>0.1</v>
      </c>
      <c r="AA335" s="147">
        <v>0.1</v>
      </c>
      <c r="AB335" s="147">
        <v>0.1</v>
      </c>
      <c r="AC335" s="147">
        <v>0.1</v>
      </c>
      <c r="AD335" s="147">
        <v>0.1</v>
      </c>
      <c r="AE335" s="147">
        <v>0.1</v>
      </c>
      <c r="AF335" s="147">
        <v>0.1</v>
      </c>
      <c r="AG335" s="147">
        <v>0.1</v>
      </c>
      <c r="AH335" s="147">
        <v>0.1</v>
      </c>
      <c r="AI335" s="147">
        <v>0.1</v>
      </c>
      <c r="AJ335" s="147">
        <v>0.1</v>
      </c>
      <c r="AK335" s="147">
        <v>0.1</v>
      </c>
      <c r="AL335" s="420">
        <v>14400</v>
      </c>
      <c r="AM335" s="431">
        <f t="shared" si="176"/>
        <v>1440</v>
      </c>
      <c r="AN335" s="385">
        <v>14400</v>
      </c>
      <c r="AO335" s="237">
        <f t="shared" si="178"/>
        <v>1440</v>
      </c>
      <c r="AP335" s="96">
        <v>19992</v>
      </c>
      <c r="AQ335" s="431">
        <f t="shared" si="179"/>
        <v>1999.2</v>
      </c>
      <c r="AR335" s="935">
        <v>42192</v>
      </c>
      <c r="AS335" s="431">
        <f t="shared" si="180"/>
        <v>4219.2</v>
      </c>
      <c r="AT335" s="385">
        <v>19992</v>
      </c>
      <c r="AU335" s="431">
        <f t="shared" si="181"/>
        <v>1999.2</v>
      </c>
      <c r="AV335" s="386">
        <v>20500</v>
      </c>
      <c r="AW335" s="431">
        <f t="shared" si="182"/>
        <v>2050</v>
      </c>
      <c r="AX335" s="386">
        <v>5004</v>
      </c>
      <c r="AY335" s="431">
        <f t="shared" si="183"/>
        <v>500.40000000000003</v>
      </c>
      <c r="AZ335" s="386">
        <v>10000</v>
      </c>
      <c r="BA335" s="431">
        <f t="shared" si="187"/>
        <v>1000</v>
      </c>
      <c r="BB335" s="385">
        <v>3000</v>
      </c>
      <c r="BC335" s="431">
        <f t="shared" si="188"/>
        <v>300</v>
      </c>
      <c r="BD335" s="386">
        <v>5000</v>
      </c>
      <c r="BE335" s="431">
        <f t="shared" si="184"/>
        <v>500</v>
      </c>
      <c r="BF335" s="386"/>
      <c r="BG335" s="431">
        <f t="shared" si="185"/>
        <v>0</v>
      </c>
      <c r="BH335" s="385"/>
      <c r="BI335" s="445">
        <f t="shared" si="186"/>
        <v>0</v>
      </c>
      <c r="BJ335" s="77" t="s">
        <v>1818</v>
      </c>
      <c r="BK335" s="306" t="s">
        <v>1249</v>
      </c>
      <c r="BL335" s="306" t="s">
        <v>1186</v>
      </c>
      <c r="BM335" s="306" t="s">
        <v>1818</v>
      </c>
    </row>
    <row r="336" spans="1:65" ht="14.25" customHeight="1">
      <c r="A336" s="498" t="s">
        <v>1623</v>
      </c>
      <c r="B336" s="130" t="s">
        <v>746</v>
      </c>
      <c r="C336" s="544" t="s">
        <v>87</v>
      </c>
      <c r="D336" s="549" t="s">
        <v>357</v>
      </c>
      <c r="E336" s="550" t="s">
        <v>357</v>
      </c>
      <c r="F336" s="966"/>
      <c r="G336" s="214">
        <v>2021</v>
      </c>
      <c r="H336" s="176" t="s">
        <v>1815</v>
      </c>
      <c r="I336" s="176" t="s">
        <v>174</v>
      </c>
      <c r="J336" s="330" t="s">
        <v>196</v>
      </c>
      <c r="K336" s="169" t="s">
        <v>218</v>
      </c>
      <c r="L336" s="176" t="s">
        <v>1188</v>
      </c>
      <c r="M336" s="327" t="s">
        <v>1189</v>
      </c>
      <c r="N336" s="55">
        <v>3.92</v>
      </c>
      <c r="O336" s="55">
        <v>3.92</v>
      </c>
      <c r="P336" s="55">
        <v>3.92</v>
      </c>
      <c r="Q336" s="55">
        <v>3.92</v>
      </c>
      <c r="R336" s="55">
        <v>3.92</v>
      </c>
      <c r="S336" s="55">
        <v>3.92</v>
      </c>
      <c r="T336" s="55">
        <v>3.92</v>
      </c>
      <c r="U336" s="55">
        <v>3.92</v>
      </c>
      <c r="V336" s="55">
        <v>3.92</v>
      </c>
      <c r="W336" s="55">
        <v>3.92</v>
      </c>
      <c r="X336" s="55">
        <v>3.92</v>
      </c>
      <c r="Y336" s="55">
        <v>3.92</v>
      </c>
      <c r="Z336" s="147">
        <v>0.1</v>
      </c>
      <c r="AA336" s="147">
        <v>0.1</v>
      </c>
      <c r="AB336" s="147">
        <v>0.1</v>
      </c>
      <c r="AC336" s="147">
        <v>0.1</v>
      </c>
      <c r="AD336" s="147">
        <v>0.1</v>
      </c>
      <c r="AE336" s="147">
        <v>0.1</v>
      </c>
      <c r="AF336" s="147">
        <v>0.1</v>
      </c>
      <c r="AG336" s="147">
        <v>0.1</v>
      </c>
      <c r="AH336" s="147">
        <v>0.1</v>
      </c>
      <c r="AI336" s="147">
        <v>0.1</v>
      </c>
      <c r="AJ336" s="147">
        <v>0.1</v>
      </c>
      <c r="AK336" s="147">
        <v>0.1</v>
      </c>
      <c r="AL336" s="420">
        <v>2496</v>
      </c>
      <c r="AM336" s="431">
        <f t="shared" si="176"/>
        <v>249.60000000000002</v>
      </c>
      <c r="AN336" s="385">
        <v>576</v>
      </c>
      <c r="AO336" s="237">
        <f t="shared" si="178"/>
        <v>57.6</v>
      </c>
      <c r="AP336" s="96">
        <v>3072</v>
      </c>
      <c r="AQ336" s="431">
        <f t="shared" si="179"/>
        <v>307.20000000000005</v>
      </c>
      <c r="AR336" s="935">
        <v>2112</v>
      </c>
      <c r="AS336" s="431">
        <f t="shared" si="180"/>
        <v>211.20000000000002</v>
      </c>
      <c r="AT336" s="385">
        <v>2688</v>
      </c>
      <c r="AU336" s="431">
        <f t="shared" si="181"/>
        <v>268.8</v>
      </c>
      <c r="AV336" s="386">
        <v>0</v>
      </c>
      <c r="AW336" s="431">
        <f t="shared" si="182"/>
        <v>0</v>
      </c>
      <c r="AX336" s="386">
        <v>192</v>
      </c>
      <c r="AY336" s="431">
        <f t="shared" si="183"/>
        <v>19.200000000000003</v>
      </c>
      <c r="AZ336" s="386">
        <v>0</v>
      </c>
      <c r="BA336" s="431">
        <f t="shared" si="187"/>
        <v>0</v>
      </c>
      <c r="BB336" s="385">
        <v>576</v>
      </c>
      <c r="BC336" s="431">
        <f t="shared" si="188"/>
        <v>57.6</v>
      </c>
      <c r="BD336" s="386">
        <v>960</v>
      </c>
      <c r="BE336" s="431">
        <f t="shared" si="184"/>
        <v>96</v>
      </c>
      <c r="BF336" s="386"/>
      <c r="BG336" s="431">
        <f t="shared" si="185"/>
        <v>0</v>
      </c>
      <c r="BH336" s="385"/>
      <c r="BI336" s="445">
        <f t="shared" si="186"/>
        <v>0</v>
      </c>
      <c r="BJ336" s="77" t="s">
        <v>1819</v>
      </c>
      <c r="BK336" s="306" t="s">
        <v>1249</v>
      </c>
      <c r="BL336" s="306" t="s">
        <v>1194</v>
      </c>
      <c r="BM336" s="306" t="s">
        <v>1819</v>
      </c>
    </row>
    <row r="337" spans="1:68" ht="14.25" customHeight="1">
      <c r="A337" s="493" t="s">
        <v>1623</v>
      </c>
      <c r="B337" s="130" t="s">
        <v>746</v>
      </c>
      <c r="C337" s="544" t="s">
        <v>87</v>
      </c>
      <c r="D337" s="549" t="s">
        <v>357</v>
      </c>
      <c r="E337" s="550" t="s">
        <v>357</v>
      </c>
      <c r="F337" s="966"/>
      <c r="G337" s="214">
        <v>2021</v>
      </c>
      <c r="H337" s="176" t="s">
        <v>1815</v>
      </c>
      <c r="I337" s="176" t="s">
        <v>174</v>
      </c>
      <c r="J337" s="330" t="s">
        <v>196</v>
      </c>
      <c r="K337" s="169" t="s">
        <v>218</v>
      </c>
      <c r="L337" s="176" t="s">
        <v>878</v>
      </c>
      <c r="M337" s="327" t="s">
        <v>1204</v>
      </c>
      <c r="N337" s="55">
        <v>3.96</v>
      </c>
      <c r="O337" s="55">
        <v>3.96</v>
      </c>
      <c r="P337" s="55">
        <v>3.96</v>
      </c>
      <c r="Q337" s="55">
        <v>3.96</v>
      </c>
      <c r="R337" s="55">
        <v>3.96</v>
      </c>
      <c r="S337" s="55">
        <v>3.96</v>
      </c>
      <c r="T337" s="55">
        <v>3.96</v>
      </c>
      <c r="U337" s="55">
        <v>3.96</v>
      </c>
      <c r="V337" s="55">
        <v>3.96</v>
      </c>
      <c r="W337" s="55">
        <v>3.96</v>
      </c>
      <c r="X337" s="55">
        <v>3.96</v>
      </c>
      <c r="Y337" s="55">
        <v>3.96</v>
      </c>
      <c r="Z337" s="147">
        <v>0.1</v>
      </c>
      <c r="AA337" s="147">
        <v>0.1</v>
      </c>
      <c r="AB337" s="147">
        <v>0.1</v>
      </c>
      <c r="AC337" s="147">
        <v>0.1</v>
      </c>
      <c r="AD337" s="147">
        <v>0.1</v>
      </c>
      <c r="AE337" s="147">
        <v>0.1</v>
      </c>
      <c r="AF337" s="147">
        <v>0.1</v>
      </c>
      <c r="AG337" s="147">
        <v>0.1</v>
      </c>
      <c r="AH337" s="147">
        <v>0.1</v>
      </c>
      <c r="AI337" s="147">
        <v>0.1</v>
      </c>
      <c r="AJ337" s="147">
        <v>0.1</v>
      </c>
      <c r="AK337" s="147">
        <v>0.1</v>
      </c>
      <c r="AL337" s="420">
        <v>0</v>
      </c>
      <c r="AM337" s="431">
        <f t="shared" si="176"/>
        <v>0</v>
      </c>
      <c r="AN337" s="385">
        <v>0</v>
      </c>
      <c r="AO337" s="237">
        <f t="shared" si="178"/>
        <v>0</v>
      </c>
      <c r="AP337" s="96">
        <v>0</v>
      </c>
      <c r="AQ337" s="431">
        <f t="shared" si="179"/>
        <v>0</v>
      </c>
      <c r="AR337" s="935">
        <v>0</v>
      </c>
      <c r="AS337" s="431">
        <f t="shared" si="180"/>
        <v>0</v>
      </c>
      <c r="AT337" s="385">
        <v>2880</v>
      </c>
      <c r="AU337" s="431">
        <f t="shared" si="181"/>
        <v>288</v>
      </c>
      <c r="AV337" s="386">
        <v>0</v>
      </c>
      <c r="AW337" s="431">
        <f t="shared" si="182"/>
        <v>0</v>
      </c>
      <c r="AX337" s="386">
        <v>0</v>
      </c>
      <c r="AY337" s="431">
        <f t="shared" si="183"/>
        <v>0</v>
      </c>
      <c r="AZ337" s="386">
        <v>1296</v>
      </c>
      <c r="BA337" s="431">
        <f t="shared" si="187"/>
        <v>129.6</v>
      </c>
      <c r="BB337" s="385">
        <v>5000</v>
      </c>
      <c r="BC337" s="431">
        <f t="shared" si="188"/>
        <v>500</v>
      </c>
      <c r="BD337" s="386">
        <v>6120</v>
      </c>
      <c r="BE337" s="431">
        <f t="shared" si="184"/>
        <v>612</v>
      </c>
      <c r="BF337" s="386"/>
      <c r="BG337" s="431">
        <f t="shared" si="185"/>
        <v>0</v>
      </c>
      <c r="BH337" s="385"/>
      <c r="BI337" s="445">
        <f t="shared" si="186"/>
        <v>0</v>
      </c>
      <c r="BJ337" s="77" t="s">
        <v>1816</v>
      </c>
      <c r="BK337" s="306" t="s">
        <v>1249</v>
      </c>
      <c r="BL337" s="306" t="s">
        <v>1191</v>
      </c>
      <c r="BM337" s="306" t="s">
        <v>1816</v>
      </c>
    </row>
    <row r="338" spans="1:68" ht="14.25" customHeight="1">
      <c r="A338" s="498" t="s">
        <v>1623</v>
      </c>
      <c r="B338" s="130" t="s">
        <v>746</v>
      </c>
      <c r="C338" s="544" t="s">
        <v>87</v>
      </c>
      <c r="D338" s="549" t="s">
        <v>357</v>
      </c>
      <c r="E338" s="550" t="s">
        <v>357</v>
      </c>
      <c r="F338" s="966"/>
      <c r="G338" s="214">
        <v>2021</v>
      </c>
      <c r="H338" s="176" t="s">
        <v>1815</v>
      </c>
      <c r="I338" s="176" t="s">
        <v>174</v>
      </c>
      <c r="J338" s="330" t="s">
        <v>196</v>
      </c>
      <c r="K338" s="169" t="s">
        <v>218</v>
      </c>
      <c r="L338" s="176" t="s">
        <v>878</v>
      </c>
      <c r="M338" s="327" t="s">
        <v>1204</v>
      </c>
      <c r="N338" s="55">
        <v>3.92</v>
      </c>
      <c r="O338" s="55">
        <v>3.92</v>
      </c>
      <c r="P338" s="55">
        <v>3.92</v>
      </c>
      <c r="Q338" s="55">
        <v>3.92</v>
      </c>
      <c r="R338" s="55">
        <v>3.92</v>
      </c>
      <c r="S338" s="55">
        <v>3.92</v>
      </c>
      <c r="T338" s="55">
        <v>3.92</v>
      </c>
      <c r="U338" s="55">
        <v>3.92</v>
      </c>
      <c r="V338" s="55">
        <v>3.92</v>
      </c>
      <c r="W338" s="55">
        <v>3.92</v>
      </c>
      <c r="X338" s="55">
        <v>3.92</v>
      </c>
      <c r="Y338" s="55">
        <v>3.92</v>
      </c>
      <c r="Z338" s="147">
        <v>0.1</v>
      </c>
      <c r="AA338" s="147">
        <v>0.1</v>
      </c>
      <c r="AB338" s="147">
        <v>0.1</v>
      </c>
      <c r="AC338" s="147">
        <v>0.1</v>
      </c>
      <c r="AD338" s="147">
        <v>0.1</v>
      </c>
      <c r="AE338" s="147">
        <v>0.1</v>
      </c>
      <c r="AF338" s="147">
        <v>0.1</v>
      </c>
      <c r="AG338" s="147">
        <v>0.1</v>
      </c>
      <c r="AH338" s="147">
        <v>0.1</v>
      </c>
      <c r="AI338" s="147">
        <v>0.1</v>
      </c>
      <c r="AJ338" s="147">
        <v>0.1</v>
      </c>
      <c r="AK338" s="147">
        <v>0.1</v>
      </c>
      <c r="AL338" s="420">
        <v>0</v>
      </c>
      <c r="AM338" s="431">
        <f t="shared" si="176"/>
        <v>0</v>
      </c>
      <c r="AN338" s="385">
        <v>0</v>
      </c>
      <c r="AO338" s="237">
        <f t="shared" si="178"/>
        <v>0</v>
      </c>
      <c r="AP338" s="96">
        <v>0</v>
      </c>
      <c r="AQ338" s="431">
        <f t="shared" si="179"/>
        <v>0</v>
      </c>
      <c r="AR338" s="935">
        <v>1440</v>
      </c>
      <c r="AS338" s="431">
        <f t="shared" si="180"/>
        <v>144</v>
      </c>
      <c r="AT338" s="385">
        <v>4320</v>
      </c>
      <c r="AU338" s="431">
        <f t="shared" si="181"/>
        <v>432</v>
      </c>
      <c r="AV338" s="386">
        <v>0</v>
      </c>
      <c r="AW338" s="431">
        <f t="shared" si="182"/>
        <v>0</v>
      </c>
      <c r="AX338" s="386">
        <v>0</v>
      </c>
      <c r="AY338" s="431">
        <f t="shared" si="183"/>
        <v>0</v>
      </c>
      <c r="AZ338" s="386">
        <v>0</v>
      </c>
      <c r="BA338" s="431">
        <f t="shared" si="187"/>
        <v>0</v>
      </c>
      <c r="BB338" s="385">
        <v>5000</v>
      </c>
      <c r="BC338" s="431">
        <f t="shared" si="188"/>
        <v>500</v>
      </c>
      <c r="BD338" s="386">
        <v>3912</v>
      </c>
      <c r="BE338" s="431">
        <f t="shared" si="184"/>
        <v>391.20000000000005</v>
      </c>
      <c r="BF338" s="386"/>
      <c r="BG338" s="431">
        <f t="shared" si="185"/>
        <v>0</v>
      </c>
      <c r="BH338" s="385"/>
      <c r="BI338" s="445">
        <f t="shared" si="186"/>
        <v>0</v>
      </c>
      <c r="BJ338" s="77" t="s">
        <v>1817</v>
      </c>
      <c r="BK338" s="306" t="s">
        <v>1249</v>
      </c>
      <c r="BL338" s="306" t="s">
        <v>1242</v>
      </c>
      <c r="BM338" s="306" t="s">
        <v>1817</v>
      </c>
    </row>
    <row r="339" spans="1:68" ht="14.25" customHeight="1">
      <c r="A339" s="493" t="s">
        <v>1623</v>
      </c>
      <c r="B339" s="130" t="s">
        <v>746</v>
      </c>
      <c r="C339" s="544" t="s">
        <v>87</v>
      </c>
      <c r="D339" s="549" t="s">
        <v>357</v>
      </c>
      <c r="E339" s="550" t="s">
        <v>357</v>
      </c>
      <c r="F339" s="966"/>
      <c r="G339" s="214">
        <v>2021</v>
      </c>
      <c r="H339" s="176" t="s">
        <v>527</v>
      </c>
      <c r="I339" s="176" t="s">
        <v>204</v>
      </c>
      <c r="J339" s="330" t="s">
        <v>196</v>
      </c>
      <c r="K339" s="169" t="s">
        <v>218</v>
      </c>
      <c r="L339" s="176" t="s">
        <v>1221</v>
      </c>
      <c r="M339" s="327" t="s">
        <v>1274</v>
      </c>
      <c r="N339" s="55">
        <v>5.93</v>
      </c>
      <c r="O339" s="55">
        <v>5.93</v>
      </c>
      <c r="P339" s="55">
        <v>5.93</v>
      </c>
      <c r="Q339" s="55">
        <v>5.93</v>
      </c>
      <c r="R339" s="55">
        <v>5.93</v>
      </c>
      <c r="S339" s="55">
        <v>5.93</v>
      </c>
      <c r="T339" s="55">
        <v>5.93</v>
      </c>
      <c r="U339" s="55">
        <v>5.93</v>
      </c>
      <c r="V339" s="55">
        <v>5.93</v>
      </c>
      <c r="W339" s="55">
        <v>5.93</v>
      </c>
      <c r="X339" s="55">
        <v>5.93</v>
      </c>
      <c r="Y339" s="55">
        <v>5.93</v>
      </c>
      <c r="Z339" s="147">
        <v>0.03</v>
      </c>
      <c r="AA339" s="147">
        <v>0.03</v>
      </c>
      <c r="AB339" s="147">
        <v>0.03</v>
      </c>
      <c r="AC339" s="147">
        <v>0.03</v>
      </c>
      <c r="AD339" s="147">
        <v>0.03</v>
      </c>
      <c r="AE339" s="147">
        <v>0.03</v>
      </c>
      <c r="AF339" s="147">
        <v>0.03</v>
      </c>
      <c r="AG339" s="147">
        <v>0.03</v>
      </c>
      <c r="AH339" s="147">
        <v>0.03</v>
      </c>
      <c r="AI339" s="147">
        <v>0.03</v>
      </c>
      <c r="AJ339" s="147">
        <v>0.03</v>
      </c>
      <c r="AK339" s="147">
        <v>0.03</v>
      </c>
      <c r="AL339" s="420">
        <v>0</v>
      </c>
      <c r="AM339" s="431">
        <f t="shared" si="176"/>
        <v>0</v>
      </c>
      <c r="AN339" s="385">
        <v>0</v>
      </c>
      <c r="AO339" s="237">
        <f t="shared" si="178"/>
        <v>0</v>
      </c>
      <c r="AP339" s="96">
        <v>0</v>
      </c>
      <c r="AQ339" s="431">
        <f t="shared" si="179"/>
        <v>0</v>
      </c>
      <c r="AR339" s="935">
        <v>0</v>
      </c>
      <c r="AS339" s="431">
        <f t="shared" si="180"/>
        <v>0</v>
      </c>
      <c r="AT339" s="385">
        <v>0</v>
      </c>
      <c r="AU339" s="431">
        <f t="shared" si="181"/>
        <v>0</v>
      </c>
      <c r="AV339" s="386">
        <v>0</v>
      </c>
      <c r="AW339" s="431">
        <f t="shared" si="182"/>
        <v>0</v>
      </c>
      <c r="AX339" s="386">
        <v>1440</v>
      </c>
      <c r="AY339" s="431">
        <f t="shared" si="183"/>
        <v>43.199999999999996</v>
      </c>
      <c r="AZ339" s="386">
        <v>2880</v>
      </c>
      <c r="BA339" s="431">
        <f t="shared" si="187"/>
        <v>86.399999999999991</v>
      </c>
      <c r="BB339" s="385">
        <v>0</v>
      </c>
      <c r="BC339" s="431">
        <f t="shared" si="188"/>
        <v>0</v>
      </c>
      <c r="BD339" s="386">
        <v>1440</v>
      </c>
      <c r="BE339" s="431">
        <f t="shared" si="184"/>
        <v>43.199999999999996</v>
      </c>
      <c r="BF339" s="386">
        <v>0</v>
      </c>
      <c r="BG339" s="431">
        <f t="shared" si="185"/>
        <v>0</v>
      </c>
      <c r="BH339" s="385">
        <v>0</v>
      </c>
      <c r="BI339" s="445">
        <f t="shared" si="186"/>
        <v>0</v>
      </c>
      <c r="BJ339" s="77" t="s">
        <v>1315</v>
      </c>
      <c r="BK339" s="599"/>
      <c r="BL339" s="599" t="s">
        <v>1191</v>
      </c>
      <c r="BM339" s="306" t="s">
        <v>1316</v>
      </c>
    </row>
    <row r="340" spans="1:68" ht="14.25" customHeight="1">
      <c r="A340" s="498" t="s">
        <v>1623</v>
      </c>
      <c r="B340" s="130" t="s">
        <v>746</v>
      </c>
      <c r="C340" s="544" t="s">
        <v>87</v>
      </c>
      <c r="D340" s="549" t="s">
        <v>357</v>
      </c>
      <c r="E340" s="550" t="s">
        <v>357</v>
      </c>
      <c r="F340" s="966"/>
      <c r="G340" s="214">
        <v>2021</v>
      </c>
      <c r="H340" s="176" t="s">
        <v>527</v>
      </c>
      <c r="I340" s="176" t="s">
        <v>204</v>
      </c>
      <c r="J340" s="330" t="s">
        <v>196</v>
      </c>
      <c r="K340" s="169" t="s">
        <v>218</v>
      </c>
      <c r="L340" s="176" t="s">
        <v>1188</v>
      </c>
      <c r="M340" s="327" t="s">
        <v>1189</v>
      </c>
      <c r="N340" s="55">
        <v>4.01</v>
      </c>
      <c r="O340" s="55">
        <v>4.01</v>
      </c>
      <c r="P340" s="55">
        <v>4.01</v>
      </c>
      <c r="Q340" s="55">
        <v>4.01</v>
      </c>
      <c r="R340" s="55">
        <v>4.01</v>
      </c>
      <c r="S340" s="55">
        <v>4.01</v>
      </c>
      <c r="T340" s="55">
        <v>4.01</v>
      </c>
      <c r="U340" s="55">
        <v>4.01</v>
      </c>
      <c r="V340" s="55">
        <v>4.01</v>
      </c>
      <c r="W340" s="55">
        <v>4.01</v>
      </c>
      <c r="X340" s="55">
        <v>4.01</v>
      </c>
      <c r="Y340" s="55">
        <v>4.01</v>
      </c>
      <c r="Z340" s="147">
        <v>0.03</v>
      </c>
      <c r="AA340" s="147">
        <v>0.03</v>
      </c>
      <c r="AB340" s="147">
        <v>0.03</v>
      </c>
      <c r="AC340" s="147">
        <v>0.03</v>
      </c>
      <c r="AD340" s="147">
        <v>0.03</v>
      </c>
      <c r="AE340" s="147">
        <v>0.03</v>
      </c>
      <c r="AF340" s="147">
        <v>0.03</v>
      </c>
      <c r="AG340" s="147">
        <v>0.03</v>
      </c>
      <c r="AH340" s="147">
        <v>0.03</v>
      </c>
      <c r="AI340" s="147">
        <v>0.03</v>
      </c>
      <c r="AJ340" s="147">
        <v>0.03</v>
      </c>
      <c r="AK340" s="147">
        <v>0.03</v>
      </c>
      <c r="AL340" s="420">
        <v>2880</v>
      </c>
      <c r="AM340" s="431">
        <f t="shared" si="176"/>
        <v>86.399999999999991</v>
      </c>
      <c r="AN340" s="385">
        <v>4320</v>
      </c>
      <c r="AO340" s="237">
        <f t="shared" si="178"/>
        <v>129.6</v>
      </c>
      <c r="AP340" s="96">
        <v>11520</v>
      </c>
      <c r="AQ340" s="431">
        <f t="shared" si="179"/>
        <v>345.59999999999997</v>
      </c>
      <c r="AR340" s="935">
        <v>0</v>
      </c>
      <c r="AS340" s="431">
        <f t="shared" si="180"/>
        <v>0</v>
      </c>
      <c r="AT340" s="385">
        <v>0</v>
      </c>
      <c r="AU340" s="431">
        <f t="shared" si="181"/>
        <v>0</v>
      </c>
      <c r="AV340" s="386">
        <v>1440</v>
      </c>
      <c r="AW340" s="431">
        <f t="shared" si="182"/>
        <v>43.199999999999996</v>
      </c>
      <c r="AX340" s="386">
        <v>1440</v>
      </c>
      <c r="AY340" s="431">
        <f t="shared" si="183"/>
        <v>43.199999999999996</v>
      </c>
      <c r="AZ340" s="386">
        <v>2880</v>
      </c>
      <c r="BA340" s="431">
        <f t="shared" si="187"/>
        <v>86.399999999999991</v>
      </c>
      <c r="BB340" s="385">
        <v>2880</v>
      </c>
      <c r="BC340" s="431">
        <f t="shared" si="188"/>
        <v>86.399999999999991</v>
      </c>
      <c r="BD340" s="386">
        <v>1440</v>
      </c>
      <c r="BE340" s="431">
        <f t="shared" si="184"/>
        <v>43.199999999999996</v>
      </c>
      <c r="BF340" s="386">
        <v>1440</v>
      </c>
      <c r="BG340" s="431">
        <f t="shared" si="185"/>
        <v>43.199999999999996</v>
      </c>
      <c r="BH340" s="386">
        <v>1440</v>
      </c>
      <c r="BI340" s="445">
        <f t="shared" si="186"/>
        <v>43.199999999999996</v>
      </c>
      <c r="BJ340" s="77" t="s">
        <v>798</v>
      </c>
      <c r="BK340" s="599"/>
      <c r="BL340" s="599" t="s">
        <v>1194</v>
      </c>
      <c r="BM340" s="306" t="s">
        <v>1316</v>
      </c>
    </row>
    <row r="341" spans="1:68" ht="14.25" customHeight="1">
      <c r="A341" s="493" t="s">
        <v>1623</v>
      </c>
      <c r="B341" s="130" t="s">
        <v>746</v>
      </c>
      <c r="C341" s="544" t="s">
        <v>87</v>
      </c>
      <c r="D341" s="549" t="s">
        <v>357</v>
      </c>
      <c r="E341" s="550" t="s">
        <v>357</v>
      </c>
      <c r="F341" s="966"/>
      <c r="G341" s="214">
        <v>2021</v>
      </c>
      <c r="H341" s="176" t="s">
        <v>799</v>
      </c>
      <c r="I341" s="176" t="s">
        <v>204</v>
      </c>
      <c r="J341" s="330" t="s">
        <v>196</v>
      </c>
      <c r="K341" s="169" t="s">
        <v>218</v>
      </c>
      <c r="L341" s="176" t="s">
        <v>1182</v>
      </c>
      <c r="M341" s="327" t="s">
        <v>1183</v>
      </c>
      <c r="N341" s="55">
        <v>1.5</v>
      </c>
      <c r="O341" s="55">
        <v>1.5</v>
      </c>
      <c r="P341" s="55">
        <v>1.5</v>
      </c>
      <c r="Q341" s="55">
        <v>1.5</v>
      </c>
      <c r="R341" s="55">
        <v>1.5</v>
      </c>
      <c r="S341" s="55">
        <v>1.5</v>
      </c>
      <c r="T341" s="55">
        <v>1.5</v>
      </c>
      <c r="U341" s="55">
        <v>1.5</v>
      </c>
      <c r="V341" s="55">
        <v>1.5</v>
      </c>
      <c r="W341" s="55">
        <v>1.5</v>
      </c>
      <c r="X341" s="55">
        <v>1.5</v>
      </c>
      <c r="Y341" s="55">
        <v>1.5</v>
      </c>
      <c r="Z341" s="147">
        <v>0.03</v>
      </c>
      <c r="AA341" s="147">
        <v>0.03</v>
      </c>
      <c r="AB341" s="147">
        <v>0.03</v>
      </c>
      <c r="AC341" s="147">
        <v>0.03</v>
      </c>
      <c r="AD341" s="147">
        <v>0.03</v>
      </c>
      <c r="AE341" s="147">
        <v>0.03</v>
      </c>
      <c r="AF341" s="147">
        <v>0.03</v>
      </c>
      <c r="AG341" s="147">
        <v>0.03</v>
      </c>
      <c r="AH341" s="147">
        <v>0.03</v>
      </c>
      <c r="AI341" s="147">
        <v>0.03</v>
      </c>
      <c r="AJ341" s="147">
        <v>0.03</v>
      </c>
      <c r="AK341" s="147">
        <v>0.03</v>
      </c>
      <c r="AL341" s="420">
        <v>0</v>
      </c>
      <c r="AM341" s="431">
        <f t="shared" si="176"/>
        <v>0</v>
      </c>
      <c r="AN341" s="385">
        <v>0</v>
      </c>
      <c r="AO341" s="237">
        <f t="shared" si="178"/>
        <v>0</v>
      </c>
      <c r="AP341" s="96">
        <v>0</v>
      </c>
      <c r="AQ341" s="431">
        <f t="shared" si="179"/>
        <v>0</v>
      </c>
      <c r="AR341" s="935">
        <v>0</v>
      </c>
      <c r="AS341" s="431">
        <f t="shared" si="180"/>
        <v>0</v>
      </c>
      <c r="AT341" s="385">
        <v>0</v>
      </c>
      <c r="AU341" s="431">
        <f t="shared" si="181"/>
        <v>0</v>
      </c>
      <c r="AV341" s="386">
        <v>0</v>
      </c>
      <c r="AW341" s="431">
        <f t="shared" si="182"/>
        <v>0</v>
      </c>
      <c r="AX341" s="386">
        <v>0</v>
      </c>
      <c r="AY341" s="431">
        <f t="shared" si="183"/>
        <v>0</v>
      </c>
      <c r="AZ341" s="386">
        <v>0</v>
      </c>
      <c r="BA341" s="431">
        <f t="shared" si="187"/>
        <v>0</v>
      </c>
      <c r="BB341" s="385">
        <v>0</v>
      </c>
      <c r="BC341" s="431">
        <f t="shared" si="188"/>
        <v>0</v>
      </c>
      <c r="BD341" s="386">
        <v>0</v>
      </c>
      <c r="BE341" s="431">
        <f t="shared" si="184"/>
        <v>0</v>
      </c>
      <c r="BF341" s="386">
        <v>0</v>
      </c>
      <c r="BG341" s="431">
        <f t="shared" si="185"/>
        <v>0</v>
      </c>
      <c r="BH341" s="385">
        <v>0</v>
      </c>
      <c r="BI341" s="445">
        <f t="shared" si="186"/>
        <v>0</v>
      </c>
      <c r="BJ341" s="77" t="s">
        <v>1317</v>
      </c>
      <c r="BK341" s="714"/>
      <c r="BL341" s="599" t="s">
        <v>1186</v>
      </c>
      <c r="BM341" s="306" t="s">
        <v>1317</v>
      </c>
    </row>
    <row r="342" spans="1:68" ht="14.25" customHeight="1">
      <c r="A342" s="498" t="s">
        <v>1623</v>
      </c>
      <c r="B342" s="130" t="s">
        <v>746</v>
      </c>
      <c r="C342" s="544" t="s">
        <v>87</v>
      </c>
      <c r="D342" s="549" t="s">
        <v>357</v>
      </c>
      <c r="E342" s="550" t="s">
        <v>357</v>
      </c>
      <c r="F342" s="966"/>
      <c r="G342" s="214">
        <v>2021</v>
      </c>
      <c r="H342" s="176" t="s">
        <v>799</v>
      </c>
      <c r="I342" s="176" t="s">
        <v>204</v>
      </c>
      <c r="J342" s="330" t="s">
        <v>196</v>
      </c>
      <c r="K342" s="169" t="s">
        <v>218</v>
      </c>
      <c r="L342" s="176" t="s">
        <v>1221</v>
      </c>
      <c r="M342" s="327" t="s">
        <v>1274</v>
      </c>
      <c r="N342" s="55">
        <v>2.83</v>
      </c>
      <c r="O342" s="55">
        <v>2.83</v>
      </c>
      <c r="P342" s="55">
        <v>2.83</v>
      </c>
      <c r="Q342" s="55">
        <v>2.83</v>
      </c>
      <c r="R342" s="55">
        <v>2.83</v>
      </c>
      <c r="S342" s="55">
        <v>2.83</v>
      </c>
      <c r="T342" s="55">
        <v>2.83</v>
      </c>
      <c r="U342" s="55">
        <v>2.83</v>
      </c>
      <c r="V342" s="55">
        <v>2.83</v>
      </c>
      <c r="W342" s="55">
        <v>2.83</v>
      </c>
      <c r="X342" s="55">
        <v>2.83</v>
      </c>
      <c r="Y342" s="55">
        <v>2.83</v>
      </c>
      <c r="Z342" s="147">
        <v>0.03</v>
      </c>
      <c r="AA342" s="147">
        <v>0.03</v>
      </c>
      <c r="AB342" s="147">
        <v>0.03</v>
      </c>
      <c r="AC342" s="147">
        <v>0.03</v>
      </c>
      <c r="AD342" s="147">
        <v>0.03</v>
      </c>
      <c r="AE342" s="147">
        <v>0.03</v>
      </c>
      <c r="AF342" s="147">
        <v>0.03</v>
      </c>
      <c r="AG342" s="147">
        <v>0.03</v>
      </c>
      <c r="AH342" s="147">
        <v>0.03</v>
      </c>
      <c r="AI342" s="147">
        <v>0.03</v>
      </c>
      <c r="AJ342" s="147">
        <v>0.03</v>
      </c>
      <c r="AK342" s="147">
        <v>0.03</v>
      </c>
      <c r="AL342" s="420">
        <v>0</v>
      </c>
      <c r="AM342" s="431">
        <f t="shared" si="176"/>
        <v>0</v>
      </c>
      <c r="AN342" s="385">
        <v>0</v>
      </c>
      <c r="AO342" s="237">
        <f t="shared" si="178"/>
        <v>0</v>
      </c>
      <c r="AP342" s="96">
        <v>0</v>
      </c>
      <c r="AQ342" s="431">
        <f t="shared" si="179"/>
        <v>0</v>
      </c>
      <c r="AR342" s="935">
        <v>0</v>
      </c>
      <c r="AS342" s="431">
        <f t="shared" si="180"/>
        <v>0</v>
      </c>
      <c r="AT342" s="385">
        <v>0</v>
      </c>
      <c r="AU342" s="431">
        <f t="shared" si="181"/>
        <v>0</v>
      </c>
      <c r="AV342" s="386">
        <v>0</v>
      </c>
      <c r="AW342" s="431">
        <f t="shared" si="182"/>
        <v>0</v>
      </c>
      <c r="AX342" s="386">
        <v>0</v>
      </c>
      <c r="AY342" s="431">
        <f t="shared" si="183"/>
        <v>0</v>
      </c>
      <c r="AZ342" s="386">
        <v>0</v>
      </c>
      <c r="BA342" s="431">
        <f t="shared" si="187"/>
        <v>0</v>
      </c>
      <c r="BB342" s="385">
        <v>0</v>
      </c>
      <c r="BC342" s="431">
        <f t="shared" si="188"/>
        <v>0</v>
      </c>
      <c r="BD342" s="386">
        <v>0</v>
      </c>
      <c r="BE342" s="431">
        <f t="shared" si="184"/>
        <v>0</v>
      </c>
      <c r="BF342" s="386">
        <v>0</v>
      </c>
      <c r="BG342" s="431">
        <f t="shared" si="185"/>
        <v>0</v>
      </c>
      <c r="BH342" s="385">
        <v>0</v>
      </c>
      <c r="BI342" s="445">
        <f t="shared" si="186"/>
        <v>0</v>
      </c>
      <c r="BJ342" s="77" t="s">
        <v>1318</v>
      </c>
      <c r="BK342" s="714"/>
      <c r="BL342" s="599" t="s">
        <v>1191</v>
      </c>
      <c r="BM342" s="306" t="s">
        <v>1318</v>
      </c>
    </row>
    <row r="343" spans="1:68" ht="14.25" customHeight="1">
      <c r="A343" s="493" t="s">
        <v>1623</v>
      </c>
      <c r="B343" s="130" t="s">
        <v>746</v>
      </c>
      <c r="C343" s="544" t="s">
        <v>87</v>
      </c>
      <c r="D343" s="549" t="s">
        <v>357</v>
      </c>
      <c r="E343" s="550" t="s">
        <v>357</v>
      </c>
      <c r="F343" s="966"/>
      <c r="G343" s="214">
        <v>2021</v>
      </c>
      <c r="H343" s="176" t="s">
        <v>799</v>
      </c>
      <c r="I343" s="176" t="s">
        <v>204</v>
      </c>
      <c r="J343" s="330" t="s">
        <v>196</v>
      </c>
      <c r="K343" s="169" t="s">
        <v>218</v>
      </c>
      <c r="L343" s="176" t="s">
        <v>1188</v>
      </c>
      <c r="M343" s="327" t="s">
        <v>1189</v>
      </c>
      <c r="N343" s="55">
        <v>1.8</v>
      </c>
      <c r="O343" s="55">
        <v>1.8</v>
      </c>
      <c r="P343" s="55">
        <v>1.8</v>
      </c>
      <c r="Q343" s="55">
        <v>1.8</v>
      </c>
      <c r="R343" s="55">
        <v>1.8</v>
      </c>
      <c r="S343" s="55">
        <v>1.8</v>
      </c>
      <c r="T343" s="55">
        <v>1.8</v>
      </c>
      <c r="U343" s="55">
        <v>1.8</v>
      </c>
      <c r="V343" s="55">
        <v>1.8</v>
      </c>
      <c r="W343" s="55">
        <v>1.8</v>
      </c>
      <c r="X343" s="55">
        <v>1.8</v>
      </c>
      <c r="Y343" s="55">
        <v>1.8</v>
      </c>
      <c r="Z343" s="147">
        <v>0.03</v>
      </c>
      <c r="AA343" s="147">
        <v>0.03</v>
      </c>
      <c r="AB343" s="147">
        <v>0.03</v>
      </c>
      <c r="AC343" s="147">
        <v>0.03</v>
      </c>
      <c r="AD343" s="147">
        <v>0.03</v>
      </c>
      <c r="AE343" s="147">
        <v>0.03</v>
      </c>
      <c r="AF343" s="147">
        <v>0.03</v>
      </c>
      <c r="AG343" s="147">
        <v>0.03</v>
      </c>
      <c r="AH343" s="147">
        <v>0.03</v>
      </c>
      <c r="AI343" s="147">
        <v>0.03</v>
      </c>
      <c r="AJ343" s="147">
        <v>0.03</v>
      </c>
      <c r="AK343" s="147">
        <v>0.03</v>
      </c>
      <c r="AL343" s="420">
        <v>25920</v>
      </c>
      <c r="AM343" s="431">
        <f t="shared" si="176"/>
        <v>777.6</v>
      </c>
      <c r="AN343" s="385">
        <v>12960</v>
      </c>
      <c r="AO343" s="237">
        <f t="shared" si="178"/>
        <v>388.8</v>
      </c>
      <c r="AP343" s="96">
        <v>25920</v>
      </c>
      <c r="AQ343" s="431">
        <f t="shared" si="179"/>
        <v>777.6</v>
      </c>
      <c r="AR343" s="935">
        <v>28800</v>
      </c>
      <c r="AS343" s="431">
        <f t="shared" si="180"/>
        <v>864</v>
      </c>
      <c r="AT343" s="385">
        <v>8640</v>
      </c>
      <c r="AU343" s="431">
        <f t="shared" si="181"/>
        <v>259.2</v>
      </c>
      <c r="AV343" s="386">
        <v>0</v>
      </c>
      <c r="AW343" s="431">
        <f t="shared" si="182"/>
        <v>0</v>
      </c>
      <c r="AX343" s="386">
        <v>1000</v>
      </c>
      <c r="AY343" s="431">
        <f t="shared" si="183"/>
        <v>30</v>
      </c>
      <c r="AZ343" s="386">
        <v>1000</v>
      </c>
      <c r="BA343" s="431">
        <f t="shared" si="187"/>
        <v>30</v>
      </c>
      <c r="BB343" s="386">
        <v>1000</v>
      </c>
      <c r="BC343" s="431">
        <f t="shared" si="188"/>
        <v>30</v>
      </c>
      <c r="BD343" s="386">
        <v>1000</v>
      </c>
      <c r="BE343" s="431">
        <f t="shared" si="184"/>
        <v>30</v>
      </c>
      <c r="BF343" s="386">
        <v>0</v>
      </c>
      <c r="BG343" s="431">
        <f t="shared" si="185"/>
        <v>0</v>
      </c>
      <c r="BH343" s="386">
        <v>0</v>
      </c>
      <c r="BI343" s="445">
        <f t="shared" si="186"/>
        <v>0</v>
      </c>
      <c r="BJ343" s="77" t="s">
        <v>1318</v>
      </c>
      <c r="BK343" s="714"/>
      <c r="BL343" s="599" t="s">
        <v>1194</v>
      </c>
      <c r="BM343" s="306" t="s">
        <v>1318</v>
      </c>
    </row>
    <row r="344" spans="1:68" ht="14.25" customHeight="1">
      <c r="A344" s="498" t="s">
        <v>1623</v>
      </c>
      <c r="B344" s="130" t="s">
        <v>746</v>
      </c>
      <c r="C344" s="544" t="s">
        <v>87</v>
      </c>
      <c r="D344" s="549" t="s">
        <v>357</v>
      </c>
      <c r="E344" s="550" t="s">
        <v>357</v>
      </c>
      <c r="F344" s="966"/>
      <c r="G344" s="214">
        <v>2021</v>
      </c>
      <c r="H344" s="176" t="s">
        <v>799</v>
      </c>
      <c r="I344" s="176" t="s">
        <v>204</v>
      </c>
      <c r="J344" s="330" t="s">
        <v>196</v>
      </c>
      <c r="K344" s="169" t="s">
        <v>218</v>
      </c>
      <c r="L344" s="176" t="s">
        <v>1029</v>
      </c>
      <c r="M344" s="327" t="s">
        <v>1204</v>
      </c>
      <c r="N344" s="55">
        <v>1.8</v>
      </c>
      <c r="O344" s="55">
        <v>1.8</v>
      </c>
      <c r="P344" s="55">
        <v>1.8</v>
      </c>
      <c r="Q344" s="55">
        <v>1.8</v>
      </c>
      <c r="R344" s="55">
        <v>1.8</v>
      </c>
      <c r="S344" s="55">
        <v>1.8</v>
      </c>
      <c r="T344" s="55">
        <v>1.8</v>
      </c>
      <c r="U344" s="55">
        <v>1.8</v>
      </c>
      <c r="V344" s="55">
        <v>1.8</v>
      </c>
      <c r="W344" s="55">
        <v>1.8</v>
      </c>
      <c r="X344" s="55">
        <v>1.8</v>
      </c>
      <c r="Y344" s="55">
        <v>1.8</v>
      </c>
      <c r="Z344" s="147">
        <v>0.03</v>
      </c>
      <c r="AA344" s="147">
        <v>0.03</v>
      </c>
      <c r="AB344" s="147">
        <v>0.03</v>
      </c>
      <c r="AC344" s="147">
        <v>0.03</v>
      </c>
      <c r="AD344" s="147">
        <v>0.03</v>
      </c>
      <c r="AE344" s="147">
        <v>0.03</v>
      </c>
      <c r="AF344" s="147">
        <v>0.03</v>
      </c>
      <c r="AG344" s="147">
        <v>0.03</v>
      </c>
      <c r="AH344" s="147">
        <v>0.03</v>
      </c>
      <c r="AI344" s="147">
        <v>0.03</v>
      </c>
      <c r="AJ344" s="147">
        <v>0.03</v>
      </c>
      <c r="AK344" s="147">
        <v>0.03</v>
      </c>
      <c r="AL344" s="420">
        <v>0</v>
      </c>
      <c r="AM344" s="431">
        <f t="shared" si="176"/>
        <v>0</v>
      </c>
      <c r="AN344" s="385">
        <v>0</v>
      </c>
      <c r="AO344" s="237">
        <f t="shared" si="178"/>
        <v>0</v>
      </c>
      <c r="AP344" s="96">
        <v>24480</v>
      </c>
      <c r="AQ344" s="431">
        <f t="shared" si="179"/>
        <v>734.4</v>
      </c>
      <c r="AR344" s="935">
        <v>5760</v>
      </c>
      <c r="AS344" s="431">
        <f t="shared" si="180"/>
        <v>172.79999999999998</v>
      </c>
      <c r="AT344" s="385">
        <v>4320</v>
      </c>
      <c r="AU344" s="431">
        <f t="shared" si="181"/>
        <v>129.6</v>
      </c>
      <c r="AV344" s="386">
        <v>0</v>
      </c>
      <c r="AW344" s="431">
        <f t="shared" si="182"/>
        <v>0</v>
      </c>
      <c r="AX344" s="386">
        <v>0</v>
      </c>
      <c r="AY344" s="431">
        <f t="shared" si="183"/>
        <v>0</v>
      </c>
      <c r="AZ344" s="386">
        <v>1000</v>
      </c>
      <c r="BA344" s="431">
        <f t="shared" si="187"/>
        <v>30</v>
      </c>
      <c r="BB344" s="386">
        <v>1000</v>
      </c>
      <c r="BC344" s="431">
        <f t="shared" si="188"/>
        <v>30</v>
      </c>
      <c r="BD344" s="386">
        <v>1000</v>
      </c>
      <c r="BE344" s="431">
        <f t="shared" si="184"/>
        <v>30</v>
      </c>
      <c r="BF344" s="386">
        <v>0</v>
      </c>
      <c r="BG344" s="431">
        <f t="shared" si="185"/>
        <v>0</v>
      </c>
      <c r="BH344" s="385">
        <v>0</v>
      </c>
      <c r="BI344" s="445">
        <f t="shared" si="186"/>
        <v>0</v>
      </c>
      <c r="BJ344" s="77" t="s">
        <v>1318</v>
      </c>
      <c r="BK344" s="714"/>
      <c r="BL344" s="599" t="s">
        <v>1191</v>
      </c>
      <c r="BM344" s="306" t="s">
        <v>1318</v>
      </c>
    </row>
    <row r="345" spans="1:68" ht="14.25" customHeight="1">
      <c r="A345" s="493" t="s">
        <v>1623</v>
      </c>
      <c r="B345" s="130" t="s">
        <v>746</v>
      </c>
      <c r="C345" s="544" t="s">
        <v>87</v>
      </c>
      <c r="D345" s="549" t="s">
        <v>357</v>
      </c>
      <c r="E345" s="550" t="s">
        <v>357</v>
      </c>
      <c r="F345" s="966"/>
      <c r="G345" s="214">
        <v>2021</v>
      </c>
      <c r="H345" s="176" t="s">
        <v>799</v>
      </c>
      <c r="I345" s="176" t="s">
        <v>204</v>
      </c>
      <c r="J345" s="330" t="s">
        <v>196</v>
      </c>
      <c r="K345" s="169" t="s">
        <v>218</v>
      </c>
      <c r="L345" s="176" t="s">
        <v>1221</v>
      </c>
      <c r="M345" s="327" t="s">
        <v>1274</v>
      </c>
      <c r="N345" s="55">
        <v>284.57</v>
      </c>
      <c r="O345" s="55">
        <v>284.57</v>
      </c>
      <c r="P345" s="55">
        <v>284.57</v>
      </c>
      <c r="Q345" s="55">
        <v>284.57</v>
      </c>
      <c r="R345" s="55">
        <v>284.57</v>
      </c>
      <c r="S345" s="55">
        <v>284.57</v>
      </c>
      <c r="T345" s="55">
        <v>284.57</v>
      </c>
      <c r="U345" s="55">
        <v>284.57</v>
      </c>
      <c r="V345" s="55">
        <v>284.57</v>
      </c>
      <c r="W345" s="55">
        <v>284.57</v>
      </c>
      <c r="X345" s="55">
        <v>284.57</v>
      </c>
      <c r="Y345" s="55">
        <v>284.57</v>
      </c>
      <c r="Z345" s="147">
        <v>3.6</v>
      </c>
      <c r="AA345" s="147">
        <v>3.6</v>
      </c>
      <c r="AB345" s="147">
        <v>3.6</v>
      </c>
      <c r="AC345" s="147">
        <v>3.6</v>
      </c>
      <c r="AD345" s="147">
        <v>3.6</v>
      </c>
      <c r="AE345" s="147">
        <v>3.6</v>
      </c>
      <c r="AF345" s="147">
        <v>3.6</v>
      </c>
      <c r="AG345" s="147">
        <v>3.6</v>
      </c>
      <c r="AH345" s="147">
        <v>3.6</v>
      </c>
      <c r="AI345" s="147">
        <v>3.6</v>
      </c>
      <c r="AJ345" s="147">
        <v>3.6</v>
      </c>
      <c r="AK345" s="147">
        <v>3.6</v>
      </c>
      <c r="AL345" s="420">
        <v>1</v>
      </c>
      <c r="AM345" s="431">
        <f t="shared" si="176"/>
        <v>3.6</v>
      </c>
      <c r="AN345" s="385">
        <v>0</v>
      </c>
      <c r="AO345" s="237">
        <f t="shared" si="178"/>
        <v>0</v>
      </c>
      <c r="AP345" s="96">
        <v>0</v>
      </c>
      <c r="AQ345" s="431">
        <f t="shared" si="179"/>
        <v>0</v>
      </c>
      <c r="AR345" s="935">
        <v>0</v>
      </c>
      <c r="AS345" s="431">
        <f t="shared" si="180"/>
        <v>0</v>
      </c>
      <c r="AT345" s="385">
        <v>1</v>
      </c>
      <c r="AU345" s="431">
        <f t="shared" si="181"/>
        <v>3.6</v>
      </c>
      <c r="AV345" s="386">
        <v>0</v>
      </c>
      <c r="AW345" s="431">
        <f t="shared" si="182"/>
        <v>0</v>
      </c>
      <c r="AX345" s="386">
        <v>0</v>
      </c>
      <c r="AY345" s="431">
        <f t="shared" si="183"/>
        <v>0</v>
      </c>
      <c r="AZ345" s="386">
        <v>0</v>
      </c>
      <c r="BA345" s="431">
        <f t="shared" si="187"/>
        <v>0</v>
      </c>
      <c r="BB345" s="385">
        <v>0</v>
      </c>
      <c r="BC345" s="431">
        <f t="shared" si="188"/>
        <v>0</v>
      </c>
      <c r="BD345" s="386">
        <v>0</v>
      </c>
      <c r="BE345" s="431">
        <f t="shared" si="184"/>
        <v>0</v>
      </c>
      <c r="BF345" s="386">
        <v>0</v>
      </c>
      <c r="BG345" s="431">
        <f t="shared" si="185"/>
        <v>0</v>
      </c>
      <c r="BH345" s="385">
        <v>0</v>
      </c>
      <c r="BI345" s="445">
        <f t="shared" si="186"/>
        <v>0</v>
      </c>
      <c r="BJ345" s="77" t="s">
        <v>1319</v>
      </c>
      <c r="BK345" s="599" t="s">
        <v>1288</v>
      </c>
      <c r="BL345" s="599" t="s">
        <v>1191</v>
      </c>
      <c r="BM345" s="306" t="s">
        <v>1319</v>
      </c>
    </row>
    <row r="346" spans="1:68" ht="14.25" customHeight="1">
      <c r="A346" s="498" t="s">
        <v>1623</v>
      </c>
      <c r="B346" s="130" t="s">
        <v>746</v>
      </c>
      <c r="C346" s="544" t="s">
        <v>87</v>
      </c>
      <c r="D346" s="549" t="s">
        <v>357</v>
      </c>
      <c r="E346" s="550" t="s">
        <v>357</v>
      </c>
      <c r="F346" s="966"/>
      <c r="G346" s="214">
        <v>2021</v>
      </c>
      <c r="H346" s="176" t="s">
        <v>799</v>
      </c>
      <c r="I346" s="176" t="s">
        <v>204</v>
      </c>
      <c r="J346" s="330" t="s">
        <v>196</v>
      </c>
      <c r="K346" s="169" t="s">
        <v>218</v>
      </c>
      <c r="L346" s="176" t="s">
        <v>1188</v>
      </c>
      <c r="M346" s="327" t="s">
        <v>1189</v>
      </c>
      <c r="N346" s="55">
        <v>170.24</v>
      </c>
      <c r="O346" s="55">
        <v>170.24</v>
      </c>
      <c r="P346" s="55">
        <v>170.24</v>
      </c>
      <c r="Q346" s="55">
        <v>170.24</v>
      </c>
      <c r="R346" s="55">
        <v>170.24</v>
      </c>
      <c r="S346" s="55">
        <v>170.24</v>
      </c>
      <c r="T346" s="55">
        <v>170.24</v>
      </c>
      <c r="U346" s="55">
        <v>170.24</v>
      </c>
      <c r="V346" s="55">
        <v>170.24</v>
      </c>
      <c r="W346" s="55">
        <v>170.24</v>
      </c>
      <c r="X346" s="55">
        <v>170.24</v>
      </c>
      <c r="Y346" s="55">
        <v>170.24</v>
      </c>
      <c r="Z346" s="147">
        <v>3.6</v>
      </c>
      <c r="AA346" s="147">
        <v>3.6</v>
      </c>
      <c r="AB346" s="147">
        <v>3.6</v>
      </c>
      <c r="AC346" s="147">
        <v>3.6</v>
      </c>
      <c r="AD346" s="147">
        <v>3.6</v>
      </c>
      <c r="AE346" s="147">
        <v>3.6</v>
      </c>
      <c r="AF346" s="147">
        <v>3.6</v>
      </c>
      <c r="AG346" s="147">
        <v>3.6</v>
      </c>
      <c r="AH346" s="147">
        <v>3.6</v>
      </c>
      <c r="AI346" s="147">
        <v>3.6</v>
      </c>
      <c r="AJ346" s="147">
        <v>3.6</v>
      </c>
      <c r="AK346" s="147">
        <v>3.6</v>
      </c>
      <c r="AL346" s="420">
        <v>1440</v>
      </c>
      <c r="AM346" s="431">
        <f t="shared" si="176"/>
        <v>5184</v>
      </c>
      <c r="AN346" s="385">
        <v>1440</v>
      </c>
      <c r="AO346" s="237">
        <f t="shared" si="178"/>
        <v>5184</v>
      </c>
      <c r="AP346" s="96">
        <v>0</v>
      </c>
      <c r="AQ346" s="431">
        <f t="shared" si="179"/>
        <v>0</v>
      </c>
      <c r="AR346" s="935">
        <v>0</v>
      </c>
      <c r="AS346" s="431">
        <f t="shared" si="180"/>
        <v>0</v>
      </c>
      <c r="AT346" s="385">
        <v>0</v>
      </c>
      <c r="AU346" s="431">
        <f t="shared" si="181"/>
        <v>0</v>
      </c>
      <c r="AV346" s="386">
        <f>5760/120</f>
        <v>48</v>
      </c>
      <c r="AW346" s="431">
        <f t="shared" si="182"/>
        <v>172.8</v>
      </c>
      <c r="AX346" s="386">
        <v>0</v>
      </c>
      <c r="AY346" s="431">
        <f t="shared" si="183"/>
        <v>0</v>
      </c>
      <c r="AZ346" s="386">
        <v>0</v>
      </c>
      <c r="BA346" s="431">
        <f t="shared" si="187"/>
        <v>0</v>
      </c>
      <c r="BB346" s="385">
        <v>0</v>
      </c>
      <c r="BC346" s="431">
        <f t="shared" si="188"/>
        <v>0</v>
      </c>
      <c r="BD346" s="386">
        <v>0</v>
      </c>
      <c r="BE346" s="431">
        <f t="shared" si="184"/>
        <v>0</v>
      </c>
      <c r="BF346" s="386">
        <v>0</v>
      </c>
      <c r="BG346" s="431">
        <f t="shared" si="185"/>
        <v>0</v>
      </c>
      <c r="BH346" s="385">
        <v>0</v>
      </c>
      <c r="BI346" s="445">
        <f t="shared" si="186"/>
        <v>0</v>
      </c>
      <c r="BJ346" s="77" t="s">
        <v>1319</v>
      </c>
      <c r="BK346" s="599" t="s">
        <v>1288</v>
      </c>
      <c r="BL346" s="599" t="s">
        <v>1194</v>
      </c>
      <c r="BM346" s="306" t="s">
        <v>1319</v>
      </c>
    </row>
    <row r="347" spans="1:68" ht="14.25" customHeight="1">
      <c r="A347" s="493" t="s">
        <v>1623</v>
      </c>
      <c r="B347" s="130" t="s">
        <v>746</v>
      </c>
      <c r="C347" s="544" t="s">
        <v>87</v>
      </c>
      <c r="D347" s="549" t="s">
        <v>357</v>
      </c>
      <c r="E347" s="550" t="s">
        <v>357</v>
      </c>
      <c r="F347" s="966"/>
      <c r="G347" s="214">
        <v>2021</v>
      </c>
      <c r="H347" s="176" t="s">
        <v>801</v>
      </c>
      <c r="I347" s="176" t="s">
        <v>1755</v>
      </c>
      <c r="J347" s="330" t="s">
        <v>196</v>
      </c>
      <c r="K347" s="169" t="s">
        <v>218</v>
      </c>
      <c r="L347" s="176" t="s">
        <v>1217</v>
      </c>
      <c r="M347" s="327" t="s">
        <v>1274</v>
      </c>
      <c r="N347" s="55">
        <v>6.95</v>
      </c>
      <c r="O347" s="55">
        <v>6.95</v>
      </c>
      <c r="P347" s="55">
        <v>6.95</v>
      </c>
      <c r="Q347" s="55">
        <v>6.95</v>
      </c>
      <c r="R347" s="55">
        <v>6.95</v>
      </c>
      <c r="S347" s="55">
        <v>6.95</v>
      </c>
      <c r="T347" s="55">
        <v>6.95</v>
      </c>
      <c r="U347" s="55">
        <v>6.95</v>
      </c>
      <c r="V347" s="55">
        <v>6.95</v>
      </c>
      <c r="W347" s="55">
        <v>6.95</v>
      </c>
      <c r="X347" s="55">
        <v>6.95</v>
      </c>
      <c r="Y347" s="55">
        <v>6.95</v>
      </c>
      <c r="Z347" s="147">
        <v>0.33</v>
      </c>
      <c r="AA347" s="147">
        <v>0.33</v>
      </c>
      <c r="AB347" s="147">
        <v>0.33</v>
      </c>
      <c r="AC347" s="147">
        <v>0.33</v>
      </c>
      <c r="AD347" s="147">
        <v>0.33</v>
      </c>
      <c r="AE347" s="147">
        <v>0.33</v>
      </c>
      <c r="AF347" s="147">
        <v>0.33</v>
      </c>
      <c r="AG347" s="147">
        <v>0.33</v>
      </c>
      <c r="AH347" s="147">
        <v>0.33</v>
      </c>
      <c r="AI347" s="147">
        <v>0.33</v>
      </c>
      <c r="AJ347" s="147">
        <v>0.33</v>
      </c>
      <c r="AK347" s="147">
        <v>0.33</v>
      </c>
      <c r="AL347" s="420">
        <v>0</v>
      </c>
      <c r="AM347" s="431">
        <f t="shared" si="176"/>
        <v>0</v>
      </c>
      <c r="AN347" s="385">
        <v>0</v>
      </c>
      <c r="AO347" s="237">
        <f t="shared" si="178"/>
        <v>0</v>
      </c>
      <c r="AP347" s="96">
        <v>0</v>
      </c>
      <c r="AQ347" s="431">
        <f t="shared" si="179"/>
        <v>0</v>
      </c>
      <c r="AR347" s="935">
        <v>0</v>
      </c>
      <c r="AS347" s="431">
        <f t="shared" si="180"/>
        <v>0</v>
      </c>
      <c r="AT347" s="385">
        <v>0</v>
      </c>
      <c r="AU347" s="431">
        <f t="shared" si="181"/>
        <v>0</v>
      </c>
      <c r="AV347" s="386">
        <v>0</v>
      </c>
      <c r="AW347" s="431">
        <f t="shared" si="182"/>
        <v>0</v>
      </c>
      <c r="AX347" s="386">
        <v>0</v>
      </c>
      <c r="AY347" s="431">
        <f t="shared" si="183"/>
        <v>0</v>
      </c>
      <c r="AZ347" s="386">
        <v>0</v>
      </c>
      <c r="BA347" s="431">
        <f t="shared" si="187"/>
        <v>0</v>
      </c>
      <c r="BB347" s="385">
        <v>0</v>
      </c>
      <c r="BC347" s="431">
        <f t="shared" si="188"/>
        <v>0</v>
      </c>
      <c r="BD347" s="386">
        <v>0</v>
      </c>
      <c r="BE347" s="431">
        <f t="shared" si="184"/>
        <v>0</v>
      </c>
      <c r="BF347" s="386">
        <v>0</v>
      </c>
      <c r="BG347" s="431">
        <f t="shared" si="185"/>
        <v>0</v>
      </c>
      <c r="BH347" s="385">
        <v>0</v>
      </c>
      <c r="BI347" s="445">
        <f t="shared" si="186"/>
        <v>0</v>
      </c>
      <c r="BJ347" s="77" t="s">
        <v>1820</v>
      </c>
      <c r="BK347" s="306"/>
      <c r="BL347" s="306" t="s">
        <v>1191</v>
      </c>
      <c r="BM347" s="306" t="s">
        <v>1821</v>
      </c>
    </row>
    <row r="348" spans="1:68" ht="14.25" customHeight="1">
      <c r="A348" s="498" t="s">
        <v>1623</v>
      </c>
      <c r="B348" s="130" t="s">
        <v>746</v>
      </c>
      <c r="C348" s="544" t="s">
        <v>87</v>
      </c>
      <c r="D348" s="549" t="s">
        <v>357</v>
      </c>
      <c r="E348" s="550" t="s">
        <v>357</v>
      </c>
      <c r="F348" s="966"/>
      <c r="G348" s="214">
        <v>2021</v>
      </c>
      <c r="H348" s="176" t="s">
        <v>801</v>
      </c>
      <c r="I348" s="176" t="s">
        <v>1755</v>
      </c>
      <c r="J348" s="330" t="s">
        <v>196</v>
      </c>
      <c r="K348" s="169" t="s">
        <v>218</v>
      </c>
      <c r="L348" s="176" t="s">
        <v>1188</v>
      </c>
      <c r="M348" s="327" t="s">
        <v>1189</v>
      </c>
      <c r="N348" s="55">
        <v>5.4399999999999995</v>
      </c>
      <c r="O348" s="55">
        <v>5.4399999999999995</v>
      </c>
      <c r="P348" s="55">
        <v>5.4399999999999995</v>
      </c>
      <c r="Q348" s="55">
        <v>5.4399999999999995</v>
      </c>
      <c r="R348" s="55">
        <v>5.4399999999999995</v>
      </c>
      <c r="S348" s="55">
        <v>5.4399999999999995</v>
      </c>
      <c r="T348" s="55">
        <v>5.4399999999999995</v>
      </c>
      <c r="U348" s="55">
        <v>5.4399999999999995</v>
      </c>
      <c r="V348" s="55">
        <v>5.4399999999999995</v>
      </c>
      <c r="W348" s="55">
        <v>5.4399999999999995</v>
      </c>
      <c r="X348" s="55">
        <v>5.4399999999999995</v>
      </c>
      <c r="Y348" s="55">
        <v>5.4399999999999995</v>
      </c>
      <c r="Z348" s="147">
        <v>0.33</v>
      </c>
      <c r="AA348" s="147">
        <v>0.33</v>
      </c>
      <c r="AB348" s="147">
        <v>0.33</v>
      </c>
      <c r="AC348" s="147">
        <v>0.33</v>
      </c>
      <c r="AD348" s="147">
        <v>0.33</v>
      </c>
      <c r="AE348" s="147">
        <v>0.33</v>
      </c>
      <c r="AF348" s="147">
        <v>0.33</v>
      </c>
      <c r="AG348" s="147">
        <v>0.33</v>
      </c>
      <c r="AH348" s="147">
        <v>0.33</v>
      </c>
      <c r="AI348" s="147">
        <v>0.33</v>
      </c>
      <c r="AJ348" s="147">
        <v>0.33</v>
      </c>
      <c r="AK348" s="147">
        <v>0.33</v>
      </c>
      <c r="AL348" s="420">
        <v>0</v>
      </c>
      <c r="AM348" s="431">
        <f t="shared" si="176"/>
        <v>0</v>
      </c>
      <c r="AN348" s="385">
        <v>0</v>
      </c>
      <c r="AO348" s="237">
        <f t="shared" si="178"/>
        <v>0</v>
      </c>
      <c r="AP348" s="96">
        <v>0</v>
      </c>
      <c r="AQ348" s="431">
        <f t="shared" si="179"/>
        <v>0</v>
      </c>
      <c r="AR348" s="935">
        <v>0</v>
      </c>
      <c r="AS348" s="431">
        <f t="shared" si="180"/>
        <v>0</v>
      </c>
      <c r="AT348" s="385">
        <v>0</v>
      </c>
      <c r="AU348" s="431">
        <f t="shared" si="181"/>
        <v>0</v>
      </c>
      <c r="AV348" s="386">
        <v>0</v>
      </c>
      <c r="AW348" s="431">
        <f t="shared" si="182"/>
        <v>0</v>
      </c>
      <c r="AX348" s="386">
        <v>0</v>
      </c>
      <c r="AY348" s="431">
        <f t="shared" si="183"/>
        <v>0</v>
      </c>
      <c r="AZ348" s="386">
        <v>0</v>
      </c>
      <c r="BA348" s="431">
        <f t="shared" si="187"/>
        <v>0</v>
      </c>
      <c r="BB348" s="385">
        <v>0</v>
      </c>
      <c r="BC348" s="431">
        <f t="shared" si="188"/>
        <v>0</v>
      </c>
      <c r="BD348" s="386">
        <v>0</v>
      </c>
      <c r="BE348" s="431">
        <f t="shared" si="184"/>
        <v>0</v>
      </c>
      <c r="BF348" s="386">
        <v>0</v>
      </c>
      <c r="BG348" s="431">
        <f t="shared" si="185"/>
        <v>0</v>
      </c>
      <c r="BH348" s="385">
        <v>0</v>
      </c>
      <c r="BI348" s="445">
        <f t="shared" si="186"/>
        <v>0</v>
      </c>
      <c r="BJ348" s="77" t="s">
        <v>1822</v>
      </c>
      <c r="BK348" s="306"/>
      <c r="BL348" s="306" t="s">
        <v>1191</v>
      </c>
      <c r="BM348" s="306" t="s">
        <v>1823</v>
      </c>
    </row>
    <row r="349" spans="1:68" ht="14.25" customHeight="1">
      <c r="A349" s="493" t="s">
        <v>1623</v>
      </c>
      <c r="B349" s="130" t="s">
        <v>746</v>
      </c>
      <c r="C349" s="544" t="s">
        <v>87</v>
      </c>
      <c r="D349" s="549" t="s">
        <v>357</v>
      </c>
      <c r="E349" s="550" t="s">
        <v>357</v>
      </c>
      <c r="F349" s="966"/>
      <c r="G349" s="214">
        <v>2021</v>
      </c>
      <c r="H349" s="176" t="s">
        <v>801</v>
      </c>
      <c r="I349" s="176" t="s">
        <v>1755</v>
      </c>
      <c r="J349" s="330" t="s">
        <v>196</v>
      </c>
      <c r="K349" s="169" t="s">
        <v>218</v>
      </c>
      <c r="L349" s="176" t="s">
        <v>1188</v>
      </c>
      <c r="M349" s="327" t="s">
        <v>1189</v>
      </c>
      <c r="N349" s="55">
        <v>5.4399999999999995</v>
      </c>
      <c r="O349" s="55">
        <v>5.4399999999999995</v>
      </c>
      <c r="P349" s="55">
        <v>5.4399999999999995</v>
      </c>
      <c r="Q349" s="55">
        <v>5.4399999999999995</v>
      </c>
      <c r="R349" s="55">
        <v>5.4399999999999995</v>
      </c>
      <c r="S349" s="55">
        <v>5.4399999999999995</v>
      </c>
      <c r="T349" s="55">
        <v>5.4399999999999995</v>
      </c>
      <c r="U349" s="55">
        <v>5.4399999999999995</v>
      </c>
      <c r="V349" s="55">
        <v>5.4399999999999995</v>
      </c>
      <c r="W349" s="55">
        <v>5.4399999999999995</v>
      </c>
      <c r="X349" s="55">
        <v>5.4399999999999995</v>
      </c>
      <c r="Y349" s="55">
        <v>5.4399999999999995</v>
      </c>
      <c r="Z349" s="147">
        <v>0.33</v>
      </c>
      <c r="AA349" s="147">
        <v>0.33</v>
      </c>
      <c r="AB349" s="147">
        <v>0.33</v>
      </c>
      <c r="AC349" s="147">
        <v>0.33</v>
      </c>
      <c r="AD349" s="147">
        <v>0.33</v>
      </c>
      <c r="AE349" s="147">
        <v>0.33</v>
      </c>
      <c r="AF349" s="147">
        <v>0.33</v>
      </c>
      <c r="AG349" s="147">
        <v>0.33</v>
      </c>
      <c r="AH349" s="147">
        <v>0.33</v>
      </c>
      <c r="AI349" s="147">
        <v>0.33</v>
      </c>
      <c r="AJ349" s="147">
        <v>0.33</v>
      </c>
      <c r="AK349" s="147">
        <v>0.33</v>
      </c>
      <c r="AL349" s="420">
        <v>0</v>
      </c>
      <c r="AM349" s="431">
        <f t="shared" si="176"/>
        <v>0</v>
      </c>
      <c r="AN349" s="385">
        <v>0</v>
      </c>
      <c r="AO349" s="237">
        <f t="shared" si="178"/>
        <v>0</v>
      </c>
      <c r="AP349" s="96">
        <v>0</v>
      </c>
      <c r="AQ349" s="431">
        <f t="shared" si="179"/>
        <v>0</v>
      </c>
      <c r="AR349" s="935">
        <v>0</v>
      </c>
      <c r="AS349" s="431">
        <f t="shared" si="180"/>
        <v>0</v>
      </c>
      <c r="AT349" s="385">
        <v>0</v>
      </c>
      <c r="AU349" s="431">
        <f t="shared" si="181"/>
        <v>0</v>
      </c>
      <c r="AV349" s="386">
        <v>0</v>
      </c>
      <c r="AW349" s="431">
        <f t="shared" si="182"/>
        <v>0</v>
      </c>
      <c r="AX349" s="386">
        <v>0</v>
      </c>
      <c r="AY349" s="431">
        <f t="shared" si="183"/>
        <v>0</v>
      </c>
      <c r="AZ349" s="386">
        <v>3240</v>
      </c>
      <c r="BA349" s="431">
        <f t="shared" si="187"/>
        <v>1069.2</v>
      </c>
      <c r="BB349" s="385">
        <v>0</v>
      </c>
      <c r="BC349" s="431">
        <f t="shared" si="188"/>
        <v>0</v>
      </c>
      <c r="BD349" s="386">
        <v>0</v>
      </c>
      <c r="BE349" s="431">
        <f t="shared" si="184"/>
        <v>0</v>
      </c>
      <c r="BF349" s="386">
        <v>0</v>
      </c>
      <c r="BG349" s="431">
        <f t="shared" si="185"/>
        <v>0</v>
      </c>
      <c r="BH349" s="385">
        <v>0</v>
      </c>
      <c r="BI349" s="445">
        <f t="shared" si="186"/>
        <v>0</v>
      </c>
      <c r="BJ349" s="77" t="s">
        <v>1824</v>
      </c>
      <c r="BK349" s="306"/>
      <c r="BL349" s="306" t="s">
        <v>1242</v>
      </c>
      <c r="BM349" s="306" t="s">
        <v>1825</v>
      </c>
    </row>
    <row r="350" spans="1:68" ht="14.25" customHeight="1">
      <c r="A350" s="498" t="s">
        <v>1623</v>
      </c>
      <c r="B350" s="130" t="s">
        <v>746</v>
      </c>
      <c r="C350" s="544" t="s">
        <v>87</v>
      </c>
      <c r="D350" s="549" t="s">
        <v>357</v>
      </c>
      <c r="E350" s="550" t="s">
        <v>357</v>
      </c>
      <c r="F350" s="966"/>
      <c r="G350" s="214">
        <v>2021</v>
      </c>
      <c r="H350" s="176" t="s">
        <v>801</v>
      </c>
      <c r="I350" s="176" t="s">
        <v>1755</v>
      </c>
      <c r="J350" s="330" t="s">
        <v>196</v>
      </c>
      <c r="K350" s="169" t="s">
        <v>218</v>
      </c>
      <c r="L350" s="176" t="s">
        <v>1188</v>
      </c>
      <c r="M350" s="327" t="s">
        <v>1189</v>
      </c>
      <c r="N350" s="55">
        <v>5.4399999999999995</v>
      </c>
      <c r="O350" s="55">
        <v>5.4399999999999995</v>
      </c>
      <c r="P350" s="55">
        <v>5.4399999999999995</v>
      </c>
      <c r="Q350" s="55">
        <v>5.4399999999999995</v>
      </c>
      <c r="R350" s="55">
        <v>5.4399999999999995</v>
      </c>
      <c r="S350" s="55">
        <v>5.4399999999999995</v>
      </c>
      <c r="T350" s="55">
        <v>5.4399999999999995</v>
      </c>
      <c r="U350" s="55">
        <v>5.4399999999999995</v>
      </c>
      <c r="V350" s="55">
        <v>5.4399999999999995</v>
      </c>
      <c r="W350" s="55">
        <v>5.4399999999999995</v>
      </c>
      <c r="X350" s="55">
        <v>5.4399999999999995</v>
      </c>
      <c r="Y350" s="55">
        <v>5.4399999999999995</v>
      </c>
      <c r="Z350" s="147">
        <v>0.33</v>
      </c>
      <c r="AA350" s="147">
        <v>0.33</v>
      </c>
      <c r="AB350" s="147">
        <v>0.33</v>
      </c>
      <c r="AC350" s="147">
        <v>0.33</v>
      </c>
      <c r="AD350" s="147">
        <v>0.33</v>
      </c>
      <c r="AE350" s="147">
        <v>0.33</v>
      </c>
      <c r="AF350" s="147">
        <v>0.33</v>
      </c>
      <c r="AG350" s="147">
        <v>0.33</v>
      </c>
      <c r="AH350" s="147">
        <v>0.33</v>
      </c>
      <c r="AI350" s="147">
        <v>0.33</v>
      </c>
      <c r="AJ350" s="147">
        <v>0.33</v>
      </c>
      <c r="AK350" s="147">
        <v>0.33</v>
      </c>
      <c r="AL350" s="420">
        <v>0</v>
      </c>
      <c r="AM350" s="431">
        <f t="shared" si="176"/>
        <v>0</v>
      </c>
      <c r="AN350" s="385">
        <v>0</v>
      </c>
      <c r="AO350" s="237">
        <f t="shared" si="178"/>
        <v>0</v>
      </c>
      <c r="AP350" s="96">
        <v>0</v>
      </c>
      <c r="AQ350" s="431">
        <f t="shared" si="179"/>
        <v>0</v>
      </c>
      <c r="AR350" s="935">
        <v>0</v>
      </c>
      <c r="AS350" s="431">
        <f t="shared" si="180"/>
        <v>0</v>
      </c>
      <c r="AT350" s="385">
        <v>0</v>
      </c>
      <c r="AU350" s="431">
        <f t="shared" si="181"/>
        <v>0</v>
      </c>
      <c r="AV350" s="386">
        <v>3240</v>
      </c>
      <c r="AW350" s="431">
        <f t="shared" si="182"/>
        <v>1069.2</v>
      </c>
      <c r="AX350" s="386">
        <v>6480</v>
      </c>
      <c r="AY350" s="431">
        <f t="shared" si="183"/>
        <v>2138.4</v>
      </c>
      <c r="AZ350" s="386">
        <v>2160</v>
      </c>
      <c r="BA350" s="431">
        <f t="shared" si="187"/>
        <v>712.80000000000007</v>
      </c>
      <c r="BB350" s="385">
        <v>1080</v>
      </c>
      <c r="BC350" s="431">
        <f t="shared" si="188"/>
        <v>356.40000000000003</v>
      </c>
      <c r="BD350" s="386">
        <v>0</v>
      </c>
      <c r="BE350" s="431">
        <f t="shared" si="184"/>
        <v>0</v>
      </c>
      <c r="BF350" s="386">
        <v>5000</v>
      </c>
      <c r="BG350" s="431">
        <f t="shared" si="185"/>
        <v>1650</v>
      </c>
      <c r="BH350" s="386">
        <v>5000</v>
      </c>
      <c r="BI350" s="445">
        <f t="shared" si="186"/>
        <v>1650</v>
      </c>
      <c r="BJ350" s="77" t="s">
        <v>1826</v>
      </c>
      <c r="BK350" s="306"/>
      <c r="BL350" s="306" t="s">
        <v>1194</v>
      </c>
      <c r="BM350" s="306" t="s">
        <v>1827</v>
      </c>
    </row>
    <row r="351" spans="1:68" s="613" customFormat="1" ht="14.25" customHeight="1">
      <c r="A351" s="493" t="s">
        <v>1623</v>
      </c>
      <c r="B351" s="130" t="s">
        <v>746</v>
      </c>
      <c r="C351" s="544" t="s">
        <v>87</v>
      </c>
      <c r="D351" s="549" t="s">
        <v>357</v>
      </c>
      <c r="E351" s="550" t="s">
        <v>357</v>
      </c>
      <c r="F351" s="966"/>
      <c r="G351" s="214">
        <v>2024</v>
      </c>
      <c r="H351" s="176" t="s">
        <v>1828</v>
      </c>
      <c r="I351" s="176" t="s">
        <v>1755</v>
      </c>
      <c r="J351" s="330" t="s">
        <v>196</v>
      </c>
      <c r="K351" s="176" t="s">
        <v>535</v>
      </c>
      <c r="L351" s="8" t="s">
        <v>1182</v>
      </c>
      <c r="M351" s="327" t="s">
        <v>1760</v>
      </c>
      <c r="N351" s="55">
        <v>6.48</v>
      </c>
      <c r="O351" s="55">
        <v>6.48</v>
      </c>
      <c r="P351" s="55">
        <v>6.48</v>
      </c>
      <c r="Q351" s="55">
        <v>6.48</v>
      </c>
      <c r="R351" s="55">
        <v>6.48</v>
      </c>
      <c r="S351" s="55">
        <v>6.48</v>
      </c>
      <c r="T351" s="55">
        <v>6.48</v>
      </c>
      <c r="U351" s="55">
        <v>6.48</v>
      </c>
      <c r="V351" s="55">
        <v>6.48</v>
      </c>
      <c r="W351" s="55">
        <v>6.48</v>
      </c>
      <c r="X351" s="55">
        <v>6.48</v>
      </c>
      <c r="Y351" s="55">
        <v>6.48</v>
      </c>
      <c r="Z351" s="147">
        <v>0.24</v>
      </c>
      <c r="AA351" s="147">
        <v>0.24</v>
      </c>
      <c r="AB351" s="147">
        <v>0.24</v>
      </c>
      <c r="AC351" s="147">
        <v>0.24</v>
      </c>
      <c r="AD351" s="147">
        <v>0.24</v>
      </c>
      <c r="AE351" s="147">
        <v>0.24</v>
      </c>
      <c r="AF351" s="147">
        <v>0.24</v>
      </c>
      <c r="AG351" s="147">
        <v>0.24</v>
      </c>
      <c r="AH351" s="147">
        <v>0.24</v>
      </c>
      <c r="AI351" s="147">
        <v>0.24</v>
      </c>
      <c r="AJ351" s="147">
        <v>0.24</v>
      </c>
      <c r="AK351" s="147">
        <v>0.24</v>
      </c>
      <c r="AL351" s="420">
        <v>0</v>
      </c>
      <c r="AM351" s="431">
        <f t="shared" si="176"/>
        <v>0</v>
      </c>
      <c r="AN351" s="385">
        <v>0</v>
      </c>
      <c r="AO351" s="237">
        <f t="shared" si="178"/>
        <v>0</v>
      </c>
      <c r="AP351" s="96">
        <v>0</v>
      </c>
      <c r="AQ351" s="431">
        <f t="shared" si="179"/>
        <v>0</v>
      </c>
      <c r="AR351" s="935">
        <v>960</v>
      </c>
      <c r="AS351" s="431">
        <f t="shared" si="180"/>
        <v>230.39999999999998</v>
      </c>
      <c r="AT351" s="385">
        <v>5400</v>
      </c>
      <c r="AU351" s="431">
        <f t="shared" si="181"/>
        <v>1296</v>
      </c>
      <c r="AV351" s="386">
        <v>1000</v>
      </c>
      <c r="AW351" s="431">
        <f t="shared" si="182"/>
        <v>240</v>
      </c>
      <c r="AX351" s="386">
        <v>1000</v>
      </c>
      <c r="AY351" s="431">
        <f t="shared" si="183"/>
        <v>240</v>
      </c>
      <c r="AZ351" s="386">
        <v>2000</v>
      </c>
      <c r="BA351" s="431">
        <f t="shared" si="187"/>
        <v>480</v>
      </c>
      <c r="BB351" s="385">
        <v>3000</v>
      </c>
      <c r="BC351" s="431">
        <f t="shared" si="188"/>
        <v>720</v>
      </c>
      <c r="BD351" s="386">
        <v>3000</v>
      </c>
      <c r="BE351" s="431">
        <f t="shared" si="184"/>
        <v>720</v>
      </c>
      <c r="BF351" s="385">
        <v>3000</v>
      </c>
      <c r="BG351" s="431">
        <f t="shared" si="185"/>
        <v>720</v>
      </c>
      <c r="BH351" s="385">
        <v>3000</v>
      </c>
      <c r="BI351" s="445">
        <f t="shared" si="186"/>
        <v>720</v>
      </c>
      <c r="BJ351" s="77" t="s">
        <v>1829</v>
      </c>
      <c r="BK351" s="306" t="s">
        <v>1249</v>
      </c>
      <c r="BL351" s="306" t="s">
        <v>1186</v>
      </c>
      <c r="BM351" s="306" t="s">
        <v>1830</v>
      </c>
      <c r="BN351" s="1"/>
      <c r="BO351" s="1"/>
      <c r="BP351" s="1"/>
    </row>
    <row r="352" spans="1:68" ht="14.25" customHeight="1">
      <c r="A352" s="498" t="s">
        <v>1623</v>
      </c>
      <c r="B352" s="130" t="s">
        <v>746</v>
      </c>
      <c r="C352" s="544" t="s">
        <v>87</v>
      </c>
      <c r="D352" s="549" t="s">
        <v>357</v>
      </c>
      <c r="E352" s="550" t="s">
        <v>357</v>
      </c>
      <c r="F352" s="966"/>
      <c r="G352" s="214">
        <v>2024</v>
      </c>
      <c r="H352" s="176" t="s">
        <v>1831</v>
      </c>
      <c r="I352" s="176" t="s">
        <v>1755</v>
      </c>
      <c r="J352" s="330" t="s">
        <v>196</v>
      </c>
      <c r="K352" s="169" t="s">
        <v>218</v>
      </c>
      <c r="L352" s="176" t="s">
        <v>1188</v>
      </c>
      <c r="M352" s="327" t="s">
        <v>1189</v>
      </c>
      <c r="N352" s="55">
        <v>5.4399999999999995</v>
      </c>
      <c r="O352" s="55">
        <v>5.4399999999999995</v>
      </c>
      <c r="P352" s="55">
        <v>5.4399999999999995</v>
      </c>
      <c r="Q352" s="55">
        <v>5.4399999999999995</v>
      </c>
      <c r="R352" s="55">
        <v>5.4399999999999995</v>
      </c>
      <c r="S352" s="55">
        <v>5.4399999999999995</v>
      </c>
      <c r="T352" s="55">
        <v>5.4399999999999995</v>
      </c>
      <c r="U352" s="55">
        <v>5.4399999999999995</v>
      </c>
      <c r="V352" s="55">
        <v>5.4399999999999995</v>
      </c>
      <c r="W352" s="55">
        <v>5.4399999999999995</v>
      </c>
      <c r="X352" s="55">
        <v>5.4399999999999995</v>
      </c>
      <c r="Y352" s="55">
        <v>5.4399999999999995</v>
      </c>
      <c r="Z352" s="147">
        <v>0.33</v>
      </c>
      <c r="AA352" s="147">
        <v>0.33</v>
      </c>
      <c r="AB352" s="147">
        <v>0.33</v>
      </c>
      <c r="AC352" s="147">
        <v>0.33</v>
      </c>
      <c r="AD352" s="147">
        <v>0.33</v>
      </c>
      <c r="AE352" s="147">
        <v>0.33</v>
      </c>
      <c r="AF352" s="147">
        <v>0.33</v>
      </c>
      <c r="AG352" s="147">
        <v>0.33</v>
      </c>
      <c r="AH352" s="147">
        <v>0.33</v>
      </c>
      <c r="AI352" s="147">
        <v>0.33</v>
      </c>
      <c r="AJ352" s="147">
        <v>0.33</v>
      </c>
      <c r="AK352" s="147">
        <v>0.33</v>
      </c>
      <c r="AL352" s="420">
        <v>0</v>
      </c>
      <c r="AM352" s="431">
        <f t="shared" si="176"/>
        <v>0</v>
      </c>
      <c r="AN352" s="385">
        <v>0</v>
      </c>
      <c r="AO352" s="237">
        <f t="shared" si="178"/>
        <v>0</v>
      </c>
      <c r="AP352" s="96">
        <v>0</v>
      </c>
      <c r="AQ352" s="431">
        <f t="shared" si="179"/>
        <v>0</v>
      </c>
      <c r="AR352" s="935">
        <v>0</v>
      </c>
      <c r="AS352" s="431">
        <f t="shared" si="180"/>
        <v>0</v>
      </c>
      <c r="AT352" s="385">
        <v>0</v>
      </c>
      <c r="AU352" s="431">
        <f t="shared" si="181"/>
        <v>0</v>
      </c>
      <c r="AV352" s="386">
        <v>0</v>
      </c>
      <c r="AW352" s="431">
        <f t="shared" si="182"/>
        <v>0</v>
      </c>
      <c r="AX352" s="386">
        <v>0</v>
      </c>
      <c r="AY352" s="431">
        <f t="shared" si="183"/>
        <v>0</v>
      </c>
      <c r="AZ352" s="386">
        <v>0</v>
      </c>
      <c r="BA352" s="431">
        <f t="shared" si="187"/>
        <v>0</v>
      </c>
      <c r="BB352" s="386">
        <v>0</v>
      </c>
      <c r="BC352" s="431">
        <f t="shared" si="188"/>
        <v>0</v>
      </c>
      <c r="BD352" s="386">
        <v>0</v>
      </c>
      <c r="BE352" s="431">
        <f t="shared" si="184"/>
        <v>0</v>
      </c>
      <c r="BF352" s="386">
        <v>0</v>
      </c>
      <c r="BG352" s="431">
        <f t="shared" si="185"/>
        <v>0</v>
      </c>
      <c r="BH352" s="386">
        <v>0</v>
      </c>
      <c r="BI352" s="445">
        <f t="shared" si="186"/>
        <v>0</v>
      </c>
      <c r="BJ352" s="77" t="s">
        <v>1832</v>
      </c>
      <c r="BK352" s="306" t="s">
        <v>1249</v>
      </c>
      <c r="BL352" s="306" t="s">
        <v>1191</v>
      </c>
      <c r="BM352" s="306" t="s">
        <v>1833</v>
      </c>
    </row>
    <row r="353" spans="1:65" ht="14.25" customHeight="1">
      <c r="A353" s="493" t="s">
        <v>1623</v>
      </c>
      <c r="B353" s="130" t="s">
        <v>746</v>
      </c>
      <c r="C353" s="544" t="s">
        <v>87</v>
      </c>
      <c r="D353" s="549" t="s">
        <v>357</v>
      </c>
      <c r="E353" s="550" t="s">
        <v>357</v>
      </c>
      <c r="F353" s="966"/>
      <c r="G353" s="214">
        <v>2024</v>
      </c>
      <c r="H353" s="176" t="s">
        <v>1831</v>
      </c>
      <c r="I353" s="176" t="s">
        <v>1755</v>
      </c>
      <c r="J353" s="330" t="s">
        <v>196</v>
      </c>
      <c r="K353" s="169" t="s">
        <v>218</v>
      </c>
      <c r="L353" s="176" t="s">
        <v>1188</v>
      </c>
      <c r="M353" s="327" t="s">
        <v>1189</v>
      </c>
      <c r="N353" s="55">
        <v>5.4399999999999995</v>
      </c>
      <c r="O353" s="55">
        <v>5.4399999999999995</v>
      </c>
      <c r="P353" s="55">
        <v>5.4399999999999995</v>
      </c>
      <c r="Q353" s="55">
        <v>5.4399999999999995</v>
      </c>
      <c r="R353" s="55">
        <v>5.4399999999999995</v>
      </c>
      <c r="S353" s="55">
        <v>5.4399999999999995</v>
      </c>
      <c r="T353" s="55">
        <v>5.4399999999999995</v>
      </c>
      <c r="U353" s="55">
        <v>5.4399999999999995</v>
      </c>
      <c r="V353" s="55">
        <v>5.4399999999999995</v>
      </c>
      <c r="W353" s="55">
        <v>5.4399999999999995</v>
      </c>
      <c r="X353" s="55">
        <v>5.4399999999999995</v>
      </c>
      <c r="Y353" s="55">
        <v>5.4399999999999995</v>
      </c>
      <c r="Z353" s="147">
        <v>0.33</v>
      </c>
      <c r="AA353" s="147">
        <v>0.33</v>
      </c>
      <c r="AB353" s="147">
        <v>0.33</v>
      </c>
      <c r="AC353" s="147">
        <v>0.33</v>
      </c>
      <c r="AD353" s="147">
        <v>0.33</v>
      </c>
      <c r="AE353" s="147">
        <v>0.33</v>
      </c>
      <c r="AF353" s="147">
        <v>0.33</v>
      </c>
      <c r="AG353" s="147">
        <v>0.33</v>
      </c>
      <c r="AH353" s="147">
        <v>0.33</v>
      </c>
      <c r="AI353" s="147">
        <v>0.33</v>
      </c>
      <c r="AJ353" s="147">
        <v>0.33</v>
      </c>
      <c r="AK353" s="147">
        <v>0.33</v>
      </c>
      <c r="AL353" s="420">
        <v>0</v>
      </c>
      <c r="AM353" s="431">
        <f t="shared" si="176"/>
        <v>0</v>
      </c>
      <c r="AN353" s="385">
        <v>0</v>
      </c>
      <c r="AO353" s="237">
        <f t="shared" si="178"/>
        <v>0</v>
      </c>
      <c r="AP353" s="96">
        <v>0</v>
      </c>
      <c r="AQ353" s="431">
        <f t="shared" si="179"/>
        <v>0</v>
      </c>
      <c r="AR353" s="935">
        <v>0</v>
      </c>
      <c r="AS353" s="431">
        <f t="shared" si="180"/>
        <v>0</v>
      </c>
      <c r="AT353" s="385">
        <v>0</v>
      </c>
      <c r="AU353" s="431">
        <f t="shared" si="181"/>
        <v>0</v>
      </c>
      <c r="AV353" s="386">
        <v>0</v>
      </c>
      <c r="AW353" s="431">
        <f t="shared" si="182"/>
        <v>0</v>
      </c>
      <c r="AX353" s="386">
        <v>0</v>
      </c>
      <c r="AY353" s="431">
        <f t="shared" si="183"/>
        <v>0</v>
      </c>
      <c r="AZ353" s="386">
        <v>0</v>
      </c>
      <c r="BA353" s="431">
        <f t="shared" si="187"/>
        <v>0</v>
      </c>
      <c r="BB353" s="386">
        <v>0</v>
      </c>
      <c r="BC353" s="431">
        <f t="shared" si="188"/>
        <v>0</v>
      </c>
      <c r="BD353" s="386">
        <v>0</v>
      </c>
      <c r="BE353" s="431">
        <f t="shared" si="184"/>
        <v>0</v>
      </c>
      <c r="BF353" s="386">
        <v>0</v>
      </c>
      <c r="BG353" s="431">
        <f t="shared" si="185"/>
        <v>0</v>
      </c>
      <c r="BH353" s="386">
        <v>0</v>
      </c>
      <c r="BI353" s="445">
        <f t="shared" si="186"/>
        <v>0</v>
      </c>
      <c r="BJ353" s="77" t="s">
        <v>1834</v>
      </c>
      <c r="BK353" s="306" t="s">
        <v>1249</v>
      </c>
      <c r="BL353" s="306" t="s">
        <v>1242</v>
      </c>
      <c r="BM353" s="306" t="s">
        <v>1835</v>
      </c>
    </row>
    <row r="354" spans="1:65" ht="14.25" customHeight="1">
      <c r="A354" s="498" t="s">
        <v>1623</v>
      </c>
      <c r="B354" s="130" t="s">
        <v>746</v>
      </c>
      <c r="C354" s="544" t="s">
        <v>87</v>
      </c>
      <c r="D354" s="549" t="s">
        <v>357</v>
      </c>
      <c r="E354" s="550" t="s">
        <v>357</v>
      </c>
      <c r="F354" s="966"/>
      <c r="G354" s="214">
        <v>2024</v>
      </c>
      <c r="H354" s="176" t="s">
        <v>1831</v>
      </c>
      <c r="I354" s="176" t="s">
        <v>1755</v>
      </c>
      <c r="J354" s="330" t="s">
        <v>196</v>
      </c>
      <c r="K354" s="169" t="s">
        <v>218</v>
      </c>
      <c r="L354" s="8" t="s">
        <v>1182</v>
      </c>
      <c r="M354" s="327" t="s">
        <v>1760</v>
      </c>
      <c r="N354" s="55">
        <v>5.4399999999999995</v>
      </c>
      <c r="O354" s="55">
        <v>5.4399999999999995</v>
      </c>
      <c r="P354" s="55">
        <v>5.4399999999999995</v>
      </c>
      <c r="Q354" s="55">
        <v>5.4399999999999995</v>
      </c>
      <c r="R354" s="55">
        <v>5.4399999999999995</v>
      </c>
      <c r="S354" s="55">
        <v>5.4399999999999995</v>
      </c>
      <c r="T354" s="55">
        <v>5.4399999999999995</v>
      </c>
      <c r="U354" s="55">
        <v>5.4399999999999995</v>
      </c>
      <c r="V354" s="55">
        <v>5.4399999999999995</v>
      </c>
      <c r="W354" s="55">
        <v>5.4399999999999995</v>
      </c>
      <c r="X354" s="55">
        <v>5.4399999999999995</v>
      </c>
      <c r="Y354" s="55">
        <v>5.4399999999999995</v>
      </c>
      <c r="Z354" s="147">
        <v>0.33</v>
      </c>
      <c r="AA354" s="147">
        <v>0.33</v>
      </c>
      <c r="AB354" s="147">
        <v>0.33</v>
      </c>
      <c r="AC354" s="147">
        <v>0.33</v>
      </c>
      <c r="AD354" s="147">
        <v>0.33</v>
      </c>
      <c r="AE354" s="147">
        <v>0.33</v>
      </c>
      <c r="AF354" s="147">
        <v>0.33</v>
      </c>
      <c r="AG354" s="147">
        <v>0.33</v>
      </c>
      <c r="AH354" s="147">
        <v>0.33</v>
      </c>
      <c r="AI354" s="147">
        <v>0.33</v>
      </c>
      <c r="AJ354" s="147">
        <v>0.33</v>
      </c>
      <c r="AK354" s="147">
        <v>0.33</v>
      </c>
      <c r="AL354" s="420">
        <v>17000</v>
      </c>
      <c r="AM354" s="431">
        <f t="shared" si="176"/>
        <v>5610</v>
      </c>
      <c r="AN354" s="385">
        <v>15000</v>
      </c>
      <c r="AO354" s="237">
        <f t="shared" ref="AO354:AO385" si="189">AA354*AN354</f>
        <v>4950</v>
      </c>
      <c r="AP354" s="96">
        <v>29400</v>
      </c>
      <c r="AQ354" s="431">
        <f t="shared" ref="AQ354:AQ384" si="190">AB354*AP354</f>
        <v>9702</v>
      </c>
      <c r="AR354" s="935">
        <v>4000</v>
      </c>
      <c r="AS354" s="431">
        <f t="shared" ref="AS354:AS385" si="191">AC354*AR354</f>
        <v>1320</v>
      </c>
      <c r="AT354" s="385">
        <v>0</v>
      </c>
      <c r="AU354" s="431">
        <f t="shared" ref="AU354:AU385" si="192">AD354*AT354</f>
        <v>0</v>
      </c>
      <c r="AV354" s="386">
        <v>5900</v>
      </c>
      <c r="AW354" s="431">
        <f t="shared" ref="AW354:AW385" si="193">AE354*AV354</f>
        <v>1947</v>
      </c>
      <c r="AX354" s="386">
        <v>0</v>
      </c>
      <c r="AY354" s="431">
        <f t="shared" ref="AY354:AY385" si="194">AF354*AX354</f>
        <v>0</v>
      </c>
      <c r="AZ354" s="386">
        <v>1800</v>
      </c>
      <c r="BA354" s="431">
        <f t="shared" si="187"/>
        <v>594</v>
      </c>
      <c r="BB354" s="386">
        <v>5000</v>
      </c>
      <c r="BC354" s="431">
        <f t="shared" si="188"/>
        <v>1650</v>
      </c>
      <c r="BD354" s="386">
        <v>5000</v>
      </c>
      <c r="BE354" s="431">
        <f t="shared" ref="BE354:BE385" si="195">AI354*BD354</f>
        <v>1650</v>
      </c>
      <c r="BF354" s="386">
        <v>0</v>
      </c>
      <c r="BG354" s="431">
        <f t="shared" ref="BG354:BG385" si="196">AJ354*BF354</f>
        <v>0</v>
      </c>
      <c r="BH354" s="386">
        <v>0</v>
      </c>
      <c r="BI354" s="445">
        <f t="shared" ref="BI354:BI385" si="197">AK354*BH354</f>
        <v>0</v>
      </c>
      <c r="BJ354" s="77" t="s">
        <v>1836</v>
      </c>
      <c r="BK354" s="306" t="s">
        <v>1249</v>
      </c>
      <c r="BL354" s="306" t="s">
        <v>1186</v>
      </c>
      <c r="BM354" s="306" t="s">
        <v>1837</v>
      </c>
    </row>
    <row r="355" spans="1:65" ht="14.25" customHeight="1">
      <c r="A355" s="493" t="s">
        <v>1623</v>
      </c>
      <c r="B355" s="130" t="s">
        <v>746</v>
      </c>
      <c r="C355" s="544" t="s">
        <v>87</v>
      </c>
      <c r="D355" s="549" t="s">
        <v>357</v>
      </c>
      <c r="E355" s="550" t="s">
        <v>357</v>
      </c>
      <c r="F355" s="966"/>
      <c r="G355" s="214">
        <v>2024</v>
      </c>
      <c r="H355" s="176" t="s">
        <v>1831</v>
      </c>
      <c r="I355" s="176" t="s">
        <v>1755</v>
      </c>
      <c r="J355" s="330" t="s">
        <v>196</v>
      </c>
      <c r="K355" s="169" t="s">
        <v>218</v>
      </c>
      <c r="L355" s="176" t="s">
        <v>1188</v>
      </c>
      <c r="M355" s="327" t="s">
        <v>1189</v>
      </c>
      <c r="N355" s="55">
        <v>5.4399999999999995</v>
      </c>
      <c r="O355" s="55">
        <v>5.4399999999999995</v>
      </c>
      <c r="P355" s="55">
        <v>5.4399999999999995</v>
      </c>
      <c r="Q355" s="55">
        <v>5.4399999999999995</v>
      </c>
      <c r="R355" s="55">
        <v>5.4399999999999995</v>
      </c>
      <c r="S355" s="55">
        <v>5.4399999999999995</v>
      </c>
      <c r="T355" s="55">
        <v>5.4399999999999995</v>
      </c>
      <c r="U355" s="55">
        <v>5.4399999999999995</v>
      </c>
      <c r="V355" s="55">
        <v>5.4399999999999995</v>
      </c>
      <c r="W355" s="55">
        <v>5.4399999999999995</v>
      </c>
      <c r="X355" s="55">
        <v>5.4399999999999995</v>
      </c>
      <c r="Y355" s="55">
        <v>5.4399999999999995</v>
      </c>
      <c r="Z355" s="147">
        <v>0.33</v>
      </c>
      <c r="AA355" s="147">
        <v>0.33</v>
      </c>
      <c r="AB355" s="147">
        <v>0.33</v>
      </c>
      <c r="AC355" s="147">
        <v>0.33</v>
      </c>
      <c r="AD355" s="147">
        <v>0.33</v>
      </c>
      <c r="AE355" s="147">
        <v>0.33</v>
      </c>
      <c r="AF355" s="147">
        <v>0.33</v>
      </c>
      <c r="AG355" s="147">
        <v>0.33</v>
      </c>
      <c r="AH355" s="147">
        <v>0.33</v>
      </c>
      <c r="AI355" s="147">
        <v>0.33</v>
      </c>
      <c r="AJ355" s="147">
        <v>0.33</v>
      </c>
      <c r="AK355" s="147">
        <v>0.33</v>
      </c>
      <c r="AL355" s="420">
        <v>3240</v>
      </c>
      <c r="AM355" s="431">
        <f t="shared" si="176"/>
        <v>1069.2</v>
      </c>
      <c r="AN355" s="385">
        <v>2160</v>
      </c>
      <c r="AO355" s="237">
        <f t="shared" si="189"/>
        <v>712.80000000000007</v>
      </c>
      <c r="AP355" s="96">
        <v>1000</v>
      </c>
      <c r="AQ355" s="431">
        <f t="shared" si="190"/>
        <v>330</v>
      </c>
      <c r="AR355" s="935">
        <v>4320</v>
      </c>
      <c r="AS355" s="431">
        <f t="shared" si="191"/>
        <v>1425.6000000000001</v>
      </c>
      <c r="AT355" s="385">
        <v>1080</v>
      </c>
      <c r="AU355" s="431">
        <f t="shared" si="192"/>
        <v>356.40000000000003</v>
      </c>
      <c r="AV355" s="386">
        <v>0</v>
      </c>
      <c r="AW355" s="431">
        <f t="shared" si="193"/>
        <v>0</v>
      </c>
      <c r="AX355" s="386">
        <v>0</v>
      </c>
      <c r="AY355" s="431">
        <f t="shared" si="194"/>
        <v>0</v>
      </c>
      <c r="AZ355" s="386">
        <v>1080</v>
      </c>
      <c r="BA355" s="431">
        <f t="shared" si="187"/>
        <v>356.40000000000003</v>
      </c>
      <c r="BB355" s="386">
        <v>0</v>
      </c>
      <c r="BC355" s="431">
        <f t="shared" si="188"/>
        <v>0</v>
      </c>
      <c r="BD355" s="386">
        <v>3240</v>
      </c>
      <c r="BE355" s="431">
        <f t="shared" si="195"/>
        <v>1069.2</v>
      </c>
      <c r="BF355" s="386">
        <v>0</v>
      </c>
      <c r="BG355" s="431">
        <f t="shared" si="196"/>
        <v>0</v>
      </c>
      <c r="BH355" s="386">
        <v>0</v>
      </c>
      <c r="BI355" s="445">
        <f t="shared" si="197"/>
        <v>0</v>
      </c>
      <c r="BJ355" s="77" t="s">
        <v>1838</v>
      </c>
      <c r="BK355" s="306" t="s">
        <v>1249</v>
      </c>
      <c r="BL355" s="306" t="s">
        <v>1194</v>
      </c>
      <c r="BM355" s="306" t="s">
        <v>1839</v>
      </c>
    </row>
    <row r="356" spans="1:65" ht="14.25" customHeight="1">
      <c r="A356" s="498" t="s">
        <v>1623</v>
      </c>
      <c r="B356" s="130" t="s">
        <v>746</v>
      </c>
      <c r="C356" s="544" t="s">
        <v>87</v>
      </c>
      <c r="D356" s="549" t="s">
        <v>357</v>
      </c>
      <c r="E356" s="550" t="s">
        <v>357</v>
      </c>
      <c r="F356" s="966"/>
      <c r="G356" s="214">
        <v>2024</v>
      </c>
      <c r="H356" s="176" t="s">
        <v>1831</v>
      </c>
      <c r="I356" s="176" t="s">
        <v>1755</v>
      </c>
      <c r="J356" s="330" t="s">
        <v>196</v>
      </c>
      <c r="K356" s="169" t="s">
        <v>218</v>
      </c>
      <c r="L356" s="176" t="s">
        <v>878</v>
      </c>
      <c r="M356" s="327" t="s">
        <v>1204</v>
      </c>
      <c r="N356" s="55">
        <v>5.79</v>
      </c>
      <c r="O356" s="55">
        <v>5.79</v>
      </c>
      <c r="P356" s="55">
        <v>5.79</v>
      </c>
      <c r="Q356" s="55">
        <v>5.79</v>
      </c>
      <c r="R356" s="55">
        <v>5.79</v>
      </c>
      <c r="S356" s="55">
        <v>5.79</v>
      </c>
      <c r="T356" s="55">
        <v>5.79</v>
      </c>
      <c r="U356" s="55">
        <v>5.79</v>
      </c>
      <c r="V356" s="55">
        <v>5.79</v>
      </c>
      <c r="W356" s="55">
        <v>5.79</v>
      </c>
      <c r="X356" s="55">
        <v>5.79</v>
      </c>
      <c r="Y356" s="55">
        <v>5.79</v>
      </c>
      <c r="Z356" s="147">
        <v>0.33</v>
      </c>
      <c r="AA356" s="147">
        <v>0.33</v>
      </c>
      <c r="AB356" s="147">
        <v>0.33</v>
      </c>
      <c r="AC356" s="147">
        <v>0.33</v>
      </c>
      <c r="AD356" s="147">
        <v>0.33</v>
      </c>
      <c r="AE356" s="147">
        <v>0.33</v>
      </c>
      <c r="AF356" s="147">
        <v>0.33</v>
      </c>
      <c r="AG356" s="147">
        <v>0.33</v>
      </c>
      <c r="AH356" s="147">
        <v>0.33</v>
      </c>
      <c r="AI356" s="147">
        <v>0.33</v>
      </c>
      <c r="AJ356" s="147">
        <v>0.33</v>
      </c>
      <c r="AK356" s="147">
        <v>0.33</v>
      </c>
      <c r="AL356" s="420">
        <v>0</v>
      </c>
      <c r="AM356" s="431">
        <f t="shared" si="176"/>
        <v>0</v>
      </c>
      <c r="AN356" s="385">
        <v>0</v>
      </c>
      <c r="AO356" s="237">
        <f t="shared" si="189"/>
        <v>0</v>
      </c>
      <c r="AP356" s="96">
        <v>5920</v>
      </c>
      <c r="AQ356" s="431">
        <f t="shared" si="190"/>
        <v>1953.6000000000001</v>
      </c>
      <c r="AR356" s="935">
        <v>2400</v>
      </c>
      <c r="AS356" s="431">
        <f t="shared" si="191"/>
        <v>792</v>
      </c>
      <c r="AT356" s="385">
        <v>0</v>
      </c>
      <c r="AU356" s="431">
        <f t="shared" si="192"/>
        <v>0</v>
      </c>
      <c r="AV356" s="386">
        <v>0</v>
      </c>
      <c r="AW356" s="431">
        <f t="shared" si="193"/>
        <v>0</v>
      </c>
      <c r="AX356" s="386">
        <v>0</v>
      </c>
      <c r="AY356" s="431">
        <f t="shared" si="194"/>
        <v>0</v>
      </c>
      <c r="AZ356" s="386">
        <v>1130</v>
      </c>
      <c r="BA356" s="431">
        <f t="shared" si="187"/>
        <v>372.90000000000003</v>
      </c>
      <c r="BB356" s="386">
        <v>6450</v>
      </c>
      <c r="BC356" s="431">
        <f t="shared" si="188"/>
        <v>2128.5</v>
      </c>
      <c r="BD356" s="386">
        <v>16600</v>
      </c>
      <c r="BE356" s="431">
        <f t="shared" si="195"/>
        <v>5478</v>
      </c>
      <c r="BF356" s="386">
        <v>6450</v>
      </c>
      <c r="BG356" s="431">
        <f t="shared" si="196"/>
        <v>2128.5</v>
      </c>
      <c r="BH356" s="386">
        <v>6450</v>
      </c>
      <c r="BI356" s="445">
        <f t="shared" si="197"/>
        <v>2128.5</v>
      </c>
      <c r="BJ356" s="77" t="s">
        <v>1832</v>
      </c>
      <c r="BK356" s="306" t="s">
        <v>1249</v>
      </c>
      <c r="BL356" s="306" t="s">
        <v>1191</v>
      </c>
      <c r="BM356" s="306" t="s">
        <v>1833</v>
      </c>
    </row>
    <row r="357" spans="1:65" ht="14.25" customHeight="1">
      <c r="A357" s="493" t="s">
        <v>1623</v>
      </c>
      <c r="B357" s="130" t="s">
        <v>746</v>
      </c>
      <c r="C357" s="544" t="s">
        <v>87</v>
      </c>
      <c r="D357" s="549" t="s">
        <v>357</v>
      </c>
      <c r="E357" s="550" t="s">
        <v>357</v>
      </c>
      <c r="F357" s="966"/>
      <c r="G357" s="214">
        <v>2024</v>
      </c>
      <c r="H357" s="176" t="s">
        <v>1831</v>
      </c>
      <c r="I357" s="176" t="s">
        <v>1755</v>
      </c>
      <c r="J357" s="330" t="s">
        <v>196</v>
      </c>
      <c r="K357" s="169" t="s">
        <v>218</v>
      </c>
      <c r="L357" s="176" t="s">
        <v>878</v>
      </c>
      <c r="M357" s="327" t="s">
        <v>1204</v>
      </c>
      <c r="N357" s="55">
        <v>5.4399999999999995</v>
      </c>
      <c r="O357" s="55">
        <v>5.4399999999999995</v>
      </c>
      <c r="P357" s="55">
        <v>5.4399999999999995</v>
      </c>
      <c r="Q357" s="55">
        <v>5.4399999999999995</v>
      </c>
      <c r="R357" s="55">
        <v>5.4399999999999995</v>
      </c>
      <c r="S357" s="55">
        <v>5.4399999999999995</v>
      </c>
      <c r="T357" s="55">
        <v>5.4399999999999995</v>
      </c>
      <c r="U357" s="55">
        <v>5.4399999999999995</v>
      </c>
      <c r="V357" s="55">
        <v>5.4399999999999995</v>
      </c>
      <c r="W357" s="55">
        <v>5.4399999999999995</v>
      </c>
      <c r="X357" s="55">
        <v>5.4399999999999995</v>
      </c>
      <c r="Y357" s="55">
        <v>5.4399999999999995</v>
      </c>
      <c r="Z357" s="147">
        <v>0.33</v>
      </c>
      <c r="AA357" s="147">
        <v>0.33</v>
      </c>
      <c r="AB357" s="147">
        <v>0.33</v>
      </c>
      <c r="AC357" s="147">
        <v>0.33</v>
      </c>
      <c r="AD357" s="147">
        <v>0.33</v>
      </c>
      <c r="AE357" s="147">
        <v>0.33</v>
      </c>
      <c r="AF357" s="147">
        <v>0.33</v>
      </c>
      <c r="AG357" s="147">
        <v>0.33</v>
      </c>
      <c r="AH357" s="147">
        <v>0.33</v>
      </c>
      <c r="AI357" s="147">
        <v>0.33</v>
      </c>
      <c r="AJ357" s="147">
        <v>0.33</v>
      </c>
      <c r="AK357" s="147">
        <v>0.33</v>
      </c>
      <c r="AL357" s="420">
        <v>0</v>
      </c>
      <c r="AM357" s="431">
        <f t="shared" si="176"/>
        <v>0</v>
      </c>
      <c r="AN357" s="385">
        <v>0</v>
      </c>
      <c r="AO357" s="237">
        <f t="shared" si="189"/>
        <v>0</v>
      </c>
      <c r="AP357" s="96">
        <v>1120</v>
      </c>
      <c r="AQ357" s="431">
        <f t="shared" si="190"/>
        <v>369.6</v>
      </c>
      <c r="AR357" s="935">
        <v>5760</v>
      </c>
      <c r="AS357" s="431">
        <f t="shared" si="191"/>
        <v>1900.8000000000002</v>
      </c>
      <c r="AT357" s="385">
        <v>960</v>
      </c>
      <c r="AU357" s="431">
        <f t="shared" si="192"/>
        <v>316.8</v>
      </c>
      <c r="AV357" s="386">
        <v>0</v>
      </c>
      <c r="AW357" s="431">
        <f t="shared" si="193"/>
        <v>0</v>
      </c>
      <c r="AX357" s="386">
        <v>0</v>
      </c>
      <c r="AY357" s="431">
        <f t="shared" si="194"/>
        <v>0</v>
      </c>
      <c r="AZ357" s="386">
        <v>0</v>
      </c>
      <c r="BA357" s="431">
        <f t="shared" si="187"/>
        <v>0</v>
      </c>
      <c r="BB357" s="386">
        <v>3240</v>
      </c>
      <c r="BC357" s="431">
        <f t="shared" si="188"/>
        <v>1069.2</v>
      </c>
      <c r="BD357" s="386">
        <v>9760</v>
      </c>
      <c r="BE357" s="431">
        <f t="shared" si="195"/>
        <v>3220.8</v>
      </c>
      <c r="BF357" s="386">
        <v>0</v>
      </c>
      <c r="BG357" s="431">
        <f t="shared" si="196"/>
        <v>0</v>
      </c>
      <c r="BH357" s="386">
        <v>0</v>
      </c>
      <c r="BI357" s="445">
        <f t="shared" si="197"/>
        <v>0</v>
      </c>
      <c r="BJ357" s="77" t="s">
        <v>1834</v>
      </c>
      <c r="BK357" s="306" t="s">
        <v>1249</v>
      </c>
      <c r="BL357" s="306" t="s">
        <v>1242</v>
      </c>
      <c r="BM357" s="306" t="s">
        <v>1835</v>
      </c>
    </row>
    <row r="358" spans="1:65" ht="14.25" customHeight="1">
      <c r="A358" s="498" t="s">
        <v>1623</v>
      </c>
      <c r="B358" s="130" t="s">
        <v>805</v>
      </c>
      <c r="C358" s="544" t="s">
        <v>87</v>
      </c>
      <c r="D358" s="549" t="s">
        <v>357</v>
      </c>
      <c r="E358" s="550" t="s">
        <v>357</v>
      </c>
      <c r="F358" s="966"/>
      <c r="G358" s="214">
        <v>2024</v>
      </c>
      <c r="H358" s="176" t="s">
        <v>806</v>
      </c>
      <c r="I358" s="176" t="s">
        <v>174</v>
      </c>
      <c r="J358" s="330" t="s">
        <v>196</v>
      </c>
      <c r="K358" s="169" t="s">
        <v>218</v>
      </c>
      <c r="L358" s="176" t="s">
        <v>1188</v>
      </c>
      <c r="M358" s="327" t="s">
        <v>1189</v>
      </c>
      <c r="N358" s="55">
        <v>6.83</v>
      </c>
      <c r="O358" s="55">
        <v>6.83</v>
      </c>
      <c r="P358" s="55">
        <v>6.83</v>
      </c>
      <c r="Q358" s="55">
        <v>6.83</v>
      </c>
      <c r="R358" s="55">
        <v>6.83</v>
      </c>
      <c r="S358" s="55">
        <v>6.83</v>
      </c>
      <c r="T358" s="55">
        <v>6.83</v>
      </c>
      <c r="U358" s="55">
        <v>6.83</v>
      </c>
      <c r="V358" s="55">
        <v>6.83</v>
      </c>
      <c r="W358" s="55">
        <v>6.83</v>
      </c>
      <c r="X358" s="55">
        <v>6.83</v>
      </c>
      <c r="Y358" s="55">
        <v>6.83</v>
      </c>
      <c r="Z358" s="147">
        <v>0.88</v>
      </c>
      <c r="AA358" s="147">
        <v>0.88</v>
      </c>
      <c r="AB358" s="147">
        <v>0.88</v>
      </c>
      <c r="AC358" s="147">
        <v>0.88</v>
      </c>
      <c r="AD358" s="147">
        <v>0.88</v>
      </c>
      <c r="AE358" s="147">
        <v>0.88</v>
      </c>
      <c r="AF358" s="147">
        <v>0.88</v>
      </c>
      <c r="AG358" s="147">
        <v>0.88</v>
      </c>
      <c r="AH358" s="147">
        <v>0.88</v>
      </c>
      <c r="AI358" s="147">
        <v>0.88</v>
      </c>
      <c r="AJ358" s="147">
        <v>0.88</v>
      </c>
      <c r="AK358" s="147">
        <v>0.88</v>
      </c>
      <c r="AL358" s="420">
        <v>0</v>
      </c>
      <c r="AM358" s="431">
        <f t="shared" si="176"/>
        <v>0</v>
      </c>
      <c r="AN358" s="385">
        <v>0</v>
      </c>
      <c r="AO358" s="237">
        <f t="shared" si="189"/>
        <v>0</v>
      </c>
      <c r="AP358" s="96">
        <v>0</v>
      </c>
      <c r="AQ358" s="431">
        <f t="shared" si="190"/>
        <v>0</v>
      </c>
      <c r="AR358" s="935">
        <v>0</v>
      </c>
      <c r="AS358" s="431">
        <f t="shared" si="191"/>
        <v>0</v>
      </c>
      <c r="AT358" s="385">
        <v>0</v>
      </c>
      <c r="AU358" s="431">
        <f t="shared" si="192"/>
        <v>0</v>
      </c>
      <c r="AV358" s="386">
        <v>0</v>
      </c>
      <c r="AW358" s="431">
        <f t="shared" si="193"/>
        <v>0</v>
      </c>
      <c r="AX358" s="386">
        <v>0</v>
      </c>
      <c r="AY358" s="431">
        <f t="shared" si="194"/>
        <v>0</v>
      </c>
      <c r="AZ358" s="386">
        <v>0</v>
      </c>
      <c r="BA358" s="431">
        <f t="shared" si="187"/>
        <v>0</v>
      </c>
      <c r="BB358" s="386">
        <v>0</v>
      </c>
      <c r="BC358" s="431">
        <f t="shared" si="188"/>
        <v>0</v>
      </c>
      <c r="BD358" s="386">
        <v>0</v>
      </c>
      <c r="BE358" s="431">
        <f t="shared" si="195"/>
        <v>0</v>
      </c>
      <c r="BF358" s="386">
        <v>0</v>
      </c>
      <c r="BG358" s="431">
        <f t="shared" si="196"/>
        <v>0</v>
      </c>
      <c r="BH358" s="386">
        <v>0</v>
      </c>
      <c r="BI358" s="445">
        <f t="shared" si="197"/>
        <v>0</v>
      </c>
      <c r="BJ358" s="77" t="s">
        <v>1840</v>
      </c>
      <c r="BK358" s="306" t="s">
        <v>1185</v>
      </c>
      <c r="BL358" s="306" t="s">
        <v>1191</v>
      </c>
      <c r="BM358" s="306" t="s">
        <v>1840</v>
      </c>
    </row>
    <row r="359" spans="1:65" ht="14.25" customHeight="1">
      <c r="A359" s="493" t="s">
        <v>1623</v>
      </c>
      <c r="B359" s="130" t="s">
        <v>805</v>
      </c>
      <c r="C359" s="544" t="s">
        <v>87</v>
      </c>
      <c r="D359" s="549" t="s">
        <v>357</v>
      </c>
      <c r="E359" s="550" t="s">
        <v>357</v>
      </c>
      <c r="F359" s="966"/>
      <c r="G359" s="214">
        <v>2024</v>
      </c>
      <c r="H359" s="176" t="s">
        <v>806</v>
      </c>
      <c r="I359" s="176" t="s">
        <v>174</v>
      </c>
      <c r="J359" s="330" t="s">
        <v>196</v>
      </c>
      <c r="K359" s="169" t="s">
        <v>218</v>
      </c>
      <c r="L359" s="176" t="s">
        <v>1188</v>
      </c>
      <c r="M359" s="327" t="s">
        <v>1189</v>
      </c>
      <c r="N359" s="55">
        <v>17.54</v>
      </c>
      <c r="O359" s="55">
        <v>17.54</v>
      </c>
      <c r="P359" s="55">
        <v>17.54</v>
      </c>
      <c r="Q359" s="55">
        <v>17.54</v>
      </c>
      <c r="R359" s="55">
        <v>17.54</v>
      </c>
      <c r="S359" s="55">
        <v>17.54</v>
      </c>
      <c r="T359" s="55">
        <v>17.54</v>
      </c>
      <c r="U359" s="55">
        <v>17.54</v>
      </c>
      <c r="V359" s="55">
        <v>17.54</v>
      </c>
      <c r="W359" s="55">
        <v>17.54</v>
      </c>
      <c r="X359" s="55">
        <v>17.54</v>
      </c>
      <c r="Y359" s="55">
        <v>17.54</v>
      </c>
      <c r="Z359" s="147">
        <v>0.88</v>
      </c>
      <c r="AA359" s="147">
        <v>0.88</v>
      </c>
      <c r="AB359" s="147">
        <v>0.88</v>
      </c>
      <c r="AC359" s="147">
        <v>0.88</v>
      </c>
      <c r="AD359" s="147">
        <v>0.88</v>
      </c>
      <c r="AE359" s="147">
        <v>0.88</v>
      </c>
      <c r="AF359" s="147">
        <v>0.88</v>
      </c>
      <c r="AG359" s="147">
        <v>0.88</v>
      </c>
      <c r="AH359" s="147">
        <v>0.88</v>
      </c>
      <c r="AI359" s="147">
        <v>0.88</v>
      </c>
      <c r="AJ359" s="147">
        <v>0.88</v>
      </c>
      <c r="AK359" s="147">
        <v>0.88</v>
      </c>
      <c r="AL359" s="420">
        <v>0</v>
      </c>
      <c r="AM359" s="431">
        <f t="shared" si="176"/>
        <v>0</v>
      </c>
      <c r="AN359" s="385">
        <v>0</v>
      </c>
      <c r="AO359" s="237">
        <f t="shared" si="189"/>
        <v>0</v>
      </c>
      <c r="AP359" s="96">
        <v>0</v>
      </c>
      <c r="AQ359" s="431">
        <f t="shared" si="190"/>
        <v>0</v>
      </c>
      <c r="AR359" s="935">
        <v>0</v>
      </c>
      <c r="AS359" s="431">
        <f t="shared" si="191"/>
        <v>0</v>
      </c>
      <c r="AT359" s="385">
        <v>0</v>
      </c>
      <c r="AU359" s="431">
        <f t="shared" si="192"/>
        <v>0</v>
      </c>
      <c r="AV359" s="386">
        <v>0</v>
      </c>
      <c r="AW359" s="431">
        <f t="shared" si="193"/>
        <v>0</v>
      </c>
      <c r="AX359" s="386">
        <v>0</v>
      </c>
      <c r="AY359" s="431">
        <f t="shared" si="194"/>
        <v>0</v>
      </c>
      <c r="AZ359" s="386">
        <v>0</v>
      </c>
      <c r="BA359" s="431">
        <f t="shared" si="187"/>
        <v>0</v>
      </c>
      <c r="BB359" s="386">
        <v>0</v>
      </c>
      <c r="BC359" s="431">
        <f t="shared" si="188"/>
        <v>0</v>
      </c>
      <c r="BD359" s="386">
        <v>0</v>
      </c>
      <c r="BE359" s="431">
        <f t="shared" si="195"/>
        <v>0</v>
      </c>
      <c r="BF359" s="386">
        <v>0</v>
      </c>
      <c r="BG359" s="431">
        <f t="shared" si="196"/>
        <v>0</v>
      </c>
      <c r="BH359" s="386">
        <v>0</v>
      </c>
      <c r="BI359" s="445">
        <f t="shared" si="197"/>
        <v>0</v>
      </c>
      <c r="BJ359" s="77" t="s">
        <v>1841</v>
      </c>
      <c r="BK359" s="306" t="s">
        <v>1185</v>
      </c>
      <c r="BL359" s="306" t="s">
        <v>1242</v>
      </c>
      <c r="BM359" s="306" t="s">
        <v>1841</v>
      </c>
    </row>
    <row r="360" spans="1:65" ht="14.25" customHeight="1">
      <c r="A360" s="498" t="s">
        <v>1623</v>
      </c>
      <c r="B360" s="130" t="s">
        <v>805</v>
      </c>
      <c r="C360" s="544" t="s">
        <v>87</v>
      </c>
      <c r="D360" s="549" t="s">
        <v>357</v>
      </c>
      <c r="E360" s="550" t="s">
        <v>357</v>
      </c>
      <c r="F360" s="966"/>
      <c r="G360" s="214">
        <v>2024</v>
      </c>
      <c r="H360" s="176" t="s">
        <v>806</v>
      </c>
      <c r="I360" s="176" t="s">
        <v>174</v>
      </c>
      <c r="J360" s="330" t="s">
        <v>196</v>
      </c>
      <c r="K360" s="169" t="s">
        <v>218</v>
      </c>
      <c r="L360" s="8" t="s">
        <v>1182</v>
      </c>
      <c r="M360" s="327" t="s">
        <v>1760</v>
      </c>
      <c r="N360" s="55">
        <v>17.54</v>
      </c>
      <c r="O360" s="55">
        <v>17.54</v>
      </c>
      <c r="P360" s="55">
        <v>17.54</v>
      </c>
      <c r="Q360" s="55">
        <v>17.54</v>
      </c>
      <c r="R360" s="55">
        <v>17.54</v>
      </c>
      <c r="S360" s="55">
        <v>17.54</v>
      </c>
      <c r="T360" s="55">
        <v>17.54</v>
      </c>
      <c r="U360" s="55">
        <v>17.54</v>
      </c>
      <c r="V360" s="55">
        <v>17.54</v>
      </c>
      <c r="W360" s="55">
        <v>17.54</v>
      </c>
      <c r="X360" s="55">
        <v>17.54</v>
      </c>
      <c r="Y360" s="55">
        <v>17.54</v>
      </c>
      <c r="Z360" s="147">
        <v>0.88</v>
      </c>
      <c r="AA360" s="147">
        <v>0.88</v>
      </c>
      <c r="AB360" s="147">
        <v>0.88</v>
      </c>
      <c r="AC360" s="147">
        <v>0.88</v>
      </c>
      <c r="AD360" s="147">
        <v>0.88</v>
      </c>
      <c r="AE360" s="147">
        <v>0.88</v>
      </c>
      <c r="AF360" s="147">
        <v>0.88</v>
      </c>
      <c r="AG360" s="147">
        <v>0.88</v>
      </c>
      <c r="AH360" s="147">
        <v>0.88</v>
      </c>
      <c r="AI360" s="147">
        <v>0.88</v>
      </c>
      <c r="AJ360" s="147">
        <v>0.88</v>
      </c>
      <c r="AK360" s="147">
        <v>0.88</v>
      </c>
      <c r="AL360" s="420">
        <v>2002</v>
      </c>
      <c r="AM360" s="431">
        <f t="shared" si="176"/>
        <v>1761.76</v>
      </c>
      <c r="AN360" s="385">
        <v>0</v>
      </c>
      <c r="AO360" s="237">
        <f t="shared" si="189"/>
        <v>0</v>
      </c>
      <c r="AP360" s="96">
        <v>1001</v>
      </c>
      <c r="AQ360" s="431">
        <f t="shared" si="190"/>
        <v>880.88</v>
      </c>
      <c r="AR360" s="935">
        <v>2002</v>
      </c>
      <c r="AS360" s="431">
        <f t="shared" si="191"/>
        <v>1761.76</v>
      </c>
      <c r="AT360" s="385">
        <v>0</v>
      </c>
      <c r="AU360" s="431">
        <f t="shared" si="192"/>
        <v>0</v>
      </c>
      <c r="AV360" s="386">
        <v>0</v>
      </c>
      <c r="AW360" s="431">
        <f t="shared" si="193"/>
        <v>0</v>
      </c>
      <c r="AX360" s="386">
        <v>0</v>
      </c>
      <c r="AY360" s="431">
        <f t="shared" si="194"/>
        <v>0</v>
      </c>
      <c r="AZ360" s="386">
        <v>0</v>
      </c>
      <c r="BA360" s="431">
        <f t="shared" si="187"/>
        <v>0</v>
      </c>
      <c r="BB360" s="386">
        <v>0</v>
      </c>
      <c r="BC360" s="431">
        <f t="shared" si="188"/>
        <v>0</v>
      </c>
      <c r="BD360" s="386">
        <v>0</v>
      </c>
      <c r="BE360" s="431">
        <f t="shared" si="195"/>
        <v>0</v>
      </c>
      <c r="BF360" s="386">
        <v>0</v>
      </c>
      <c r="BG360" s="431">
        <f t="shared" si="196"/>
        <v>0</v>
      </c>
      <c r="BH360" s="386">
        <v>0</v>
      </c>
      <c r="BI360" s="445">
        <f t="shared" si="197"/>
        <v>0</v>
      </c>
      <c r="BJ360" s="77" t="s">
        <v>1842</v>
      </c>
      <c r="BK360" s="306" t="s">
        <v>1185</v>
      </c>
      <c r="BL360" s="306" t="s">
        <v>1186</v>
      </c>
      <c r="BM360" s="306" t="s">
        <v>1842</v>
      </c>
    </row>
    <row r="361" spans="1:65" ht="14.25" customHeight="1">
      <c r="A361" s="493" t="s">
        <v>1623</v>
      </c>
      <c r="B361" s="130" t="s">
        <v>805</v>
      </c>
      <c r="C361" s="544" t="s">
        <v>87</v>
      </c>
      <c r="D361" s="549" t="s">
        <v>357</v>
      </c>
      <c r="E361" s="550" t="s">
        <v>357</v>
      </c>
      <c r="F361" s="966"/>
      <c r="G361" s="214">
        <v>2024</v>
      </c>
      <c r="H361" s="176" t="s">
        <v>806</v>
      </c>
      <c r="I361" s="176" t="s">
        <v>174</v>
      </c>
      <c r="J361" s="330" t="s">
        <v>196</v>
      </c>
      <c r="K361" s="169" t="s">
        <v>218</v>
      </c>
      <c r="L361" s="176" t="s">
        <v>1188</v>
      </c>
      <c r="M361" s="327" t="s">
        <v>1189</v>
      </c>
      <c r="N361" s="55">
        <v>17.54</v>
      </c>
      <c r="O361" s="55">
        <v>17.54</v>
      </c>
      <c r="P361" s="55">
        <v>17.54</v>
      </c>
      <c r="Q361" s="55">
        <v>17.54</v>
      </c>
      <c r="R361" s="55">
        <v>17.54</v>
      </c>
      <c r="S361" s="55">
        <v>17.54</v>
      </c>
      <c r="T361" s="55">
        <v>17.54</v>
      </c>
      <c r="U361" s="55">
        <v>17.54</v>
      </c>
      <c r="V361" s="55">
        <v>17.54</v>
      </c>
      <c r="W361" s="55">
        <v>17.54</v>
      </c>
      <c r="X361" s="55">
        <v>17.54</v>
      </c>
      <c r="Y361" s="55">
        <v>17.54</v>
      </c>
      <c r="Z361" s="147">
        <v>0.88</v>
      </c>
      <c r="AA361" s="147">
        <v>0.88</v>
      </c>
      <c r="AB361" s="147">
        <v>0.88</v>
      </c>
      <c r="AC361" s="147">
        <v>0.88</v>
      </c>
      <c r="AD361" s="147">
        <v>0.88</v>
      </c>
      <c r="AE361" s="147">
        <v>0.88</v>
      </c>
      <c r="AF361" s="147">
        <v>0.88</v>
      </c>
      <c r="AG361" s="147">
        <v>0.88</v>
      </c>
      <c r="AH361" s="147">
        <v>0.88</v>
      </c>
      <c r="AI361" s="147">
        <v>0.88</v>
      </c>
      <c r="AJ361" s="147">
        <v>0.88</v>
      </c>
      <c r="AK361" s="147">
        <v>0.88</v>
      </c>
      <c r="AL361" s="420">
        <v>0</v>
      </c>
      <c r="AM361" s="431">
        <f t="shared" si="176"/>
        <v>0</v>
      </c>
      <c r="AN361" s="385">
        <v>0</v>
      </c>
      <c r="AO361" s="237">
        <f t="shared" si="189"/>
        <v>0</v>
      </c>
      <c r="AP361" s="96">
        <v>0</v>
      </c>
      <c r="AQ361" s="431">
        <f t="shared" si="190"/>
        <v>0</v>
      </c>
      <c r="AR361" s="935">
        <v>0</v>
      </c>
      <c r="AS361" s="431">
        <f t="shared" si="191"/>
        <v>0</v>
      </c>
      <c r="AT361" s="385">
        <v>0</v>
      </c>
      <c r="AU361" s="431">
        <f t="shared" si="192"/>
        <v>0</v>
      </c>
      <c r="AV361" s="386">
        <v>0</v>
      </c>
      <c r="AW361" s="431">
        <f t="shared" si="193"/>
        <v>0</v>
      </c>
      <c r="AX361" s="386">
        <v>0</v>
      </c>
      <c r="AY361" s="431">
        <f t="shared" si="194"/>
        <v>0</v>
      </c>
      <c r="AZ361" s="386">
        <v>0</v>
      </c>
      <c r="BA361" s="431">
        <f t="shared" ref="BA361:BA392" si="198">AG361*AZ361</f>
        <v>0</v>
      </c>
      <c r="BB361" s="386">
        <v>0</v>
      </c>
      <c r="BC361" s="431">
        <f t="shared" ref="BC361:BC392" si="199">AH361*BB361</f>
        <v>0</v>
      </c>
      <c r="BD361" s="386">
        <v>0</v>
      </c>
      <c r="BE361" s="431">
        <f t="shared" si="195"/>
        <v>0</v>
      </c>
      <c r="BF361" s="386">
        <v>0</v>
      </c>
      <c r="BG361" s="431">
        <f t="shared" si="196"/>
        <v>0</v>
      </c>
      <c r="BH361" s="386">
        <v>0</v>
      </c>
      <c r="BI361" s="445">
        <f t="shared" si="197"/>
        <v>0</v>
      </c>
      <c r="BJ361" s="77" t="s">
        <v>1843</v>
      </c>
      <c r="BK361" s="306" t="s">
        <v>1185</v>
      </c>
      <c r="BL361" s="306" t="s">
        <v>1194</v>
      </c>
      <c r="BM361" s="306" t="s">
        <v>1843</v>
      </c>
    </row>
    <row r="362" spans="1:65" ht="14.25" customHeight="1">
      <c r="A362" s="498" t="s">
        <v>1623</v>
      </c>
      <c r="B362" s="130" t="s">
        <v>805</v>
      </c>
      <c r="C362" s="544" t="s">
        <v>87</v>
      </c>
      <c r="D362" s="549" t="s">
        <v>357</v>
      </c>
      <c r="E362" s="550" t="s">
        <v>357</v>
      </c>
      <c r="F362" s="966"/>
      <c r="G362" s="214">
        <v>2024</v>
      </c>
      <c r="H362" s="176" t="s">
        <v>806</v>
      </c>
      <c r="I362" s="176" t="s">
        <v>174</v>
      </c>
      <c r="J362" s="330" t="s">
        <v>196</v>
      </c>
      <c r="K362" s="169" t="s">
        <v>218</v>
      </c>
      <c r="L362" s="176" t="s">
        <v>1188</v>
      </c>
      <c r="M362" s="327" t="s">
        <v>1189</v>
      </c>
      <c r="N362" s="55">
        <v>17.54</v>
      </c>
      <c r="O362" s="55">
        <v>17.54</v>
      </c>
      <c r="P362" s="55">
        <v>17.54</v>
      </c>
      <c r="Q362" s="55">
        <v>17.54</v>
      </c>
      <c r="R362" s="55">
        <v>17.54</v>
      </c>
      <c r="S362" s="55">
        <v>17.54</v>
      </c>
      <c r="T362" s="55">
        <v>17.54</v>
      </c>
      <c r="U362" s="55">
        <v>17.54</v>
      </c>
      <c r="V362" s="55">
        <v>17.54</v>
      </c>
      <c r="W362" s="55">
        <v>17.54</v>
      </c>
      <c r="X362" s="55">
        <v>17.54</v>
      </c>
      <c r="Y362" s="55">
        <v>17.54</v>
      </c>
      <c r="Z362" s="147">
        <v>0.88</v>
      </c>
      <c r="AA362" s="147">
        <v>0.88</v>
      </c>
      <c r="AB362" s="147">
        <v>0.88</v>
      </c>
      <c r="AC362" s="147">
        <v>0.88</v>
      </c>
      <c r="AD362" s="147">
        <v>0.88</v>
      </c>
      <c r="AE362" s="147">
        <v>0.88</v>
      </c>
      <c r="AF362" s="147">
        <v>0.88</v>
      </c>
      <c r="AG362" s="147">
        <v>0.88</v>
      </c>
      <c r="AH362" s="147">
        <v>0.88</v>
      </c>
      <c r="AI362" s="147">
        <v>0.88</v>
      </c>
      <c r="AJ362" s="147">
        <v>0.88</v>
      </c>
      <c r="AK362" s="147">
        <v>0.88</v>
      </c>
      <c r="AL362" s="420">
        <v>1000</v>
      </c>
      <c r="AM362" s="431">
        <f t="shared" si="176"/>
        <v>880</v>
      </c>
      <c r="AN362" s="385">
        <v>0</v>
      </c>
      <c r="AO362" s="237">
        <f t="shared" si="189"/>
        <v>0</v>
      </c>
      <c r="AP362" s="96">
        <v>0</v>
      </c>
      <c r="AQ362" s="431">
        <f t="shared" si="190"/>
        <v>0</v>
      </c>
      <c r="AR362" s="935">
        <v>0</v>
      </c>
      <c r="AS362" s="431">
        <f t="shared" si="191"/>
        <v>0</v>
      </c>
      <c r="AT362" s="385">
        <v>0</v>
      </c>
      <c r="AU362" s="431">
        <f t="shared" si="192"/>
        <v>0</v>
      </c>
      <c r="AV362" s="386">
        <v>0</v>
      </c>
      <c r="AW362" s="431">
        <f t="shared" si="193"/>
        <v>0</v>
      </c>
      <c r="AX362" s="386">
        <v>0</v>
      </c>
      <c r="AY362" s="431">
        <f t="shared" si="194"/>
        <v>0</v>
      </c>
      <c r="AZ362" s="386">
        <v>0</v>
      </c>
      <c r="BA362" s="431">
        <f t="shared" si="198"/>
        <v>0</v>
      </c>
      <c r="BB362" s="385">
        <v>0</v>
      </c>
      <c r="BC362" s="431">
        <f t="shared" si="199"/>
        <v>0</v>
      </c>
      <c r="BD362" s="386">
        <v>0</v>
      </c>
      <c r="BE362" s="431">
        <f t="shared" si="195"/>
        <v>0</v>
      </c>
      <c r="BF362" s="386">
        <v>0</v>
      </c>
      <c r="BG362" s="431">
        <f t="shared" si="196"/>
        <v>0</v>
      </c>
      <c r="BH362" s="385">
        <v>0</v>
      </c>
      <c r="BI362" s="445">
        <f t="shared" si="197"/>
        <v>0</v>
      </c>
      <c r="BJ362" s="77" t="s">
        <v>1844</v>
      </c>
      <c r="BK362" s="306" t="s">
        <v>1197</v>
      </c>
      <c r="BL362" s="306" t="s">
        <v>1191</v>
      </c>
      <c r="BM362" s="306" t="s">
        <v>1844</v>
      </c>
    </row>
    <row r="363" spans="1:65" ht="14.25" customHeight="1">
      <c r="A363" s="493" t="s">
        <v>1623</v>
      </c>
      <c r="B363" s="130" t="s">
        <v>805</v>
      </c>
      <c r="C363" s="544" t="s">
        <v>87</v>
      </c>
      <c r="D363" s="549" t="s">
        <v>357</v>
      </c>
      <c r="E363" s="550" t="s">
        <v>357</v>
      </c>
      <c r="F363" s="966"/>
      <c r="G363" s="214">
        <v>2024</v>
      </c>
      <c r="H363" s="176" t="s">
        <v>806</v>
      </c>
      <c r="I363" s="176" t="s">
        <v>174</v>
      </c>
      <c r="J363" s="330" t="s">
        <v>196</v>
      </c>
      <c r="K363" s="169" t="s">
        <v>218</v>
      </c>
      <c r="L363" s="176" t="s">
        <v>1845</v>
      </c>
      <c r="M363" s="327" t="s">
        <v>1760</v>
      </c>
      <c r="N363" s="55">
        <v>17.54</v>
      </c>
      <c r="O363" s="55">
        <v>17.54</v>
      </c>
      <c r="P363" s="55">
        <v>17.54</v>
      </c>
      <c r="Q363" s="55">
        <v>17.54</v>
      </c>
      <c r="R363" s="55">
        <v>17.54</v>
      </c>
      <c r="S363" s="55">
        <v>17.54</v>
      </c>
      <c r="T363" s="55">
        <v>17.54</v>
      </c>
      <c r="U363" s="55">
        <v>17.54</v>
      </c>
      <c r="V363" s="55">
        <v>17.54</v>
      </c>
      <c r="W363" s="55">
        <v>17.54</v>
      </c>
      <c r="X363" s="55">
        <v>17.54</v>
      </c>
      <c r="Y363" s="55">
        <v>17.54</v>
      </c>
      <c r="Z363" s="147">
        <v>0.88</v>
      </c>
      <c r="AA363" s="147">
        <v>0.88</v>
      </c>
      <c r="AB363" s="147">
        <v>0.88</v>
      </c>
      <c r="AC363" s="147">
        <v>0.88</v>
      </c>
      <c r="AD363" s="147">
        <v>0.88</v>
      </c>
      <c r="AE363" s="147">
        <v>0.88</v>
      </c>
      <c r="AF363" s="147">
        <v>0.88</v>
      </c>
      <c r="AG363" s="147">
        <v>0.88</v>
      </c>
      <c r="AH363" s="147">
        <v>0.88</v>
      </c>
      <c r="AI363" s="147">
        <v>0.88</v>
      </c>
      <c r="AJ363" s="147">
        <v>0.88</v>
      </c>
      <c r="AK363" s="147">
        <v>0.88</v>
      </c>
      <c r="AL363" s="420">
        <v>0</v>
      </c>
      <c r="AM363" s="431">
        <f t="shared" si="176"/>
        <v>0</v>
      </c>
      <c r="AN363" s="385">
        <v>0</v>
      </c>
      <c r="AO363" s="237">
        <f t="shared" si="189"/>
        <v>0</v>
      </c>
      <c r="AP363" s="96">
        <v>1001</v>
      </c>
      <c r="AQ363" s="431">
        <f t="shared" si="190"/>
        <v>880.88</v>
      </c>
      <c r="AR363" s="935">
        <v>0</v>
      </c>
      <c r="AS363" s="431">
        <f t="shared" si="191"/>
        <v>0</v>
      </c>
      <c r="AT363" s="385">
        <v>0</v>
      </c>
      <c r="AU363" s="431">
        <f t="shared" si="192"/>
        <v>0</v>
      </c>
      <c r="AV363" s="386">
        <v>0</v>
      </c>
      <c r="AW363" s="431">
        <f t="shared" si="193"/>
        <v>0</v>
      </c>
      <c r="AX363" s="386">
        <v>0</v>
      </c>
      <c r="AY363" s="431">
        <f t="shared" si="194"/>
        <v>0</v>
      </c>
      <c r="AZ363" s="386">
        <v>1000</v>
      </c>
      <c r="BA363" s="431">
        <f t="shared" si="198"/>
        <v>880</v>
      </c>
      <c r="BB363" s="385">
        <v>0</v>
      </c>
      <c r="BC363" s="431">
        <f t="shared" si="199"/>
        <v>0</v>
      </c>
      <c r="BD363" s="386">
        <v>0</v>
      </c>
      <c r="BE363" s="431">
        <f t="shared" si="195"/>
        <v>0</v>
      </c>
      <c r="BF363" s="386">
        <v>1000</v>
      </c>
      <c r="BG363" s="431">
        <f t="shared" si="196"/>
        <v>880</v>
      </c>
      <c r="BH363" s="385">
        <v>1000</v>
      </c>
      <c r="BI363" s="445">
        <f t="shared" si="197"/>
        <v>880</v>
      </c>
      <c r="BJ363" s="77" t="s">
        <v>1846</v>
      </c>
      <c r="BK363" s="306" t="s">
        <v>1197</v>
      </c>
      <c r="BL363" s="306" t="s">
        <v>1186</v>
      </c>
      <c r="BM363" s="306" t="s">
        <v>1846</v>
      </c>
    </row>
    <row r="364" spans="1:65" ht="14.25" customHeight="1">
      <c r="A364" s="498" t="s">
        <v>1623</v>
      </c>
      <c r="B364" s="130" t="s">
        <v>805</v>
      </c>
      <c r="C364" s="544" t="s">
        <v>87</v>
      </c>
      <c r="D364" s="549" t="s">
        <v>357</v>
      </c>
      <c r="E364" s="550" t="s">
        <v>357</v>
      </c>
      <c r="F364" s="966"/>
      <c r="G364" s="214">
        <v>2024</v>
      </c>
      <c r="H364" s="176" t="s">
        <v>808</v>
      </c>
      <c r="I364" s="176" t="s">
        <v>204</v>
      </c>
      <c r="J364" s="330" t="s">
        <v>196</v>
      </c>
      <c r="K364" s="169" t="s">
        <v>218</v>
      </c>
      <c r="L364" s="176" t="s">
        <v>1188</v>
      </c>
      <c r="M364" s="327" t="s">
        <v>1189</v>
      </c>
      <c r="N364" s="55">
        <v>10.199999999999999</v>
      </c>
      <c r="O364" s="55">
        <v>10.199999999999999</v>
      </c>
      <c r="P364" s="55">
        <v>10.199999999999999</v>
      </c>
      <c r="Q364" s="55">
        <v>10.199999999999999</v>
      </c>
      <c r="R364" s="55">
        <v>10.199999999999999</v>
      </c>
      <c r="S364" s="55">
        <v>10.199999999999999</v>
      </c>
      <c r="T364" s="55">
        <v>10.199999999999999</v>
      </c>
      <c r="U364" s="55">
        <v>10.199999999999999</v>
      </c>
      <c r="V364" s="55">
        <v>10.199999999999999</v>
      </c>
      <c r="W364" s="55">
        <v>10.199999999999999</v>
      </c>
      <c r="X364" s="55">
        <v>10.199999999999999</v>
      </c>
      <c r="Y364" s="55">
        <v>10.199999999999999</v>
      </c>
      <c r="Z364" s="147">
        <v>0.51</v>
      </c>
      <c r="AA364" s="147">
        <v>0.51</v>
      </c>
      <c r="AB364" s="147">
        <v>0.51</v>
      </c>
      <c r="AC364" s="147">
        <v>0.51</v>
      </c>
      <c r="AD364" s="147">
        <v>0.51</v>
      </c>
      <c r="AE364" s="147">
        <v>0.51</v>
      </c>
      <c r="AF364" s="147">
        <v>0.51</v>
      </c>
      <c r="AG364" s="147">
        <v>0.51</v>
      </c>
      <c r="AH364" s="147">
        <v>0.51</v>
      </c>
      <c r="AI364" s="147">
        <v>0.51</v>
      </c>
      <c r="AJ364" s="147">
        <v>0.51</v>
      </c>
      <c r="AK364" s="147">
        <v>0.51</v>
      </c>
      <c r="AL364" s="420">
        <v>0</v>
      </c>
      <c r="AM364" s="431">
        <f t="shared" ref="AM364:AM428" si="200">Z364*AL364</f>
        <v>0</v>
      </c>
      <c r="AN364" s="385">
        <v>1020</v>
      </c>
      <c r="AO364" s="237">
        <f t="shared" si="189"/>
        <v>520.20000000000005</v>
      </c>
      <c r="AP364" s="96">
        <v>0</v>
      </c>
      <c r="AQ364" s="431">
        <f t="shared" si="190"/>
        <v>0</v>
      </c>
      <c r="AR364" s="935">
        <v>0</v>
      </c>
      <c r="AS364" s="431">
        <f t="shared" si="191"/>
        <v>0</v>
      </c>
      <c r="AT364" s="385">
        <v>0</v>
      </c>
      <c r="AU364" s="431">
        <f t="shared" si="192"/>
        <v>0</v>
      </c>
      <c r="AV364" s="386">
        <v>0</v>
      </c>
      <c r="AW364" s="431">
        <f t="shared" si="193"/>
        <v>0</v>
      </c>
      <c r="AX364" s="386">
        <v>0</v>
      </c>
      <c r="AY364" s="431">
        <f t="shared" si="194"/>
        <v>0</v>
      </c>
      <c r="AZ364" s="386">
        <v>0</v>
      </c>
      <c r="BA364" s="431">
        <f t="shared" si="198"/>
        <v>0</v>
      </c>
      <c r="BB364" s="385">
        <v>0</v>
      </c>
      <c r="BC364" s="431">
        <f t="shared" si="199"/>
        <v>0</v>
      </c>
      <c r="BD364" s="386"/>
      <c r="BE364" s="431">
        <f t="shared" si="195"/>
        <v>0</v>
      </c>
      <c r="BF364" s="386"/>
      <c r="BG364" s="431">
        <f t="shared" si="196"/>
        <v>0</v>
      </c>
      <c r="BH364" s="385"/>
      <c r="BI364" s="445">
        <f t="shared" si="197"/>
        <v>0</v>
      </c>
      <c r="BJ364" s="77" t="s">
        <v>1349</v>
      </c>
      <c r="BK364" s="599" t="s">
        <v>1185</v>
      </c>
      <c r="BL364" s="599" t="s">
        <v>1191</v>
      </c>
      <c r="BM364" s="306" t="s">
        <v>1349</v>
      </c>
    </row>
    <row r="365" spans="1:65" ht="14.25" customHeight="1">
      <c r="A365" s="493" t="s">
        <v>1623</v>
      </c>
      <c r="B365" s="130" t="s">
        <v>805</v>
      </c>
      <c r="C365" s="544" t="s">
        <v>87</v>
      </c>
      <c r="D365" s="549" t="s">
        <v>357</v>
      </c>
      <c r="E365" s="550" t="s">
        <v>357</v>
      </c>
      <c r="F365" s="966"/>
      <c r="G365" s="214">
        <v>2024</v>
      </c>
      <c r="H365" s="176" t="s">
        <v>808</v>
      </c>
      <c r="I365" s="176" t="s">
        <v>204</v>
      </c>
      <c r="J365" s="330" t="s">
        <v>196</v>
      </c>
      <c r="K365" s="169" t="s">
        <v>218</v>
      </c>
      <c r="L365" s="176" t="s">
        <v>1182</v>
      </c>
      <c r="M365" s="327" t="s">
        <v>1183</v>
      </c>
      <c r="N365" s="55">
        <v>10.199999999999999</v>
      </c>
      <c r="O365" s="55">
        <v>10.199999999999999</v>
      </c>
      <c r="P365" s="55">
        <v>10.199999999999999</v>
      </c>
      <c r="Q365" s="55">
        <v>10.199999999999999</v>
      </c>
      <c r="R365" s="55">
        <v>10.199999999999999</v>
      </c>
      <c r="S365" s="55">
        <v>10.199999999999999</v>
      </c>
      <c r="T365" s="55">
        <v>10.199999999999999</v>
      </c>
      <c r="U365" s="55">
        <v>10.199999999999999</v>
      </c>
      <c r="V365" s="55">
        <v>10.199999999999999</v>
      </c>
      <c r="W365" s="55">
        <v>10.199999999999999</v>
      </c>
      <c r="X365" s="55">
        <v>10.199999999999999</v>
      </c>
      <c r="Y365" s="55">
        <v>10.199999999999999</v>
      </c>
      <c r="Z365" s="147">
        <v>0.51</v>
      </c>
      <c r="AA365" s="147">
        <v>0.51</v>
      </c>
      <c r="AB365" s="147">
        <v>0.51</v>
      </c>
      <c r="AC365" s="147">
        <v>0.51</v>
      </c>
      <c r="AD365" s="147">
        <v>0.51</v>
      </c>
      <c r="AE365" s="147">
        <v>0.51</v>
      </c>
      <c r="AF365" s="147">
        <v>0.51</v>
      </c>
      <c r="AG365" s="147">
        <v>0.51</v>
      </c>
      <c r="AH365" s="147">
        <v>0.51</v>
      </c>
      <c r="AI365" s="147">
        <v>0.51</v>
      </c>
      <c r="AJ365" s="147">
        <v>0.51</v>
      </c>
      <c r="AK365" s="147">
        <v>0.51</v>
      </c>
      <c r="AL365" s="420">
        <v>3060</v>
      </c>
      <c r="AM365" s="431">
        <f t="shared" si="200"/>
        <v>1560.6000000000001</v>
      </c>
      <c r="AN365" s="385">
        <v>7970</v>
      </c>
      <c r="AO365" s="237">
        <f t="shared" si="189"/>
        <v>4064.7000000000003</v>
      </c>
      <c r="AP365" s="96">
        <v>8520</v>
      </c>
      <c r="AQ365" s="431">
        <f t="shared" si="190"/>
        <v>4345.2</v>
      </c>
      <c r="AR365" s="935">
        <v>13980</v>
      </c>
      <c r="AS365" s="431">
        <f t="shared" si="191"/>
        <v>7129.8</v>
      </c>
      <c r="AT365" s="385">
        <v>0</v>
      </c>
      <c r="AU365" s="431">
        <f t="shared" si="192"/>
        <v>0</v>
      </c>
      <c r="AV365" s="385">
        <v>1000</v>
      </c>
      <c r="AW365" s="431">
        <f t="shared" si="193"/>
        <v>510</v>
      </c>
      <c r="AX365" s="385">
        <v>1000</v>
      </c>
      <c r="AY365" s="431">
        <f t="shared" si="194"/>
        <v>510</v>
      </c>
      <c r="AZ365" s="385">
        <v>1000</v>
      </c>
      <c r="BA365" s="431">
        <f t="shared" si="198"/>
        <v>510</v>
      </c>
      <c r="BB365" s="385">
        <v>0</v>
      </c>
      <c r="BC365" s="431">
        <f t="shared" si="199"/>
        <v>0</v>
      </c>
      <c r="BD365" s="386">
        <v>1000</v>
      </c>
      <c r="BE365" s="431">
        <f t="shared" si="195"/>
        <v>510</v>
      </c>
      <c r="BF365" s="386">
        <v>0</v>
      </c>
      <c r="BG365" s="431">
        <f t="shared" si="196"/>
        <v>0</v>
      </c>
      <c r="BH365" s="385">
        <v>0</v>
      </c>
      <c r="BI365" s="445">
        <f t="shared" si="197"/>
        <v>0</v>
      </c>
      <c r="BJ365" s="77" t="s">
        <v>1350</v>
      </c>
      <c r="BK365" s="599" t="s">
        <v>1185</v>
      </c>
      <c r="BL365" s="599" t="s">
        <v>1186</v>
      </c>
      <c r="BM365" s="306" t="s">
        <v>1350</v>
      </c>
    </row>
    <row r="366" spans="1:65" ht="14.25" customHeight="1">
      <c r="A366" s="498" t="s">
        <v>1623</v>
      </c>
      <c r="B366" s="130" t="s">
        <v>805</v>
      </c>
      <c r="C366" s="544" t="s">
        <v>87</v>
      </c>
      <c r="D366" s="549" t="s">
        <v>357</v>
      </c>
      <c r="E366" s="550" t="s">
        <v>357</v>
      </c>
      <c r="F366" s="966"/>
      <c r="G366" s="214">
        <v>2024</v>
      </c>
      <c r="H366" s="176" t="s">
        <v>808</v>
      </c>
      <c r="I366" s="176" t="s">
        <v>204</v>
      </c>
      <c r="J366" s="330" t="s">
        <v>196</v>
      </c>
      <c r="K366" s="169" t="s">
        <v>218</v>
      </c>
      <c r="L366" s="176" t="s">
        <v>1188</v>
      </c>
      <c r="M366" s="327" t="s">
        <v>1189</v>
      </c>
      <c r="N366" s="55">
        <v>10.199999999999999</v>
      </c>
      <c r="O366" s="55">
        <v>10.199999999999999</v>
      </c>
      <c r="P366" s="55">
        <v>10.199999999999999</v>
      </c>
      <c r="Q366" s="55">
        <v>10.199999999999999</v>
      </c>
      <c r="R366" s="55">
        <v>10.199999999999999</v>
      </c>
      <c r="S366" s="55">
        <v>10.199999999999999</v>
      </c>
      <c r="T366" s="55">
        <v>10.199999999999999</v>
      </c>
      <c r="U366" s="55">
        <v>10.199999999999999</v>
      </c>
      <c r="V366" s="55">
        <v>10.199999999999999</v>
      </c>
      <c r="W366" s="55">
        <v>10.199999999999999</v>
      </c>
      <c r="X366" s="55">
        <v>10.199999999999999</v>
      </c>
      <c r="Y366" s="55">
        <v>10.199999999999999</v>
      </c>
      <c r="Z366" s="147">
        <v>0.51</v>
      </c>
      <c r="AA366" s="147">
        <v>0.51</v>
      </c>
      <c r="AB366" s="147">
        <v>0.51</v>
      </c>
      <c r="AC366" s="147">
        <v>0.51</v>
      </c>
      <c r="AD366" s="147">
        <v>0.51</v>
      </c>
      <c r="AE366" s="147">
        <v>0.51</v>
      </c>
      <c r="AF366" s="147">
        <v>0.51</v>
      </c>
      <c r="AG366" s="147">
        <v>0.51</v>
      </c>
      <c r="AH366" s="147">
        <v>0.51</v>
      </c>
      <c r="AI366" s="147">
        <v>0.51</v>
      </c>
      <c r="AJ366" s="147">
        <v>0.51</v>
      </c>
      <c r="AK366" s="147">
        <v>0.51</v>
      </c>
      <c r="AL366" s="420">
        <v>0</v>
      </c>
      <c r="AM366" s="431">
        <f t="shared" si="200"/>
        <v>0</v>
      </c>
      <c r="AN366" s="385">
        <v>0</v>
      </c>
      <c r="AO366" s="237">
        <f t="shared" si="189"/>
        <v>0</v>
      </c>
      <c r="AP366" s="96">
        <v>0</v>
      </c>
      <c r="AQ366" s="431">
        <f t="shared" si="190"/>
        <v>0</v>
      </c>
      <c r="AR366" s="935">
        <v>0</v>
      </c>
      <c r="AS366" s="431">
        <f t="shared" si="191"/>
        <v>0</v>
      </c>
      <c r="AT366" s="385">
        <v>0</v>
      </c>
      <c r="AU366" s="431">
        <f t="shared" si="192"/>
        <v>0</v>
      </c>
      <c r="AV366" s="386">
        <v>0</v>
      </c>
      <c r="AW366" s="431">
        <f t="shared" si="193"/>
        <v>0</v>
      </c>
      <c r="AX366" s="386">
        <v>0</v>
      </c>
      <c r="AY366" s="431">
        <f t="shared" si="194"/>
        <v>0</v>
      </c>
      <c r="AZ366" s="386">
        <v>0</v>
      </c>
      <c r="BA366" s="431">
        <f t="shared" si="198"/>
        <v>0</v>
      </c>
      <c r="BB366" s="385">
        <v>1000</v>
      </c>
      <c r="BC366" s="431">
        <f t="shared" si="199"/>
        <v>510</v>
      </c>
      <c r="BD366" s="386">
        <v>1000</v>
      </c>
      <c r="BE366" s="431">
        <f t="shared" si="195"/>
        <v>510</v>
      </c>
      <c r="BF366" s="386">
        <v>1000</v>
      </c>
      <c r="BG366" s="431">
        <f t="shared" si="196"/>
        <v>510</v>
      </c>
      <c r="BH366" s="385">
        <v>1000</v>
      </c>
      <c r="BI366" s="445">
        <f t="shared" si="197"/>
        <v>510</v>
      </c>
      <c r="BJ366" s="77" t="s">
        <v>1351</v>
      </c>
      <c r="BK366" s="599" t="s">
        <v>1185</v>
      </c>
      <c r="BL366" s="599" t="s">
        <v>1194</v>
      </c>
      <c r="BM366" s="306" t="s">
        <v>1351</v>
      </c>
    </row>
    <row r="367" spans="1:65" ht="14.25" customHeight="1">
      <c r="A367" s="493" t="s">
        <v>1623</v>
      </c>
      <c r="B367" s="130" t="s">
        <v>805</v>
      </c>
      <c r="C367" s="544" t="s">
        <v>87</v>
      </c>
      <c r="D367" s="549" t="s">
        <v>357</v>
      </c>
      <c r="E367" s="550" t="s">
        <v>357</v>
      </c>
      <c r="F367" s="966"/>
      <c r="G367" s="214">
        <v>2024</v>
      </c>
      <c r="H367" s="176" t="s">
        <v>810</v>
      </c>
      <c r="I367" s="176" t="s">
        <v>204</v>
      </c>
      <c r="J367" s="330" t="s">
        <v>196</v>
      </c>
      <c r="K367" s="169" t="s">
        <v>218</v>
      </c>
      <c r="L367" s="176" t="s">
        <v>1188</v>
      </c>
      <c r="M367" s="327" t="s">
        <v>1189</v>
      </c>
      <c r="N367" s="55">
        <v>11.6</v>
      </c>
      <c r="O367" s="55">
        <v>11.6</v>
      </c>
      <c r="P367" s="55">
        <v>11.6</v>
      </c>
      <c r="Q367" s="55">
        <v>11.6</v>
      </c>
      <c r="R367" s="55">
        <v>11.6</v>
      </c>
      <c r="S367" s="55">
        <v>11.6</v>
      </c>
      <c r="T367" s="55">
        <v>11.6</v>
      </c>
      <c r="U367" s="55">
        <v>11.6</v>
      </c>
      <c r="V367" s="55">
        <v>11.6</v>
      </c>
      <c r="W367" s="55">
        <v>11.6</v>
      </c>
      <c r="X367" s="55">
        <v>11.6</v>
      </c>
      <c r="Y367" s="55">
        <v>11.6</v>
      </c>
      <c r="Z367" s="147">
        <v>0.57999999999999996</v>
      </c>
      <c r="AA367" s="147">
        <v>0.57999999999999996</v>
      </c>
      <c r="AB367" s="147">
        <v>0.57999999999999996</v>
      </c>
      <c r="AC367" s="147">
        <v>0.57999999999999996</v>
      </c>
      <c r="AD367" s="147">
        <v>0.57999999999999996</v>
      </c>
      <c r="AE367" s="147">
        <v>0.57999999999999996</v>
      </c>
      <c r="AF367" s="147">
        <v>0.57999999999999996</v>
      </c>
      <c r="AG367" s="147">
        <v>0.57999999999999996</v>
      </c>
      <c r="AH367" s="147">
        <v>0.57999999999999996</v>
      </c>
      <c r="AI367" s="147">
        <v>0.57999999999999996</v>
      </c>
      <c r="AJ367" s="147">
        <v>0.57999999999999996</v>
      </c>
      <c r="AK367" s="147">
        <v>0.57999999999999996</v>
      </c>
      <c r="AL367" s="420">
        <v>0</v>
      </c>
      <c r="AM367" s="431">
        <f t="shared" si="200"/>
        <v>0</v>
      </c>
      <c r="AN367" s="385">
        <v>1000</v>
      </c>
      <c r="AO367" s="237">
        <f t="shared" si="189"/>
        <v>580</v>
      </c>
      <c r="AP367" s="96">
        <v>0</v>
      </c>
      <c r="AQ367" s="431">
        <f t="shared" si="190"/>
        <v>0</v>
      </c>
      <c r="AR367" s="935">
        <v>0</v>
      </c>
      <c r="AS367" s="431">
        <f t="shared" si="191"/>
        <v>0</v>
      </c>
      <c r="AT367" s="385">
        <v>0</v>
      </c>
      <c r="AU367" s="431">
        <f t="shared" si="192"/>
        <v>0</v>
      </c>
      <c r="AV367" s="386">
        <v>0</v>
      </c>
      <c r="AW367" s="431">
        <f t="shared" si="193"/>
        <v>0</v>
      </c>
      <c r="AX367" s="386">
        <v>0</v>
      </c>
      <c r="AY367" s="431">
        <f t="shared" si="194"/>
        <v>0</v>
      </c>
      <c r="AZ367" s="386">
        <v>0</v>
      </c>
      <c r="BA367" s="431">
        <f t="shared" si="198"/>
        <v>0</v>
      </c>
      <c r="BB367" s="385">
        <v>0</v>
      </c>
      <c r="BC367" s="431">
        <f t="shared" si="199"/>
        <v>0</v>
      </c>
      <c r="BD367" s="386">
        <v>0</v>
      </c>
      <c r="BE367" s="431">
        <f t="shared" si="195"/>
        <v>0</v>
      </c>
      <c r="BF367" s="386">
        <v>0</v>
      </c>
      <c r="BG367" s="431">
        <f t="shared" si="196"/>
        <v>0</v>
      </c>
      <c r="BH367" s="386">
        <v>0</v>
      </c>
      <c r="BI367" s="445">
        <f t="shared" si="197"/>
        <v>0</v>
      </c>
      <c r="BJ367" s="77" t="s">
        <v>1353</v>
      </c>
      <c r="BK367" s="599" t="s">
        <v>1197</v>
      </c>
      <c r="BL367" s="715" t="s">
        <v>1191</v>
      </c>
      <c r="BM367" s="306" t="s">
        <v>1353</v>
      </c>
    </row>
    <row r="368" spans="1:65" ht="14.25" customHeight="1">
      <c r="A368" s="498" t="s">
        <v>1623</v>
      </c>
      <c r="B368" s="130" t="s">
        <v>805</v>
      </c>
      <c r="C368" s="544" t="s">
        <v>87</v>
      </c>
      <c r="D368" s="549" t="s">
        <v>357</v>
      </c>
      <c r="E368" s="550" t="s">
        <v>357</v>
      </c>
      <c r="F368" s="966"/>
      <c r="G368" s="214">
        <v>2024</v>
      </c>
      <c r="H368" s="176" t="s">
        <v>810</v>
      </c>
      <c r="I368" s="176" t="s">
        <v>204</v>
      </c>
      <c r="J368" s="330" t="s">
        <v>196</v>
      </c>
      <c r="K368" s="169" t="s">
        <v>218</v>
      </c>
      <c r="L368" s="176" t="s">
        <v>1182</v>
      </c>
      <c r="M368" s="327" t="s">
        <v>1183</v>
      </c>
      <c r="N368" s="55">
        <v>11.6</v>
      </c>
      <c r="O368" s="55">
        <v>11.6</v>
      </c>
      <c r="P368" s="55">
        <v>11.6</v>
      </c>
      <c r="Q368" s="55">
        <v>11.6</v>
      </c>
      <c r="R368" s="55">
        <v>11.6</v>
      </c>
      <c r="S368" s="55">
        <v>11.6</v>
      </c>
      <c r="T368" s="55">
        <v>11.6</v>
      </c>
      <c r="U368" s="55">
        <v>11.6</v>
      </c>
      <c r="V368" s="55">
        <v>11.6</v>
      </c>
      <c r="W368" s="55">
        <v>11.6</v>
      </c>
      <c r="X368" s="55">
        <v>11.6</v>
      </c>
      <c r="Y368" s="55">
        <v>11.6</v>
      </c>
      <c r="Z368" s="147">
        <v>0.57999999999999996</v>
      </c>
      <c r="AA368" s="147">
        <v>0.57999999999999996</v>
      </c>
      <c r="AB368" s="147">
        <v>0.57999999999999996</v>
      </c>
      <c r="AC368" s="147">
        <v>0.57999999999999996</v>
      </c>
      <c r="AD368" s="147">
        <v>0.57999999999999996</v>
      </c>
      <c r="AE368" s="147">
        <v>0.57999999999999996</v>
      </c>
      <c r="AF368" s="147">
        <v>0.57999999999999996</v>
      </c>
      <c r="AG368" s="147">
        <v>0.57999999999999996</v>
      </c>
      <c r="AH368" s="147">
        <v>0.57999999999999996</v>
      </c>
      <c r="AI368" s="147">
        <v>0.57999999999999996</v>
      </c>
      <c r="AJ368" s="147">
        <v>0.57999999999999996</v>
      </c>
      <c r="AK368" s="147">
        <v>0.57999999999999996</v>
      </c>
      <c r="AL368" s="420">
        <v>0</v>
      </c>
      <c r="AM368" s="431">
        <f t="shared" si="200"/>
        <v>0</v>
      </c>
      <c r="AN368" s="385">
        <v>0</v>
      </c>
      <c r="AO368" s="237">
        <f t="shared" si="189"/>
        <v>0</v>
      </c>
      <c r="AP368" s="96">
        <v>0</v>
      </c>
      <c r="AQ368" s="431">
        <f t="shared" si="190"/>
        <v>0</v>
      </c>
      <c r="AR368" s="935">
        <v>0</v>
      </c>
      <c r="AS368" s="431">
        <f t="shared" si="191"/>
        <v>0</v>
      </c>
      <c r="AT368" s="385">
        <v>0</v>
      </c>
      <c r="AU368" s="431">
        <f t="shared" si="192"/>
        <v>0</v>
      </c>
      <c r="AV368" s="386">
        <v>0</v>
      </c>
      <c r="AW368" s="431">
        <f t="shared" si="193"/>
        <v>0</v>
      </c>
      <c r="AX368" s="386">
        <v>0</v>
      </c>
      <c r="AY368" s="431">
        <f t="shared" si="194"/>
        <v>0</v>
      </c>
      <c r="AZ368" s="386">
        <v>0</v>
      </c>
      <c r="BA368" s="431">
        <f t="shared" si="198"/>
        <v>0</v>
      </c>
      <c r="BB368" s="385">
        <v>0</v>
      </c>
      <c r="BC368" s="431">
        <f t="shared" si="199"/>
        <v>0</v>
      </c>
      <c r="BD368" s="386">
        <v>0</v>
      </c>
      <c r="BE368" s="431">
        <f t="shared" si="195"/>
        <v>0</v>
      </c>
      <c r="BF368" s="386">
        <v>0</v>
      </c>
      <c r="BG368" s="431">
        <f t="shared" si="196"/>
        <v>0</v>
      </c>
      <c r="BH368" s="386">
        <v>0</v>
      </c>
      <c r="BI368" s="445">
        <f t="shared" si="197"/>
        <v>0</v>
      </c>
      <c r="BJ368" s="77" t="s">
        <v>1354</v>
      </c>
      <c r="BK368" s="599" t="s">
        <v>1197</v>
      </c>
      <c r="BL368" s="599" t="s">
        <v>1186</v>
      </c>
      <c r="BM368" s="306" t="s">
        <v>1354</v>
      </c>
    </row>
    <row r="369" spans="1:68" ht="14.25" customHeight="1">
      <c r="A369" s="493" t="s">
        <v>1623</v>
      </c>
      <c r="B369" s="130" t="s">
        <v>805</v>
      </c>
      <c r="C369" s="544" t="s">
        <v>87</v>
      </c>
      <c r="D369" s="549" t="s">
        <v>357</v>
      </c>
      <c r="E369" s="550" t="s">
        <v>357</v>
      </c>
      <c r="F369" s="966"/>
      <c r="G369" s="214">
        <v>2024</v>
      </c>
      <c r="H369" s="176" t="s">
        <v>810</v>
      </c>
      <c r="I369" s="176" t="s">
        <v>204</v>
      </c>
      <c r="J369" s="330" t="s">
        <v>196</v>
      </c>
      <c r="K369" s="169" t="s">
        <v>218</v>
      </c>
      <c r="L369" s="176" t="s">
        <v>1188</v>
      </c>
      <c r="M369" s="327" t="s">
        <v>1189</v>
      </c>
      <c r="N369" s="55">
        <v>11.6</v>
      </c>
      <c r="O369" s="55">
        <v>11.6</v>
      </c>
      <c r="P369" s="55">
        <v>11.6</v>
      </c>
      <c r="Q369" s="55">
        <v>11.6</v>
      </c>
      <c r="R369" s="55">
        <v>11.6</v>
      </c>
      <c r="S369" s="55">
        <v>11.6</v>
      </c>
      <c r="T369" s="55">
        <v>11.6</v>
      </c>
      <c r="U369" s="55">
        <v>11.6</v>
      </c>
      <c r="V369" s="55">
        <v>11.6</v>
      </c>
      <c r="W369" s="55">
        <v>11.6</v>
      </c>
      <c r="X369" s="55">
        <v>11.6</v>
      </c>
      <c r="Y369" s="55">
        <v>11.6</v>
      </c>
      <c r="Z369" s="147">
        <v>0.57999999999999996</v>
      </c>
      <c r="AA369" s="147">
        <v>0.57999999999999996</v>
      </c>
      <c r="AB369" s="147">
        <v>0.57999999999999996</v>
      </c>
      <c r="AC369" s="147">
        <v>0.57999999999999996</v>
      </c>
      <c r="AD369" s="147">
        <v>0.57999999999999996</v>
      </c>
      <c r="AE369" s="147">
        <v>0.57999999999999996</v>
      </c>
      <c r="AF369" s="147">
        <v>0.57999999999999996</v>
      </c>
      <c r="AG369" s="147">
        <v>0.57999999999999996</v>
      </c>
      <c r="AH369" s="147">
        <v>0.57999999999999996</v>
      </c>
      <c r="AI369" s="147">
        <v>0.57999999999999996</v>
      </c>
      <c r="AJ369" s="147">
        <v>0.57999999999999996</v>
      </c>
      <c r="AK369" s="147">
        <v>0.57999999999999996</v>
      </c>
      <c r="AL369" s="420">
        <v>0</v>
      </c>
      <c r="AM369" s="431">
        <f t="shared" si="200"/>
        <v>0</v>
      </c>
      <c r="AN369" s="385">
        <v>0</v>
      </c>
      <c r="AO369" s="237">
        <f t="shared" si="189"/>
        <v>0</v>
      </c>
      <c r="AP369" s="96">
        <v>0</v>
      </c>
      <c r="AQ369" s="431">
        <f t="shared" si="190"/>
        <v>0</v>
      </c>
      <c r="AR369" s="935">
        <v>0</v>
      </c>
      <c r="AS369" s="431">
        <f t="shared" si="191"/>
        <v>0</v>
      </c>
      <c r="AT369" s="385">
        <v>0</v>
      </c>
      <c r="AU369" s="431">
        <f t="shared" si="192"/>
        <v>0</v>
      </c>
      <c r="AV369" s="386">
        <v>0</v>
      </c>
      <c r="AW369" s="431">
        <f t="shared" si="193"/>
        <v>0</v>
      </c>
      <c r="AX369" s="386">
        <v>0</v>
      </c>
      <c r="AY369" s="431">
        <f t="shared" si="194"/>
        <v>0</v>
      </c>
      <c r="AZ369" s="386">
        <v>0</v>
      </c>
      <c r="BA369" s="431">
        <f t="shared" si="198"/>
        <v>0</v>
      </c>
      <c r="BB369" s="385">
        <v>0</v>
      </c>
      <c r="BC369" s="431">
        <f t="shared" si="199"/>
        <v>0</v>
      </c>
      <c r="BD369" s="386">
        <v>0</v>
      </c>
      <c r="BE369" s="431">
        <f t="shared" si="195"/>
        <v>0</v>
      </c>
      <c r="BF369" s="386">
        <v>0</v>
      </c>
      <c r="BG369" s="431">
        <f t="shared" si="196"/>
        <v>0</v>
      </c>
      <c r="BH369" s="386">
        <v>0</v>
      </c>
      <c r="BI369" s="445">
        <f t="shared" si="197"/>
        <v>0</v>
      </c>
      <c r="BJ369" s="77" t="s">
        <v>1355</v>
      </c>
      <c r="BK369" s="599" t="s">
        <v>1197</v>
      </c>
      <c r="BL369" s="599" t="s">
        <v>1194</v>
      </c>
      <c r="BM369" s="306" t="s">
        <v>1355</v>
      </c>
    </row>
    <row r="370" spans="1:68" ht="14.25" customHeight="1">
      <c r="A370" s="498" t="s">
        <v>1623</v>
      </c>
      <c r="B370" s="130" t="s">
        <v>805</v>
      </c>
      <c r="C370" s="544" t="s">
        <v>87</v>
      </c>
      <c r="D370" s="549" t="s">
        <v>357</v>
      </c>
      <c r="E370" s="550" t="s">
        <v>357</v>
      </c>
      <c r="F370" s="966"/>
      <c r="G370" s="214">
        <v>2024</v>
      </c>
      <c r="H370" s="176" t="s">
        <v>812</v>
      </c>
      <c r="I370" s="176" t="s">
        <v>174</v>
      </c>
      <c r="J370" s="330" t="s">
        <v>196</v>
      </c>
      <c r="K370" s="169" t="s">
        <v>218</v>
      </c>
      <c r="L370" s="176" t="s">
        <v>1188</v>
      </c>
      <c r="M370" s="327" t="s">
        <v>1189</v>
      </c>
      <c r="N370" s="55">
        <v>21.23</v>
      </c>
      <c r="O370" s="55">
        <v>21.23</v>
      </c>
      <c r="P370" s="55">
        <v>21.23</v>
      </c>
      <c r="Q370" s="55">
        <v>21.23</v>
      </c>
      <c r="R370" s="55">
        <v>21.23</v>
      </c>
      <c r="S370" s="55">
        <v>21.23</v>
      </c>
      <c r="T370" s="55">
        <v>21.23</v>
      </c>
      <c r="U370" s="55">
        <v>21.23</v>
      </c>
      <c r="V370" s="55">
        <v>21.23</v>
      </c>
      <c r="W370" s="55">
        <v>21.23</v>
      </c>
      <c r="X370" s="55">
        <v>21.23</v>
      </c>
      <c r="Y370" s="55">
        <v>21.23</v>
      </c>
      <c r="Z370" s="147">
        <v>1.06</v>
      </c>
      <c r="AA370" s="147">
        <v>1.06</v>
      </c>
      <c r="AB370" s="147">
        <v>1.06</v>
      </c>
      <c r="AC370" s="147">
        <v>1.06</v>
      </c>
      <c r="AD370" s="147">
        <v>1.06</v>
      </c>
      <c r="AE370" s="147">
        <v>1.06</v>
      </c>
      <c r="AF370" s="147">
        <v>1.06</v>
      </c>
      <c r="AG370" s="147">
        <v>1.06</v>
      </c>
      <c r="AH370" s="147">
        <v>1.06</v>
      </c>
      <c r="AI370" s="147">
        <v>1.06</v>
      </c>
      <c r="AJ370" s="147">
        <v>1.06</v>
      </c>
      <c r="AK370" s="147">
        <v>1.06</v>
      </c>
      <c r="AL370" s="420">
        <v>0</v>
      </c>
      <c r="AM370" s="431">
        <f t="shared" si="200"/>
        <v>0</v>
      </c>
      <c r="AN370" s="385">
        <v>0</v>
      </c>
      <c r="AO370" s="237">
        <f t="shared" si="189"/>
        <v>0</v>
      </c>
      <c r="AP370" s="96">
        <v>0</v>
      </c>
      <c r="AQ370" s="431">
        <f t="shared" si="190"/>
        <v>0</v>
      </c>
      <c r="AR370" s="935">
        <v>0</v>
      </c>
      <c r="AS370" s="431">
        <f t="shared" si="191"/>
        <v>0</v>
      </c>
      <c r="AT370" s="385">
        <v>0</v>
      </c>
      <c r="AU370" s="431">
        <f t="shared" si="192"/>
        <v>0</v>
      </c>
      <c r="AV370" s="386">
        <v>0</v>
      </c>
      <c r="AW370" s="431">
        <f t="shared" si="193"/>
        <v>0</v>
      </c>
      <c r="AX370" s="386">
        <v>0</v>
      </c>
      <c r="AY370" s="431">
        <f t="shared" si="194"/>
        <v>0</v>
      </c>
      <c r="AZ370" s="386">
        <v>0</v>
      </c>
      <c r="BA370" s="431">
        <f t="shared" si="198"/>
        <v>0</v>
      </c>
      <c r="BB370" s="385">
        <v>0</v>
      </c>
      <c r="BC370" s="431">
        <f t="shared" si="199"/>
        <v>0</v>
      </c>
      <c r="BD370" s="386">
        <v>0</v>
      </c>
      <c r="BE370" s="431">
        <f t="shared" si="195"/>
        <v>0</v>
      </c>
      <c r="BF370" s="386">
        <v>0</v>
      </c>
      <c r="BG370" s="431">
        <f t="shared" si="196"/>
        <v>0</v>
      </c>
      <c r="BH370" s="385">
        <v>0</v>
      </c>
      <c r="BI370" s="445">
        <f t="shared" si="197"/>
        <v>0</v>
      </c>
      <c r="BJ370" s="77" t="s">
        <v>1847</v>
      </c>
      <c r="BK370" s="306" t="s">
        <v>1185</v>
      </c>
      <c r="BL370" s="306" t="s">
        <v>1191</v>
      </c>
      <c r="BM370" s="306" t="s">
        <v>1847</v>
      </c>
    </row>
    <row r="371" spans="1:68" ht="14.25" customHeight="1">
      <c r="A371" s="493" t="s">
        <v>1623</v>
      </c>
      <c r="B371" s="130" t="s">
        <v>805</v>
      </c>
      <c r="C371" s="544" t="s">
        <v>87</v>
      </c>
      <c r="D371" s="549" t="s">
        <v>357</v>
      </c>
      <c r="E371" s="550" t="s">
        <v>357</v>
      </c>
      <c r="F371" s="966"/>
      <c r="G371" s="214">
        <v>2024</v>
      </c>
      <c r="H371" s="176" t="s">
        <v>812</v>
      </c>
      <c r="I371" s="176" t="s">
        <v>174</v>
      </c>
      <c r="J371" s="330" t="s">
        <v>196</v>
      </c>
      <c r="K371" s="169" t="s">
        <v>218</v>
      </c>
      <c r="L371" s="176" t="s">
        <v>1845</v>
      </c>
      <c r="M371" s="327" t="s">
        <v>1760</v>
      </c>
      <c r="N371" s="55">
        <v>21.23</v>
      </c>
      <c r="O371" s="55">
        <v>21.23</v>
      </c>
      <c r="P371" s="55">
        <v>21.23</v>
      </c>
      <c r="Q371" s="55">
        <v>21.23</v>
      </c>
      <c r="R371" s="55">
        <v>21.23</v>
      </c>
      <c r="S371" s="55">
        <v>21.23</v>
      </c>
      <c r="T371" s="55">
        <v>21.23</v>
      </c>
      <c r="U371" s="55">
        <v>21.23</v>
      </c>
      <c r="V371" s="55">
        <v>21.23</v>
      </c>
      <c r="W371" s="55">
        <v>21.23</v>
      </c>
      <c r="X371" s="55">
        <v>21.23</v>
      </c>
      <c r="Y371" s="55">
        <v>21.23</v>
      </c>
      <c r="Z371" s="147">
        <v>1.06</v>
      </c>
      <c r="AA371" s="147">
        <v>1.06</v>
      </c>
      <c r="AB371" s="147">
        <v>1.06</v>
      </c>
      <c r="AC371" s="147">
        <v>1.06</v>
      </c>
      <c r="AD371" s="147">
        <v>1.06</v>
      </c>
      <c r="AE371" s="147">
        <v>1.06</v>
      </c>
      <c r="AF371" s="147">
        <v>1.06</v>
      </c>
      <c r="AG371" s="147">
        <v>1.06</v>
      </c>
      <c r="AH371" s="147">
        <v>1.06</v>
      </c>
      <c r="AI371" s="147">
        <v>1.06</v>
      </c>
      <c r="AJ371" s="147">
        <v>1.06</v>
      </c>
      <c r="AK371" s="147">
        <v>1.06</v>
      </c>
      <c r="AL371" s="420">
        <v>0</v>
      </c>
      <c r="AM371" s="431">
        <f t="shared" si="200"/>
        <v>0</v>
      </c>
      <c r="AN371" s="385">
        <v>0</v>
      </c>
      <c r="AO371" s="237">
        <f t="shared" si="189"/>
        <v>0</v>
      </c>
      <c r="AP371" s="96">
        <v>0</v>
      </c>
      <c r="AQ371" s="431">
        <f t="shared" si="190"/>
        <v>0</v>
      </c>
      <c r="AR371" s="935">
        <v>0</v>
      </c>
      <c r="AS371" s="431">
        <f t="shared" si="191"/>
        <v>0</v>
      </c>
      <c r="AT371" s="385">
        <v>0</v>
      </c>
      <c r="AU371" s="431">
        <f t="shared" si="192"/>
        <v>0</v>
      </c>
      <c r="AV371" s="386">
        <v>0</v>
      </c>
      <c r="AW371" s="431">
        <f t="shared" si="193"/>
        <v>0</v>
      </c>
      <c r="AX371" s="386">
        <v>0</v>
      </c>
      <c r="AY371" s="431">
        <f t="shared" si="194"/>
        <v>0</v>
      </c>
      <c r="AZ371" s="386">
        <v>1000</v>
      </c>
      <c r="BA371" s="431">
        <f t="shared" si="198"/>
        <v>1060</v>
      </c>
      <c r="BB371" s="385">
        <v>0</v>
      </c>
      <c r="BC371" s="431">
        <f t="shared" si="199"/>
        <v>0</v>
      </c>
      <c r="BD371" s="386">
        <v>0</v>
      </c>
      <c r="BE371" s="431">
        <f t="shared" si="195"/>
        <v>0</v>
      </c>
      <c r="BF371" s="386">
        <v>0</v>
      </c>
      <c r="BG371" s="431">
        <f t="shared" si="196"/>
        <v>0</v>
      </c>
      <c r="BH371" s="385">
        <v>0</v>
      </c>
      <c r="BI371" s="445">
        <f t="shared" si="197"/>
        <v>0</v>
      </c>
      <c r="BJ371" s="77" t="s">
        <v>1848</v>
      </c>
      <c r="BK371" s="306" t="s">
        <v>1185</v>
      </c>
      <c r="BL371" s="306" t="s">
        <v>1186</v>
      </c>
      <c r="BM371" s="306" t="s">
        <v>1848</v>
      </c>
    </row>
    <row r="372" spans="1:68" ht="14.25" customHeight="1">
      <c r="A372" s="498" t="s">
        <v>1623</v>
      </c>
      <c r="B372" s="130" t="s">
        <v>805</v>
      </c>
      <c r="C372" s="544" t="s">
        <v>87</v>
      </c>
      <c r="D372" s="549" t="s">
        <v>357</v>
      </c>
      <c r="E372" s="550" t="s">
        <v>357</v>
      </c>
      <c r="F372" s="966"/>
      <c r="G372" s="214">
        <v>2024</v>
      </c>
      <c r="H372" s="176" t="s">
        <v>812</v>
      </c>
      <c r="I372" s="176" t="s">
        <v>174</v>
      </c>
      <c r="J372" s="330" t="s">
        <v>196</v>
      </c>
      <c r="K372" s="169" t="s">
        <v>218</v>
      </c>
      <c r="L372" s="176" t="s">
        <v>1188</v>
      </c>
      <c r="M372" s="327" t="s">
        <v>1189</v>
      </c>
      <c r="N372" s="55">
        <v>21.23</v>
      </c>
      <c r="O372" s="55">
        <v>21.23</v>
      </c>
      <c r="P372" s="55">
        <v>21.23</v>
      </c>
      <c r="Q372" s="55">
        <v>21.23</v>
      </c>
      <c r="R372" s="55">
        <v>21.23</v>
      </c>
      <c r="S372" s="55">
        <v>21.23</v>
      </c>
      <c r="T372" s="55">
        <v>21.23</v>
      </c>
      <c r="U372" s="55">
        <v>21.23</v>
      </c>
      <c r="V372" s="55">
        <v>21.23</v>
      </c>
      <c r="W372" s="55">
        <v>21.23</v>
      </c>
      <c r="X372" s="55">
        <v>21.23</v>
      </c>
      <c r="Y372" s="55">
        <v>21.23</v>
      </c>
      <c r="Z372" s="147">
        <v>1.06</v>
      </c>
      <c r="AA372" s="147">
        <v>1.06</v>
      </c>
      <c r="AB372" s="147">
        <v>1.06</v>
      </c>
      <c r="AC372" s="147">
        <v>1.06</v>
      </c>
      <c r="AD372" s="147">
        <v>1.06</v>
      </c>
      <c r="AE372" s="147">
        <v>1.06</v>
      </c>
      <c r="AF372" s="147">
        <v>1.06</v>
      </c>
      <c r="AG372" s="147">
        <v>1.06</v>
      </c>
      <c r="AH372" s="147">
        <v>1.06</v>
      </c>
      <c r="AI372" s="147">
        <v>1.06</v>
      </c>
      <c r="AJ372" s="147">
        <v>1.06</v>
      </c>
      <c r="AK372" s="147">
        <v>1.06</v>
      </c>
      <c r="AL372" s="420">
        <v>0</v>
      </c>
      <c r="AM372" s="431">
        <f t="shared" si="200"/>
        <v>0</v>
      </c>
      <c r="AN372" s="385">
        <v>0</v>
      </c>
      <c r="AO372" s="237">
        <f t="shared" si="189"/>
        <v>0</v>
      </c>
      <c r="AP372" s="96">
        <v>0</v>
      </c>
      <c r="AQ372" s="431">
        <f t="shared" si="190"/>
        <v>0</v>
      </c>
      <c r="AR372" s="935">
        <v>0</v>
      </c>
      <c r="AS372" s="431">
        <f t="shared" si="191"/>
        <v>0</v>
      </c>
      <c r="AT372" s="385">
        <v>0</v>
      </c>
      <c r="AU372" s="431">
        <f t="shared" si="192"/>
        <v>0</v>
      </c>
      <c r="AV372" s="386">
        <v>0</v>
      </c>
      <c r="AW372" s="431">
        <f t="shared" si="193"/>
        <v>0</v>
      </c>
      <c r="AX372" s="386">
        <v>0</v>
      </c>
      <c r="AY372" s="431">
        <f t="shared" si="194"/>
        <v>0</v>
      </c>
      <c r="AZ372" s="386">
        <v>0</v>
      </c>
      <c r="BA372" s="431">
        <f t="shared" si="198"/>
        <v>0</v>
      </c>
      <c r="BB372" s="385">
        <v>0</v>
      </c>
      <c r="BC372" s="431">
        <f t="shared" si="199"/>
        <v>0</v>
      </c>
      <c r="BD372" s="386">
        <v>0</v>
      </c>
      <c r="BE372" s="431">
        <f t="shared" si="195"/>
        <v>0</v>
      </c>
      <c r="BF372" s="386">
        <v>0</v>
      </c>
      <c r="BG372" s="431">
        <f t="shared" si="196"/>
        <v>0</v>
      </c>
      <c r="BH372" s="385">
        <v>0</v>
      </c>
      <c r="BI372" s="445">
        <f t="shared" si="197"/>
        <v>0</v>
      </c>
      <c r="BJ372" s="77" t="s">
        <v>1849</v>
      </c>
      <c r="BK372" s="306"/>
      <c r="BL372" s="306" t="s">
        <v>1242</v>
      </c>
      <c r="BM372" s="306" t="s">
        <v>1849</v>
      </c>
    </row>
    <row r="373" spans="1:68" ht="14.1" customHeight="1">
      <c r="A373" s="493" t="s">
        <v>1623</v>
      </c>
      <c r="B373" s="130" t="s">
        <v>805</v>
      </c>
      <c r="C373" s="544" t="s">
        <v>87</v>
      </c>
      <c r="D373" s="549" t="s">
        <v>357</v>
      </c>
      <c r="E373" s="550" t="s">
        <v>357</v>
      </c>
      <c r="F373" s="966"/>
      <c r="G373" s="214">
        <v>2024</v>
      </c>
      <c r="H373" s="176" t="s">
        <v>812</v>
      </c>
      <c r="I373" s="176" t="s">
        <v>174</v>
      </c>
      <c r="J373" s="330" t="s">
        <v>196</v>
      </c>
      <c r="K373" s="169" t="s">
        <v>218</v>
      </c>
      <c r="L373" s="176" t="s">
        <v>1182</v>
      </c>
      <c r="M373" s="327" t="s">
        <v>1760</v>
      </c>
      <c r="N373" s="55">
        <v>21.23</v>
      </c>
      <c r="O373" s="55">
        <v>21.23</v>
      </c>
      <c r="P373" s="55">
        <v>21.23</v>
      </c>
      <c r="Q373" s="55">
        <v>21.23</v>
      </c>
      <c r="R373" s="55">
        <v>21.23</v>
      </c>
      <c r="S373" s="55">
        <v>21.23</v>
      </c>
      <c r="T373" s="55">
        <v>21.23</v>
      </c>
      <c r="U373" s="55">
        <v>21.23</v>
      </c>
      <c r="V373" s="55">
        <v>21.23</v>
      </c>
      <c r="W373" s="55">
        <v>21.23</v>
      </c>
      <c r="X373" s="55">
        <v>21.23</v>
      </c>
      <c r="Y373" s="55">
        <v>21.23</v>
      </c>
      <c r="Z373" s="147">
        <v>1.06</v>
      </c>
      <c r="AA373" s="147">
        <v>1.06</v>
      </c>
      <c r="AB373" s="147">
        <v>1.06</v>
      </c>
      <c r="AC373" s="147">
        <v>1.06</v>
      </c>
      <c r="AD373" s="147">
        <v>1.06</v>
      </c>
      <c r="AE373" s="147">
        <v>1.06</v>
      </c>
      <c r="AF373" s="147">
        <v>1.06</v>
      </c>
      <c r="AG373" s="147">
        <v>1.06</v>
      </c>
      <c r="AH373" s="147">
        <v>1.06</v>
      </c>
      <c r="AI373" s="147">
        <v>1.06</v>
      </c>
      <c r="AJ373" s="147">
        <v>1.06</v>
      </c>
      <c r="AK373" s="147">
        <v>1.06</v>
      </c>
      <c r="AL373" s="420">
        <v>0</v>
      </c>
      <c r="AM373" s="431">
        <f t="shared" si="200"/>
        <v>0</v>
      </c>
      <c r="AN373" s="385">
        <v>0</v>
      </c>
      <c r="AO373" s="237">
        <f t="shared" si="189"/>
        <v>0</v>
      </c>
      <c r="AP373" s="96">
        <v>0</v>
      </c>
      <c r="AQ373" s="431">
        <f t="shared" si="190"/>
        <v>0</v>
      </c>
      <c r="AR373" s="935">
        <v>0</v>
      </c>
      <c r="AS373" s="431">
        <f t="shared" si="191"/>
        <v>0</v>
      </c>
      <c r="AT373" s="385">
        <v>0</v>
      </c>
      <c r="AU373" s="431">
        <f t="shared" si="192"/>
        <v>0</v>
      </c>
      <c r="AV373" s="386">
        <v>0</v>
      </c>
      <c r="AW373" s="431">
        <f t="shared" si="193"/>
        <v>0</v>
      </c>
      <c r="AX373" s="386">
        <v>0</v>
      </c>
      <c r="AY373" s="431">
        <f t="shared" si="194"/>
        <v>0</v>
      </c>
      <c r="AZ373" s="386">
        <v>0</v>
      </c>
      <c r="BA373" s="431">
        <f t="shared" si="198"/>
        <v>0</v>
      </c>
      <c r="BB373" s="385">
        <v>0</v>
      </c>
      <c r="BC373" s="431">
        <f t="shared" si="199"/>
        <v>0</v>
      </c>
      <c r="BD373" s="386">
        <v>0</v>
      </c>
      <c r="BE373" s="431">
        <f t="shared" si="195"/>
        <v>0</v>
      </c>
      <c r="BF373" s="386">
        <v>0</v>
      </c>
      <c r="BG373" s="431">
        <f t="shared" si="196"/>
        <v>0</v>
      </c>
      <c r="BH373" s="385">
        <v>0</v>
      </c>
      <c r="BI373" s="445">
        <f t="shared" si="197"/>
        <v>0</v>
      </c>
      <c r="BJ373" s="77" t="s">
        <v>1850</v>
      </c>
      <c r="BK373" s="306"/>
      <c r="BL373" s="306" t="s">
        <v>1186</v>
      </c>
      <c r="BM373" s="306" t="s">
        <v>1850</v>
      </c>
    </row>
    <row r="374" spans="1:68" ht="14.25" customHeight="1">
      <c r="A374" s="498" t="s">
        <v>1623</v>
      </c>
      <c r="B374" s="130" t="s">
        <v>805</v>
      </c>
      <c r="C374" s="544" t="s">
        <v>87</v>
      </c>
      <c r="D374" s="549" t="s">
        <v>357</v>
      </c>
      <c r="E374" s="550" t="s">
        <v>357</v>
      </c>
      <c r="F374" s="966"/>
      <c r="G374" s="214">
        <v>2024</v>
      </c>
      <c r="H374" s="176" t="s">
        <v>812</v>
      </c>
      <c r="I374" s="176" t="s">
        <v>174</v>
      </c>
      <c r="J374" s="330" t="s">
        <v>196</v>
      </c>
      <c r="K374" s="169" t="s">
        <v>218</v>
      </c>
      <c r="L374" s="176" t="s">
        <v>1188</v>
      </c>
      <c r="M374" s="327" t="s">
        <v>1189</v>
      </c>
      <c r="N374" s="55">
        <v>21.23</v>
      </c>
      <c r="O374" s="55">
        <v>21.23</v>
      </c>
      <c r="P374" s="55">
        <v>21.23</v>
      </c>
      <c r="Q374" s="55">
        <v>21.23</v>
      </c>
      <c r="R374" s="55">
        <v>21.23</v>
      </c>
      <c r="S374" s="55">
        <v>21.23</v>
      </c>
      <c r="T374" s="55">
        <v>21.23</v>
      </c>
      <c r="U374" s="55">
        <v>21.23</v>
      </c>
      <c r="V374" s="55">
        <v>21.23</v>
      </c>
      <c r="W374" s="55">
        <v>21.23</v>
      </c>
      <c r="X374" s="55">
        <v>21.23</v>
      </c>
      <c r="Y374" s="55">
        <v>21.23</v>
      </c>
      <c r="Z374" s="147">
        <v>1.06</v>
      </c>
      <c r="AA374" s="147">
        <v>1.06</v>
      </c>
      <c r="AB374" s="147">
        <v>1.06</v>
      </c>
      <c r="AC374" s="147">
        <v>1.06</v>
      </c>
      <c r="AD374" s="147">
        <v>1.06</v>
      </c>
      <c r="AE374" s="147">
        <v>1.06</v>
      </c>
      <c r="AF374" s="147">
        <v>1.06</v>
      </c>
      <c r="AG374" s="147">
        <v>1.06</v>
      </c>
      <c r="AH374" s="147">
        <v>1.06</v>
      </c>
      <c r="AI374" s="147">
        <v>1.06</v>
      </c>
      <c r="AJ374" s="147">
        <v>1.06</v>
      </c>
      <c r="AK374" s="147">
        <v>1.06</v>
      </c>
      <c r="AL374" s="420">
        <v>0</v>
      </c>
      <c r="AM374" s="431">
        <f t="shared" si="200"/>
        <v>0</v>
      </c>
      <c r="AN374" s="385">
        <v>0</v>
      </c>
      <c r="AO374" s="237">
        <f t="shared" si="189"/>
        <v>0</v>
      </c>
      <c r="AP374" s="96">
        <v>0</v>
      </c>
      <c r="AQ374" s="431">
        <f t="shared" si="190"/>
        <v>0</v>
      </c>
      <c r="AR374" s="935">
        <v>0</v>
      </c>
      <c r="AS374" s="431">
        <f t="shared" si="191"/>
        <v>0</v>
      </c>
      <c r="AT374" s="385">
        <v>0</v>
      </c>
      <c r="AU374" s="431">
        <f t="shared" si="192"/>
        <v>0</v>
      </c>
      <c r="AV374" s="386">
        <v>0</v>
      </c>
      <c r="AW374" s="431">
        <f t="shared" si="193"/>
        <v>0</v>
      </c>
      <c r="AX374" s="386">
        <v>0</v>
      </c>
      <c r="AY374" s="431">
        <f t="shared" si="194"/>
        <v>0</v>
      </c>
      <c r="AZ374" s="386">
        <v>0</v>
      </c>
      <c r="BA374" s="431">
        <f t="shared" si="198"/>
        <v>0</v>
      </c>
      <c r="BB374" s="385">
        <v>0</v>
      </c>
      <c r="BC374" s="431">
        <f t="shared" si="199"/>
        <v>0</v>
      </c>
      <c r="BD374" s="386">
        <v>0</v>
      </c>
      <c r="BE374" s="431">
        <f t="shared" si="195"/>
        <v>0</v>
      </c>
      <c r="BF374" s="386">
        <v>0</v>
      </c>
      <c r="BG374" s="431">
        <f t="shared" si="196"/>
        <v>0</v>
      </c>
      <c r="BH374" s="385">
        <v>0</v>
      </c>
      <c r="BI374" s="445">
        <f t="shared" si="197"/>
        <v>0</v>
      </c>
      <c r="BJ374" s="146" t="s">
        <v>1851</v>
      </c>
      <c r="BK374" s="306"/>
      <c r="BL374" s="306" t="s">
        <v>1194</v>
      </c>
      <c r="BM374" s="306" t="s">
        <v>1851</v>
      </c>
    </row>
    <row r="375" spans="1:68" s="613" customFormat="1" ht="14.25" customHeight="1">
      <c r="A375" s="493" t="s">
        <v>1623</v>
      </c>
      <c r="B375" s="130" t="s">
        <v>805</v>
      </c>
      <c r="C375" s="544" t="s">
        <v>87</v>
      </c>
      <c r="D375" s="549" t="s">
        <v>357</v>
      </c>
      <c r="E375" s="550" t="s">
        <v>357</v>
      </c>
      <c r="F375" s="967"/>
      <c r="G375" s="214">
        <v>2024</v>
      </c>
      <c r="H375" s="176" t="s">
        <v>812</v>
      </c>
      <c r="I375" s="176" t="s">
        <v>174</v>
      </c>
      <c r="J375" s="330" t="s">
        <v>196</v>
      </c>
      <c r="K375" s="169" t="s">
        <v>218</v>
      </c>
      <c r="L375" s="176" t="s">
        <v>1188</v>
      </c>
      <c r="M375" s="327" t="s">
        <v>1189</v>
      </c>
      <c r="N375" s="55">
        <v>21.23</v>
      </c>
      <c r="O375" s="55">
        <v>21.23</v>
      </c>
      <c r="P375" s="55">
        <v>21.23</v>
      </c>
      <c r="Q375" s="55">
        <v>21.23</v>
      </c>
      <c r="R375" s="55">
        <v>21.23</v>
      </c>
      <c r="S375" s="55">
        <v>21.23</v>
      </c>
      <c r="T375" s="55">
        <v>21.23</v>
      </c>
      <c r="U375" s="55">
        <v>21.23</v>
      </c>
      <c r="V375" s="55">
        <v>21.23</v>
      </c>
      <c r="W375" s="55">
        <v>21.23</v>
      </c>
      <c r="X375" s="55">
        <v>21.23</v>
      </c>
      <c r="Y375" s="55">
        <v>21.23</v>
      </c>
      <c r="Z375" s="147">
        <v>1.06</v>
      </c>
      <c r="AA375" s="147">
        <v>1.06</v>
      </c>
      <c r="AB375" s="147">
        <v>1.06</v>
      </c>
      <c r="AC375" s="147">
        <v>1.06</v>
      </c>
      <c r="AD375" s="147">
        <v>1.06</v>
      </c>
      <c r="AE375" s="147">
        <v>1.06</v>
      </c>
      <c r="AF375" s="147">
        <v>1.06</v>
      </c>
      <c r="AG375" s="147">
        <v>1.06</v>
      </c>
      <c r="AH375" s="147">
        <v>1.06</v>
      </c>
      <c r="AI375" s="147">
        <v>1.06</v>
      </c>
      <c r="AJ375" s="147">
        <v>1.06</v>
      </c>
      <c r="AK375" s="147">
        <v>1.06</v>
      </c>
      <c r="AL375" s="420">
        <v>0</v>
      </c>
      <c r="AM375" s="431">
        <f t="shared" si="200"/>
        <v>0</v>
      </c>
      <c r="AN375" s="385">
        <v>0</v>
      </c>
      <c r="AO375" s="237">
        <f t="shared" si="189"/>
        <v>0</v>
      </c>
      <c r="AP375" s="96">
        <v>1000</v>
      </c>
      <c r="AQ375" s="431">
        <f t="shared" si="190"/>
        <v>1060</v>
      </c>
      <c r="AR375" s="935">
        <v>0</v>
      </c>
      <c r="AS375" s="431">
        <f t="shared" si="191"/>
        <v>0</v>
      </c>
      <c r="AT375" s="385">
        <v>0</v>
      </c>
      <c r="AU375" s="431">
        <f t="shared" si="192"/>
        <v>0</v>
      </c>
      <c r="AV375" s="386">
        <v>0</v>
      </c>
      <c r="AW375" s="431">
        <f t="shared" si="193"/>
        <v>0</v>
      </c>
      <c r="AX375" s="386">
        <v>0</v>
      </c>
      <c r="AY375" s="431">
        <f t="shared" si="194"/>
        <v>0</v>
      </c>
      <c r="AZ375" s="386">
        <v>0</v>
      </c>
      <c r="BA375" s="431">
        <f t="shared" si="198"/>
        <v>0</v>
      </c>
      <c r="BB375" s="385">
        <v>0</v>
      </c>
      <c r="BC375" s="431">
        <f t="shared" si="199"/>
        <v>0</v>
      </c>
      <c r="BD375" s="386">
        <v>0</v>
      </c>
      <c r="BE375" s="431">
        <f t="shared" si="195"/>
        <v>0</v>
      </c>
      <c r="BF375" s="386">
        <v>0</v>
      </c>
      <c r="BG375" s="431">
        <f t="shared" si="196"/>
        <v>0</v>
      </c>
      <c r="BH375" s="385">
        <v>0</v>
      </c>
      <c r="BI375" s="445">
        <f t="shared" si="197"/>
        <v>0</v>
      </c>
      <c r="BJ375" s="77" t="s">
        <v>1852</v>
      </c>
      <c r="BK375" s="306"/>
      <c r="BL375" s="306" t="s">
        <v>1191</v>
      </c>
      <c r="BM375" s="306" t="s">
        <v>1852</v>
      </c>
      <c r="BN375" s="1"/>
      <c r="BO375" s="1"/>
      <c r="BP375" s="1"/>
    </row>
    <row r="376" spans="1:68" ht="14.25" customHeight="1">
      <c r="A376" s="498" t="s">
        <v>1623</v>
      </c>
      <c r="B376" s="130" t="s">
        <v>805</v>
      </c>
      <c r="C376" s="544" t="s">
        <v>87</v>
      </c>
      <c r="D376" s="549" t="s">
        <v>357</v>
      </c>
      <c r="E376" s="550" t="s">
        <v>357</v>
      </c>
      <c r="F376" s="966"/>
      <c r="G376" s="214">
        <v>2024</v>
      </c>
      <c r="H376" s="176" t="s">
        <v>814</v>
      </c>
      <c r="I376" s="176" t="s">
        <v>1755</v>
      </c>
      <c r="J376" s="330" t="s">
        <v>196</v>
      </c>
      <c r="K376" s="169" t="s">
        <v>218</v>
      </c>
      <c r="L376" s="176" t="s">
        <v>1188</v>
      </c>
      <c r="M376" s="327" t="s">
        <v>1189</v>
      </c>
      <c r="N376" s="55">
        <v>30.85</v>
      </c>
      <c r="O376" s="55">
        <v>30.85</v>
      </c>
      <c r="P376" s="55">
        <v>30.85</v>
      </c>
      <c r="Q376" s="55">
        <v>30.85</v>
      </c>
      <c r="R376" s="55">
        <v>30.85</v>
      </c>
      <c r="S376" s="55">
        <v>30.85</v>
      </c>
      <c r="T376" s="55">
        <v>30.85</v>
      </c>
      <c r="U376" s="55">
        <v>30.85</v>
      </c>
      <c r="V376" s="55">
        <v>30.85</v>
      </c>
      <c r="W376" s="55">
        <v>30.85</v>
      </c>
      <c r="X376" s="55">
        <v>30.85</v>
      </c>
      <c r="Y376" s="55">
        <v>30.85</v>
      </c>
      <c r="Z376" s="147">
        <v>1.54</v>
      </c>
      <c r="AA376" s="147">
        <v>1.54</v>
      </c>
      <c r="AB376" s="147">
        <v>1.54</v>
      </c>
      <c r="AC376" s="147">
        <v>1.54</v>
      </c>
      <c r="AD376" s="147">
        <v>1.54</v>
      </c>
      <c r="AE376" s="147">
        <v>1.54</v>
      </c>
      <c r="AF376" s="147">
        <v>1.54</v>
      </c>
      <c r="AG376" s="147">
        <v>1.54</v>
      </c>
      <c r="AH376" s="147">
        <v>1.54</v>
      </c>
      <c r="AI376" s="147">
        <v>1.54</v>
      </c>
      <c r="AJ376" s="147">
        <v>1.54</v>
      </c>
      <c r="AK376" s="147">
        <v>1.54</v>
      </c>
      <c r="AL376" s="420">
        <v>1000</v>
      </c>
      <c r="AM376" s="431">
        <f t="shared" si="200"/>
        <v>1540</v>
      </c>
      <c r="AN376" s="385">
        <v>0</v>
      </c>
      <c r="AO376" s="237">
        <f t="shared" si="189"/>
        <v>0</v>
      </c>
      <c r="AP376" s="96">
        <v>0</v>
      </c>
      <c r="AQ376" s="431">
        <f t="shared" si="190"/>
        <v>0</v>
      </c>
      <c r="AR376" s="935">
        <v>0</v>
      </c>
      <c r="AS376" s="431">
        <f t="shared" si="191"/>
        <v>0</v>
      </c>
      <c r="AT376" s="385">
        <v>0</v>
      </c>
      <c r="AU376" s="431">
        <f t="shared" si="192"/>
        <v>0</v>
      </c>
      <c r="AV376" s="386">
        <v>0</v>
      </c>
      <c r="AW376" s="431">
        <f t="shared" si="193"/>
        <v>0</v>
      </c>
      <c r="AX376" s="386">
        <v>0</v>
      </c>
      <c r="AY376" s="431">
        <f t="shared" si="194"/>
        <v>0</v>
      </c>
      <c r="AZ376" s="386">
        <v>0</v>
      </c>
      <c r="BA376" s="431">
        <f t="shared" si="198"/>
        <v>0</v>
      </c>
      <c r="BB376" s="386">
        <v>0</v>
      </c>
      <c r="BC376" s="431">
        <f t="shared" si="199"/>
        <v>0</v>
      </c>
      <c r="BD376" s="386"/>
      <c r="BE376" s="431">
        <f t="shared" si="195"/>
        <v>0</v>
      </c>
      <c r="BF376" s="386"/>
      <c r="BG376" s="431">
        <f t="shared" si="196"/>
        <v>0</v>
      </c>
      <c r="BH376" s="386"/>
      <c r="BI376" s="445">
        <f t="shared" si="197"/>
        <v>0</v>
      </c>
      <c r="BJ376" s="146" t="s">
        <v>1853</v>
      </c>
      <c r="BK376" s="306" t="s">
        <v>1185</v>
      </c>
      <c r="BL376" s="306" t="s">
        <v>1191</v>
      </c>
      <c r="BM376" s="306" t="s">
        <v>1853</v>
      </c>
    </row>
    <row r="377" spans="1:68" ht="14.25" customHeight="1">
      <c r="A377" s="493" t="s">
        <v>1623</v>
      </c>
      <c r="B377" s="130" t="s">
        <v>805</v>
      </c>
      <c r="C377" s="544" t="s">
        <v>87</v>
      </c>
      <c r="D377" s="549" t="s">
        <v>357</v>
      </c>
      <c r="E377" s="550" t="s">
        <v>357</v>
      </c>
      <c r="F377" s="966"/>
      <c r="G377" s="214">
        <v>2024</v>
      </c>
      <c r="H377" s="176" t="s">
        <v>814</v>
      </c>
      <c r="I377" s="176" t="s">
        <v>1755</v>
      </c>
      <c r="J377" s="330" t="s">
        <v>196</v>
      </c>
      <c r="K377" s="169" t="s">
        <v>218</v>
      </c>
      <c r="L377" s="8" t="s">
        <v>1182</v>
      </c>
      <c r="M377" s="327" t="s">
        <v>1760</v>
      </c>
      <c r="N377" s="55">
        <v>30.85</v>
      </c>
      <c r="O377" s="55">
        <v>30.85</v>
      </c>
      <c r="P377" s="55">
        <v>30.85</v>
      </c>
      <c r="Q377" s="55">
        <v>30.85</v>
      </c>
      <c r="R377" s="55">
        <v>30.85</v>
      </c>
      <c r="S377" s="55">
        <v>30.85</v>
      </c>
      <c r="T377" s="55">
        <v>30.85</v>
      </c>
      <c r="U377" s="55">
        <v>30.85</v>
      </c>
      <c r="V377" s="55">
        <v>30.85</v>
      </c>
      <c r="W377" s="55">
        <v>30.85</v>
      </c>
      <c r="X377" s="55">
        <v>30.85</v>
      </c>
      <c r="Y377" s="55">
        <v>30.85</v>
      </c>
      <c r="Z377" s="147">
        <v>1.54</v>
      </c>
      <c r="AA377" s="147">
        <v>1.54</v>
      </c>
      <c r="AB377" s="147">
        <v>1.54</v>
      </c>
      <c r="AC377" s="147">
        <v>1.54</v>
      </c>
      <c r="AD377" s="147">
        <v>1.54</v>
      </c>
      <c r="AE377" s="147">
        <v>1.54</v>
      </c>
      <c r="AF377" s="147">
        <v>1.54</v>
      </c>
      <c r="AG377" s="147">
        <v>1.54</v>
      </c>
      <c r="AH377" s="147">
        <v>1.54</v>
      </c>
      <c r="AI377" s="147">
        <v>1.54</v>
      </c>
      <c r="AJ377" s="147">
        <v>1.54</v>
      </c>
      <c r="AK377" s="147">
        <v>1.54</v>
      </c>
      <c r="AL377" s="420">
        <v>3000</v>
      </c>
      <c r="AM377" s="431">
        <f t="shared" si="200"/>
        <v>4620</v>
      </c>
      <c r="AN377" s="385">
        <v>1000</v>
      </c>
      <c r="AO377" s="237">
        <f t="shared" si="189"/>
        <v>1540</v>
      </c>
      <c r="AP377" s="96">
        <v>2000</v>
      </c>
      <c r="AQ377" s="431">
        <f t="shared" si="190"/>
        <v>3080</v>
      </c>
      <c r="AR377" s="935">
        <v>0</v>
      </c>
      <c r="AS377" s="431">
        <f t="shared" si="191"/>
        <v>0</v>
      </c>
      <c r="AT377" s="385">
        <v>0</v>
      </c>
      <c r="AU377" s="431">
        <f t="shared" si="192"/>
        <v>0</v>
      </c>
      <c r="AV377" s="386">
        <v>1000</v>
      </c>
      <c r="AW377" s="431">
        <f t="shared" si="193"/>
        <v>1540</v>
      </c>
      <c r="AX377" s="386">
        <v>0</v>
      </c>
      <c r="AY377" s="431">
        <f t="shared" si="194"/>
        <v>0</v>
      </c>
      <c r="AZ377" s="386">
        <v>1000</v>
      </c>
      <c r="BA377" s="431">
        <f t="shared" si="198"/>
        <v>1540</v>
      </c>
      <c r="BB377" s="386">
        <v>1000</v>
      </c>
      <c r="BC377" s="431">
        <f t="shared" si="199"/>
        <v>1540</v>
      </c>
      <c r="BD377" s="386">
        <v>0</v>
      </c>
      <c r="BE377" s="431">
        <f t="shared" si="195"/>
        <v>0</v>
      </c>
      <c r="BF377" s="386">
        <v>0</v>
      </c>
      <c r="BG377" s="431">
        <f t="shared" si="196"/>
        <v>0</v>
      </c>
      <c r="BH377" s="386">
        <v>0</v>
      </c>
      <c r="BI377" s="445">
        <f t="shared" si="197"/>
        <v>0</v>
      </c>
      <c r="BJ377" s="146" t="s">
        <v>1854</v>
      </c>
      <c r="BK377" s="306" t="s">
        <v>1185</v>
      </c>
      <c r="BL377" s="306" t="s">
        <v>1186</v>
      </c>
      <c r="BM377" s="306" t="s">
        <v>1854</v>
      </c>
    </row>
    <row r="378" spans="1:68" ht="14.25" customHeight="1">
      <c r="A378" s="498" t="s">
        <v>1623</v>
      </c>
      <c r="B378" s="130" t="s">
        <v>805</v>
      </c>
      <c r="C378" s="544" t="s">
        <v>87</v>
      </c>
      <c r="D378" s="549" t="s">
        <v>357</v>
      </c>
      <c r="E378" s="550" t="s">
        <v>357</v>
      </c>
      <c r="F378" s="966"/>
      <c r="G378" s="214">
        <v>2024</v>
      </c>
      <c r="H378" s="176" t="s">
        <v>814</v>
      </c>
      <c r="I378" s="176" t="s">
        <v>1755</v>
      </c>
      <c r="J378" s="330" t="s">
        <v>196</v>
      </c>
      <c r="K378" s="169" t="s">
        <v>218</v>
      </c>
      <c r="L378" s="176" t="s">
        <v>1188</v>
      </c>
      <c r="M378" s="327" t="s">
        <v>1189</v>
      </c>
      <c r="N378" s="55">
        <v>30.85</v>
      </c>
      <c r="O378" s="55">
        <v>30.85</v>
      </c>
      <c r="P378" s="55">
        <v>30.85</v>
      </c>
      <c r="Q378" s="55">
        <v>30.85</v>
      </c>
      <c r="R378" s="55">
        <v>30.85</v>
      </c>
      <c r="S378" s="55">
        <v>30.85</v>
      </c>
      <c r="T378" s="55">
        <v>30.85</v>
      </c>
      <c r="U378" s="55">
        <v>30.85</v>
      </c>
      <c r="V378" s="55">
        <v>30.85</v>
      </c>
      <c r="W378" s="55">
        <v>30.85</v>
      </c>
      <c r="X378" s="55">
        <v>30.85</v>
      </c>
      <c r="Y378" s="55">
        <v>30.85</v>
      </c>
      <c r="Z378" s="147">
        <v>1.54</v>
      </c>
      <c r="AA378" s="147">
        <v>1.54</v>
      </c>
      <c r="AB378" s="147">
        <v>1.54</v>
      </c>
      <c r="AC378" s="147">
        <v>1.54</v>
      </c>
      <c r="AD378" s="147">
        <v>1.54</v>
      </c>
      <c r="AE378" s="147">
        <v>1.54</v>
      </c>
      <c r="AF378" s="147">
        <v>1.54</v>
      </c>
      <c r="AG378" s="147">
        <v>1.54</v>
      </c>
      <c r="AH378" s="147">
        <v>1.54</v>
      </c>
      <c r="AI378" s="147">
        <v>1.54</v>
      </c>
      <c r="AJ378" s="147">
        <v>1.54</v>
      </c>
      <c r="AK378" s="147">
        <v>1.54</v>
      </c>
      <c r="AL378" s="420">
        <v>0</v>
      </c>
      <c r="AM378" s="431">
        <f t="shared" si="200"/>
        <v>0</v>
      </c>
      <c r="AN378" s="385">
        <v>0</v>
      </c>
      <c r="AO378" s="237">
        <f t="shared" si="189"/>
        <v>0</v>
      </c>
      <c r="AP378" s="96">
        <v>0</v>
      </c>
      <c r="AQ378" s="431">
        <f t="shared" si="190"/>
        <v>0</v>
      </c>
      <c r="AR378" s="935">
        <v>0</v>
      </c>
      <c r="AS378" s="431">
        <f t="shared" si="191"/>
        <v>0</v>
      </c>
      <c r="AT378" s="385">
        <v>0</v>
      </c>
      <c r="AU378" s="431">
        <f t="shared" si="192"/>
        <v>0</v>
      </c>
      <c r="AV378" s="386">
        <v>0</v>
      </c>
      <c r="AW378" s="431">
        <f t="shared" si="193"/>
        <v>0</v>
      </c>
      <c r="AX378" s="386">
        <v>0</v>
      </c>
      <c r="AY378" s="431">
        <f t="shared" si="194"/>
        <v>0</v>
      </c>
      <c r="AZ378" s="386">
        <v>0</v>
      </c>
      <c r="BA378" s="431">
        <f t="shared" si="198"/>
        <v>0</v>
      </c>
      <c r="BB378" s="385">
        <v>1000</v>
      </c>
      <c r="BC378" s="431">
        <f t="shared" si="199"/>
        <v>1540</v>
      </c>
      <c r="BD378" s="386">
        <v>990</v>
      </c>
      <c r="BE378" s="431">
        <f t="shared" si="195"/>
        <v>1524.6000000000001</v>
      </c>
      <c r="BF378" s="386">
        <v>1000</v>
      </c>
      <c r="BG378" s="431">
        <f t="shared" si="196"/>
        <v>1540</v>
      </c>
      <c r="BH378" s="386">
        <v>1000</v>
      </c>
      <c r="BI378" s="445">
        <f t="shared" si="197"/>
        <v>1540</v>
      </c>
      <c r="BJ378" s="146" t="s">
        <v>1855</v>
      </c>
      <c r="BK378" s="306" t="s">
        <v>1185</v>
      </c>
      <c r="BL378" s="306" t="s">
        <v>1194</v>
      </c>
      <c r="BM378" s="306" t="s">
        <v>1855</v>
      </c>
    </row>
    <row r="379" spans="1:68" ht="14.25" customHeight="1">
      <c r="A379" s="493" t="s">
        <v>1623</v>
      </c>
      <c r="B379" s="130" t="s">
        <v>805</v>
      </c>
      <c r="C379" s="544" t="s">
        <v>87</v>
      </c>
      <c r="D379" s="549" t="s">
        <v>357</v>
      </c>
      <c r="E379" s="550" t="s">
        <v>357</v>
      </c>
      <c r="F379" s="966"/>
      <c r="G379" s="214">
        <v>2024</v>
      </c>
      <c r="H379" s="176" t="s">
        <v>814</v>
      </c>
      <c r="I379" s="176" t="s">
        <v>1755</v>
      </c>
      <c r="J379" s="330" t="s">
        <v>196</v>
      </c>
      <c r="K379" s="169" t="s">
        <v>218</v>
      </c>
      <c r="L379" s="176" t="s">
        <v>1188</v>
      </c>
      <c r="M379" s="327" t="s">
        <v>1189</v>
      </c>
      <c r="N379" s="55">
        <v>30.85</v>
      </c>
      <c r="O379" s="55">
        <v>30.85</v>
      </c>
      <c r="P379" s="55">
        <v>30.85</v>
      </c>
      <c r="Q379" s="55">
        <v>30.85</v>
      </c>
      <c r="R379" s="55">
        <v>30.85</v>
      </c>
      <c r="S379" s="55">
        <v>30.85</v>
      </c>
      <c r="T379" s="55">
        <v>30.85</v>
      </c>
      <c r="U379" s="55">
        <v>30.85</v>
      </c>
      <c r="V379" s="55">
        <v>30.85</v>
      </c>
      <c r="W379" s="55">
        <v>30.85</v>
      </c>
      <c r="X379" s="55">
        <v>30.85</v>
      </c>
      <c r="Y379" s="55">
        <v>30.85</v>
      </c>
      <c r="Z379" s="147">
        <v>1.54</v>
      </c>
      <c r="AA379" s="147">
        <v>1.54</v>
      </c>
      <c r="AB379" s="147">
        <v>1.54</v>
      </c>
      <c r="AC379" s="147">
        <v>1.54</v>
      </c>
      <c r="AD379" s="147">
        <v>1.54</v>
      </c>
      <c r="AE379" s="147">
        <v>1.54</v>
      </c>
      <c r="AF379" s="147">
        <v>1.54</v>
      </c>
      <c r="AG379" s="147">
        <v>1.54</v>
      </c>
      <c r="AH379" s="147">
        <v>1.54</v>
      </c>
      <c r="AI379" s="147">
        <v>1.54</v>
      </c>
      <c r="AJ379" s="147">
        <v>1.54</v>
      </c>
      <c r="AK379" s="147">
        <v>1.54</v>
      </c>
      <c r="AL379" s="420">
        <v>0</v>
      </c>
      <c r="AM379" s="431">
        <f t="shared" si="200"/>
        <v>0</v>
      </c>
      <c r="AN379" s="385">
        <v>0</v>
      </c>
      <c r="AO379" s="237">
        <f t="shared" si="189"/>
        <v>0</v>
      </c>
      <c r="AP379" s="96">
        <v>0</v>
      </c>
      <c r="AQ379" s="431">
        <f t="shared" si="190"/>
        <v>0</v>
      </c>
      <c r="AR379" s="935">
        <v>0</v>
      </c>
      <c r="AS379" s="431">
        <f t="shared" si="191"/>
        <v>0</v>
      </c>
      <c r="AT379" s="385">
        <v>0</v>
      </c>
      <c r="AU379" s="431">
        <f t="shared" si="192"/>
        <v>0</v>
      </c>
      <c r="AV379" s="386">
        <v>0</v>
      </c>
      <c r="AW379" s="431">
        <f t="shared" si="193"/>
        <v>0</v>
      </c>
      <c r="AX379" s="386">
        <v>0</v>
      </c>
      <c r="AY379" s="431">
        <f t="shared" si="194"/>
        <v>0</v>
      </c>
      <c r="AZ379" s="386">
        <v>0</v>
      </c>
      <c r="BA379" s="431">
        <f t="shared" si="198"/>
        <v>0</v>
      </c>
      <c r="BB379" s="385">
        <v>0</v>
      </c>
      <c r="BC379" s="431">
        <f t="shared" si="199"/>
        <v>0</v>
      </c>
      <c r="BD379" s="386">
        <v>0</v>
      </c>
      <c r="BE379" s="431">
        <f t="shared" si="195"/>
        <v>0</v>
      </c>
      <c r="BF379" s="386">
        <v>0</v>
      </c>
      <c r="BG379" s="431">
        <f t="shared" si="196"/>
        <v>0</v>
      </c>
      <c r="BH379" s="385">
        <v>0</v>
      </c>
      <c r="BI379" s="445">
        <f t="shared" si="197"/>
        <v>0</v>
      </c>
      <c r="BJ379" s="146" t="s">
        <v>1856</v>
      </c>
      <c r="BK379" s="306" t="s">
        <v>1197</v>
      </c>
      <c r="BL379" s="306" t="s">
        <v>1191</v>
      </c>
      <c r="BM379" s="306" t="s">
        <v>1856</v>
      </c>
    </row>
    <row r="380" spans="1:68" ht="14.25" customHeight="1">
      <c r="A380" s="498" t="s">
        <v>1623</v>
      </c>
      <c r="B380" s="130" t="s">
        <v>805</v>
      </c>
      <c r="C380" s="544" t="s">
        <v>87</v>
      </c>
      <c r="D380" s="549" t="s">
        <v>357</v>
      </c>
      <c r="E380" s="550" t="s">
        <v>357</v>
      </c>
      <c r="F380" s="966"/>
      <c r="G380" s="214">
        <v>2024</v>
      </c>
      <c r="H380" s="176" t="s">
        <v>814</v>
      </c>
      <c r="I380" s="176" t="s">
        <v>1755</v>
      </c>
      <c r="J380" s="330" t="s">
        <v>196</v>
      </c>
      <c r="K380" s="169" t="s">
        <v>218</v>
      </c>
      <c r="L380" s="176" t="s">
        <v>1188</v>
      </c>
      <c r="M380" s="327" t="s">
        <v>1189</v>
      </c>
      <c r="N380" s="55">
        <v>30.85</v>
      </c>
      <c r="O380" s="55">
        <v>30.85</v>
      </c>
      <c r="P380" s="55">
        <v>30.85</v>
      </c>
      <c r="Q380" s="55">
        <v>30.85</v>
      </c>
      <c r="R380" s="55">
        <v>30.85</v>
      </c>
      <c r="S380" s="55">
        <v>30.85</v>
      </c>
      <c r="T380" s="55">
        <v>30.85</v>
      </c>
      <c r="U380" s="55">
        <v>30.85</v>
      </c>
      <c r="V380" s="55">
        <v>30.85</v>
      </c>
      <c r="W380" s="55">
        <v>30.85</v>
      </c>
      <c r="X380" s="55">
        <v>30.85</v>
      </c>
      <c r="Y380" s="55">
        <v>30.85</v>
      </c>
      <c r="Z380" s="147">
        <v>1.54</v>
      </c>
      <c r="AA380" s="147">
        <v>1.54</v>
      </c>
      <c r="AB380" s="147">
        <v>1.54</v>
      </c>
      <c r="AC380" s="147">
        <v>1.54</v>
      </c>
      <c r="AD380" s="147">
        <v>1.54</v>
      </c>
      <c r="AE380" s="147">
        <v>1.54</v>
      </c>
      <c r="AF380" s="147">
        <v>1.54</v>
      </c>
      <c r="AG380" s="147">
        <v>1.54</v>
      </c>
      <c r="AH380" s="147">
        <v>1.54</v>
      </c>
      <c r="AI380" s="147">
        <v>1.54</v>
      </c>
      <c r="AJ380" s="147">
        <v>1.54</v>
      </c>
      <c r="AK380" s="147">
        <v>1.54</v>
      </c>
      <c r="AL380" s="420">
        <v>1050</v>
      </c>
      <c r="AM380" s="431">
        <f t="shared" si="200"/>
        <v>1617</v>
      </c>
      <c r="AN380" s="385">
        <v>1950</v>
      </c>
      <c r="AO380" s="237">
        <f t="shared" si="189"/>
        <v>3003</v>
      </c>
      <c r="AP380" s="96">
        <v>0</v>
      </c>
      <c r="AQ380" s="431">
        <f t="shared" si="190"/>
        <v>0</v>
      </c>
      <c r="AR380" s="935">
        <v>0</v>
      </c>
      <c r="AS380" s="431">
        <f t="shared" si="191"/>
        <v>0</v>
      </c>
      <c r="AT380" s="385">
        <v>3000</v>
      </c>
      <c r="AU380" s="431">
        <f t="shared" si="192"/>
        <v>4620</v>
      </c>
      <c r="AV380" s="386">
        <v>0</v>
      </c>
      <c r="AW380" s="431">
        <f t="shared" si="193"/>
        <v>0</v>
      </c>
      <c r="AX380" s="386">
        <v>0</v>
      </c>
      <c r="AY380" s="431">
        <f t="shared" si="194"/>
        <v>0</v>
      </c>
      <c r="AZ380" s="386">
        <v>0</v>
      </c>
      <c r="BA380" s="431">
        <f t="shared" si="198"/>
        <v>0</v>
      </c>
      <c r="BB380" s="385"/>
      <c r="BC380" s="431">
        <f t="shared" si="199"/>
        <v>0</v>
      </c>
      <c r="BD380" s="386">
        <v>0</v>
      </c>
      <c r="BE380" s="431">
        <f t="shared" si="195"/>
        <v>0</v>
      </c>
      <c r="BF380" s="386">
        <v>0</v>
      </c>
      <c r="BG380" s="431">
        <f t="shared" si="196"/>
        <v>0</v>
      </c>
      <c r="BH380" s="385">
        <v>0</v>
      </c>
      <c r="BI380" s="445">
        <f t="shared" si="197"/>
        <v>0</v>
      </c>
      <c r="BJ380" s="146" t="s">
        <v>1857</v>
      </c>
      <c r="BK380" s="306" t="s">
        <v>1197</v>
      </c>
      <c r="BL380" s="306" t="s">
        <v>1191</v>
      </c>
      <c r="BM380" s="306" t="s">
        <v>1857</v>
      </c>
    </row>
    <row r="381" spans="1:68" ht="14.25" customHeight="1">
      <c r="A381" s="493" t="s">
        <v>1623</v>
      </c>
      <c r="B381" s="130" t="s">
        <v>805</v>
      </c>
      <c r="C381" s="544" t="s">
        <v>87</v>
      </c>
      <c r="D381" s="549" t="s">
        <v>357</v>
      </c>
      <c r="E381" s="550" t="s">
        <v>357</v>
      </c>
      <c r="F381" s="966"/>
      <c r="G381" s="214">
        <v>2024</v>
      </c>
      <c r="H381" s="176" t="s">
        <v>814</v>
      </c>
      <c r="I381" s="176" t="s">
        <v>1755</v>
      </c>
      <c r="J381" s="330" t="s">
        <v>196</v>
      </c>
      <c r="K381" s="169" t="s">
        <v>218</v>
      </c>
      <c r="L381" s="8" t="s">
        <v>1182</v>
      </c>
      <c r="M381" s="327" t="s">
        <v>1760</v>
      </c>
      <c r="N381" s="55">
        <v>30.85</v>
      </c>
      <c r="O381" s="55">
        <v>30.85</v>
      </c>
      <c r="P381" s="55">
        <v>30.85</v>
      </c>
      <c r="Q381" s="55">
        <v>30.85</v>
      </c>
      <c r="R381" s="55">
        <v>30.85</v>
      </c>
      <c r="S381" s="55">
        <v>30.85</v>
      </c>
      <c r="T381" s="55">
        <v>30.85</v>
      </c>
      <c r="U381" s="55">
        <v>30.85</v>
      </c>
      <c r="V381" s="55">
        <v>30.85</v>
      </c>
      <c r="W381" s="55">
        <v>30.85</v>
      </c>
      <c r="X381" s="55">
        <v>30.85</v>
      </c>
      <c r="Y381" s="55">
        <v>30.85</v>
      </c>
      <c r="Z381" s="147">
        <v>1.54</v>
      </c>
      <c r="AA381" s="147">
        <v>1.54</v>
      </c>
      <c r="AB381" s="147">
        <v>1.54</v>
      </c>
      <c r="AC381" s="147">
        <v>1.54</v>
      </c>
      <c r="AD381" s="147">
        <v>1.54</v>
      </c>
      <c r="AE381" s="147">
        <v>1.54</v>
      </c>
      <c r="AF381" s="147">
        <v>1.54</v>
      </c>
      <c r="AG381" s="147">
        <v>1.54</v>
      </c>
      <c r="AH381" s="147">
        <v>1.54</v>
      </c>
      <c r="AI381" s="147">
        <v>1.54</v>
      </c>
      <c r="AJ381" s="147">
        <v>1.54</v>
      </c>
      <c r="AK381" s="147">
        <v>1.54</v>
      </c>
      <c r="AL381" s="420">
        <v>0</v>
      </c>
      <c r="AM381" s="431">
        <f t="shared" si="200"/>
        <v>0</v>
      </c>
      <c r="AN381" s="385">
        <v>0</v>
      </c>
      <c r="AO381" s="237">
        <f t="shared" si="189"/>
        <v>0</v>
      </c>
      <c r="AP381" s="96">
        <v>0</v>
      </c>
      <c r="AQ381" s="431">
        <f t="shared" si="190"/>
        <v>0</v>
      </c>
      <c r="AR381" s="935">
        <v>0</v>
      </c>
      <c r="AS381" s="431">
        <f t="shared" si="191"/>
        <v>0</v>
      </c>
      <c r="AT381" s="385">
        <v>0</v>
      </c>
      <c r="AU381" s="431">
        <f t="shared" si="192"/>
        <v>0</v>
      </c>
      <c r="AV381" s="386">
        <v>0</v>
      </c>
      <c r="AW381" s="431">
        <f t="shared" si="193"/>
        <v>0</v>
      </c>
      <c r="AX381" s="386">
        <v>0</v>
      </c>
      <c r="AY381" s="431">
        <f t="shared" si="194"/>
        <v>0</v>
      </c>
      <c r="AZ381" s="386">
        <v>0</v>
      </c>
      <c r="BA381" s="431">
        <f t="shared" si="198"/>
        <v>0</v>
      </c>
      <c r="BB381" s="385">
        <v>0</v>
      </c>
      <c r="BC381" s="431">
        <f t="shared" si="199"/>
        <v>0</v>
      </c>
      <c r="BD381" s="386">
        <v>0</v>
      </c>
      <c r="BE381" s="431">
        <f t="shared" si="195"/>
        <v>0</v>
      </c>
      <c r="BF381" s="386">
        <v>0</v>
      </c>
      <c r="BG381" s="431">
        <f t="shared" si="196"/>
        <v>0</v>
      </c>
      <c r="BH381" s="385">
        <v>0</v>
      </c>
      <c r="BI381" s="445">
        <f t="shared" si="197"/>
        <v>0</v>
      </c>
      <c r="BJ381" s="146" t="s">
        <v>1858</v>
      </c>
      <c r="BK381" s="306" t="s">
        <v>1197</v>
      </c>
      <c r="BL381" s="306" t="s">
        <v>1186</v>
      </c>
      <c r="BM381" s="306" t="s">
        <v>1858</v>
      </c>
    </row>
    <row r="382" spans="1:68" ht="14.25" customHeight="1">
      <c r="A382" s="498" t="s">
        <v>1623</v>
      </c>
      <c r="B382" s="130" t="s">
        <v>805</v>
      </c>
      <c r="C382" s="544" t="s">
        <v>87</v>
      </c>
      <c r="D382" s="549" t="s">
        <v>357</v>
      </c>
      <c r="E382" s="550" t="s">
        <v>357</v>
      </c>
      <c r="F382" s="966"/>
      <c r="G382" s="214">
        <v>2024</v>
      </c>
      <c r="H382" s="176" t="s">
        <v>814</v>
      </c>
      <c r="I382" s="176" t="s">
        <v>1755</v>
      </c>
      <c r="J382" s="330" t="s">
        <v>196</v>
      </c>
      <c r="K382" s="169" t="s">
        <v>218</v>
      </c>
      <c r="L382" s="8" t="s">
        <v>1182</v>
      </c>
      <c r="M382" s="327" t="s">
        <v>1760</v>
      </c>
      <c r="N382" s="55">
        <v>30.85</v>
      </c>
      <c r="O382" s="55">
        <v>30.85</v>
      </c>
      <c r="P382" s="55">
        <v>30.85</v>
      </c>
      <c r="Q382" s="55">
        <v>30.85</v>
      </c>
      <c r="R382" s="55">
        <v>30.85</v>
      </c>
      <c r="S382" s="55">
        <v>30.85</v>
      </c>
      <c r="T382" s="55">
        <v>30.85</v>
      </c>
      <c r="U382" s="55">
        <v>30.85</v>
      </c>
      <c r="V382" s="55">
        <v>30.85</v>
      </c>
      <c r="W382" s="55">
        <v>30.85</v>
      </c>
      <c r="X382" s="55">
        <v>30.85</v>
      </c>
      <c r="Y382" s="55">
        <v>30.85</v>
      </c>
      <c r="Z382" s="147">
        <v>1.54</v>
      </c>
      <c r="AA382" s="147">
        <v>1.54</v>
      </c>
      <c r="AB382" s="147">
        <v>1.54</v>
      </c>
      <c r="AC382" s="147">
        <v>1.54</v>
      </c>
      <c r="AD382" s="147">
        <v>1.54</v>
      </c>
      <c r="AE382" s="147">
        <v>1.54</v>
      </c>
      <c r="AF382" s="147">
        <v>1.54</v>
      </c>
      <c r="AG382" s="147">
        <v>1.54</v>
      </c>
      <c r="AH382" s="147">
        <v>1.54</v>
      </c>
      <c r="AI382" s="147">
        <v>1.54</v>
      </c>
      <c r="AJ382" s="147">
        <v>1.54</v>
      </c>
      <c r="AK382" s="147">
        <v>1.54</v>
      </c>
      <c r="AL382" s="420">
        <v>0</v>
      </c>
      <c r="AM382" s="431">
        <f t="shared" si="200"/>
        <v>0</v>
      </c>
      <c r="AN382" s="385">
        <v>0</v>
      </c>
      <c r="AO382" s="237">
        <f t="shared" si="189"/>
        <v>0</v>
      </c>
      <c r="AP382" s="96">
        <v>0</v>
      </c>
      <c r="AQ382" s="431">
        <f t="shared" si="190"/>
        <v>0</v>
      </c>
      <c r="AR382" s="935">
        <v>0</v>
      </c>
      <c r="AS382" s="431">
        <f t="shared" si="191"/>
        <v>0</v>
      </c>
      <c r="AT382" s="385">
        <v>0</v>
      </c>
      <c r="AU382" s="431">
        <f t="shared" si="192"/>
        <v>0</v>
      </c>
      <c r="AV382" s="386">
        <v>1000</v>
      </c>
      <c r="AW382" s="431">
        <f t="shared" si="193"/>
        <v>1540</v>
      </c>
      <c r="AX382" s="386">
        <v>1000</v>
      </c>
      <c r="AY382" s="431">
        <f t="shared" si="194"/>
        <v>1540</v>
      </c>
      <c r="AZ382" s="386">
        <v>1000</v>
      </c>
      <c r="BA382" s="431">
        <f t="shared" si="198"/>
        <v>1540</v>
      </c>
      <c r="BB382" s="385">
        <v>1000</v>
      </c>
      <c r="BC382" s="431">
        <f t="shared" si="199"/>
        <v>1540</v>
      </c>
      <c r="BD382" s="386">
        <v>0</v>
      </c>
      <c r="BE382" s="431">
        <f t="shared" si="195"/>
        <v>0</v>
      </c>
      <c r="BF382" s="386">
        <v>1000</v>
      </c>
      <c r="BG382" s="431">
        <f t="shared" si="196"/>
        <v>1540</v>
      </c>
      <c r="BH382" s="385">
        <v>1000</v>
      </c>
      <c r="BI382" s="445">
        <f t="shared" si="197"/>
        <v>1540</v>
      </c>
      <c r="BJ382" s="146" t="s">
        <v>1859</v>
      </c>
      <c r="BK382" s="306" t="s">
        <v>1197</v>
      </c>
      <c r="BL382" s="306" t="s">
        <v>1186</v>
      </c>
      <c r="BM382" s="306" t="s">
        <v>1859</v>
      </c>
    </row>
    <row r="383" spans="1:68" ht="14.25" customHeight="1">
      <c r="A383" s="493" t="s">
        <v>1623</v>
      </c>
      <c r="B383" s="130" t="s">
        <v>805</v>
      </c>
      <c r="C383" s="544" t="s">
        <v>87</v>
      </c>
      <c r="D383" s="549" t="s">
        <v>357</v>
      </c>
      <c r="E383" s="550" t="s">
        <v>357</v>
      </c>
      <c r="F383" s="966"/>
      <c r="G383" s="214">
        <v>2024</v>
      </c>
      <c r="H383" s="176" t="s">
        <v>1860</v>
      </c>
      <c r="I383" s="176" t="s">
        <v>1372</v>
      </c>
      <c r="J383" s="330" t="s">
        <v>196</v>
      </c>
      <c r="K383" s="176" t="s">
        <v>218</v>
      </c>
      <c r="L383" s="176" t="s">
        <v>1188</v>
      </c>
      <c r="M383" s="327" t="s">
        <v>1373</v>
      </c>
      <c r="N383" s="55">
        <v>2.1</v>
      </c>
      <c r="O383" s="55">
        <v>2.1</v>
      </c>
      <c r="P383" s="55">
        <v>2.1</v>
      </c>
      <c r="Q383" s="55">
        <v>2.1</v>
      </c>
      <c r="R383" s="55">
        <v>2.1</v>
      </c>
      <c r="S383" s="55">
        <v>2.1</v>
      </c>
      <c r="T383" s="55">
        <v>2.1</v>
      </c>
      <c r="U383" s="55">
        <v>2.1</v>
      </c>
      <c r="V383" s="55">
        <v>2.1</v>
      </c>
      <c r="W383" s="55">
        <v>2.1</v>
      </c>
      <c r="X383" s="55">
        <v>2.1</v>
      </c>
      <c r="Y383" s="55">
        <v>2.1</v>
      </c>
      <c r="Z383" s="147">
        <v>0.1</v>
      </c>
      <c r="AA383" s="147">
        <v>0.1</v>
      </c>
      <c r="AB383" s="147">
        <v>0.1</v>
      </c>
      <c r="AC383" s="147">
        <v>0.1</v>
      </c>
      <c r="AD383" s="147">
        <v>0.1</v>
      </c>
      <c r="AE383" s="147">
        <v>0.1</v>
      </c>
      <c r="AF383" s="147">
        <v>0.1</v>
      </c>
      <c r="AG383" s="147">
        <v>0.1</v>
      </c>
      <c r="AH383" s="147">
        <v>0.1</v>
      </c>
      <c r="AI383" s="147">
        <v>0.1</v>
      </c>
      <c r="AJ383" s="147">
        <v>0.1</v>
      </c>
      <c r="AK383" s="147">
        <v>0.1</v>
      </c>
      <c r="AL383" s="420">
        <v>0</v>
      </c>
      <c r="AM383" s="431">
        <f t="shared" si="200"/>
        <v>0</v>
      </c>
      <c r="AN383" s="385">
        <v>0</v>
      </c>
      <c r="AO383" s="237">
        <f t="shared" si="189"/>
        <v>0</v>
      </c>
      <c r="AP383" s="385">
        <v>31160</v>
      </c>
      <c r="AQ383" s="431">
        <f t="shared" si="190"/>
        <v>3116</v>
      </c>
      <c r="AR383" s="936">
        <v>31160</v>
      </c>
      <c r="AS383" s="431">
        <f t="shared" si="191"/>
        <v>3116</v>
      </c>
      <c r="AT383" s="96">
        <v>47120</v>
      </c>
      <c r="AU383" s="431">
        <f t="shared" si="192"/>
        <v>4712</v>
      </c>
      <c r="AV383" s="386">
        <v>60800</v>
      </c>
      <c r="AW383" s="431">
        <f t="shared" si="193"/>
        <v>6080</v>
      </c>
      <c r="AX383" s="386">
        <v>9120</v>
      </c>
      <c r="AY383" s="431">
        <f t="shared" si="194"/>
        <v>912</v>
      </c>
      <c r="AZ383" s="386">
        <v>107160</v>
      </c>
      <c r="BA383" s="431">
        <f t="shared" si="198"/>
        <v>10716</v>
      </c>
      <c r="BB383" s="386">
        <v>60800</v>
      </c>
      <c r="BC383" s="431">
        <f t="shared" si="199"/>
        <v>6080</v>
      </c>
      <c r="BD383" s="386">
        <v>57000</v>
      </c>
      <c r="BE383" s="431">
        <f t="shared" si="195"/>
        <v>5700</v>
      </c>
      <c r="BF383" s="386">
        <v>40000</v>
      </c>
      <c r="BG383" s="431">
        <f t="shared" si="196"/>
        <v>4000</v>
      </c>
      <c r="BH383" s="385">
        <v>14950</v>
      </c>
      <c r="BI383" s="445">
        <f t="shared" si="197"/>
        <v>1495</v>
      </c>
      <c r="BJ383" s="77" t="s">
        <v>1374</v>
      </c>
      <c r="BK383" s="599"/>
      <c r="BL383" s="599" t="s">
        <v>506</v>
      </c>
      <c r="BM383" s="306" t="s">
        <v>1374</v>
      </c>
    </row>
    <row r="384" spans="1:68" ht="14.25" customHeight="1">
      <c r="A384" s="498" t="s">
        <v>1623</v>
      </c>
      <c r="B384" s="130" t="s">
        <v>805</v>
      </c>
      <c r="C384" s="544" t="s">
        <v>87</v>
      </c>
      <c r="D384" s="549" t="s">
        <v>357</v>
      </c>
      <c r="E384" s="550" t="s">
        <v>357</v>
      </c>
      <c r="F384" s="966"/>
      <c r="G384" s="214">
        <v>2024</v>
      </c>
      <c r="H384" s="176" t="s">
        <v>1860</v>
      </c>
      <c r="I384" s="176" t="s">
        <v>1372</v>
      </c>
      <c r="J384" s="330" t="s">
        <v>196</v>
      </c>
      <c r="K384" s="176" t="s">
        <v>218</v>
      </c>
      <c r="L384" s="8" t="s">
        <v>1188</v>
      </c>
      <c r="M384" s="711" t="s">
        <v>1373</v>
      </c>
      <c r="N384" s="55">
        <v>2.1</v>
      </c>
      <c r="O384" s="55">
        <v>2.1</v>
      </c>
      <c r="P384" s="55">
        <v>2.1</v>
      </c>
      <c r="Q384" s="55">
        <v>2.1</v>
      </c>
      <c r="R384" s="55">
        <v>2.1</v>
      </c>
      <c r="S384" s="55">
        <v>2.1</v>
      </c>
      <c r="T384" s="55">
        <v>2.1</v>
      </c>
      <c r="U384" s="55">
        <v>2.1</v>
      </c>
      <c r="V384" s="55">
        <v>2.1</v>
      </c>
      <c r="W384" s="55">
        <v>2.1</v>
      </c>
      <c r="X384" s="55">
        <v>2.1</v>
      </c>
      <c r="Y384" s="55">
        <v>2.1</v>
      </c>
      <c r="Z384" s="147">
        <v>0.1</v>
      </c>
      <c r="AA384" s="147">
        <v>0.1</v>
      </c>
      <c r="AB384" s="147">
        <v>0.1</v>
      </c>
      <c r="AC384" s="147">
        <v>0.1</v>
      </c>
      <c r="AD384" s="147">
        <v>0.1</v>
      </c>
      <c r="AE384" s="147">
        <v>0.1</v>
      </c>
      <c r="AF384" s="147">
        <v>0.1</v>
      </c>
      <c r="AG384" s="147">
        <v>0.1</v>
      </c>
      <c r="AH384" s="147">
        <v>0.1</v>
      </c>
      <c r="AI384" s="147">
        <v>0.1</v>
      </c>
      <c r="AJ384" s="147">
        <v>0.1</v>
      </c>
      <c r="AK384" s="147">
        <v>0.1</v>
      </c>
      <c r="AL384" s="420">
        <v>0</v>
      </c>
      <c r="AM384" s="431">
        <f t="shared" si="200"/>
        <v>0</v>
      </c>
      <c r="AN384" s="385">
        <v>0</v>
      </c>
      <c r="AO384" s="237">
        <f t="shared" si="189"/>
        <v>0</v>
      </c>
      <c r="AP384" s="96">
        <v>1520</v>
      </c>
      <c r="AQ384" s="431">
        <f t="shared" si="190"/>
        <v>152</v>
      </c>
      <c r="AR384" s="936">
        <v>13680</v>
      </c>
      <c r="AS384" s="431">
        <f t="shared" si="191"/>
        <v>1368</v>
      </c>
      <c r="AT384" s="96">
        <v>1520</v>
      </c>
      <c r="AU384" s="431">
        <f t="shared" si="192"/>
        <v>152</v>
      </c>
      <c r="AV384" s="386">
        <v>7600</v>
      </c>
      <c r="AW384" s="431">
        <f t="shared" si="193"/>
        <v>760</v>
      </c>
      <c r="AX384" s="386">
        <v>3040</v>
      </c>
      <c r="AY384" s="431">
        <f t="shared" si="194"/>
        <v>304</v>
      </c>
      <c r="AZ384" s="386">
        <v>4560</v>
      </c>
      <c r="BA384" s="431">
        <f t="shared" si="198"/>
        <v>456</v>
      </c>
      <c r="BB384" s="386">
        <v>3040</v>
      </c>
      <c r="BC384" s="431">
        <f t="shared" si="199"/>
        <v>304</v>
      </c>
      <c r="BD384" s="386">
        <v>15960</v>
      </c>
      <c r="BE384" s="431">
        <f t="shared" si="195"/>
        <v>1596</v>
      </c>
      <c r="BF384" s="386">
        <v>0</v>
      </c>
      <c r="BG384" s="431">
        <f t="shared" si="196"/>
        <v>0</v>
      </c>
      <c r="BH384" s="385">
        <v>0</v>
      </c>
      <c r="BI384" s="445">
        <f t="shared" si="197"/>
        <v>0</v>
      </c>
      <c r="BJ384" s="77" t="s">
        <v>1374</v>
      </c>
      <c r="BK384" s="714"/>
      <c r="BL384" s="599" t="s">
        <v>506</v>
      </c>
      <c r="BM384" s="306" t="s">
        <v>1374</v>
      </c>
    </row>
    <row r="385" spans="1:65" ht="14.25" customHeight="1">
      <c r="A385" s="493" t="s">
        <v>1623</v>
      </c>
      <c r="B385" s="130" t="s">
        <v>746</v>
      </c>
      <c r="C385" s="544" t="s">
        <v>87</v>
      </c>
      <c r="D385" s="549" t="s">
        <v>357</v>
      </c>
      <c r="E385" s="550" t="s">
        <v>357</v>
      </c>
      <c r="F385" s="966"/>
      <c r="G385" s="214">
        <v>2021</v>
      </c>
      <c r="H385" s="176" t="s">
        <v>817</v>
      </c>
      <c r="I385" s="176" t="s">
        <v>217</v>
      </c>
      <c r="J385" s="330" t="s">
        <v>196</v>
      </c>
      <c r="K385" s="169" t="s">
        <v>218</v>
      </c>
      <c r="L385" s="176" t="s">
        <v>1188</v>
      </c>
      <c r="M385" s="327" t="s">
        <v>1189</v>
      </c>
      <c r="N385" s="55">
        <v>5.73</v>
      </c>
      <c r="O385" s="55">
        <v>5.73</v>
      </c>
      <c r="P385" s="55">
        <v>5.73</v>
      </c>
      <c r="Q385" s="55">
        <v>5.73</v>
      </c>
      <c r="R385" s="55">
        <v>5.73</v>
      </c>
      <c r="S385" s="55">
        <v>5.73</v>
      </c>
      <c r="T385" s="55">
        <v>5.73</v>
      </c>
      <c r="U385" s="55">
        <v>5.73</v>
      </c>
      <c r="V385" s="55">
        <v>5.73</v>
      </c>
      <c r="W385" s="55">
        <v>5.73</v>
      </c>
      <c r="X385" s="55">
        <v>5.73</v>
      </c>
      <c r="Y385" s="55">
        <v>5.73</v>
      </c>
      <c r="Z385" s="147">
        <v>0.33</v>
      </c>
      <c r="AA385" s="147">
        <v>0.33</v>
      </c>
      <c r="AB385" s="147">
        <v>0.33</v>
      </c>
      <c r="AC385" s="147">
        <v>0.33</v>
      </c>
      <c r="AD385" s="147">
        <v>0.33</v>
      </c>
      <c r="AE385" s="147">
        <v>0.33</v>
      </c>
      <c r="AF385" s="147">
        <v>0.33</v>
      </c>
      <c r="AG385" s="147">
        <v>0.33</v>
      </c>
      <c r="AH385" s="147">
        <v>0.33</v>
      </c>
      <c r="AI385" s="147">
        <v>0.33</v>
      </c>
      <c r="AJ385" s="147">
        <v>0.33</v>
      </c>
      <c r="AK385" s="147">
        <v>0.33</v>
      </c>
      <c r="AL385" s="420">
        <v>0</v>
      </c>
      <c r="AM385" s="431">
        <f t="shared" si="200"/>
        <v>0</v>
      </c>
      <c r="AN385" s="385">
        <v>0</v>
      </c>
      <c r="AO385" s="237">
        <f t="shared" si="189"/>
        <v>0</v>
      </c>
      <c r="AP385" s="96">
        <v>0</v>
      </c>
      <c r="AQ385" s="431">
        <f t="shared" ref="AQ385:AQ417" si="201">AB385*AP385</f>
        <v>0</v>
      </c>
      <c r="AR385" s="935">
        <v>0</v>
      </c>
      <c r="AS385" s="431">
        <f t="shared" si="191"/>
        <v>0</v>
      </c>
      <c r="AT385" s="385">
        <v>0</v>
      </c>
      <c r="AU385" s="431">
        <f t="shared" si="192"/>
        <v>0</v>
      </c>
      <c r="AV385" s="386">
        <v>0</v>
      </c>
      <c r="AW385" s="431">
        <f t="shared" si="193"/>
        <v>0</v>
      </c>
      <c r="AX385" s="386">
        <v>0</v>
      </c>
      <c r="AY385" s="431">
        <f t="shared" si="194"/>
        <v>0</v>
      </c>
      <c r="AZ385" s="386">
        <v>0</v>
      </c>
      <c r="BA385" s="431">
        <f t="shared" si="198"/>
        <v>0</v>
      </c>
      <c r="BB385" s="385">
        <v>0</v>
      </c>
      <c r="BC385" s="431">
        <f t="shared" si="199"/>
        <v>0</v>
      </c>
      <c r="BD385" s="386">
        <v>0</v>
      </c>
      <c r="BE385" s="431">
        <f t="shared" si="195"/>
        <v>0</v>
      </c>
      <c r="BF385" s="386">
        <v>0</v>
      </c>
      <c r="BG385" s="431">
        <f t="shared" si="196"/>
        <v>0</v>
      </c>
      <c r="BH385" s="385">
        <v>0</v>
      </c>
      <c r="BI385" s="445">
        <f t="shared" si="197"/>
        <v>0</v>
      </c>
      <c r="BJ385" s="77" t="s">
        <v>1861</v>
      </c>
      <c r="BK385" s="306"/>
      <c r="BL385" s="306" t="s">
        <v>1194</v>
      </c>
      <c r="BM385" s="306" t="s">
        <v>1861</v>
      </c>
    </row>
    <row r="386" spans="1:65" ht="14.25" customHeight="1">
      <c r="A386" s="498" t="s">
        <v>1623</v>
      </c>
      <c r="B386" s="130" t="s">
        <v>746</v>
      </c>
      <c r="C386" s="544" t="s">
        <v>87</v>
      </c>
      <c r="D386" s="549" t="s">
        <v>357</v>
      </c>
      <c r="E386" s="550" t="s">
        <v>357</v>
      </c>
      <c r="F386" s="966"/>
      <c r="G386" s="214">
        <v>2022</v>
      </c>
      <c r="H386" s="176" t="s">
        <v>780</v>
      </c>
      <c r="I386" s="176" t="s">
        <v>217</v>
      </c>
      <c r="J386" s="330" t="s">
        <v>196</v>
      </c>
      <c r="K386" s="176" t="s">
        <v>218</v>
      </c>
      <c r="L386" s="176" t="s">
        <v>1221</v>
      </c>
      <c r="M386" s="327" t="s">
        <v>1222</v>
      </c>
      <c r="N386" s="55">
        <v>19.53</v>
      </c>
      <c r="O386" s="55">
        <v>19.53</v>
      </c>
      <c r="P386" s="55">
        <v>19.53</v>
      </c>
      <c r="Q386" s="55">
        <v>19.53</v>
      </c>
      <c r="R386" s="55">
        <v>19.53</v>
      </c>
      <c r="S386" s="55">
        <v>19.53</v>
      </c>
      <c r="T386" s="55">
        <v>19.53</v>
      </c>
      <c r="U386" s="55">
        <v>19.53</v>
      </c>
      <c r="V386" s="55">
        <v>19.53</v>
      </c>
      <c r="W386" s="55">
        <v>19.53</v>
      </c>
      <c r="X386" s="55">
        <v>19.53</v>
      </c>
      <c r="Y386" s="55">
        <v>19.53</v>
      </c>
      <c r="Z386" s="147">
        <v>1.25</v>
      </c>
      <c r="AA386" s="147">
        <v>1.25</v>
      </c>
      <c r="AB386" s="147">
        <v>1.25</v>
      </c>
      <c r="AC386" s="147">
        <v>1.25</v>
      </c>
      <c r="AD386" s="147">
        <v>1.25</v>
      </c>
      <c r="AE386" s="147">
        <v>1.25</v>
      </c>
      <c r="AF386" s="147">
        <v>1.25</v>
      </c>
      <c r="AG386" s="147">
        <v>1.25</v>
      </c>
      <c r="AH386" s="147">
        <v>1.25</v>
      </c>
      <c r="AI386" s="147">
        <v>1.25</v>
      </c>
      <c r="AJ386" s="147">
        <v>1.25</v>
      </c>
      <c r="AK386" s="147">
        <v>1.25</v>
      </c>
      <c r="AL386" s="420">
        <v>0</v>
      </c>
      <c r="AM386" s="431">
        <f t="shared" si="200"/>
        <v>0</v>
      </c>
      <c r="AN386" s="385">
        <v>0</v>
      </c>
      <c r="AO386" s="237">
        <f t="shared" ref="AO386:AO418" si="202">AA386*AN386</f>
        <v>0</v>
      </c>
      <c r="AP386" s="96">
        <v>0</v>
      </c>
      <c r="AQ386" s="431">
        <f t="shared" si="201"/>
        <v>0</v>
      </c>
      <c r="AR386" s="935">
        <v>0</v>
      </c>
      <c r="AS386" s="431">
        <f t="shared" ref="AS386:AS418" si="203">AC386*AR386</f>
        <v>0</v>
      </c>
      <c r="AT386" s="385">
        <v>0</v>
      </c>
      <c r="AU386" s="431">
        <f t="shared" ref="AU386:AU402" si="204">AD386*AT386</f>
        <v>0</v>
      </c>
      <c r="AV386" s="386">
        <v>0</v>
      </c>
      <c r="AW386" s="431">
        <f t="shared" ref="AW386:AW418" si="205">AE386*AV386</f>
        <v>0</v>
      </c>
      <c r="AX386" s="386">
        <v>0</v>
      </c>
      <c r="AY386" s="431">
        <f t="shared" ref="AY386:AY418" si="206">AF386*AX386</f>
        <v>0</v>
      </c>
      <c r="AZ386" s="386">
        <v>0</v>
      </c>
      <c r="BA386" s="431">
        <f t="shared" si="198"/>
        <v>0</v>
      </c>
      <c r="BB386" s="385">
        <v>0</v>
      </c>
      <c r="BC386" s="431">
        <f t="shared" si="199"/>
        <v>0</v>
      </c>
      <c r="BD386" s="386">
        <v>0</v>
      </c>
      <c r="BE386" s="431">
        <f t="shared" ref="BE386:BE418" si="207">AI386*BD386</f>
        <v>0</v>
      </c>
      <c r="BF386" s="386">
        <v>0</v>
      </c>
      <c r="BG386" s="431">
        <f t="shared" ref="BG386:BG418" si="208">AJ386*BF386</f>
        <v>0</v>
      </c>
      <c r="BH386" s="385">
        <v>0</v>
      </c>
      <c r="BI386" s="445">
        <f t="shared" ref="BI386:BI418" si="209">AK386*BH386</f>
        <v>0</v>
      </c>
      <c r="BJ386" s="77" t="s">
        <v>1862</v>
      </c>
      <c r="BK386" s="306"/>
      <c r="BL386" s="306" t="s">
        <v>1191</v>
      </c>
      <c r="BM386" s="306" t="s">
        <v>1863</v>
      </c>
    </row>
    <row r="387" spans="1:65" ht="14.25" customHeight="1">
      <c r="A387" s="493" t="s">
        <v>1623</v>
      </c>
      <c r="B387" s="130" t="s">
        <v>746</v>
      </c>
      <c r="C387" s="544" t="s">
        <v>87</v>
      </c>
      <c r="D387" s="549" t="s">
        <v>357</v>
      </c>
      <c r="E387" s="550" t="s">
        <v>357</v>
      </c>
      <c r="F387" s="966"/>
      <c r="G387" s="214">
        <v>2022</v>
      </c>
      <c r="H387" s="176" t="s">
        <v>780</v>
      </c>
      <c r="I387" s="176" t="s">
        <v>217</v>
      </c>
      <c r="J387" s="330" t="s">
        <v>196</v>
      </c>
      <c r="K387" s="176" t="s">
        <v>218</v>
      </c>
      <c r="L387" s="176" t="s">
        <v>1221</v>
      </c>
      <c r="M387" s="327" t="s">
        <v>1222</v>
      </c>
      <c r="N387" s="55">
        <v>19.53</v>
      </c>
      <c r="O387" s="55">
        <v>19.53</v>
      </c>
      <c r="P387" s="55">
        <v>19.53</v>
      </c>
      <c r="Q387" s="55">
        <v>19.53</v>
      </c>
      <c r="R387" s="55">
        <v>19.53</v>
      </c>
      <c r="S387" s="55">
        <v>19.53</v>
      </c>
      <c r="T387" s="55">
        <v>19.53</v>
      </c>
      <c r="U387" s="55">
        <v>19.53</v>
      </c>
      <c r="V387" s="55">
        <v>19.53</v>
      </c>
      <c r="W387" s="55">
        <v>19.53</v>
      </c>
      <c r="X387" s="55">
        <v>19.53</v>
      </c>
      <c r="Y387" s="55">
        <v>19.53</v>
      </c>
      <c r="Z387" s="147">
        <v>1.25</v>
      </c>
      <c r="AA387" s="147">
        <v>1.25</v>
      </c>
      <c r="AB387" s="147">
        <v>1.25</v>
      </c>
      <c r="AC387" s="147">
        <v>1.25</v>
      </c>
      <c r="AD387" s="147">
        <v>1.25</v>
      </c>
      <c r="AE387" s="147">
        <v>1.25</v>
      </c>
      <c r="AF387" s="147">
        <v>1.25</v>
      </c>
      <c r="AG387" s="147">
        <v>1.25</v>
      </c>
      <c r="AH387" s="147">
        <v>1.25</v>
      </c>
      <c r="AI387" s="147">
        <v>1.25</v>
      </c>
      <c r="AJ387" s="147">
        <v>1.25</v>
      </c>
      <c r="AK387" s="147">
        <v>1.25</v>
      </c>
      <c r="AL387" s="420">
        <v>0</v>
      </c>
      <c r="AM387" s="431">
        <f t="shared" si="200"/>
        <v>0</v>
      </c>
      <c r="AN387" s="385">
        <v>0</v>
      </c>
      <c r="AO387" s="237">
        <f t="shared" si="202"/>
        <v>0</v>
      </c>
      <c r="AP387" s="96">
        <v>0</v>
      </c>
      <c r="AQ387" s="431">
        <f t="shared" si="201"/>
        <v>0</v>
      </c>
      <c r="AR387" s="935">
        <v>0</v>
      </c>
      <c r="AS387" s="431">
        <f t="shared" si="203"/>
        <v>0</v>
      </c>
      <c r="AT387" s="385">
        <v>1600</v>
      </c>
      <c r="AU387" s="431">
        <f t="shared" si="204"/>
        <v>2000</v>
      </c>
      <c r="AV387" s="386">
        <v>0</v>
      </c>
      <c r="AW387" s="431">
        <f t="shared" si="205"/>
        <v>0</v>
      </c>
      <c r="AX387" s="386">
        <v>13000</v>
      </c>
      <c r="AY387" s="431">
        <f t="shared" si="206"/>
        <v>16250</v>
      </c>
      <c r="AZ387" s="386">
        <v>4000</v>
      </c>
      <c r="BA387" s="431">
        <f t="shared" si="198"/>
        <v>5000</v>
      </c>
      <c r="BB387" s="385">
        <v>2000</v>
      </c>
      <c r="BC387" s="431">
        <f t="shared" si="199"/>
        <v>2500</v>
      </c>
      <c r="BD387" s="386">
        <v>0</v>
      </c>
      <c r="BE387" s="431">
        <f t="shared" si="207"/>
        <v>0</v>
      </c>
      <c r="BF387" s="386">
        <v>0</v>
      </c>
      <c r="BG387" s="431">
        <f t="shared" si="208"/>
        <v>0</v>
      </c>
      <c r="BH387" s="385">
        <v>0</v>
      </c>
      <c r="BI387" s="445">
        <f t="shared" si="209"/>
        <v>0</v>
      </c>
      <c r="BJ387" s="77" t="s">
        <v>1864</v>
      </c>
      <c r="BK387" s="306"/>
      <c r="BL387" s="306" t="s">
        <v>1191</v>
      </c>
      <c r="BM387" s="306" t="s">
        <v>1865</v>
      </c>
    </row>
    <row r="388" spans="1:65" ht="14.25" customHeight="1">
      <c r="A388" s="498" t="s">
        <v>1623</v>
      </c>
      <c r="B388" s="130" t="s">
        <v>746</v>
      </c>
      <c r="C388" s="544" t="s">
        <v>87</v>
      </c>
      <c r="D388" s="549" t="s">
        <v>357</v>
      </c>
      <c r="E388" s="550" t="s">
        <v>357</v>
      </c>
      <c r="F388" s="966"/>
      <c r="G388" s="214">
        <v>2022</v>
      </c>
      <c r="H388" s="176" t="s">
        <v>780</v>
      </c>
      <c r="I388" s="176" t="s">
        <v>217</v>
      </c>
      <c r="J388" s="330" t="s">
        <v>196</v>
      </c>
      <c r="K388" s="176" t="s">
        <v>218</v>
      </c>
      <c r="L388" s="8" t="s">
        <v>1182</v>
      </c>
      <c r="M388" s="327" t="s">
        <v>1760</v>
      </c>
      <c r="N388" s="55">
        <v>19.649999999999999</v>
      </c>
      <c r="O388" s="55">
        <v>19.649999999999999</v>
      </c>
      <c r="P388" s="55">
        <v>19.649999999999999</v>
      </c>
      <c r="Q388" s="55">
        <v>19.649999999999999</v>
      </c>
      <c r="R388" s="55">
        <v>19.649999999999999</v>
      </c>
      <c r="S388" s="55">
        <v>19.649999999999999</v>
      </c>
      <c r="T388" s="55">
        <v>19.649999999999999</v>
      </c>
      <c r="U388" s="55">
        <v>19.649999999999999</v>
      </c>
      <c r="V388" s="55">
        <v>19.649999999999999</v>
      </c>
      <c r="W388" s="55">
        <v>19.649999999999999</v>
      </c>
      <c r="X388" s="55">
        <v>19.649999999999999</v>
      </c>
      <c r="Y388" s="55">
        <v>19.649999999999999</v>
      </c>
      <c r="Z388" s="147">
        <v>1.25</v>
      </c>
      <c r="AA388" s="147">
        <v>1.25</v>
      </c>
      <c r="AB388" s="147">
        <v>1.25</v>
      </c>
      <c r="AC388" s="147">
        <v>1.25</v>
      </c>
      <c r="AD388" s="147">
        <v>1.25</v>
      </c>
      <c r="AE388" s="147">
        <v>1.25</v>
      </c>
      <c r="AF388" s="147">
        <v>1.25</v>
      </c>
      <c r="AG388" s="147">
        <v>1.25</v>
      </c>
      <c r="AH388" s="147">
        <v>1.25</v>
      </c>
      <c r="AI388" s="147">
        <v>1.25</v>
      </c>
      <c r="AJ388" s="147">
        <v>1.25</v>
      </c>
      <c r="AK388" s="147">
        <v>1.25</v>
      </c>
      <c r="AL388" s="420">
        <v>1800</v>
      </c>
      <c r="AM388" s="431">
        <f t="shared" si="200"/>
        <v>2250</v>
      </c>
      <c r="AN388" s="385">
        <v>5000</v>
      </c>
      <c r="AO388" s="237">
        <f t="shared" si="202"/>
        <v>6250</v>
      </c>
      <c r="AP388" s="96">
        <v>0</v>
      </c>
      <c r="AQ388" s="431">
        <f t="shared" si="201"/>
        <v>0</v>
      </c>
      <c r="AR388" s="935">
        <v>0</v>
      </c>
      <c r="AS388" s="431">
        <f t="shared" si="203"/>
        <v>0</v>
      </c>
      <c r="AT388" s="385">
        <v>0</v>
      </c>
      <c r="AU388" s="431">
        <f t="shared" si="204"/>
        <v>0</v>
      </c>
      <c r="AV388" s="386">
        <v>0</v>
      </c>
      <c r="AW388" s="431">
        <f t="shared" si="205"/>
        <v>0</v>
      </c>
      <c r="AX388" s="386">
        <v>0</v>
      </c>
      <c r="AY388" s="431">
        <f t="shared" si="206"/>
        <v>0</v>
      </c>
      <c r="AZ388" s="386"/>
      <c r="BA388" s="431">
        <f t="shared" si="198"/>
        <v>0</v>
      </c>
      <c r="BB388" s="385"/>
      <c r="BC388" s="431">
        <f t="shared" si="199"/>
        <v>0</v>
      </c>
      <c r="BD388" s="386">
        <v>0</v>
      </c>
      <c r="BE388" s="431">
        <f t="shared" si="207"/>
        <v>0</v>
      </c>
      <c r="BF388" s="386">
        <v>0</v>
      </c>
      <c r="BG388" s="431">
        <f t="shared" si="208"/>
        <v>0</v>
      </c>
      <c r="BH388" s="385">
        <v>0</v>
      </c>
      <c r="BI388" s="445">
        <f t="shared" si="209"/>
        <v>0</v>
      </c>
      <c r="BJ388" s="77" t="s">
        <v>1866</v>
      </c>
      <c r="BK388" s="306"/>
      <c r="BL388" s="306" t="s">
        <v>1186</v>
      </c>
      <c r="BM388" s="306" t="s">
        <v>1867</v>
      </c>
    </row>
    <row r="389" spans="1:65" ht="14.25" customHeight="1">
      <c r="A389" s="493" t="s">
        <v>1623</v>
      </c>
      <c r="B389" s="130" t="s">
        <v>746</v>
      </c>
      <c r="C389" s="544" t="s">
        <v>87</v>
      </c>
      <c r="D389" s="549" t="s">
        <v>357</v>
      </c>
      <c r="E389" s="550" t="s">
        <v>357</v>
      </c>
      <c r="F389" s="966"/>
      <c r="G389" s="214">
        <v>2022</v>
      </c>
      <c r="H389" s="176" t="s">
        <v>780</v>
      </c>
      <c r="I389" s="176" t="s">
        <v>217</v>
      </c>
      <c r="J389" s="330" t="s">
        <v>196</v>
      </c>
      <c r="K389" s="176" t="s">
        <v>218</v>
      </c>
      <c r="L389" s="176" t="s">
        <v>1188</v>
      </c>
      <c r="M389" s="327" t="s">
        <v>1189</v>
      </c>
      <c r="N389" s="55">
        <v>20.07</v>
      </c>
      <c r="O389" s="55">
        <v>20.07</v>
      </c>
      <c r="P389" s="55">
        <v>20.07</v>
      </c>
      <c r="Q389" s="55">
        <v>20.07</v>
      </c>
      <c r="R389" s="55">
        <v>20.07</v>
      </c>
      <c r="S389" s="55">
        <v>20.07</v>
      </c>
      <c r="T389" s="55">
        <v>20.07</v>
      </c>
      <c r="U389" s="55">
        <v>20.07</v>
      </c>
      <c r="V389" s="55">
        <v>20.07</v>
      </c>
      <c r="W389" s="55">
        <v>20.07</v>
      </c>
      <c r="X389" s="55">
        <v>20.07</v>
      </c>
      <c r="Y389" s="55">
        <v>20.07</v>
      </c>
      <c r="Z389" s="147">
        <v>1.25</v>
      </c>
      <c r="AA389" s="147">
        <v>1.25</v>
      </c>
      <c r="AB389" s="147">
        <v>1.25</v>
      </c>
      <c r="AC389" s="147">
        <v>1.25</v>
      </c>
      <c r="AD389" s="147">
        <v>1.25</v>
      </c>
      <c r="AE389" s="147">
        <v>1.25</v>
      </c>
      <c r="AF389" s="147">
        <v>1.25</v>
      </c>
      <c r="AG389" s="147">
        <v>1.25</v>
      </c>
      <c r="AH389" s="147">
        <v>1.25</v>
      </c>
      <c r="AI389" s="147">
        <v>1.25</v>
      </c>
      <c r="AJ389" s="147">
        <v>1.25</v>
      </c>
      <c r="AK389" s="147">
        <v>1.25</v>
      </c>
      <c r="AL389" s="420">
        <v>0</v>
      </c>
      <c r="AM389" s="431">
        <f t="shared" si="200"/>
        <v>0</v>
      </c>
      <c r="AN389" s="385">
        <v>1000</v>
      </c>
      <c r="AO389" s="237">
        <f t="shared" si="202"/>
        <v>1250</v>
      </c>
      <c r="AP389" s="96">
        <v>2000</v>
      </c>
      <c r="AQ389" s="431">
        <f t="shared" si="201"/>
        <v>2500</v>
      </c>
      <c r="AR389" s="935">
        <v>0</v>
      </c>
      <c r="AS389" s="431">
        <f t="shared" si="203"/>
        <v>0</v>
      </c>
      <c r="AT389" s="385">
        <v>1000</v>
      </c>
      <c r="AU389" s="431">
        <f t="shared" si="204"/>
        <v>1250</v>
      </c>
      <c r="AV389" s="386">
        <v>0</v>
      </c>
      <c r="AW389" s="431">
        <f t="shared" si="205"/>
        <v>0</v>
      </c>
      <c r="AX389" s="386">
        <v>0</v>
      </c>
      <c r="AY389" s="431">
        <f t="shared" si="206"/>
        <v>0</v>
      </c>
      <c r="AZ389" s="386"/>
      <c r="BA389" s="431">
        <f t="shared" si="198"/>
        <v>0</v>
      </c>
      <c r="BB389" s="385"/>
      <c r="BC389" s="431">
        <f t="shared" si="199"/>
        <v>0</v>
      </c>
      <c r="BD389" s="386">
        <v>0</v>
      </c>
      <c r="BE389" s="431">
        <f t="shared" si="207"/>
        <v>0</v>
      </c>
      <c r="BF389" s="386">
        <v>0</v>
      </c>
      <c r="BG389" s="431">
        <f t="shared" si="208"/>
        <v>0</v>
      </c>
      <c r="BH389" s="385">
        <v>0</v>
      </c>
      <c r="BI389" s="445">
        <f t="shared" si="209"/>
        <v>0</v>
      </c>
      <c r="BJ389" s="77" t="s">
        <v>1868</v>
      </c>
      <c r="BK389" s="306"/>
      <c r="BL389" s="306" t="s">
        <v>1194</v>
      </c>
      <c r="BM389" s="306" t="s">
        <v>1869</v>
      </c>
    </row>
    <row r="390" spans="1:65" ht="14.25" customHeight="1">
      <c r="A390" s="498" t="s">
        <v>1623</v>
      </c>
      <c r="B390" s="130" t="s">
        <v>746</v>
      </c>
      <c r="C390" s="544" t="s">
        <v>87</v>
      </c>
      <c r="D390" s="549" t="s">
        <v>357</v>
      </c>
      <c r="E390" s="550" t="s">
        <v>357</v>
      </c>
      <c r="F390" s="966"/>
      <c r="G390" s="214">
        <v>2022</v>
      </c>
      <c r="H390" s="176" t="s">
        <v>780</v>
      </c>
      <c r="I390" s="176" t="s">
        <v>217</v>
      </c>
      <c r="J390" s="330" t="s">
        <v>196</v>
      </c>
      <c r="K390" s="176" t="s">
        <v>1870</v>
      </c>
      <c r="L390" s="8" t="s">
        <v>1182</v>
      </c>
      <c r="M390" s="327" t="s">
        <v>1760</v>
      </c>
      <c r="N390" s="55">
        <v>20.85</v>
      </c>
      <c r="O390" s="55">
        <v>20.85</v>
      </c>
      <c r="P390" s="55">
        <v>20.85</v>
      </c>
      <c r="Q390" s="55">
        <v>20.85</v>
      </c>
      <c r="R390" s="55">
        <v>20.85</v>
      </c>
      <c r="S390" s="55">
        <v>20.85</v>
      </c>
      <c r="T390" s="55">
        <v>20.85</v>
      </c>
      <c r="U390" s="55">
        <v>20.85</v>
      </c>
      <c r="V390" s="55">
        <v>20.85</v>
      </c>
      <c r="W390" s="55">
        <v>20.85</v>
      </c>
      <c r="X390" s="55">
        <v>20.85</v>
      </c>
      <c r="Y390" s="55">
        <v>20.85</v>
      </c>
      <c r="Z390" s="147">
        <v>1.25</v>
      </c>
      <c r="AA390" s="147">
        <v>1.25</v>
      </c>
      <c r="AB390" s="147">
        <v>1.25</v>
      </c>
      <c r="AC390" s="147">
        <v>1.25</v>
      </c>
      <c r="AD390" s="147">
        <v>1.25</v>
      </c>
      <c r="AE390" s="147">
        <v>1.25</v>
      </c>
      <c r="AF390" s="147">
        <v>1.25</v>
      </c>
      <c r="AG390" s="147">
        <v>1.25</v>
      </c>
      <c r="AH390" s="147">
        <v>1.25</v>
      </c>
      <c r="AI390" s="147">
        <v>1.25</v>
      </c>
      <c r="AJ390" s="147">
        <v>1.25</v>
      </c>
      <c r="AK390" s="147">
        <v>1.25</v>
      </c>
      <c r="AL390" s="420">
        <v>0</v>
      </c>
      <c r="AM390" s="431">
        <f t="shared" si="200"/>
        <v>0</v>
      </c>
      <c r="AN390" s="385">
        <v>0</v>
      </c>
      <c r="AO390" s="237">
        <f t="shared" si="202"/>
        <v>0</v>
      </c>
      <c r="AP390" s="96">
        <v>0</v>
      </c>
      <c r="AQ390" s="431">
        <f t="shared" si="201"/>
        <v>0</v>
      </c>
      <c r="AR390" s="935">
        <v>0</v>
      </c>
      <c r="AS390" s="431">
        <f t="shared" si="203"/>
        <v>0</v>
      </c>
      <c r="AT390" s="385">
        <v>0</v>
      </c>
      <c r="AU390" s="431">
        <f t="shared" si="204"/>
        <v>0</v>
      </c>
      <c r="AV390" s="386">
        <v>1600</v>
      </c>
      <c r="AW390" s="431">
        <f t="shared" si="205"/>
        <v>2000</v>
      </c>
      <c r="AX390" s="386">
        <v>1000</v>
      </c>
      <c r="AY390" s="431">
        <f t="shared" si="206"/>
        <v>1250</v>
      </c>
      <c r="AZ390" s="386">
        <v>1000</v>
      </c>
      <c r="BA390" s="431">
        <f t="shared" si="198"/>
        <v>1250</v>
      </c>
      <c r="BB390" s="385">
        <v>1000</v>
      </c>
      <c r="BC390" s="431">
        <f t="shared" si="199"/>
        <v>1250</v>
      </c>
      <c r="BD390" s="386">
        <v>0</v>
      </c>
      <c r="BE390" s="431">
        <f t="shared" si="207"/>
        <v>0</v>
      </c>
      <c r="BF390" s="386">
        <v>0</v>
      </c>
      <c r="BG390" s="431">
        <f t="shared" si="208"/>
        <v>0</v>
      </c>
      <c r="BH390" s="385">
        <v>0</v>
      </c>
      <c r="BI390" s="445">
        <f t="shared" si="209"/>
        <v>0</v>
      </c>
      <c r="BJ390" s="77" t="s">
        <v>1871</v>
      </c>
      <c r="BK390" s="306" t="s">
        <v>1185</v>
      </c>
      <c r="BL390" s="306" t="s">
        <v>1186</v>
      </c>
      <c r="BM390" s="306" t="s">
        <v>1872</v>
      </c>
    </row>
    <row r="391" spans="1:65" ht="14.25" customHeight="1">
      <c r="A391" s="493" t="s">
        <v>1623</v>
      </c>
      <c r="B391" s="130" t="s">
        <v>746</v>
      </c>
      <c r="C391" s="544" t="s">
        <v>87</v>
      </c>
      <c r="D391" s="549" t="s">
        <v>357</v>
      </c>
      <c r="E391" s="550" t="s">
        <v>357</v>
      </c>
      <c r="F391" s="966"/>
      <c r="G391" s="214">
        <v>2022</v>
      </c>
      <c r="H391" s="176" t="s">
        <v>780</v>
      </c>
      <c r="I391" s="176" t="s">
        <v>217</v>
      </c>
      <c r="J391" s="330" t="s">
        <v>196</v>
      </c>
      <c r="K391" s="176" t="s">
        <v>1870</v>
      </c>
      <c r="L391" s="176" t="s">
        <v>1188</v>
      </c>
      <c r="M391" s="327" t="s">
        <v>1189</v>
      </c>
      <c r="N391" s="55">
        <v>21.27</v>
      </c>
      <c r="O391" s="55">
        <v>21.27</v>
      </c>
      <c r="P391" s="55">
        <v>21.27</v>
      </c>
      <c r="Q391" s="55">
        <v>21.27</v>
      </c>
      <c r="R391" s="55">
        <v>21.27</v>
      </c>
      <c r="S391" s="55">
        <v>21.27</v>
      </c>
      <c r="T391" s="55">
        <v>21.27</v>
      </c>
      <c r="U391" s="55">
        <v>21.27</v>
      </c>
      <c r="V391" s="55">
        <v>21.27</v>
      </c>
      <c r="W391" s="55">
        <v>21.27</v>
      </c>
      <c r="X391" s="55">
        <v>21.27</v>
      </c>
      <c r="Y391" s="55">
        <v>21.27</v>
      </c>
      <c r="Z391" s="147">
        <v>1.25</v>
      </c>
      <c r="AA391" s="147">
        <v>1.25</v>
      </c>
      <c r="AB391" s="147">
        <v>1.25</v>
      </c>
      <c r="AC391" s="147">
        <v>1.25</v>
      </c>
      <c r="AD391" s="147">
        <v>1.25</v>
      </c>
      <c r="AE391" s="147">
        <v>1.25</v>
      </c>
      <c r="AF391" s="147">
        <v>1.25</v>
      </c>
      <c r="AG391" s="147">
        <v>1.25</v>
      </c>
      <c r="AH391" s="147">
        <v>1.25</v>
      </c>
      <c r="AI391" s="147">
        <v>1.25</v>
      </c>
      <c r="AJ391" s="147">
        <v>1.25</v>
      </c>
      <c r="AK391" s="147">
        <v>1.25</v>
      </c>
      <c r="AL391" s="420">
        <v>0</v>
      </c>
      <c r="AM391" s="431">
        <f t="shared" si="200"/>
        <v>0</v>
      </c>
      <c r="AN391" s="385">
        <v>0</v>
      </c>
      <c r="AO391" s="237">
        <f t="shared" si="202"/>
        <v>0</v>
      </c>
      <c r="AP391" s="96">
        <v>0</v>
      </c>
      <c r="AQ391" s="431">
        <f t="shared" si="201"/>
        <v>0</v>
      </c>
      <c r="AR391" s="935">
        <v>100</v>
      </c>
      <c r="AS391" s="431">
        <f t="shared" si="203"/>
        <v>125</v>
      </c>
      <c r="AT391" s="385">
        <v>0</v>
      </c>
      <c r="AU391" s="431">
        <f t="shared" si="204"/>
        <v>0</v>
      </c>
      <c r="AV391" s="386"/>
      <c r="AW391" s="431">
        <f t="shared" si="205"/>
        <v>0</v>
      </c>
      <c r="AX391" s="386">
        <v>0</v>
      </c>
      <c r="AY391" s="431">
        <f t="shared" si="206"/>
        <v>0</v>
      </c>
      <c r="AZ391" s="386">
        <v>0</v>
      </c>
      <c r="BA391" s="431">
        <f t="shared" si="198"/>
        <v>0</v>
      </c>
      <c r="BB391" s="385"/>
      <c r="BC391" s="431">
        <f t="shared" si="199"/>
        <v>0</v>
      </c>
      <c r="BD391" s="386">
        <v>0</v>
      </c>
      <c r="BE391" s="431">
        <f t="shared" si="207"/>
        <v>0</v>
      </c>
      <c r="BF391" s="386">
        <v>0</v>
      </c>
      <c r="BG391" s="431">
        <f t="shared" si="208"/>
        <v>0</v>
      </c>
      <c r="BH391" s="385">
        <v>0</v>
      </c>
      <c r="BI391" s="445">
        <f t="shared" si="209"/>
        <v>0</v>
      </c>
      <c r="BJ391" s="77" t="s">
        <v>1873</v>
      </c>
      <c r="BK391" s="306" t="s">
        <v>1185</v>
      </c>
      <c r="BL391" s="306" t="s">
        <v>1194</v>
      </c>
      <c r="BM391" s="306" t="s">
        <v>1874</v>
      </c>
    </row>
    <row r="392" spans="1:65" ht="14.25" customHeight="1">
      <c r="A392" s="498" t="s">
        <v>1623</v>
      </c>
      <c r="B392" s="130" t="s">
        <v>746</v>
      </c>
      <c r="C392" s="544" t="s">
        <v>87</v>
      </c>
      <c r="D392" s="549" t="s">
        <v>357</v>
      </c>
      <c r="E392" s="550" t="s">
        <v>357</v>
      </c>
      <c r="F392" s="966"/>
      <c r="G392" s="214">
        <v>2022</v>
      </c>
      <c r="H392" s="176" t="s">
        <v>780</v>
      </c>
      <c r="I392" s="176" t="s">
        <v>217</v>
      </c>
      <c r="J392" s="330" t="s">
        <v>196</v>
      </c>
      <c r="K392" s="176" t="s">
        <v>1870</v>
      </c>
      <c r="L392" s="176" t="s">
        <v>1188</v>
      </c>
      <c r="M392" s="327" t="s">
        <v>1189</v>
      </c>
      <c r="N392" s="55">
        <v>21.27</v>
      </c>
      <c r="O392" s="55">
        <v>21.27</v>
      </c>
      <c r="P392" s="55">
        <v>21.27</v>
      </c>
      <c r="Q392" s="55">
        <v>21.27</v>
      </c>
      <c r="R392" s="55">
        <v>21.27</v>
      </c>
      <c r="S392" s="55">
        <v>21.27</v>
      </c>
      <c r="T392" s="55">
        <v>21.27</v>
      </c>
      <c r="U392" s="55">
        <v>21.27</v>
      </c>
      <c r="V392" s="55">
        <v>21.27</v>
      </c>
      <c r="W392" s="55">
        <v>21.27</v>
      </c>
      <c r="X392" s="55">
        <v>21.27</v>
      </c>
      <c r="Y392" s="55">
        <v>21.27</v>
      </c>
      <c r="Z392" s="147">
        <v>1.25</v>
      </c>
      <c r="AA392" s="147">
        <v>1.25</v>
      </c>
      <c r="AB392" s="147">
        <v>1.25</v>
      </c>
      <c r="AC392" s="147">
        <v>1.25</v>
      </c>
      <c r="AD392" s="147">
        <v>1.25</v>
      </c>
      <c r="AE392" s="147">
        <v>1.25</v>
      </c>
      <c r="AF392" s="147">
        <v>1.25</v>
      </c>
      <c r="AG392" s="147">
        <v>1.25</v>
      </c>
      <c r="AH392" s="147">
        <v>1.25</v>
      </c>
      <c r="AI392" s="147">
        <v>1.25</v>
      </c>
      <c r="AJ392" s="147">
        <v>1.25</v>
      </c>
      <c r="AK392" s="147">
        <v>1.25</v>
      </c>
      <c r="AL392" s="420">
        <v>0</v>
      </c>
      <c r="AM392" s="431">
        <f t="shared" si="200"/>
        <v>0</v>
      </c>
      <c r="AN392" s="385">
        <v>0</v>
      </c>
      <c r="AO392" s="237">
        <f t="shared" si="202"/>
        <v>0</v>
      </c>
      <c r="AP392" s="96">
        <v>0</v>
      </c>
      <c r="AQ392" s="431">
        <f t="shared" si="201"/>
        <v>0</v>
      </c>
      <c r="AR392" s="935">
        <v>0</v>
      </c>
      <c r="AS392" s="431">
        <f t="shared" si="203"/>
        <v>0</v>
      </c>
      <c r="AT392" s="385">
        <v>0</v>
      </c>
      <c r="AU392" s="431">
        <f t="shared" si="204"/>
        <v>0</v>
      </c>
      <c r="AV392" s="386">
        <v>0</v>
      </c>
      <c r="AW392" s="431">
        <f t="shared" si="205"/>
        <v>0</v>
      </c>
      <c r="AX392" s="386">
        <v>0</v>
      </c>
      <c r="AY392" s="431">
        <f t="shared" si="206"/>
        <v>0</v>
      </c>
      <c r="AZ392" s="386">
        <v>1000</v>
      </c>
      <c r="BA392" s="431">
        <f t="shared" si="198"/>
        <v>1250</v>
      </c>
      <c r="BB392" s="385">
        <v>0</v>
      </c>
      <c r="BC392" s="431">
        <f t="shared" si="199"/>
        <v>0</v>
      </c>
      <c r="BD392" s="386">
        <v>0</v>
      </c>
      <c r="BE392" s="431">
        <f t="shared" si="207"/>
        <v>0</v>
      </c>
      <c r="BF392" s="386">
        <v>0</v>
      </c>
      <c r="BG392" s="431">
        <f t="shared" si="208"/>
        <v>0</v>
      </c>
      <c r="BH392" s="385">
        <v>0</v>
      </c>
      <c r="BI392" s="445">
        <f t="shared" si="209"/>
        <v>0</v>
      </c>
      <c r="BJ392" s="77" t="s">
        <v>1875</v>
      </c>
      <c r="BK392" s="306" t="s">
        <v>1185</v>
      </c>
      <c r="BL392" s="306" t="s">
        <v>1242</v>
      </c>
      <c r="BM392" s="306" t="s">
        <v>1876</v>
      </c>
    </row>
    <row r="393" spans="1:65" ht="14.25" customHeight="1">
      <c r="A393" s="493" t="s">
        <v>1623</v>
      </c>
      <c r="B393" s="130" t="s">
        <v>746</v>
      </c>
      <c r="C393" s="544" t="s">
        <v>87</v>
      </c>
      <c r="D393" s="549" t="s">
        <v>357</v>
      </c>
      <c r="E393" s="550" t="s">
        <v>357</v>
      </c>
      <c r="F393" s="966"/>
      <c r="G393" s="214">
        <v>2022</v>
      </c>
      <c r="H393" s="176" t="s">
        <v>780</v>
      </c>
      <c r="I393" s="176" t="s">
        <v>217</v>
      </c>
      <c r="J393" s="330" t="s">
        <v>196</v>
      </c>
      <c r="K393" s="176" t="s">
        <v>1870</v>
      </c>
      <c r="L393" s="8" t="s">
        <v>1182</v>
      </c>
      <c r="M393" s="327" t="s">
        <v>1760</v>
      </c>
      <c r="N393" s="55">
        <v>20.45</v>
      </c>
      <c r="O393" s="55">
        <v>20.45</v>
      </c>
      <c r="P393" s="55">
        <v>20.45</v>
      </c>
      <c r="Q393" s="55">
        <v>20.45</v>
      </c>
      <c r="R393" s="55">
        <v>20.45</v>
      </c>
      <c r="S393" s="55">
        <v>20.45</v>
      </c>
      <c r="T393" s="55">
        <v>20.45</v>
      </c>
      <c r="U393" s="55">
        <v>20.45</v>
      </c>
      <c r="V393" s="55">
        <v>20.45</v>
      </c>
      <c r="W393" s="55">
        <v>20.45</v>
      </c>
      <c r="X393" s="55">
        <v>20.45</v>
      </c>
      <c r="Y393" s="55">
        <v>20.45</v>
      </c>
      <c r="Z393" s="147">
        <v>1.25</v>
      </c>
      <c r="AA393" s="147">
        <v>1.25</v>
      </c>
      <c r="AB393" s="147">
        <v>1.25</v>
      </c>
      <c r="AC393" s="147">
        <v>1.25</v>
      </c>
      <c r="AD393" s="147">
        <v>1.25</v>
      </c>
      <c r="AE393" s="147">
        <v>1.25</v>
      </c>
      <c r="AF393" s="147">
        <v>1.25</v>
      </c>
      <c r="AG393" s="147">
        <v>1.25</v>
      </c>
      <c r="AH393" s="147">
        <v>1.25</v>
      </c>
      <c r="AI393" s="147">
        <v>1.25</v>
      </c>
      <c r="AJ393" s="147">
        <v>1.25</v>
      </c>
      <c r="AK393" s="147">
        <v>1.25</v>
      </c>
      <c r="AL393" s="420">
        <v>4000</v>
      </c>
      <c r="AM393" s="431">
        <f t="shared" si="200"/>
        <v>5000</v>
      </c>
      <c r="AN393" s="385">
        <v>1000</v>
      </c>
      <c r="AO393" s="237">
        <f t="shared" si="202"/>
        <v>1250</v>
      </c>
      <c r="AP393" s="96">
        <v>0</v>
      </c>
      <c r="AQ393" s="431">
        <f t="shared" si="201"/>
        <v>0</v>
      </c>
      <c r="AR393" s="935">
        <v>0</v>
      </c>
      <c r="AS393" s="431">
        <f t="shared" si="203"/>
        <v>0</v>
      </c>
      <c r="AT393" s="385">
        <v>0</v>
      </c>
      <c r="AU393" s="431">
        <f t="shared" si="204"/>
        <v>0</v>
      </c>
      <c r="AV393" s="386">
        <v>0</v>
      </c>
      <c r="AW393" s="431">
        <f t="shared" si="205"/>
        <v>0</v>
      </c>
      <c r="AX393" s="386">
        <v>0</v>
      </c>
      <c r="AY393" s="431">
        <f t="shared" si="206"/>
        <v>0</v>
      </c>
      <c r="AZ393" s="386">
        <v>1000</v>
      </c>
      <c r="BA393" s="431">
        <f t="shared" ref="BA393:BA425" si="210">AG393*AZ393</f>
        <v>1250</v>
      </c>
      <c r="BB393" s="385">
        <v>0</v>
      </c>
      <c r="BC393" s="431">
        <f t="shared" ref="BC393:BC425" si="211">AH393*BB393</f>
        <v>0</v>
      </c>
      <c r="BD393" s="386">
        <v>0</v>
      </c>
      <c r="BE393" s="431">
        <f t="shared" si="207"/>
        <v>0</v>
      </c>
      <c r="BF393" s="386">
        <v>0</v>
      </c>
      <c r="BG393" s="431">
        <f t="shared" si="208"/>
        <v>0</v>
      </c>
      <c r="BH393" s="385">
        <v>0</v>
      </c>
      <c r="BI393" s="445">
        <f t="shared" si="209"/>
        <v>0</v>
      </c>
      <c r="BJ393" s="77" t="s">
        <v>1877</v>
      </c>
      <c r="BK393" s="306" t="s">
        <v>1197</v>
      </c>
      <c r="BL393" s="306" t="s">
        <v>1186</v>
      </c>
      <c r="BM393" s="306" t="s">
        <v>1878</v>
      </c>
    </row>
    <row r="394" spans="1:65" ht="14.25" customHeight="1">
      <c r="A394" s="498" t="s">
        <v>1623</v>
      </c>
      <c r="B394" s="130" t="s">
        <v>746</v>
      </c>
      <c r="C394" s="544" t="s">
        <v>87</v>
      </c>
      <c r="D394" s="549" t="s">
        <v>357</v>
      </c>
      <c r="E394" s="550" t="s">
        <v>357</v>
      </c>
      <c r="F394" s="966"/>
      <c r="G394" s="214">
        <v>2022</v>
      </c>
      <c r="H394" s="176" t="s">
        <v>537</v>
      </c>
      <c r="I394" s="176" t="s">
        <v>174</v>
      </c>
      <c r="J394" s="330" t="s">
        <v>196</v>
      </c>
      <c r="K394" s="176" t="s">
        <v>218</v>
      </c>
      <c r="L394" s="176" t="s">
        <v>1188</v>
      </c>
      <c r="M394" s="327" t="s">
        <v>1189</v>
      </c>
      <c r="N394" s="55">
        <v>12.86</v>
      </c>
      <c r="O394" s="55">
        <v>12.86</v>
      </c>
      <c r="P394" s="55">
        <v>12.86</v>
      </c>
      <c r="Q394" s="55">
        <v>12.86</v>
      </c>
      <c r="R394" s="55">
        <v>12.86</v>
      </c>
      <c r="S394" s="55">
        <v>12.86</v>
      </c>
      <c r="T394" s="55">
        <v>12.86</v>
      </c>
      <c r="U394" s="55">
        <v>12.86</v>
      </c>
      <c r="V394" s="55">
        <v>12.86</v>
      </c>
      <c r="W394" s="55">
        <v>12.86</v>
      </c>
      <c r="X394" s="55">
        <v>12.86</v>
      </c>
      <c r="Y394" s="55">
        <v>12.86</v>
      </c>
      <c r="Z394" s="147">
        <v>0.76</v>
      </c>
      <c r="AA394" s="147">
        <v>0.76</v>
      </c>
      <c r="AB394" s="147">
        <v>0.76</v>
      </c>
      <c r="AC394" s="147">
        <v>0.76</v>
      </c>
      <c r="AD394" s="147">
        <v>0.76</v>
      </c>
      <c r="AE394" s="147">
        <v>0.76</v>
      </c>
      <c r="AF394" s="147">
        <v>0.76</v>
      </c>
      <c r="AG394" s="147">
        <v>0.76</v>
      </c>
      <c r="AH394" s="147">
        <v>0.76</v>
      </c>
      <c r="AI394" s="147">
        <v>0.76</v>
      </c>
      <c r="AJ394" s="147">
        <v>0.76</v>
      </c>
      <c r="AK394" s="147">
        <v>0.76</v>
      </c>
      <c r="AL394" s="420">
        <v>0</v>
      </c>
      <c r="AM394" s="431">
        <f t="shared" si="200"/>
        <v>0</v>
      </c>
      <c r="AN394" s="385">
        <v>0</v>
      </c>
      <c r="AO394" s="237">
        <f t="shared" si="202"/>
        <v>0</v>
      </c>
      <c r="AP394" s="96">
        <v>1000</v>
      </c>
      <c r="AQ394" s="431">
        <f t="shared" si="201"/>
        <v>760</v>
      </c>
      <c r="AR394" s="935">
        <v>0</v>
      </c>
      <c r="AS394" s="431">
        <f t="shared" si="203"/>
        <v>0</v>
      </c>
      <c r="AT394" s="385">
        <v>0</v>
      </c>
      <c r="AU394" s="431">
        <f t="shared" si="204"/>
        <v>0</v>
      </c>
      <c r="AV394" s="386">
        <v>0</v>
      </c>
      <c r="AW394" s="431">
        <f t="shared" si="205"/>
        <v>0</v>
      </c>
      <c r="AX394" s="386">
        <v>0</v>
      </c>
      <c r="AY394" s="431">
        <f t="shared" si="206"/>
        <v>0</v>
      </c>
      <c r="AZ394" s="386">
        <v>0</v>
      </c>
      <c r="BA394" s="431">
        <f t="shared" si="210"/>
        <v>0</v>
      </c>
      <c r="BB394" s="385">
        <v>1000</v>
      </c>
      <c r="BC394" s="431">
        <f t="shared" si="211"/>
        <v>760</v>
      </c>
      <c r="BD394" s="386">
        <v>0</v>
      </c>
      <c r="BE394" s="431">
        <f t="shared" si="207"/>
        <v>0</v>
      </c>
      <c r="BF394" s="386">
        <v>0</v>
      </c>
      <c r="BG394" s="431">
        <f t="shared" si="208"/>
        <v>0</v>
      </c>
      <c r="BH394" s="385">
        <v>0</v>
      </c>
      <c r="BI394" s="445">
        <f t="shared" si="209"/>
        <v>0</v>
      </c>
      <c r="BJ394" s="146" t="s">
        <v>1879</v>
      </c>
      <c r="BK394" s="306"/>
      <c r="BL394" s="306" t="s">
        <v>1242</v>
      </c>
      <c r="BM394" s="306" t="s">
        <v>1879</v>
      </c>
    </row>
    <row r="395" spans="1:65" ht="14.25" customHeight="1">
      <c r="A395" s="498" t="s">
        <v>1623</v>
      </c>
      <c r="B395" s="130" t="s">
        <v>746</v>
      </c>
      <c r="C395" s="544" t="s">
        <v>87</v>
      </c>
      <c r="D395" s="549" t="s">
        <v>357</v>
      </c>
      <c r="E395" s="550" t="s">
        <v>357</v>
      </c>
      <c r="F395" s="966"/>
      <c r="G395" s="214">
        <v>2022</v>
      </c>
      <c r="H395" s="176" t="s">
        <v>537</v>
      </c>
      <c r="I395" s="176" t="s">
        <v>174</v>
      </c>
      <c r="J395" s="330" t="s">
        <v>196</v>
      </c>
      <c r="K395" s="176" t="s">
        <v>218</v>
      </c>
      <c r="L395" s="8" t="s">
        <v>1182</v>
      </c>
      <c r="M395" s="327" t="s">
        <v>1760</v>
      </c>
      <c r="N395" s="55">
        <v>12.45</v>
      </c>
      <c r="O395" s="55">
        <v>12.45</v>
      </c>
      <c r="P395" s="55">
        <v>12.45</v>
      </c>
      <c r="Q395" s="55">
        <v>12.45</v>
      </c>
      <c r="R395" s="55">
        <v>12.45</v>
      </c>
      <c r="S395" s="55">
        <v>12.45</v>
      </c>
      <c r="T395" s="55">
        <v>12.45</v>
      </c>
      <c r="U395" s="55">
        <v>12.45</v>
      </c>
      <c r="V395" s="55">
        <v>12.45</v>
      </c>
      <c r="W395" s="55">
        <v>12.45</v>
      </c>
      <c r="X395" s="55">
        <v>12.45</v>
      </c>
      <c r="Y395" s="55">
        <v>12.45</v>
      </c>
      <c r="Z395" s="147">
        <v>0.76</v>
      </c>
      <c r="AA395" s="147">
        <v>0.76</v>
      </c>
      <c r="AB395" s="147">
        <v>0.76</v>
      </c>
      <c r="AC395" s="147">
        <v>0.76</v>
      </c>
      <c r="AD395" s="147">
        <v>0.76</v>
      </c>
      <c r="AE395" s="147">
        <v>0.76</v>
      </c>
      <c r="AF395" s="147">
        <v>0.76</v>
      </c>
      <c r="AG395" s="147">
        <v>0.76</v>
      </c>
      <c r="AH395" s="147">
        <v>0.76</v>
      </c>
      <c r="AI395" s="147">
        <v>0.76</v>
      </c>
      <c r="AJ395" s="147">
        <v>0.76</v>
      </c>
      <c r="AK395" s="147">
        <v>0.76</v>
      </c>
      <c r="AL395" s="420">
        <v>0</v>
      </c>
      <c r="AM395" s="431">
        <f t="shared" ref="AM395" si="212">Z395*AL395</f>
        <v>0</v>
      </c>
      <c r="AN395" s="385">
        <v>0</v>
      </c>
      <c r="AO395" s="237">
        <f t="shared" ref="AO395" si="213">AA395*AN395</f>
        <v>0</v>
      </c>
      <c r="AP395" s="96">
        <v>1008</v>
      </c>
      <c r="AQ395" s="431">
        <f t="shared" ref="AQ395" si="214">AB395*AP395</f>
        <v>766.08</v>
      </c>
      <c r="AR395" s="935">
        <v>0</v>
      </c>
      <c r="AS395" s="431">
        <f t="shared" ref="AS395" si="215">AC395*AR395</f>
        <v>0</v>
      </c>
      <c r="AT395" s="385">
        <v>0</v>
      </c>
      <c r="AU395" s="431">
        <f t="shared" ref="AU395" si="216">AD395*AT395</f>
        <v>0</v>
      </c>
      <c r="AV395" s="386">
        <v>0</v>
      </c>
      <c r="AW395" s="431">
        <f t="shared" ref="AW395" si="217">AE395*AV395</f>
        <v>0</v>
      </c>
      <c r="AX395" s="386">
        <v>0</v>
      </c>
      <c r="AY395" s="431">
        <f t="shared" ref="AY395" si="218">AF395*AX395</f>
        <v>0</v>
      </c>
      <c r="AZ395" s="386">
        <v>0</v>
      </c>
      <c r="BA395" s="431">
        <f t="shared" ref="BA395" si="219">AG395*AZ395</f>
        <v>0</v>
      </c>
      <c r="BB395" s="385">
        <v>0</v>
      </c>
      <c r="BC395" s="431">
        <f t="shared" ref="BC395" si="220">AH395*BB395</f>
        <v>0</v>
      </c>
      <c r="BD395" s="386">
        <v>0</v>
      </c>
      <c r="BE395" s="431">
        <f t="shared" ref="BE395" si="221">AI395*BD395</f>
        <v>0</v>
      </c>
      <c r="BF395" s="386">
        <v>0</v>
      </c>
      <c r="BG395" s="431">
        <f t="shared" ref="BG395" si="222">AJ395*BF395</f>
        <v>0</v>
      </c>
      <c r="BH395" s="385">
        <v>0</v>
      </c>
      <c r="BI395" s="445">
        <f t="shared" ref="BI395" si="223">AK395*BH395</f>
        <v>0</v>
      </c>
      <c r="BJ395" s="146" t="s">
        <v>1880</v>
      </c>
      <c r="BK395" s="306"/>
      <c r="BL395" s="306" t="s">
        <v>1186</v>
      </c>
      <c r="BM395" s="306" t="s">
        <v>1880</v>
      </c>
    </row>
    <row r="396" spans="1:65" ht="14.25" customHeight="1">
      <c r="A396" s="498" t="s">
        <v>1623</v>
      </c>
      <c r="B396" s="130" t="s">
        <v>746</v>
      </c>
      <c r="C396" s="544" t="s">
        <v>87</v>
      </c>
      <c r="D396" s="549" t="s">
        <v>357</v>
      </c>
      <c r="E396" s="550" t="s">
        <v>357</v>
      </c>
      <c r="F396" s="966"/>
      <c r="G396" s="214">
        <v>2022</v>
      </c>
      <c r="H396" s="176" t="s">
        <v>537</v>
      </c>
      <c r="I396" s="176" t="s">
        <v>174</v>
      </c>
      <c r="J396" s="330" t="s">
        <v>196</v>
      </c>
      <c r="K396" s="176" t="s">
        <v>218</v>
      </c>
      <c r="L396" s="176" t="s">
        <v>1188</v>
      </c>
      <c r="M396" s="327" t="s">
        <v>1189</v>
      </c>
      <c r="N396" s="55">
        <v>12.86</v>
      </c>
      <c r="O396" s="55">
        <v>12.86</v>
      </c>
      <c r="P396" s="55">
        <v>12.86</v>
      </c>
      <c r="Q396" s="55">
        <v>12.86</v>
      </c>
      <c r="R396" s="55">
        <v>12.86</v>
      </c>
      <c r="S396" s="55">
        <v>12.86</v>
      </c>
      <c r="T396" s="55">
        <v>12.86</v>
      </c>
      <c r="U396" s="55">
        <v>12.86</v>
      </c>
      <c r="V396" s="55">
        <v>12.86</v>
      </c>
      <c r="W396" s="55">
        <v>12.86</v>
      </c>
      <c r="X396" s="55">
        <v>12.86</v>
      </c>
      <c r="Y396" s="55">
        <v>12.86</v>
      </c>
      <c r="Z396" s="147">
        <v>0.76</v>
      </c>
      <c r="AA396" s="147">
        <v>0.76</v>
      </c>
      <c r="AB396" s="147">
        <v>0.76</v>
      </c>
      <c r="AC396" s="147">
        <v>0.76</v>
      </c>
      <c r="AD396" s="147">
        <v>0.76</v>
      </c>
      <c r="AE396" s="147">
        <v>0.76</v>
      </c>
      <c r="AF396" s="147">
        <v>0.76</v>
      </c>
      <c r="AG396" s="147">
        <v>0.76</v>
      </c>
      <c r="AH396" s="147">
        <v>0.76</v>
      </c>
      <c r="AI396" s="147">
        <v>0.76</v>
      </c>
      <c r="AJ396" s="147">
        <v>0.76</v>
      </c>
      <c r="AK396" s="147">
        <v>0.76</v>
      </c>
      <c r="AL396" s="420">
        <v>0</v>
      </c>
      <c r="AM396" s="431">
        <f t="shared" si="200"/>
        <v>0</v>
      </c>
      <c r="AN396" s="385">
        <v>0</v>
      </c>
      <c r="AO396" s="237">
        <f t="shared" si="202"/>
        <v>0</v>
      </c>
      <c r="AP396" s="96">
        <v>1000</v>
      </c>
      <c r="AQ396" s="431">
        <f t="shared" si="201"/>
        <v>760</v>
      </c>
      <c r="AR396" s="935">
        <v>0</v>
      </c>
      <c r="AS396" s="431">
        <f t="shared" si="203"/>
        <v>0</v>
      </c>
      <c r="AT396" s="385">
        <v>0</v>
      </c>
      <c r="AU396" s="431">
        <f t="shared" si="204"/>
        <v>0</v>
      </c>
      <c r="AV396" s="386">
        <v>0</v>
      </c>
      <c r="AW396" s="431">
        <f t="shared" si="205"/>
        <v>0</v>
      </c>
      <c r="AX396" s="386">
        <v>0</v>
      </c>
      <c r="AY396" s="431">
        <f t="shared" si="206"/>
        <v>0</v>
      </c>
      <c r="AZ396" s="386">
        <v>0</v>
      </c>
      <c r="BA396" s="431">
        <f t="shared" si="210"/>
        <v>0</v>
      </c>
      <c r="BB396" s="385">
        <v>1000</v>
      </c>
      <c r="BC396" s="431">
        <f t="shared" si="211"/>
        <v>760</v>
      </c>
      <c r="BD396" s="386">
        <v>0</v>
      </c>
      <c r="BE396" s="431">
        <f t="shared" si="207"/>
        <v>0</v>
      </c>
      <c r="BF396" s="386">
        <v>0</v>
      </c>
      <c r="BG396" s="431">
        <f t="shared" si="208"/>
        <v>0</v>
      </c>
      <c r="BH396" s="385">
        <v>0</v>
      </c>
      <c r="BI396" s="445">
        <f t="shared" si="209"/>
        <v>0</v>
      </c>
      <c r="BJ396" s="146" t="s">
        <v>1881</v>
      </c>
      <c r="BK396" s="306"/>
      <c r="BL396" s="306" t="s">
        <v>1194</v>
      </c>
      <c r="BM396" s="306" t="s">
        <v>1881</v>
      </c>
    </row>
    <row r="397" spans="1:65" ht="14.25" customHeight="1">
      <c r="A397" s="493" t="s">
        <v>1623</v>
      </c>
      <c r="B397" s="130" t="s">
        <v>746</v>
      </c>
      <c r="C397" s="545" t="s">
        <v>87</v>
      </c>
      <c r="D397" s="549" t="s">
        <v>357</v>
      </c>
      <c r="E397" s="550" t="s">
        <v>357</v>
      </c>
      <c r="F397" s="966"/>
      <c r="G397" s="214">
        <v>2023</v>
      </c>
      <c r="H397" s="176" t="s">
        <v>822</v>
      </c>
      <c r="I397" s="176" t="s">
        <v>204</v>
      </c>
      <c r="J397" s="330" t="s">
        <v>196</v>
      </c>
      <c r="K397" s="176" t="s">
        <v>218</v>
      </c>
      <c r="L397" s="176" t="s">
        <v>1188</v>
      </c>
      <c r="M397" s="327" t="s">
        <v>1189</v>
      </c>
      <c r="N397" s="55">
        <v>8.36</v>
      </c>
      <c r="O397" s="55">
        <v>8.36</v>
      </c>
      <c r="P397" s="55">
        <v>8.36</v>
      </c>
      <c r="Q397" s="55">
        <v>8.36</v>
      </c>
      <c r="R397" s="55">
        <v>8.36</v>
      </c>
      <c r="S397" s="55">
        <v>8.36</v>
      </c>
      <c r="T397" s="55">
        <v>8.36</v>
      </c>
      <c r="U397" s="55">
        <v>8.36</v>
      </c>
      <c r="V397" s="55">
        <v>8.36</v>
      </c>
      <c r="W397" s="55">
        <v>8.36</v>
      </c>
      <c r="X397" s="55">
        <v>8.36</v>
      </c>
      <c r="Y397" s="55">
        <v>8.36</v>
      </c>
      <c r="Z397" s="147">
        <v>0.42</v>
      </c>
      <c r="AA397" s="147">
        <v>0.42</v>
      </c>
      <c r="AB397" s="147">
        <v>0.42</v>
      </c>
      <c r="AC397" s="147">
        <v>0.42</v>
      </c>
      <c r="AD397" s="147">
        <v>0.42</v>
      </c>
      <c r="AE397" s="147">
        <v>0.42</v>
      </c>
      <c r="AF397" s="147">
        <v>0.42</v>
      </c>
      <c r="AG397" s="147">
        <v>0.42</v>
      </c>
      <c r="AH397" s="147">
        <v>0.42</v>
      </c>
      <c r="AI397" s="147">
        <v>0.42</v>
      </c>
      <c r="AJ397" s="147">
        <v>0.42</v>
      </c>
      <c r="AK397" s="147">
        <v>0.42</v>
      </c>
      <c r="AL397" s="420">
        <v>0</v>
      </c>
      <c r="AM397" s="431">
        <f t="shared" si="200"/>
        <v>0</v>
      </c>
      <c r="AN397" s="385">
        <v>0</v>
      </c>
      <c r="AO397" s="237">
        <f t="shared" si="202"/>
        <v>0</v>
      </c>
      <c r="AP397" s="96">
        <v>0</v>
      </c>
      <c r="AQ397" s="431">
        <f t="shared" si="201"/>
        <v>0</v>
      </c>
      <c r="AR397" s="935">
        <v>0</v>
      </c>
      <c r="AS397" s="431">
        <f t="shared" si="203"/>
        <v>0</v>
      </c>
      <c r="AT397" s="385">
        <v>0</v>
      </c>
      <c r="AU397" s="431">
        <f t="shared" si="204"/>
        <v>0</v>
      </c>
      <c r="AV397" s="386">
        <v>0</v>
      </c>
      <c r="AW397" s="431">
        <f t="shared" si="205"/>
        <v>0</v>
      </c>
      <c r="AX397" s="386">
        <v>0</v>
      </c>
      <c r="AY397" s="431">
        <f t="shared" si="206"/>
        <v>0</v>
      </c>
      <c r="AZ397" s="386">
        <v>0</v>
      </c>
      <c r="BA397" s="431">
        <f t="shared" si="210"/>
        <v>0</v>
      </c>
      <c r="BB397" s="385">
        <v>0</v>
      </c>
      <c r="BC397" s="431">
        <f t="shared" si="211"/>
        <v>0</v>
      </c>
      <c r="BD397" s="386">
        <v>0</v>
      </c>
      <c r="BE397" s="431">
        <f t="shared" si="207"/>
        <v>0</v>
      </c>
      <c r="BF397" s="386">
        <v>0</v>
      </c>
      <c r="BG397" s="431">
        <f t="shared" si="208"/>
        <v>0</v>
      </c>
      <c r="BH397" s="385">
        <v>0</v>
      </c>
      <c r="BI397" s="445">
        <f t="shared" si="209"/>
        <v>0</v>
      </c>
      <c r="BJ397" s="77" t="s">
        <v>1396</v>
      </c>
      <c r="BK397" s="599" t="s">
        <v>1185</v>
      </c>
      <c r="BL397" s="715" t="s">
        <v>1191</v>
      </c>
      <c r="BM397" s="306" t="s">
        <v>1397</v>
      </c>
    </row>
    <row r="398" spans="1:65" ht="14.25" customHeight="1">
      <c r="A398" s="498" t="s">
        <v>1623</v>
      </c>
      <c r="B398" s="130" t="s">
        <v>746</v>
      </c>
      <c r="C398" s="545" t="s">
        <v>87</v>
      </c>
      <c r="D398" s="549" t="s">
        <v>357</v>
      </c>
      <c r="E398" s="550" t="s">
        <v>357</v>
      </c>
      <c r="F398" s="966"/>
      <c r="G398" s="214">
        <v>2023</v>
      </c>
      <c r="H398" s="176" t="s">
        <v>822</v>
      </c>
      <c r="I398" s="176" t="s">
        <v>204</v>
      </c>
      <c r="J398" s="330" t="s">
        <v>196</v>
      </c>
      <c r="K398" s="176" t="s">
        <v>218</v>
      </c>
      <c r="L398" s="176" t="s">
        <v>1182</v>
      </c>
      <c r="M398" s="327" t="s">
        <v>1183</v>
      </c>
      <c r="N398" s="55">
        <v>7.96</v>
      </c>
      <c r="O398" s="55">
        <v>7.96</v>
      </c>
      <c r="P398" s="55">
        <v>7.96</v>
      </c>
      <c r="Q398" s="55">
        <v>7.96</v>
      </c>
      <c r="R398" s="55">
        <v>7.96</v>
      </c>
      <c r="S398" s="55">
        <v>7.96</v>
      </c>
      <c r="T398" s="55">
        <v>7.96</v>
      </c>
      <c r="U398" s="55">
        <v>7.96</v>
      </c>
      <c r="V398" s="55">
        <v>7.96</v>
      </c>
      <c r="W398" s="55">
        <v>7.96</v>
      </c>
      <c r="X398" s="55">
        <v>7.96</v>
      </c>
      <c r="Y398" s="55">
        <v>7.96</v>
      </c>
      <c r="Z398" s="147">
        <v>0.4</v>
      </c>
      <c r="AA398" s="147">
        <v>0.4</v>
      </c>
      <c r="AB398" s="147">
        <v>0.4</v>
      </c>
      <c r="AC398" s="147">
        <v>0.4</v>
      </c>
      <c r="AD398" s="147">
        <v>0.4</v>
      </c>
      <c r="AE398" s="147">
        <v>0.4</v>
      </c>
      <c r="AF398" s="147">
        <v>0.4</v>
      </c>
      <c r="AG398" s="147">
        <v>0.4</v>
      </c>
      <c r="AH398" s="147">
        <v>0.4</v>
      </c>
      <c r="AI398" s="147">
        <v>0.4</v>
      </c>
      <c r="AJ398" s="147">
        <v>0.4</v>
      </c>
      <c r="AK398" s="306">
        <v>0.4</v>
      </c>
      <c r="AL398" s="420">
        <v>1000</v>
      </c>
      <c r="AM398" s="431">
        <f t="shared" si="200"/>
        <v>400</v>
      </c>
      <c r="AN398" s="385">
        <v>1140</v>
      </c>
      <c r="AO398" s="237">
        <f t="shared" si="202"/>
        <v>456</v>
      </c>
      <c r="AP398" s="96">
        <v>1690</v>
      </c>
      <c r="AQ398" s="431">
        <f t="shared" si="201"/>
        <v>676</v>
      </c>
      <c r="AR398" s="935">
        <v>0</v>
      </c>
      <c r="AS398" s="431">
        <f t="shared" si="203"/>
        <v>0</v>
      </c>
      <c r="AT398" s="385">
        <v>0</v>
      </c>
      <c r="AU398" s="431">
        <f t="shared" si="204"/>
        <v>0</v>
      </c>
      <c r="AV398" s="386">
        <v>1000</v>
      </c>
      <c r="AW398" s="431">
        <f t="shared" si="205"/>
        <v>400</v>
      </c>
      <c r="AX398" s="386">
        <v>0</v>
      </c>
      <c r="AY398" s="431">
        <f t="shared" si="206"/>
        <v>0</v>
      </c>
      <c r="AZ398" s="386">
        <v>0</v>
      </c>
      <c r="BA398" s="431">
        <f t="shared" si="210"/>
        <v>0</v>
      </c>
      <c r="BB398" s="385">
        <v>0</v>
      </c>
      <c r="BC398" s="431">
        <f t="shared" si="211"/>
        <v>0</v>
      </c>
      <c r="BD398" s="386">
        <v>0</v>
      </c>
      <c r="BE398" s="431">
        <f t="shared" si="207"/>
        <v>0</v>
      </c>
      <c r="BF398" s="386">
        <v>0</v>
      </c>
      <c r="BG398" s="431">
        <f t="shared" si="208"/>
        <v>0</v>
      </c>
      <c r="BH398" s="385">
        <v>0</v>
      </c>
      <c r="BI398" s="445">
        <f t="shared" si="209"/>
        <v>0</v>
      </c>
      <c r="BJ398" s="77" t="s">
        <v>1398</v>
      </c>
      <c r="BK398" s="599" t="s">
        <v>1185</v>
      </c>
      <c r="BL398" s="599" t="s">
        <v>1186</v>
      </c>
      <c r="BM398" s="306" t="s">
        <v>1399</v>
      </c>
    </row>
    <row r="399" spans="1:65" ht="14.25" customHeight="1">
      <c r="A399" s="493" t="s">
        <v>1623</v>
      </c>
      <c r="B399" s="130" t="s">
        <v>746</v>
      </c>
      <c r="C399" s="545" t="s">
        <v>87</v>
      </c>
      <c r="D399" s="549" t="s">
        <v>357</v>
      </c>
      <c r="E399" s="550" t="s">
        <v>357</v>
      </c>
      <c r="F399" s="966"/>
      <c r="G399" s="214">
        <v>2023</v>
      </c>
      <c r="H399" s="176" t="s">
        <v>822</v>
      </c>
      <c r="I399" s="176" t="s">
        <v>204</v>
      </c>
      <c r="J399" s="330" t="s">
        <v>196</v>
      </c>
      <c r="K399" s="176" t="s">
        <v>218</v>
      </c>
      <c r="L399" s="176" t="s">
        <v>1188</v>
      </c>
      <c r="M399" s="327" t="s">
        <v>1189</v>
      </c>
      <c r="N399" s="55">
        <v>8.36</v>
      </c>
      <c r="O399" s="55">
        <v>8.36</v>
      </c>
      <c r="P399" s="55">
        <v>8.36</v>
      </c>
      <c r="Q399" s="55">
        <v>8.36</v>
      </c>
      <c r="R399" s="55">
        <v>8.36</v>
      </c>
      <c r="S399" s="55">
        <v>8.36</v>
      </c>
      <c r="T399" s="55">
        <v>8.36</v>
      </c>
      <c r="U399" s="55">
        <v>8.36</v>
      </c>
      <c r="V399" s="55">
        <v>8.36</v>
      </c>
      <c r="W399" s="55">
        <v>8.36</v>
      </c>
      <c r="X399" s="55">
        <v>8.36</v>
      </c>
      <c r="Y399" s="55">
        <v>8.36</v>
      </c>
      <c r="Z399" s="147">
        <v>0.42</v>
      </c>
      <c r="AA399" s="147">
        <v>0.42</v>
      </c>
      <c r="AB399" s="147">
        <v>0.42</v>
      </c>
      <c r="AC399" s="147">
        <v>0.42</v>
      </c>
      <c r="AD399" s="147">
        <v>0.42</v>
      </c>
      <c r="AE399" s="147">
        <v>0.42</v>
      </c>
      <c r="AF399" s="147">
        <v>0.42</v>
      </c>
      <c r="AG399" s="147">
        <v>0.42</v>
      </c>
      <c r="AH399" s="147">
        <v>0.42</v>
      </c>
      <c r="AI399" s="147">
        <v>0.42</v>
      </c>
      <c r="AJ399" s="147">
        <v>0.42</v>
      </c>
      <c r="AK399" s="147">
        <v>0.42</v>
      </c>
      <c r="AL399" s="420">
        <v>0</v>
      </c>
      <c r="AM399" s="431">
        <f t="shared" si="200"/>
        <v>0</v>
      </c>
      <c r="AN399" s="385">
        <v>0</v>
      </c>
      <c r="AO399" s="237">
        <f t="shared" si="202"/>
        <v>0</v>
      </c>
      <c r="AP399" s="96">
        <v>1000</v>
      </c>
      <c r="AQ399" s="431">
        <f t="shared" si="201"/>
        <v>420</v>
      </c>
      <c r="AR399" s="935">
        <v>0</v>
      </c>
      <c r="AS399" s="431">
        <f t="shared" si="203"/>
        <v>0</v>
      </c>
      <c r="AT399" s="385">
        <v>0</v>
      </c>
      <c r="AU399" s="431">
        <f t="shared" si="204"/>
        <v>0</v>
      </c>
      <c r="AV399" s="386">
        <v>0</v>
      </c>
      <c r="AW399" s="431">
        <f t="shared" si="205"/>
        <v>0</v>
      </c>
      <c r="AX399" s="386">
        <v>0</v>
      </c>
      <c r="AY399" s="431">
        <f t="shared" si="206"/>
        <v>0</v>
      </c>
      <c r="AZ399" s="386">
        <v>0</v>
      </c>
      <c r="BA399" s="431">
        <f t="shared" si="210"/>
        <v>0</v>
      </c>
      <c r="BB399" s="385">
        <v>0</v>
      </c>
      <c r="BC399" s="431">
        <f t="shared" si="211"/>
        <v>0</v>
      </c>
      <c r="BD399" s="386">
        <v>0</v>
      </c>
      <c r="BE399" s="431">
        <f t="shared" si="207"/>
        <v>0</v>
      </c>
      <c r="BF399" s="386">
        <v>0</v>
      </c>
      <c r="BG399" s="431">
        <f t="shared" si="208"/>
        <v>0</v>
      </c>
      <c r="BH399" s="385">
        <v>0</v>
      </c>
      <c r="BI399" s="445">
        <f t="shared" si="209"/>
        <v>0</v>
      </c>
      <c r="BJ399" s="77" t="s">
        <v>1400</v>
      </c>
      <c r="BK399" s="599" t="s">
        <v>1185</v>
      </c>
      <c r="BL399" s="599" t="s">
        <v>1194</v>
      </c>
      <c r="BM399" s="306" t="s">
        <v>1401</v>
      </c>
    </row>
    <row r="400" spans="1:65" ht="14.25" customHeight="1">
      <c r="A400" s="498" t="s">
        <v>1623</v>
      </c>
      <c r="B400" s="130" t="s">
        <v>746</v>
      </c>
      <c r="C400" s="545" t="s">
        <v>87</v>
      </c>
      <c r="D400" s="549" t="s">
        <v>357</v>
      </c>
      <c r="E400" s="550" t="s">
        <v>357</v>
      </c>
      <c r="F400" s="966"/>
      <c r="G400" s="110">
        <v>2023</v>
      </c>
      <c r="H400" s="176" t="s">
        <v>822</v>
      </c>
      <c r="I400" s="176" t="s">
        <v>204</v>
      </c>
      <c r="J400" s="330" t="s">
        <v>196</v>
      </c>
      <c r="K400" s="176" t="s">
        <v>218</v>
      </c>
      <c r="L400" s="176" t="s">
        <v>1188</v>
      </c>
      <c r="M400" s="327" t="s">
        <v>1189</v>
      </c>
      <c r="N400" s="55">
        <v>8.2799999999999994</v>
      </c>
      <c r="O400" s="55">
        <v>8.2799999999999994</v>
      </c>
      <c r="P400" s="55">
        <v>8.2799999999999994</v>
      </c>
      <c r="Q400" s="55">
        <v>8.2799999999999994</v>
      </c>
      <c r="R400" s="55">
        <v>8.2799999999999994</v>
      </c>
      <c r="S400" s="55">
        <v>8.2799999999999994</v>
      </c>
      <c r="T400" s="55">
        <v>8.2799999999999994</v>
      </c>
      <c r="U400" s="55">
        <v>8.2799999999999994</v>
      </c>
      <c r="V400" s="55">
        <v>8.2799999999999994</v>
      </c>
      <c r="W400" s="55">
        <v>8.2799999999999994</v>
      </c>
      <c r="X400" s="55">
        <v>8.2799999999999994</v>
      </c>
      <c r="Y400" s="55">
        <v>8.2799999999999994</v>
      </c>
      <c r="Z400" s="147">
        <v>0.41</v>
      </c>
      <c r="AA400" s="147">
        <v>0.41</v>
      </c>
      <c r="AB400" s="147">
        <v>0.41</v>
      </c>
      <c r="AC400" s="147">
        <v>0.41</v>
      </c>
      <c r="AD400" s="147">
        <v>0.41</v>
      </c>
      <c r="AE400" s="147">
        <v>0.41</v>
      </c>
      <c r="AF400" s="147">
        <v>0.41</v>
      </c>
      <c r="AG400" s="147">
        <v>0.41</v>
      </c>
      <c r="AH400" s="147">
        <v>0.41</v>
      </c>
      <c r="AI400" s="147">
        <v>0.41</v>
      </c>
      <c r="AJ400" s="147">
        <v>0.41</v>
      </c>
      <c r="AK400" s="147">
        <v>0.41</v>
      </c>
      <c r="AL400" s="420">
        <v>0</v>
      </c>
      <c r="AM400" s="431">
        <f t="shared" si="200"/>
        <v>0</v>
      </c>
      <c r="AN400" s="385">
        <v>1020</v>
      </c>
      <c r="AO400" s="237">
        <f t="shared" si="202"/>
        <v>418.2</v>
      </c>
      <c r="AP400" s="96">
        <v>980</v>
      </c>
      <c r="AQ400" s="431">
        <f t="shared" si="201"/>
        <v>401.79999999999995</v>
      </c>
      <c r="AR400" s="935">
        <v>0</v>
      </c>
      <c r="AS400" s="431">
        <f t="shared" si="203"/>
        <v>0</v>
      </c>
      <c r="AT400" s="385">
        <v>1000</v>
      </c>
      <c r="AU400" s="431">
        <f t="shared" si="204"/>
        <v>410</v>
      </c>
      <c r="AV400" s="386">
        <v>0</v>
      </c>
      <c r="AW400" s="431">
        <f t="shared" si="205"/>
        <v>0</v>
      </c>
      <c r="AX400" s="386">
        <v>0</v>
      </c>
      <c r="AY400" s="431">
        <f t="shared" si="206"/>
        <v>0</v>
      </c>
      <c r="AZ400" s="386">
        <v>0</v>
      </c>
      <c r="BA400" s="431">
        <f t="shared" si="210"/>
        <v>0</v>
      </c>
      <c r="BB400" s="385">
        <v>0</v>
      </c>
      <c r="BC400" s="431">
        <f t="shared" si="211"/>
        <v>0</v>
      </c>
      <c r="BD400" s="386">
        <v>0</v>
      </c>
      <c r="BE400" s="431">
        <f t="shared" si="207"/>
        <v>0</v>
      </c>
      <c r="BF400" s="386">
        <v>1000</v>
      </c>
      <c r="BG400" s="431">
        <f t="shared" si="208"/>
        <v>410</v>
      </c>
      <c r="BH400" s="385">
        <v>0</v>
      </c>
      <c r="BI400" s="445">
        <f t="shared" si="209"/>
        <v>0</v>
      </c>
      <c r="BJ400" s="77" t="s">
        <v>1402</v>
      </c>
      <c r="BK400" s="599" t="s">
        <v>1197</v>
      </c>
      <c r="BL400" s="715" t="s">
        <v>1191</v>
      </c>
      <c r="BM400" s="306" t="s">
        <v>1403</v>
      </c>
    </row>
    <row r="401" spans="1:67" ht="14.25" customHeight="1">
      <c r="A401" s="493" t="s">
        <v>1623</v>
      </c>
      <c r="B401" s="130" t="s">
        <v>746</v>
      </c>
      <c r="C401" s="545" t="s">
        <v>87</v>
      </c>
      <c r="D401" s="549" t="s">
        <v>357</v>
      </c>
      <c r="E401" s="550" t="s">
        <v>357</v>
      </c>
      <c r="F401" s="966"/>
      <c r="G401" s="110">
        <v>2023</v>
      </c>
      <c r="H401" s="176" t="s">
        <v>822</v>
      </c>
      <c r="I401" s="176" t="s">
        <v>204</v>
      </c>
      <c r="J401" s="330" t="s">
        <v>196</v>
      </c>
      <c r="K401" s="176" t="s">
        <v>218</v>
      </c>
      <c r="L401" s="176" t="s">
        <v>1182</v>
      </c>
      <c r="M401" s="327" t="s">
        <v>1183</v>
      </c>
      <c r="N401" s="55">
        <v>7.88</v>
      </c>
      <c r="O401" s="55">
        <v>7.88</v>
      </c>
      <c r="P401" s="55">
        <v>7.88</v>
      </c>
      <c r="Q401" s="55">
        <v>7.88</v>
      </c>
      <c r="R401" s="55">
        <v>7.88</v>
      </c>
      <c r="S401" s="55">
        <v>7.88</v>
      </c>
      <c r="T401" s="55">
        <v>7.88</v>
      </c>
      <c r="U401" s="55">
        <v>7.88</v>
      </c>
      <c r="V401" s="55">
        <v>7.88</v>
      </c>
      <c r="W401" s="55">
        <v>7.88</v>
      </c>
      <c r="X401" s="55">
        <v>7.88</v>
      </c>
      <c r="Y401" s="55">
        <v>7.88</v>
      </c>
      <c r="Z401" s="147">
        <v>0.39</v>
      </c>
      <c r="AA401" s="147">
        <v>0.39</v>
      </c>
      <c r="AB401" s="147">
        <v>0.39</v>
      </c>
      <c r="AC401" s="147">
        <v>0.39</v>
      </c>
      <c r="AD401" s="147">
        <v>0.39</v>
      </c>
      <c r="AE401" s="147">
        <v>0.39</v>
      </c>
      <c r="AF401" s="147">
        <v>0.39</v>
      </c>
      <c r="AG401" s="147">
        <v>0.39</v>
      </c>
      <c r="AH401" s="147">
        <v>0.39</v>
      </c>
      <c r="AI401" s="147">
        <v>0.39</v>
      </c>
      <c r="AJ401" s="147">
        <v>0.39</v>
      </c>
      <c r="AK401" s="147">
        <v>0.39</v>
      </c>
      <c r="AL401" s="420">
        <v>3000</v>
      </c>
      <c r="AM401" s="431">
        <f t="shared" si="200"/>
        <v>1170</v>
      </c>
      <c r="AN401" s="385">
        <v>0</v>
      </c>
      <c r="AO401" s="237">
        <f t="shared" si="202"/>
        <v>0</v>
      </c>
      <c r="AP401" s="96">
        <v>1560</v>
      </c>
      <c r="AQ401" s="431">
        <f t="shared" si="201"/>
        <v>608.4</v>
      </c>
      <c r="AR401" s="935">
        <v>0</v>
      </c>
      <c r="AS401" s="431">
        <f t="shared" si="203"/>
        <v>0</v>
      </c>
      <c r="AT401" s="385">
        <v>0</v>
      </c>
      <c r="AU401" s="431">
        <f t="shared" si="204"/>
        <v>0</v>
      </c>
      <c r="AV401" s="386">
        <v>1000</v>
      </c>
      <c r="AW401" s="431">
        <f t="shared" si="205"/>
        <v>390</v>
      </c>
      <c r="AX401" s="386">
        <v>1000</v>
      </c>
      <c r="AY401" s="431">
        <f t="shared" si="206"/>
        <v>390</v>
      </c>
      <c r="AZ401" s="386">
        <v>1000</v>
      </c>
      <c r="BA401" s="431">
        <f t="shared" si="210"/>
        <v>390</v>
      </c>
      <c r="BB401" s="385">
        <v>1000</v>
      </c>
      <c r="BC401" s="431">
        <f t="shared" si="211"/>
        <v>390</v>
      </c>
      <c r="BD401" s="386">
        <v>1000</v>
      </c>
      <c r="BE401" s="431">
        <f t="shared" si="207"/>
        <v>390</v>
      </c>
      <c r="BF401" s="386">
        <v>1000</v>
      </c>
      <c r="BG401" s="431">
        <f t="shared" si="208"/>
        <v>390</v>
      </c>
      <c r="BH401" s="385">
        <v>1000</v>
      </c>
      <c r="BI401" s="445">
        <f t="shared" si="209"/>
        <v>390</v>
      </c>
      <c r="BJ401" s="77" t="s">
        <v>1404</v>
      </c>
      <c r="BK401" s="599" t="s">
        <v>1197</v>
      </c>
      <c r="BL401" s="599" t="s">
        <v>1186</v>
      </c>
      <c r="BM401" s="306" t="s">
        <v>1405</v>
      </c>
    </row>
    <row r="402" spans="1:67" ht="14.25" customHeight="1">
      <c r="A402" s="498" t="s">
        <v>1623</v>
      </c>
      <c r="B402" s="130" t="s">
        <v>746</v>
      </c>
      <c r="C402" s="545" t="s">
        <v>87</v>
      </c>
      <c r="D402" s="549" t="s">
        <v>357</v>
      </c>
      <c r="E402" s="550" t="s">
        <v>357</v>
      </c>
      <c r="F402" s="966"/>
      <c r="G402" s="110">
        <v>2023</v>
      </c>
      <c r="H402" s="176" t="s">
        <v>822</v>
      </c>
      <c r="I402" s="176" t="s">
        <v>204</v>
      </c>
      <c r="J402" s="330" t="s">
        <v>196</v>
      </c>
      <c r="K402" s="176" t="s">
        <v>218</v>
      </c>
      <c r="L402" s="176" t="s">
        <v>1188</v>
      </c>
      <c r="M402" s="327" t="s">
        <v>1189</v>
      </c>
      <c r="N402" s="55">
        <v>8.2799999999999994</v>
      </c>
      <c r="O402" s="55">
        <v>8.2799999999999994</v>
      </c>
      <c r="P402" s="55">
        <v>8.2799999999999994</v>
      </c>
      <c r="Q402" s="55">
        <v>8.2799999999999994</v>
      </c>
      <c r="R402" s="55">
        <v>8.2799999999999994</v>
      </c>
      <c r="S402" s="55">
        <v>8.2799999999999994</v>
      </c>
      <c r="T402" s="55">
        <v>8.2799999999999994</v>
      </c>
      <c r="U402" s="55">
        <v>8.2799999999999994</v>
      </c>
      <c r="V402" s="55">
        <v>8.2799999999999994</v>
      </c>
      <c r="W402" s="55">
        <v>8.2799999999999994</v>
      </c>
      <c r="X402" s="55">
        <v>8.2799999999999994</v>
      </c>
      <c r="Y402" s="55">
        <v>8.2799999999999994</v>
      </c>
      <c r="Z402" s="147">
        <v>0.41</v>
      </c>
      <c r="AA402" s="147">
        <v>0.41</v>
      </c>
      <c r="AB402" s="147">
        <v>0.41</v>
      </c>
      <c r="AC402" s="147">
        <v>0.41</v>
      </c>
      <c r="AD402" s="147">
        <v>0.41</v>
      </c>
      <c r="AE402" s="147">
        <v>0.41</v>
      </c>
      <c r="AF402" s="147">
        <v>0.41</v>
      </c>
      <c r="AG402" s="147">
        <v>0.41</v>
      </c>
      <c r="AH402" s="147">
        <v>0.41</v>
      </c>
      <c r="AI402" s="147">
        <v>0.41</v>
      </c>
      <c r="AJ402" s="147">
        <v>0.41</v>
      </c>
      <c r="AK402" s="147">
        <v>0.41</v>
      </c>
      <c r="AL402" s="420">
        <v>1000</v>
      </c>
      <c r="AM402" s="431">
        <f t="shared" si="200"/>
        <v>410</v>
      </c>
      <c r="AN402" s="385">
        <v>2000</v>
      </c>
      <c r="AO402" s="237">
        <f t="shared" si="202"/>
        <v>820</v>
      </c>
      <c r="AP402" s="96">
        <v>1000</v>
      </c>
      <c r="AQ402" s="431">
        <f t="shared" si="201"/>
        <v>410</v>
      </c>
      <c r="AR402" s="935">
        <v>5000</v>
      </c>
      <c r="AS402" s="431">
        <f t="shared" si="203"/>
        <v>2050</v>
      </c>
      <c r="AT402" s="385">
        <v>1000</v>
      </c>
      <c r="AU402" s="431">
        <f t="shared" si="204"/>
        <v>410</v>
      </c>
      <c r="AV402" s="386">
        <v>1000</v>
      </c>
      <c r="AW402" s="431">
        <f t="shared" si="205"/>
        <v>410</v>
      </c>
      <c r="AX402" s="386">
        <v>1000</v>
      </c>
      <c r="AY402" s="431">
        <f t="shared" si="206"/>
        <v>410</v>
      </c>
      <c r="AZ402" s="386">
        <v>1000</v>
      </c>
      <c r="BA402" s="431">
        <f t="shared" si="210"/>
        <v>410</v>
      </c>
      <c r="BB402" s="385">
        <v>1000</v>
      </c>
      <c r="BC402" s="431">
        <f t="shared" si="211"/>
        <v>410</v>
      </c>
      <c r="BD402" s="386">
        <v>0</v>
      </c>
      <c r="BE402" s="431">
        <f t="shared" si="207"/>
        <v>0</v>
      </c>
      <c r="BF402" s="386">
        <v>1000</v>
      </c>
      <c r="BG402" s="431">
        <f t="shared" si="208"/>
        <v>410</v>
      </c>
      <c r="BH402" s="385">
        <v>1000</v>
      </c>
      <c r="BI402" s="445">
        <f t="shared" si="209"/>
        <v>410</v>
      </c>
      <c r="BJ402" s="77" t="s">
        <v>1406</v>
      </c>
      <c r="BK402" s="599" t="s">
        <v>1197</v>
      </c>
      <c r="BL402" s="599" t="s">
        <v>1194</v>
      </c>
      <c r="BM402" s="306" t="s">
        <v>1407</v>
      </c>
    </row>
    <row r="403" spans="1:67" ht="14.25" customHeight="1">
      <c r="A403" s="493" t="s">
        <v>1623</v>
      </c>
      <c r="B403" s="130" t="s">
        <v>746</v>
      </c>
      <c r="C403" s="610" t="s">
        <v>87</v>
      </c>
      <c r="D403" s="549" t="s">
        <v>357</v>
      </c>
      <c r="E403" s="550" t="s">
        <v>357</v>
      </c>
      <c r="F403" s="966"/>
      <c r="G403" s="68">
        <v>2023</v>
      </c>
      <c r="H403" s="176" t="s">
        <v>1882</v>
      </c>
      <c r="I403" s="176" t="s">
        <v>204</v>
      </c>
      <c r="J403" s="330" t="s">
        <v>196</v>
      </c>
      <c r="K403" s="176" t="s">
        <v>218</v>
      </c>
      <c r="L403" s="176" t="s">
        <v>1188</v>
      </c>
      <c r="M403" s="327" t="s">
        <v>1189</v>
      </c>
      <c r="N403" s="55">
        <v>17.63</v>
      </c>
      <c r="O403" s="55">
        <v>17.63</v>
      </c>
      <c r="P403" s="55">
        <v>17.63</v>
      </c>
      <c r="Q403" s="55">
        <v>17.63</v>
      </c>
      <c r="R403" s="55">
        <v>17.63</v>
      </c>
      <c r="S403" s="55">
        <v>17.63</v>
      </c>
      <c r="T403" s="55">
        <v>17.63</v>
      </c>
      <c r="U403" s="55">
        <v>17.63</v>
      </c>
      <c r="V403" s="55">
        <v>17.63</v>
      </c>
      <c r="W403" s="55">
        <v>17.63</v>
      </c>
      <c r="X403" s="55">
        <v>17.63</v>
      </c>
      <c r="Y403" s="55">
        <v>17.63</v>
      </c>
      <c r="Z403" s="147">
        <v>0.88</v>
      </c>
      <c r="AA403" s="147">
        <v>0.88</v>
      </c>
      <c r="AB403" s="147">
        <v>0.88</v>
      </c>
      <c r="AC403" s="147">
        <v>0.88</v>
      </c>
      <c r="AD403" s="147">
        <v>0.88</v>
      </c>
      <c r="AE403" s="147">
        <v>0.88</v>
      </c>
      <c r="AF403" s="147">
        <v>0.88</v>
      </c>
      <c r="AG403" s="147">
        <v>0.88</v>
      </c>
      <c r="AH403" s="147">
        <v>0.88</v>
      </c>
      <c r="AI403" s="147">
        <v>0.88</v>
      </c>
      <c r="AJ403" s="147">
        <v>0.88</v>
      </c>
      <c r="AK403" s="147">
        <v>0.88</v>
      </c>
      <c r="AL403" s="420">
        <v>0</v>
      </c>
      <c r="AM403" s="431">
        <f t="shared" si="200"/>
        <v>0</v>
      </c>
      <c r="AN403" s="385">
        <v>0</v>
      </c>
      <c r="AO403" s="237">
        <f t="shared" si="202"/>
        <v>0</v>
      </c>
      <c r="AP403" s="96">
        <v>0</v>
      </c>
      <c r="AQ403" s="431">
        <f t="shared" si="201"/>
        <v>0</v>
      </c>
      <c r="AR403" s="935">
        <v>0</v>
      </c>
      <c r="AS403" s="431">
        <f t="shared" si="203"/>
        <v>0</v>
      </c>
      <c r="AT403" s="385">
        <v>0</v>
      </c>
      <c r="AU403" s="431">
        <f>AE403*AT403</f>
        <v>0</v>
      </c>
      <c r="AV403" s="386">
        <v>0</v>
      </c>
      <c r="AW403" s="431">
        <f t="shared" si="205"/>
        <v>0</v>
      </c>
      <c r="AX403" s="386">
        <v>0</v>
      </c>
      <c r="AY403" s="431">
        <f t="shared" si="206"/>
        <v>0</v>
      </c>
      <c r="AZ403" s="386">
        <v>0</v>
      </c>
      <c r="BA403" s="431">
        <f t="shared" si="210"/>
        <v>0</v>
      </c>
      <c r="BB403" s="385">
        <v>0</v>
      </c>
      <c r="BC403" s="431">
        <f t="shared" si="211"/>
        <v>0</v>
      </c>
      <c r="BD403" s="386">
        <v>0</v>
      </c>
      <c r="BE403" s="431">
        <f t="shared" si="207"/>
        <v>0</v>
      </c>
      <c r="BF403" s="386">
        <v>0</v>
      </c>
      <c r="BG403" s="431">
        <f t="shared" si="208"/>
        <v>0</v>
      </c>
      <c r="BH403" s="385">
        <v>0</v>
      </c>
      <c r="BI403" s="445">
        <f t="shared" si="209"/>
        <v>0</v>
      </c>
      <c r="BJ403" s="77" t="s">
        <v>1408</v>
      </c>
      <c r="BK403" s="599" t="s">
        <v>1185</v>
      </c>
      <c r="BL403" s="715" t="s">
        <v>1191</v>
      </c>
      <c r="BM403" s="306" t="s">
        <v>1409</v>
      </c>
    </row>
    <row r="404" spans="1:67" ht="14.25" customHeight="1">
      <c r="A404" s="498" t="s">
        <v>1623</v>
      </c>
      <c r="B404" s="130" t="s">
        <v>746</v>
      </c>
      <c r="C404" s="610" t="s">
        <v>87</v>
      </c>
      <c r="D404" s="549" t="s">
        <v>357</v>
      </c>
      <c r="E404" s="550" t="s">
        <v>357</v>
      </c>
      <c r="F404" s="966"/>
      <c r="G404" s="68">
        <v>2023</v>
      </c>
      <c r="H404" s="176" t="s">
        <v>1882</v>
      </c>
      <c r="I404" s="176" t="s">
        <v>204</v>
      </c>
      <c r="J404" s="330" t="s">
        <v>196</v>
      </c>
      <c r="K404" s="176" t="s">
        <v>218</v>
      </c>
      <c r="L404" s="176" t="s">
        <v>1182</v>
      </c>
      <c r="M404" s="327" t="s">
        <v>1183</v>
      </c>
      <c r="N404" s="55">
        <v>17</v>
      </c>
      <c r="O404" s="55">
        <v>17</v>
      </c>
      <c r="P404" s="55">
        <v>17</v>
      </c>
      <c r="Q404" s="55">
        <v>17</v>
      </c>
      <c r="R404" s="55">
        <v>17</v>
      </c>
      <c r="S404" s="55">
        <v>17</v>
      </c>
      <c r="T404" s="55">
        <v>17</v>
      </c>
      <c r="U404" s="55">
        <v>17</v>
      </c>
      <c r="V404" s="55">
        <v>17</v>
      </c>
      <c r="W404" s="55">
        <v>17</v>
      </c>
      <c r="X404" s="55">
        <v>17</v>
      </c>
      <c r="Y404" s="55">
        <v>17</v>
      </c>
      <c r="Z404" s="147">
        <v>0.85</v>
      </c>
      <c r="AA404" s="147">
        <v>0.85</v>
      </c>
      <c r="AB404" s="147">
        <v>0.85</v>
      </c>
      <c r="AC404" s="147">
        <v>0.85</v>
      </c>
      <c r="AD404" s="147">
        <v>0.85</v>
      </c>
      <c r="AE404" s="147">
        <v>0.85</v>
      </c>
      <c r="AF404" s="147">
        <v>0.85</v>
      </c>
      <c r="AG404" s="147">
        <v>0.85</v>
      </c>
      <c r="AH404" s="147">
        <v>0.85</v>
      </c>
      <c r="AI404" s="147">
        <v>0.85</v>
      </c>
      <c r="AJ404" s="147">
        <v>0.85</v>
      </c>
      <c r="AK404" s="306">
        <v>0.85</v>
      </c>
      <c r="AL404" s="420">
        <v>6120</v>
      </c>
      <c r="AM404" s="431">
        <f t="shared" si="200"/>
        <v>5202</v>
      </c>
      <c r="AN404" s="385">
        <v>0</v>
      </c>
      <c r="AO404" s="237">
        <f t="shared" si="202"/>
        <v>0</v>
      </c>
      <c r="AP404" s="96">
        <v>0</v>
      </c>
      <c r="AQ404" s="431">
        <f t="shared" si="201"/>
        <v>0</v>
      </c>
      <c r="AR404" s="935">
        <v>0</v>
      </c>
      <c r="AS404" s="431">
        <f t="shared" si="203"/>
        <v>0</v>
      </c>
      <c r="AT404" s="385">
        <v>0</v>
      </c>
      <c r="AU404" s="431">
        <f t="shared" ref="AU404:AU437" si="224">AD404*AT404</f>
        <v>0</v>
      </c>
      <c r="AV404" s="386">
        <v>0</v>
      </c>
      <c r="AW404" s="431">
        <f t="shared" si="205"/>
        <v>0</v>
      </c>
      <c r="AX404" s="386">
        <v>0</v>
      </c>
      <c r="AY404" s="431">
        <f t="shared" si="206"/>
        <v>0</v>
      </c>
      <c r="AZ404" s="386">
        <v>0</v>
      </c>
      <c r="BA404" s="431">
        <f t="shared" si="210"/>
        <v>0</v>
      </c>
      <c r="BB404" s="385">
        <v>0</v>
      </c>
      <c r="BC404" s="431">
        <f t="shared" si="211"/>
        <v>0</v>
      </c>
      <c r="BD404" s="386">
        <v>0</v>
      </c>
      <c r="BE404" s="431">
        <f t="shared" si="207"/>
        <v>0</v>
      </c>
      <c r="BF404" s="386">
        <v>0</v>
      </c>
      <c r="BG404" s="431">
        <f t="shared" si="208"/>
        <v>0</v>
      </c>
      <c r="BH404" s="385">
        <v>0</v>
      </c>
      <c r="BI404" s="445">
        <f t="shared" si="209"/>
        <v>0</v>
      </c>
      <c r="BJ404" s="77" t="s">
        <v>1410</v>
      </c>
      <c r="BK404" s="599" t="s">
        <v>1185</v>
      </c>
      <c r="BL404" s="599" t="s">
        <v>1186</v>
      </c>
      <c r="BM404" s="306" t="s">
        <v>1411</v>
      </c>
    </row>
    <row r="405" spans="1:67" ht="14.25" customHeight="1">
      <c r="A405" s="493" t="s">
        <v>1623</v>
      </c>
      <c r="B405" s="130" t="s">
        <v>746</v>
      </c>
      <c r="C405" s="610" t="s">
        <v>87</v>
      </c>
      <c r="D405" s="549" t="s">
        <v>357</v>
      </c>
      <c r="E405" s="550" t="s">
        <v>357</v>
      </c>
      <c r="F405" s="966"/>
      <c r="G405" s="68">
        <v>2023</v>
      </c>
      <c r="H405" s="176" t="s">
        <v>1882</v>
      </c>
      <c r="I405" s="176" t="s">
        <v>204</v>
      </c>
      <c r="J405" s="330" t="s">
        <v>196</v>
      </c>
      <c r="K405" s="176" t="s">
        <v>218</v>
      </c>
      <c r="L405" s="176" t="s">
        <v>1188</v>
      </c>
      <c r="M405" s="327" t="s">
        <v>1189</v>
      </c>
      <c r="N405" s="55">
        <v>17.63</v>
      </c>
      <c r="O405" s="55">
        <v>17.63</v>
      </c>
      <c r="P405" s="55">
        <v>17.63</v>
      </c>
      <c r="Q405" s="55">
        <v>17.63</v>
      </c>
      <c r="R405" s="55">
        <v>17.63</v>
      </c>
      <c r="S405" s="55">
        <v>17.63</v>
      </c>
      <c r="T405" s="55">
        <v>17.63</v>
      </c>
      <c r="U405" s="55">
        <v>17.63</v>
      </c>
      <c r="V405" s="55">
        <v>17.63</v>
      </c>
      <c r="W405" s="55">
        <v>17.63</v>
      </c>
      <c r="X405" s="55">
        <v>17.63</v>
      </c>
      <c r="Y405" s="55">
        <v>17.63</v>
      </c>
      <c r="Z405" s="147">
        <v>0.88</v>
      </c>
      <c r="AA405" s="147">
        <v>0.88</v>
      </c>
      <c r="AB405" s="147">
        <v>0.88</v>
      </c>
      <c r="AC405" s="147">
        <v>0.88</v>
      </c>
      <c r="AD405" s="147">
        <v>0.88</v>
      </c>
      <c r="AE405" s="147">
        <v>0.88</v>
      </c>
      <c r="AF405" s="147">
        <v>0.88</v>
      </c>
      <c r="AG405" s="147">
        <v>0.88</v>
      </c>
      <c r="AH405" s="147">
        <v>0.88</v>
      </c>
      <c r="AI405" s="147">
        <v>0.88</v>
      </c>
      <c r="AJ405" s="147">
        <v>0.88</v>
      </c>
      <c r="AK405" s="147">
        <v>0.88</v>
      </c>
      <c r="AL405" s="420">
        <v>0</v>
      </c>
      <c r="AM405" s="431">
        <f t="shared" si="200"/>
        <v>0</v>
      </c>
      <c r="AN405" s="385">
        <v>0</v>
      </c>
      <c r="AO405" s="237">
        <f t="shared" si="202"/>
        <v>0</v>
      </c>
      <c r="AP405" s="96">
        <v>0</v>
      </c>
      <c r="AQ405" s="431">
        <f t="shared" si="201"/>
        <v>0</v>
      </c>
      <c r="AR405" s="935">
        <v>0</v>
      </c>
      <c r="AS405" s="431">
        <f t="shared" si="203"/>
        <v>0</v>
      </c>
      <c r="AT405" s="385">
        <v>0</v>
      </c>
      <c r="AU405" s="431">
        <f t="shared" si="224"/>
        <v>0</v>
      </c>
      <c r="AV405" s="386">
        <v>0</v>
      </c>
      <c r="AW405" s="431">
        <f t="shared" si="205"/>
        <v>0</v>
      </c>
      <c r="AX405" s="386">
        <v>0</v>
      </c>
      <c r="AY405" s="431">
        <f t="shared" si="206"/>
        <v>0</v>
      </c>
      <c r="AZ405" s="386">
        <v>0</v>
      </c>
      <c r="BA405" s="431">
        <f t="shared" si="210"/>
        <v>0</v>
      </c>
      <c r="BB405" s="385">
        <v>0</v>
      </c>
      <c r="BC405" s="431">
        <f t="shared" si="211"/>
        <v>0</v>
      </c>
      <c r="BD405" s="386">
        <v>0</v>
      </c>
      <c r="BE405" s="431">
        <f t="shared" si="207"/>
        <v>0</v>
      </c>
      <c r="BF405" s="386">
        <v>0</v>
      </c>
      <c r="BG405" s="431">
        <f t="shared" si="208"/>
        <v>0</v>
      </c>
      <c r="BH405" s="385">
        <v>0</v>
      </c>
      <c r="BI405" s="445">
        <f t="shared" si="209"/>
        <v>0</v>
      </c>
      <c r="BJ405" s="77" t="s">
        <v>1412</v>
      </c>
      <c r="BK405" s="599" t="s">
        <v>1185</v>
      </c>
      <c r="BL405" s="599" t="s">
        <v>1194</v>
      </c>
      <c r="BM405" s="306" t="s">
        <v>1413</v>
      </c>
    </row>
    <row r="406" spans="1:67" ht="14.25" customHeight="1">
      <c r="A406" s="498" t="s">
        <v>1623</v>
      </c>
      <c r="B406" s="130" t="s">
        <v>746</v>
      </c>
      <c r="C406" s="610" t="s">
        <v>87</v>
      </c>
      <c r="D406" s="549" t="s">
        <v>1883</v>
      </c>
      <c r="E406" s="550" t="s">
        <v>1883</v>
      </c>
      <c r="F406" s="966"/>
      <c r="G406" s="157">
        <v>2023</v>
      </c>
      <c r="H406" s="176" t="s">
        <v>1882</v>
      </c>
      <c r="I406" s="176" t="s">
        <v>1884</v>
      </c>
      <c r="J406" s="330" t="s">
        <v>1885</v>
      </c>
      <c r="K406" s="176" t="s">
        <v>218</v>
      </c>
      <c r="L406" s="176" t="s">
        <v>1182</v>
      </c>
      <c r="M406" s="327" t="s">
        <v>1183</v>
      </c>
      <c r="N406" s="55">
        <v>16.82</v>
      </c>
      <c r="O406" s="55">
        <v>16.82</v>
      </c>
      <c r="P406" s="55">
        <v>16.82</v>
      </c>
      <c r="Q406" s="55">
        <v>16.82</v>
      </c>
      <c r="R406" s="55">
        <v>16.82</v>
      </c>
      <c r="S406" s="55">
        <v>16.82</v>
      </c>
      <c r="T406" s="55">
        <v>16.82</v>
      </c>
      <c r="U406" s="55">
        <v>16.82</v>
      </c>
      <c r="V406" s="55">
        <v>16.82</v>
      </c>
      <c r="W406" s="55">
        <v>16.82</v>
      </c>
      <c r="X406" s="55">
        <v>16.82</v>
      </c>
      <c r="Y406" s="55">
        <v>16.82</v>
      </c>
      <c r="Z406" s="147">
        <v>0.85</v>
      </c>
      <c r="AA406" s="147">
        <v>0.85</v>
      </c>
      <c r="AB406" s="147">
        <v>0.85</v>
      </c>
      <c r="AC406" s="147">
        <v>0.85</v>
      </c>
      <c r="AD406" s="147">
        <v>0.85</v>
      </c>
      <c r="AE406" s="147">
        <v>0.85</v>
      </c>
      <c r="AF406" s="147">
        <v>0.85</v>
      </c>
      <c r="AG406" s="147">
        <v>0.85</v>
      </c>
      <c r="AH406" s="147">
        <v>0.85</v>
      </c>
      <c r="AI406" s="147">
        <v>0.85</v>
      </c>
      <c r="AJ406" s="147">
        <v>0.85</v>
      </c>
      <c r="AK406" s="147">
        <v>0.85</v>
      </c>
      <c r="AL406" s="420">
        <v>5970</v>
      </c>
      <c r="AM406" s="431">
        <f t="shared" si="200"/>
        <v>5074.5</v>
      </c>
      <c r="AN406" s="385">
        <v>0</v>
      </c>
      <c r="AO406" s="237">
        <f t="shared" si="202"/>
        <v>0</v>
      </c>
      <c r="AP406" s="96">
        <v>1000</v>
      </c>
      <c r="AQ406" s="431">
        <f t="shared" si="201"/>
        <v>850</v>
      </c>
      <c r="AR406" s="935">
        <v>0</v>
      </c>
      <c r="AS406" s="431">
        <f t="shared" si="203"/>
        <v>0</v>
      </c>
      <c r="AT406" s="385">
        <v>0</v>
      </c>
      <c r="AU406" s="431">
        <f t="shared" si="224"/>
        <v>0</v>
      </c>
      <c r="AV406" s="386">
        <v>0</v>
      </c>
      <c r="AW406" s="431">
        <f t="shared" si="205"/>
        <v>0</v>
      </c>
      <c r="AX406" s="386">
        <v>0</v>
      </c>
      <c r="AY406" s="431">
        <f t="shared" si="206"/>
        <v>0</v>
      </c>
      <c r="AZ406" s="386">
        <v>1000</v>
      </c>
      <c r="BA406" s="431">
        <f t="shared" si="210"/>
        <v>850</v>
      </c>
      <c r="BB406" s="385">
        <v>0</v>
      </c>
      <c r="BC406" s="431">
        <f t="shared" si="211"/>
        <v>0</v>
      </c>
      <c r="BD406" s="386">
        <v>0</v>
      </c>
      <c r="BE406" s="431">
        <f t="shared" si="207"/>
        <v>0</v>
      </c>
      <c r="BF406" s="386">
        <v>0</v>
      </c>
      <c r="BG406" s="431">
        <f t="shared" si="208"/>
        <v>0</v>
      </c>
      <c r="BH406" s="385">
        <v>0</v>
      </c>
      <c r="BI406" s="445">
        <f t="shared" si="209"/>
        <v>0</v>
      </c>
      <c r="BJ406" s="77" t="s">
        <v>1414</v>
      </c>
      <c r="BK406" s="599" t="s">
        <v>1197</v>
      </c>
      <c r="BL406" s="599" t="s">
        <v>1186</v>
      </c>
      <c r="BM406" s="306" t="s">
        <v>1415</v>
      </c>
    </row>
    <row r="407" spans="1:67" ht="14.25" customHeight="1">
      <c r="A407" s="493" t="s">
        <v>1623</v>
      </c>
      <c r="B407" s="130" t="s">
        <v>746</v>
      </c>
      <c r="C407" s="610" t="s">
        <v>87</v>
      </c>
      <c r="D407" s="549" t="s">
        <v>1883</v>
      </c>
      <c r="E407" s="550" t="s">
        <v>1883</v>
      </c>
      <c r="F407" s="966"/>
      <c r="G407" s="157">
        <v>2025</v>
      </c>
      <c r="H407" s="176" t="s">
        <v>1886</v>
      </c>
      <c r="I407" s="176" t="s">
        <v>1884</v>
      </c>
      <c r="J407" s="330" t="s">
        <v>1885</v>
      </c>
      <c r="K407" s="176" t="s">
        <v>218</v>
      </c>
      <c r="L407" s="176" t="s">
        <v>1188</v>
      </c>
      <c r="M407" s="327" t="s">
        <v>1189</v>
      </c>
      <c r="N407" s="55">
        <v>24.53</v>
      </c>
      <c r="O407" s="55">
        <v>24.53</v>
      </c>
      <c r="P407" s="55">
        <v>24.53</v>
      </c>
      <c r="Q407" s="55">
        <v>24.53</v>
      </c>
      <c r="R407" s="55">
        <v>24.53</v>
      </c>
      <c r="S407" s="55">
        <v>24.53</v>
      </c>
      <c r="T407" s="55">
        <v>24.53</v>
      </c>
      <c r="U407" s="55">
        <v>24.53</v>
      </c>
      <c r="V407" s="55">
        <v>24.53</v>
      </c>
      <c r="W407" s="55">
        <v>24.53</v>
      </c>
      <c r="X407" s="55">
        <v>24.53</v>
      </c>
      <c r="Y407" s="55">
        <v>24.53</v>
      </c>
      <c r="Z407" s="147">
        <v>1.23</v>
      </c>
      <c r="AA407" s="147">
        <v>1.23</v>
      </c>
      <c r="AB407" s="147">
        <v>1.23</v>
      </c>
      <c r="AC407" s="147">
        <v>1.23</v>
      </c>
      <c r="AD407" s="147">
        <v>1.23</v>
      </c>
      <c r="AE407" s="147">
        <v>1.23</v>
      </c>
      <c r="AF407" s="147">
        <v>1.23</v>
      </c>
      <c r="AG407" s="147">
        <v>1.23</v>
      </c>
      <c r="AH407" s="147">
        <v>1.23</v>
      </c>
      <c r="AI407" s="147">
        <v>1.23</v>
      </c>
      <c r="AJ407" s="147">
        <v>1.23</v>
      </c>
      <c r="AK407" s="147">
        <v>1.23</v>
      </c>
      <c r="AL407" s="420">
        <v>0</v>
      </c>
      <c r="AM407" s="431">
        <f t="shared" si="200"/>
        <v>0</v>
      </c>
      <c r="AN407" s="385">
        <v>0</v>
      </c>
      <c r="AO407" s="237">
        <f t="shared" si="202"/>
        <v>0</v>
      </c>
      <c r="AP407" s="96">
        <v>1000</v>
      </c>
      <c r="AQ407" s="431">
        <f t="shared" si="201"/>
        <v>1230</v>
      </c>
      <c r="AR407" s="935">
        <v>0</v>
      </c>
      <c r="AS407" s="431">
        <f t="shared" si="203"/>
        <v>0</v>
      </c>
      <c r="AT407" s="385">
        <v>0</v>
      </c>
      <c r="AU407" s="431">
        <f t="shared" si="224"/>
        <v>0</v>
      </c>
      <c r="AV407" s="386">
        <v>0</v>
      </c>
      <c r="AW407" s="431">
        <f t="shared" si="205"/>
        <v>0</v>
      </c>
      <c r="AX407" s="386">
        <v>0</v>
      </c>
      <c r="AY407" s="431">
        <f t="shared" si="206"/>
        <v>0</v>
      </c>
      <c r="AZ407" s="386">
        <v>0</v>
      </c>
      <c r="BA407" s="431">
        <f t="shared" si="210"/>
        <v>0</v>
      </c>
      <c r="BB407" s="385">
        <v>0</v>
      </c>
      <c r="BC407" s="431">
        <f t="shared" si="211"/>
        <v>0</v>
      </c>
      <c r="BD407" s="386">
        <v>0</v>
      </c>
      <c r="BE407" s="431">
        <f t="shared" si="207"/>
        <v>0</v>
      </c>
      <c r="BF407" s="386">
        <v>0</v>
      </c>
      <c r="BG407" s="431">
        <f t="shared" si="208"/>
        <v>0</v>
      </c>
      <c r="BH407" s="385">
        <v>0</v>
      </c>
      <c r="BI407" s="445">
        <f t="shared" si="209"/>
        <v>0</v>
      </c>
      <c r="BJ407" s="77" t="s">
        <v>1417</v>
      </c>
      <c r="BK407" s="599" t="s">
        <v>1185</v>
      </c>
      <c r="BL407" s="715" t="s">
        <v>1191</v>
      </c>
      <c r="BM407" s="306" t="s">
        <v>1417</v>
      </c>
    </row>
    <row r="408" spans="1:67" ht="14.25" customHeight="1">
      <c r="A408" s="498" t="s">
        <v>1623</v>
      </c>
      <c r="B408" s="130" t="s">
        <v>746</v>
      </c>
      <c r="C408" s="610" t="s">
        <v>87</v>
      </c>
      <c r="D408" s="549" t="s">
        <v>1883</v>
      </c>
      <c r="E408" s="550" t="s">
        <v>1883</v>
      </c>
      <c r="F408" s="966"/>
      <c r="G408" s="157">
        <v>2025</v>
      </c>
      <c r="H408" s="176" t="s">
        <v>1886</v>
      </c>
      <c r="I408" s="176" t="s">
        <v>1884</v>
      </c>
      <c r="J408" s="330" t="s">
        <v>1885</v>
      </c>
      <c r="K408" s="176" t="s">
        <v>218</v>
      </c>
      <c r="L408" s="176" t="s">
        <v>1182</v>
      </c>
      <c r="M408" s="327" t="s">
        <v>1183</v>
      </c>
      <c r="N408" s="55">
        <v>24.53</v>
      </c>
      <c r="O408" s="55">
        <v>24.53</v>
      </c>
      <c r="P408" s="55">
        <v>24.53</v>
      </c>
      <c r="Q408" s="55">
        <v>24.53</v>
      </c>
      <c r="R408" s="55">
        <v>24.53</v>
      </c>
      <c r="S408" s="55">
        <v>24.53</v>
      </c>
      <c r="T408" s="55">
        <v>24.53</v>
      </c>
      <c r="U408" s="55">
        <v>24.53</v>
      </c>
      <c r="V408" s="55">
        <v>24.53</v>
      </c>
      <c r="W408" s="55">
        <v>24.53</v>
      </c>
      <c r="X408" s="55">
        <v>24.53</v>
      </c>
      <c r="Y408" s="55">
        <v>24.53</v>
      </c>
      <c r="Z408" s="147">
        <v>1.23</v>
      </c>
      <c r="AA408" s="147">
        <v>1.23</v>
      </c>
      <c r="AB408" s="147">
        <v>1.23</v>
      </c>
      <c r="AC408" s="147">
        <v>1.23</v>
      </c>
      <c r="AD408" s="147">
        <v>1.23</v>
      </c>
      <c r="AE408" s="147">
        <v>1.23</v>
      </c>
      <c r="AF408" s="147">
        <v>1.23</v>
      </c>
      <c r="AG408" s="147">
        <v>1.23</v>
      </c>
      <c r="AH408" s="147">
        <v>1.23</v>
      </c>
      <c r="AI408" s="147">
        <v>1.23</v>
      </c>
      <c r="AJ408" s="147">
        <v>1.23</v>
      </c>
      <c r="AK408" s="147">
        <v>1.23</v>
      </c>
      <c r="AL408" s="420">
        <v>1000</v>
      </c>
      <c r="AM408" s="431">
        <f t="shared" si="200"/>
        <v>1230</v>
      </c>
      <c r="AN408" s="385">
        <v>3000</v>
      </c>
      <c r="AO408" s="237">
        <f t="shared" si="202"/>
        <v>3690</v>
      </c>
      <c r="AP408" s="96">
        <v>7102</v>
      </c>
      <c r="AQ408" s="431">
        <f t="shared" si="201"/>
        <v>8735.4599999999991</v>
      </c>
      <c r="AR408" s="935">
        <v>0</v>
      </c>
      <c r="AS408" s="431">
        <f t="shared" si="203"/>
        <v>0</v>
      </c>
      <c r="AT408" s="385">
        <v>0</v>
      </c>
      <c r="AU408" s="431">
        <f t="shared" si="224"/>
        <v>0</v>
      </c>
      <c r="AV408" s="386">
        <v>0</v>
      </c>
      <c r="AW408" s="431">
        <f t="shared" si="205"/>
        <v>0</v>
      </c>
      <c r="AX408" s="386">
        <v>0</v>
      </c>
      <c r="AY408" s="431">
        <f t="shared" si="206"/>
        <v>0</v>
      </c>
      <c r="AZ408" s="386">
        <v>0</v>
      </c>
      <c r="BA408" s="431">
        <f t="shared" si="210"/>
        <v>0</v>
      </c>
      <c r="BB408" s="385">
        <v>0</v>
      </c>
      <c r="BC408" s="431">
        <f t="shared" si="211"/>
        <v>0</v>
      </c>
      <c r="BD408" s="386">
        <v>0</v>
      </c>
      <c r="BE408" s="431">
        <f t="shared" si="207"/>
        <v>0</v>
      </c>
      <c r="BF408" s="386">
        <v>0</v>
      </c>
      <c r="BG408" s="431">
        <f t="shared" si="208"/>
        <v>0</v>
      </c>
      <c r="BH408" s="385">
        <v>0</v>
      </c>
      <c r="BI408" s="445">
        <f t="shared" si="209"/>
        <v>0</v>
      </c>
      <c r="BJ408" s="77" t="s">
        <v>1418</v>
      </c>
      <c r="BK408" s="599" t="s">
        <v>1185</v>
      </c>
      <c r="BL408" s="599" t="s">
        <v>1186</v>
      </c>
      <c r="BM408" s="306" t="s">
        <v>1418</v>
      </c>
    </row>
    <row r="409" spans="1:67" ht="14.25" customHeight="1">
      <c r="A409" s="493" t="s">
        <v>1623</v>
      </c>
      <c r="B409" s="130" t="s">
        <v>746</v>
      </c>
      <c r="C409" s="610" t="s">
        <v>87</v>
      </c>
      <c r="D409" s="549" t="s">
        <v>1883</v>
      </c>
      <c r="E409" s="550" t="s">
        <v>1883</v>
      </c>
      <c r="F409" s="966"/>
      <c r="G409" s="157">
        <v>2025</v>
      </c>
      <c r="H409" s="176" t="s">
        <v>1886</v>
      </c>
      <c r="I409" s="176" t="s">
        <v>1884</v>
      </c>
      <c r="J409" s="330" t="s">
        <v>1885</v>
      </c>
      <c r="K409" s="176" t="s">
        <v>218</v>
      </c>
      <c r="L409" s="176" t="s">
        <v>1188</v>
      </c>
      <c r="M409" s="327" t="s">
        <v>1189</v>
      </c>
      <c r="N409" s="55">
        <v>24.53</v>
      </c>
      <c r="O409" s="55">
        <v>24.53</v>
      </c>
      <c r="P409" s="55">
        <v>24.53</v>
      </c>
      <c r="Q409" s="55">
        <v>24.53</v>
      </c>
      <c r="R409" s="55">
        <v>24.53</v>
      </c>
      <c r="S409" s="55">
        <v>24.53</v>
      </c>
      <c r="T409" s="55">
        <v>24.53</v>
      </c>
      <c r="U409" s="55">
        <v>24.53</v>
      </c>
      <c r="V409" s="55">
        <v>24.53</v>
      </c>
      <c r="W409" s="55">
        <v>24.53</v>
      </c>
      <c r="X409" s="55">
        <v>24.53</v>
      </c>
      <c r="Y409" s="55">
        <v>24.53</v>
      </c>
      <c r="Z409" s="147">
        <v>1.23</v>
      </c>
      <c r="AA409" s="147">
        <v>1.23</v>
      </c>
      <c r="AB409" s="147">
        <v>1.23</v>
      </c>
      <c r="AC409" s="147">
        <v>1.23</v>
      </c>
      <c r="AD409" s="147">
        <v>1.23</v>
      </c>
      <c r="AE409" s="147">
        <v>1.23</v>
      </c>
      <c r="AF409" s="147">
        <v>1.23</v>
      </c>
      <c r="AG409" s="147">
        <v>1.23</v>
      </c>
      <c r="AH409" s="147">
        <v>1.23</v>
      </c>
      <c r="AI409" s="147">
        <v>1.23</v>
      </c>
      <c r="AJ409" s="147">
        <v>1.23</v>
      </c>
      <c r="AK409" s="147">
        <v>1.23</v>
      </c>
      <c r="AL409" s="420">
        <v>0</v>
      </c>
      <c r="AM409" s="431">
        <f t="shared" si="200"/>
        <v>0</v>
      </c>
      <c r="AN409" s="385">
        <v>1000</v>
      </c>
      <c r="AO409" s="237">
        <f t="shared" si="202"/>
        <v>1230</v>
      </c>
      <c r="AP409" s="96">
        <v>0</v>
      </c>
      <c r="AQ409" s="431">
        <f t="shared" si="201"/>
        <v>0</v>
      </c>
      <c r="AR409" s="935">
        <v>0</v>
      </c>
      <c r="AS409" s="431">
        <f t="shared" si="203"/>
        <v>0</v>
      </c>
      <c r="AT409" s="385">
        <v>0</v>
      </c>
      <c r="AU409" s="431">
        <f t="shared" si="224"/>
        <v>0</v>
      </c>
      <c r="AV409" s="386">
        <v>0</v>
      </c>
      <c r="AW409" s="431">
        <f t="shared" si="205"/>
        <v>0</v>
      </c>
      <c r="AX409" s="386">
        <v>1000</v>
      </c>
      <c r="AY409" s="431">
        <f t="shared" si="206"/>
        <v>1230</v>
      </c>
      <c r="AZ409" s="386">
        <v>0</v>
      </c>
      <c r="BA409" s="431">
        <f t="shared" si="210"/>
        <v>0</v>
      </c>
      <c r="BB409" s="385">
        <v>0</v>
      </c>
      <c r="BC409" s="431">
        <f t="shared" si="211"/>
        <v>0</v>
      </c>
      <c r="BD409" s="386">
        <v>0</v>
      </c>
      <c r="BE409" s="431">
        <f t="shared" si="207"/>
        <v>0</v>
      </c>
      <c r="BF409" s="386">
        <v>1000</v>
      </c>
      <c r="BG409" s="431">
        <f t="shared" si="208"/>
        <v>1230</v>
      </c>
      <c r="BH409" s="385">
        <v>0</v>
      </c>
      <c r="BI409" s="445">
        <f t="shared" si="209"/>
        <v>0</v>
      </c>
      <c r="BJ409" s="77" t="s">
        <v>1419</v>
      </c>
      <c r="BK409" s="599" t="s">
        <v>1185</v>
      </c>
      <c r="BL409" s="599" t="s">
        <v>1194</v>
      </c>
      <c r="BM409" s="306" t="s">
        <v>1419</v>
      </c>
    </row>
    <row r="410" spans="1:67" ht="14.25" customHeight="1">
      <c r="A410" s="498" t="s">
        <v>1623</v>
      </c>
      <c r="B410" s="130" t="s">
        <v>746</v>
      </c>
      <c r="C410" s="610" t="s">
        <v>87</v>
      </c>
      <c r="D410" s="549" t="s">
        <v>1883</v>
      </c>
      <c r="E410" s="550" t="s">
        <v>1883</v>
      </c>
      <c r="F410" s="966"/>
      <c r="G410" s="157">
        <v>2025</v>
      </c>
      <c r="H410" s="176" t="s">
        <v>1886</v>
      </c>
      <c r="I410" s="176" t="s">
        <v>1884</v>
      </c>
      <c r="J410" s="330" t="s">
        <v>1885</v>
      </c>
      <c r="K410" s="176" t="s">
        <v>218</v>
      </c>
      <c r="L410" s="176" t="s">
        <v>1188</v>
      </c>
      <c r="M410" s="327" t="s">
        <v>1189</v>
      </c>
      <c r="N410" s="55">
        <v>24.53</v>
      </c>
      <c r="O410" s="55">
        <v>24.53</v>
      </c>
      <c r="P410" s="55">
        <v>24.53</v>
      </c>
      <c r="Q410" s="55">
        <v>24.53</v>
      </c>
      <c r="R410" s="55">
        <v>24.53</v>
      </c>
      <c r="S410" s="55">
        <v>24.53</v>
      </c>
      <c r="T410" s="55">
        <v>24.53</v>
      </c>
      <c r="U410" s="55">
        <v>24.53</v>
      </c>
      <c r="V410" s="55">
        <v>24.53</v>
      </c>
      <c r="W410" s="55">
        <v>24.53</v>
      </c>
      <c r="X410" s="55">
        <v>24.53</v>
      </c>
      <c r="Y410" s="55">
        <v>24.53</v>
      </c>
      <c r="Z410" s="147">
        <v>1.23</v>
      </c>
      <c r="AA410" s="147">
        <v>1.23</v>
      </c>
      <c r="AB410" s="147">
        <v>1.23</v>
      </c>
      <c r="AC410" s="147">
        <v>1.23</v>
      </c>
      <c r="AD410" s="147">
        <v>1.23</v>
      </c>
      <c r="AE410" s="147">
        <v>1.23</v>
      </c>
      <c r="AF410" s="147">
        <v>1.23</v>
      </c>
      <c r="AG410" s="147">
        <v>1.23</v>
      </c>
      <c r="AH410" s="147">
        <v>1.23</v>
      </c>
      <c r="AI410" s="147">
        <v>1.23</v>
      </c>
      <c r="AJ410" s="147">
        <v>1.23</v>
      </c>
      <c r="AK410" s="147">
        <v>1.23</v>
      </c>
      <c r="AL410" s="420">
        <v>0</v>
      </c>
      <c r="AM410" s="431">
        <f t="shared" si="200"/>
        <v>0</v>
      </c>
      <c r="AN410" s="385">
        <v>0</v>
      </c>
      <c r="AO410" s="237">
        <f t="shared" si="202"/>
        <v>0</v>
      </c>
      <c r="AP410" s="96">
        <v>0</v>
      </c>
      <c r="AQ410" s="431">
        <f t="shared" si="201"/>
        <v>0</v>
      </c>
      <c r="AR410" s="935">
        <v>1000</v>
      </c>
      <c r="AS410" s="431">
        <f t="shared" si="203"/>
        <v>1230</v>
      </c>
      <c r="AT410" s="385">
        <v>1000</v>
      </c>
      <c r="AU410" s="431">
        <f t="shared" si="224"/>
        <v>1230</v>
      </c>
      <c r="AV410" s="386">
        <v>0</v>
      </c>
      <c r="AW410" s="431">
        <f t="shared" si="205"/>
        <v>0</v>
      </c>
      <c r="AX410" s="386">
        <v>0</v>
      </c>
      <c r="AY410" s="431">
        <f t="shared" si="206"/>
        <v>0</v>
      </c>
      <c r="AZ410" s="386">
        <v>0</v>
      </c>
      <c r="BA410" s="431">
        <f t="shared" si="210"/>
        <v>0</v>
      </c>
      <c r="BB410" s="385">
        <v>0</v>
      </c>
      <c r="BC410" s="431">
        <f t="shared" si="211"/>
        <v>0</v>
      </c>
      <c r="BD410" s="386">
        <v>0</v>
      </c>
      <c r="BE410" s="431">
        <f t="shared" si="207"/>
        <v>0</v>
      </c>
      <c r="BF410" s="386">
        <v>0</v>
      </c>
      <c r="BG410" s="431">
        <f t="shared" si="208"/>
        <v>0</v>
      </c>
      <c r="BH410" s="385">
        <v>0</v>
      </c>
      <c r="BI410" s="445">
        <f t="shared" si="209"/>
        <v>0</v>
      </c>
      <c r="BJ410" s="77" t="s">
        <v>1420</v>
      </c>
      <c r="BK410" s="599" t="s">
        <v>1197</v>
      </c>
      <c r="BL410" s="715" t="s">
        <v>1191</v>
      </c>
      <c r="BM410" s="306" t="s">
        <v>1420</v>
      </c>
    </row>
    <row r="411" spans="1:67" ht="14.25" customHeight="1">
      <c r="A411" s="493" t="s">
        <v>1623</v>
      </c>
      <c r="B411" s="130" t="s">
        <v>746</v>
      </c>
      <c r="C411" s="610" t="s">
        <v>87</v>
      </c>
      <c r="D411" s="549" t="s">
        <v>1883</v>
      </c>
      <c r="E411" s="550" t="s">
        <v>1883</v>
      </c>
      <c r="F411" s="966"/>
      <c r="G411" s="157">
        <v>2025</v>
      </c>
      <c r="H411" s="176" t="s">
        <v>1886</v>
      </c>
      <c r="I411" s="176" t="s">
        <v>1884</v>
      </c>
      <c r="J411" s="330" t="s">
        <v>1885</v>
      </c>
      <c r="K411" s="176" t="s">
        <v>218</v>
      </c>
      <c r="L411" s="176" t="s">
        <v>1182</v>
      </c>
      <c r="M411" s="327" t="s">
        <v>1183</v>
      </c>
      <c r="N411" s="55">
        <v>24.53</v>
      </c>
      <c r="O411" s="55">
        <v>24.53</v>
      </c>
      <c r="P411" s="55">
        <v>24.53</v>
      </c>
      <c r="Q411" s="55">
        <v>24.53</v>
      </c>
      <c r="R411" s="55">
        <v>24.53</v>
      </c>
      <c r="S411" s="55">
        <v>24.53</v>
      </c>
      <c r="T411" s="55">
        <v>24.53</v>
      </c>
      <c r="U411" s="55">
        <v>24.53</v>
      </c>
      <c r="V411" s="55">
        <v>24.53</v>
      </c>
      <c r="W411" s="55">
        <v>24.53</v>
      </c>
      <c r="X411" s="55">
        <v>24.53</v>
      </c>
      <c r="Y411" s="55">
        <v>24.53</v>
      </c>
      <c r="Z411" s="147">
        <v>1.23</v>
      </c>
      <c r="AA411" s="147">
        <v>1.23</v>
      </c>
      <c r="AB411" s="147">
        <v>1.23</v>
      </c>
      <c r="AC411" s="147">
        <v>1.23</v>
      </c>
      <c r="AD411" s="147">
        <v>1.23</v>
      </c>
      <c r="AE411" s="147">
        <v>1.23</v>
      </c>
      <c r="AF411" s="147">
        <v>1.23</v>
      </c>
      <c r="AG411" s="147">
        <v>1.23</v>
      </c>
      <c r="AH411" s="147">
        <v>1.23</v>
      </c>
      <c r="AI411" s="147">
        <v>1.23</v>
      </c>
      <c r="AJ411" s="147">
        <v>1.23</v>
      </c>
      <c r="AK411" s="147">
        <v>1.23</v>
      </c>
      <c r="AL411" s="420">
        <v>4428</v>
      </c>
      <c r="AM411" s="431">
        <f t="shared" si="200"/>
        <v>5446.44</v>
      </c>
      <c r="AN411" s="385">
        <v>1000</v>
      </c>
      <c r="AO411" s="237">
        <f t="shared" si="202"/>
        <v>1230</v>
      </c>
      <c r="AP411" s="96">
        <v>3240</v>
      </c>
      <c r="AQ411" s="431">
        <f t="shared" si="201"/>
        <v>3985.2</v>
      </c>
      <c r="AR411" s="935">
        <v>11178</v>
      </c>
      <c r="AS411" s="431">
        <f t="shared" si="203"/>
        <v>13748.94</v>
      </c>
      <c r="AT411" s="385">
        <v>0</v>
      </c>
      <c r="AU411" s="431">
        <f t="shared" si="224"/>
        <v>0</v>
      </c>
      <c r="AV411" s="386">
        <v>0</v>
      </c>
      <c r="AW411" s="431">
        <f t="shared" si="205"/>
        <v>0</v>
      </c>
      <c r="AX411" s="386">
        <v>0</v>
      </c>
      <c r="AY411" s="431">
        <f t="shared" si="206"/>
        <v>0</v>
      </c>
      <c r="AZ411" s="386">
        <v>0</v>
      </c>
      <c r="BA411" s="431">
        <f t="shared" si="210"/>
        <v>0</v>
      </c>
      <c r="BB411" s="385">
        <v>0</v>
      </c>
      <c r="BC411" s="431">
        <f t="shared" si="211"/>
        <v>0</v>
      </c>
      <c r="BD411" s="386">
        <v>0</v>
      </c>
      <c r="BE411" s="431">
        <f t="shared" si="207"/>
        <v>0</v>
      </c>
      <c r="BF411" s="386">
        <v>0</v>
      </c>
      <c r="BG411" s="431">
        <f t="shared" si="208"/>
        <v>0</v>
      </c>
      <c r="BH411" s="385">
        <v>0</v>
      </c>
      <c r="BI411" s="445">
        <f t="shared" si="209"/>
        <v>0</v>
      </c>
      <c r="BJ411" s="77" t="s">
        <v>1421</v>
      </c>
      <c r="BK411" s="599" t="s">
        <v>1197</v>
      </c>
      <c r="BL411" s="599" t="s">
        <v>1186</v>
      </c>
      <c r="BM411" s="306" t="s">
        <v>1421</v>
      </c>
    </row>
    <row r="412" spans="1:67" ht="14.25" customHeight="1">
      <c r="A412" s="493" t="s">
        <v>1623</v>
      </c>
      <c r="B412" s="130" t="s">
        <v>746</v>
      </c>
      <c r="C412" s="610" t="s">
        <v>87</v>
      </c>
      <c r="D412" s="549" t="s">
        <v>1883</v>
      </c>
      <c r="E412" s="550" t="s">
        <v>1883</v>
      </c>
      <c r="F412" s="966"/>
      <c r="G412" s="157">
        <v>2025</v>
      </c>
      <c r="H412" s="176" t="s">
        <v>1886</v>
      </c>
      <c r="I412" s="176" t="s">
        <v>1884</v>
      </c>
      <c r="J412" s="330" t="s">
        <v>1885</v>
      </c>
      <c r="K412" s="176" t="s">
        <v>218</v>
      </c>
      <c r="L412" s="176" t="s">
        <v>1188</v>
      </c>
      <c r="M412" s="327" t="s">
        <v>1189</v>
      </c>
      <c r="N412" s="55">
        <v>24.53</v>
      </c>
      <c r="O412" s="55">
        <v>24.53</v>
      </c>
      <c r="P412" s="55">
        <v>24.53</v>
      </c>
      <c r="Q412" s="55">
        <v>24.53</v>
      </c>
      <c r="R412" s="55">
        <v>24.53</v>
      </c>
      <c r="S412" s="55">
        <v>24.53</v>
      </c>
      <c r="T412" s="55">
        <v>24.53</v>
      </c>
      <c r="U412" s="55">
        <v>24.53</v>
      </c>
      <c r="V412" s="55">
        <v>24.53</v>
      </c>
      <c r="W412" s="55">
        <v>24.53</v>
      </c>
      <c r="X412" s="55">
        <v>24.53</v>
      </c>
      <c r="Y412" s="55">
        <v>24.53</v>
      </c>
      <c r="Z412" s="147">
        <v>1.23</v>
      </c>
      <c r="AA412" s="147">
        <v>1.23</v>
      </c>
      <c r="AB412" s="147">
        <v>1.23</v>
      </c>
      <c r="AC412" s="147">
        <v>1.23</v>
      </c>
      <c r="AD412" s="147">
        <v>1.23</v>
      </c>
      <c r="AE412" s="147">
        <v>1.23</v>
      </c>
      <c r="AF412" s="147">
        <v>1.23</v>
      </c>
      <c r="AG412" s="147">
        <v>1.23</v>
      </c>
      <c r="AH412" s="147">
        <v>1.23</v>
      </c>
      <c r="AI412" s="147">
        <v>1.23</v>
      </c>
      <c r="AJ412" s="147">
        <v>1.23</v>
      </c>
      <c r="AK412" s="147">
        <v>1.23</v>
      </c>
      <c r="AL412" s="420">
        <v>0</v>
      </c>
      <c r="AM412" s="431">
        <f t="shared" si="200"/>
        <v>0</v>
      </c>
      <c r="AN412" s="385">
        <v>1000</v>
      </c>
      <c r="AO412" s="237">
        <f t="shared" si="202"/>
        <v>1230</v>
      </c>
      <c r="AP412" s="96">
        <v>0</v>
      </c>
      <c r="AQ412" s="431">
        <f t="shared" si="201"/>
        <v>0</v>
      </c>
      <c r="AR412" s="935">
        <v>1000</v>
      </c>
      <c r="AS412" s="431">
        <f t="shared" si="203"/>
        <v>1230</v>
      </c>
      <c r="AT412" s="385">
        <v>0</v>
      </c>
      <c r="AU412" s="431">
        <f t="shared" si="224"/>
        <v>0</v>
      </c>
      <c r="AV412" s="386">
        <v>1000</v>
      </c>
      <c r="AW412" s="431">
        <f t="shared" si="205"/>
        <v>1230</v>
      </c>
      <c r="AX412" s="386">
        <v>0</v>
      </c>
      <c r="AY412" s="431">
        <f t="shared" si="206"/>
        <v>0</v>
      </c>
      <c r="AZ412" s="386">
        <v>1000</v>
      </c>
      <c r="BA412" s="431">
        <f t="shared" si="210"/>
        <v>1230</v>
      </c>
      <c r="BB412" s="385">
        <v>1000</v>
      </c>
      <c r="BC412" s="431">
        <f t="shared" si="211"/>
        <v>1230</v>
      </c>
      <c r="BD412" s="386">
        <v>1000</v>
      </c>
      <c r="BE412" s="431">
        <f t="shared" si="207"/>
        <v>1230</v>
      </c>
      <c r="BF412" s="386">
        <v>0</v>
      </c>
      <c r="BG412" s="431">
        <f t="shared" si="208"/>
        <v>0</v>
      </c>
      <c r="BH412" s="385">
        <v>1000</v>
      </c>
      <c r="BI412" s="445">
        <f t="shared" si="209"/>
        <v>1230</v>
      </c>
      <c r="BJ412" s="77" t="s">
        <v>1423</v>
      </c>
      <c r="BK412" s="599" t="s">
        <v>1197</v>
      </c>
      <c r="BL412" s="599" t="s">
        <v>1194</v>
      </c>
      <c r="BM412" s="306" t="s">
        <v>1887</v>
      </c>
    </row>
    <row r="413" spans="1:67" ht="14.25" customHeight="1">
      <c r="A413" s="493" t="s">
        <v>1623</v>
      </c>
      <c r="B413" s="130" t="s">
        <v>805</v>
      </c>
      <c r="C413" s="610" t="s">
        <v>87</v>
      </c>
      <c r="D413" s="549" t="s">
        <v>1883</v>
      </c>
      <c r="E413" s="550" t="s">
        <v>1883</v>
      </c>
      <c r="F413" s="966"/>
      <c r="G413" s="157">
        <v>2025</v>
      </c>
      <c r="H413" s="176" t="s">
        <v>1888</v>
      </c>
      <c r="I413" s="176" t="s">
        <v>174</v>
      </c>
      <c r="J413" s="330" t="s">
        <v>1885</v>
      </c>
      <c r="K413" s="176" t="s">
        <v>218</v>
      </c>
      <c r="L413" s="176" t="s">
        <v>1188</v>
      </c>
      <c r="M413" s="327" t="s">
        <v>1189</v>
      </c>
      <c r="N413" s="55">
        <v>12.75</v>
      </c>
      <c r="O413" s="55">
        <v>12.75</v>
      </c>
      <c r="P413" s="55">
        <v>12.75</v>
      </c>
      <c r="Q413" s="55">
        <v>12.75</v>
      </c>
      <c r="R413" s="55">
        <v>12.75</v>
      </c>
      <c r="S413" s="55">
        <v>12.75</v>
      </c>
      <c r="T413" s="55">
        <v>12.75</v>
      </c>
      <c r="U413" s="55">
        <v>12.75</v>
      </c>
      <c r="V413" s="55">
        <v>12.75</v>
      </c>
      <c r="W413" s="55">
        <v>12.75</v>
      </c>
      <c r="X413" s="55">
        <v>12.75</v>
      </c>
      <c r="Y413" s="55">
        <v>12.75</v>
      </c>
      <c r="Z413" s="147">
        <v>0.64</v>
      </c>
      <c r="AA413" s="147">
        <v>0.64</v>
      </c>
      <c r="AB413" s="147">
        <v>0.64</v>
      </c>
      <c r="AC413" s="147">
        <v>0.64</v>
      </c>
      <c r="AD413" s="147">
        <v>0.64</v>
      </c>
      <c r="AE413" s="147">
        <v>0.64</v>
      </c>
      <c r="AF413" s="147">
        <v>0.64</v>
      </c>
      <c r="AG413" s="147">
        <v>0.64</v>
      </c>
      <c r="AH413" s="147">
        <v>0.64</v>
      </c>
      <c r="AI413" s="147">
        <v>0.64</v>
      </c>
      <c r="AJ413" s="147">
        <v>0.64</v>
      </c>
      <c r="AK413" s="147">
        <v>0.64</v>
      </c>
      <c r="AL413" s="420">
        <v>0</v>
      </c>
      <c r="AM413" s="431">
        <f t="shared" si="200"/>
        <v>0</v>
      </c>
      <c r="AN413" s="385">
        <v>0</v>
      </c>
      <c r="AO413" s="237">
        <f t="shared" si="202"/>
        <v>0</v>
      </c>
      <c r="AP413" s="385">
        <v>0</v>
      </c>
      <c r="AQ413" s="431">
        <f t="shared" si="201"/>
        <v>0</v>
      </c>
      <c r="AR413" s="935">
        <v>0</v>
      </c>
      <c r="AS413" s="431">
        <f t="shared" si="203"/>
        <v>0</v>
      </c>
      <c r="AT413" s="385">
        <v>0</v>
      </c>
      <c r="AU413" s="431">
        <f t="shared" si="224"/>
        <v>0</v>
      </c>
      <c r="AV413" s="385">
        <v>0</v>
      </c>
      <c r="AW413" s="431">
        <f t="shared" si="205"/>
        <v>0</v>
      </c>
      <c r="AX413" s="385">
        <v>0</v>
      </c>
      <c r="AY413" s="431">
        <f t="shared" si="206"/>
        <v>0</v>
      </c>
      <c r="AZ413" s="385">
        <v>0</v>
      </c>
      <c r="BA413" s="431">
        <f t="shared" si="210"/>
        <v>0</v>
      </c>
      <c r="BB413" s="385">
        <v>0</v>
      </c>
      <c r="BC413" s="431">
        <f t="shared" si="211"/>
        <v>0</v>
      </c>
      <c r="BD413" s="385">
        <v>0</v>
      </c>
      <c r="BE413" s="431">
        <f t="shared" si="207"/>
        <v>0</v>
      </c>
      <c r="BF413" s="385">
        <v>0</v>
      </c>
      <c r="BG413" s="431">
        <f t="shared" si="208"/>
        <v>0</v>
      </c>
      <c r="BH413" s="385">
        <v>0</v>
      </c>
      <c r="BI413" s="445">
        <f t="shared" si="209"/>
        <v>0</v>
      </c>
      <c r="BJ413" s="77" t="s">
        <v>1425</v>
      </c>
      <c r="BK413" s="599" t="s">
        <v>1185</v>
      </c>
      <c r="BL413" s="306" t="s">
        <v>1191</v>
      </c>
      <c r="BM413" s="306" t="str">
        <f>BJ413</f>
        <v>BD5F4AA#ABA</v>
      </c>
      <c r="BO413" s="790"/>
    </row>
    <row r="414" spans="1:67" ht="14.25" customHeight="1">
      <c r="A414" s="493" t="s">
        <v>1623</v>
      </c>
      <c r="B414" s="130" t="s">
        <v>805</v>
      </c>
      <c r="C414" s="610" t="s">
        <v>87</v>
      </c>
      <c r="D414" s="549" t="s">
        <v>1883</v>
      </c>
      <c r="E414" s="550" t="s">
        <v>1883</v>
      </c>
      <c r="F414" s="966"/>
      <c r="G414" s="157">
        <v>2025</v>
      </c>
      <c r="H414" s="176" t="s">
        <v>1888</v>
      </c>
      <c r="I414" s="176" t="s">
        <v>174</v>
      </c>
      <c r="J414" s="330" t="s">
        <v>1885</v>
      </c>
      <c r="K414" s="176" t="s">
        <v>218</v>
      </c>
      <c r="L414" s="176" t="s">
        <v>1182</v>
      </c>
      <c r="M414" s="327" t="s">
        <v>1760</v>
      </c>
      <c r="N414" s="55">
        <v>12.75</v>
      </c>
      <c r="O414" s="55">
        <v>12.75</v>
      </c>
      <c r="P414" s="55">
        <v>12.75</v>
      </c>
      <c r="Q414" s="55">
        <v>12.75</v>
      </c>
      <c r="R414" s="55">
        <v>12.75</v>
      </c>
      <c r="S414" s="55">
        <v>12.75</v>
      </c>
      <c r="T414" s="55">
        <v>12.75</v>
      </c>
      <c r="U414" s="55">
        <v>12.75</v>
      </c>
      <c r="V414" s="55">
        <v>12.75</v>
      </c>
      <c r="W414" s="55">
        <v>12.75</v>
      </c>
      <c r="X414" s="55">
        <v>12.75</v>
      </c>
      <c r="Y414" s="55">
        <v>12.75</v>
      </c>
      <c r="Z414" s="147">
        <v>0.64</v>
      </c>
      <c r="AA414" s="147">
        <v>0.64</v>
      </c>
      <c r="AB414" s="147">
        <v>0.64</v>
      </c>
      <c r="AC414" s="147">
        <v>0.64</v>
      </c>
      <c r="AD414" s="147">
        <v>0.64</v>
      </c>
      <c r="AE414" s="147">
        <v>0.64</v>
      </c>
      <c r="AF414" s="147">
        <v>0.64</v>
      </c>
      <c r="AG414" s="147">
        <v>0.64</v>
      </c>
      <c r="AH414" s="147">
        <v>0.64</v>
      </c>
      <c r="AI414" s="147">
        <v>0.64</v>
      </c>
      <c r="AJ414" s="147">
        <v>0.64</v>
      </c>
      <c r="AK414" s="147">
        <v>0.64</v>
      </c>
      <c r="AL414" s="420">
        <v>2000</v>
      </c>
      <c r="AM414" s="431">
        <f t="shared" si="200"/>
        <v>1280</v>
      </c>
      <c r="AN414" s="385">
        <v>0</v>
      </c>
      <c r="AO414" s="237">
        <f t="shared" si="202"/>
        <v>0</v>
      </c>
      <c r="AP414" s="385">
        <v>2400</v>
      </c>
      <c r="AQ414" s="431">
        <f t="shared" si="201"/>
        <v>1536</v>
      </c>
      <c r="AR414" s="935">
        <v>0</v>
      </c>
      <c r="AS414" s="431">
        <f t="shared" si="203"/>
        <v>0</v>
      </c>
      <c r="AT414" s="385">
        <v>2400</v>
      </c>
      <c r="AU414" s="431">
        <f t="shared" si="224"/>
        <v>1536</v>
      </c>
      <c r="AV414" s="385">
        <v>0</v>
      </c>
      <c r="AW414" s="431">
        <f t="shared" si="205"/>
        <v>0</v>
      </c>
      <c r="AX414" s="385">
        <v>0</v>
      </c>
      <c r="AY414" s="431">
        <f t="shared" si="206"/>
        <v>0</v>
      </c>
      <c r="AZ414" s="385">
        <v>0</v>
      </c>
      <c r="BA414" s="431">
        <f t="shared" si="210"/>
        <v>0</v>
      </c>
      <c r="BB414" s="385">
        <v>0</v>
      </c>
      <c r="BC414" s="431">
        <f t="shared" si="211"/>
        <v>0</v>
      </c>
      <c r="BD414" s="385">
        <v>0</v>
      </c>
      <c r="BE414" s="431">
        <f t="shared" si="207"/>
        <v>0</v>
      </c>
      <c r="BF414" s="385">
        <v>0</v>
      </c>
      <c r="BG414" s="431">
        <f t="shared" si="208"/>
        <v>0</v>
      </c>
      <c r="BH414" s="385">
        <v>0</v>
      </c>
      <c r="BI414" s="445">
        <f t="shared" si="209"/>
        <v>0</v>
      </c>
      <c r="BJ414" s="77" t="s">
        <v>1427</v>
      </c>
      <c r="BK414" s="599" t="s">
        <v>1185</v>
      </c>
      <c r="BL414" s="306" t="s">
        <v>1186</v>
      </c>
      <c r="BM414" s="306" t="str">
        <f t="shared" ref="BM414:BM436" si="225">BJ414</f>
        <v>BD5F4AA#AC3</v>
      </c>
      <c r="BO414" s="790"/>
    </row>
    <row r="415" spans="1:67" ht="14.25" customHeight="1">
      <c r="A415" s="493" t="s">
        <v>1623</v>
      </c>
      <c r="B415" s="130" t="s">
        <v>805</v>
      </c>
      <c r="C415" s="610" t="s">
        <v>87</v>
      </c>
      <c r="D415" s="549" t="s">
        <v>1883</v>
      </c>
      <c r="E415" s="550" t="s">
        <v>1883</v>
      </c>
      <c r="F415" s="966"/>
      <c r="G415" s="157">
        <v>2025</v>
      </c>
      <c r="H415" s="176" t="s">
        <v>1888</v>
      </c>
      <c r="I415" s="176" t="s">
        <v>174</v>
      </c>
      <c r="J415" s="330" t="s">
        <v>1885</v>
      </c>
      <c r="K415" s="176" t="s">
        <v>218</v>
      </c>
      <c r="L415" s="176" t="s">
        <v>1188</v>
      </c>
      <c r="M415" s="327" t="s">
        <v>1189</v>
      </c>
      <c r="N415" s="55">
        <v>12.75</v>
      </c>
      <c r="O415" s="55">
        <v>12.75</v>
      </c>
      <c r="P415" s="55">
        <v>12.75</v>
      </c>
      <c r="Q415" s="55">
        <v>12.75</v>
      </c>
      <c r="R415" s="55">
        <v>12.75</v>
      </c>
      <c r="S415" s="55">
        <v>12.75</v>
      </c>
      <c r="T415" s="55">
        <v>12.75</v>
      </c>
      <c r="U415" s="55">
        <v>12.75</v>
      </c>
      <c r="V415" s="55">
        <v>12.75</v>
      </c>
      <c r="W415" s="55">
        <v>12.75</v>
      </c>
      <c r="X415" s="55">
        <v>12.75</v>
      </c>
      <c r="Y415" s="55">
        <v>12.75</v>
      </c>
      <c r="Z415" s="147">
        <v>0.64</v>
      </c>
      <c r="AA415" s="147">
        <v>0.64</v>
      </c>
      <c r="AB415" s="147">
        <v>0.64</v>
      </c>
      <c r="AC415" s="147">
        <v>0.64</v>
      </c>
      <c r="AD415" s="147">
        <v>0.64</v>
      </c>
      <c r="AE415" s="147">
        <v>0.64</v>
      </c>
      <c r="AF415" s="147">
        <v>0.64</v>
      </c>
      <c r="AG415" s="147">
        <v>0.64</v>
      </c>
      <c r="AH415" s="147">
        <v>0.64</v>
      </c>
      <c r="AI415" s="147">
        <v>0.64</v>
      </c>
      <c r="AJ415" s="147">
        <v>0.64</v>
      </c>
      <c r="AK415" s="147">
        <v>0.64</v>
      </c>
      <c r="AL415" s="420">
        <v>1200</v>
      </c>
      <c r="AM415" s="431">
        <f t="shared" si="200"/>
        <v>768</v>
      </c>
      <c r="AN415" s="385">
        <v>0</v>
      </c>
      <c r="AO415" s="237">
        <f t="shared" si="202"/>
        <v>0</v>
      </c>
      <c r="AP415" s="385">
        <v>0</v>
      </c>
      <c r="AQ415" s="431">
        <f t="shared" si="201"/>
        <v>0</v>
      </c>
      <c r="AR415" s="935">
        <v>0</v>
      </c>
      <c r="AS415" s="431">
        <f t="shared" si="203"/>
        <v>0</v>
      </c>
      <c r="AT415" s="385">
        <v>0</v>
      </c>
      <c r="AU415" s="431">
        <f t="shared" si="224"/>
        <v>0</v>
      </c>
      <c r="AV415" s="385">
        <v>0</v>
      </c>
      <c r="AW415" s="431">
        <f t="shared" si="205"/>
        <v>0</v>
      </c>
      <c r="AX415" s="385">
        <v>1000</v>
      </c>
      <c r="AY415" s="431">
        <f t="shared" si="206"/>
        <v>640</v>
      </c>
      <c r="AZ415" s="385">
        <v>1000</v>
      </c>
      <c r="BA415" s="431">
        <f t="shared" si="210"/>
        <v>640</v>
      </c>
      <c r="BB415" s="385">
        <v>1000</v>
      </c>
      <c r="BC415" s="431">
        <f t="shared" si="211"/>
        <v>640</v>
      </c>
      <c r="BD415" s="385">
        <v>1000</v>
      </c>
      <c r="BE415" s="431">
        <f t="shared" si="207"/>
        <v>640</v>
      </c>
      <c r="BF415" s="385">
        <v>0</v>
      </c>
      <c r="BG415" s="431">
        <f t="shared" si="208"/>
        <v>0</v>
      </c>
      <c r="BH415" s="385">
        <v>0</v>
      </c>
      <c r="BI415" s="445">
        <f t="shared" si="209"/>
        <v>0</v>
      </c>
      <c r="BJ415" s="77" t="s">
        <v>1428</v>
      </c>
      <c r="BK415" s="599" t="s">
        <v>1185</v>
      </c>
      <c r="BL415" s="306" t="s">
        <v>1194</v>
      </c>
      <c r="BM415" s="306" t="str">
        <f t="shared" si="225"/>
        <v>BD5F4AA#UUF</v>
      </c>
      <c r="BO415" s="790"/>
    </row>
    <row r="416" spans="1:67" ht="14.25" customHeight="1">
      <c r="A416" s="493" t="s">
        <v>1623</v>
      </c>
      <c r="B416" s="130" t="s">
        <v>805</v>
      </c>
      <c r="C416" s="610" t="s">
        <v>87</v>
      </c>
      <c r="D416" s="549" t="s">
        <v>1883</v>
      </c>
      <c r="E416" s="550" t="s">
        <v>1883</v>
      </c>
      <c r="F416" s="966"/>
      <c r="G416" s="157">
        <v>2025</v>
      </c>
      <c r="H416" s="176" t="s">
        <v>1888</v>
      </c>
      <c r="I416" s="176" t="s">
        <v>174</v>
      </c>
      <c r="J416" s="330" t="s">
        <v>1885</v>
      </c>
      <c r="K416" s="176" t="s">
        <v>218</v>
      </c>
      <c r="L416" s="176" t="s">
        <v>1182</v>
      </c>
      <c r="M416" s="327" t="s">
        <v>1760</v>
      </c>
      <c r="N416" s="55">
        <v>12.75</v>
      </c>
      <c r="O416" s="55">
        <v>12.75</v>
      </c>
      <c r="P416" s="55">
        <v>12.75</v>
      </c>
      <c r="Q416" s="55">
        <v>12.75</v>
      </c>
      <c r="R416" s="55">
        <v>12.75</v>
      </c>
      <c r="S416" s="55">
        <v>12.75</v>
      </c>
      <c r="T416" s="55">
        <v>12.75</v>
      </c>
      <c r="U416" s="55">
        <v>12.75</v>
      </c>
      <c r="V416" s="55">
        <v>12.75</v>
      </c>
      <c r="W416" s="55">
        <v>12.75</v>
      </c>
      <c r="X416" s="55">
        <v>12.75</v>
      </c>
      <c r="Y416" s="55">
        <v>12.75</v>
      </c>
      <c r="Z416" s="147">
        <v>0.64</v>
      </c>
      <c r="AA416" s="147">
        <v>0.64</v>
      </c>
      <c r="AB416" s="147">
        <v>0.64</v>
      </c>
      <c r="AC416" s="147">
        <v>0.64</v>
      </c>
      <c r="AD416" s="147">
        <v>0.64</v>
      </c>
      <c r="AE416" s="147">
        <v>0.64</v>
      </c>
      <c r="AF416" s="147">
        <v>0.64</v>
      </c>
      <c r="AG416" s="147">
        <v>0.64</v>
      </c>
      <c r="AH416" s="147">
        <v>0.64</v>
      </c>
      <c r="AI416" s="147">
        <v>0.64</v>
      </c>
      <c r="AJ416" s="147">
        <v>0.64</v>
      </c>
      <c r="AK416" s="147">
        <v>0.64</v>
      </c>
      <c r="AL416" s="420">
        <v>2000</v>
      </c>
      <c r="AM416" s="431">
        <f t="shared" si="200"/>
        <v>1280</v>
      </c>
      <c r="AN416" s="385">
        <v>0</v>
      </c>
      <c r="AO416" s="237">
        <f t="shared" si="202"/>
        <v>0</v>
      </c>
      <c r="AP416" s="385">
        <v>1200</v>
      </c>
      <c r="AQ416" s="431">
        <f t="shared" si="201"/>
        <v>768</v>
      </c>
      <c r="AR416" s="935">
        <v>0</v>
      </c>
      <c r="AS416" s="431">
        <f t="shared" si="203"/>
        <v>0</v>
      </c>
      <c r="AT416" s="385">
        <v>4000</v>
      </c>
      <c r="AU416" s="431">
        <f t="shared" si="224"/>
        <v>2560</v>
      </c>
      <c r="AV416" s="385">
        <v>0</v>
      </c>
      <c r="AW416" s="431">
        <f t="shared" si="205"/>
        <v>0</v>
      </c>
      <c r="AX416" s="385">
        <v>0</v>
      </c>
      <c r="AY416" s="431">
        <f t="shared" si="206"/>
        <v>0</v>
      </c>
      <c r="AZ416" s="385">
        <v>0</v>
      </c>
      <c r="BA416" s="431">
        <f t="shared" si="210"/>
        <v>0</v>
      </c>
      <c r="BB416" s="385">
        <v>0</v>
      </c>
      <c r="BC416" s="431">
        <f t="shared" si="211"/>
        <v>0</v>
      </c>
      <c r="BD416" s="385">
        <v>0</v>
      </c>
      <c r="BE416" s="431">
        <f t="shared" si="207"/>
        <v>0</v>
      </c>
      <c r="BF416" s="385">
        <v>0</v>
      </c>
      <c r="BG416" s="431">
        <f t="shared" si="208"/>
        <v>0</v>
      </c>
      <c r="BH416" s="385">
        <v>0</v>
      </c>
      <c r="BI416" s="445">
        <f t="shared" si="209"/>
        <v>0</v>
      </c>
      <c r="BJ416" s="77" t="s">
        <v>1429</v>
      </c>
      <c r="BK416" s="599" t="s">
        <v>1197</v>
      </c>
      <c r="BL416" s="306" t="s">
        <v>1186</v>
      </c>
      <c r="BM416" s="306" t="str">
        <f t="shared" si="225"/>
        <v>BD5F5UT#AC3</v>
      </c>
      <c r="BO416" s="790"/>
    </row>
    <row r="417" spans="1:67" ht="14.25" customHeight="1">
      <c r="A417" s="493" t="s">
        <v>1623</v>
      </c>
      <c r="B417" s="130" t="s">
        <v>805</v>
      </c>
      <c r="C417" s="610" t="s">
        <v>87</v>
      </c>
      <c r="D417" s="549" t="s">
        <v>1883</v>
      </c>
      <c r="E417" s="550" t="s">
        <v>1883</v>
      </c>
      <c r="F417" s="966"/>
      <c r="G417" s="157">
        <v>2025</v>
      </c>
      <c r="H417" s="176" t="s">
        <v>1888</v>
      </c>
      <c r="I417" s="176" t="s">
        <v>174</v>
      </c>
      <c r="J417" s="330" t="s">
        <v>1885</v>
      </c>
      <c r="K417" s="176" t="s">
        <v>218</v>
      </c>
      <c r="L417" s="176" t="s">
        <v>1188</v>
      </c>
      <c r="M417" s="327" t="s">
        <v>1189</v>
      </c>
      <c r="N417" s="55">
        <v>12.75</v>
      </c>
      <c r="O417" s="55">
        <v>12.75</v>
      </c>
      <c r="P417" s="55">
        <v>12.75</v>
      </c>
      <c r="Q417" s="55">
        <v>12.75</v>
      </c>
      <c r="R417" s="55">
        <v>12.75</v>
      </c>
      <c r="S417" s="55">
        <v>12.75</v>
      </c>
      <c r="T417" s="55">
        <v>12.75</v>
      </c>
      <c r="U417" s="55">
        <v>12.75</v>
      </c>
      <c r="V417" s="55">
        <v>12.75</v>
      </c>
      <c r="W417" s="55">
        <v>12.75</v>
      </c>
      <c r="X417" s="55">
        <v>12.75</v>
      </c>
      <c r="Y417" s="55">
        <v>12.75</v>
      </c>
      <c r="Z417" s="147">
        <v>0.64</v>
      </c>
      <c r="AA417" s="147">
        <v>0.64</v>
      </c>
      <c r="AB417" s="147">
        <v>0.64</v>
      </c>
      <c r="AC417" s="147">
        <v>0.64</v>
      </c>
      <c r="AD417" s="147">
        <v>0.64</v>
      </c>
      <c r="AE417" s="147">
        <v>0.64</v>
      </c>
      <c r="AF417" s="147">
        <v>0.64</v>
      </c>
      <c r="AG417" s="147">
        <v>0.64</v>
      </c>
      <c r="AH417" s="147">
        <v>0.64</v>
      </c>
      <c r="AI417" s="147">
        <v>0.64</v>
      </c>
      <c r="AJ417" s="147">
        <v>0.64</v>
      </c>
      <c r="AK417" s="147">
        <v>0.64</v>
      </c>
      <c r="AL417" s="420">
        <v>1200</v>
      </c>
      <c r="AM417" s="431">
        <f t="shared" si="200"/>
        <v>768</v>
      </c>
      <c r="AN417" s="385">
        <v>0</v>
      </c>
      <c r="AO417" s="237">
        <f t="shared" si="202"/>
        <v>0</v>
      </c>
      <c r="AP417" s="385">
        <v>0</v>
      </c>
      <c r="AQ417" s="431">
        <f t="shared" si="201"/>
        <v>0</v>
      </c>
      <c r="AR417" s="935">
        <v>0</v>
      </c>
      <c r="AS417" s="431">
        <f t="shared" si="203"/>
        <v>0</v>
      </c>
      <c r="AT417" s="385">
        <v>0</v>
      </c>
      <c r="AU417" s="431">
        <f t="shared" si="224"/>
        <v>0</v>
      </c>
      <c r="AV417" s="385">
        <v>0</v>
      </c>
      <c r="AW417" s="431">
        <f t="shared" si="205"/>
        <v>0</v>
      </c>
      <c r="AX417" s="385">
        <v>0</v>
      </c>
      <c r="AY417" s="431">
        <f t="shared" si="206"/>
        <v>0</v>
      </c>
      <c r="AZ417" s="385">
        <v>0</v>
      </c>
      <c r="BA417" s="431">
        <f t="shared" si="210"/>
        <v>0</v>
      </c>
      <c r="BB417" s="385">
        <v>0</v>
      </c>
      <c r="BC417" s="431">
        <f t="shared" si="211"/>
        <v>0</v>
      </c>
      <c r="BD417" s="385">
        <v>0</v>
      </c>
      <c r="BE417" s="431">
        <f t="shared" si="207"/>
        <v>0</v>
      </c>
      <c r="BF417" s="385">
        <v>0</v>
      </c>
      <c r="BG417" s="431">
        <f t="shared" si="208"/>
        <v>0</v>
      </c>
      <c r="BH417" s="385">
        <v>0</v>
      </c>
      <c r="BI417" s="445">
        <f t="shared" si="209"/>
        <v>0</v>
      </c>
      <c r="BJ417" s="77" t="s">
        <v>1430</v>
      </c>
      <c r="BK417" s="599" t="s">
        <v>1197</v>
      </c>
      <c r="BL417" s="306" t="s">
        <v>1194</v>
      </c>
      <c r="BM417" s="306" t="str">
        <f t="shared" si="225"/>
        <v>BD5F5UT#UUF</v>
      </c>
      <c r="BO417" s="790"/>
    </row>
    <row r="418" spans="1:67" ht="14.25" customHeight="1">
      <c r="A418" s="493" t="s">
        <v>1623</v>
      </c>
      <c r="B418" s="130" t="s">
        <v>805</v>
      </c>
      <c r="C418" s="610" t="s">
        <v>87</v>
      </c>
      <c r="D418" s="549" t="s">
        <v>1883</v>
      </c>
      <c r="E418" s="550" t="s">
        <v>1883</v>
      </c>
      <c r="F418" s="966"/>
      <c r="G418" s="157">
        <v>2025</v>
      </c>
      <c r="H418" s="176" t="s">
        <v>1889</v>
      </c>
      <c r="I418" s="176" t="s">
        <v>1755</v>
      </c>
      <c r="J418" s="330" t="s">
        <v>1885</v>
      </c>
      <c r="K418" s="176" t="s">
        <v>218</v>
      </c>
      <c r="L418" s="176" t="s">
        <v>1188</v>
      </c>
      <c r="M418" s="327" t="s">
        <v>1189</v>
      </c>
      <c r="N418" s="55">
        <v>19.79</v>
      </c>
      <c r="O418" s="55">
        <v>19.79</v>
      </c>
      <c r="P418" s="55">
        <v>19.79</v>
      </c>
      <c r="Q418" s="55">
        <v>19.79</v>
      </c>
      <c r="R418" s="55">
        <v>19.79</v>
      </c>
      <c r="S418" s="55">
        <v>19.79</v>
      </c>
      <c r="T418" s="55">
        <v>19.79</v>
      </c>
      <c r="U418" s="55">
        <v>19.79</v>
      </c>
      <c r="V418" s="55">
        <v>19.79</v>
      </c>
      <c r="W418" s="55">
        <v>19.79</v>
      </c>
      <c r="X418" s="55">
        <v>19.79</v>
      </c>
      <c r="Y418" s="55">
        <v>19.79</v>
      </c>
      <c r="Z418" s="147">
        <v>0.99</v>
      </c>
      <c r="AA418" s="147">
        <v>0.99</v>
      </c>
      <c r="AB418" s="147">
        <v>0.99</v>
      </c>
      <c r="AC418" s="147">
        <v>0.99</v>
      </c>
      <c r="AD418" s="147">
        <v>0.99</v>
      </c>
      <c r="AE418" s="147">
        <v>0.99</v>
      </c>
      <c r="AF418" s="147">
        <v>0.99</v>
      </c>
      <c r="AG418" s="147">
        <v>0.99</v>
      </c>
      <c r="AH418" s="147">
        <v>0.99</v>
      </c>
      <c r="AI418" s="147">
        <v>0.99</v>
      </c>
      <c r="AJ418" s="147">
        <v>0.99</v>
      </c>
      <c r="AK418" s="147">
        <v>0.99</v>
      </c>
      <c r="AL418" s="420">
        <v>0</v>
      </c>
      <c r="AM418" s="431">
        <f t="shared" si="200"/>
        <v>0</v>
      </c>
      <c r="AN418" s="385">
        <v>0</v>
      </c>
      <c r="AO418" s="237">
        <f t="shared" si="202"/>
        <v>0</v>
      </c>
      <c r="AP418" s="385">
        <v>1260</v>
      </c>
      <c r="AQ418" s="431">
        <f t="shared" ref="AQ418:AQ437" si="226">AB418*AP418</f>
        <v>1247.4000000000001</v>
      </c>
      <c r="AR418" s="935">
        <v>0</v>
      </c>
      <c r="AS418" s="431">
        <f t="shared" si="203"/>
        <v>0</v>
      </c>
      <c r="AT418" s="385">
        <v>0</v>
      </c>
      <c r="AU418" s="431">
        <f t="shared" si="224"/>
        <v>0</v>
      </c>
      <c r="AV418" s="385">
        <v>1000</v>
      </c>
      <c r="AW418" s="431">
        <f t="shared" si="205"/>
        <v>990</v>
      </c>
      <c r="AX418" s="385">
        <v>1000</v>
      </c>
      <c r="AY418" s="431">
        <f t="shared" si="206"/>
        <v>990</v>
      </c>
      <c r="AZ418" s="385">
        <v>0</v>
      </c>
      <c r="BA418" s="431">
        <f t="shared" si="210"/>
        <v>0</v>
      </c>
      <c r="BB418" s="385">
        <v>1000</v>
      </c>
      <c r="BC418" s="431">
        <f t="shared" si="211"/>
        <v>990</v>
      </c>
      <c r="BD418" s="385">
        <v>1000</v>
      </c>
      <c r="BE418" s="431">
        <f t="shared" si="207"/>
        <v>990</v>
      </c>
      <c r="BF418" s="385">
        <v>0</v>
      </c>
      <c r="BG418" s="431">
        <f t="shared" si="208"/>
        <v>0</v>
      </c>
      <c r="BH418" s="385">
        <v>0</v>
      </c>
      <c r="BI418" s="445">
        <f t="shared" si="209"/>
        <v>0</v>
      </c>
      <c r="BJ418" s="77" t="s">
        <v>1432</v>
      </c>
      <c r="BK418" s="599" t="s">
        <v>1185</v>
      </c>
      <c r="BL418" s="306" t="s">
        <v>1191</v>
      </c>
      <c r="BM418" s="306" t="str">
        <f t="shared" si="225"/>
        <v>BE1P9AA#ABA</v>
      </c>
      <c r="BO418" s="790"/>
    </row>
    <row r="419" spans="1:67" ht="14.25" customHeight="1">
      <c r="A419" s="493" t="s">
        <v>1623</v>
      </c>
      <c r="B419" s="130" t="s">
        <v>805</v>
      </c>
      <c r="C419" s="610" t="s">
        <v>87</v>
      </c>
      <c r="D419" s="549" t="s">
        <v>1883</v>
      </c>
      <c r="E419" s="550" t="s">
        <v>1883</v>
      </c>
      <c r="F419" s="966"/>
      <c r="G419" s="157">
        <v>2025</v>
      </c>
      <c r="H419" s="176" t="s">
        <v>1889</v>
      </c>
      <c r="I419" s="176" t="s">
        <v>1755</v>
      </c>
      <c r="J419" s="330" t="s">
        <v>1885</v>
      </c>
      <c r="K419" s="176" t="s">
        <v>218</v>
      </c>
      <c r="L419" s="176" t="s">
        <v>1182</v>
      </c>
      <c r="M419" s="327" t="s">
        <v>1760</v>
      </c>
      <c r="N419" s="55">
        <v>19.79</v>
      </c>
      <c r="O419" s="55">
        <v>19.79</v>
      </c>
      <c r="P419" s="55">
        <v>19.79</v>
      </c>
      <c r="Q419" s="55">
        <v>19.79</v>
      </c>
      <c r="R419" s="55">
        <v>19.79</v>
      </c>
      <c r="S419" s="55">
        <v>19.79</v>
      </c>
      <c r="T419" s="55">
        <v>19.79</v>
      </c>
      <c r="U419" s="55">
        <v>19.79</v>
      </c>
      <c r="V419" s="55">
        <v>19.79</v>
      </c>
      <c r="W419" s="55">
        <v>19.79</v>
      </c>
      <c r="X419" s="55">
        <v>19.79</v>
      </c>
      <c r="Y419" s="55">
        <v>19.79</v>
      </c>
      <c r="Z419" s="147">
        <v>0.99</v>
      </c>
      <c r="AA419" s="147">
        <v>0.99</v>
      </c>
      <c r="AB419" s="147">
        <v>0.99</v>
      </c>
      <c r="AC419" s="147">
        <v>0.99</v>
      </c>
      <c r="AD419" s="147">
        <v>0.99</v>
      </c>
      <c r="AE419" s="147">
        <v>0.99</v>
      </c>
      <c r="AF419" s="147">
        <v>0.99</v>
      </c>
      <c r="AG419" s="147">
        <v>0.99</v>
      </c>
      <c r="AH419" s="147">
        <v>0.99</v>
      </c>
      <c r="AI419" s="147">
        <v>0.99</v>
      </c>
      <c r="AJ419" s="147">
        <v>0.99</v>
      </c>
      <c r="AK419" s="147">
        <v>0.99</v>
      </c>
      <c r="AL419" s="420">
        <v>2064</v>
      </c>
      <c r="AM419" s="431">
        <f t="shared" si="200"/>
        <v>2043.36</v>
      </c>
      <c r="AN419" s="385">
        <v>0</v>
      </c>
      <c r="AO419" s="237">
        <f t="shared" ref="AO419:AO437" si="227">AA419*AN419</f>
        <v>0</v>
      </c>
      <c r="AP419" s="385">
        <v>3780</v>
      </c>
      <c r="AQ419" s="431">
        <f t="shared" si="226"/>
        <v>3742.2</v>
      </c>
      <c r="AR419" s="935">
        <v>0</v>
      </c>
      <c r="AS419" s="431">
        <f t="shared" ref="AS419:AS437" si="228">AC419*AR419</f>
        <v>0</v>
      </c>
      <c r="AT419" s="385">
        <v>1260</v>
      </c>
      <c r="AU419" s="431">
        <f t="shared" si="224"/>
        <v>1247.4000000000001</v>
      </c>
      <c r="AV419" s="385">
        <v>1000</v>
      </c>
      <c r="AW419" s="431">
        <f t="shared" ref="AW419:AW437" si="229">AE419*AV419</f>
        <v>990</v>
      </c>
      <c r="AX419" s="385">
        <v>1000</v>
      </c>
      <c r="AY419" s="431">
        <f t="shared" ref="AY419:AY437" si="230">AF419*AX419</f>
        <v>990</v>
      </c>
      <c r="AZ419" s="385">
        <v>1000</v>
      </c>
      <c r="BA419" s="431">
        <f t="shared" si="210"/>
        <v>990</v>
      </c>
      <c r="BB419" s="385">
        <v>0</v>
      </c>
      <c r="BC419" s="431">
        <f t="shared" si="211"/>
        <v>0</v>
      </c>
      <c r="BD419" s="385">
        <v>1000</v>
      </c>
      <c r="BE419" s="431">
        <f t="shared" ref="BE419:BE437" si="231">AI419*BD419</f>
        <v>990</v>
      </c>
      <c r="BF419" s="385">
        <v>0</v>
      </c>
      <c r="BG419" s="431">
        <f t="shared" ref="BG419:BG437" si="232">AJ419*BF419</f>
        <v>0</v>
      </c>
      <c r="BH419" s="385">
        <v>0</v>
      </c>
      <c r="BI419" s="445">
        <f t="shared" ref="BI419:BI437" si="233">AK419*BH419</f>
        <v>0</v>
      </c>
      <c r="BJ419" s="77" t="s">
        <v>1434</v>
      </c>
      <c r="BK419" s="599" t="s">
        <v>1185</v>
      </c>
      <c r="BL419" s="306" t="s">
        <v>1186</v>
      </c>
      <c r="BM419" s="306" t="str">
        <f t="shared" si="225"/>
        <v>BE1P9AA#AC3</v>
      </c>
      <c r="BO419" s="790"/>
    </row>
    <row r="420" spans="1:67" ht="14.25" customHeight="1">
      <c r="A420" s="493" t="s">
        <v>1623</v>
      </c>
      <c r="B420" s="130" t="s">
        <v>805</v>
      </c>
      <c r="C420" s="610" t="s">
        <v>87</v>
      </c>
      <c r="D420" s="549" t="s">
        <v>1883</v>
      </c>
      <c r="E420" s="550" t="s">
        <v>1883</v>
      </c>
      <c r="F420" s="966"/>
      <c r="G420" s="157">
        <v>2025</v>
      </c>
      <c r="H420" s="176" t="s">
        <v>1889</v>
      </c>
      <c r="I420" s="176" t="s">
        <v>1755</v>
      </c>
      <c r="J420" s="330" t="s">
        <v>1885</v>
      </c>
      <c r="K420" s="176" t="s">
        <v>218</v>
      </c>
      <c r="L420" s="176" t="s">
        <v>1188</v>
      </c>
      <c r="M420" s="327" t="s">
        <v>1189</v>
      </c>
      <c r="N420" s="55">
        <v>19.79</v>
      </c>
      <c r="O420" s="55">
        <v>19.79</v>
      </c>
      <c r="P420" s="55">
        <v>19.79</v>
      </c>
      <c r="Q420" s="55">
        <v>19.79</v>
      </c>
      <c r="R420" s="55">
        <v>19.79</v>
      </c>
      <c r="S420" s="55">
        <v>19.79</v>
      </c>
      <c r="T420" s="55">
        <v>19.79</v>
      </c>
      <c r="U420" s="55">
        <v>19.79</v>
      </c>
      <c r="V420" s="55">
        <v>19.79</v>
      </c>
      <c r="W420" s="55">
        <v>19.79</v>
      </c>
      <c r="X420" s="55">
        <v>19.79</v>
      </c>
      <c r="Y420" s="55">
        <v>19.79</v>
      </c>
      <c r="Z420" s="147">
        <v>0.99</v>
      </c>
      <c r="AA420" s="147">
        <v>0.99</v>
      </c>
      <c r="AB420" s="147">
        <v>0.99</v>
      </c>
      <c r="AC420" s="147">
        <v>0.99</v>
      </c>
      <c r="AD420" s="147">
        <v>0.99</v>
      </c>
      <c r="AE420" s="147">
        <v>0.99</v>
      </c>
      <c r="AF420" s="147">
        <v>0.99</v>
      </c>
      <c r="AG420" s="147">
        <v>0.99</v>
      </c>
      <c r="AH420" s="147">
        <v>0.99</v>
      </c>
      <c r="AI420" s="147">
        <v>0.99</v>
      </c>
      <c r="AJ420" s="147">
        <v>0.99</v>
      </c>
      <c r="AK420" s="147">
        <v>0.99</v>
      </c>
      <c r="AL420" s="420">
        <v>1260</v>
      </c>
      <c r="AM420" s="431">
        <f t="shared" si="200"/>
        <v>1247.4000000000001</v>
      </c>
      <c r="AN420" s="385">
        <v>0</v>
      </c>
      <c r="AO420" s="237">
        <f t="shared" si="227"/>
        <v>0</v>
      </c>
      <c r="AP420" s="385">
        <v>0</v>
      </c>
      <c r="AQ420" s="431">
        <f t="shared" si="226"/>
        <v>0</v>
      </c>
      <c r="AR420" s="935">
        <v>0</v>
      </c>
      <c r="AS420" s="431">
        <f t="shared" si="228"/>
        <v>0</v>
      </c>
      <c r="AT420" s="385">
        <v>0</v>
      </c>
      <c r="AU420" s="431">
        <f t="shared" si="224"/>
        <v>0</v>
      </c>
      <c r="AV420" s="385">
        <v>1000</v>
      </c>
      <c r="AW420" s="431">
        <f t="shared" si="229"/>
        <v>990</v>
      </c>
      <c r="AX420" s="385">
        <v>1000</v>
      </c>
      <c r="AY420" s="431">
        <f t="shared" si="230"/>
        <v>990</v>
      </c>
      <c r="AZ420" s="385">
        <v>0</v>
      </c>
      <c r="BA420" s="431">
        <f t="shared" si="210"/>
        <v>0</v>
      </c>
      <c r="BB420" s="385">
        <v>1000</v>
      </c>
      <c r="BC420" s="431">
        <f t="shared" si="211"/>
        <v>990</v>
      </c>
      <c r="BD420" s="385">
        <v>0</v>
      </c>
      <c r="BE420" s="431">
        <f t="shared" si="231"/>
        <v>0</v>
      </c>
      <c r="BF420" s="385">
        <v>1000</v>
      </c>
      <c r="BG420" s="431">
        <f t="shared" si="232"/>
        <v>990</v>
      </c>
      <c r="BH420" s="385">
        <v>1000</v>
      </c>
      <c r="BI420" s="445">
        <f t="shared" si="233"/>
        <v>990</v>
      </c>
      <c r="BJ420" s="77" t="s">
        <v>1435</v>
      </c>
      <c r="BK420" s="599" t="s">
        <v>1185</v>
      </c>
      <c r="BL420" s="306" t="s">
        <v>1194</v>
      </c>
      <c r="BM420" s="306" t="str">
        <f t="shared" si="225"/>
        <v>BE1P9AA#UUF</v>
      </c>
      <c r="BO420" s="790"/>
    </row>
    <row r="421" spans="1:67" ht="14.25" customHeight="1">
      <c r="A421" s="493" t="s">
        <v>1623</v>
      </c>
      <c r="B421" s="130" t="s">
        <v>805</v>
      </c>
      <c r="C421" s="610" t="s">
        <v>87</v>
      </c>
      <c r="D421" s="549" t="s">
        <v>1883</v>
      </c>
      <c r="E421" s="550" t="s">
        <v>1883</v>
      </c>
      <c r="F421" s="966"/>
      <c r="G421" s="157">
        <v>2025</v>
      </c>
      <c r="H421" s="176" t="s">
        <v>1889</v>
      </c>
      <c r="I421" s="176" t="s">
        <v>1755</v>
      </c>
      <c r="J421" s="330" t="s">
        <v>1885</v>
      </c>
      <c r="K421" s="176" t="s">
        <v>218</v>
      </c>
      <c r="L421" s="176" t="s">
        <v>1188</v>
      </c>
      <c r="M421" s="327" t="s">
        <v>1189</v>
      </c>
      <c r="N421" s="55">
        <v>19.79</v>
      </c>
      <c r="O421" s="55">
        <v>19.79</v>
      </c>
      <c r="P421" s="55">
        <v>19.79</v>
      </c>
      <c r="Q421" s="55">
        <v>19.79</v>
      </c>
      <c r="R421" s="55">
        <v>19.79</v>
      </c>
      <c r="S421" s="55">
        <v>19.79</v>
      </c>
      <c r="T421" s="55">
        <v>19.79</v>
      </c>
      <c r="U421" s="55">
        <v>19.79</v>
      </c>
      <c r="V421" s="55">
        <v>19.79</v>
      </c>
      <c r="W421" s="55">
        <v>19.79</v>
      </c>
      <c r="X421" s="55">
        <v>19.79</v>
      </c>
      <c r="Y421" s="55">
        <v>19.79</v>
      </c>
      <c r="Z421" s="147">
        <v>0.99</v>
      </c>
      <c r="AA421" s="147">
        <v>0.99</v>
      </c>
      <c r="AB421" s="147">
        <v>0.99</v>
      </c>
      <c r="AC421" s="147">
        <v>0.99</v>
      </c>
      <c r="AD421" s="147">
        <v>0.99</v>
      </c>
      <c r="AE421" s="147">
        <v>0.99</v>
      </c>
      <c r="AF421" s="147">
        <v>0.99</v>
      </c>
      <c r="AG421" s="147">
        <v>0.99</v>
      </c>
      <c r="AH421" s="147">
        <v>0.99</v>
      </c>
      <c r="AI421" s="147">
        <v>0.99</v>
      </c>
      <c r="AJ421" s="147">
        <v>0.99</v>
      </c>
      <c r="AK421" s="147">
        <v>0.99</v>
      </c>
      <c r="AL421" s="420">
        <v>1260</v>
      </c>
      <c r="AM421" s="431">
        <f t="shared" si="200"/>
        <v>1247.4000000000001</v>
      </c>
      <c r="AN421" s="385">
        <v>0</v>
      </c>
      <c r="AO421" s="237">
        <f t="shared" si="227"/>
        <v>0</v>
      </c>
      <c r="AP421" s="385">
        <v>0</v>
      </c>
      <c r="AQ421" s="431">
        <f t="shared" si="226"/>
        <v>0</v>
      </c>
      <c r="AR421" s="935">
        <v>0</v>
      </c>
      <c r="AS421" s="431">
        <f t="shared" si="228"/>
        <v>0</v>
      </c>
      <c r="AT421" s="385">
        <v>1260</v>
      </c>
      <c r="AU421" s="431">
        <f t="shared" si="224"/>
        <v>1247.4000000000001</v>
      </c>
      <c r="AV421" s="385">
        <v>0</v>
      </c>
      <c r="AW421" s="431">
        <f t="shared" si="229"/>
        <v>0</v>
      </c>
      <c r="AX421" s="385">
        <v>0</v>
      </c>
      <c r="AY421" s="431">
        <f t="shared" si="230"/>
        <v>0</v>
      </c>
      <c r="AZ421" s="385">
        <v>0</v>
      </c>
      <c r="BA421" s="431">
        <f t="shared" si="210"/>
        <v>0</v>
      </c>
      <c r="BB421" s="385">
        <v>0</v>
      </c>
      <c r="BC421" s="431">
        <f t="shared" si="211"/>
        <v>0</v>
      </c>
      <c r="BD421" s="385">
        <v>0</v>
      </c>
      <c r="BE421" s="431">
        <f t="shared" si="231"/>
        <v>0</v>
      </c>
      <c r="BF421" s="385">
        <v>0</v>
      </c>
      <c r="BG421" s="431">
        <f t="shared" si="232"/>
        <v>0</v>
      </c>
      <c r="BH421" s="385">
        <v>0</v>
      </c>
      <c r="BI421" s="445">
        <f t="shared" si="233"/>
        <v>0</v>
      </c>
      <c r="BJ421" s="77" t="s">
        <v>1436</v>
      </c>
      <c r="BK421" s="599" t="s">
        <v>1197</v>
      </c>
      <c r="BL421" s="306" t="s">
        <v>1191</v>
      </c>
      <c r="BM421" s="306" t="str">
        <f t="shared" si="225"/>
        <v>BE1Q0UT#ABA</v>
      </c>
      <c r="BO421" s="790"/>
    </row>
    <row r="422" spans="1:67" ht="14.25" customHeight="1">
      <c r="A422" s="493" t="s">
        <v>1623</v>
      </c>
      <c r="B422" s="130" t="s">
        <v>805</v>
      </c>
      <c r="C422" s="610" t="s">
        <v>87</v>
      </c>
      <c r="D422" s="549" t="s">
        <v>1883</v>
      </c>
      <c r="E422" s="550" t="s">
        <v>1883</v>
      </c>
      <c r="F422" s="966"/>
      <c r="G422" s="157">
        <v>2025</v>
      </c>
      <c r="H422" s="176" t="s">
        <v>1889</v>
      </c>
      <c r="I422" s="176" t="s">
        <v>1755</v>
      </c>
      <c r="J422" s="330" t="s">
        <v>1885</v>
      </c>
      <c r="K422" s="176" t="s">
        <v>218</v>
      </c>
      <c r="L422" s="176" t="s">
        <v>1182</v>
      </c>
      <c r="M422" s="327" t="s">
        <v>1760</v>
      </c>
      <c r="N422" s="55">
        <v>19.79</v>
      </c>
      <c r="O422" s="55">
        <v>19.79</v>
      </c>
      <c r="P422" s="55">
        <v>19.79</v>
      </c>
      <c r="Q422" s="55">
        <v>19.79</v>
      </c>
      <c r="R422" s="55">
        <v>19.79</v>
      </c>
      <c r="S422" s="55">
        <v>19.79</v>
      </c>
      <c r="T422" s="55">
        <v>19.79</v>
      </c>
      <c r="U422" s="55">
        <v>19.79</v>
      </c>
      <c r="V422" s="55">
        <v>19.79</v>
      </c>
      <c r="W422" s="55">
        <v>19.79</v>
      </c>
      <c r="X422" s="55">
        <v>19.79</v>
      </c>
      <c r="Y422" s="55">
        <v>19.79</v>
      </c>
      <c r="Z422" s="147">
        <v>0.99</v>
      </c>
      <c r="AA422" s="147">
        <v>0.99</v>
      </c>
      <c r="AB422" s="147">
        <v>0.99</v>
      </c>
      <c r="AC422" s="147">
        <v>0.99</v>
      </c>
      <c r="AD422" s="147">
        <v>0.99</v>
      </c>
      <c r="AE422" s="147">
        <v>0.99</v>
      </c>
      <c r="AF422" s="147">
        <v>0.99</v>
      </c>
      <c r="AG422" s="147">
        <v>0.99</v>
      </c>
      <c r="AH422" s="147">
        <v>0.99</v>
      </c>
      <c r="AI422" s="147">
        <v>0.99</v>
      </c>
      <c r="AJ422" s="147">
        <v>0.99</v>
      </c>
      <c r="AK422" s="147">
        <v>0.99</v>
      </c>
      <c r="AL422" s="420">
        <v>2064</v>
      </c>
      <c r="AM422" s="431">
        <f t="shared" si="200"/>
        <v>2043.36</v>
      </c>
      <c r="AN422" s="385">
        <v>0</v>
      </c>
      <c r="AO422" s="237">
        <f t="shared" si="227"/>
        <v>0</v>
      </c>
      <c r="AP422" s="385">
        <v>3780</v>
      </c>
      <c r="AQ422" s="431">
        <f t="shared" si="226"/>
        <v>3742.2</v>
      </c>
      <c r="AR422" s="935">
        <v>0</v>
      </c>
      <c r="AS422" s="431">
        <f t="shared" si="228"/>
        <v>0</v>
      </c>
      <c r="AT422" s="385">
        <v>0</v>
      </c>
      <c r="AU422" s="431">
        <f t="shared" si="224"/>
        <v>0</v>
      </c>
      <c r="AV422" s="385">
        <v>0</v>
      </c>
      <c r="AW422" s="431">
        <f t="shared" si="229"/>
        <v>0</v>
      </c>
      <c r="AX422" s="385">
        <v>0</v>
      </c>
      <c r="AY422" s="431">
        <f t="shared" si="230"/>
        <v>0</v>
      </c>
      <c r="AZ422" s="385">
        <v>0</v>
      </c>
      <c r="BA422" s="431">
        <f t="shared" si="210"/>
        <v>0</v>
      </c>
      <c r="BB422" s="385">
        <v>0</v>
      </c>
      <c r="BC422" s="431">
        <f t="shared" si="211"/>
        <v>0</v>
      </c>
      <c r="BD422" s="385">
        <v>0</v>
      </c>
      <c r="BE422" s="431">
        <f t="shared" si="231"/>
        <v>0</v>
      </c>
      <c r="BF422" s="385">
        <v>0</v>
      </c>
      <c r="BG422" s="431">
        <f t="shared" si="232"/>
        <v>0</v>
      </c>
      <c r="BH422" s="385">
        <v>0</v>
      </c>
      <c r="BI422" s="445">
        <f t="shared" si="233"/>
        <v>0</v>
      </c>
      <c r="BJ422" s="77" t="s">
        <v>1438</v>
      </c>
      <c r="BK422" s="599" t="s">
        <v>1197</v>
      </c>
      <c r="BL422" s="306" t="s">
        <v>1186</v>
      </c>
      <c r="BM422" s="306" t="str">
        <f t="shared" si="225"/>
        <v>BE1Q0UT#AC3</v>
      </c>
      <c r="BO422" s="790"/>
    </row>
    <row r="423" spans="1:67" ht="14.25" customHeight="1">
      <c r="A423" s="493" t="s">
        <v>1623</v>
      </c>
      <c r="B423" s="130" t="s">
        <v>805</v>
      </c>
      <c r="C423" s="610" t="s">
        <v>87</v>
      </c>
      <c r="D423" s="549" t="s">
        <v>1883</v>
      </c>
      <c r="E423" s="550" t="s">
        <v>1883</v>
      </c>
      <c r="F423" s="966"/>
      <c r="G423" s="157">
        <v>2025</v>
      </c>
      <c r="H423" s="176" t="s">
        <v>1889</v>
      </c>
      <c r="I423" s="176" t="s">
        <v>1755</v>
      </c>
      <c r="J423" s="330" t="s">
        <v>1885</v>
      </c>
      <c r="K423" s="176" t="s">
        <v>218</v>
      </c>
      <c r="L423" s="176" t="s">
        <v>1188</v>
      </c>
      <c r="M423" s="327" t="s">
        <v>1189</v>
      </c>
      <c r="N423" s="55">
        <v>19.79</v>
      </c>
      <c r="O423" s="55">
        <v>19.79</v>
      </c>
      <c r="P423" s="55">
        <v>19.79</v>
      </c>
      <c r="Q423" s="55">
        <v>19.79</v>
      </c>
      <c r="R423" s="55">
        <v>19.79</v>
      </c>
      <c r="S423" s="55">
        <v>19.79</v>
      </c>
      <c r="T423" s="55">
        <v>19.79</v>
      </c>
      <c r="U423" s="55">
        <v>19.79</v>
      </c>
      <c r="V423" s="55">
        <v>19.79</v>
      </c>
      <c r="W423" s="55">
        <v>19.79</v>
      </c>
      <c r="X423" s="55">
        <v>19.79</v>
      </c>
      <c r="Y423" s="55">
        <v>19.79</v>
      </c>
      <c r="Z423" s="147">
        <v>0.99</v>
      </c>
      <c r="AA423" s="147">
        <v>0.99</v>
      </c>
      <c r="AB423" s="147">
        <v>0.99</v>
      </c>
      <c r="AC423" s="147">
        <v>0.99</v>
      </c>
      <c r="AD423" s="147">
        <v>0.99</v>
      </c>
      <c r="AE423" s="147">
        <v>0.99</v>
      </c>
      <c r="AF423" s="147">
        <v>0.99</v>
      </c>
      <c r="AG423" s="147">
        <v>0.99</v>
      </c>
      <c r="AH423" s="147">
        <v>0.99</v>
      </c>
      <c r="AI423" s="147">
        <v>0.99</v>
      </c>
      <c r="AJ423" s="147">
        <v>0.99</v>
      </c>
      <c r="AK423" s="147">
        <v>0.99</v>
      </c>
      <c r="AL423" s="420">
        <v>0</v>
      </c>
      <c r="AM423" s="431">
        <f t="shared" si="200"/>
        <v>0</v>
      </c>
      <c r="AN423" s="385">
        <v>0</v>
      </c>
      <c r="AO423" s="237">
        <f t="shared" si="227"/>
        <v>0</v>
      </c>
      <c r="AP423" s="385">
        <v>0</v>
      </c>
      <c r="AQ423" s="431">
        <f t="shared" si="226"/>
        <v>0</v>
      </c>
      <c r="AR423" s="935">
        <v>0</v>
      </c>
      <c r="AS423" s="431">
        <f t="shared" si="228"/>
        <v>0</v>
      </c>
      <c r="AT423" s="385">
        <v>0</v>
      </c>
      <c r="AU423" s="431">
        <f t="shared" si="224"/>
        <v>0</v>
      </c>
      <c r="AV423" s="385">
        <v>1000</v>
      </c>
      <c r="AW423" s="431">
        <f t="shared" si="229"/>
        <v>990</v>
      </c>
      <c r="AX423" s="385">
        <v>1000</v>
      </c>
      <c r="AY423" s="431">
        <f t="shared" si="230"/>
        <v>990</v>
      </c>
      <c r="AZ423" s="385">
        <v>1000</v>
      </c>
      <c r="BA423" s="431">
        <f t="shared" si="210"/>
        <v>990</v>
      </c>
      <c r="BB423" s="385">
        <v>1000</v>
      </c>
      <c r="BC423" s="431">
        <f t="shared" si="211"/>
        <v>990</v>
      </c>
      <c r="BD423" s="385">
        <v>1000</v>
      </c>
      <c r="BE423" s="431">
        <f t="shared" si="231"/>
        <v>990</v>
      </c>
      <c r="BF423" s="385">
        <v>1000</v>
      </c>
      <c r="BG423" s="431">
        <f t="shared" si="232"/>
        <v>990</v>
      </c>
      <c r="BH423" s="385">
        <v>1000</v>
      </c>
      <c r="BI423" s="445">
        <f t="shared" si="233"/>
        <v>990</v>
      </c>
      <c r="BJ423" s="77" t="s">
        <v>1439</v>
      </c>
      <c r="BK423" s="599" t="s">
        <v>1197</v>
      </c>
      <c r="BL423" s="306" t="s">
        <v>1194</v>
      </c>
      <c r="BM423" s="306" t="str">
        <f t="shared" si="225"/>
        <v>BE1Q0UT#UUF</v>
      </c>
      <c r="BO423" s="790"/>
    </row>
    <row r="424" spans="1:67" ht="14.25" customHeight="1">
      <c r="A424" s="493" t="s">
        <v>1623</v>
      </c>
      <c r="B424" s="130" t="s">
        <v>805</v>
      </c>
      <c r="C424" s="610" t="s">
        <v>87</v>
      </c>
      <c r="D424" s="549" t="s">
        <v>1883</v>
      </c>
      <c r="E424" s="550" t="s">
        <v>1883</v>
      </c>
      <c r="F424" s="966"/>
      <c r="G424" s="157">
        <v>2025</v>
      </c>
      <c r="H424" s="176" t="s">
        <v>1890</v>
      </c>
      <c r="I424" s="176" t="s">
        <v>1755</v>
      </c>
      <c r="J424" s="330" t="s">
        <v>1885</v>
      </c>
      <c r="K424" s="176" t="s">
        <v>221</v>
      </c>
      <c r="L424" s="176" t="s">
        <v>1188</v>
      </c>
      <c r="M424" s="327" t="s">
        <v>1189</v>
      </c>
      <c r="N424" s="55">
        <v>21.33</v>
      </c>
      <c r="O424" s="55">
        <v>21.33</v>
      </c>
      <c r="P424" s="55">
        <v>21.33</v>
      </c>
      <c r="Q424" s="55">
        <v>21.33</v>
      </c>
      <c r="R424" s="55">
        <v>21.33</v>
      </c>
      <c r="S424" s="55">
        <v>21.33</v>
      </c>
      <c r="T424" s="55">
        <v>21.33</v>
      </c>
      <c r="U424" s="55">
        <v>21.33</v>
      </c>
      <c r="V424" s="55">
        <v>21.33</v>
      </c>
      <c r="W424" s="55">
        <v>21.33</v>
      </c>
      <c r="X424" s="55">
        <v>21.33</v>
      </c>
      <c r="Y424" s="55">
        <v>21.33</v>
      </c>
      <c r="Z424" s="147">
        <v>1.07</v>
      </c>
      <c r="AA424" s="147">
        <v>1.07</v>
      </c>
      <c r="AB424" s="147">
        <v>1.07</v>
      </c>
      <c r="AC424" s="147">
        <v>1.07</v>
      </c>
      <c r="AD424" s="147">
        <v>1.07</v>
      </c>
      <c r="AE424" s="147">
        <v>1.07</v>
      </c>
      <c r="AF424" s="147">
        <v>1.07</v>
      </c>
      <c r="AG424" s="147">
        <v>1.07</v>
      </c>
      <c r="AH424" s="147">
        <v>1.07</v>
      </c>
      <c r="AI424" s="147">
        <v>1.07</v>
      </c>
      <c r="AJ424" s="147">
        <v>1.07</v>
      </c>
      <c r="AK424" s="147">
        <v>1.07</v>
      </c>
      <c r="AL424" s="420">
        <v>1260</v>
      </c>
      <c r="AM424" s="431">
        <f t="shared" si="200"/>
        <v>1348.2</v>
      </c>
      <c r="AN424" s="385">
        <v>0</v>
      </c>
      <c r="AO424" s="237">
        <f t="shared" si="227"/>
        <v>0</v>
      </c>
      <c r="AP424" s="385">
        <v>1260</v>
      </c>
      <c r="AQ424" s="431">
        <f t="shared" si="226"/>
        <v>1348.2</v>
      </c>
      <c r="AR424" s="935">
        <v>0</v>
      </c>
      <c r="AS424" s="431">
        <f t="shared" si="228"/>
        <v>0</v>
      </c>
      <c r="AT424" s="385">
        <v>0</v>
      </c>
      <c r="AU424" s="431">
        <f t="shared" si="224"/>
        <v>0</v>
      </c>
      <c r="AV424" s="385">
        <v>1000</v>
      </c>
      <c r="AW424" s="431">
        <f t="shared" si="229"/>
        <v>1070</v>
      </c>
      <c r="AX424" s="385">
        <v>0</v>
      </c>
      <c r="AY424" s="431">
        <f t="shared" si="230"/>
        <v>0</v>
      </c>
      <c r="AZ424" s="385">
        <v>1000</v>
      </c>
      <c r="BA424" s="431">
        <f t="shared" si="210"/>
        <v>1070</v>
      </c>
      <c r="BB424" s="385">
        <v>0</v>
      </c>
      <c r="BC424" s="431">
        <f t="shared" si="211"/>
        <v>0</v>
      </c>
      <c r="BD424" s="385">
        <v>0</v>
      </c>
      <c r="BE424" s="431">
        <f t="shared" si="231"/>
        <v>0</v>
      </c>
      <c r="BF424" s="385">
        <v>0</v>
      </c>
      <c r="BG424" s="431">
        <f t="shared" si="232"/>
        <v>0</v>
      </c>
      <c r="BH424" s="385">
        <v>0</v>
      </c>
      <c r="BI424" s="445">
        <f t="shared" si="233"/>
        <v>0</v>
      </c>
      <c r="BJ424" s="77" t="s">
        <v>1441</v>
      </c>
      <c r="BK424" s="599" t="s">
        <v>1185</v>
      </c>
      <c r="BL424" s="306" t="s">
        <v>1191</v>
      </c>
      <c r="BM424" s="306" t="str">
        <f t="shared" si="225"/>
        <v>BE1M5AA#ABA</v>
      </c>
      <c r="BO424" s="790"/>
    </row>
    <row r="425" spans="1:67" ht="14.25" customHeight="1">
      <c r="A425" s="493" t="s">
        <v>1623</v>
      </c>
      <c r="B425" s="130" t="s">
        <v>805</v>
      </c>
      <c r="C425" s="610" t="s">
        <v>87</v>
      </c>
      <c r="D425" s="549" t="s">
        <v>1883</v>
      </c>
      <c r="E425" s="550" t="s">
        <v>1883</v>
      </c>
      <c r="F425" s="966"/>
      <c r="G425" s="157">
        <v>2025</v>
      </c>
      <c r="H425" s="176" t="s">
        <v>1890</v>
      </c>
      <c r="I425" s="176" t="s">
        <v>1755</v>
      </c>
      <c r="J425" s="330" t="s">
        <v>1885</v>
      </c>
      <c r="K425" s="176" t="s">
        <v>221</v>
      </c>
      <c r="L425" s="176" t="s">
        <v>1182</v>
      </c>
      <c r="M425" s="327" t="s">
        <v>1760</v>
      </c>
      <c r="N425" s="55">
        <v>21.33</v>
      </c>
      <c r="O425" s="55">
        <v>21.33</v>
      </c>
      <c r="P425" s="55">
        <v>21.33</v>
      </c>
      <c r="Q425" s="55">
        <v>21.33</v>
      </c>
      <c r="R425" s="55">
        <v>21.33</v>
      </c>
      <c r="S425" s="55">
        <v>21.33</v>
      </c>
      <c r="T425" s="55">
        <v>21.33</v>
      </c>
      <c r="U425" s="55">
        <v>21.33</v>
      </c>
      <c r="V425" s="55">
        <v>21.33</v>
      </c>
      <c r="W425" s="55">
        <v>21.33</v>
      </c>
      <c r="X425" s="55">
        <v>21.33</v>
      </c>
      <c r="Y425" s="55">
        <v>21.33</v>
      </c>
      <c r="Z425" s="147">
        <v>1.07</v>
      </c>
      <c r="AA425" s="147">
        <v>1.07</v>
      </c>
      <c r="AB425" s="147">
        <v>1.07</v>
      </c>
      <c r="AC425" s="147">
        <v>1.07</v>
      </c>
      <c r="AD425" s="147">
        <v>1.07</v>
      </c>
      <c r="AE425" s="147">
        <v>1.07</v>
      </c>
      <c r="AF425" s="147">
        <v>1.07</v>
      </c>
      <c r="AG425" s="147">
        <v>1.07</v>
      </c>
      <c r="AH425" s="147">
        <v>1.07</v>
      </c>
      <c r="AI425" s="147">
        <v>1.07</v>
      </c>
      <c r="AJ425" s="147">
        <v>1.07</v>
      </c>
      <c r="AK425" s="147">
        <v>1.07</v>
      </c>
      <c r="AL425" s="420">
        <v>2064</v>
      </c>
      <c r="AM425" s="431">
        <f t="shared" si="200"/>
        <v>2208.48</v>
      </c>
      <c r="AN425" s="385">
        <v>0</v>
      </c>
      <c r="AO425" s="237">
        <f t="shared" si="227"/>
        <v>0</v>
      </c>
      <c r="AP425" s="385">
        <v>3780</v>
      </c>
      <c r="AQ425" s="431">
        <f t="shared" si="226"/>
        <v>4044.6000000000004</v>
      </c>
      <c r="AR425" s="935">
        <v>0</v>
      </c>
      <c r="AS425" s="431">
        <f t="shared" si="228"/>
        <v>0</v>
      </c>
      <c r="AT425" s="385">
        <v>0</v>
      </c>
      <c r="AU425" s="431">
        <f t="shared" si="224"/>
        <v>0</v>
      </c>
      <c r="AV425" s="385">
        <v>0</v>
      </c>
      <c r="AW425" s="431">
        <f t="shared" si="229"/>
        <v>0</v>
      </c>
      <c r="AX425" s="385">
        <v>0</v>
      </c>
      <c r="AY425" s="431">
        <f t="shared" si="230"/>
        <v>0</v>
      </c>
      <c r="AZ425" s="385">
        <v>0</v>
      </c>
      <c r="BA425" s="431">
        <f t="shared" si="210"/>
        <v>0</v>
      </c>
      <c r="BB425" s="385">
        <v>1000</v>
      </c>
      <c r="BC425" s="431">
        <f t="shared" si="211"/>
        <v>1070</v>
      </c>
      <c r="BD425" s="385">
        <v>0</v>
      </c>
      <c r="BE425" s="431">
        <f t="shared" si="231"/>
        <v>0</v>
      </c>
      <c r="BF425" s="385">
        <v>1000</v>
      </c>
      <c r="BG425" s="431">
        <f t="shared" si="232"/>
        <v>1070</v>
      </c>
      <c r="BH425" s="385">
        <v>1000</v>
      </c>
      <c r="BI425" s="445">
        <f t="shared" si="233"/>
        <v>1070</v>
      </c>
      <c r="BJ425" s="77" t="s">
        <v>1443</v>
      </c>
      <c r="BK425" s="599" t="s">
        <v>1185</v>
      </c>
      <c r="BL425" s="306" t="s">
        <v>1186</v>
      </c>
      <c r="BM425" s="306" t="str">
        <f t="shared" si="225"/>
        <v>BE1M5AA#AC3</v>
      </c>
      <c r="BO425" s="790"/>
    </row>
    <row r="426" spans="1:67" ht="14.25" customHeight="1">
      <c r="A426" s="493" t="s">
        <v>1623</v>
      </c>
      <c r="B426" s="130" t="s">
        <v>805</v>
      </c>
      <c r="C426" s="610" t="s">
        <v>87</v>
      </c>
      <c r="D426" s="549" t="s">
        <v>1883</v>
      </c>
      <c r="E426" s="550" t="s">
        <v>1883</v>
      </c>
      <c r="F426" s="966"/>
      <c r="G426" s="157">
        <v>2025</v>
      </c>
      <c r="H426" s="176" t="s">
        <v>1890</v>
      </c>
      <c r="I426" s="176" t="s">
        <v>1755</v>
      </c>
      <c r="J426" s="330" t="s">
        <v>1885</v>
      </c>
      <c r="K426" s="176" t="s">
        <v>221</v>
      </c>
      <c r="L426" s="176" t="s">
        <v>1188</v>
      </c>
      <c r="M426" s="327" t="s">
        <v>1189</v>
      </c>
      <c r="N426" s="55">
        <v>21.33</v>
      </c>
      <c r="O426" s="55">
        <v>21.33</v>
      </c>
      <c r="P426" s="55">
        <v>21.33</v>
      </c>
      <c r="Q426" s="55">
        <v>21.33</v>
      </c>
      <c r="R426" s="55">
        <v>21.33</v>
      </c>
      <c r="S426" s="55">
        <v>21.33</v>
      </c>
      <c r="T426" s="55">
        <v>21.33</v>
      </c>
      <c r="U426" s="55">
        <v>21.33</v>
      </c>
      <c r="V426" s="55">
        <v>21.33</v>
      </c>
      <c r="W426" s="55">
        <v>21.33</v>
      </c>
      <c r="X426" s="55">
        <v>21.33</v>
      </c>
      <c r="Y426" s="55">
        <v>21.33</v>
      </c>
      <c r="Z426" s="147">
        <v>1.07</v>
      </c>
      <c r="AA426" s="147">
        <v>1.07</v>
      </c>
      <c r="AB426" s="147">
        <v>1.07</v>
      </c>
      <c r="AC426" s="147">
        <v>1.07</v>
      </c>
      <c r="AD426" s="147">
        <v>1.07</v>
      </c>
      <c r="AE426" s="147">
        <v>1.07</v>
      </c>
      <c r="AF426" s="147">
        <v>1.07</v>
      </c>
      <c r="AG426" s="147">
        <v>1.07</v>
      </c>
      <c r="AH426" s="147">
        <v>1.07</v>
      </c>
      <c r="AI426" s="147">
        <v>1.07</v>
      </c>
      <c r="AJ426" s="147">
        <v>1.07</v>
      </c>
      <c r="AK426" s="147">
        <v>1.07</v>
      </c>
      <c r="AL426" s="420">
        <v>1260</v>
      </c>
      <c r="AM426" s="431">
        <f t="shared" si="200"/>
        <v>1348.2</v>
      </c>
      <c r="AN426" s="385">
        <v>0</v>
      </c>
      <c r="AO426" s="237">
        <f t="shared" si="227"/>
        <v>0</v>
      </c>
      <c r="AP426" s="385">
        <v>0</v>
      </c>
      <c r="AQ426" s="431">
        <f t="shared" si="226"/>
        <v>0</v>
      </c>
      <c r="AR426" s="935">
        <v>0</v>
      </c>
      <c r="AS426" s="431">
        <f t="shared" si="228"/>
        <v>0</v>
      </c>
      <c r="AT426" s="385">
        <v>0</v>
      </c>
      <c r="AU426" s="431">
        <f t="shared" si="224"/>
        <v>0</v>
      </c>
      <c r="AV426" s="385">
        <v>1000</v>
      </c>
      <c r="AW426" s="431">
        <f t="shared" si="229"/>
        <v>1070</v>
      </c>
      <c r="AX426" s="385">
        <v>1000</v>
      </c>
      <c r="AY426" s="431">
        <f t="shared" si="230"/>
        <v>1070</v>
      </c>
      <c r="AZ426" s="385">
        <v>1000</v>
      </c>
      <c r="BA426" s="431">
        <f t="shared" ref="BA426:BA437" si="234">AG426*AZ426</f>
        <v>1070</v>
      </c>
      <c r="BB426" s="385">
        <v>0</v>
      </c>
      <c r="BC426" s="431">
        <f t="shared" ref="BC426:BC437" si="235">AH426*BB426</f>
        <v>0</v>
      </c>
      <c r="BD426" s="385">
        <v>1000</v>
      </c>
      <c r="BE426" s="431">
        <f t="shared" si="231"/>
        <v>1070</v>
      </c>
      <c r="BF426" s="385">
        <v>0</v>
      </c>
      <c r="BG426" s="431">
        <f t="shared" si="232"/>
        <v>0</v>
      </c>
      <c r="BH426" s="385">
        <v>0</v>
      </c>
      <c r="BI426" s="445">
        <f t="shared" si="233"/>
        <v>0</v>
      </c>
      <c r="BJ426" s="77" t="s">
        <v>1444</v>
      </c>
      <c r="BK426" s="599" t="s">
        <v>1185</v>
      </c>
      <c r="BL426" s="306" t="s">
        <v>1194</v>
      </c>
      <c r="BM426" s="306" t="str">
        <f t="shared" si="225"/>
        <v>BE1M5AA#UUF</v>
      </c>
      <c r="BO426" s="790"/>
    </row>
    <row r="427" spans="1:67" ht="14.25" customHeight="1">
      <c r="A427" s="493" t="s">
        <v>1623</v>
      </c>
      <c r="B427" s="130" t="s">
        <v>805</v>
      </c>
      <c r="C427" s="610" t="s">
        <v>87</v>
      </c>
      <c r="D427" s="549" t="s">
        <v>1883</v>
      </c>
      <c r="E427" s="550" t="s">
        <v>1883</v>
      </c>
      <c r="F427" s="966"/>
      <c r="G427" s="157">
        <v>2025</v>
      </c>
      <c r="H427" s="176" t="s">
        <v>1890</v>
      </c>
      <c r="I427" s="176" t="s">
        <v>1755</v>
      </c>
      <c r="J427" s="330" t="s">
        <v>1885</v>
      </c>
      <c r="K427" s="176" t="s">
        <v>221</v>
      </c>
      <c r="L427" s="176" t="s">
        <v>1182</v>
      </c>
      <c r="M427" s="327" t="s">
        <v>1760</v>
      </c>
      <c r="N427" s="55">
        <v>21.33</v>
      </c>
      <c r="O427" s="55">
        <v>21.33</v>
      </c>
      <c r="P427" s="55">
        <v>21.33</v>
      </c>
      <c r="Q427" s="55">
        <v>21.33</v>
      </c>
      <c r="R427" s="55">
        <v>21.33</v>
      </c>
      <c r="S427" s="55">
        <v>21.33</v>
      </c>
      <c r="T427" s="55">
        <v>21.33</v>
      </c>
      <c r="U427" s="55">
        <v>21.33</v>
      </c>
      <c r="V427" s="55">
        <v>21.33</v>
      </c>
      <c r="W427" s="55">
        <v>21.33</v>
      </c>
      <c r="X427" s="55">
        <v>21.33</v>
      </c>
      <c r="Y427" s="55">
        <v>21.33</v>
      </c>
      <c r="Z427" s="147">
        <v>1.07</v>
      </c>
      <c r="AA427" s="147">
        <v>1.07</v>
      </c>
      <c r="AB427" s="147">
        <v>1.07</v>
      </c>
      <c r="AC427" s="147">
        <v>1.07</v>
      </c>
      <c r="AD427" s="147">
        <v>1.07</v>
      </c>
      <c r="AE427" s="147">
        <v>1.07</v>
      </c>
      <c r="AF427" s="147">
        <v>1.07</v>
      </c>
      <c r="AG427" s="147">
        <v>1.07</v>
      </c>
      <c r="AH427" s="147">
        <v>1.07</v>
      </c>
      <c r="AI427" s="147">
        <v>1.07</v>
      </c>
      <c r="AJ427" s="147">
        <v>1.07</v>
      </c>
      <c r="AK427" s="147">
        <v>1.07</v>
      </c>
      <c r="AL427" s="420">
        <v>2064</v>
      </c>
      <c r="AM427" s="431">
        <f t="shared" si="200"/>
        <v>2208.48</v>
      </c>
      <c r="AN427" s="385">
        <v>0</v>
      </c>
      <c r="AO427" s="237">
        <f t="shared" si="227"/>
        <v>0</v>
      </c>
      <c r="AP427" s="385">
        <v>3780</v>
      </c>
      <c r="AQ427" s="431">
        <f t="shared" si="226"/>
        <v>4044.6000000000004</v>
      </c>
      <c r="AR427" s="935">
        <v>0</v>
      </c>
      <c r="AS427" s="431">
        <f t="shared" si="228"/>
        <v>0</v>
      </c>
      <c r="AT427" s="385">
        <v>0</v>
      </c>
      <c r="AU427" s="431">
        <f t="shared" si="224"/>
        <v>0</v>
      </c>
      <c r="AV427" s="385">
        <v>0</v>
      </c>
      <c r="AW427" s="431">
        <f t="shared" si="229"/>
        <v>0</v>
      </c>
      <c r="AX427" s="385">
        <v>0</v>
      </c>
      <c r="AY427" s="431">
        <f t="shared" si="230"/>
        <v>0</v>
      </c>
      <c r="AZ427" s="385">
        <v>0</v>
      </c>
      <c r="BA427" s="431">
        <f t="shared" si="234"/>
        <v>0</v>
      </c>
      <c r="BB427" s="385">
        <v>0</v>
      </c>
      <c r="BC427" s="431">
        <f t="shared" si="235"/>
        <v>0</v>
      </c>
      <c r="BD427" s="385">
        <v>0</v>
      </c>
      <c r="BE427" s="431">
        <f t="shared" si="231"/>
        <v>0</v>
      </c>
      <c r="BF427" s="385">
        <v>0</v>
      </c>
      <c r="BG427" s="431">
        <f t="shared" si="232"/>
        <v>0</v>
      </c>
      <c r="BH427" s="385">
        <v>0</v>
      </c>
      <c r="BI427" s="445">
        <f t="shared" si="233"/>
        <v>0</v>
      </c>
      <c r="BJ427" s="77" t="s">
        <v>1445</v>
      </c>
      <c r="BK427" s="599" t="s">
        <v>1197</v>
      </c>
      <c r="BL427" s="306" t="s">
        <v>1186</v>
      </c>
      <c r="BM427" s="306" t="str">
        <f t="shared" si="225"/>
        <v>BE1M6AA#AC3</v>
      </c>
      <c r="BO427" s="790"/>
    </row>
    <row r="428" spans="1:67" ht="14.25" customHeight="1">
      <c r="A428" s="493" t="s">
        <v>1623</v>
      </c>
      <c r="B428" s="130" t="s">
        <v>805</v>
      </c>
      <c r="C428" s="610" t="s">
        <v>87</v>
      </c>
      <c r="D428" s="549" t="s">
        <v>1883</v>
      </c>
      <c r="E428" s="550" t="s">
        <v>1883</v>
      </c>
      <c r="F428" s="966"/>
      <c r="G428" s="157">
        <v>2025</v>
      </c>
      <c r="H428" s="176" t="s">
        <v>1891</v>
      </c>
      <c r="I428" s="176" t="s">
        <v>174</v>
      </c>
      <c r="J428" s="330" t="s">
        <v>1885</v>
      </c>
      <c r="K428" s="176" t="s">
        <v>218</v>
      </c>
      <c r="L428" s="176" t="s">
        <v>1188</v>
      </c>
      <c r="M428" s="327" t="s">
        <v>1189</v>
      </c>
      <c r="N428" s="55">
        <v>18.600000000000001</v>
      </c>
      <c r="O428" s="55">
        <v>18.600000000000001</v>
      </c>
      <c r="P428" s="55">
        <v>18.600000000000001</v>
      </c>
      <c r="Q428" s="55">
        <v>18.600000000000001</v>
      </c>
      <c r="R428" s="55">
        <v>18.600000000000001</v>
      </c>
      <c r="S428" s="55">
        <v>18.600000000000001</v>
      </c>
      <c r="T428" s="55">
        <v>18.600000000000001</v>
      </c>
      <c r="U428" s="55">
        <v>18.600000000000001</v>
      </c>
      <c r="V428" s="55">
        <v>18.600000000000001</v>
      </c>
      <c r="W428" s="55">
        <v>18.600000000000001</v>
      </c>
      <c r="X428" s="55">
        <v>18.600000000000001</v>
      </c>
      <c r="Y428" s="55">
        <v>18.600000000000001</v>
      </c>
      <c r="Z428" s="147">
        <v>0.93</v>
      </c>
      <c r="AA428" s="147">
        <v>0.93</v>
      </c>
      <c r="AB428" s="147">
        <v>0.93</v>
      </c>
      <c r="AC428" s="147">
        <v>0.93</v>
      </c>
      <c r="AD428" s="147">
        <v>0.93</v>
      </c>
      <c r="AE428" s="147">
        <v>0.93</v>
      </c>
      <c r="AF428" s="147">
        <v>0.93</v>
      </c>
      <c r="AG428" s="147">
        <v>0.93</v>
      </c>
      <c r="AH428" s="147">
        <v>0.93</v>
      </c>
      <c r="AI428" s="147">
        <v>0.93</v>
      </c>
      <c r="AJ428" s="147">
        <v>0.93</v>
      </c>
      <c r="AK428" s="147">
        <v>0.93</v>
      </c>
      <c r="AL428" s="420">
        <v>1080</v>
      </c>
      <c r="AM428" s="431">
        <f t="shared" si="200"/>
        <v>1004.4000000000001</v>
      </c>
      <c r="AN428" s="385">
        <v>0</v>
      </c>
      <c r="AO428" s="237">
        <f t="shared" si="227"/>
        <v>0</v>
      </c>
      <c r="AP428" s="385">
        <v>2160</v>
      </c>
      <c r="AQ428" s="431">
        <f t="shared" si="226"/>
        <v>2008.8000000000002</v>
      </c>
      <c r="AR428" s="935">
        <v>0</v>
      </c>
      <c r="AS428" s="431">
        <f t="shared" si="228"/>
        <v>0</v>
      </c>
      <c r="AT428" s="385">
        <v>0</v>
      </c>
      <c r="AU428" s="431">
        <f t="shared" si="224"/>
        <v>0</v>
      </c>
      <c r="AV428" s="385">
        <v>0</v>
      </c>
      <c r="AW428" s="431">
        <f t="shared" si="229"/>
        <v>0</v>
      </c>
      <c r="AX428" s="385">
        <v>0</v>
      </c>
      <c r="AY428" s="431">
        <f t="shared" si="230"/>
        <v>0</v>
      </c>
      <c r="AZ428" s="385">
        <v>0</v>
      </c>
      <c r="BA428" s="431">
        <f t="shared" si="234"/>
        <v>0</v>
      </c>
      <c r="BB428" s="385">
        <v>0</v>
      </c>
      <c r="BC428" s="431">
        <f t="shared" si="235"/>
        <v>0</v>
      </c>
      <c r="BD428" s="385">
        <v>0</v>
      </c>
      <c r="BE428" s="431">
        <f t="shared" si="231"/>
        <v>0</v>
      </c>
      <c r="BF428" s="385">
        <v>0</v>
      </c>
      <c r="BG428" s="431">
        <f t="shared" si="232"/>
        <v>0</v>
      </c>
      <c r="BH428" s="385">
        <v>0</v>
      </c>
      <c r="BI428" s="445">
        <f t="shared" si="233"/>
        <v>0</v>
      </c>
      <c r="BJ428" s="77" t="s">
        <v>1447</v>
      </c>
      <c r="BK428" s="599" t="s">
        <v>1185</v>
      </c>
      <c r="BL428" s="306" t="s">
        <v>1191</v>
      </c>
      <c r="BM428" s="306" t="str">
        <f t="shared" si="225"/>
        <v>BD5F6AA#ABA</v>
      </c>
      <c r="BO428" s="790"/>
    </row>
    <row r="429" spans="1:67" ht="14.25" customHeight="1">
      <c r="A429" s="493" t="s">
        <v>1623</v>
      </c>
      <c r="B429" s="130" t="s">
        <v>805</v>
      </c>
      <c r="C429" s="610" t="s">
        <v>87</v>
      </c>
      <c r="D429" s="549" t="s">
        <v>1883</v>
      </c>
      <c r="E429" s="550" t="s">
        <v>1883</v>
      </c>
      <c r="F429" s="966"/>
      <c r="G429" s="157">
        <v>2025</v>
      </c>
      <c r="H429" s="176" t="s">
        <v>1891</v>
      </c>
      <c r="I429" s="176" t="s">
        <v>174</v>
      </c>
      <c r="J429" s="330" t="s">
        <v>1885</v>
      </c>
      <c r="K429" s="176" t="s">
        <v>218</v>
      </c>
      <c r="L429" s="176" t="s">
        <v>1182</v>
      </c>
      <c r="M429" s="327" t="s">
        <v>1760</v>
      </c>
      <c r="N429" s="55">
        <v>18.600000000000001</v>
      </c>
      <c r="O429" s="55">
        <v>18.600000000000001</v>
      </c>
      <c r="P429" s="55">
        <v>18.600000000000001</v>
      </c>
      <c r="Q429" s="55">
        <v>18.600000000000001</v>
      </c>
      <c r="R429" s="55">
        <v>18.600000000000001</v>
      </c>
      <c r="S429" s="55">
        <v>18.600000000000001</v>
      </c>
      <c r="T429" s="55">
        <v>18.600000000000001</v>
      </c>
      <c r="U429" s="55">
        <v>18.600000000000001</v>
      </c>
      <c r="V429" s="55">
        <v>18.600000000000001</v>
      </c>
      <c r="W429" s="55">
        <v>18.600000000000001</v>
      </c>
      <c r="X429" s="55">
        <v>18.600000000000001</v>
      </c>
      <c r="Y429" s="55">
        <v>18.600000000000001</v>
      </c>
      <c r="Z429" s="147">
        <v>0.93</v>
      </c>
      <c r="AA429" s="147">
        <v>0.93</v>
      </c>
      <c r="AB429" s="147">
        <v>0.93</v>
      </c>
      <c r="AC429" s="147">
        <v>0.93</v>
      </c>
      <c r="AD429" s="147">
        <v>0.93</v>
      </c>
      <c r="AE429" s="147">
        <v>0.93</v>
      </c>
      <c r="AF429" s="147">
        <v>0.93</v>
      </c>
      <c r="AG429" s="147">
        <v>0.93</v>
      </c>
      <c r="AH429" s="147">
        <v>0.93</v>
      </c>
      <c r="AI429" s="147">
        <v>0.93</v>
      </c>
      <c r="AJ429" s="147">
        <v>0.93</v>
      </c>
      <c r="AK429" s="147">
        <v>0.93</v>
      </c>
      <c r="AL429" s="420">
        <v>0</v>
      </c>
      <c r="AM429" s="431">
        <f t="shared" ref="AM429:AM493" si="236">Z429*AL429</f>
        <v>0</v>
      </c>
      <c r="AN429" s="385">
        <v>0</v>
      </c>
      <c r="AO429" s="237">
        <f t="shared" si="227"/>
        <v>0</v>
      </c>
      <c r="AP429" s="385">
        <v>0</v>
      </c>
      <c r="AQ429" s="431">
        <f t="shared" si="226"/>
        <v>0</v>
      </c>
      <c r="AR429" s="935">
        <v>0</v>
      </c>
      <c r="AS429" s="431">
        <f t="shared" si="228"/>
        <v>0</v>
      </c>
      <c r="AT429" s="385">
        <v>0</v>
      </c>
      <c r="AU429" s="431">
        <f t="shared" si="224"/>
        <v>0</v>
      </c>
      <c r="AV429" s="385">
        <v>1000</v>
      </c>
      <c r="AW429" s="431">
        <f t="shared" si="229"/>
        <v>930</v>
      </c>
      <c r="AX429" s="385">
        <v>1000</v>
      </c>
      <c r="AY429" s="431">
        <f t="shared" si="230"/>
        <v>930</v>
      </c>
      <c r="AZ429" s="385">
        <v>1000</v>
      </c>
      <c r="BA429" s="431">
        <f t="shared" si="234"/>
        <v>930</v>
      </c>
      <c r="BB429" s="385">
        <v>1000</v>
      </c>
      <c r="BC429" s="431">
        <f t="shared" si="235"/>
        <v>930</v>
      </c>
      <c r="BD429" s="385">
        <v>1000</v>
      </c>
      <c r="BE429" s="431">
        <f t="shared" si="231"/>
        <v>930</v>
      </c>
      <c r="BF429" s="385">
        <v>1000</v>
      </c>
      <c r="BG429" s="431">
        <f t="shared" si="232"/>
        <v>930</v>
      </c>
      <c r="BH429" s="385">
        <v>1000</v>
      </c>
      <c r="BI429" s="445">
        <f t="shared" si="233"/>
        <v>930</v>
      </c>
      <c r="BJ429" s="77" t="s">
        <v>1449</v>
      </c>
      <c r="BK429" s="599" t="s">
        <v>1185</v>
      </c>
      <c r="BL429" s="306" t="s">
        <v>1186</v>
      </c>
      <c r="BM429" s="306" t="str">
        <f t="shared" si="225"/>
        <v>BD5F6AA#AC3</v>
      </c>
      <c r="BO429" s="790"/>
    </row>
    <row r="430" spans="1:67" ht="14.25" customHeight="1">
      <c r="A430" s="493" t="s">
        <v>1623</v>
      </c>
      <c r="B430" s="130" t="s">
        <v>805</v>
      </c>
      <c r="C430" s="610" t="s">
        <v>87</v>
      </c>
      <c r="D430" s="549" t="s">
        <v>1883</v>
      </c>
      <c r="E430" s="550" t="s">
        <v>1883</v>
      </c>
      <c r="F430" s="966"/>
      <c r="G430" s="157">
        <v>2025</v>
      </c>
      <c r="H430" s="176" t="s">
        <v>1891</v>
      </c>
      <c r="I430" s="176" t="s">
        <v>174</v>
      </c>
      <c r="J430" s="330" t="s">
        <v>1885</v>
      </c>
      <c r="K430" s="176" t="s">
        <v>218</v>
      </c>
      <c r="L430" s="176" t="s">
        <v>1188</v>
      </c>
      <c r="M430" s="327" t="s">
        <v>1189</v>
      </c>
      <c r="N430" s="55">
        <v>18.600000000000001</v>
      </c>
      <c r="O430" s="55">
        <v>18.600000000000001</v>
      </c>
      <c r="P430" s="55">
        <v>18.600000000000001</v>
      </c>
      <c r="Q430" s="55">
        <v>18.600000000000001</v>
      </c>
      <c r="R430" s="55">
        <v>18.600000000000001</v>
      </c>
      <c r="S430" s="55">
        <v>18.600000000000001</v>
      </c>
      <c r="T430" s="55">
        <v>18.600000000000001</v>
      </c>
      <c r="U430" s="55">
        <v>18.600000000000001</v>
      </c>
      <c r="V430" s="55">
        <v>18.600000000000001</v>
      </c>
      <c r="W430" s="55">
        <v>18.600000000000001</v>
      </c>
      <c r="X430" s="55">
        <v>18.600000000000001</v>
      </c>
      <c r="Y430" s="55">
        <v>18.600000000000001</v>
      </c>
      <c r="Z430" s="147">
        <v>0.93</v>
      </c>
      <c r="AA430" s="147">
        <v>0.93</v>
      </c>
      <c r="AB430" s="147">
        <v>0.93</v>
      </c>
      <c r="AC430" s="147">
        <v>0.93</v>
      </c>
      <c r="AD430" s="147">
        <v>0.93</v>
      </c>
      <c r="AE430" s="147">
        <v>0.93</v>
      </c>
      <c r="AF430" s="147">
        <v>0.93</v>
      </c>
      <c r="AG430" s="147">
        <v>0.93</v>
      </c>
      <c r="AH430" s="147">
        <v>0.93</v>
      </c>
      <c r="AI430" s="147">
        <v>0.93</v>
      </c>
      <c r="AJ430" s="147">
        <v>0.93</v>
      </c>
      <c r="AK430" s="147">
        <v>0.93</v>
      </c>
      <c r="AL430" s="420">
        <v>1080</v>
      </c>
      <c r="AM430" s="431">
        <f t="shared" si="236"/>
        <v>1004.4000000000001</v>
      </c>
      <c r="AN430" s="385">
        <v>0</v>
      </c>
      <c r="AO430" s="237">
        <f t="shared" si="227"/>
        <v>0</v>
      </c>
      <c r="AP430" s="385">
        <v>0</v>
      </c>
      <c r="AQ430" s="431">
        <f t="shared" si="226"/>
        <v>0</v>
      </c>
      <c r="AR430" s="935">
        <v>0</v>
      </c>
      <c r="AS430" s="431">
        <f t="shared" si="228"/>
        <v>0</v>
      </c>
      <c r="AT430" s="385">
        <v>0</v>
      </c>
      <c r="AU430" s="431">
        <f t="shared" si="224"/>
        <v>0</v>
      </c>
      <c r="AV430" s="385">
        <v>1000</v>
      </c>
      <c r="AW430" s="431">
        <f t="shared" si="229"/>
        <v>930</v>
      </c>
      <c r="AX430" s="385">
        <v>1000</v>
      </c>
      <c r="AY430" s="431">
        <f t="shared" si="230"/>
        <v>930</v>
      </c>
      <c r="AZ430" s="385">
        <v>1000</v>
      </c>
      <c r="BA430" s="431">
        <f t="shared" si="234"/>
        <v>930</v>
      </c>
      <c r="BB430" s="385">
        <v>1000</v>
      </c>
      <c r="BC430" s="431">
        <f t="shared" si="235"/>
        <v>930</v>
      </c>
      <c r="BD430" s="385">
        <v>1000</v>
      </c>
      <c r="BE430" s="431">
        <f t="shared" si="231"/>
        <v>930</v>
      </c>
      <c r="BF430" s="385">
        <v>1000</v>
      </c>
      <c r="BG430" s="431">
        <f t="shared" si="232"/>
        <v>930</v>
      </c>
      <c r="BH430" s="385">
        <v>1000</v>
      </c>
      <c r="BI430" s="445">
        <f t="shared" si="233"/>
        <v>930</v>
      </c>
      <c r="BJ430" s="77" t="s">
        <v>1450</v>
      </c>
      <c r="BK430" s="599" t="s">
        <v>1185</v>
      </c>
      <c r="BL430" s="306" t="s">
        <v>1194</v>
      </c>
      <c r="BM430" s="306" t="str">
        <f t="shared" si="225"/>
        <v>BD5F6AA#UUF</v>
      </c>
      <c r="BO430" s="790"/>
    </row>
    <row r="431" spans="1:67" ht="14.25" customHeight="1">
      <c r="A431" s="493" t="s">
        <v>1623</v>
      </c>
      <c r="B431" s="130" t="s">
        <v>805</v>
      </c>
      <c r="C431" s="610" t="s">
        <v>87</v>
      </c>
      <c r="D431" s="549" t="s">
        <v>1883</v>
      </c>
      <c r="E431" s="550" t="s">
        <v>1883</v>
      </c>
      <c r="F431" s="966"/>
      <c r="G431" s="157">
        <v>2025</v>
      </c>
      <c r="H431" s="176" t="s">
        <v>1891</v>
      </c>
      <c r="I431" s="176" t="s">
        <v>174</v>
      </c>
      <c r="J431" s="330" t="s">
        <v>1885</v>
      </c>
      <c r="K431" s="176" t="s">
        <v>218</v>
      </c>
      <c r="L431" s="176" t="s">
        <v>1182</v>
      </c>
      <c r="M431" s="327" t="s">
        <v>1760</v>
      </c>
      <c r="N431" s="55">
        <v>18.600000000000001</v>
      </c>
      <c r="O431" s="55">
        <v>18.600000000000001</v>
      </c>
      <c r="P431" s="55">
        <v>18.600000000000001</v>
      </c>
      <c r="Q431" s="55">
        <v>18.600000000000001</v>
      </c>
      <c r="R431" s="55">
        <v>18.600000000000001</v>
      </c>
      <c r="S431" s="55">
        <v>18.600000000000001</v>
      </c>
      <c r="T431" s="55">
        <v>18.600000000000001</v>
      </c>
      <c r="U431" s="55">
        <v>18.600000000000001</v>
      </c>
      <c r="V431" s="55">
        <v>18.600000000000001</v>
      </c>
      <c r="W431" s="55">
        <v>18.600000000000001</v>
      </c>
      <c r="X431" s="55">
        <v>18.600000000000001</v>
      </c>
      <c r="Y431" s="55">
        <v>18.600000000000001</v>
      </c>
      <c r="Z431" s="147">
        <v>0.93</v>
      </c>
      <c r="AA431" s="147">
        <v>0.93</v>
      </c>
      <c r="AB431" s="147">
        <v>0.93</v>
      </c>
      <c r="AC431" s="147">
        <v>0.93</v>
      </c>
      <c r="AD431" s="147">
        <v>0.93</v>
      </c>
      <c r="AE431" s="147">
        <v>0.93</v>
      </c>
      <c r="AF431" s="147">
        <v>0.93</v>
      </c>
      <c r="AG431" s="147">
        <v>0.93</v>
      </c>
      <c r="AH431" s="147">
        <v>0.93</v>
      </c>
      <c r="AI431" s="147">
        <v>0.93</v>
      </c>
      <c r="AJ431" s="147">
        <v>0.93</v>
      </c>
      <c r="AK431" s="147">
        <v>0.93</v>
      </c>
      <c r="AL431" s="420">
        <v>0</v>
      </c>
      <c r="AM431" s="431">
        <f t="shared" si="236"/>
        <v>0</v>
      </c>
      <c r="AN431" s="385">
        <v>0</v>
      </c>
      <c r="AO431" s="237">
        <f t="shared" si="227"/>
        <v>0</v>
      </c>
      <c r="AP431" s="385">
        <v>0</v>
      </c>
      <c r="AQ431" s="431">
        <f t="shared" si="226"/>
        <v>0</v>
      </c>
      <c r="AR431" s="935">
        <v>0</v>
      </c>
      <c r="AS431" s="431">
        <f t="shared" si="228"/>
        <v>0</v>
      </c>
      <c r="AT431" s="385">
        <v>0</v>
      </c>
      <c r="AU431" s="431">
        <f t="shared" si="224"/>
        <v>0</v>
      </c>
      <c r="AV431" s="385">
        <v>0</v>
      </c>
      <c r="AW431" s="431">
        <f t="shared" si="229"/>
        <v>0</v>
      </c>
      <c r="AX431" s="385">
        <v>0</v>
      </c>
      <c r="AY431" s="431">
        <f t="shared" si="230"/>
        <v>0</v>
      </c>
      <c r="AZ431" s="385">
        <v>0</v>
      </c>
      <c r="BA431" s="431">
        <f t="shared" si="234"/>
        <v>0</v>
      </c>
      <c r="BB431" s="385">
        <v>0</v>
      </c>
      <c r="BC431" s="431">
        <f t="shared" si="235"/>
        <v>0</v>
      </c>
      <c r="BD431" s="385">
        <v>0</v>
      </c>
      <c r="BE431" s="431">
        <f t="shared" si="231"/>
        <v>0</v>
      </c>
      <c r="BF431" s="385">
        <v>0</v>
      </c>
      <c r="BG431" s="431">
        <f t="shared" si="232"/>
        <v>0</v>
      </c>
      <c r="BH431" s="385">
        <v>0</v>
      </c>
      <c r="BI431" s="445">
        <f t="shared" si="233"/>
        <v>0</v>
      </c>
      <c r="BJ431" s="77" t="s">
        <v>1451</v>
      </c>
      <c r="BK431" s="599" t="s">
        <v>1197</v>
      </c>
      <c r="BL431" s="306" t="s">
        <v>1186</v>
      </c>
      <c r="BM431" s="306" t="str">
        <f t="shared" si="225"/>
        <v>BD5F7AA#AC3</v>
      </c>
      <c r="BO431" s="790"/>
    </row>
    <row r="432" spans="1:67" ht="14.25" customHeight="1">
      <c r="A432" s="493" t="s">
        <v>1623</v>
      </c>
      <c r="B432" s="130" t="s">
        <v>805</v>
      </c>
      <c r="C432" s="610" t="s">
        <v>87</v>
      </c>
      <c r="D432" s="549" t="s">
        <v>1883</v>
      </c>
      <c r="E432" s="550" t="s">
        <v>1883</v>
      </c>
      <c r="F432" s="966"/>
      <c r="G432" s="157">
        <v>2025</v>
      </c>
      <c r="H432" s="176" t="s">
        <v>1892</v>
      </c>
      <c r="I432" s="176" t="s">
        <v>1755</v>
      </c>
      <c r="J432" s="330" t="s">
        <v>1885</v>
      </c>
      <c r="K432" s="176" t="s">
        <v>218</v>
      </c>
      <c r="L432" s="176" t="s">
        <v>1188</v>
      </c>
      <c r="M432" s="327" t="s">
        <v>1189</v>
      </c>
      <c r="N432" s="55">
        <v>25.6</v>
      </c>
      <c r="O432" s="55">
        <v>25.6</v>
      </c>
      <c r="P432" s="55">
        <v>25.6</v>
      </c>
      <c r="Q432" s="55">
        <v>25.6</v>
      </c>
      <c r="R432" s="55">
        <v>25.6</v>
      </c>
      <c r="S432" s="55">
        <v>25.6</v>
      </c>
      <c r="T432" s="55">
        <v>25.6</v>
      </c>
      <c r="U432" s="55">
        <v>25.6</v>
      </c>
      <c r="V432" s="55">
        <v>25.6</v>
      </c>
      <c r="W432" s="55">
        <v>25.6</v>
      </c>
      <c r="X432" s="55">
        <v>25.6</v>
      </c>
      <c r="Y432" s="55">
        <v>25.6</v>
      </c>
      <c r="Z432" s="147">
        <v>1.28</v>
      </c>
      <c r="AA432" s="147">
        <v>1.28</v>
      </c>
      <c r="AB432" s="147">
        <v>1.28</v>
      </c>
      <c r="AC432" s="147">
        <v>1.28</v>
      </c>
      <c r="AD432" s="147">
        <v>1.28</v>
      </c>
      <c r="AE432" s="147">
        <v>1.28</v>
      </c>
      <c r="AF432" s="147">
        <v>1.28</v>
      </c>
      <c r="AG432" s="147">
        <v>1.28</v>
      </c>
      <c r="AH432" s="147">
        <v>1.28</v>
      </c>
      <c r="AI432" s="147">
        <v>1.28</v>
      </c>
      <c r="AJ432" s="147">
        <v>1.28</v>
      </c>
      <c r="AK432" s="147">
        <v>1.28</v>
      </c>
      <c r="AL432" s="420">
        <v>0</v>
      </c>
      <c r="AM432" s="431">
        <f t="shared" si="236"/>
        <v>0</v>
      </c>
      <c r="AN432" s="385">
        <v>0</v>
      </c>
      <c r="AO432" s="237">
        <f t="shared" si="227"/>
        <v>0</v>
      </c>
      <c r="AP432" s="385">
        <v>1152</v>
      </c>
      <c r="AQ432" s="431">
        <f t="shared" si="226"/>
        <v>1474.56</v>
      </c>
      <c r="AR432" s="935">
        <v>1152</v>
      </c>
      <c r="AS432" s="431">
        <f t="shared" si="228"/>
        <v>1474.56</v>
      </c>
      <c r="AT432" s="385">
        <v>0</v>
      </c>
      <c r="AU432" s="431">
        <f t="shared" si="224"/>
        <v>0</v>
      </c>
      <c r="AV432" s="385">
        <v>0</v>
      </c>
      <c r="AW432" s="431">
        <f t="shared" si="229"/>
        <v>0</v>
      </c>
      <c r="AX432" s="385">
        <v>0</v>
      </c>
      <c r="AY432" s="431">
        <f t="shared" si="230"/>
        <v>0</v>
      </c>
      <c r="AZ432" s="385">
        <v>0</v>
      </c>
      <c r="BA432" s="431">
        <f t="shared" si="234"/>
        <v>0</v>
      </c>
      <c r="BB432" s="385">
        <v>0</v>
      </c>
      <c r="BC432" s="431">
        <f t="shared" si="235"/>
        <v>0</v>
      </c>
      <c r="BD432" s="385">
        <v>0</v>
      </c>
      <c r="BE432" s="431">
        <f t="shared" si="231"/>
        <v>0</v>
      </c>
      <c r="BF432" s="385">
        <v>0</v>
      </c>
      <c r="BG432" s="431">
        <f t="shared" si="232"/>
        <v>0</v>
      </c>
      <c r="BH432" s="385">
        <v>0</v>
      </c>
      <c r="BI432" s="445">
        <f t="shared" si="233"/>
        <v>0</v>
      </c>
      <c r="BJ432" s="77" t="s">
        <v>1453</v>
      </c>
      <c r="BK432" s="599" t="s">
        <v>1185</v>
      </c>
      <c r="BL432" s="306" t="s">
        <v>1191</v>
      </c>
      <c r="BM432" s="306" t="str">
        <f t="shared" si="225"/>
        <v>BD5F2AA#ABA</v>
      </c>
      <c r="BO432" s="790"/>
    </row>
    <row r="433" spans="1:67" ht="14.25" customHeight="1">
      <c r="A433" s="493" t="s">
        <v>1623</v>
      </c>
      <c r="B433" s="130" t="s">
        <v>805</v>
      </c>
      <c r="C433" s="610" t="s">
        <v>87</v>
      </c>
      <c r="D433" s="549" t="s">
        <v>1883</v>
      </c>
      <c r="E433" s="550" t="s">
        <v>1883</v>
      </c>
      <c r="F433" s="966"/>
      <c r="G433" s="157">
        <v>2025</v>
      </c>
      <c r="H433" s="176" t="s">
        <v>1892</v>
      </c>
      <c r="I433" s="176" t="s">
        <v>1755</v>
      </c>
      <c r="J433" s="330" t="s">
        <v>1885</v>
      </c>
      <c r="K433" s="176" t="s">
        <v>218</v>
      </c>
      <c r="L433" s="176" t="s">
        <v>1182</v>
      </c>
      <c r="M433" s="327" t="s">
        <v>1760</v>
      </c>
      <c r="N433" s="55">
        <v>25.6</v>
      </c>
      <c r="O433" s="55">
        <v>25.6</v>
      </c>
      <c r="P433" s="55">
        <v>25.6</v>
      </c>
      <c r="Q433" s="55">
        <v>25.6</v>
      </c>
      <c r="R433" s="55">
        <v>25.6</v>
      </c>
      <c r="S433" s="55">
        <v>25.6</v>
      </c>
      <c r="T433" s="55">
        <v>25.6</v>
      </c>
      <c r="U433" s="55">
        <v>25.6</v>
      </c>
      <c r="V433" s="55">
        <v>25.6</v>
      </c>
      <c r="W433" s="55">
        <v>25.6</v>
      </c>
      <c r="X433" s="55">
        <v>25.6</v>
      </c>
      <c r="Y433" s="55">
        <v>25.6</v>
      </c>
      <c r="Z433" s="147">
        <v>1.28</v>
      </c>
      <c r="AA433" s="147">
        <v>1.28</v>
      </c>
      <c r="AB433" s="147">
        <v>1.28</v>
      </c>
      <c r="AC433" s="147">
        <v>1.28</v>
      </c>
      <c r="AD433" s="147">
        <v>1.28</v>
      </c>
      <c r="AE433" s="147">
        <v>1.28</v>
      </c>
      <c r="AF433" s="147">
        <v>1.28</v>
      </c>
      <c r="AG433" s="147">
        <v>1.28</v>
      </c>
      <c r="AH433" s="147">
        <v>1.28</v>
      </c>
      <c r="AI433" s="147">
        <v>1.28</v>
      </c>
      <c r="AJ433" s="147">
        <v>1.28</v>
      </c>
      <c r="AK433" s="147">
        <v>1.28</v>
      </c>
      <c r="AL433" s="420">
        <v>0</v>
      </c>
      <c r="AM433" s="431">
        <f t="shared" si="236"/>
        <v>0</v>
      </c>
      <c r="AN433" s="385">
        <v>0</v>
      </c>
      <c r="AO433" s="237">
        <f t="shared" si="227"/>
        <v>0</v>
      </c>
      <c r="AP433" s="385">
        <v>3450</v>
      </c>
      <c r="AQ433" s="431">
        <f t="shared" si="226"/>
        <v>4416</v>
      </c>
      <c r="AR433" s="935">
        <v>0</v>
      </c>
      <c r="AS433" s="431">
        <f t="shared" si="228"/>
        <v>0</v>
      </c>
      <c r="AT433" s="385">
        <v>0</v>
      </c>
      <c r="AU433" s="431">
        <f t="shared" si="224"/>
        <v>0</v>
      </c>
      <c r="AV433" s="385">
        <v>0</v>
      </c>
      <c r="AW433" s="431">
        <f t="shared" si="229"/>
        <v>0</v>
      </c>
      <c r="AX433" s="385">
        <v>0</v>
      </c>
      <c r="AY433" s="431">
        <f t="shared" si="230"/>
        <v>0</v>
      </c>
      <c r="AZ433" s="385">
        <v>0</v>
      </c>
      <c r="BA433" s="431">
        <f t="shared" si="234"/>
        <v>0</v>
      </c>
      <c r="BB433" s="385">
        <v>0</v>
      </c>
      <c r="BC433" s="431">
        <f t="shared" si="235"/>
        <v>0</v>
      </c>
      <c r="BD433" s="385">
        <v>0</v>
      </c>
      <c r="BE433" s="431">
        <f t="shared" si="231"/>
        <v>0</v>
      </c>
      <c r="BF433" s="385">
        <v>0</v>
      </c>
      <c r="BG433" s="431">
        <f t="shared" si="232"/>
        <v>0</v>
      </c>
      <c r="BH433" s="385">
        <v>0</v>
      </c>
      <c r="BI433" s="445">
        <f t="shared" si="233"/>
        <v>0</v>
      </c>
      <c r="BJ433" s="77" t="s">
        <v>1455</v>
      </c>
      <c r="BK433" s="599" t="s">
        <v>1185</v>
      </c>
      <c r="BL433" s="306" t="s">
        <v>1186</v>
      </c>
      <c r="BM433" s="306" t="str">
        <f t="shared" si="225"/>
        <v>BD5F2AA#AC3</v>
      </c>
      <c r="BO433" s="790"/>
    </row>
    <row r="434" spans="1:67" ht="14.25" customHeight="1">
      <c r="A434" s="493" t="s">
        <v>1623</v>
      </c>
      <c r="B434" s="130" t="s">
        <v>805</v>
      </c>
      <c r="C434" s="610" t="s">
        <v>87</v>
      </c>
      <c r="D434" s="549" t="s">
        <v>1883</v>
      </c>
      <c r="E434" s="550" t="s">
        <v>1883</v>
      </c>
      <c r="F434" s="966"/>
      <c r="G434" s="157">
        <v>2025</v>
      </c>
      <c r="H434" s="176" t="s">
        <v>1892</v>
      </c>
      <c r="I434" s="176" t="s">
        <v>1755</v>
      </c>
      <c r="J434" s="330" t="s">
        <v>1885</v>
      </c>
      <c r="K434" s="176" t="s">
        <v>218</v>
      </c>
      <c r="L434" s="176" t="s">
        <v>1188</v>
      </c>
      <c r="M434" s="327" t="s">
        <v>1189</v>
      </c>
      <c r="N434" s="55">
        <v>25.6</v>
      </c>
      <c r="O434" s="55">
        <v>25.6</v>
      </c>
      <c r="P434" s="55">
        <v>25.6</v>
      </c>
      <c r="Q434" s="55">
        <v>25.6</v>
      </c>
      <c r="R434" s="55">
        <v>25.6</v>
      </c>
      <c r="S434" s="55">
        <v>25.6</v>
      </c>
      <c r="T434" s="55">
        <v>25.6</v>
      </c>
      <c r="U434" s="55">
        <v>25.6</v>
      </c>
      <c r="V434" s="55">
        <v>25.6</v>
      </c>
      <c r="W434" s="55">
        <v>25.6</v>
      </c>
      <c r="X434" s="55">
        <v>25.6</v>
      </c>
      <c r="Y434" s="55">
        <v>25.6</v>
      </c>
      <c r="Z434" s="147">
        <v>1.28</v>
      </c>
      <c r="AA434" s="147">
        <v>1.28</v>
      </c>
      <c r="AB434" s="147">
        <v>1.28</v>
      </c>
      <c r="AC434" s="147">
        <v>1.28</v>
      </c>
      <c r="AD434" s="147">
        <v>1.28</v>
      </c>
      <c r="AE434" s="147">
        <v>1.28</v>
      </c>
      <c r="AF434" s="147">
        <v>1.28</v>
      </c>
      <c r="AG434" s="147">
        <v>1.28</v>
      </c>
      <c r="AH434" s="147">
        <v>1.28</v>
      </c>
      <c r="AI434" s="147">
        <v>1.28</v>
      </c>
      <c r="AJ434" s="147">
        <v>1.28</v>
      </c>
      <c r="AK434" s="147">
        <v>1.28</v>
      </c>
      <c r="AL434" s="420">
        <v>0</v>
      </c>
      <c r="AM434" s="431">
        <f t="shared" si="236"/>
        <v>0</v>
      </c>
      <c r="AN434" s="385">
        <v>0</v>
      </c>
      <c r="AO434" s="237">
        <f t="shared" si="227"/>
        <v>0</v>
      </c>
      <c r="AP434" s="385">
        <v>0</v>
      </c>
      <c r="AQ434" s="431">
        <f t="shared" si="226"/>
        <v>0</v>
      </c>
      <c r="AR434" s="935">
        <v>0</v>
      </c>
      <c r="AS434" s="431">
        <f t="shared" si="228"/>
        <v>0</v>
      </c>
      <c r="AT434" s="385">
        <v>0</v>
      </c>
      <c r="AU434" s="431">
        <f t="shared" si="224"/>
        <v>0</v>
      </c>
      <c r="AV434" s="385">
        <v>1000</v>
      </c>
      <c r="AW434" s="431">
        <f t="shared" si="229"/>
        <v>1280</v>
      </c>
      <c r="AX434" s="385">
        <v>1000</v>
      </c>
      <c r="AY434" s="431">
        <f t="shared" si="230"/>
        <v>1280</v>
      </c>
      <c r="AZ434" s="385">
        <v>1000</v>
      </c>
      <c r="BA434" s="431">
        <f t="shared" si="234"/>
        <v>1280</v>
      </c>
      <c r="BB434" s="385">
        <v>1000</v>
      </c>
      <c r="BC434" s="431">
        <f t="shared" si="235"/>
        <v>1280</v>
      </c>
      <c r="BD434" s="385">
        <v>1000</v>
      </c>
      <c r="BE434" s="431">
        <f t="shared" si="231"/>
        <v>1280</v>
      </c>
      <c r="BF434" s="385">
        <v>1000</v>
      </c>
      <c r="BG434" s="431">
        <f t="shared" si="232"/>
        <v>1280</v>
      </c>
      <c r="BH434" s="385">
        <v>1000</v>
      </c>
      <c r="BI434" s="445">
        <f t="shared" si="233"/>
        <v>1280</v>
      </c>
      <c r="BJ434" s="77" t="s">
        <v>1456</v>
      </c>
      <c r="BK434" s="599" t="s">
        <v>1185</v>
      </c>
      <c r="BL434" s="306" t="s">
        <v>1194</v>
      </c>
      <c r="BM434" s="306" t="str">
        <f t="shared" si="225"/>
        <v>BD5F2AA#UUF</v>
      </c>
      <c r="BO434" s="790"/>
    </row>
    <row r="435" spans="1:67" ht="14.25" customHeight="1">
      <c r="A435" s="493" t="s">
        <v>1623</v>
      </c>
      <c r="B435" s="130" t="s">
        <v>805</v>
      </c>
      <c r="C435" s="610" t="s">
        <v>87</v>
      </c>
      <c r="D435" s="549" t="s">
        <v>1883</v>
      </c>
      <c r="E435" s="550" t="s">
        <v>1883</v>
      </c>
      <c r="F435" s="966"/>
      <c r="G435" s="157">
        <v>2025</v>
      </c>
      <c r="H435" s="176" t="s">
        <v>1892</v>
      </c>
      <c r="I435" s="176" t="s">
        <v>1755</v>
      </c>
      <c r="J435" s="330" t="s">
        <v>1885</v>
      </c>
      <c r="K435" s="176" t="s">
        <v>218</v>
      </c>
      <c r="L435" s="176" t="s">
        <v>1182</v>
      </c>
      <c r="M435" s="327" t="s">
        <v>1760</v>
      </c>
      <c r="N435" s="55">
        <v>25.6</v>
      </c>
      <c r="O435" s="55">
        <v>25.6</v>
      </c>
      <c r="P435" s="55">
        <v>25.6</v>
      </c>
      <c r="Q435" s="55">
        <v>25.6</v>
      </c>
      <c r="R435" s="55">
        <v>25.6</v>
      </c>
      <c r="S435" s="55">
        <v>25.6</v>
      </c>
      <c r="T435" s="55">
        <v>25.6</v>
      </c>
      <c r="U435" s="55">
        <v>25.6</v>
      </c>
      <c r="V435" s="55">
        <v>25.6</v>
      </c>
      <c r="W435" s="55">
        <v>25.6</v>
      </c>
      <c r="X435" s="55">
        <v>25.6</v>
      </c>
      <c r="Y435" s="55">
        <v>25.6</v>
      </c>
      <c r="Z435" s="147">
        <v>1.28</v>
      </c>
      <c r="AA435" s="147">
        <v>1.28</v>
      </c>
      <c r="AB435" s="147">
        <v>1.28</v>
      </c>
      <c r="AC435" s="147">
        <v>1.28</v>
      </c>
      <c r="AD435" s="147">
        <v>1.28</v>
      </c>
      <c r="AE435" s="147">
        <v>1.28</v>
      </c>
      <c r="AF435" s="147">
        <v>1.28</v>
      </c>
      <c r="AG435" s="147">
        <v>1.28</v>
      </c>
      <c r="AH435" s="147">
        <v>1.28</v>
      </c>
      <c r="AI435" s="147">
        <v>1.28</v>
      </c>
      <c r="AJ435" s="147">
        <v>1.28</v>
      </c>
      <c r="AK435" s="147">
        <v>1.28</v>
      </c>
      <c r="AL435" s="420">
        <v>0</v>
      </c>
      <c r="AM435" s="431">
        <f t="shared" si="236"/>
        <v>0</v>
      </c>
      <c r="AN435" s="385">
        <v>0</v>
      </c>
      <c r="AO435" s="237">
        <f t="shared" si="227"/>
        <v>0</v>
      </c>
      <c r="AP435" s="385">
        <v>2300</v>
      </c>
      <c r="AQ435" s="431">
        <f t="shared" si="226"/>
        <v>2944</v>
      </c>
      <c r="AR435" s="935">
        <v>1150</v>
      </c>
      <c r="AS435" s="431">
        <f t="shared" si="228"/>
        <v>1472</v>
      </c>
      <c r="AT435" s="385">
        <v>1150</v>
      </c>
      <c r="AU435" s="431">
        <f t="shared" si="224"/>
        <v>1472</v>
      </c>
      <c r="AV435" s="385">
        <v>0</v>
      </c>
      <c r="AW435" s="431">
        <f t="shared" si="229"/>
        <v>0</v>
      </c>
      <c r="AX435" s="385">
        <v>0</v>
      </c>
      <c r="AY435" s="431">
        <f t="shared" si="230"/>
        <v>0</v>
      </c>
      <c r="AZ435" s="385">
        <v>0</v>
      </c>
      <c r="BA435" s="431">
        <f t="shared" si="234"/>
        <v>0</v>
      </c>
      <c r="BB435" s="385">
        <v>0</v>
      </c>
      <c r="BC435" s="431">
        <f t="shared" si="235"/>
        <v>0</v>
      </c>
      <c r="BD435" s="385">
        <v>0</v>
      </c>
      <c r="BE435" s="431">
        <f t="shared" si="231"/>
        <v>0</v>
      </c>
      <c r="BF435" s="385">
        <v>0</v>
      </c>
      <c r="BG435" s="431">
        <f t="shared" si="232"/>
        <v>0</v>
      </c>
      <c r="BH435" s="385">
        <v>0</v>
      </c>
      <c r="BI435" s="445">
        <f t="shared" si="233"/>
        <v>0</v>
      </c>
      <c r="BJ435" s="77" t="s">
        <v>1457</v>
      </c>
      <c r="BK435" s="599" t="s">
        <v>1197</v>
      </c>
      <c r="BL435" s="306" t="s">
        <v>1186</v>
      </c>
      <c r="BM435" s="306" t="str">
        <f t="shared" si="225"/>
        <v>BD5F3AA#AC3</v>
      </c>
      <c r="BO435" s="790"/>
    </row>
    <row r="436" spans="1:67" ht="14.25" customHeight="1">
      <c r="A436" s="493" t="s">
        <v>1623</v>
      </c>
      <c r="B436" s="130" t="s">
        <v>805</v>
      </c>
      <c r="C436" s="610" t="s">
        <v>87</v>
      </c>
      <c r="D436" s="549" t="s">
        <v>1883</v>
      </c>
      <c r="E436" s="550" t="s">
        <v>1883</v>
      </c>
      <c r="F436" s="966"/>
      <c r="G436" s="157">
        <v>2025</v>
      </c>
      <c r="H436" s="176" t="s">
        <v>1892</v>
      </c>
      <c r="I436" s="176" t="s">
        <v>1755</v>
      </c>
      <c r="J436" s="330" t="s">
        <v>1885</v>
      </c>
      <c r="K436" s="176" t="s">
        <v>218</v>
      </c>
      <c r="L436" s="176" t="s">
        <v>1188</v>
      </c>
      <c r="M436" s="327" t="s">
        <v>1189</v>
      </c>
      <c r="N436" s="55">
        <v>25.6</v>
      </c>
      <c r="O436" s="55">
        <v>25.6</v>
      </c>
      <c r="P436" s="55">
        <v>25.6</v>
      </c>
      <c r="Q436" s="55">
        <v>25.6</v>
      </c>
      <c r="R436" s="55">
        <v>25.6</v>
      </c>
      <c r="S436" s="55">
        <v>25.6</v>
      </c>
      <c r="T436" s="55">
        <v>25.6</v>
      </c>
      <c r="U436" s="55">
        <v>25.6</v>
      </c>
      <c r="V436" s="55">
        <v>25.6</v>
      </c>
      <c r="W436" s="55">
        <v>25.6</v>
      </c>
      <c r="X436" s="55">
        <v>25.6</v>
      </c>
      <c r="Y436" s="55">
        <v>25.6</v>
      </c>
      <c r="Z436" s="147">
        <v>1.28</v>
      </c>
      <c r="AA436" s="147">
        <v>1.28</v>
      </c>
      <c r="AB436" s="147">
        <v>1.28</v>
      </c>
      <c r="AC436" s="147">
        <v>1.28</v>
      </c>
      <c r="AD436" s="147">
        <v>1.28</v>
      </c>
      <c r="AE436" s="147">
        <v>1.28</v>
      </c>
      <c r="AF436" s="147">
        <v>1.28</v>
      </c>
      <c r="AG436" s="147">
        <v>1.28</v>
      </c>
      <c r="AH436" s="147">
        <v>1.28</v>
      </c>
      <c r="AI436" s="147">
        <v>1.28</v>
      </c>
      <c r="AJ436" s="147">
        <v>1.28</v>
      </c>
      <c r="AK436" s="147">
        <v>1.28</v>
      </c>
      <c r="AL436" s="420">
        <v>0</v>
      </c>
      <c r="AM436" s="431">
        <f t="shared" ref="AM436" si="237">Z436*AL436</f>
        <v>0</v>
      </c>
      <c r="AN436" s="385">
        <v>0</v>
      </c>
      <c r="AO436" s="237">
        <f t="shared" ref="AO436" si="238">AA436*AN436</f>
        <v>0</v>
      </c>
      <c r="AP436" s="385">
        <v>0</v>
      </c>
      <c r="AQ436" s="431">
        <f t="shared" ref="AQ436" si="239">AB436*AP436</f>
        <v>0</v>
      </c>
      <c r="AR436" s="935">
        <v>0</v>
      </c>
      <c r="AS436" s="431">
        <f t="shared" ref="AS436" si="240">AC436*AR436</f>
        <v>0</v>
      </c>
      <c r="AT436" s="385">
        <v>0</v>
      </c>
      <c r="AU436" s="431">
        <f t="shared" ref="AU436" si="241">AD436*AT436</f>
        <v>0</v>
      </c>
      <c r="AV436" s="385">
        <v>1000</v>
      </c>
      <c r="AW436" s="431">
        <f t="shared" si="229"/>
        <v>1280</v>
      </c>
      <c r="AX436" s="385">
        <v>1000</v>
      </c>
      <c r="AY436" s="431">
        <f t="shared" si="230"/>
        <v>1280</v>
      </c>
      <c r="AZ436" s="385">
        <v>1000</v>
      </c>
      <c r="BA436" s="431">
        <f t="shared" si="234"/>
        <v>1280</v>
      </c>
      <c r="BB436" s="385">
        <v>1000</v>
      </c>
      <c r="BC436" s="431">
        <f t="shared" si="235"/>
        <v>1280</v>
      </c>
      <c r="BD436" s="385">
        <v>1000</v>
      </c>
      <c r="BE436" s="431">
        <f t="shared" ref="BE436" si="242">AI436*BD436</f>
        <v>1280</v>
      </c>
      <c r="BF436" s="385">
        <v>1000</v>
      </c>
      <c r="BG436" s="431">
        <f t="shared" ref="BG436" si="243">AJ436*BF436</f>
        <v>1280</v>
      </c>
      <c r="BH436" s="385">
        <v>1000</v>
      </c>
      <c r="BI436" s="445">
        <f t="shared" ref="BI436" si="244">AK436*BH436</f>
        <v>1280</v>
      </c>
      <c r="BJ436" s="77" t="s">
        <v>1893</v>
      </c>
      <c r="BK436" s="599" t="s">
        <v>1197</v>
      </c>
      <c r="BL436" s="306" t="s">
        <v>1395</v>
      </c>
      <c r="BM436" s="306" t="str">
        <f t="shared" si="225"/>
        <v>BD5F3AA#UUF</v>
      </c>
      <c r="BO436" s="790"/>
    </row>
    <row r="437" spans="1:67" ht="14.25" customHeight="1" thickBot="1">
      <c r="A437" s="493" t="s">
        <v>1623</v>
      </c>
      <c r="B437" s="536" t="s">
        <v>504</v>
      </c>
      <c r="C437" s="546" t="s">
        <v>87</v>
      </c>
      <c r="D437" s="551" t="s">
        <v>357</v>
      </c>
      <c r="E437" s="552" t="s">
        <v>357</v>
      </c>
      <c r="F437" s="968"/>
      <c r="G437" s="165">
        <v>2025</v>
      </c>
      <c r="H437" s="190" t="s">
        <v>1894</v>
      </c>
      <c r="I437" s="190" t="s">
        <v>1884</v>
      </c>
      <c r="J437" s="332" t="s">
        <v>196</v>
      </c>
      <c r="K437" s="190" t="s">
        <v>218</v>
      </c>
      <c r="L437" s="190" t="s">
        <v>1188</v>
      </c>
      <c r="M437" s="636" t="s">
        <v>1189</v>
      </c>
      <c r="N437" s="90">
        <v>0</v>
      </c>
      <c r="O437" s="90">
        <v>0</v>
      </c>
      <c r="P437" s="90">
        <v>0</v>
      </c>
      <c r="Q437" s="90">
        <v>0</v>
      </c>
      <c r="R437" s="90">
        <v>0</v>
      </c>
      <c r="S437" s="90">
        <v>0</v>
      </c>
      <c r="T437" s="90">
        <v>0</v>
      </c>
      <c r="U437" s="90">
        <v>0</v>
      </c>
      <c r="V437" s="90">
        <v>0</v>
      </c>
      <c r="W437" s="90">
        <v>23.42</v>
      </c>
      <c r="X437" s="90">
        <v>23.42</v>
      </c>
      <c r="Y437" s="90">
        <v>23.42</v>
      </c>
      <c r="Z437" s="86">
        <v>0</v>
      </c>
      <c r="AA437" s="86">
        <v>0</v>
      </c>
      <c r="AB437" s="86">
        <v>0</v>
      </c>
      <c r="AC437" s="86">
        <v>0</v>
      </c>
      <c r="AD437" s="86">
        <v>0</v>
      </c>
      <c r="AE437" s="86">
        <v>0</v>
      </c>
      <c r="AF437" s="86">
        <v>0</v>
      </c>
      <c r="AG437" s="86">
        <v>0</v>
      </c>
      <c r="AH437" s="86">
        <v>0</v>
      </c>
      <c r="AI437" s="86">
        <v>1.17</v>
      </c>
      <c r="AJ437" s="86">
        <v>1.17</v>
      </c>
      <c r="AK437" s="86">
        <v>1.17</v>
      </c>
      <c r="AL437" s="421">
        <v>0</v>
      </c>
      <c r="AM437" s="432">
        <f t="shared" si="236"/>
        <v>0</v>
      </c>
      <c r="AN437" s="387">
        <v>0</v>
      </c>
      <c r="AO437" s="432">
        <f t="shared" si="227"/>
        <v>0</v>
      </c>
      <c r="AP437" s="88">
        <v>0</v>
      </c>
      <c r="AQ437" s="432">
        <f t="shared" si="226"/>
        <v>0</v>
      </c>
      <c r="AR437" s="937">
        <v>0</v>
      </c>
      <c r="AS437" s="432">
        <f t="shared" si="228"/>
        <v>0</v>
      </c>
      <c r="AT437" s="387">
        <v>0</v>
      </c>
      <c r="AU437" s="432">
        <f t="shared" si="224"/>
        <v>0</v>
      </c>
      <c r="AV437" s="392">
        <v>0</v>
      </c>
      <c r="AW437" s="432">
        <f t="shared" si="229"/>
        <v>0</v>
      </c>
      <c r="AX437" s="392">
        <v>0</v>
      </c>
      <c r="AY437" s="432">
        <f t="shared" si="230"/>
        <v>0</v>
      </c>
      <c r="AZ437" s="392">
        <v>0</v>
      </c>
      <c r="BA437" s="432">
        <f t="shared" si="234"/>
        <v>0</v>
      </c>
      <c r="BB437" s="387">
        <v>0</v>
      </c>
      <c r="BC437" s="432">
        <f t="shared" si="235"/>
        <v>0</v>
      </c>
      <c r="BD437" s="392">
        <v>0</v>
      </c>
      <c r="BE437" s="432">
        <f t="shared" si="231"/>
        <v>0</v>
      </c>
      <c r="BF437" s="392">
        <v>1000</v>
      </c>
      <c r="BG437" s="432">
        <f t="shared" si="232"/>
        <v>1170</v>
      </c>
      <c r="BH437" s="387">
        <v>5000</v>
      </c>
      <c r="BI437" s="446">
        <f t="shared" si="233"/>
        <v>5850</v>
      </c>
      <c r="BJ437" s="115" t="s">
        <v>1895</v>
      </c>
      <c r="BK437" s="717" t="s">
        <v>1185</v>
      </c>
      <c r="BL437" s="717" t="s">
        <v>1191</v>
      </c>
      <c r="BM437" s="233" t="str">
        <f>BJ437</f>
        <v>D1YZ7AA#ABA</v>
      </c>
      <c r="BO437" s="790" t="s">
        <v>1896</v>
      </c>
    </row>
    <row r="438" spans="1:67" ht="14.25" customHeight="1">
      <c r="A438" s="493" t="s">
        <v>1623</v>
      </c>
      <c r="B438" s="130" t="s">
        <v>1422</v>
      </c>
      <c r="C438" s="544" t="s">
        <v>87</v>
      </c>
      <c r="D438" s="549" t="s">
        <v>161</v>
      </c>
      <c r="E438" s="550" t="s">
        <v>194</v>
      </c>
      <c r="F438" s="969" t="s">
        <v>194</v>
      </c>
      <c r="G438" s="214">
        <v>2022</v>
      </c>
      <c r="H438" s="176" t="s">
        <v>1897</v>
      </c>
      <c r="I438" s="176" t="s">
        <v>217</v>
      </c>
      <c r="J438" s="330" t="s">
        <v>196</v>
      </c>
      <c r="K438" s="176" t="s">
        <v>218</v>
      </c>
      <c r="L438" s="176" t="s">
        <v>1221</v>
      </c>
      <c r="M438" s="327" t="s">
        <v>1459</v>
      </c>
      <c r="N438" s="55">
        <v>19.489999999999998</v>
      </c>
      <c r="O438" s="55">
        <f>N438</f>
        <v>19.489999999999998</v>
      </c>
      <c r="P438" s="55">
        <f>O438</f>
        <v>19.489999999999998</v>
      </c>
      <c r="Q438" s="55">
        <f t="shared" ref="Q438:Y438" si="245">P438</f>
        <v>19.489999999999998</v>
      </c>
      <c r="R438" s="244">
        <f>19.49+0.7</f>
        <v>20.189999999999998</v>
      </c>
      <c r="S438" s="55">
        <f t="shared" si="245"/>
        <v>20.189999999999998</v>
      </c>
      <c r="T438" s="55">
        <f t="shared" si="245"/>
        <v>20.189999999999998</v>
      </c>
      <c r="U438" s="55">
        <f t="shared" si="245"/>
        <v>20.189999999999998</v>
      </c>
      <c r="V438" s="55">
        <f t="shared" si="245"/>
        <v>20.189999999999998</v>
      </c>
      <c r="W438" s="55">
        <f t="shared" si="245"/>
        <v>20.189999999999998</v>
      </c>
      <c r="X438" s="55">
        <f t="shared" si="245"/>
        <v>20.189999999999998</v>
      </c>
      <c r="Y438" s="55">
        <f t="shared" si="245"/>
        <v>20.189999999999998</v>
      </c>
      <c r="Z438" s="147">
        <v>1.6</v>
      </c>
      <c r="AA438" s="147">
        <f t="shared" ref="AA438:AK438" si="246">Z438</f>
        <v>1.6</v>
      </c>
      <c r="AB438" s="147">
        <f t="shared" si="246"/>
        <v>1.6</v>
      </c>
      <c r="AC438" s="147">
        <f t="shared" si="246"/>
        <v>1.6</v>
      </c>
      <c r="AD438" s="147">
        <f t="shared" si="246"/>
        <v>1.6</v>
      </c>
      <c r="AE438" s="147">
        <f t="shared" si="246"/>
        <v>1.6</v>
      </c>
      <c r="AF438" s="147">
        <f t="shared" si="246"/>
        <v>1.6</v>
      </c>
      <c r="AG438" s="147">
        <f t="shared" si="246"/>
        <v>1.6</v>
      </c>
      <c r="AH438" s="147">
        <f t="shared" si="246"/>
        <v>1.6</v>
      </c>
      <c r="AI438" s="147">
        <f t="shared" si="246"/>
        <v>1.6</v>
      </c>
      <c r="AJ438" s="147">
        <f t="shared" si="246"/>
        <v>1.6</v>
      </c>
      <c r="AK438" s="147">
        <f t="shared" si="246"/>
        <v>1.6</v>
      </c>
      <c r="AL438" s="420">
        <v>0</v>
      </c>
      <c r="AM438" s="431">
        <f t="shared" si="236"/>
        <v>0</v>
      </c>
      <c r="AN438" s="385">
        <v>0</v>
      </c>
      <c r="AO438" s="237">
        <f t="shared" ref="AO438:AO469" si="247">AN438*AA438</f>
        <v>0</v>
      </c>
      <c r="AP438" s="96">
        <v>0</v>
      </c>
      <c r="AQ438" s="431">
        <f t="shared" ref="AQ438:AQ501" si="248">AP438*AB438</f>
        <v>0</v>
      </c>
      <c r="AR438" s="420">
        <v>0</v>
      </c>
      <c r="AS438" s="431">
        <f t="shared" ref="AS438:AS501" si="249">AR438*AC438</f>
        <v>0</v>
      </c>
      <c r="AT438" s="385">
        <v>0</v>
      </c>
      <c r="AU438" s="431">
        <f t="shared" ref="AU438:AU501" si="250">AT438*AD438</f>
        <v>0</v>
      </c>
      <c r="AV438" s="386">
        <v>0</v>
      </c>
      <c r="AW438" s="431">
        <f t="shared" ref="AW438:AW501" si="251">AV438*AE438</f>
        <v>0</v>
      </c>
      <c r="AX438" s="386">
        <v>0</v>
      </c>
      <c r="AY438" s="431">
        <f t="shared" ref="AY438:AY501" si="252">AX438*AF438</f>
        <v>0</v>
      </c>
      <c r="AZ438" s="386">
        <v>0</v>
      </c>
      <c r="BA438" s="431">
        <f t="shared" ref="BA438:BA501" si="253">AZ438*AG438</f>
        <v>0</v>
      </c>
      <c r="BB438" s="385">
        <v>0</v>
      </c>
      <c r="BC438" s="431">
        <f t="shared" ref="BC438:BC501" si="254">BB438*AH438</f>
        <v>0</v>
      </c>
      <c r="BD438" s="386">
        <v>0</v>
      </c>
      <c r="BE438" s="431">
        <f t="shared" ref="BE438:BE501" si="255">BD438*AI438</f>
        <v>0</v>
      </c>
      <c r="BF438" s="386">
        <v>0</v>
      </c>
      <c r="BG438" s="431">
        <f t="shared" ref="BG438:BG501" si="256">BF438*AJ438</f>
        <v>0</v>
      </c>
      <c r="BH438" s="385">
        <v>0</v>
      </c>
      <c r="BI438" s="445">
        <f t="shared" ref="BI438:BI501" si="257">BH438*AK438</f>
        <v>0</v>
      </c>
      <c r="BJ438" s="77" t="s">
        <v>1898</v>
      </c>
      <c r="BK438" s="306"/>
      <c r="BL438" s="599"/>
      <c r="BM438" s="306" t="str">
        <f>BJ438</f>
        <v>M87019-xx1</v>
      </c>
    </row>
    <row r="439" spans="1:67" ht="14.25" customHeight="1">
      <c r="A439" s="498" t="s">
        <v>1623</v>
      </c>
      <c r="B439" s="130" t="s">
        <v>1422</v>
      </c>
      <c r="C439" s="544" t="s">
        <v>87</v>
      </c>
      <c r="D439" s="549" t="s">
        <v>161</v>
      </c>
      <c r="E439" s="550" t="s">
        <v>194</v>
      </c>
      <c r="F439" s="970"/>
      <c r="G439" s="214">
        <v>2024</v>
      </c>
      <c r="H439" s="176" t="s">
        <v>1897</v>
      </c>
      <c r="I439" s="176" t="s">
        <v>217</v>
      </c>
      <c r="J439" s="330" t="s">
        <v>196</v>
      </c>
      <c r="K439" s="176" t="s">
        <v>218</v>
      </c>
      <c r="L439" s="176" t="s">
        <v>1221</v>
      </c>
      <c r="M439" s="327" t="s">
        <v>1459</v>
      </c>
      <c r="N439" s="55">
        <v>19.489999999999998</v>
      </c>
      <c r="O439" s="55">
        <f t="shared" ref="O439:S502" si="258">N439</f>
        <v>19.489999999999998</v>
      </c>
      <c r="P439" s="55">
        <f t="shared" si="258"/>
        <v>19.489999999999998</v>
      </c>
      <c r="Q439" s="55">
        <f t="shared" ref="Q439:Y439" si="259">P439</f>
        <v>19.489999999999998</v>
      </c>
      <c r="R439" s="55">
        <f>19.49+0.7</f>
        <v>20.189999999999998</v>
      </c>
      <c r="S439" s="55">
        <f t="shared" si="259"/>
        <v>20.189999999999998</v>
      </c>
      <c r="T439" s="55">
        <f t="shared" si="259"/>
        <v>20.189999999999998</v>
      </c>
      <c r="U439" s="55">
        <f t="shared" si="259"/>
        <v>20.189999999999998</v>
      </c>
      <c r="V439" s="55">
        <f t="shared" si="259"/>
        <v>20.189999999999998</v>
      </c>
      <c r="W439" s="55">
        <f t="shared" si="259"/>
        <v>20.189999999999998</v>
      </c>
      <c r="X439" s="55">
        <f t="shared" si="259"/>
        <v>20.189999999999998</v>
      </c>
      <c r="Y439" s="55">
        <f t="shared" si="259"/>
        <v>20.189999999999998</v>
      </c>
      <c r="Z439" s="147">
        <v>1.6</v>
      </c>
      <c r="AA439" s="147">
        <f t="shared" ref="AA439:AD502" si="260">Z439</f>
        <v>1.6</v>
      </c>
      <c r="AB439" s="147">
        <f t="shared" si="260"/>
        <v>1.6</v>
      </c>
      <c r="AC439" s="147">
        <f t="shared" si="260"/>
        <v>1.6</v>
      </c>
      <c r="AD439" s="147">
        <f t="shared" si="260"/>
        <v>1.6</v>
      </c>
      <c r="AE439" s="147">
        <f t="shared" ref="AE439:AH502" si="261">AD439</f>
        <v>1.6</v>
      </c>
      <c r="AF439" s="147">
        <f t="shared" si="261"/>
        <v>1.6</v>
      </c>
      <c r="AG439" s="147">
        <f t="shared" si="261"/>
        <v>1.6</v>
      </c>
      <c r="AH439" s="147">
        <f t="shared" si="261"/>
        <v>1.6</v>
      </c>
      <c r="AI439" s="147">
        <f t="shared" ref="AI439:AK502" si="262">AH439</f>
        <v>1.6</v>
      </c>
      <c r="AJ439" s="147">
        <f t="shared" si="262"/>
        <v>1.6</v>
      </c>
      <c r="AK439" s="147">
        <f t="shared" si="262"/>
        <v>1.6</v>
      </c>
      <c r="AL439" s="420">
        <v>0</v>
      </c>
      <c r="AM439" s="431">
        <f t="shared" si="236"/>
        <v>0</v>
      </c>
      <c r="AN439" s="385">
        <v>0</v>
      </c>
      <c r="AO439" s="237">
        <f t="shared" si="247"/>
        <v>0</v>
      </c>
      <c r="AP439" s="96">
        <v>0</v>
      </c>
      <c r="AQ439" s="431">
        <f t="shared" si="248"/>
        <v>0</v>
      </c>
      <c r="AR439" s="420">
        <v>0</v>
      </c>
      <c r="AS439" s="431">
        <f t="shared" si="249"/>
        <v>0</v>
      </c>
      <c r="AT439" s="385">
        <v>0</v>
      </c>
      <c r="AU439" s="431">
        <f t="shared" si="250"/>
        <v>0</v>
      </c>
      <c r="AV439" s="386">
        <v>0</v>
      </c>
      <c r="AW439" s="431">
        <f t="shared" si="251"/>
        <v>0</v>
      </c>
      <c r="AX439" s="386">
        <v>0</v>
      </c>
      <c r="AY439" s="431">
        <f t="shared" si="252"/>
        <v>0</v>
      </c>
      <c r="AZ439" s="386">
        <v>0</v>
      </c>
      <c r="BA439" s="431">
        <f t="shared" si="253"/>
        <v>0</v>
      </c>
      <c r="BB439" s="385">
        <v>0</v>
      </c>
      <c r="BC439" s="431">
        <f t="shared" si="254"/>
        <v>0</v>
      </c>
      <c r="BD439" s="386">
        <v>0</v>
      </c>
      <c r="BE439" s="431">
        <f t="shared" si="255"/>
        <v>0</v>
      </c>
      <c r="BF439" s="386">
        <v>0</v>
      </c>
      <c r="BG439" s="431">
        <f t="shared" si="256"/>
        <v>0</v>
      </c>
      <c r="BH439" s="385">
        <v>0</v>
      </c>
      <c r="BI439" s="445">
        <f t="shared" si="257"/>
        <v>0</v>
      </c>
      <c r="BJ439" s="77" t="s">
        <v>1899</v>
      </c>
      <c r="BK439" s="306"/>
      <c r="BL439" s="599"/>
      <c r="BM439" s="306" t="str">
        <f t="shared" ref="BM439:BM502" si="263">BJ439</f>
        <v>P10220-xx1</v>
      </c>
    </row>
    <row r="440" spans="1:67" ht="14.25" customHeight="1">
      <c r="A440" s="493" t="s">
        <v>1623</v>
      </c>
      <c r="B440" s="130" t="s">
        <v>1422</v>
      </c>
      <c r="C440" s="544" t="s">
        <v>87</v>
      </c>
      <c r="D440" s="549" t="s">
        <v>161</v>
      </c>
      <c r="E440" s="550" t="s">
        <v>194</v>
      </c>
      <c r="F440" s="970"/>
      <c r="G440" s="214">
        <v>2022</v>
      </c>
      <c r="H440" s="176" t="s">
        <v>1897</v>
      </c>
      <c r="I440" s="176" t="s">
        <v>217</v>
      </c>
      <c r="J440" s="330" t="s">
        <v>196</v>
      </c>
      <c r="K440" s="176" t="s">
        <v>218</v>
      </c>
      <c r="L440" s="176" t="s">
        <v>1221</v>
      </c>
      <c r="M440" s="327" t="s">
        <v>1461</v>
      </c>
      <c r="N440" s="55">
        <v>19.489999999999998</v>
      </c>
      <c r="O440" s="55">
        <f t="shared" si="258"/>
        <v>19.489999999999998</v>
      </c>
      <c r="P440" s="55">
        <f t="shared" si="258"/>
        <v>19.489999999999998</v>
      </c>
      <c r="Q440" s="55">
        <f t="shared" si="258"/>
        <v>19.489999999999998</v>
      </c>
      <c r="R440" s="244">
        <f>19.49+0.7</f>
        <v>20.189999999999998</v>
      </c>
      <c r="S440" s="55">
        <f t="shared" si="258"/>
        <v>20.189999999999998</v>
      </c>
      <c r="T440" s="55">
        <f t="shared" ref="T440:W503" si="264">S440</f>
        <v>20.189999999999998</v>
      </c>
      <c r="U440" s="55">
        <f t="shared" si="264"/>
        <v>20.189999999999998</v>
      </c>
      <c r="V440" s="55">
        <f t="shared" si="264"/>
        <v>20.189999999999998</v>
      </c>
      <c r="W440" s="55">
        <f t="shared" si="264"/>
        <v>20.189999999999998</v>
      </c>
      <c r="X440" s="55">
        <f t="shared" ref="X440:Y503" si="265">W440</f>
        <v>20.189999999999998</v>
      </c>
      <c r="Y440" s="55">
        <f t="shared" si="265"/>
        <v>20.189999999999998</v>
      </c>
      <c r="Z440" s="147">
        <v>1.6</v>
      </c>
      <c r="AA440" s="147">
        <f t="shared" si="260"/>
        <v>1.6</v>
      </c>
      <c r="AB440" s="147">
        <f t="shared" si="260"/>
        <v>1.6</v>
      </c>
      <c r="AC440" s="147">
        <f t="shared" si="260"/>
        <v>1.6</v>
      </c>
      <c r="AD440" s="147">
        <f t="shared" si="260"/>
        <v>1.6</v>
      </c>
      <c r="AE440" s="147">
        <f t="shared" si="261"/>
        <v>1.6</v>
      </c>
      <c r="AF440" s="147">
        <f t="shared" si="261"/>
        <v>1.6</v>
      </c>
      <c r="AG440" s="147">
        <f t="shared" si="261"/>
        <v>1.6</v>
      </c>
      <c r="AH440" s="147">
        <f t="shared" si="261"/>
        <v>1.6</v>
      </c>
      <c r="AI440" s="147">
        <f t="shared" si="262"/>
        <v>1.6</v>
      </c>
      <c r="AJ440" s="147">
        <f t="shared" si="262"/>
        <v>1.6</v>
      </c>
      <c r="AK440" s="147">
        <f t="shared" si="262"/>
        <v>1.6</v>
      </c>
      <c r="AL440" s="420">
        <v>1210</v>
      </c>
      <c r="AM440" s="431">
        <f t="shared" si="236"/>
        <v>1936</v>
      </c>
      <c r="AN440" s="385">
        <v>1210</v>
      </c>
      <c r="AO440" s="237">
        <f t="shared" si="247"/>
        <v>1936</v>
      </c>
      <c r="AP440" s="96">
        <v>370</v>
      </c>
      <c r="AQ440" s="431">
        <f t="shared" si="248"/>
        <v>592</v>
      </c>
      <c r="AR440" s="420">
        <v>400</v>
      </c>
      <c r="AS440" s="431">
        <f t="shared" si="249"/>
        <v>640</v>
      </c>
      <c r="AT440" s="385">
        <v>420</v>
      </c>
      <c r="AU440" s="431">
        <f t="shared" si="250"/>
        <v>672</v>
      </c>
      <c r="AV440" s="386">
        <v>0</v>
      </c>
      <c r="AW440" s="431">
        <f t="shared" si="251"/>
        <v>0</v>
      </c>
      <c r="AX440" s="386">
        <v>0</v>
      </c>
      <c r="AY440" s="431">
        <f t="shared" si="252"/>
        <v>0</v>
      </c>
      <c r="AZ440" s="386">
        <v>0</v>
      </c>
      <c r="BA440" s="431">
        <f t="shared" si="253"/>
        <v>0</v>
      </c>
      <c r="BB440" s="385">
        <v>0</v>
      </c>
      <c r="BC440" s="431">
        <f t="shared" si="254"/>
        <v>0</v>
      </c>
      <c r="BD440" s="386">
        <v>0</v>
      </c>
      <c r="BE440" s="431">
        <f t="shared" si="255"/>
        <v>0</v>
      </c>
      <c r="BF440" s="386">
        <v>0</v>
      </c>
      <c r="BG440" s="431">
        <f t="shared" si="256"/>
        <v>0</v>
      </c>
      <c r="BH440" s="385">
        <v>0</v>
      </c>
      <c r="BI440" s="445">
        <f t="shared" si="257"/>
        <v>0</v>
      </c>
      <c r="BJ440" s="77" t="s">
        <v>1898</v>
      </c>
      <c r="BK440" s="306"/>
      <c r="BL440" s="599"/>
      <c r="BM440" s="306" t="str">
        <f t="shared" si="263"/>
        <v>M87019-xx1</v>
      </c>
    </row>
    <row r="441" spans="1:67" ht="14.25" customHeight="1">
      <c r="A441" s="498" t="s">
        <v>1623</v>
      </c>
      <c r="B441" s="130" t="s">
        <v>1422</v>
      </c>
      <c r="C441" s="544" t="s">
        <v>87</v>
      </c>
      <c r="D441" s="549" t="s">
        <v>161</v>
      </c>
      <c r="E441" s="550" t="s">
        <v>194</v>
      </c>
      <c r="F441" s="970"/>
      <c r="G441" s="214">
        <v>2024</v>
      </c>
      <c r="H441" s="176" t="s">
        <v>1897</v>
      </c>
      <c r="I441" s="176" t="s">
        <v>217</v>
      </c>
      <c r="J441" s="330" t="s">
        <v>196</v>
      </c>
      <c r="K441" s="176" t="s">
        <v>218</v>
      </c>
      <c r="L441" s="176" t="s">
        <v>1221</v>
      </c>
      <c r="M441" s="327" t="s">
        <v>1461</v>
      </c>
      <c r="N441" s="55">
        <v>19.489999999999998</v>
      </c>
      <c r="O441" s="55">
        <f t="shared" si="258"/>
        <v>19.489999999999998</v>
      </c>
      <c r="P441" s="55">
        <f t="shared" si="258"/>
        <v>19.489999999999998</v>
      </c>
      <c r="Q441" s="55">
        <f t="shared" si="258"/>
        <v>19.489999999999998</v>
      </c>
      <c r="R441" s="55">
        <f>19.49+0.7</f>
        <v>20.189999999999998</v>
      </c>
      <c r="S441" s="55">
        <f t="shared" ref="S441:V504" si="266">R441</f>
        <v>20.189999999999998</v>
      </c>
      <c r="T441" s="55">
        <f t="shared" si="264"/>
        <v>20.189999999999998</v>
      </c>
      <c r="U441" s="55">
        <f t="shared" si="264"/>
        <v>20.189999999999998</v>
      </c>
      <c r="V441" s="55">
        <f t="shared" si="264"/>
        <v>20.189999999999998</v>
      </c>
      <c r="W441" s="55">
        <f t="shared" si="264"/>
        <v>20.189999999999998</v>
      </c>
      <c r="X441" s="55">
        <f t="shared" si="265"/>
        <v>20.189999999999998</v>
      </c>
      <c r="Y441" s="55">
        <f t="shared" si="265"/>
        <v>20.189999999999998</v>
      </c>
      <c r="Z441" s="147">
        <v>1.6</v>
      </c>
      <c r="AA441" s="147">
        <f t="shared" si="260"/>
        <v>1.6</v>
      </c>
      <c r="AB441" s="147">
        <f t="shared" si="260"/>
        <v>1.6</v>
      </c>
      <c r="AC441" s="147">
        <f t="shared" si="260"/>
        <v>1.6</v>
      </c>
      <c r="AD441" s="147">
        <f t="shared" si="260"/>
        <v>1.6</v>
      </c>
      <c r="AE441" s="147">
        <f t="shared" si="261"/>
        <v>1.6</v>
      </c>
      <c r="AF441" s="147">
        <f t="shared" si="261"/>
        <v>1.6</v>
      </c>
      <c r="AG441" s="147">
        <f t="shared" si="261"/>
        <v>1.6</v>
      </c>
      <c r="AH441" s="147">
        <f t="shared" si="261"/>
        <v>1.6</v>
      </c>
      <c r="AI441" s="147">
        <f t="shared" si="262"/>
        <v>1.6</v>
      </c>
      <c r="AJ441" s="147">
        <f t="shared" si="262"/>
        <v>1.6</v>
      </c>
      <c r="AK441" s="147">
        <f t="shared" si="262"/>
        <v>1.6</v>
      </c>
      <c r="AL441" s="420">
        <v>150</v>
      </c>
      <c r="AM441" s="431">
        <f t="shared" si="236"/>
        <v>240</v>
      </c>
      <c r="AN441" s="385">
        <v>0</v>
      </c>
      <c r="AO441" s="237">
        <f t="shared" si="247"/>
        <v>0</v>
      </c>
      <c r="AP441" s="96">
        <v>0</v>
      </c>
      <c r="AQ441" s="431">
        <f t="shared" si="248"/>
        <v>0</v>
      </c>
      <c r="AR441" s="420">
        <v>0</v>
      </c>
      <c r="AS441" s="431">
        <f t="shared" si="249"/>
        <v>0</v>
      </c>
      <c r="AT441" s="385">
        <v>0</v>
      </c>
      <c r="AU441" s="431">
        <f t="shared" si="250"/>
        <v>0</v>
      </c>
      <c r="AV441" s="386">
        <v>0</v>
      </c>
      <c r="AW441" s="431">
        <f t="shared" si="251"/>
        <v>0</v>
      </c>
      <c r="AX441" s="386">
        <v>0</v>
      </c>
      <c r="AY441" s="431">
        <f t="shared" si="252"/>
        <v>0</v>
      </c>
      <c r="AZ441" s="386">
        <v>0</v>
      </c>
      <c r="BA441" s="431">
        <f t="shared" si="253"/>
        <v>0</v>
      </c>
      <c r="BB441" s="385">
        <v>0</v>
      </c>
      <c r="BC441" s="431">
        <f t="shared" si="254"/>
        <v>0</v>
      </c>
      <c r="BD441" s="386">
        <v>0</v>
      </c>
      <c r="BE441" s="431">
        <f t="shared" si="255"/>
        <v>0</v>
      </c>
      <c r="BF441" s="386">
        <v>0</v>
      </c>
      <c r="BG441" s="431">
        <f t="shared" si="256"/>
        <v>0</v>
      </c>
      <c r="BH441" s="385">
        <v>0</v>
      </c>
      <c r="BI441" s="445">
        <f t="shared" si="257"/>
        <v>0</v>
      </c>
      <c r="BJ441" s="77" t="s">
        <v>1899</v>
      </c>
      <c r="BK441" s="306"/>
      <c r="BL441" s="599"/>
      <c r="BM441" s="306" t="str">
        <f t="shared" si="263"/>
        <v>P10220-xx1</v>
      </c>
    </row>
    <row r="442" spans="1:67" ht="14.25" customHeight="1">
      <c r="A442" s="493" t="s">
        <v>1623</v>
      </c>
      <c r="B442" s="130" t="s">
        <v>1422</v>
      </c>
      <c r="C442" s="544" t="s">
        <v>87</v>
      </c>
      <c r="D442" s="549" t="s">
        <v>161</v>
      </c>
      <c r="E442" s="550" t="s">
        <v>194</v>
      </c>
      <c r="F442" s="970"/>
      <c r="G442" s="214">
        <v>2024</v>
      </c>
      <c r="H442" s="176" t="s">
        <v>1897</v>
      </c>
      <c r="I442" s="176" t="s">
        <v>217</v>
      </c>
      <c r="J442" s="330" t="s">
        <v>196</v>
      </c>
      <c r="K442" s="176" t="s">
        <v>218</v>
      </c>
      <c r="L442" s="176" t="s">
        <v>1221</v>
      </c>
      <c r="M442" s="327" t="s">
        <v>1461</v>
      </c>
      <c r="N442" s="55">
        <v>19.489999999999998</v>
      </c>
      <c r="O442" s="55">
        <f t="shared" si="258"/>
        <v>19.489999999999998</v>
      </c>
      <c r="P442" s="55">
        <f t="shared" si="258"/>
        <v>19.489999999999998</v>
      </c>
      <c r="Q442" s="55">
        <f t="shared" si="258"/>
        <v>19.489999999999998</v>
      </c>
      <c r="R442" s="55">
        <f>19.49+0.7</f>
        <v>20.189999999999998</v>
      </c>
      <c r="S442" s="55">
        <f t="shared" si="266"/>
        <v>20.189999999999998</v>
      </c>
      <c r="T442" s="55">
        <f t="shared" si="264"/>
        <v>20.189999999999998</v>
      </c>
      <c r="U442" s="55">
        <f t="shared" si="264"/>
        <v>20.189999999999998</v>
      </c>
      <c r="V442" s="55">
        <f t="shared" si="264"/>
        <v>20.189999999999998</v>
      </c>
      <c r="W442" s="55">
        <f t="shared" si="264"/>
        <v>20.189999999999998</v>
      </c>
      <c r="X442" s="55">
        <f t="shared" si="265"/>
        <v>20.189999999999998</v>
      </c>
      <c r="Y442" s="55">
        <f t="shared" si="265"/>
        <v>20.189999999999998</v>
      </c>
      <c r="Z442" s="147">
        <v>1.6</v>
      </c>
      <c r="AA442" s="147">
        <f t="shared" si="260"/>
        <v>1.6</v>
      </c>
      <c r="AB442" s="147">
        <f t="shared" si="260"/>
        <v>1.6</v>
      </c>
      <c r="AC442" s="147">
        <f t="shared" si="260"/>
        <v>1.6</v>
      </c>
      <c r="AD442" s="147">
        <f t="shared" si="260"/>
        <v>1.6</v>
      </c>
      <c r="AE442" s="147">
        <f t="shared" si="261"/>
        <v>1.6</v>
      </c>
      <c r="AF442" s="147">
        <f t="shared" si="261"/>
        <v>1.6</v>
      </c>
      <c r="AG442" s="147">
        <f t="shared" si="261"/>
        <v>1.6</v>
      </c>
      <c r="AH442" s="147">
        <f t="shared" si="261"/>
        <v>1.6</v>
      </c>
      <c r="AI442" s="147">
        <f t="shared" si="262"/>
        <v>1.6</v>
      </c>
      <c r="AJ442" s="147">
        <f t="shared" si="262"/>
        <v>1.6</v>
      </c>
      <c r="AK442" s="147">
        <f t="shared" si="262"/>
        <v>1.6</v>
      </c>
      <c r="AL442" s="420">
        <v>0</v>
      </c>
      <c r="AM442" s="431">
        <f t="shared" si="236"/>
        <v>0</v>
      </c>
      <c r="AN442" s="385">
        <v>0</v>
      </c>
      <c r="AO442" s="237">
        <f t="shared" si="247"/>
        <v>0</v>
      </c>
      <c r="AP442" s="96">
        <v>0</v>
      </c>
      <c r="AQ442" s="431">
        <f t="shared" si="248"/>
        <v>0</v>
      </c>
      <c r="AR442" s="420">
        <v>0</v>
      </c>
      <c r="AS442" s="431">
        <f t="shared" si="249"/>
        <v>0</v>
      </c>
      <c r="AT442" s="385">
        <v>0</v>
      </c>
      <c r="AU442" s="431">
        <f t="shared" si="250"/>
        <v>0</v>
      </c>
      <c r="AV442" s="386">
        <v>0</v>
      </c>
      <c r="AW442" s="431">
        <f t="shared" si="251"/>
        <v>0</v>
      </c>
      <c r="AX442" s="386">
        <v>0</v>
      </c>
      <c r="AY442" s="431">
        <f t="shared" si="252"/>
        <v>0</v>
      </c>
      <c r="AZ442" s="386">
        <v>0</v>
      </c>
      <c r="BA442" s="431">
        <f t="shared" si="253"/>
        <v>0</v>
      </c>
      <c r="BB442" s="385">
        <v>0</v>
      </c>
      <c r="BC442" s="431">
        <f t="shared" si="254"/>
        <v>0</v>
      </c>
      <c r="BD442" s="386">
        <v>0</v>
      </c>
      <c r="BE442" s="431">
        <f t="shared" si="255"/>
        <v>0</v>
      </c>
      <c r="BF442" s="386">
        <v>0</v>
      </c>
      <c r="BG442" s="431">
        <f t="shared" si="256"/>
        <v>0</v>
      </c>
      <c r="BH442" s="385">
        <v>0</v>
      </c>
      <c r="BI442" s="445">
        <f t="shared" si="257"/>
        <v>0</v>
      </c>
      <c r="BJ442" s="77" t="s">
        <v>1900</v>
      </c>
      <c r="BK442" s="306"/>
      <c r="BL442" s="599"/>
      <c r="BM442" s="306" t="str">
        <f t="shared" si="263"/>
        <v>P10220-BL1</v>
      </c>
    </row>
    <row r="443" spans="1:67" ht="14.25" customHeight="1">
      <c r="A443" s="498" t="s">
        <v>1623</v>
      </c>
      <c r="B443" s="130" t="s">
        <v>1422</v>
      </c>
      <c r="C443" s="544" t="s">
        <v>87</v>
      </c>
      <c r="D443" s="549" t="s">
        <v>161</v>
      </c>
      <c r="E443" s="550" t="s">
        <v>194</v>
      </c>
      <c r="F443" s="970"/>
      <c r="G443" s="214">
        <v>2022</v>
      </c>
      <c r="H443" s="176" t="s">
        <v>1897</v>
      </c>
      <c r="I443" s="176" t="s">
        <v>217</v>
      </c>
      <c r="J443" s="330" t="s">
        <v>196</v>
      </c>
      <c r="K443" s="176" t="s">
        <v>218</v>
      </c>
      <c r="L443" s="176" t="s">
        <v>1202</v>
      </c>
      <c r="M443" s="327" t="s">
        <v>1463</v>
      </c>
      <c r="N443" s="55">
        <v>19.11</v>
      </c>
      <c r="O443" s="55">
        <f t="shared" si="258"/>
        <v>19.11</v>
      </c>
      <c r="P443" s="55">
        <f t="shared" si="258"/>
        <v>19.11</v>
      </c>
      <c r="Q443" s="55">
        <f t="shared" si="258"/>
        <v>19.11</v>
      </c>
      <c r="R443" s="244">
        <f>19.11+0.7</f>
        <v>19.809999999999999</v>
      </c>
      <c r="S443" s="55">
        <f t="shared" si="266"/>
        <v>19.809999999999999</v>
      </c>
      <c r="T443" s="55">
        <f t="shared" si="264"/>
        <v>19.809999999999999</v>
      </c>
      <c r="U443" s="55">
        <f t="shared" si="264"/>
        <v>19.809999999999999</v>
      </c>
      <c r="V443" s="55">
        <f t="shared" si="264"/>
        <v>19.809999999999999</v>
      </c>
      <c r="W443" s="55">
        <f t="shared" si="264"/>
        <v>19.809999999999999</v>
      </c>
      <c r="X443" s="55">
        <f t="shared" si="265"/>
        <v>19.809999999999999</v>
      </c>
      <c r="Y443" s="55">
        <f t="shared" si="265"/>
        <v>19.809999999999999</v>
      </c>
      <c r="Z443" s="147">
        <v>1.6</v>
      </c>
      <c r="AA443" s="147">
        <f t="shared" si="260"/>
        <v>1.6</v>
      </c>
      <c r="AB443" s="147">
        <f t="shared" si="260"/>
        <v>1.6</v>
      </c>
      <c r="AC443" s="147">
        <f t="shared" si="260"/>
        <v>1.6</v>
      </c>
      <c r="AD443" s="147">
        <f t="shared" si="260"/>
        <v>1.6</v>
      </c>
      <c r="AE443" s="147">
        <f t="shared" si="261"/>
        <v>1.6</v>
      </c>
      <c r="AF443" s="147">
        <f t="shared" si="261"/>
        <v>1.6</v>
      </c>
      <c r="AG443" s="147">
        <f t="shared" si="261"/>
        <v>1.6</v>
      </c>
      <c r="AH443" s="147">
        <f t="shared" si="261"/>
        <v>1.6</v>
      </c>
      <c r="AI443" s="147">
        <f t="shared" si="262"/>
        <v>1.6</v>
      </c>
      <c r="AJ443" s="147">
        <f t="shared" si="262"/>
        <v>1.6</v>
      </c>
      <c r="AK443" s="147">
        <f t="shared" si="262"/>
        <v>1.6</v>
      </c>
      <c r="AL443" s="420">
        <v>0</v>
      </c>
      <c r="AM443" s="431">
        <f t="shared" si="236"/>
        <v>0</v>
      </c>
      <c r="AN443" s="385">
        <v>0</v>
      </c>
      <c r="AO443" s="237">
        <f t="shared" si="247"/>
        <v>0</v>
      </c>
      <c r="AP443" s="96">
        <v>0</v>
      </c>
      <c r="AQ443" s="431">
        <f t="shared" si="248"/>
        <v>0</v>
      </c>
      <c r="AR443" s="420">
        <v>0</v>
      </c>
      <c r="AS443" s="431">
        <f t="shared" si="249"/>
        <v>0</v>
      </c>
      <c r="AT443" s="385">
        <v>0</v>
      </c>
      <c r="AU443" s="431">
        <f t="shared" si="250"/>
        <v>0</v>
      </c>
      <c r="AV443" s="386">
        <v>0</v>
      </c>
      <c r="AW443" s="431">
        <f t="shared" si="251"/>
        <v>0</v>
      </c>
      <c r="AX443" s="386">
        <v>0</v>
      </c>
      <c r="AY443" s="431">
        <f t="shared" si="252"/>
        <v>0</v>
      </c>
      <c r="AZ443" s="386">
        <v>0</v>
      </c>
      <c r="BA443" s="431">
        <f t="shared" si="253"/>
        <v>0</v>
      </c>
      <c r="BB443" s="385">
        <v>0</v>
      </c>
      <c r="BC443" s="431">
        <f t="shared" si="254"/>
        <v>0</v>
      </c>
      <c r="BD443" s="386">
        <v>0</v>
      </c>
      <c r="BE443" s="431">
        <f t="shared" si="255"/>
        <v>0</v>
      </c>
      <c r="BF443" s="386">
        <v>0</v>
      </c>
      <c r="BG443" s="431">
        <f t="shared" si="256"/>
        <v>0</v>
      </c>
      <c r="BH443" s="385">
        <v>0</v>
      </c>
      <c r="BI443" s="445">
        <f t="shared" si="257"/>
        <v>0</v>
      </c>
      <c r="BJ443" s="77" t="s">
        <v>1901</v>
      </c>
      <c r="BK443" s="306"/>
      <c r="BL443" s="599"/>
      <c r="BM443" s="306" t="str">
        <f t="shared" si="263"/>
        <v>M87019-291</v>
      </c>
    </row>
    <row r="444" spans="1:67" ht="14.25" customHeight="1">
      <c r="A444" s="493" t="s">
        <v>1623</v>
      </c>
      <c r="B444" s="130" t="s">
        <v>1422</v>
      </c>
      <c r="C444" s="544" t="s">
        <v>87</v>
      </c>
      <c r="D444" s="549" t="s">
        <v>161</v>
      </c>
      <c r="E444" s="550" t="s">
        <v>194</v>
      </c>
      <c r="F444" s="970"/>
      <c r="G444" s="214">
        <v>2024</v>
      </c>
      <c r="H444" s="176" t="s">
        <v>1897</v>
      </c>
      <c r="I444" s="176" t="s">
        <v>217</v>
      </c>
      <c r="J444" s="330" t="s">
        <v>196</v>
      </c>
      <c r="K444" s="176" t="s">
        <v>218</v>
      </c>
      <c r="L444" s="176" t="s">
        <v>1202</v>
      </c>
      <c r="M444" s="327" t="s">
        <v>1463</v>
      </c>
      <c r="N444" s="55">
        <v>19.11</v>
      </c>
      <c r="O444" s="55">
        <f t="shared" si="258"/>
        <v>19.11</v>
      </c>
      <c r="P444" s="55">
        <f t="shared" si="258"/>
        <v>19.11</v>
      </c>
      <c r="Q444" s="55">
        <f t="shared" si="258"/>
        <v>19.11</v>
      </c>
      <c r="R444" s="55">
        <f>19.11+0.7</f>
        <v>19.809999999999999</v>
      </c>
      <c r="S444" s="55">
        <f t="shared" si="266"/>
        <v>19.809999999999999</v>
      </c>
      <c r="T444" s="55">
        <f t="shared" si="264"/>
        <v>19.809999999999999</v>
      </c>
      <c r="U444" s="55">
        <f t="shared" si="264"/>
        <v>19.809999999999999</v>
      </c>
      <c r="V444" s="55">
        <f t="shared" si="264"/>
        <v>19.809999999999999</v>
      </c>
      <c r="W444" s="55">
        <f t="shared" si="264"/>
        <v>19.809999999999999</v>
      </c>
      <c r="X444" s="55">
        <f t="shared" si="265"/>
        <v>19.809999999999999</v>
      </c>
      <c r="Y444" s="55">
        <f t="shared" si="265"/>
        <v>19.809999999999999</v>
      </c>
      <c r="Z444" s="147">
        <v>1.6</v>
      </c>
      <c r="AA444" s="147">
        <f t="shared" si="260"/>
        <v>1.6</v>
      </c>
      <c r="AB444" s="147">
        <f t="shared" si="260"/>
        <v>1.6</v>
      </c>
      <c r="AC444" s="147">
        <f t="shared" si="260"/>
        <v>1.6</v>
      </c>
      <c r="AD444" s="147">
        <f t="shared" si="260"/>
        <v>1.6</v>
      </c>
      <c r="AE444" s="147">
        <f t="shared" si="261"/>
        <v>1.6</v>
      </c>
      <c r="AF444" s="147">
        <f t="shared" si="261"/>
        <v>1.6</v>
      </c>
      <c r="AG444" s="147">
        <f t="shared" si="261"/>
        <v>1.6</v>
      </c>
      <c r="AH444" s="147">
        <f t="shared" si="261"/>
        <v>1.6</v>
      </c>
      <c r="AI444" s="147">
        <f t="shared" si="262"/>
        <v>1.6</v>
      </c>
      <c r="AJ444" s="147">
        <f t="shared" si="262"/>
        <v>1.6</v>
      </c>
      <c r="AK444" s="147">
        <f t="shared" si="262"/>
        <v>1.6</v>
      </c>
      <c r="AL444" s="420">
        <v>0</v>
      </c>
      <c r="AM444" s="431">
        <f t="shared" si="236"/>
        <v>0</v>
      </c>
      <c r="AN444" s="385">
        <v>0</v>
      </c>
      <c r="AO444" s="237">
        <f t="shared" si="247"/>
        <v>0</v>
      </c>
      <c r="AP444" s="96">
        <v>0</v>
      </c>
      <c r="AQ444" s="431">
        <f t="shared" si="248"/>
        <v>0</v>
      </c>
      <c r="AR444" s="420">
        <v>0</v>
      </c>
      <c r="AS444" s="431">
        <f t="shared" si="249"/>
        <v>0</v>
      </c>
      <c r="AT444" s="385">
        <v>0</v>
      </c>
      <c r="AU444" s="431">
        <f t="shared" si="250"/>
        <v>0</v>
      </c>
      <c r="AV444" s="386">
        <v>0</v>
      </c>
      <c r="AW444" s="431">
        <f t="shared" si="251"/>
        <v>0</v>
      </c>
      <c r="AX444" s="386">
        <v>0</v>
      </c>
      <c r="AY444" s="431">
        <f t="shared" si="252"/>
        <v>0</v>
      </c>
      <c r="AZ444" s="386">
        <v>0</v>
      </c>
      <c r="BA444" s="431">
        <f t="shared" si="253"/>
        <v>0</v>
      </c>
      <c r="BB444" s="385">
        <v>0</v>
      </c>
      <c r="BC444" s="431">
        <f t="shared" si="254"/>
        <v>0</v>
      </c>
      <c r="BD444" s="386">
        <v>0</v>
      </c>
      <c r="BE444" s="431">
        <f t="shared" si="255"/>
        <v>0</v>
      </c>
      <c r="BF444" s="386">
        <v>0</v>
      </c>
      <c r="BG444" s="431">
        <f t="shared" si="256"/>
        <v>0</v>
      </c>
      <c r="BH444" s="385">
        <v>0</v>
      </c>
      <c r="BI444" s="445">
        <f t="shared" si="257"/>
        <v>0</v>
      </c>
      <c r="BJ444" s="77" t="s">
        <v>1902</v>
      </c>
      <c r="BK444" s="306"/>
      <c r="BL444" s="599"/>
      <c r="BM444" s="306" t="str">
        <f t="shared" si="263"/>
        <v>P10220-291</v>
      </c>
    </row>
    <row r="445" spans="1:67" ht="14.25" customHeight="1">
      <c r="A445" s="498" t="s">
        <v>1623</v>
      </c>
      <c r="B445" s="130" t="s">
        <v>1422</v>
      </c>
      <c r="C445" s="544" t="s">
        <v>87</v>
      </c>
      <c r="D445" s="549" t="s">
        <v>161</v>
      </c>
      <c r="E445" s="550" t="s">
        <v>194</v>
      </c>
      <c r="F445" s="970"/>
      <c r="G445" s="214">
        <v>2024</v>
      </c>
      <c r="H445" s="176" t="s">
        <v>1897</v>
      </c>
      <c r="I445" s="176" t="s">
        <v>217</v>
      </c>
      <c r="J445" s="330" t="s">
        <v>196</v>
      </c>
      <c r="K445" s="176" t="s">
        <v>218</v>
      </c>
      <c r="L445" s="176" t="s">
        <v>1202</v>
      </c>
      <c r="M445" s="327" t="s">
        <v>1463</v>
      </c>
      <c r="N445" s="55">
        <v>19.11</v>
      </c>
      <c r="O445" s="55">
        <f t="shared" si="258"/>
        <v>19.11</v>
      </c>
      <c r="P445" s="55">
        <f t="shared" si="258"/>
        <v>19.11</v>
      </c>
      <c r="Q445" s="55">
        <f t="shared" si="258"/>
        <v>19.11</v>
      </c>
      <c r="R445" s="55">
        <f>19.11+0.7</f>
        <v>19.809999999999999</v>
      </c>
      <c r="S445" s="55">
        <f t="shared" si="266"/>
        <v>19.809999999999999</v>
      </c>
      <c r="T445" s="55">
        <f t="shared" si="264"/>
        <v>19.809999999999999</v>
      </c>
      <c r="U445" s="55">
        <f t="shared" si="264"/>
        <v>19.809999999999999</v>
      </c>
      <c r="V445" s="55">
        <f t="shared" si="264"/>
        <v>19.809999999999999</v>
      </c>
      <c r="W445" s="55">
        <f t="shared" si="264"/>
        <v>19.809999999999999</v>
      </c>
      <c r="X445" s="55">
        <f t="shared" si="265"/>
        <v>19.809999999999999</v>
      </c>
      <c r="Y445" s="55">
        <f t="shared" si="265"/>
        <v>19.809999999999999</v>
      </c>
      <c r="Z445" s="147">
        <v>1.6</v>
      </c>
      <c r="AA445" s="147">
        <f t="shared" si="260"/>
        <v>1.6</v>
      </c>
      <c r="AB445" s="147">
        <f t="shared" si="260"/>
        <v>1.6</v>
      </c>
      <c r="AC445" s="147">
        <f t="shared" si="260"/>
        <v>1.6</v>
      </c>
      <c r="AD445" s="147">
        <f t="shared" si="260"/>
        <v>1.6</v>
      </c>
      <c r="AE445" s="147">
        <f t="shared" si="261"/>
        <v>1.6</v>
      </c>
      <c r="AF445" s="147">
        <f t="shared" si="261"/>
        <v>1.6</v>
      </c>
      <c r="AG445" s="147">
        <f t="shared" si="261"/>
        <v>1.6</v>
      </c>
      <c r="AH445" s="147">
        <f t="shared" si="261"/>
        <v>1.6</v>
      </c>
      <c r="AI445" s="147">
        <f t="shared" si="262"/>
        <v>1.6</v>
      </c>
      <c r="AJ445" s="147">
        <f t="shared" si="262"/>
        <v>1.6</v>
      </c>
      <c r="AK445" s="147">
        <f t="shared" si="262"/>
        <v>1.6</v>
      </c>
      <c r="AL445" s="420">
        <v>0</v>
      </c>
      <c r="AM445" s="431">
        <f t="shared" si="236"/>
        <v>0</v>
      </c>
      <c r="AN445" s="385">
        <v>0</v>
      </c>
      <c r="AO445" s="237">
        <f t="shared" si="247"/>
        <v>0</v>
      </c>
      <c r="AP445" s="96">
        <v>0</v>
      </c>
      <c r="AQ445" s="431">
        <f t="shared" si="248"/>
        <v>0</v>
      </c>
      <c r="AR445" s="420">
        <v>0</v>
      </c>
      <c r="AS445" s="431">
        <f t="shared" si="249"/>
        <v>0</v>
      </c>
      <c r="AT445" s="385">
        <v>0</v>
      </c>
      <c r="AU445" s="431">
        <f t="shared" si="250"/>
        <v>0</v>
      </c>
      <c r="AV445" s="386">
        <v>0</v>
      </c>
      <c r="AW445" s="431">
        <f t="shared" si="251"/>
        <v>0</v>
      </c>
      <c r="AX445" s="386">
        <v>0</v>
      </c>
      <c r="AY445" s="431">
        <f t="shared" si="252"/>
        <v>0</v>
      </c>
      <c r="AZ445" s="386">
        <v>0</v>
      </c>
      <c r="BA445" s="431">
        <f t="shared" si="253"/>
        <v>0</v>
      </c>
      <c r="BB445" s="385">
        <v>0</v>
      </c>
      <c r="BC445" s="431">
        <f t="shared" si="254"/>
        <v>0</v>
      </c>
      <c r="BD445" s="386">
        <v>0</v>
      </c>
      <c r="BE445" s="431">
        <f t="shared" si="255"/>
        <v>0</v>
      </c>
      <c r="BF445" s="386">
        <v>0</v>
      </c>
      <c r="BG445" s="431">
        <f t="shared" si="256"/>
        <v>0</v>
      </c>
      <c r="BH445" s="385">
        <v>0</v>
      </c>
      <c r="BI445" s="445">
        <f t="shared" si="257"/>
        <v>0</v>
      </c>
      <c r="BJ445" s="77" t="s">
        <v>1900</v>
      </c>
      <c r="BK445" s="306"/>
      <c r="BL445" s="599"/>
      <c r="BM445" s="306" t="str">
        <f t="shared" si="263"/>
        <v>P10220-BL1</v>
      </c>
    </row>
    <row r="446" spans="1:67" ht="14.25" customHeight="1">
      <c r="A446" s="493" t="s">
        <v>1623</v>
      </c>
      <c r="B446" s="130" t="s">
        <v>1422</v>
      </c>
      <c r="C446" s="544" t="s">
        <v>87</v>
      </c>
      <c r="D446" s="549" t="s">
        <v>161</v>
      </c>
      <c r="E446" s="550" t="s">
        <v>194</v>
      </c>
      <c r="F446" s="970"/>
      <c r="G446" s="214">
        <v>2022</v>
      </c>
      <c r="H446" s="176" t="s">
        <v>1897</v>
      </c>
      <c r="I446" s="176" t="s">
        <v>217</v>
      </c>
      <c r="J446" s="330" t="s">
        <v>196</v>
      </c>
      <c r="K446" s="176" t="s">
        <v>218</v>
      </c>
      <c r="L446" s="176" t="s">
        <v>1466</v>
      </c>
      <c r="M446" s="327" t="s">
        <v>1467</v>
      </c>
      <c r="N446" s="55">
        <v>19.510000000000002</v>
      </c>
      <c r="O446" s="55">
        <f t="shared" si="258"/>
        <v>19.510000000000002</v>
      </c>
      <c r="P446" s="55">
        <f t="shared" si="258"/>
        <v>19.510000000000002</v>
      </c>
      <c r="Q446" s="55">
        <f t="shared" si="258"/>
        <v>19.510000000000002</v>
      </c>
      <c r="R446" s="244">
        <f>19.51+0.7</f>
        <v>20.21</v>
      </c>
      <c r="S446" s="55">
        <f t="shared" si="266"/>
        <v>20.21</v>
      </c>
      <c r="T446" s="55">
        <f t="shared" si="264"/>
        <v>20.21</v>
      </c>
      <c r="U446" s="55">
        <f t="shared" si="264"/>
        <v>20.21</v>
      </c>
      <c r="V446" s="55">
        <f t="shared" si="264"/>
        <v>20.21</v>
      </c>
      <c r="W446" s="55">
        <f t="shared" si="264"/>
        <v>20.21</v>
      </c>
      <c r="X446" s="55">
        <f t="shared" si="265"/>
        <v>20.21</v>
      </c>
      <c r="Y446" s="55">
        <f t="shared" si="265"/>
        <v>20.21</v>
      </c>
      <c r="Z446" s="147">
        <v>1.6</v>
      </c>
      <c r="AA446" s="147">
        <f t="shared" si="260"/>
        <v>1.6</v>
      </c>
      <c r="AB446" s="147">
        <f t="shared" si="260"/>
        <v>1.6</v>
      </c>
      <c r="AC446" s="147">
        <f t="shared" si="260"/>
        <v>1.6</v>
      </c>
      <c r="AD446" s="147">
        <f t="shared" si="260"/>
        <v>1.6</v>
      </c>
      <c r="AE446" s="147">
        <f t="shared" si="261"/>
        <v>1.6</v>
      </c>
      <c r="AF446" s="147">
        <f t="shared" si="261"/>
        <v>1.6</v>
      </c>
      <c r="AG446" s="147">
        <f t="shared" si="261"/>
        <v>1.6</v>
      </c>
      <c r="AH446" s="147">
        <f t="shared" si="261"/>
        <v>1.6</v>
      </c>
      <c r="AI446" s="147">
        <f t="shared" si="262"/>
        <v>1.6</v>
      </c>
      <c r="AJ446" s="147">
        <f t="shared" si="262"/>
        <v>1.6</v>
      </c>
      <c r="AK446" s="147">
        <f t="shared" si="262"/>
        <v>1.6</v>
      </c>
      <c r="AL446" s="420">
        <v>600</v>
      </c>
      <c r="AM446" s="431">
        <f t="shared" si="236"/>
        <v>960</v>
      </c>
      <c r="AN446" s="385">
        <v>0</v>
      </c>
      <c r="AO446" s="237">
        <f t="shared" si="247"/>
        <v>0</v>
      </c>
      <c r="AP446" s="96">
        <v>0</v>
      </c>
      <c r="AQ446" s="431">
        <f t="shared" si="248"/>
        <v>0</v>
      </c>
      <c r="AR446" s="420">
        <v>0</v>
      </c>
      <c r="AS446" s="431">
        <f t="shared" si="249"/>
        <v>0</v>
      </c>
      <c r="AT446" s="385">
        <v>0</v>
      </c>
      <c r="AU446" s="431">
        <f t="shared" si="250"/>
        <v>0</v>
      </c>
      <c r="AV446" s="386">
        <v>0</v>
      </c>
      <c r="AW446" s="431">
        <f t="shared" si="251"/>
        <v>0</v>
      </c>
      <c r="AX446" s="386">
        <v>0</v>
      </c>
      <c r="AY446" s="431">
        <f t="shared" si="252"/>
        <v>0</v>
      </c>
      <c r="AZ446" s="386">
        <v>0</v>
      </c>
      <c r="BA446" s="431">
        <f t="shared" si="253"/>
        <v>0</v>
      </c>
      <c r="BB446" s="385">
        <v>0</v>
      </c>
      <c r="BC446" s="431">
        <f t="shared" si="254"/>
        <v>0</v>
      </c>
      <c r="BD446" s="386">
        <v>0</v>
      </c>
      <c r="BE446" s="431">
        <f t="shared" si="255"/>
        <v>0</v>
      </c>
      <c r="BF446" s="386">
        <v>0</v>
      </c>
      <c r="BG446" s="431">
        <f t="shared" si="256"/>
        <v>0</v>
      </c>
      <c r="BH446" s="385">
        <v>0</v>
      </c>
      <c r="BI446" s="445">
        <f t="shared" si="257"/>
        <v>0</v>
      </c>
      <c r="BJ446" s="77" t="s">
        <v>1898</v>
      </c>
      <c r="BK446" s="306"/>
      <c r="BL446" s="599"/>
      <c r="BM446" s="306" t="str">
        <f t="shared" si="263"/>
        <v>M87019-xx1</v>
      </c>
    </row>
    <row r="447" spans="1:67" ht="14.25" customHeight="1">
      <c r="A447" s="498" t="s">
        <v>1623</v>
      </c>
      <c r="B447" s="130" t="s">
        <v>1422</v>
      </c>
      <c r="C447" s="544" t="s">
        <v>87</v>
      </c>
      <c r="D447" s="549" t="s">
        <v>161</v>
      </c>
      <c r="E447" s="550" t="s">
        <v>194</v>
      </c>
      <c r="F447" s="970"/>
      <c r="G447" s="214">
        <v>2024</v>
      </c>
      <c r="H447" s="176" t="s">
        <v>1897</v>
      </c>
      <c r="I447" s="176" t="s">
        <v>217</v>
      </c>
      <c r="J447" s="330" t="s">
        <v>196</v>
      </c>
      <c r="K447" s="176" t="s">
        <v>218</v>
      </c>
      <c r="L447" s="176" t="s">
        <v>1466</v>
      </c>
      <c r="M447" s="327" t="s">
        <v>1467</v>
      </c>
      <c r="N447" s="55">
        <v>19.510000000000002</v>
      </c>
      <c r="O447" s="55">
        <f t="shared" si="258"/>
        <v>19.510000000000002</v>
      </c>
      <c r="P447" s="55">
        <f t="shared" si="258"/>
        <v>19.510000000000002</v>
      </c>
      <c r="Q447" s="55">
        <f t="shared" si="258"/>
        <v>19.510000000000002</v>
      </c>
      <c r="R447" s="55">
        <f>19.51+0.7</f>
        <v>20.21</v>
      </c>
      <c r="S447" s="55">
        <f t="shared" si="266"/>
        <v>20.21</v>
      </c>
      <c r="T447" s="55">
        <f t="shared" si="264"/>
        <v>20.21</v>
      </c>
      <c r="U447" s="55">
        <f t="shared" si="264"/>
        <v>20.21</v>
      </c>
      <c r="V447" s="55">
        <f t="shared" si="264"/>
        <v>20.21</v>
      </c>
      <c r="W447" s="55">
        <f t="shared" si="264"/>
        <v>20.21</v>
      </c>
      <c r="X447" s="55">
        <f t="shared" si="265"/>
        <v>20.21</v>
      </c>
      <c r="Y447" s="55">
        <f t="shared" si="265"/>
        <v>20.21</v>
      </c>
      <c r="Z447" s="147">
        <v>1.6</v>
      </c>
      <c r="AA447" s="147">
        <f t="shared" si="260"/>
        <v>1.6</v>
      </c>
      <c r="AB447" s="147">
        <f t="shared" si="260"/>
        <v>1.6</v>
      </c>
      <c r="AC447" s="147">
        <f t="shared" si="260"/>
        <v>1.6</v>
      </c>
      <c r="AD447" s="147">
        <f t="shared" si="260"/>
        <v>1.6</v>
      </c>
      <c r="AE447" s="147">
        <f t="shared" si="261"/>
        <v>1.6</v>
      </c>
      <c r="AF447" s="147">
        <f t="shared" si="261"/>
        <v>1.6</v>
      </c>
      <c r="AG447" s="147">
        <f t="shared" si="261"/>
        <v>1.6</v>
      </c>
      <c r="AH447" s="147">
        <f t="shared" si="261"/>
        <v>1.6</v>
      </c>
      <c r="AI447" s="147">
        <f t="shared" si="262"/>
        <v>1.6</v>
      </c>
      <c r="AJ447" s="147">
        <f t="shared" si="262"/>
        <v>1.6</v>
      </c>
      <c r="AK447" s="147">
        <f t="shared" si="262"/>
        <v>1.6</v>
      </c>
      <c r="AL447" s="420">
        <v>600</v>
      </c>
      <c r="AM447" s="431">
        <f t="shared" si="236"/>
        <v>960</v>
      </c>
      <c r="AN447" s="385">
        <v>0</v>
      </c>
      <c r="AO447" s="237">
        <f t="shared" si="247"/>
        <v>0</v>
      </c>
      <c r="AP447" s="96">
        <v>0</v>
      </c>
      <c r="AQ447" s="431">
        <f t="shared" si="248"/>
        <v>0</v>
      </c>
      <c r="AR447" s="420">
        <v>0</v>
      </c>
      <c r="AS447" s="431">
        <f t="shared" si="249"/>
        <v>0</v>
      </c>
      <c r="AT447" s="385">
        <v>0</v>
      </c>
      <c r="AU447" s="431">
        <f t="shared" si="250"/>
        <v>0</v>
      </c>
      <c r="AV447" s="386">
        <v>0</v>
      </c>
      <c r="AW447" s="431">
        <f t="shared" si="251"/>
        <v>0</v>
      </c>
      <c r="AX447" s="386">
        <v>0</v>
      </c>
      <c r="AY447" s="431">
        <f t="shared" si="252"/>
        <v>0</v>
      </c>
      <c r="AZ447" s="386">
        <v>0</v>
      </c>
      <c r="BA447" s="431">
        <f t="shared" si="253"/>
        <v>0</v>
      </c>
      <c r="BB447" s="385">
        <v>0</v>
      </c>
      <c r="BC447" s="431">
        <f t="shared" si="254"/>
        <v>0</v>
      </c>
      <c r="BD447" s="386">
        <v>0</v>
      </c>
      <c r="BE447" s="431">
        <f t="shared" si="255"/>
        <v>0</v>
      </c>
      <c r="BF447" s="386">
        <v>0</v>
      </c>
      <c r="BG447" s="431">
        <f t="shared" si="256"/>
        <v>0</v>
      </c>
      <c r="BH447" s="385">
        <v>0</v>
      </c>
      <c r="BI447" s="445">
        <f t="shared" si="257"/>
        <v>0</v>
      </c>
      <c r="BJ447" s="77" t="s">
        <v>1899</v>
      </c>
      <c r="BK447" s="306"/>
      <c r="BL447" s="599"/>
      <c r="BM447" s="306" t="str">
        <f t="shared" si="263"/>
        <v>P10220-xx1</v>
      </c>
    </row>
    <row r="448" spans="1:67" ht="14.25" customHeight="1">
      <c r="A448" s="493" t="s">
        <v>1623</v>
      </c>
      <c r="B448" s="130" t="s">
        <v>1422</v>
      </c>
      <c r="C448" s="544" t="s">
        <v>87</v>
      </c>
      <c r="D448" s="549" t="s">
        <v>161</v>
      </c>
      <c r="E448" s="550" t="s">
        <v>194</v>
      </c>
      <c r="F448" s="970"/>
      <c r="G448" s="214">
        <v>2024</v>
      </c>
      <c r="H448" s="176" t="s">
        <v>1897</v>
      </c>
      <c r="I448" s="176" t="s">
        <v>217</v>
      </c>
      <c r="J448" s="330" t="s">
        <v>196</v>
      </c>
      <c r="K448" s="176" t="s">
        <v>218</v>
      </c>
      <c r="L448" s="176" t="s">
        <v>1466</v>
      </c>
      <c r="M448" s="327" t="s">
        <v>1467</v>
      </c>
      <c r="N448" s="55">
        <v>19.510000000000002</v>
      </c>
      <c r="O448" s="55">
        <f t="shared" si="258"/>
        <v>19.510000000000002</v>
      </c>
      <c r="P448" s="55">
        <f t="shared" si="258"/>
        <v>19.510000000000002</v>
      </c>
      <c r="Q448" s="55">
        <f t="shared" si="258"/>
        <v>19.510000000000002</v>
      </c>
      <c r="R448" s="55">
        <f>19.51+0.7</f>
        <v>20.21</v>
      </c>
      <c r="S448" s="55">
        <f t="shared" si="266"/>
        <v>20.21</v>
      </c>
      <c r="T448" s="55">
        <f t="shared" si="264"/>
        <v>20.21</v>
      </c>
      <c r="U448" s="55">
        <f t="shared" si="264"/>
        <v>20.21</v>
      </c>
      <c r="V448" s="55">
        <f t="shared" si="264"/>
        <v>20.21</v>
      </c>
      <c r="W448" s="55">
        <f t="shared" si="264"/>
        <v>20.21</v>
      </c>
      <c r="X448" s="55">
        <f t="shared" si="265"/>
        <v>20.21</v>
      </c>
      <c r="Y448" s="55">
        <f t="shared" si="265"/>
        <v>20.21</v>
      </c>
      <c r="Z448" s="147">
        <v>1.6</v>
      </c>
      <c r="AA448" s="147">
        <f t="shared" si="260"/>
        <v>1.6</v>
      </c>
      <c r="AB448" s="147">
        <f t="shared" si="260"/>
        <v>1.6</v>
      </c>
      <c r="AC448" s="147">
        <f t="shared" si="260"/>
        <v>1.6</v>
      </c>
      <c r="AD448" s="147">
        <f t="shared" si="260"/>
        <v>1.6</v>
      </c>
      <c r="AE448" s="147">
        <f t="shared" si="261"/>
        <v>1.6</v>
      </c>
      <c r="AF448" s="147">
        <f t="shared" si="261"/>
        <v>1.6</v>
      </c>
      <c r="AG448" s="147">
        <f t="shared" si="261"/>
        <v>1.6</v>
      </c>
      <c r="AH448" s="147">
        <f t="shared" si="261"/>
        <v>1.6</v>
      </c>
      <c r="AI448" s="147">
        <f t="shared" si="262"/>
        <v>1.6</v>
      </c>
      <c r="AJ448" s="147">
        <f t="shared" si="262"/>
        <v>1.6</v>
      </c>
      <c r="AK448" s="147">
        <f t="shared" si="262"/>
        <v>1.6</v>
      </c>
      <c r="AL448" s="420">
        <v>0</v>
      </c>
      <c r="AM448" s="431">
        <f t="shared" si="236"/>
        <v>0</v>
      </c>
      <c r="AN448" s="385">
        <v>0</v>
      </c>
      <c r="AO448" s="237">
        <f t="shared" si="247"/>
        <v>0</v>
      </c>
      <c r="AP448" s="96">
        <v>0</v>
      </c>
      <c r="AQ448" s="431">
        <f t="shared" si="248"/>
        <v>0</v>
      </c>
      <c r="AR448" s="420">
        <v>0</v>
      </c>
      <c r="AS448" s="431">
        <f t="shared" si="249"/>
        <v>0</v>
      </c>
      <c r="AT448" s="385">
        <v>0</v>
      </c>
      <c r="AU448" s="431">
        <f t="shared" si="250"/>
        <v>0</v>
      </c>
      <c r="AV448" s="386">
        <v>0</v>
      </c>
      <c r="AW448" s="431">
        <f t="shared" si="251"/>
        <v>0</v>
      </c>
      <c r="AX448" s="386">
        <v>0</v>
      </c>
      <c r="AY448" s="431">
        <f t="shared" si="252"/>
        <v>0</v>
      </c>
      <c r="AZ448" s="386">
        <v>0</v>
      </c>
      <c r="BA448" s="431">
        <f t="shared" si="253"/>
        <v>0</v>
      </c>
      <c r="BB448" s="385">
        <v>0</v>
      </c>
      <c r="BC448" s="431">
        <f t="shared" si="254"/>
        <v>0</v>
      </c>
      <c r="BD448" s="386">
        <v>0</v>
      </c>
      <c r="BE448" s="431">
        <f t="shared" si="255"/>
        <v>0</v>
      </c>
      <c r="BF448" s="386">
        <v>0</v>
      </c>
      <c r="BG448" s="431">
        <f t="shared" si="256"/>
        <v>0</v>
      </c>
      <c r="BH448" s="385">
        <v>0</v>
      </c>
      <c r="BI448" s="445">
        <f t="shared" si="257"/>
        <v>0</v>
      </c>
      <c r="BJ448" s="77" t="s">
        <v>1900</v>
      </c>
      <c r="BK448" s="306"/>
      <c r="BL448" s="599"/>
      <c r="BM448" s="306" t="str">
        <f t="shared" si="263"/>
        <v>P10220-BL1</v>
      </c>
    </row>
    <row r="449" spans="1:65" ht="14.25" customHeight="1">
      <c r="A449" s="498" t="s">
        <v>1623</v>
      </c>
      <c r="B449" s="130" t="s">
        <v>1422</v>
      </c>
      <c r="C449" s="544" t="s">
        <v>87</v>
      </c>
      <c r="D449" s="549" t="s">
        <v>161</v>
      </c>
      <c r="E449" s="550" t="s">
        <v>194</v>
      </c>
      <c r="F449" s="970"/>
      <c r="G449" s="214">
        <v>2022</v>
      </c>
      <c r="H449" s="176" t="s">
        <v>1897</v>
      </c>
      <c r="I449" s="176" t="s">
        <v>217</v>
      </c>
      <c r="J449" s="330" t="s">
        <v>196</v>
      </c>
      <c r="K449" s="176" t="s">
        <v>218</v>
      </c>
      <c r="L449" s="176" t="s">
        <v>167</v>
      </c>
      <c r="M449" s="327" t="s">
        <v>1468</v>
      </c>
      <c r="N449" s="55">
        <v>19.34</v>
      </c>
      <c r="O449" s="55">
        <f t="shared" si="258"/>
        <v>19.34</v>
      </c>
      <c r="P449" s="55">
        <f t="shared" si="258"/>
        <v>19.34</v>
      </c>
      <c r="Q449" s="55">
        <f t="shared" si="258"/>
        <v>19.34</v>
      </c>
      <c r="R449" s="244">
        <f>19.34+0.7</f>
        <v>20.04</v>
      </c>
      <c r="S449" s="55">
        <f t="shared" si="266"/>
        <v>20.04</v>
      </c>
      <c r="T449" s="55">
        <f t="shared" si="264"/>
        <v>20.04</v>
      </c>
      <c r="U449" s="55">
        <f t="shared" si="264"/>
        <v>20.04</v>
      </c>
      <c r="V449" s="55">
        <f t="shared" si="264"/>
        <v>20.04</v>
      </c>
      <c r="W449" s="55">
        <f t="shared" si="264"/>
        <v>20.04</v>
      </c>
      <c r="X449" s="55">
        <f t="shared" si="265"/>
        <v>20.04</v>
      </c>
      <c r="Y449" s="55">
        <f t="shared" si="265"/>
        <v>20.04</v>
      </c>
      <c r="Z449" s="147">
        <v>1.6</v>
      </c>
      <c r="AA449" s="147">
        <f t="shared" si="260"/>
        <v>1.6</v>
      </c>
      <c r="AB449" s="147">
        <f t="shared" si="260"/>
        <v>1.6</v>
      </c>
      <c r="AC449" s="147">
        <f t="shared" si="260"/>
        <v>1.6</v>
      </c>
      <c r="AD449" s="147">
        <f t="shared" si="260"/>
        <v>1.6</v>
      </c>
      <c r="AE449" s="147">
        <f t="shared" si="261"/>
        <v>1.6</v>
      </c>
      <c r="AF449" s="147">
        <f t="shared" si="261"/>
        <v>1.6</v>
      </c>
      <c r="AG449" s="147">
        <f t="shared" si="261"/>
        <v>1.6</v>
      </c>
      <c r="AH449" s="147">
        <f t="shared" si="261"/>
        <v>1.6</v>
      </c>
      <c r="AI449" s="147">
        <f t="shared" si="262"/>
        <v>1.6</v>
      </c>
      <c r="AJ449" s="147">
        <f t="shared" si="262"/>
        <v>1.6</v>
      </c>
      <c r="AK449" s="147">
        <f t="shared" si="262"/>
        <v>1.6</v>
      </c>
      <c r="AL449" s="420">
        <v>0</v>
      </c>
      <c r="AM449" s="431">
        <f t="shared" si="236"/>
        <v>0</v>
      </c>
      <c r="AN449" s="385">
        <v>0</v>
      </c>
      <c r="AO449" s="237">
        <f t="shared" si="247"/>
        <v>0</v>
      </c>
      <c r="AP449" s="96">
        <v>0</v>
      </c>
      <c r="AQ449" s="431">
        <f t="shared" si="248"/>
        <v>0</v>
      </c>
      <c r="AR449" s="420">
        <v>10</v>
      </c>
      <c r="AS449" s="431">
        <f t="shared" si="249"/>
        <v>16</v>
      </c>
      <c r="AT449" s="385">
        <v>0</v>
      </c>
      <c r="AU449" s="431">
        <f t="shared" si="250"/>
        <v>0</v>
      </c>
      <c r="AV449" s="386">
        <v>0</v>
      </c>
      <c r="AW449" s="431">
        <f t="shared" si="251"/>
        <v>0</v>
      </c>
      <c r="AX449" s="386">
        <v>0</v>
      </c>
      <c r="AY449" s="431">
        <f t="shared" si="252"/>
        <v>0</v>
      </c>
      <c r="AZ449" s="386">
        <v>0</v>
      </c>
      <c r="BA449" s="431">
        <f t="shared" si="253"/>
        <v>0</v>
      </c>
      <c r="BB449" s="385">
        <v>0</v>
      </c>
      <c r="BC449" s="431">
        <f t="shared" si="254"/>
        <v>0</v>
      </c>
      <c r="BD449" s="386">
        <v>0</v>
      </c>
      <c r="BE449" s="431">
        <f t="shared" si="255"/>
        <v>0</v>
      </c>
      <c r="BF449" s="386">
        <v>0</v>
      </c>
      <c r="BG449" s="431">
        <f t="shared" si="256"/>
        <v>0</v>
      </c>
      <c r="BH449" s="385">
        <v>0</v>
      </c>
      <c r="BI449" s="445">
        <f t="shared" si="257"/>
        <v>0</v>
      </c>
      <c r="BJ449" s="77" t="s">
        <v>1898</v>
      </c>
      <c r="BK449" s="306"/>
      <c r="BL449" s="599"/>
      <c r="BM449" s="306" t="str">
        <f t="shared" si="263"/>
        <v>M87019-xx1</v>
      </c>
    </row>
    <row r="450" spans="1:65" ht="14.25" customHeight="1">
      <c r="A450" s="493" t="s">
        <v>1623</v>
      </c>
      <c r="B450" s="130" t="s">
        <v>1422</v>
      </c>
      <c r="C450" s="544" t="s">
        <v>87</v>
      </c>
      <c r="D450" s="549" t="s">
        <v>161</v>
      </c>
      <c r="E450" s="550" t="s">
        <v>194</v>
      </c>
      <c r="F450" s="970"/>
      <c r="G450" s="214">
        <v>2024</v>
      </c>
      <c r="H450" s="176" t="s">
        <v>1897</v>
      </c>
      <c r="I450" s="176" t="s">
        <v>217</v>
      </c>
      <c r="J450" s="330" t="s">
        <v>196</v>
      </c>
      <c r="K450" s="176" t="s">
        <v>218</v>
      </c>
      <c r="L450" s="176" t="s">
        <v>167</v>
      </c>
      <c r="M450" s="327" t="s">
        <v>1468</v>
      </c>
      <c r="N450" s="55">
        <v>19.34</v>
      </c>
      <c r="O450" s="55">
        <f t="shared" si="258"/>
        <v>19.34</v>
      </c>
      <c r="P450" s="55">
        <f t="shared" si="258"/>
        <v>19.34</v>
      </c>
      <c r="Q450" s="55">
        <f t="shared" si="258"/>
        <v>19.34</v>
      </c>
      <c r="R450" s="55">
        <f>19.34+0.7</f>
        <v>20.04</v>
      </c>
      <c r="S450" s="55">
        <f t="shared" si="266"/>
        <v>20.04</v>
      </c>
      <c r="T450" s="55">
        <f t="shared" si="264"/>
        <v>20.04</v>
      </c>
      <c r="U450" s="55">
        <f t="shared" si="264"/>
        <v>20.04</v>
      </c>
      <c r="V450" s="55">
        <f t="shared" si="264"/>
        <v>20.04</v>
      </c>
      <c r="W450" s="55">
        <f t="shared" si="264"/>
        <v>20.04</v>
      </c>
      <c r="X450" s="55">
        <f t="shared" si="265"/>
        <v>20.04</v>
      </c>
      <c r="Y450" s="55">
        <f t="shared" si="265"/>
        <v>20.04</v>
      </c>
      <c r="Z450" s="147">
        <v>1.6</v>
      </c>
      <c r="AA450" s="147">
        <f t="shared" si="260"/>
        <v>1.6</v>
      </c>
      <c r="AB450" s="147">
        <f t="shared" si="260"/>
        <v>1.6</v>
      </c>
      <c r="AC450" s="147">
        <f t="shared" si="260"/>
        <v>1.6</v>
      </c>
      <c r="AD450" s="147">
        <f t="shared" si="260"/>
        <v>1.6</v>
      </c>
      <c r="AE450" s="147">
        <f t="shared" si="261"/>
        <v>1.6</v>
      </c>
      <c r="AF450" s="147">
        <f t="shared" si="261"/>
        <v>1.6</v>
      </c>
      <c r="AG450" s="147">
        <f t="shared" si="261"/>
        <v>1.6</v>
      </c>
      <c r="AH450" s="147">
        <f t="shared" si="261"/>
        <v>1.6</v>
      </c>
      <c r="AI450" s="147">
        <f t="shared" si="262"/>
        <v>1.6</v>
      </c>
      <c r="AJ450" s="147">
        <f t="shared" si="262"/>
        <v>1.6</v>
      </c>
      <c r="AK450" s="147">
        <f t="shared" si="262"/>
        <v>1.6</v>
      </c>
      <c r="AL450" s="420">
        <v>0</v>
      </c>
      <c r="AM450" s="431">
        <f t="shared" si="236"/>
        <v>0</v>
      </c>
      <c r="AN450" s="385">
        <v>0</v>
      </c>
      <c r="AO450" s="237">
        <f t="shared" si="247"/>
        <v>0</v>
      </c>
      <c r="AP450" s="96">
        <v>0</v>
      </c>
      <c r="AQ450" s="431">
        <f t="shared" si="248"/>
        <v>0</v>
      </c>
      <c r="AR450" s="420">
        <v>0</v>
      </c>
      <c r="AS450" s="431">
        <f t="shared" si="249"/>
        <v>0</v>
      </c>
      <c r="AT450" s="385">
        <v>0</v>
      </c>
      <c r="AU450" s="431">
        <f t="shared" si="250"/>
        <v>0</v>
      </c>
      <c r="AV450" s="386">
        <v>0</v>
      </c>
      <c r="AW450" s="431">
        <f t="shared" si="251"/>
        <v>0</v>
      </c>
      <c r="AX450" s="386">
        <v>0</v>
      </c>
      <c r="AY450" s="431">
        <f t="shared" si="252"/>
        <v>0</v>
      </c>
      <c r="AZ450" s="386">
        <v>0</v>
      </c>
      <c r="BA450" s="431">
        <f t="shared" si="253"/>
        <v>0</v>
      </c>
      <c r="BB450" s="385">
        <v>0</v>
      </c>
      <c r="BC450" s="431">
        <f t="shared" si="254"/>
        <v>0</v>
      </c>
      <c r="BD450" s="386">
        <v>0</v>
      </c>
      <c r="BE450" s="431">
        <f t="shared" si="255"/>
        <v>0</v>
      </c>
      <c r="BF450" s="386">
        <v>0</v>
      </c>
      <c r="BG450" s="431">
        <f t="shared" si="256"/>
        <v>0</v>
      </c>
      <c r="BH450" s="385">
        <v>0</v>
      </c>
      <c r="BI450" s="445">
        <f t="shared" si="257"/>
        <v>0</v>
      </c>
      <c r="BJ450" s="77" t="s">
        <v>1899</v>
      </c>
      <c r="BK450" s="306"/>
      <c r="BL450" s="599"/>
      <c r="BM450" s="306" t="str">
        <f t="shared" si="263"/>
        <v>P10220-xx1</v>
      </c>
    </row>
    <row r="451" spans="1:65" ht="14.25" customHeight="1">
      <c r="A451" s="498" t="s">
        <v>1623</v>
      </c>
      <c r="B451" s="130" t="s">
        <v>1422</v>
      </c>
      <c r="C451" s="544" t="s">
        <v>87</v>
      </c>
      <c r="D451" s="549" t="s">
        <v>161</v>
      </c>
      <c r="E451" s="550" t="s">
        <v>194</v>
      </c>
      <c r="F451" s="970"/>
      <c r="G451" s="214">
        <v>2024</v>
      </c>
      <c r="H451" s="176" t="s">
        <v>1897</v>
      </c>
      <c r="I451" s="176" t="s">
        <v>217</v>
      </c>
      <c r="J451" s="330" t="s">
        <v>196</v>
      </c>
      <c r="K451" s="176" t="s">
        <v>218</v>
      </c>
      <c r="L451" s="176" t="s">
        <v>167</v>
      </c>
      <c r="M451" s="327" t="s">
        <v>1468</v>
      </c>
      <c r="N451" s="55">
        <v>19.34</v>
      </c>
      <c r="O451" s="55">
        <f t="shared" si="258"/>
        <v>19.34</v>
      </c>
      <c r="P451" s="55">
        <f t="shared" si="258"/>
        <v>19.34</v>
      </c>
      <c r="Q451" s="55">
        <f t="shared" si="258"/>
        <v>19.34</v>
      </c>
      <c r="R451" s="55">
        <f>19.34+0.7</f>
        <v>20.04</v>
      </c>
      <c r="S451" s="55">
        <f t="shared" si="266"/>
        <v>20.04</v>
      </c>
      <c r="T451" s="55">
        <f t="shared" si="264"/>
        <v>20.04</v>
      </c>
      <c r="U451" s="55">
        <f t="shared" si="264"/>
        <v>20.04</v>
      </c>
      <c r="V451" s="55">
        <f t="shared" si="264"/>
        <v>20.04</v>
      </c>
      <c r="W451" s="55">
        <f t="shared" si="264"/>
        <v>20.04</v>
      </c>
      <c r="X451" s="55">
        <f t="shared" si="265"/>
        <v>20.04</v>
      </c>
      <c r="Y451" s="55">
        <f t="shared" si="265"/>
        <v>20.04</v>
      </c>
      <c r="Z451" s="147">
        <v>1.6</v>
      </c>
      <c r="AA451" s="147">
        <f t="shared" si="260"/>
        <v>1.6</v>
      </c>
      <c r="AB451" s="147">
        <f t="shared" si="260"/>
        <v>1.6</v>
      </c>
      <c r="AC451" s="147">
        <f t="shared" si="260"/>
        <v>1.6</v>
      </c>
      <c r="AD451" s="147">
        <f t="shared" si="260"/>
        <v>1.6</v>
      </c>
      <c r="AE451" s="147">
        <f t="shared" si="261"/>
        <v>1.6</v>
      </c>
      <c r="AF451" s="147">
        <f t="shared" si="261"/>
        <v>1.6</v>
      </c>
      <c r="AG451" s="147">
        <f t="shared" si="261"/>
        <v>1.6</v>
      </c>
      <c r="AH451" s="147">
        <f t="shared" si="261"/>
        <v>1.6</v>
      </c>
      <c r="AI451" s="147">
        <f t="shared" si="262"/>
        <v>1.6</v>
      </c>
      <c r="AJ451" s="147">
        <f t="shared" si="262"/>
        <v>1.6</v>
      </c>
      <c r="AK451" s="147">
        <f t="shared" si="262"/>
        <v>1.6</v>
      </c>
      <c r="AL451" s="420">
        <v>0</v>
      </c>
      <c r="AM451" s="431">
        <f t="shared" si="236"/>
        <v>0</v>
      </c>
      <c r="AN451" s="385">
        <v>0</v>
      </c>
      <c r="AO451" s="237">
        <f t="shared" si="247"/>
        <v>0</v>
      </c>
      <c r="AP451" s="96">
        <v>0</v>
      </c>
      <c r="AQ451" s="431">
        <f t="shared" si="248"/>
        <v>0</v>
      </c>
      <c r="AR451" s="420">
        <v>0</v>
      </c>
      <c r="AS451" s="431">
        <f t="shared" si="249"/>
        <v>0</v>
      </c>
      <c r="AT451" s="385">
        <v>0</v>
      </c>
      <c r="AU451" s="431">
        <f t="shared" si="250"/>
        <v>0</v>
      </c>
      <c r="AV451" s="386">
        <v>0</v>
      </c>
      <c r="AW451" s="431">
        <f t="shared" si="251"/>
        <v>0</v>
      </c>
      <c r="AX451" s="386">
        <v>0</v>
      </c>
      <c r="AY451" s="431">
        <f t="shared" si="252"/>
        <v>0</v>
      </c>
      <c r="AZ451" s="386">
        <v>0</v>
      </c>
      <c r="BA451" s="431">
        <f t="shared" si="253"/>
        <v>0</v>
      </c>
      <c r="BB451" s="385">
        <v>0</v>
      </c>
      <c r="BC451" s="431">
        <f t="shared" si="254"/>
        <v>0</v>
      </c>
      <c r="BD451" s="386">
        <v>0</v>
      </c>
      <c r="BE451" s="431">
        <f t="shared" si="255"/>
        <v>0</v>
      </c>
      <c r="BF451" s="386">
        <v>0</v>
      </c>
      <c r="BG451" s="431">
        <f t="shared" si="256"/>
        <v>0</v>
      </c>
      <c r="BH451" s="385">
        <v>0</v>
      </c>
      <c r="BI451" s="445">
        <f t="shared" si="257"/>
        <v>0</v>
      </c>
      <c r="BJ451" s="77" t="s">
        <v>1900</v>
      </c>
      <c r="BK451" s="306"/>
      <c r="BL451" s="599"/>
      <c r="BM451" s="306" t="str">
        <f t="shared" si="263"/>
        <v>P10220-BL1</v>
      </c>
    </row>
    <row r="452" spans="1:65" ht="14.25" customHeight="1">
      <c r="A452" s="493" t="s">
        <v>1623</v>
      </c>
      <c r="B452" s="130" t="s">
        <v>1422</v>
      </c>
      <c r="C452" s="544" t="s">
        <v>87</v>
      </c>
      <c r="D452" s="549" t="s">
        <v>161</v>
      </c>
      <c r="E452" s="550" t="s">
        <v>194</v>
      </c>
      <c r="F452" s="970"/>
      <c r="G452" s="214">
        <v>2022</v>
      </c>
      <c r="H452" s="176" t="s">
        <v>1897</v>
      </c>
      <c r="I452" s="176" t="s">
        <v>217</v>
      </c>
      <c r="J452" s="330" t="s">
        <v>196</v>
      </c>
      <c r="K452" s="176" t="s">
        <v>218</v>
      </c>
      <c r="L452" s="176" t="s">
        <v>167</v>
      </c>
      <c r="M452" s="327" t="s">
        <v>1469</v>
      </c>
      <c r="N452" s="55">
        <v>19.190000000000001</v>
      </c>
      <c r="O452" s="55">
        <f t="shared" si="258"/>
        <v>19.190000000000001</v>
      </c>
      <c r="P452" s="55">
        <f t="shared" si="258"/>
        <v>19.190000000000001</v>
      </c>
      <c r="Q452" s="55">
        <f t="shared" si="258"/>
        <v>19.190000000000001</v>
      </c>
      <c r="R452" s="244">
        <f>19.19+0.7</f>
        <v>19.89</v>
      </c>
      <c r="S452" s="55">
        <f t="shared" si="266"/>
        <v>19.89</v>
      </c>
      <c r="T452" s="55">
        <f t="shared" si="264"/>
        <v>19.89</v>
      </c>
      <c r="U452" s="55">
        <f t="shared" si="264"/>
        <v>19.89</v>
      </c>
      <c r="V452" s="55">
        <f t="shared" si="264"/>
        <v>19.89</v>
      </c>
      <c r="W452" s="55">
        <f t="shared" si="264"/>
        <v>19.89</v>
      </c>
      <c r="X452" s="55">
        <f t="shared" si="265"/>
        <v>19.89</v>
      </c>
      <c r="Y452" s="55">
        <f t="shared" si="265"/>
        <v>19.89</v>
      </c>
      <c r="Z452" s="147">
        <v>1.6</v>
      </c>
      <c r="AA452" s="147">
        <f t="shared" si="260"/>
        <v>1.6</v>
      </c>
      <c r="AB452" s="147">
        <f t="shared" si="260"/>
        <v>1.6</v>
      </c>
      <c r="AC452" s="147">
        <f t="shared" si="260"/>
        <v>1.6</v>
      </c>
      <c r="AD452" s="147">
        <f t="shared" si="260"/>
        <v>1.6</v>
      </c>
      <c r="AE452" s="147">
        <f t="shared" si="261"/>
        <v>1.6</v>
      </c>
      <c r="AF452" s="147">
        <f t="shared" si="261"/>
        <v>1.6</v>
      </c>
      <c r="AG452" s="147">
        <f t="shared" si="261"/>
        <v>1.6</v>
      </c>
      <c r="AH452" s="147">
        <f t="shared" si="261"/>
        <v>1.6</v>
      </c>
      <c r="AI452" s="147">
        <f t="shared" si="262"/>
        <v>1.6</v>
      </c>
      <c r="AJ452" s="147">
        <f t="shared" si="262"/>
        <v>1.6</v>
      </c>
      <c r="AK452" s="147">
        <f t="shared" si="262"/>
        <v>1.6</v>
      </c>
      <c r="AL452" s="420">
        <v>890</v>
      </c>
      <c r="AM452" s="431">
        <f t="shared" si="236"/>
        <v>1424</v>
      </c>
      <c r="AN452" s="385">
        <v>210</v>
      </c>
      <c r="AO452" s="237">
        <f t="shared" si="247"/>
        <v>336</v>
      </c>
      <c r="AP452" s="96">
        <v>410</v>
      </c>
      <c r="AQ452" s="431">
        <f t="shared" si="248"/>
        <v>656</v>
      </c>
      <c r="AR452" s="420">
        <v>100</v>
      </c>
      <c r="AS452" s="431">
        <f t="shared" si="249"/>
        <v>160</v>
      </c>
      <c r="AT452" s="385">
        <v>430</v>
      </c>
      <c r="AU452" s="431">
        <f t="shared" si="250"/>
        <v>688</v>
      </c>
      <c r="AV452" s="386">
        <v>0</v>
      </c>
      <c r="AW452" s="431">
        <f t="shared" si="251"/>
        <v>0</v>
      </c>
      <c r="AX452" s="386">
        <v>0</v>
      </c>
      <c r="AY452" s="431">
        <f t="shared" si="252"/>
        <v>0</v>
      </c>
      <c r="AZ452" s="386">
        <v>0</v>
      </c>
      <c r="BA452" s="431">
        <f t="shared" si="253"/>
        <v>0</v>
      </c>
      <c r="BB452" s="385">
        <v>0</v>
      </c>
      <c r="BC452" s="431">
        <f t="shared" si="254"/>
        <v>0</v>
      </c>
      <c r="BD452" s="386">
        <v>0</v>
      </c>
      <c r="BE452" s="431">
        <f t="shared" si="255"/>
        <v>0</v>
      </c>
      <c r="BF452" s="386">
        <v>0</v>
      </c>
      <c r="BG452" s="431">
        <f t="shared" si="256"/>
        <v>0</v>
      </c>
      <c r="BH452" s="385">
        <v>0</v>
      </c>
      <c r="BI452" s="445">
        <f t="shared" si="257"/>
        <v>0</v>
      </c>
      <c r="BJ452" s="77" t="s">
        <v>1898</v>
      </c>
      <c r="BK452" s="306"/>
      <c r="BL452" s="599"/>
      <c r="BM452" s="306" t="str">
        <f t="shared" si="263"/>
        <v>M87019-xx1</v>
      </c>
    </row>
    <row r="453" spans="1:65" ht="14.25" customHeight="1">
      <c r="A453" s="498" t="s">
        <v>1623</v>
      </c>
      <c r="B453" s="130" t="s">
        <v>1422</v>
      </c>
      <c r="C453" s="544" t="s">
        <v>87</v>
      </c>
      <c r="D453" s="549" t="s">
        <v>161</v>
      </c>
      <c r="E453" s="550" t="s">
        <v>194</v>
      </c>
      <c r="F453" s="970"/>
      <c r="G453" s="214">
        <v>2022</v>
      </c>
      <c r="H453" s="176" t="s">
        <v>1897</v>
      </c>
      <c r="I453" s="176" t="s">
        <v>217</v>
      </c>
      <c r="J453" s="330" t="s">
        <v>196</v>
      </c>
      <c r="K453" s="176" t="s">
        <v>218</v>
      </c>
      <c r="L453" s="176" t="s">
        <v>167</v>
      </c>
      <c r="M453" s="327" t="s">
        <v>1469</v>
      </c>
      <c r="N453" s="55">
        <v>19.309999999999999</v>
      </c>
      <c r="O453" s="55">
        <f t="shared" si="258"/>
        <v>19.309999999999999</v>
      </c>
      <c r="P453" s="55">
        <f t="shared" si="258"/>
        <v>19.309999999999999</v>
      </c>
      <c r="Q453" s="55">
        <f t="shared" si="258"/>
        <v>19.309999999999999</v>
      </c>
      <c r="R453" s="244">
        <f>19.31+0.7</f>
        <v>20.009999999999998</v>
      </c>
      <c r="S453" s="55">
        <f t="shared" si="266"/>
        <v>20.009999999999998</v>
      </c>
      <c r="T453" s="55">
        <f t="shared" si="264"/>
        <v>20.009999999999998</v>
      </c>
      <c r="U453" s="55">
        <f t="shared" si="264"/>
        <v>20.009999999999998</v>
      </c>
      <c r="V453" s="55">
        <f t="shared" si="264"/>
        <v>20.009999999999998</v>
      </c>
      <c r="W453" s="55">
        <f t="shared" si="264"/>
        <v>20.009999999999998</v>
      </c>
      <c r="X453" s="55">
        <f t="shared" si="265"/>
        <v>20.009999999999998</v>
      </c>
      <c r="Y453" s="55">
        <f t="shared" si="265"/>
        <v>20.009999999999998</v>
      </c>
      <c r="Z453" s="147">
        <v>1.6</v>
      </c>
      <c r="AA453" s="147">
        <f t="shared" si="260"/>
        <v>1.6</v>
      </c>
      <c r="AB453" s="147">
        <f t="shared" si="260"/>
        <v>1.6</v>
      </c>
      <c r="AC453" s="147">
        <f t="shared" si="260"/>
        <v>1.6</v>
      </c>
      <c r="AD453" s="147">
        <f t="shared" si="260"/>
        <v>1.6</v>
      </c>
      <c r="AE453" s="147">
        <f t="shared" si="261"/>
        <v>1.6</v>
      </c>
      <c r="AF453" s="147">
        <f t="shared" si="261"/>
        <v>1.6</v>
      </c>
      <c r="AG453" s="147">
        <f t="shared" si="261"/>
        <v>1.6</v>
      </c>
      <c r="AH453" s="147">
        <f t="shared" si="261"/>
        <v>1.6</v>
      </c>
      <c r="AI453" s="147">
        <f t="shared" si="262"/>
        <v>1.6</v>
      </c>
      <c r="AJ453" s="147">
        <f t="shared" si="262"/>
        <v>1.6</v>
      </c>
      <c r="AK453" s="147">
        <f t="shared" si="262"/>
        <v>1.6</v>
      </c>
      <c r="AL453" s="420">
        <v>0</v>
      </c>
      <c r="AM453" s="431">
        <f t="shared" si="236"/>
        <v>0</v>
      </c>
      <c r="AN453" s="385">
        <v>0</v>
      </c>
      <c r="AO453" s="237">
        <f t="shared" si="247"/>
        <v>0</v>
      </c>
      <c r="AP453" s="96">
        <v>0</v>
      </c>
      <c r="AQ453" s="431">
        <f t="shared" si="248"/>
        <v>0</v>
      </c>
      <c r="AR453" s="420">
        <v>0</v>
      </c>
      <c r="AS453" s="431">
        <f t="shared" si="249"/>
        <v>0</v>
      </c>
      <c r="AT453" s="385">
        <v>0</v>
      </c>
      <c r="AU453" s="431">
        <f t="shared" si="250"/>
        <v>0</v>
      </c>
      <c r="AV453" s="386">
        <v>0</v>
      </c>
      <c r="AW453" s="431">
        <f t="shared" si="251"/>
        <v>0</v>
      </c>
      <c r="AX453" s="386">
        <v>0</v>
      </c>
      <c r="AY453" s="431">
        <f t="shared" si="252"/>
        <v>0</v>
      </c>
      <c r="AZ453" s="386">
        <v>0</v>
      </c>
      <c r="BA453" s="431">
        <f t="shared" si="253"/>
        <v>0</v>
      </c>
      <c r="BB453" s="385">
        <v>0</v>
      </c>
      <c r="BC453" s="431">
        <f t="shared" si="254"/>
        <v>0</v>
      </c>
      <c r="BD453" s="386">
        <v>0</v>
      </c>
      <c r="BE453" s="431">
        <f t="shared" si="255"/>
        <v>0</v>
      </c>
      <c r="BF453" s="386">
        <v>0</v>
      </c>
      <c r="BG453" s="431">
        <f t="shared" si="256"/>
        <v>0</v>
      </c>
      <c r="BH453" s="385">
        <v>0</v>
      </c>
      <c r="BI453" s="445">
        <f t="shared" si="257"/>
        <v>0</v>
      </c>
      <c r="BJ453" s="77" t="s">
        <v>1903</v>
      </c>
      <c r="BK453" s="306"/>
      <c r="BL453" s="599"/>
      <c r="BM453" s="306" t="str">
        <f t="shared" si="263"/>
        <v>M87019-031</v>
      </c>
    </row>
    <row r="454" spans="1:65" ht="14.25" customHeight="1">
      <c r="A454" s="493" t="s">
        <v>1623</v>
      </c>
      <c r="B454" s="130" t="s">
        <v>1422</v>
      </c>
      <c r="C454" s="544" t="s">
        <v>87</v>
      </c>
      <c r="D454" s="549" t="s">
        <v>161</v>
      </c>
      <c r="E454" s="550" t="s">
        <v>194</v>
      </c>
      <c r="F454" s="970"/>
      <c r="G454" s="214">
        <v>2022</v>
      </c>
      <c r="H454" s="176" t="s">
        <v>1897</v>
      </c>
      <c r="I454" s="176" t="s">
        <v>217</v>
      </c>
      <c r="J454" s="330" t="s">
        <v>196</v>
      </c>
      <c r="K454" s="176" t="s">
        <v>218</v>
      </c>
      <c r="L454" s="176" t="s">
        <v>167</v>
      </c>
      <c r="M454" s="327" t="s">
        <v>1469</v>
      </c>
      <c r="N454" s="55">
        <v>19.39</v>
      </c>
      <c r="O454" s="55">
        <f t="shared" si="258"/>
        <v>19.39</v>
      </c>
      <c r="P454" s="55">
        <f t="shared" si="258"/>
        <v>19.39</v>
      </c>
      <c r="Q454" s="55">
        <f t="shared" si="258"/>
        <v>19.39</v>
      </c>
      <c r="R454" s="244">
        <f>19.39+0.7</f>
        <v>20.09</v>
      </c>
      <c r="S454" s="55">
        <f t="shared" si="266"/>
        <v>20.09</v>
      </c>
      <c r="T454" s="55">
        <f t="shared" si="264"/>
        <v>20.09</v>
      </c>
      <c r="U454" s="55">
        <f t="shared" si="264"/>
        <v>20.09</v>
      </c>
      <c r="V454" s="55">
        <f t="shared" si="264"/>
        <v>20.09</v>
      </c>
      <c r="W454" s="55">
        <f t="shared" si="264"/>
        <v>20.09</v>
      </c>
      <c r="X454" s="55">
        <f t="shared" si="265"/>
        <v>20.09</v>
      </c>
      <c r="Y454" s="55">
        <f t="shared" si="265"/>
        <v>20.09</v>
      </c>
      <c r="Z454" s="147">
        <v>1.6</v>
      </c>
      <c r="AA454" s="147">
        <f t="shared" si="260"/>
        <v>1.6</v>
      </c>
      <c r="AB454" s="147">
        <f t="shared" si="260"/>
        <v>1.6</v>
      </c>
      <c r="AC454" s="147">
        <f t="shared" si="260"/>
        <v>1.6</v>
      </c>
      <c r="AD454" s="147">
        <f t="shared" si="260"/>
        <v>1.6</v>
      </c>
      <c r="AE454" s="147">
        <f t="shared" si="261"/>
        <v>1.6</v>
      </c>
      <c r="AF454" s="147">
        <f t="shared" si="261"/>
        <v>1.6</v>
      </c>
      <c r="AG454" s="147">
        <f t="shared" si="261"/>
        <v>1.6</v>
      </c>
      <c r="AH454" s="147">
        <f t="shared" si="261"/>
        <v>1.6</v>
      </c>
      <c r="AI454" s="147">
        <f t="shared" si="262"/>
        <v>1.6</v>
      </c>
      <c r="AJ454" s="147">
        <f t="shared" si="262"/>
        <v>1.6</v>
      </c>
      <c r="AK454" s="147">
        <f t="shared" si="262"/>
        <v>1.6</v>
      </c>
      <c r="AL454" s="420">
        <v>0</v>
      </c>
      <c r="AM454" s="431">
        <f t="shared" si="236"/>
        <v>0</v>
      </c>
      <c r="AN454" s="385">
        <v>0</v>
      </c>
      <c r="AO454" s="237">
        <f t="shared" si="247"/>
        <v>0</v>
      </c>
      <c r="AP454" s="96">
        <v>0</v>
      </c>
      <c r="AQ454" s="431">
        <f t="shared" si="248"/>
        <v>0</v>
      </c>
      <c r="AR454" s="420">
        <v>0</v>
      </c>
      <c r="AS454" s="431">
        <f t="shared" si="249"/>
        <v>0</v>
      </c>
      <c r="AT454" s="385">
        <v>0</v>
      </c>
      <c r="AU454" s="431">
        <f t="shared" si="250"/>
        <v>0</v>
      </c>
      <c r="AV454" s="386">
        <v>0</v>
      </c>
      <c r="AW454" s="431">
        <f t="shared" si="251"/>
        <v>0</v>
      </c>
      <c r="AX454" s="386">
        <v>0</v>
      </c>
      <c r="AY454" s="431">
        <f t="shared" si="252"/>
        <v>0</v>
      </c>
      <c r="AZ454" s="386">
        <v>0</v>
      </c>
      <c r="BA454" s="431">
        <f t="shared" si="253"/>
        <v>0</v>
      </c>
      <c r="BB454" s="385">
        <v>0</v>
      </c>
      <c r="BC454" s="431">
        <f t="shared" si="254"/>
        <v>0</v>
      </c>
      <c r="BD454" s="386">
        <v>0</v>
      </c>
      <c r="BE454" s="431">
        <f t="shared" si="255"/>
        <v>0</v>
      </c>
      <c r="BF454" s="386">
        <v>0</v>
      </c>
      <c r="BG454" s="431">
        <f t="shared" si="256"/>
        <v>0</v>
      </c>
      <c r="BH454" s="385">
        <v>0</v>
      </c>
      <c r="BI454" s="445">
        <f t="shared" si="257"/>
        <v>0</v>
      </c>
      <c r="BJ454" s="77" t="s">
        <v>1904</v>
      </c>
      <c r="BK454" s="306"/>
      <c r="BL454" s="599"/>
      <c r="BM454" s="306" t="str">
        <f t="shared" si="263"/>
        <v>M87019-041</v>
      </c>
    </row>
    <row r="455" spans="1:65" ht="14.25" customHeight="1">
      <c r="A455" s="498" t="s">
        <v>1623</v>
      </c>
      <c r="B455" s="130" t="s">
        <v>1422</v>
      </c>
      <c r="C455" s="544" t="s">
        <v>87</v>
      </c>
      <c r="D455" s="549" t="s">
        <v>161</v>
      </c>
      <c r="E455" s="550" t="s">
        <v>194</v>
      </c>
      <c r="F455" s="970"/>
      <c r="G455" s="214">
        <v>2024</v>
      </c>
      <c r="H455" s="176" t="s">
        <v>1897</v>
      </c>
      <c r="I455" s="176" t="s">
        <v>217</v>
      </c>
      <c r="J455" s="330" t="s">
        <v>196</v>
      </c>
      <c r="K455" s="176" t="s">
        <v>218</v>
      </c>
      <c r="L455" s="176" t="s">
        <v>167</v>
      </c>
      <c r="M455" s="327" t="s">
        <v>1469</v>
      </c>
      <c r="N455" s="55">
        <v>19.190000000000001</v>
      </c>
      <c r="O455" s="55">
        <f t="shared" si="258"/>
        <v>19.190000000000001</v>
      </c>
      <c r="P455" s="55">
        <f t="shared" si="258"/>
        <v>19.190000000000001</v>
      </c>
      <c r="Q455" s="55">
        <f t="shared" si="258"/>
        <v>19.190000000000001</v>
      </c>
      <c r="R455" s="55">
        <f>19.19+0.7</f>
        <v>19.89</v>
      </c>
      <c r="S455" s="55">
        <f t="shared" si="266"/>
        <v>19.89</v>
      </c>
      <c r="T455" s="55">
        <f t="shared" si="264"/>
        <v>19.89</v>
      </c>
      <c r="U455" s="55">
        <f t="shared" si="264"/>
        <v>19.89</v>
      </c>
      <c r="V455" s="55">
        <f t="shared" si="264"/>
        <v>19.89</v>
      </c>
      <c r="W455" s="55">
        <f t="shared" si="264"/>
        <v>19.89</v>
      </c>
      <c r="X455" s="55">
        <f t="shared" si="265"/>
        <v>19.89</v>
      </c>
      <c r="Y455" s="55">
        <f t="shared" si="265"/>
        <v>19.89</v>
      </c>
      <c r="Z455" s="147">
        <v>1.6</v>
      </c>
      <c r="AA455" s="147">
        <f t="shared" si="260"/>
        <v>1.6</v>
      </c>
      <c r="AB455" s="147">
        <f t="shared" si="260"/>
        <v>1.6</v>
      </c>
      <c r="AC455" s="147">
        <f t="shared" si="260"/>
        <v>1.6</v>
      </c>
      <c r="AD455" s="147">
        <f t="shared" si="260"/>
        <v>1.6</v>
      </c>
      <c r="AE455" s="147">
        <f t="shared" si="261"/>
        <v>1.6</v>
      </c>
      <c r="AF455" s="147">
        <f t="shared" si="261"/>
        <v>1.6</v>
      </c>
      <c r="AG455" s="147">
        <f t="shared" si="261"/>
        <v>1.6</v>
      </c>
      <c r="AH455" s="147">
        <f t="shared" si="261"/>
        <v>1.6</v>
      </c>
      <c r="AI455" s="147">
        <f t="shared" si="262"/>
        <v>1.6</v>
      </c>
      <c r="AJ455" s="147">
        <f t="shared" si="262"/>
        <v>1.6</v>
      </c>
      <c r="AK455" s="147">
        <f t="shared" si="262"/>
        <v>1.6</v>
      </c>
      <c r="AL455" s="420">
        <v>0</v>
      </c>
      <c r="AM455" s="431">
        <f t="shared" si="236"/>
        <v>0</v>
      </c>
      <c r="AN455" s="385">
        <v>10</v>
      </c>
      <c r="AO455" s="237">
        <f t="shared" si="247"/>
        <v>16</v>
      </c>
      <c r="AP455" s="96">
        <v>10</v>
      </c>
      <c r="AQ455" s="431">
        <f t="shared" si="248"/>
        <v>16</v>
      </c>
      <c r="AR455" s="420">
        <v>0</v>
      </c>
      <c r="AS455" s="431">
        <f t="shared" si="249"/>
        <v>0</v>
      </c>
      <c r="AT455" s="385">
        <v>0</v>
      </c>
      <c r="AU455" s="431">
        <f t="shared" si="250"/>
        <v>0</v>
      </c>
      <c r="AV455" s="386">
        <v>0</v>
      </c>
      <c r="AW455" s="431">
        <f t="shared" si="251"/>
        <v>0</v>
      </c>
      <c r="AX455" s="386">
        <v>0</v>
      </c>
      <c r="AY455" s="431">
        <f t="shared" si="252"/>
        <v>0</v>
      </c>
      <c r="AZ455" s="386">
        <v>0</v>
      </c>
      <c r="BA455" s="431">
        <f t="shared" si="253"/>
        <v>0</v>
      </c>
      <c r="BB455" s="385">
        <v>0</v>
      </c>
      <c r="BC455" s="431">
        <f t="shared" si="254"/>
        <v>0</v>
      </c>
      <c r="BD455" s="386">
        <v>0</v>
      </c>
      <c r="BE455" s="431">
        <f t="shared" si="255"/>
        <v>0</v>
      </c>
      <c r="BF455" s="386">
        <v>0</v>
      </c>
      <c r="BG455" s="431">
        <f t="shared" si="256"/>
        <v>0</v>
      </c>
      <c r="BH455" s="385">
        <v>0</v>
      </c>
      <c r="BI455" s="445">
        <f t="shared" si="257"/>
        <v>0</v>
      </c>
      <c r="BJ455" s="77" t="s">
        <v>1899</v>
      </c>
      <c r="BK455" s="306"/>
      <c r="BL455" s="599"/>
      <c r="BM455" s="306" t="str">
        <f t="shared" si="263"/>
        <v>P10220-xx1</v>
      </c>
    </row>
    <row r="456" spans="1:65" ht="14.25" customHeight="1">
      <c r="A456" s="493" t="s">
        <v>1623</v>
      </c>
      <c r="B456" s="130" t="s">
        <v>1422</v>
      </c>
      <c r="C456" s="544" t="s">
        <v>87</v>
      </c>
      <c r="D456" s="549" t="s">
        <v>161</v>
      </c>
      <c r="E456" s="550" t="s">
        <v>194</v>
      </c>
      <c r="F456" s="970"/>
      <c r="G456" s="214">
        <v>2024</v>
      </c>
      <c r="H456" s="176" t="s">
        <v>1897</v>
      </c>
      <c r="I456" s="176" t="s">
        <v>217</v>
      </c>
      <c r="J456" s="330" t="s">
        <v>196</v>
      </c>
      <c r="K456" s="176" t="s">
        <v>218</v>
      </c>
      <c r="L456" s="176" t="s">
        <v>167</v>
      </c>
      <c r="M456" s="327" t="s">
        <v>1469</v>
      </c>
      <c r="N456" s="55">
        <v>19.309999999999999</v>
      </c>
      <c r="O456" s="55">
        <f t="shared" si="258"/>
        <v>19.309999999999999</v>
      </c>
      <c r="P456" s="55">
        <f t="shared" si="258"/>
        <v>19.309999999999999</v>
      </c>
      <c r="Q456" s="55">
        <f t="shared" si="258"/>
        <v>19.309999999999999</v>
      </c>
      <c r="R456" s="55">
        <f>19.31+0.7</f>
        <v>20.009999999999998</v>
      </c>
      <c r="S456" s="55">
        <f t="shared" si="266"/>
        <v>20.009999999999998</v>
      </c>
      <c r="T456" s="55">
        <f t="shared" si="264"/>
        <v>20.009999999999998</v>
      </c>
      <c r="U456" s="55">
        <f t="shared" si="264"/>
        <v>20.009999999999998</v>
      </c>
      <c r="V456" s="55">
        <f t="shared" si="264"/>
        <v>20.009999999999998</v>
      </c>
      <c r="W456" s="55">
        <f t="shared" si="264"/>
        <v>20.009999999999998</v>
      </c>
      <c r="X456" s="55">
        <f t="shared" si="265"/>
        <v>20.009999999999998</v>
      </c>
      <c r="Y456" s="55">
        <f t="shared" si="265"/>
        <v>20.009999999999998</v>
      </c>
      <c r="Z456" s="147">
        <v>1.6</v>
      </c>
      <c r="AA456" s="147">
        <f t="shared" si="260"/>
        <v>1.6</v>
      </c>
      <c r="AB456" s="147">
        <f t="shared" si="260"/>
        <v>1.6</v>
      </c>
      <c r="AC456" s="147">
        <f t="shared" si="260"/>
        <v>1.6</v>
      </c>
      <c r="AD456" s="147">
        <f t="shared" si="260"/>
        <v>1.6</v>
      </c>
      <c r="AE456" s="147">
        <f t="shared" si="261"/>
        <v>1.6</v>
      </c>
      <c r="AF456" s="147">
        <f t="shared" si="261"/>
        <v>1.6</v>
      </c>
      <c r="AG456" s="147">
        <f t="shared" si="261"/>
        <v>1.6</v>
      </c>
      <c r="AH456" s="147">
        <f t="shared" si="261"/>
        <v>1.6</v>
      </c>
      <c r="AI456" s="147">
        <f t="shared" si="262"/>
        <v>1.6</v>
      </c>
      <c r="AJ456" s="147">
        <f t="shared" si="262"/>
        <v>1.6</v>
      </c>
      <c r="AK456" s="147">
        <f t="shared" si="262"/>
        <v>1.6</v>
      </c>
      <c r="AL456" s="420">
        <v>0</v>
      </c>
      <c r="AM456" s="431">
        <f t="shared" si="236"/>
        <v>0</v>
      </c>
      <c r="AN456" s="385">
        <v>0</v>
      </c>
      <c r="AO456" s="237">
        <f t="shared" si="247"/>
        <v>0</v>
      </c>
      <c r="AP456" s="96">
        <v>0</v>
      </c>
      <c r="AQ456" s="431">
        <f t="shared" si="248"/>
        <v>0</v>
      </c>
      <c r="AR456" s="420">
        <v>0</v>
      </c>
      <c r="AS456" s="431">
        <f t="shared" si="249"/>
        <v>0</v>
      </c>
      <c r="AT456" s="385">
        <v>0</v>
      </c>
      <c r="AU456" s="431">
        <f t="shared" si="250"/>
        <v>0</v>
      </c>
      <c r="AV456" s="386">
        <v>0</v>
      </c>
      <c r="AW456" s="431">
        <f t="shared" si="251"/>
        <v>0</v>
      </c>
      <c r="AX456" s="386">
        <v>0</v>
      </c>
      <c r="AY456" s="431">
        <f t="shared" si="252"/>
        <v>0</v>
      </c>
      <c r="AZ456" s="386">
        <v>0</v>
      </c>
      <c r="BA456" s="431">
        <f t="shared" si="253"/>
        <v>0</v>
      </c>
      <c r="BB456" s="385">
        <v>0</v>
      </c>
      <c r="BC456" s="431">
        <f t="shared" si="254"/>
        <v>0</v>
      </c>
      <c r="BD456" s="386">
        <v>0</v>
      </c>
      <c r="BE456" s="431">
        <f t="shared" si="255"/>
        <v>0</v>
      </c>
      <c r="BF456" s="386">
        <v>0</v>
      </c>
      <c r="BG456" s="431">
        <f t="shared" si="256"/>
        <v>0</v>
      </c>
      <c r="BH456" s="385">
        <v>0</v>
      </c>
      <c r="BI456" s="445">
        <f t="shared" si="257"/>
        <v>0</v>
      </c>
      <c r="BJ456" s="77" t="s">
        <v>1905</v>
      </c>
      <c r="BK456" s="306"/>
      <c r="BL456" s="599"/>
      <c r="BM456" s="306" t="str">
        <f t="shared" si="263"/>
        <v>P10220-031</v>
      </c>
    </row>
    <row r="457" spans="1:65" ht="14.25" customHeight="1">
      <c r="A457" s="498" t="s">
        <v>1623</v>
      </c>
      <c r="B457" s="130" t="s">
        <v>1422</v>
      </c>
      <c r="C457" s="544" t="s">
        <v>87</v>
      </c>
      <c r="D457" s="549" t="s">
        <v>161</v>
      </c>
      <c r="E457" s="550" t="s">
        <v>194</v>
      </c>
      <c r="F457" s="970"/>
      <c r="G457" s="214">
        <v>2024</v>
      </c>
      <c r="H457" s="176" t="s">
        <v>1897</v>
      </c>
      <c r="I457" s="176" t="s">
        <v>217</v>
      </c>
      <c r="J457" s="330" t="s">
        <v>196</v>
      </c>
      <c r="K457" s="176" t="s">
        <v>218</v>
      </c>
      <c r="L457" s="176" t="s">
        <v>167</v>
      </c>
      <c r="M457" s="327" t="s">
        <v>1469</v>
      </c>
      <c r="N457" s="55">
        <v>19.39</v>
      </c>
      <c r="O457" s="55">
        <f t="shared" si="258"/>
        <v>19.39</v>
      </c>
      <c r="P457" s="55">
        <f t="shared" si="258"/>
        <v>19.39</v>
      </c>
      <c r="Q457" s="55">
        <f t="shared" si="258"/>
        <v>19.39</v>
      </c>
      <c r="R457" s="55">
        <f>19.39+0.7</f>
        <v>20.09</v>
      </c>
      <c r="S457" s="55">
        <f t="shared" si="266"/>
        <v>20.09</v>
      </c>
      <c r="T457" s="55">
        <f t="shared" si="264"/>
        <v>20.09</v>
      </c>
      <c r="U457" s="55">
        <f t="shared" si="264"/>
        <v>20.09</v>
      </c>
      <c r="V457" s="55">
        <f t="shared" si="264"/>
        <v>20.09</v>
      </c>
      <c r="W457" s="55">
        <f t="shared" si="264"/>
        <v>20.09</v>
      </c>
      <c r="X457" s="55">
        <f t="shared" si="265"/>
        <v>20.09</v>
      </c>
      <c r="Y457" s="55">
        <f t="shared" si="265"/>
        <v>20.09</v>
      </c>
      <c r="Z457" s="147">
        <v>1.6</v>
      </c>
      <c r="AA457" s="147">
        <f t="shared" si="260"/>
        <v>1.6</v>
      </c>
      <c r="AB457" s="147">
        <f t="shared" si="260"/>
        <v>1.6</v>
      </c>
      <c r="AC457" s="147">
        <f t="shared" si="260"/>
        <v>1.6</v>
      </c>
      <c r="AD457" s="147">
        <f t="shared" si="260"/>
        <v>1.6</v>
      </c>
      <c r="AE457" s="147">
        <f t="shared" si="261"/>
        <v>1.6</v>
      </c>
      <c r="AF457" s="147">
        <f t="shared" si="261"/>
        <v>1.6</v>
      </c>
      <c r="AG457" s="147">
        <f t="shared" si="261"/>
        <v>1.6</v>
      </c>
      <c r="AH457" s="147">
        <f t="shared" si="261"/>
        <v>1.6</v>
      </c>
      <c r="AI457" s="147">
        <f t="shared" si="262"/>
        <v>1.6</v>
      </c>
      <c r="AJ457" s="147">
        <f t="shared" si="262"/>
        <v>1.6</v>
      </c>
      <c r="AK457" s="147">
        <f t="shared" si="262"/>
        <v>1.6</v>
      </c>
      <c r="AL457" s="420">
        <v>0</v>
      </c>
      <c r="AM457" s="431">
        <f t="shared" si="236"/>
        <v>0</v>
      </c>
      <c r="AN457" s="385">
        <v>0</v>
      </c>
      <c r="AO457" s="237">
        <f t="shared" si="247"/>
        <v>0</v>
      </c>
      <c r="AP457" s="96">
        <v>0</v>
      </c>
      <c r="AQ457" s="431">
        <f t="shared" si="248"/>
        <v>0</v>
      </c>
      <c r="AR457" s="420">
        <v>0</v>
      </c>
      <c r="AS457" s="431">
        <f t="shared" si="249"/>
        <v>0</v>
      </c>
      <c r="AT457" s="385">
        <v>0</v>
      </c>
      <c r="AU457" s="431">
        <f t="shared" si="250"/>
        <v>0</v>
      </c>
      <c r="AV457" s="386">
        <v>0</v>
      </c>
      <c r="AW457" s="431">
        <f t="shared" si="251"/>
        <v>0</v>
      </c>
      <c r="AX457" s="386">
        <v>0</v>
      </c>
      <c r="AY457" s="431">
        <f t="shared" si="252"/>
        <v>0</v>
      </c>
      <c r="AZ457" s="386">
        <v>0</v>
      </c>
      <c r="BA457" s="431">
        <f t="shared" si="253"/>
        <v>0</v>
      </c>
      <c r="BB457" s="385">
        <v>0</v>
      </c>
      <c r="BC457" s="431">
        <f t="shared" si="254"/>
        <v>0</v>
      </c>
      <c r="BD457" s="386">
        <v>0</v>
      </c>
      <c r="BE457" s="431">
        <f t="shared" si="255"/>
        <v>0</v>
      </c>
      <c r="BF457" s="386">
        <v>0</v>
      </c>
      <c r="BG457" s="431">
        <f t="shared" si="256"/>
        <v>0</v>
      </c>
      <c r="BH457" s="385">
        <v>0</v>
      </c>
      <c r="BI457" s="445">
        <f t="shared" si="257"/>
        <v>0</v>
      </c>
      <c r="BJ457" s="77" t="s">
        <v>1906</v>
      </c>
      <c r="BK457" s="306"/>
      <c r="BL457" s="599"/>
      <c r="BM457" s="306" t="str">
        <f t="shared" si="263"/>
        <v>P10220-041</v>
      </c>
    </row>
    <row r="458" spans="1:65" ht="14.25" customHeight="1">
      <c r="A458" s="493" t="s">
        <v>1623</v>
      </c>
      <c r="B458" s="130" t="s">
        <v>1422</v>
      </c>
      <c r="C458" s="544" t="s">
        <v>87</v>
      </c>
      <c r="D458" s="549" t="s">
        <v>161</v>
      </c>
      <c r="E458" s="550" t="s">
        <v>194</v>
      </c>
      <c r="F458" s="970"/>
      <c r="G458" s="214">
        <v>2022</v>
      </c>
      <c r="H458" s="176" t="s">
        <v>1897</v>
      </c>
      <c r="I458" s="176" t="s">
        <v>217</v>
      </c>
      <c r="J458" s="330" t="s">
        <v>196</v>
      </c>
      <c r="K458" s="176" t="s">
        <v>218</v>
      </c>
      <c r="L458" s="176" t="s">
        <v>167</v>
      </c>
      <c r="M458" s="327" t="s">
        <v>1469</v>
      </c>
      <c r="N458" s="55">
        <v>19.309999999999999</v>
      </c>
      <c r="O458" s="55">
        <f t="shared" si="258"/>
        <v>19.309999999999999</v>
      </c>
      <c r="P458" s="55">
        <f t="shared" si="258"/>
        <v>19.309999999999999</v>
      </c>
      <c r="Q458" s="55">
        <f t="shared" si="258"/>
        <v>19.309999999999999</v>
      </c>
      <c r="R458" s="244">
        <f>19.31+0.7</f>
        <v>20.009999999999998</v>
      </c>
      <c r="S458" s="55">
        <f t="shared" si="266"/>
        <v>20.009999999999998</v>
      </c>
      <c r="T458" s="55">
        <f t="shared" si="264"/>
        <v>20.009999999999998</v>
      </c>
      <c r="U458" s="55">
        <f t="shared" si="264"/>
        <v>20.009999999999998</v>
      </c>
      <c r="V458" s="55">
        <f t="shared" si="264"/>
        <v>20.009999999999998</v>
      </c>
      <c r="W458" s="55">
        <f t="shared" si="264"/>
        <v>20.009999999999998</v>
      </c>
      <c r="X458" s="55">
        <f t="shared" si="265"/>
        <v>20.009999999999998</v>
      </c>
      <c r="Y458" s="55">
        <f t="shared" si="265"/>
        <v>20.009999999999998</v>
      </c>
      <c r="Z458" s="147">
        <v>1.6</v>
      </c>
      <c r="AA458" s="147">
        <f t="shared" si="260"/>
        <v>1.6</v>
      </c>
      <c r="AB458" s="147">
        <f t="shared" si="260"/>
        <v>1.6</v>
      </c>
      <c r="AC458" s="147">
        <f t="shared" si="260"/>
        <v>1.6</v>
      </c>
      <c r="AD458" s="147">
        <f t="shared" si="260"/>
        <v>1.6</v>
      </c>
      <c r="AE458" s="147">
        <f t="shared" si="261"/>
        <v>1.6</v>
      </c>
      <c r="AF458" s="147">
        <f t="shared" si="261"/>
        <v>1.6</v>
      </c>
      <c r="AG458" s="147">
        <f t="shared" si="261"/>
        <v>1.6</v>
      </c>
      <c r="AH458" s="147">
        <f t="shared" si="261"/>
        <v>1.6</v>
      </c>
      <c r="AI458" s="147">
        <f t="shared" si="262"/>
        <v>1.6</v>
      </c>
      <c r="AJ458" s="147">
        <f t="shared" si="262"/>
        <v>1.6</v>
      </c>
      <c r="AK458" s="147">
        <f t="shared" si="262"/>
        <v>1.6</v>
      </c>
      <c r="AL458" s="420">
        <v>0</v>
      </c>
      <c r="AM458" s="431">
        <f t="shared" si="236"/>
        <v>0</v>
      </c>
      <c r="AN458" s="385">
        <v>0</v>
      </c>
      <c r="AO458" s="237">
        <f t="shared" si="247"/>
        <v>0</v>
      </c>
      <c r="AP458" s="96">
        <v>0</v>
      </c>
      <c r="AQ458" s="431">
        <f t="shared" si="248"/>
        <v>0</v>
      </c>
      <c r="AR458" s="420">
        <v>0</v>
      </c>
      <c r="AS458" s="431">
        <f t="shared" si="249"/>
        <v>0</v>
      </c>
      <c r="AT458" s="385">
        <v>0</v>
      </c>
      <c r="AU458" s="431">
        <f t="shared" si="250"/>
        <v>0</v>
      </c>
      <c r="AV458" s="386">
        <v>0</v>
      </c>
      <c r="AW458" s="431">
        <f t="shared" si="251"/>
        <v>0</v>
      </c>
      <c r="AX458" s="386">
        <v>0</v>
      </c>
      <c r="AY458" s="431">
        <f t="shared" si="252"/>
        <v>0</v>
      </c>
      <c r="AZ458" s="386">
        <v>0</v>
      </c>
      <c r="BA458" s="431">
        <f t="shared" si="253"/>
        <v>0</v>
      </c>
      <c r="BB458" s="385">
        <v>0</v>
      </c>
      <c r="BC458" s="431">
        <f t="shared" si="254"/>
        <v>0</v>
      </c>
      <c r="BD458" s="386">
        <v>0</v>
      </c>
      <c r="BE458" s="431">
        <f t="shared" si="255"/>
        <v>0</v>
      </c>
      <c r="BF458" s="386">
        <v>0</v>
      </c>
      <c r="BG458" s="431">
        <f t="shared" si="256"/>
        <v>0</v>
      </c>
      <c r="BH458" s="385">
        <v>0</v>
      </c>
      <c r="BI458" s="445">
        <f t="shared" si="257"/>
        <v>0</v>
      </c>
      <c r="BJ458" s="77" t="s">
        <v>1903</v>
      </c>
      <c r="BK458" s="306"/>
      <c r="BL458" s="599"/>
      <c r="BM458" s="306" t="str">
        <f t="shared" si="263"/>
        <v>M87019-031</v>
      </c>
    </row>
    <row r="459" spans="1:65" ht="14.25" customHeight="1">
      <c r="A459" s="498" t="s">
        <v>1623</v>
      </c>
      <c r="B459" s="130" t="s">
        <v>1422</v>
      </c>
      <c r="C459" s="544" t="s">
        <v>87</v>
      </c>
      <c r="D459" s="549" t="s">
        <v>161</v>
      </c>
      <c r="E459" s="550" t="s">
        <v>194</v>
      </c>
      <c r="F459" s="970"/>
      <c r="G459" s="214">
        <v>2022</v>
      </c>
      <c r="H459" s="176" t="s">
        <v>1897</v>
      </c>
      <c r="I459" s="176" t="s">
        <v>217</v>
      </c>
      <c r="J459" s="330" t="s">
        <v>196</v>
      </c>
      <c r="K459" s="176" t="s">
        <v>218</v>
      </c>
      <c r="L459" s="176" t="s">
        <v>167</v>
      </c>
      <c r="M459" s="327" t="s">
        <v>1469</v>
      </c>
      <c r="N459" s="55">
        <v>19.39</v>
      </c>
      <c r="O459" s="55">
        <f t="shared" si="258"/>
        <v>19.39</v>
      </c>
      <c r="P459" s="55">
        <f t="shared" si="258"/>
        <v>19.39</v>
      </c>
      <c r="Q459" s="55">
        <f t="shared" si="258"/>
        <v>19.39</v>
      </c>
      <c r="R459" s="244">
        <f>19.39+0.7</f>
        <v>20.09</v>
      </c>
      <c r="S459" s="55">
        <f t="shared" si="266"/>
        <v>20.09</v>
      </c>
      <c r="T459" s="55">
        <f t="shared" si="264"/>
        <v>20.09</v>
      </c>
      <c r="U459" s="55">
        <f t="shared" si="264"/>
        <v>20.09</v>
      </c>
      <c r="V459" s="55">
        <f t="shared" si="264"/>
        <v>20.09</v>
      </c>
      <c r="W459" s="55">
        <f t="shared" si="264"/>
        <v>20.09</v>
      </c>
      <c r="X459" s="55">
        <f t="shared" si="265"/>
        <v>20.09</v>
      </c>
      <c r="Y459" s="55">
        <f t="shared" si="265"/>
        <v>20.09</v>
      </c>
      <c r="Z459" s="147">
        <v>1.6</v>
      </c>
      <c r="AA459" s="147">
        <f t="shared" si="260"/>
        <v>1.6</v>
      </c>
      <c r="AB459" s="147">
        <f t="shared" si="260"/>
        <v>1.6</v>
      </c>
      <c r="AC459" s="147">
        <f t="shared" si="260"/>
        <v>1.6</v>
      </c>
      <c r="AD459" s="147">
        <f t="shared" si="260"/>
        <v>1.6</v>
      </c>
      <c r="AE459" s="147">
        <f t="shared" si="261"/>
        <v>1.6</v>
      </c>
      <c r="AF459" s="147">
        <f t="shared" si="261"/>
        <v>1.6</v>
      </c>
      <c r="AG459" s="147">
        <f t="shared" si="261"/>
        <v>1.6</v>
      </c>
      <c r="AH459" s="147">
        <f t="shared" si="261"/>
        <v>1.6</v>
      </c>
      <c r="AI459" s="147">
        <f t="shared" si="262"/>
        <v>1.6</v>
      </c>
      <c r="AJ459" s="147">
        <f t="shared" si="262"/>
        <v>1.6</v>
      </c>
      <c r="AK459" s="147">
        <f t="shared" si="262"/>
        <v>1.6</v>
      </c>
      <c r="AL459" s="420">
        <v>0</v>
      </c>
      <c r="AM459" s="431">
        <f t="shared" si="236"/>
        <v>0</v>
      </c>
      <c r="AN459" s="385">
        <v>0</v>
      </c>
      <c r="AO459" s="237">
        <f t="shared" si="247"/>
        <v>0</v>
      </c>
      <c r="AP459" s="96">
        <v>0</v>
      </c>
      <c r="AQ459" s="431">
        <f t="shared" si="248"/>
        <v>0</v>
      </c>
      <c r="AR459" s="420">
        <v>0</v>
      </c>
      <c r="AS459" s="431">
        <f t="shared" si="249"/>
        <v>0</v>
      </c>
      <c r="AT459" s="385">
        <v>0</v>
      </c>
      <c r="AU459" s="431">
        <f t="shared" si="250"/>
        <v>0</v>
      </c>
      <c r="AV459" s="386">
        <v>0</v>
      </c>
      <c r="AW459" s="431">
        <f t="shared" si="251"/>
        <v>0</v>
      </c>
      <c r="AX459" s="386">
        <v>0</v>
      </c>
      <c r="AY459" s="431">
        <f t="shared" si="252"/>
        <v>0</v>
      </c>
      <c r="AZ459" s="386">
        <v>0</v>
      </c>
      <c r="BA459" s="431">
        <f t="shared" si="253"/>
        <v>0</v>
      </c>
      <c r="BB459" s="385">
        <v>0</v>
      </c>
      <c r="BC459" s="431">
        <f t="shared" si="254"/>
        <v>0</v>
      </c>
      <c r="BD459" s="386">
        <v>0</v>
      </c>
      <c r="BE459" s="431">
        <f t="shared" si="255"/>
        <v>0</v>
      </c>
      <c r="BF459" s="386">
        <v>0</v>
      </c>
      <c r="BG459" s="431">
        <f t="shared" si="256"/>
        <v>0</v>
      </c>
      <c r="BH459" s="385">
        <v>0</v>
      </c>
      <c r="BI459" s="445">
        <f t="shared" si="257"/>
        <v>0</v>
      </c>
      <c r="BJ459" s="77" t="s">
        <v>1904</v>
      </c>
      <c r="BK459" s="306"/>
      <c r="BL459" s="599"/>
      <c r="BM459" s="306" t="str">
        <f t="shared" si="263"/>
        <v>M87019-041</v>
      </c>
    </row>
    <row r="460" spans="1:65" ht="14.25" customHeight="1">
      <c r="A460" s="493" t="s">
        <v>1623</v>
      </c>
      <c r="B460" s="130" t="s">
        <v>1422</v>
      </c>
      <c r="C460" s="544" t="s">
        <v>87</v>
      </c>
      <c r="D460" s="549" t="s">
        <v>161</v>
      </c>
      <c r="E460" s="550" t="s">
        <v>194</v>
      </c>
      <c r="F460" s="970"/>
      <c r="G460" s="214">
        <v>2024</v>
      </c>
      <c r="H460" s="176" t="s">
        <v>1897</v>
      </c>
      <c r="I460" s="176" t="s">
        <v>217</v>
      </c>
      <c r="J460" s="330" t="s">
        <v>196</v>
      </c>
      <c r="K460" s="176" t="s">
        <v>218</v>
      </c>
      <c r="L460" s="176" t="s">
        <v>167</v>
      </c>
      <c r="M460" s="327" t="s">
        <v>1469</v>
      </c>
      <c r="N460" s="55">
        <v>19.309999999999999</v>
      </c>
      <c r="O460" s="55">
        <f t="shared" si="258"/>
        <v>19.309999999999999</v>
      </c>
      <c r="P460" s="55">
        <f t="shared" si="258"/>
        <v>19.309999999999999</v>
      </c>
      <c r="Q460" s="55">
        <f t="shared" si="258"/>
        <v>19.309999999999999</v>
      </c>
      <c r="R460" s="55">
        <f>19.31+0.7</f>
        <v>20.009999999999998</v>
      </c>
      <c r="S460" s="55">
        <f t="shared" si="266"/>
        <v>20.009999999999998</v>
      </c>
      <c r="T460" s="55">
        <f t="shared" si="264"/>
        <v>20.009999999999998</v>
      </c>
      <c r="U460" s="55">
        <f t="shared" si="264"/>
        <v>20.009999999999998</v>
      </c>
      <c r="V460" s="55">
        <f t="shared" si="264"/>
        <v>20.009999999999998</v>
      </c>
      <c r="W460" s="55">
        <f t="shared" si="264"/>
        <v>20.009999999999998</v>
      </c>
      <c r="X460" s="55">
        <f t="shared" si="265"/>
        <v>20.009999999999998</v>
      </c>
      <c r="Y460" s="55">
        <f t="shared" si="265"/>
        <v>20.009999999999998</v>
      </c>
      <c r="Z460" s="147">
        <v>1.6</v>
      </c>
      <c r="AA460" s="147">
        <f t="shared" si="260"/>
        <v>1.6</v>
      </c>
      <c r="AB460" s="147">
        <f t="shared" si="260"/>
        <v>1.6</v>
      </c>
      <c r="AC460" s="147">
        <f t="shared" si="260"/>
        <v>1.6</v>
      </c>
      <c r="AD460" s="147">
        <f t="shared" si="260"/>
        <v>1.6</v>
      </c>
      <c r="AE460" s="147">
        <f t="shared" si="261"/>
        <v>1.6</v>
      </c>
      <c r="AF460" s="147">
        <f t="shared" si="261"/>
        <v>1.6</v>
      </c>
      <c r="AG460" s="147">
        <f t="shared" si="261"/>
        <v>1.6</v>
      </c>
      <c r="AH460" s="147">
        <f t="shared" si="261"/>
        <v>1.6</v>
      </c>
      <c r="AI460" s="147">
        <f t="shared" si="262"/>
        <v>1.6</v>
      </c>
      <c r="AJ460" s="147">
        <f t="shared" si="262"/>
        <v>1.6</v>
      </c>
      <c r="AK460" s="147">
        <f t="shared" si="262"/>
        <v>1.6</v>
      </c>
      <c r="AL460" s="420">
        <v>0</v>
      </c>
      <c r="AM460" s="431">
        <f t="shared" si="236"/>
        <v>0</v>
      </c>
      <c r="AN460" s="385">
        <v>0</v>
      </c>
      <c r="AO460" s="237">
        <f t="shared" si="247"/>
        <v>0</v>
      </c>
      <c r="AP460" s="96">
        <v>0</v>
      </c>
      <c r="AQ460" s="431">
        <f t="shared" si="248"/>
        <v>0</v>
      </c>
      <c r="AR460" s="420">
        <v>0</v>
      </c>
      <c r="AS460" s="431">
        <f t="shared" si="249"/>
        <v>0</v>
      </c>
      <c r="AT460" s="385">
        <v>0</v>
      </c>
      <c r="AU460" s="431">
        <f t="shared" si="250"/>
        <v>0</v>
      </c>
      <c r="AV460" s="386">
        <v>0</v>
      </c>
      <c r="AW460" s="431">
        <f t="shared" si="251"/>
        <v>0</v>
      </c>
      <c r="AX460" s="386">
        <v>0</v>
      </c>
      <c r="AY460" s="431">
        <f t="shared" si="252"/>
        <v>0</v>
      </c>
      <c r="AZ460" s="386">
        <v>0</v>
      </c>
      <c r="BA460" s="431">
        <f t="shared" si="253"/>
        <v>0</v>
      </c>
      <c r="BB460" s="385">
        <v>0</v>
      </c>
      <c r="BC460" s="431">
        <f t="shared" si="254"/>
        <v>0</v>
      </c>
      <c r="BD460" s="386">
        <v>0</v>
      </c>
      <c r="BE460" s="431">
        <f t="shared" si="255"/>
        <v>0</v>
      </c>
      <c r="BF460" s="386">
        <v>0</v>
      </c>
      <c r="BG460" s="431">
        <f t="shared" si="256"/>
        <v>0</v>
      </c>
      <c r="BH460" s="385">
        <v>0</v>
      </c>
      <c r="BI460" s="445">
        <f t="shared" si="257"/>
        <v>0</v>
      </c>
      <c r="BJ460" s="77" t="s">
        <v>1905</v>
      </c>
      <c r="BK460" s="306"/>
      <c r="BL460" s="599"/>
      <c r="BM460" s="306" t="str">
        <f t="shared" si="263"/>
        <v>P10220-031</v>
      </c>
    </row>
    <row r="461" spans="1:65" ht="14.25" customHeight="1">
      <c r="A461" s="498" t="s">
        <v>1623</v>
      </c>
      <c r="B461" s="130" t="s">
        <v>1422</v>
      </c>
      <c r="C461" s="544" t="s">
        <v>87</v>
      </c>
      <c r="D461" s="549" t="s">
        <v>161</v>
      </c>
      <c r="E461" s="550" t="s">
        <v>194</v>
      </c>
      <c r="F461" s="970"/>
      <c r="G461" s="214">
        <v>2024</v>
      </c>
      <c r="H461" s="176" t="s">
        <v>1897</v>
      </c>
      <c r="I461" s="176" t="s">
        <v>217</v>
      </c>
      <c r="J461" s="330" t="s">
        <v>196</v>
      </c>
      <c r="K461" s="176" t="s">
        <v>218</v>
      </c>
      <c r="L461" s="176" t="s">
        <v>167</v>
      </c>
      <c r="M461" s="327" t="s">
        <v>1469</v>
      </c>
      <c r="N461" s="55">
        <v>19.39</v>
      </c>
      <c r="O461" s="55">
        <f t="shared" si="258"/>
        <v>19.39</v>
      </c>
      <c r="P461" s="55">
        <f t="shared" si="258"/>
        <v>19.39</v>
      </c>
      <c r="Q461" s="55">
        <f t="shared" si="258"/>
        <v>19.39</v>
      </c>
      <c r="R461" s="55">
        <f>19.39+0.7</f>
        <v>20.09</v>
      </c>
      <c r="S461" s="55">
        <f t="shared" si="266"/>
        <v>20.09</v>
      </c>
      <c r="T461" s="55">
        <f t="shared" si="264"/>
        <v>20.09</v>
      </c>
      <c r="U461" s="55">
        <f t="shared" si="264"/>
        <v>20.09</v>
      </c>
      <c r="V461" s="55">
        <f t="shared" si="264"/>
        <v>20.09</v>
      </c>
      <c r="W461" s="55">
        <f t="shared" si="264"/>
        <v>20.09</v>
      </c>
      <c r="X461" s="55">
        <f t="shared" si="265"/>
        <v>20.09</v>
      </c>
      <c r="Y461" s="55">
        <f t="shared" si="265"/>
        <v>20.09</v>
      </c>
      <c r="Z461" s="147">
        <v>1.6</v>
      </c>
      <c r="AA461" s="147">
        <f t="shared" si="260"/>
        <v>1.6</v>
      </c>
      <c r="AB461" s="147">
        <f t="shared" si="260"/>
        <v>1.6</v>
      </c>
      <c r="AC461" s="147">
        <f t="shared" si="260"/>
        <v>1.6</v>
      </c>
      <c r="AD461" s="147">
        <f t="shared" si="260"/>
        <v>1.6</v>
      </c>
      <c r="AE461" s="147">
        <f t="shared" si="261"/>
        <v>1.6</v>
      </c>
      <c r="AF461" s="147">
        <f t="shared" si="261"/>
        <v>1.6</v>
      </c>
      <c r="AG461" s="147">
        <f t="shared" si="261"/>
        <v>1.6</v>
      </c>
      <c r="AH461" s="147">
        <f t="shared" si="261"/>
        <v>1.6</v>
      </c>
      <c r="AI461" s="147">
        <f t="shared" si="262"/>
        <v>1.6</v>
      </c>
      <c r="AJ461" s="147">
        <f t="shared" si="262"/>
        <v>1.6</v>
      </c>
      <c r="AK461" s="147">
        <f t="shared" si="262"/>
        <v>1.6</v>
      </c>
      <c r="AL461" s="420">
        <v>0</v>
      </c>
      <c r="AM461" s="431">
        <f t="shared" si="236"/>
        <v>0</v>
      </c>
      <c r="AN461" s="385">
        <v>0</v>
      </c>
      <c r="AO461" s="237">
        <f t="shared" si="247"/>
        <v>0</v>
      </c>
      <c r="AP461" s="96">
        <v>0</v>
      </c>
      <c r="AQ461" s="431">
        <f t="shared" si="248"/>
        <v>0</v>
      </c>
      <c r="AR461" s="420">
        <v>0</v>
      </c>
      <c r="AS461" s="431">
        <f t="shared" si="249"/>
        <v>0</v>
      </c>
      <c r="AT461" s="385">
        <v>0</v>
      </c>
      <c r="AU461" s="431">
        <f t="shared" si="250"/>
        <v>0</v>
      </c>
      <c r="AV461" s="386">
        <v>0</v>
      </c>
      <c r="AW461" s="431">
        <f t="shared" si="251"/>
        <v>0</v>
      </c>
      <c r="AX461" s="386">
        <v>0</v>
      </c>
      <c r="AY461" s="431">
        <f t="shared" si="252"/>
        <v>0</v>
      </c>
      <c r="AZ461" s="386">
        <v>0</v>
      </c>
      <c r="BA461" s="431">
        <f t="shared" si="253"/>
        <v>0</v>
      </c>
      <c r="BB461" s="385">
        <v>0</v>
      </c>
      <c r="BC461" s="431">
        <f t="shared" si="254"/>
        <v>0</v>
      </c>
      <c r="BD461" s="386">
        <v>0</v>
      </c>
      <c r="BE461" s="431">
        <f t="shared" si="255"/>
        <v>0</v>
      </c>
      <c r="BF461" s="386">
        <v>0</v>
      </c>
      <c r="BG461" s="431">
        <f t="shared" si="256"/>
        <v>0</v>
      </c>
      <c r="BH461" s="385">
        <v>0</v>
      </c>
      <c r="BI461" s="445">
        <f t="shared" si="257"/>
        <v>0</v>
      </c>
      <c r="BJ461" s="77" t="s">
        <v>1906</v>
      </c>
      <c r="BK461" s="306"/>
      <c r="BL461" s="599"/>
      <c r="BM461" s="306" t="str">
        <f t="shared" si="263"/>
        <v>P10220-041</v>
      </c>
    </row>
    <row r="462" spans="1:65" ht="14.25" customHeight="1">
      <c r="A462" s="493" t="s">
        <v>1623</v>
      </c>
      <c r="B462" s="130" t="s">
        <v>1422</v>
      </c>
      <c r="C462" s="544" t="s">
        <v>87</v>
      </c>
      <c r="D462" s="549" t="s">
        <v>161</v>
      </c>
      <c r="E462" s="550" t="s">
        <v>194</v>
      </c>
      <c r="F462" s="970"/>
      <c r="G462" s="214">
        <v>2022</v>
      </c>
      <c r="H462" s="176" t="s">
        <v>1897</v>
      </c>
      <c r="I462" s="176" t="s">
        <v>217</v>
      </c>
      <c r="J462" s="330" t="s">
        <v>196</v>
      </c>
      <c r="K462" s="176" t="s">
        <v>218</v>
      </c>
      <c r="L462" s="176" t="s">
        <v>167</v>
      </c>
      <c r="M462" s="327" t="s">
        <v>1474</v>
      </c>
      <c r="N462" s="55">
        <v>19.14</v>
      </c>
      <c r="O462" s="55">
        <f t="shared" si="258"/>
        <v>19.14</v>
      </c>
      <c r="P462" s="55">
        <f t="shared" si="258"/>
        <v>19.14</v>
      </c>
      <c r="Q462" s="55">
        <f t="shared" si="258"/>
        <v>19.14</v>
      </c>
      <c r="R462" s="244">
        <f>19.14+0.7</f>
        <v>19.84</v>
      </c>
      <c r="S462" s="55">
        <f t="shared" si="266"/>
        <v>19.84</v>
      </c>
      <c r="T462" s="55">
        <f t="shared" si="264"/>
        <v>19.84</v>
      </c>
      <c r="U462" s="55">
        <f t="shared" si="264"/>
        <v>19.84</v>
      </c>
      <c r="V462" s="55">
        <f t="shared" si="264"/>
        <v>19.84</v>
      </c>
      <c r="W462" s="55">
        <f t="shared" si="264"/>
        <v>19.84</v>
      </c>
      <c r="X462" s="55">
        <f t="shared" si="265"/>
        <v>19.84</v>
      </c>
      <c r="Y462" s="55">
        <f t="shared" si="265"/>
        <v>19.84</v>
      </c>
      <c r="Z462" s="147">
        <v>1.6</v>
      </c>
      <c r="AA462" s="147">
        <f t="shared" si="260"/>
        <v>1.6</v>
      </c>
      <c r="AB462" s="147">
        <f t="shared" si="260"/>
        <v>1.6</v>
      </c>
      <c r="AC462" s="147">
        <f t="shared" si="260"/>
        <v>1.6</v>
      </c>
      <c r="AD462" s="147">
        <f t="shared" si="260"/>
        <v>1.6</v>
      </c>
      <c r="AE462" s="147">
        <f t="shared" si="261"/>
        <v>1.6</v>
      </c>
      <c r="AF462" s="147">
        <f t="shared" si="261"/>
        <v>1.6</v>
      </c>
      <c r="AG462" s="147">
        <f t="shared" si="261"/>
        <v>1.6</v>
      </c>
      <c r="AH462" s="147">
        <f t="shared" si="261"/>
        <v>1.6</v>
      </c>
      <c r="AI462" s="147">
        <f t="shared" si="262"/>
        <v>1.6</v>
      </c>
      <c r="AJ462" s="147">
        <f t="shared" si="262"/>
        <v>1.6</v>
      </c>
      <c r="AK462" s="147">
        <f t="shared" si="262"/>
        <v>1.6</v>
      </c>
      <c r="AL462" s="420">
        <v>290</v>
      </c>
      <c r="AM462" s="431">
        <f t="shared" si="236"/>
        <v>464</v>
      </c>
      <c r="AN462" s="385">
        <v>10</v>
      </c>
      <c r="AO462" s="237">
        <f t="shared" si="247"/>
        <v>16</v>
      </c>
      <c r="AP462" s="96">
        <v>220</v>
      </c>
      <c r="AQ462" s="431">
        <f t="shared" si="248"/>
        <v>352</v>
      </c>
      <c r="AR462" s="420">
        <v>0</v>
      </c>
      <c r="AS462" s="431">
        <f t="shared" si="249"/>
        <v>0</v>
      </c>
      <c r="AT462" s="385">
        <v>40</v>
      </c>
      <c r="AU462" s="431">
        <f t="shared" si="250"/>
        <v>64</v>
      </c>
      <c r="AV462" s="386">
        <v>0</v>
      </c>
      <c r="AW462" s="431">
        <f t="shared" si="251"/>
        <v>0</v>
      </c>
      <c r="AX462" s="386">
        <v>0</v>
      </c>
      <c r="AY462" s="431">
        <f t="shared" si="252"/>
        <v>0</v>
      </c>
      <c r="AZ462" s="386">
        <v>0</v>
      </c>
      <c r="BA462" s="431">
        <f t="shared" si="253"/>
        <v>0</v>
      </c>
      <c r="BB462" s="385">
        <v>0</v>
      </c>
      <c r="BC462" s="431">
        <f t="shared" si="254"/>
        <v>0</v>
      </c>
      <c r="BD462" s="386">
        <v>0</v>
      </c>
      <c r="BE462" s="431">
        <f t="shared" si="255"/>
        <v>0</v>
      </c>
      <c r="BF462" s="386">
        <v>0</v>
      </c>
      <c r="BG462" s="431">
        <f t="shared" si="256"/>
        <v>0</v>
      </c>
      <c r="BH462" s="385">
        <v>0</v>
      </c>
      <c r="BI462" s="445">
        <f t="shared" si="257"/>
        <v>0</v>
      </c>
      <c r="BJ462" s="77" t="s">
        <v>1898</v>
      </c>
      <c r="BK462" s="306"/>
      <c r="BL462" s="599"/>
      <c r="BM462" s="306" t="str">
        <f t="shared" si="263"/>
        <v>M87019-xx1</v>
      </c>
    </row>
    <row r="463" spans="1:65" ht="14.25" customHeight="1">
      <c r="A463" s="498" t="s">
        <v>1623</v>
      </c>
      <c r="B463" s="130" t="s">
        <v>1422</v>
      </c>
      <c r="C463" s="544" t="s">
        <v>87</v>
      </c>
      <c r="D463" s="549" t="s">
        <v>161</v>
      </c>
      <c r="E463" s="550" t="s">
        <v>194</v>
      </c>
      <c r="F463" s="970"/>
      <c r="G463" s="214">
        <v>2022</v>
      </c>
      <c r="H463" s="176" t="s">
        <v>1897</v>
      </c>
      <c r="I463" s="176" t="s">
        <v>217</v>
      </c>
      <c r="J463" s="330" t="s">
        <v>196</v>
      </c>
      <c r="K463" s="176" t="s">
        <v>218</v>
      </c>
      <c r="L463" s="176" t="s">
        <v>167</v>
      </c>
      <c r="M463" s="327" t="s">
        <v>1474</v>
      </c>
      <c r="N463" s="55">
        <v>19.260000000000002</v>
      </c>
      <c r="O463" s="55">
        <f t="shared" si="258"/>
        <v>19.260000000000002</v>
      </c>
      <c r="P463" s="55">
        <f t="shared" si="258"/>
        <v>19.260000000000002</v>
      </c>
      <c r="Q463" s="55">
        <f t="shared" si="258"/>
        <v>19.260000000000002</v>
      </c>
      <c r="R463" s="244">
        <f>19.26+0.7</f>
        <v>19.96</v>
      </c>
      <c r="S463" s="55">
        <f t="shared" si="266"/>
        <v>19.96</v>
      </c>
      <c r="T463" s="55">
        <f t="shared" si="264"/>
        <v>19.96</v>
      </c>
      <c r="U463" s="55">
        <f t="shared" si="264"/>
        <v>19.96</v>
      </c>
      <c r="V463" s="55">
        <f t="shared" si="264"/>
        <v>19.96</v>
      </c>
      <c r="W463" s="55">
        <f t="shared" si="264"/>
        <v>19.96</v>
      </c>
      <c r="X463" s="55">
        <f t="shared" si="265"/>
        <v>19.96</v>
      </c>
      <c r="Y463" s="55">
        <f t="shared" si="265"/>
        <v>19.96</v>
      </c>
      <c r="Z463" s="147">
        <v>1.6</v>
      </c>
      <c r="AA463" s="147">
        <f t="shared" si="260"/>
        <v>1.6</v>
      </c>
      <c r="AB463" s="147">
        <f t="shared" si="260"/>
        <v>1.6</v>
      </c>
      <c r="AC463" s="147">
        <f t="shared" si="260"/>
        <v>1.6</v>
      </c>
      <c r="AD463" s="147">
        <f t="shared" si="260"/>
        <v>1.6</v>
      </c>
      <c r="AE463" s="147">
        <f t="shared" si="261"/>
        <v>1.6</v>
      </c>
      <c r="AF463" s="147">
        <f t="shared" si="261"/>
        <v>1.6</v>
      </c>
      <c r="AG463" s="147">
        <f t="shared" si="261"/>
        <v>1.6</v>
      </c>
      <c r="AH463" s="147">
        <f t="shared" si="261"/>
        <v>1.6</v>
      </c>
      <c r="AI463" s="147">
        <f t="shared" si="262"/>
        <v>1.6</v>
      </c>
      <c r="AJ463" s="147">
        <f t="shared" si="262"/>
        <v>1.6</v>
      </c>
      <c r="AK463" s="147">
        <f t="shared" si="262"/>
        <v>1.6</v>
      </c>
      <c r="AL463" s="420">
        <v>0</v>
      </c>
      <c r="AM463" s="431">
        <f t="shared" si="236"/>
        <v>0</v>
      </c>
      <c r="AN463" s="385">
        <v>0</v>
      </c>
      <c r="AO463" s="237">
        <f t="shared" si="247"/>
        <v>0</v>
      </c>
      <c r="AP463" s="96">
        <v>0</v>
      </c>
      <c r="AQ463" s="431">
        <f t="shared" si="248"/>
        <v>0</v>
      </c>
      <c r="AR463" s="420">
        <v>0</v>
      </c>
      <c r="AS463" s="431">
        <f t="shared" si="249"/>
        <v>0</v>
      </c>
      <c r="AT463" s="385">
        <v>0</v>
      </c>
      <c r="AU463" s="431">
        <f t="shared" si="250"/>
        <v>0</v>
      </c>
      <c r="AV463" s="386">
        <v>0</v>
      </c>
      <c r="AW463" s="431">
        <f t="shared" si="251"/>
        <v>0</v>
      </c>
      <c r="AX463" s="386">
        <v>0</v>
      </c>
      <c r="AY463" s="431">
        <f t="shared" si="252"/>
        <v>0</v>
      </c>
      <c r="AZ463" s="386">
        <v>0</v>
      </c>
      <c r="BA463" s="431">
        <f t="shared" si="253"/>
        <v>0</v>
      </c>
      <c r="BB463" s="385">
        <v>0</v>
      </c>
      <c r="BC463" s="431">
        <f t="shared" si="254"/>
        <v>0</v>
      </c>
      <c r="BD463" s="386">
        <v>0</v>
      </c>
      <c r="BE463" s="431">
        <f t="shared" si="255"/>
        <v>0</v>
      </c>
      <c r="BF463" s="386">
        <v>0</v>
      </c>
      <c r="BG463" s="431">
        <f t="shared" si="256"/>
        <v>0</v>
      </c>
      <c r="BH463" s="385">
        <v>0</v>
      </c>
      <c r="BI463" s="445">
        <f t="shared" si="257"/>
        <v>0</v>
      </c>
      <c r="BJ463" s="77" t="s">
        <v>1903</v>
      </c>
      <c r="BK463" s="306"/>
      <c r="BL463" s="599"/>
      <c r="BM463" s="306" t="str">
        <f t="shared" si="263"/>
        <v>M87019-031</v>
      </c>
    </row>
    <row r="464" spans="1:65" ht="14.25" customHeight="1">
      <c r="A464" s="493" t="s">
        <v>1623</v>
      </c>
      <c r="B464" s="130" t="s">
        <v>1422</v>
      </c>
      <c r="C464" s="544" t="s">
        <v>87</v>
      </c>
      <c r="D464" s="549" t="s">
        <v>161</v>
      </c>
      <c r="E464" s="550" t="s">
        <v>194</v>
      </c>
      <c r="F464" s="970"/>
      <c r="G464" s="214">
        <v>2022</v>
      </c>
      <c r="H464" s="176" t="s">
        <v>1897</v>
      </c>
      <c r="I464" s="176" t="s">
        <v>217</v>
      </c>
      <c r="J464" s="330" t="s">
        <v>196</v>
      </c>
      <c r="K464" s="176" t="s">
        <v>218</v>
      </c>
      <c r="L464" s="176" t="s">
        <v>167</v>
      </c>
      <c r="M464" s="327" t="s">
        <v>1474</v>
      </c>
      <c r="N464" s="55">
        <v>19.34</v>
      </c>
      <c r="O464" s="55">
        <f t="shared" si="258"/>
        <v>19.34</v>
      </c>
      <c r="P464" s="55">
        <f t="shared" si="258"/>
        <v>19.34</v>
      </c>
      <c r="Q464" s="55">
        <f t="shared" si="258"/>
        <v>19.34</v>
      </c>
      <c r="R464" s="244">
        <f>19.34+0.7</f>
        <v>20.04</v>
      </c>
      <c r="S464" s="55">
        <f t="shared" si="266"/>
        <v>20.04</v>
      </c>
      <c r="T464" s="55">
        <f t="shared" si="264"/>
        <v>20.04</v>
      </c>
      <c r="U464" s="55">
        <f t="shared" si="264"/>
        <v>20.04</v>
      </c>
      <c r="V464" s="55">
        <f t="shared" si="264"/>
        <v>20.04</v>
      </c>
      <c r="W464" s="55">
        <f t="shared" si="264"/>
        <v>20.04</v>
      </c>
      <c r="X464" s="55">
        <f t="shared" si="265"/>
        <v>20.04</v>
      </c>
      <c r="Y464" s="55">
        <f t="shared" si="265"/>
        <v>20.04</v>
      </c>
      <c r="Z464" s="147">
        <v>1.6</v>
      </c>
      <c r="AA464" s="147">
        <f t="shared" si="260"/>
        <v>1.6</v>
      </c>
      <c r="AB464" s="147">
        <f t="shared" si="260"/>
        <v>1.6</v>
      </c>
      <c r="AC464" s="147">
        <f t="shared" si="260"/>
        <v>1.6</v>
      </c>
      <c r="AD464" s="147">
        <f t="shared" si="260"/>
        <v>1.6</v>
      </c>
      <c r="AE464" s="147">
        <f t="shared" si="261"/>
        <v>1.6</v>
      </c>
      <c r="AF464" s="147">
        <f t="shared" si="261"/>
        <v>1.6</v>
      </c>
      <c r="AG464" s="147">
        <f t="shared" si="261"/>
        <v>1.6</v>
      </c>
      <c r="AH464" s="147">
        <f t="shared" si="261"/>
        <v>1.6</v>
      </c>
      <c r="AI464" s="147">
        <f t="shared" si="262"/>
        <v>1.6</v>
      </c>
      <c r="AJ464" s="147">
        <f t="shared" si="262"/>
        <v>1.6</v>
      </c>
      <c r="AK464" s="147">
        <f t="shared" si="262"/>
        <v>1.6</v>
      </c>
      <c r="AL464" s="420">
        <v>0</v>
      </c>
      <c r="AM464" s="431">
        <f t="shared" si="236"/>
        <v>0</v>
      </c>
      <c r="AN464" s="385">
        <v>0</v>
      </c>
      <c r="AO464" s="237">
        <f t="shared" si="247"/>
        <v>0</v>
      </c>
      <c r="AP464" s="96">
        <v>0</v>
      </c>
      <c r="AQ464" s="431">
        <f t="shared" si="248"/>
        <v>0</v>
      </c>
      <c r="AR464" s="420">
        <v>0</v>
      </c>
      <c r="AS464" s="431">
        <f t="shared" si="249"/>
        <v>0</v>
      </c>
      <c r="AT464" s="385">
        <v>0</v>
      </c>
      <c r="AU464" s="431">
        <f t="shared" si="250"/>
        <v>0</v>
      </c>
      <c r="AV464" s="386">
        <v>0</v>
      </c>
      <c r="AW464" s="431">
        <f t="shared" si="251"/>
        <v>0</v>
      </c>
      <c r="AX464" s="386">
        <v>0</v>
      </c>
      <c r="AY464" s="431">
        <f t="shared" si="252"/>
        <v>0</v>
      </c>
      <c r="AZ464" s="386">
        <v>0</v>
      </c>
      <c r="BA464" s="431">
        <f t="shared" si="253"/>
        <v>0</v>
      </c>
      <c r="BB464" s="385">
        <v>0</v>
      </c>
      <c r="BC464" s="431">
        <f t="shared" si="254"/>
        <v>0</v>
      </c>
      <c r="BD464" s="386">
        <v>0</v>
      </c>
      <c r="BE464" s="431">
        <f t="shared" si="255"/>
        <v>0</v>
      </c>
      <c r="BF464" s="386">
        <v>0</v>
      </c>
      <c r="BG464" s="431">
        <f t="shared" si="256"/>
        <v>0</v>
      </c>
      <c r="BH464" s="385">
        <v>0</v>
      </c>
      <c r="BI464" s="445">
        <f t="shared" si="257"/>
        <v>0</v>
      </c>
      <c r="BJ464" s="77" t="s">
        <v>1904</v>
      </c>
      <c r="BK464" s="306"/>
      <c r="BL464" s="599"/>
      <c r="BM464" s="306" t="str">
        <f t="shared" si="263"/>
        <v>M87019-041</v>
      </c>
    </row>
    <row r="465" spans="1:65" ht="14.25" customHeight="1">
      <c r="A465" s="498" t="s">
        <v>1623</v>
      </c>
      <c r="B465" s="130" t="s">
        <v>1422</v>
      </c>
      <c r="C465" s="544" t="s">
        <v>87</v>
      </c>
      <c r="D465" s="549" t="s">
        <v>161</v>
      </c>
      <c r="E465" s="550" t="s">
        <v>194</v>
      </c>
      <c r="F465" s="970"/>
      <c r="G465" s="214">
        <v>2022</v>
      </c>
      <c r="H465" s="176" t="s">
        <v>1897</v>
      </c>
      <c r="I465" s="176" t="s">
        <v>217</v>
      </c>
      <c r="J465" s="330" t="s">
        <v>196</v>
      </c>
      <c r="K465" s="176" t="s">
        <v>218</v>
      </c>
      <c r="L465" s="176" t="s">
        <v>167</v>
      </c>
      <c r="M465" s="327" t="s">
        <v>1475</v>
      </c>
      <c r="N465" s="55">
        <v>20.309999999999999</v>
      </c>
      <c r="O465" s="55">
        <f t="shared" si="258"/>
        <v>20.309999999999999</v>
      </c>
      <c r="P465" s="55">
        <f t="shared" si="258"/>
        <v>20.309999999999999</v>
      </c>
      <c r="Q465" s="55">
        <f t="shared" si="258"/>
        <v>20.309999999999999</v>
      </c>
      <c r="R465" s="244">
        <f>20.31+0.7</f>
        <v>21.009999999999998</v>
      </c>
      <c r="S465" s="55">
        <f t="shared" si="266"/>
        <v>21.009999999999998</v>
      </c>
      <c r="T465" s="55">
        <f t="shared" si="264"/>
        <v>21.009999999999998</v>
      </c>
      <c r="U465" s="55">
        <f t="shared" si="264"/>
        <v>21.009999999999998</v>
      </c>
      <c r="V465" s="55">
        <f t="shared" si="264"/>
        <v>21.009999999999998</v>
      </c>
      <c r="W465" s="55">
        <f t="shared" si="264"/>
        <v>21.009999999999998</v>
      </c>
      <c r="X465" s="55">
        <f t="shared" si="265"/>
        <v>21.009999999999998</v>
      </c>
      <c r="Y465" s="55">
        <f t="shared" si="265"/>
        <v>21.009999999999998</v>
      </c>
      <c r="Z465" s="147">
        <v>1.6</v>
      </c>
      <c r="AA465" s="147">
        <f t="shared" si="260"/>
        <v>1.6</v>
      </c>
      <c r="AB465" s="147">
        <f t="shared" si="260"/>
        <v>1.6</v>
      </c>
      <c r="AC465" s="147">
        <f t="shared" si="260"/>
        <v>1.6</v>
      </c>
      <c r="AD465" s="147">
        <f t="shared" si="260"/>
        <v>1.6</v>
      </c>
      <c r="AE465" s="147">
        <f t="shared" si="261"/>
        <v>1.6</v>
      </c>
      <c r="AF465" s="147">
        <f t="shared" si="261"/>
        <v>1.6</v>
      </c>
      <c r="AG465" s="147">
        <f t="shared" si="261"/>
        <v>1.6</v>
      </c>
      <c r="AH465" s="147">
        <f t="shared" si="261"/>
        <v>1.6</v>
      </c>
      <c r="AI465" s="147">
        <f t="shared" si="262"/>
        <v>1.6</v>
      </c>
      <c r="AJ465" s="147">
        <f t="shared" si="262"/>
        <v>1.6</v>
      </c>
      <c r="AK465" s="147">
        <f t="shared" si="262"/>
        <v>1.6</v>
      </c>
      <c r="AL465" s="420">
        <v>0</v>
      </c>
      <c r="AM465" s="431">
        <f t="shared" si="236"/>
        <v>0</v>
      </c>
      <c r="AN465" s="385">
        <v>0</v>
      </c>
      <c r="AO465" s="237">
        <f t="shared" si="247"/>
        <v>0</v>
      </c>
      <c r="AP465" s="96">
        <v>0</v>
      </c>
      <c r="AQ465" s="431">
        <f t="shared" si="248"/>
        <v>0</v>
      </c>
      <c r="AR465" s="420">
        <v>0</v>
      </c>
      <c r="AS465" s="431">
        <f t="shared" si="249"/>
        <v>0</v>
      </c>
      <c r="AT465" s="385">
        <v>0</v>
      </c>
      <c r="AU465" s="431">
        <f t="shared" si="250"/>
        <v>0</v>
      </c>
      <c r="AV465" s="386">
        <v>0</v>
      </c>
      <c r="AW465" s="431">
        <f t="shared" si="251"/>
        <v>0</v>
      </c>
      <c r="AX465" s="386">
        <v>0</v>
      </c>
      <c r="AY465" s="431">
        <f t="shared" si="252"/>
        <v>0</v>
      </c>
      <c r="AZ465" s="386">
        <v>0</v>
      </c>
      <c r="BA465" s="431">
        <f t="shared" si="253"/>
        <v>0</v>
      </c>
      <c r="BB465" s="385">
        <v>0</v>
      </c>
      <c r="BC465" s="431">
        <f t="shared" si="254"/>
        <v>0</v>
      </c>
      <c r="BD465" s="386">
        <v>0</v>
      </c>
      <c r="BE465" s="431">
        <f t="shared" si="255"/>
        <v>0</v>
      </c>
      <c r="BF465" s="386">
        <v>0</v>
      </c>
      <c r="BG465" s="431">
        <f t="shared" si="256"/>
        <v>0</v>
      </c>
      <c r="BH465" s="385">
        <v>0</v>
      </c>
      <c r="BI465" s="445">
        <f t="shared" si="257"/>
        <v>0</v>
      </c>
      <c r="BJ465" s="77" t="s">
        <v>1907</v>
      </c>
      <c r="BK465" s="306"/>
      <c r="BL465" s="599"/>
      <c r="BM465" s="306" t="str">
        <f t="shared" si="263"/>
        <v>M87019-AB1</v>
      </c>
    </row>
    <row r="466" spans="1:65" ht="14.25" customHeight="1">
      <c r="A466" s="493" t="s">
        <v>1623</v>
      </c>
      <c r="B466" s="130" t="s">
        <v>1422</v>
      </c>
      <c r="C466" s="544" t="s">
        <v>87</v>
      </c>
      <c r="D466" s="549" t="s">
        <v>161</v>
      </c>
      <c r="E466" s="550" t="s">
        <v>194</v>
      </c>
      <c r="F466" s="970"/>
      <c r="G466" s="214">
        <v>2024</v>
      </c>
      <c r="H466" s="176" t="s">
        <v>1897</v>
      </c>
      <c r="I466" s="176" t="s">
        <v>217</v>
      </c>
      <c r="J466" s="330" t="s">
        <v>196</v>
      </c>
      <c r="K466" s="176" t="s">
        <v>218</v>
      </c>
      <c r="L466" s="176" t="s">
        <v>167</v>
      </c>
      <c r="M466" s="327" t="s">
        <v>1474</v>
      </c>
      <c r="N466" s="55">
        <v>19.14</v>
      </c>
      <c r="O466" s="55">
        <f t="shared" si="258"/>
        <v>19.14</v>
      </c>
      <c r="P466" s="55">
        <f t="shared" si="258"/>
        <v>19.14</v>
      </c>
      <c r="Q466" s="55">
        <f t="shared" si="258"/>
        <v>19.14</v>
      </c>
      <c r="R466" s="55">
        <f>19.14+0.7</f>
        <v>19.84</v>
      </c>
      <c r="S466" s="55">
        <f t="shared" si="266"/>
        <v>19.84</v>
      </c>
      <c r="T466" s="55">
        <f t="shared" si="264"/>
        <v>19.84</v>
      </c>
      <c r="U466" s="55">
        <f t="shared" si="264"/>
        <v>19.84</v>
      </c>
      <c r="V466" s="55">
        <f t="shared" si="264"/>
        <v>19.84</v>
      </c>
      <c r="W466" s="55">
        <f t="shared" si="264"/>
        <v>19.84</v>
      </c>
      <c r="X466" s="55">
        <f t="shared" si="265"/>
        <v>19.84</v>
      </c>
      <c r="Y466" s="55">
        <f t="shared" si="265"/>
        <v>19.84</v>
      </c>
      <c r="Z466" s="147">
        <v>1.6</v>
      </c>
      <c r="AA466" s="147">
        <f t="shared" si="260"/>
        <v>1.6</v>
      </c>
      <c r="AB466" s="147">
        <f t="shared" si="260"/>
        <v>1.6</v>
      </c>
      <c r="AC466" s="147">
        <f t="shared" si="260"/>
        <v>1.6</v>
      </c>
      <c r="AD466" s="147">
        <f t="shared" si="260"/>
        <v>1.6</v>
      </c>
      <c r="AE466" s="147">
        <f t="shared" si="261"/>
        <v>1.6</v>
      </c>
      <c r="AF466" s="147">
        <f t="shared" si="261"/>
        <v>1.6</v>
      </c>
      <c r="AG466" s="147">
        <f t="shared" si="261"/>
        <v>1.6</v>
      </c>
      <c r="AH466" s="147">
        <f t="shared" si="261"/>
        <v>1.6</v>
      </c>
      <c r="AI466" s="147">
        <f t="shared" si="262"/>
        <v>1.6</v>
      </c>
      <c r="AJ466" s="147">
        <f t="shared" si="262"/>
        <v>1.6</v>
      </c>
      <c r="AK466" s="147">
        <f t="shared" si="262"/>
        <v>1.6</v>
      </c>
      <c r="AL466" s="420">
        <v>0</v>
      </c>
      <c r="AM466" s="431">
        <f t="shared" si="236"/>
        <v>0</v>
      </c>
      <c r="AN466" s="385">
        <v>0</v>
      </c>
      <c r="AO466" s="237">
        <f t="shared" si="247"/>
        <v>0</v>
      </c>
      <c r="AP466" s="96">
        <v>0</v>
      </c>
      <c r="AQ466" s="431">
        <f t="shared" si="248"/>
        <v>0</v>
      </c>
      <c r="AR466" s="420">
        <v>0</v>
      </c>
      <c r="AS466" s="431">
        <f t="shared" si="249"/>
        <v>0</v>
      </c>
      <c r="AT466" s="385">
        <v>0</v>
      </c>
      <c r="AU466" s="431">
        <f t="shared" si="250"/>
        <v>0</v>
      </c>
      <c r="AV466" s="386">
        <v>0</v>
      </c>
      <c r="AW466" s="431">
        <f t="shared" si="251"/>
        <v>0</v>
      </c>
      <c r="AX466" s="386">
        <v>0</v>
      </c>
      <c r="AY466" s="431">
        <f t="shared" si="252"/>
        <v>0</v>
      </c>
      <c r="AZ466" s="386">
        <v>0</v>
      </c>
      <c r="BA466" s="431">
        <f t="shared" si="253"/>
        <v>0</v>
      </c>
      <c r="BB466" s="385">
        <v>0</v>
      </c>
      <c r="BC466" s="431">
        <f t="shared" si="254"/>
        <v>0</v>
      </c>
      <c r="BD466" s="386">
        <v>0</v>
      </c>
      <c r="BE466" s="431">
        <f t="shared" si="255"/>
        <v>0</v>
      </c>
      <c r="BF466" s="386">
        <v>0</v>
      </c>
      <c r="BG466" s="431">
        <f t="shared" si="256"/>
        <v>0</v>
      </c>
      <c r="BH466" s="385">
        <v>0</v>
      </c>
      <c r="BI466" s="445">
        <f t="shared" si="257"/>
        <v>0</v>
      </c>
      <c r="BJ466" s="77" t="s">
        <v>1899</v>
      </c>
      <c r="BK466" s="306"/>
      <c r="BL466" s="599"/>
      <c r="BM466" s="306" t="str">
        <f t="shared" si="263"/>
        <v>P10220-xx1</v>
      </c>
    </row>
    <row r="467" spans="1:65" ht="14.25" customHeight="1">
      <c r="A467" s="498" t="s">
        <v>1623</v>
      </c>
      <c r="B467" s="130" t="s">
        <v>1422</v>
      </c>
      <c r="C467" s="544" t="s">
        <v>87</v>
      </c>
      <c r="D467" s="549" t="s">
        <v>161</v>
      </c>
      <c r="E467" s="550" t="s">
        <v>194</v>
      </c>
      <c r="F467" s="970"/>
      <c r="G467" s="214">
        <v>2024</v>
      </c>
      <c r="H467" s="176" t="s">
        <v>1897</v>
      </c>
      <c r="I467" s="176" t="s">
        <v>217</v>
      </c>
      <c r="J467" s="330" t="s">
        <v>196</v>
      </c>
      <c r="K467" s="176" t="s">
        <v>218</v>
      </c>
      <c r="L467" s="176" t="s">
        <v>167</v>
      </c>
      <c r="M467" s="327" t="s">
        <v>1474</v>
      </c>
      <c r="N467" s="55">
        <v>19.260000000000002</v>
      </c>
      <c r="O467" s="55">
        <f t="shared" si="258"/>
        <v>19.260000000000002</v>
      </c>
      <c r="P467" s="55">
        <f t="shared" si="258"/>
        <v>19.260000000000002</v>
      </c>
      <c r="Q467" s="55">
        <f t="shared" si="258"/>
        <v>19.260000000000002</v>
      </c>
      <c r="R467" s="55">
        <f>19.26+0.7</f>
        <v>19.96</v>
      </c>
      <c r="S467" s="55">
        <f t="shared" si="266"/>
        <v>19.96</v>
      </c>
      <c r="T467" s="55">
        <f t="shared" si="264"/>
        <v>19.96</v>
      </c>
      <c r="U467" s="55">
        <f t="shared" si="264"/>
        <v>19.96</v>
      </c>
      <c r="V467" s="55">
        <f t="shared" si="264"/>
        <v>19.96</v>
      </c>
      <c r="W467" s="55">
        <f t="shared" si="264"/>
        <v>19.96</v>
      </c>
      <c r="X467" s="55">
        <f t="shared" si="265"/>
        <v>19.96</v>
      </c>
      <c r="Y467" s="55">
        <f t="shared" si="265"/>
        <v>19.96</v>
      </c>
      <c r="Z467" s="147">
        <v>1.6</v>
      </c>
      <c r="AA467" s="147">
        <f t="shared" si="260"/>
        <v>1.6</v>
      </c>
      <c r="AB467" s="147">
        <f t="shared" si="260"/>
        <v>1.6</v>
      </c>
      <c r="AC467" s="147">
        <f t="shared" si="260"/>
        <v>1.6</v>
      </c>
      <c r="AD467" s="147">
        <f t="shared" si="260"/>
        <v>1.6</v>
      </c>
      <c r="AE467" s="147">
        <f t="shared" si="261"/>
        <v>1.6</v>
      </c>
      <c r="AF467" s="147">
        <f t="shared" si="261"/>
        <v>1.6</v>
      </c>
      <c r="AG467" s="147">
        <f t="shared" si="261"/>
        <v>1.6</v>
      </c>
      <c r="AH467" s="147">
        <f t="shared" si="261"/>
        <v>1.6</v>
      </c>
      <c r="AI467" s="147">
        <f t="shared" si="262"/>
        <v>1.6</v>
      </c>
      <c r="AJ467" s="147">
        <f t="shared" si="262"/>
        <v>1.6</v>
      </c>
      <c r="AK467" s="147">
        <f t="shared" si="262"/>
        <v>1.6</v>
      </c>
      <c r="AL467" s="420">
        <v>0</v>
      </c>
      <c r="AM467" s="431">
        <f t="shared" si="236"/>
        <v>0</v>
      </c>
      <c r="AN467" s="385">
        <v>0</v>
      </c>
      <c r="AO467" s="237">
        <f t="shared" si="247"/>
        <v>0</v>
      </c>
      <c r="AP467" s="96">
        <v>0</v>
      </c>
      <c r="AQ467" s="431">
        <f t="shared" si="248"/>
        <v>0</v>
      </c>
      <c r="AR467" s="420">
        <v>0</v>
      </c>
      <c r="AS467" s="431">
        <f t="shared" si="249"/>
        <v>0</v>
      </c>
      <c r="AT467" s="385">
        <v>0</v>
      </c>
      <c r="AU467" s="431">
        <f t="shared" si="250"/>
        <v>0</v>
      </c>
      <c r="AV467" s="386">
        <v>0</v>
      </c>
      <c r="AW467" s="431">
        <f t="shared" si="251"/>
        <v>0</v>
      </c>
      <c r="AX467" s="386">
        <v>0</v>
      </c>
      <c r="AY467" s="431">
        <f t="shared" si="252"/>
        <v>0</v>
      </c>
      <c r="AZ467" s="386">
        <v>0</v>
      </c>
      <c r="BA467" s="431">
        <f t="shared" si="253"/>
        <v>0</v>
      </c>
      <c r="BB467" s="385">
        <v>0</v>
      </c>
      <c r="BC467" s="431">
        <f t="shared" si="254"/>
        <v>0</v>
      </c>
      <c r="BD467" s="386">
        <v>0</v>
      </c>
      <c r="BE467" s="431">
        <f t="shared" si="255"/>
        <v>0</v>
      </c>
      <c r="BF467" s="386">
        <v>0</v>
      </c>
      <c r="BG467" s="431">
        <f t="shared" si="256"/>
        <v>0</v>
      </c>
      <c r="BH467" s="385">
        <v>0</v>
      </c>
      <c r="BI467" s="445">
        <f t="shared" si="257"/>
        <v>0</v>
      </c>
      <c r="BJ467" s="77" t="s">
        <v>1905</v>
      </c>
      <c r="BK467" s="306"/>
      <c r="BL467" s="599"/>
      <c r="BM467" s="306" t="str">
        <f t="shared" si="263"/>
        <v>P10220-031</v>
      </c>
    </row>
    <row r="468" spans="1:65" ht="14.25" customHeight="1">
      <c r="A468" s="493" t="s">
        <v>1623</v>
      </c>
      <c r="B468" s="130" t="s">
        <v>1422</v>
      </c>
      <c r="C468" s="544" t="s">
        <v>87</v>
      </c>
      <c r="D468" s="549" t="s">
        <v>161</v>
      </c>
      <c r="E468" s="550" t="s">
        <v>194</v>
      </c>
      <c r="F468" s="970"/>
      <c r="G468" s="214">
        <v>2024</v>
      </c>
      <c r="H468" s="176" t="s">
        <v>1897</v>
      </c>
      <c r="I468" s="176" t="s">
        <v>217</v>
      </c>
      <c r="J468" s="330" t="s">
        <v>196</v>
      </c>
      <c r="K468" s="176" t="s">
        <v>218</v>
      </c>
      <c r="L468" s="176" t="s">
        <v>167</v>
      </c>
      <c r="M468" s="327" t="s">
        <v>1474</v>
      </c>
      <c r="N468" s="55">
        <v>19.34</v>
      </c>
      <c r="O468" s="55">
        <f t="shared" si="258"/>
        <v>19.34</v>
      </c>
      <c r="P468" s="55">
        <f t="shared" si="258"/>
        <v>19.34</v>
      </c>
      <c r="Q468" s="55">
        <f t="shared" si="258"/>
        <v>19.34</v>
      </c>
      <c r="R468" s="55">
        <f>19.34+0.7</f>
        <v>20.04</v>
      </c>
      <c r="S468" s="55">
        <f t="shared" si="266"/>
        <v>20.04</v>
      </c>
      <c r="T468" s="55">
        <f t="shared" si="264"/>
        <v>20.04</v>
      </c>
      <c r="U468" s="55">
        <f t="shared" si="264"/>
        <v>20.04</v>
      </c>
      <c r="V468" s="55">
        <f t="shared" si="264"/>
        <v>20.04</v>
      </c>
      <c r="W468" s="55">
        <f t="shared" si="264"/>
        <v>20.04</v>
      </c>
      <c r="X468" s="55">
        <f t="shared" si="265"/>
        <v>20.04</v>
      </c>
      <c r="Y468" s="55">
        <f t="shared" si="265"/>
        <v>20.04</v>
      </c>
      <c r="Z468" s="147">
        <v>1.6</v>
      </c>
      <c r="AA468" s="147">
        <f t="shared" si="260"/>
        <v>1.6</v>
      </c>
      <c r="AB468" s="147">
        <f t="shared" si="260"/>
        <v>1.6</v>
      </c>
      <c r="AC468" s="147">
        <f t="shared" si="260"/>
        <v>1.6</v>
      </c>
      <c r="AD468" s="147">
        <f t="shared" si="260"/>
        <v>1.6</v>
      </c>
      <c r="AE468" s="147">
        <f t="shared" si="261"/>
        <v>1.6</v>
      </c>
      <c r="AF468" s="147">
        <f t="shared" si="261"/>
        <v>1.6</v>
      </c>
      <c r="AG468" s="147">
        <f t="shared" si="261"/>
        <v>1.6</v>
      </c>
      <c r="AH468" s="147">
        <f t="shared" si="261"/>
        <v>1.6</v>
      </c>
      <c r="AI468" s="147">
        <f t="shared" si="262"/>
        <v>1.6</v>
      </c>
      <c r="AJ468" s="147">
        <f t="shared" si="262"/>
        <v>1.6</v>
      </c>
      <c r="AK468" s="147">
        <f t="shared" si="262"/>
        <v>1.6</v>
      </c>
      <c r="AL468" s="420">
        <v>0</v>
      </c>
      <c r="AM468" s="431">
        <f t="shared" si="236"/>
        <v>0</v>
      </c>
      <c r="AN468" s="385">
        <v>0</v>
      </c>
      <c r="AO468" s="237">
        <f t="shared" si="247"/>
        <v>0</v>
      </c>
      <c r="AP468" s="96">
        <v>0</v>
      </c>
      <c r="AQ468" s="431">
        <f t="shared" si="248"/>
        <v>0</v>
      </c>
      <c r="AR468" s="420">
        <v>0</v>
      </c>
      <c r="AS468" s="431">
        <f t="shared" si="249"/>
        <v>0</v>
      </c>
      <c r="AT468" s="385">
        <v>0</v>
      </c>
      <c r="AU468" s="431">
        <f t="shared" si="250"/>
        <v>0</v>
      </c>
      <c r="AV468" s="386">
        <v>0</v>
      </c>
      <c r="AW468" s="431">
        <f t="shared" si="251"/>
        <v>0</v>
      </c>
      <c r="AX468" s="386">
        <v>0</v>
      </c>
      <c r="AY468" s="431">
        <f t="shared" si="252"/>
        <v>0</v>
      </c>
      <c r="AZ468" s="386">
        <v>0</v>
      </c>
      <c r="BA468" s="431">
        <f t="shared" si="253"/>
        <v>0</v>
      </c>
      <c r="BB468" s="385">
        <v>0</v>
      </c>
      <c r="BC468" s="431">
        <f t="shared" si="254"/>
        <v>0</v>
      </c>
      <c r="BD468" s="386">
        <v>0</v>
      </c>
      <c r="BE468" s="431">
        <f t="shared" si="255"/>
        <v>0</v>
      </c>
      <c r="BF468" s="386">
        <v>0</v>
      </c>
      <c r="BG468" s="431">
        <f t="shared" si="256"/>
        <v>0</v>
      </c>
      <c r="BH468" s="385">
        <v>0</v>
      </c>
      <c r="BI468" s="445">
        <f t="shared" si="257"/>
        <v>0</v>
      </c>
      <c r="BJ468" s="77" t="s">
        <v>1906</v>
      </c>
      <c r="BK468" s="306"/>
      <c r="BL468" s="599"/>
      <c r="BM468" s="306" t="str">
        <f t="shared" si="263"/>
        <v>P10220-041</v>
      </c>
    </row>
    <row r="469" spans="1:65" ht="14.25" customHeight="1">
      <c r="A469" s="498" t="s">
        <v>1623</v>
      </c>
      <c r="B469" s="130" t="s">
        <v>1422</v>
      </c>
      <c r="C469" s="544" t="s">
        <v>87</v>
      </c>
      <c r="D469" s="549" t="s">
        <v>161</v>
      </c>
      <c r="E469" s="550" t="s">
        <v>194</v>
      </c>
      <c r="F469" s="970"/>
      <c r="G469" s="214">
        <v>2024</v>
      </c>
      <c r="H469" s="176" t="s">
        <v>1897</v>
      </c>
      <c r="I469" s="176" t="s">
        <v>217</v>
      </c>
      <c r="J469" s="330" t="s">
        <v>196</v>
      </c>
      <c r="K469" s="176" t="s">
        <v>218</v>
      </c>
      <c r="L469" s="176" t="s">
        <v>167</v>
      </c>
      <c r="M469" s="327" t="s">
        <v>1475</v>
      </c>
      <c r="N469" s="55">
        <v>20.309999999999999</v>
      </c>
      <c r="O469" s="55">
        <f t="shared" si="258"/>
        <v>20.309999999999999</v>
      </c>
      <c r="P469" s="55">
        <f t="shared" si="258"/>
        <v>20.309999999999999</v>
      </c>
      <c r="Q469" s="55">
        <f t="shared" si="258"/>
        <v>20.309999999999999</v>
      </c>
      <c r="R469" s="55">
        <f>20.31+0.7</f>
        <v>21.009999999999998</v>
      </c>
      <c r="S469" s="55">
        <f t="shared" si="266"/>
        <v>21.009999999999998</v>
      </c>
      <c r="T469" s="55">
        <f t="shared" si="264"/>
        <v>21.009999999999998</v>
      </c>
      <c r="U469" s="55">
        <f t="shared" si="264"/>
        <v>21.009999999999998</v>
      </c>
      <c r="V469" s="55">
        <f t="shared" si="264"/>
        <v>21.009999999999998</v>
      </c>
      <c r="W469" s="55">
        <f t="shared" si="264"/>
        <v>21.009999999999998</v>
      </c>
      <c r="X469" s="55">
        <f t="shared" si="265"/>
        <v>21.009999999999998</v>
      </c>
      <c r="Y469" s="55">
        <f t="shared" si="265"/>
        <v>21.009999999999998</v>
      </c>
      <c r="Z469" s="147">
        <v>1.6</v>
      </c>
      <c r="AA469" s="147">
        <f t="shared" si="260"/>
        <v>1.6</v>
      </c>
      <c r="AB469" s="147">
        <f t="shared" si="260"/>
        <v>1.6</v>
      </c>
      <c r="AC469" s="147">
        <f t="shared" si="260"/>
        <v>1.6</v>
      </c>
      <c r="AD469" s="147">
        <f t="shared" si="260"/>
        <v>1.6</v>
      </c>
      <c r="AE469" s="147">
        <f t="shared" si="261"/>
        <v>1.6</v>
      </c>
      <c r="AF469" s="147">
        <f t="shared" si="261"/>
        <v>1.6</v>
      </c>
      <c r="AG469" s="147">
        <f t="shared" si="261"/>
        <v>1.6</v>
      </c>
      <c r="AH469" s="147">
        <f t="shared" si="261"/>
        <v>1.6</v>
      </c>
      <c r="AI469" s="147">
        <f t="shared" si="262"/>
        <v>1.6</v>
      </c>
      <c r="AJ469" s="147">
        <f t="shared" si="262"/>
        <v>1.6</v>
      </c>
      <c r="AK469" s="147">
        <f t="shared" si="262"/>
        <v>1.6</v>
      </c>
      <c r="AL469" s="420">
        <v>0</v>
      </c>
      <c r="AM469" s="431">
        <f t="shared" si="236"/>
        <v>0</v>
      </c>
      <c r="AN469" s="385">
        <v>0</v>
      </c>
      <c r="AO469" s="237">
        <f t="shared" si="247"/>
        <v>0</v>
      </c>
      <c r="AP469" s="96">
        <v>0</v>
      </c>
      <c r="AQ469" s="431">
        <f t="shared" si="248"/>
        <v>0</v>
      </c>
      <c r="AR469" s="420">
        <v>0</v>
      </c>
      <c r="AS469" s="431">
        <f t="shared" si="249"/>
        <v>0</v>
      </c>
      <c r="AT469" s="385">
        <v>0</v>
      </c>
      <c r="AU469" s="431">
        <f t="shared" si="250"/>
        <v>0</v>
      </c>
      <c r="AV469" s="386">
        <v>0</v>
      </c>
      <c r="AW469" s="431">
        <f t="shared" si="251"/>
        <v>0</v>
      </c>
      <c r="AX469" s="386">
        <v>0</v>
      </c>
      <c r="AY469" s="431">
        <f t="shared" si="252"/>
        <v>0</v>
      </c>
      <c r="AZ469" s="386">
        <v>0</v>
      </c>
      <c r="BA469" s="431">
        <f t="shared" si="253"/>
        <v>0</v>
      </c>
      <c r="BB469" s="385">
        <v>0</v>
      </c>
      <c r="BC469" s="431">
        <f t="shared" si="254"/>
        <v>0</v>
      </c>
      <c r="BD469" s="386">
        <v>0</v>
      </c>
      <c r="BE469" s="431">
        <f t="shared" si="255"/>
        <v>0</v>
      </c>
      <c r="BF469" s="386">
        <v>0</v>
      </c>
      <c r="BG469" s="431">
        <f t="shared" si="256"/>
        <v>0</v>
      </c>
      <c r="BH469" s="385">
        <v>0</v>
      </c>
      <c r="BI469" s="445">
        <f t="shared" si="257"/>
        <v>0</v>
      </c>
      <c r="BJ469" s="77" t="s">
        <v>1908</v>
      </c>
      <c r="BK469" s="306"/>
      <c r="BL469" s="599"/>
      <c r="BM469" s="306" t="str">
        <f t="shared" si="263"/>
        <v>P10220-AB1</v>
      </c>
    </row>
    <row r="470" spans="1:65" ht="14.25" customHeight="1">
      <c r="A470" s="493" t="s">
        <v>1623</v>
      </c>
      <c r="B470" s="130" t="s">
        <v>1422</v>
      </c>
      <c r="C470" s="544" t="s">
        <v>87</v>
      </c>
      <c r="D470" s="549" t="s">
        <v>161</v>
      </c>
      <c r="E470" s="550" t="s">
        <v>194</v>
      </c>
      <c r="F470" s="970"/>
      <c r="G470" s="214">
        <v>2022</v>
      </c>
      <c r="H470" s="176" t="s">
        <v>1897</v>
      </c>
      <c r="I470" s="176" t="s">
        <v>217</v>
      </c>
      <c r="J470" s="330" t="s">
        <v>196</v>
      </c>
      <c r="K470" s="176" t="s">
        <v>218</v>
      </c>
      <c r="L470" s="176" t="s">
        <v>167</v>
      </c>
      <c r="M470" s="327" t="s">
        <v>870</v>
      </c>
      <c r="N470" s="55">
        <v>19.14</v>
      </c>
      <c r="O470" s="55">
        <f t="shared" si="258"/>
        <v>19.14</v>
      </c>
      <c r="P470" s="55">
        <f t="shared" si="258"/>
        <v>19.14</v>
      </c>
      <c r="Q470" s="55">
        <f t="shared" si="258"/>
        <v>19.14</v>
      </c>
      <c r="R470" s="244">
        <f>19.14+0.7</f>
        <v>19.84</v>
      </c>
      <c r="S470" s="55">
        <f t="shared" si="266"/>
        <v>19.84</v>
      </c>
      <c r="T470" s="55">
        <f t="shared" si="264"/>
        <v>19.84</v>
      </c>
      <c r="U470" s="55">
        <f t="shared" si="264"/>
        <v>19.84</v>
      </c>
      <c r="V470" s="55">
        <f t="shared" si="264"/>
        <v>19.84</v>
      </c>
      <c r="W470" s="55">
        <f t="shared" si="264"/>
        <v>19.84</v>
      </c>
      <c r="X470" s="55">
        <f t="shared" si="265"/>
        <v>19.84</v>
      </c>
      <c r="Y470" s="55">
        <f t="shared" si="265"/>
        <v>19.84</v>
      </c>
      <c r="Z470" s="147">
        <v>1.6</v>
      </c>
      <c r="AA470" s="147">
        <f t="shared" si="260"/>
        <v>1.6</v>
      </c>
      <c r="AB470" s="147">
        <f t="shared" si="260"/>
        <v>1.6</v>
      </c>
      <c r="AC470" s="147">
        <f t="shared" si="260"/>
        <v>1.6</v>
      </c>
      <c r="AD470" s="147">
        <f t="shared" si="260"/>
        <v>1.6</v>
      </c>
      <c r="AE470" s="147">
        <f t="shared" si="261"/>
        <v>1.6</v>
      </c>
      <c r="AF470" s="147">
        <f t="shared" si="261"/>
        <v>1.6</v>
      </c>
      <c r="AG470" s="147">
        <f t="shared" si="261"/>
        <v>1.6</v>
      </c>
      <c r="AH470" s="147">
        <f t="shared" si="261"/>
        <v>1.6</v>
      </c>
      <c r="AI470" s="147">
        <f t="shared" si="262"/>
        <v>1.6</v>
      </c>
      <c r="AJ470" s="147">
        <f t="shared" si="262"/>
        <v>1.6</v>
      </c>
      <c r="AK470" s="147">
        <f t="shared" si="262"/>
        <v>1.6</v>
      </c>
      <c r="AL470" s="420">
        <v>2156</v>
      </c>
      <c r="AM470" s="431">
        <f t="shared" si="236"/>
        <v>3449.6000000000004</v>
      </c>
      <c r="AN470" s="385">
        <v>1350</v>
      </c>
      <c r="AO470" s="237">
        <f t="shared" ref="AO470:AO501" si="267">AN470*AA470</f>
        <v>2160</v>
      </c>
      <c r="AP470" s="96">
        <v>720</v>
      </c>
      <c r="AQ470" s="431">
        <f t="shared" si="248"/>
        <v>1152</v>
      </c>
      <c r="AR470" s="420">
        <v>950</v>
      </c>
      <c r="AS470" s="431">
        <f t="shared" si="249"/>
        <v>1520</v>
      </c>
      <c r="AT470" s="385">
        <v>690</v>
      </c>
      <c r="AU470" s="431">
        <f t="shared" si="250"/>
        <v>1104</v>
      </c>
      <c r="AV470" s="386">
        <v>0</v>
      </c>
      <c r="AW470" s="431">
        <f t="shared" si="251"/>
        <v>0</v>
      </c>
      <c r="AX470" s="386">
        <v>0</v>
      </c>
      <c r="AY470" s="431">
        <f t="shared" si="252"/>
        <v>0</v>
      </c>
      <c r="AZ470" s="386">
        <v>0</v>
      </c>
      <c r="BA470" s="431">
        <f t="shared" si="253"/>
        <v>0</v>
      </c>
      <c r="BB470" s="385">
        <v>0</v>
      </c>
      <c r="BC470" s="431">
        <f t="shared" si="254"/>
        <v>0</v>
      </c>
      <c r="BD470" s="386">
        <v>0</v>
      </c>
      <c r="BE470" s="431">
        <f t="shared" si="255"/>
        <v>0</v>
      </c>
      <c r="BF470" s="386">
        <v>0</v>
      </c>
      <c r="BG470" s="431">
        <f t="shared" si="256"/>
        <v>0</v>
      </c>
      <c r="BH470" s="385">
        <v>0</v>
      </c>
      <c r="BI470" s="445">
        <f t="shared" si="257"/>
        <v>0</v>
      </c>
      <c r="BJ470" s="77" t="s">
        <v>1898</v>
      </c>
      <c r="BK470" s="306"/>
      <c r="BL470" s="599"/>
      <c r="BM470" s="306" t="str">
        <f t="shared" si="263"/>
        <v>M87019-xx1</v>
      </c>
    </row>
    <row r="471" spans="1:65" ht="14.25" customHeight="1">
      <c r="A471" s="498" t="s">
        <v>1623</v>
      </c>
      <c r="B471" s="130" t="s">
        <v>1422</v>
      </c>
      <c r="C471" s="544" t="s">
        <v>87</v>
      </c>
      <c r="D471" s="549" t="s">
        <v>161</v>
      </c>
      <c r="E471" s="550" t="s">
        <v>194</v>
      </c>
      <c r="F471" s="970"/>
      <c r="G471" s="214">
        <v>2022</v>
      </c>
      <c r="H471" s="176" t="s">
        <v>1897</v>
      </c>
      <c r="I471" s="176" t="s">
        <v>217</v>
      </c>
      <c r="J471" s="330" t="s">
        <v>196</v>
      </c>
      <c r="K471" s="176" t="s">
        <v>218</v>
      </c>
      <c r="L471" s="176" t="s">
        <v>167</v>
      </c>
      <c r="M471" s="327" t="s">
        <v>870</v>
      </c>
      <c r="N471" s="55">
        <v>19.260000000000002</v>
      </c>
      <c r="O471" s="55">
        <f t="shared" si="258"/>
        <v>19.260000000000002</v>
      </c>
      <c r="P471" s="55">
        <f t="shared" si="258"/>
        <v>19.260000000000002</v>
      </c>
      <c r="Q471" s="55">
        <f t="shared" si="258"/>
        <v>19.260000000000002</v>
      </c>
      <c r="R471" s="244">
        <f>19.26+0.7</f>
        <v>19.96</v>
      </c>
      <c r="S471" s="55">
        <f t="shared" si="266"/>
        <v>19.96</v>
      </c>
      <c r="T471" s="55">
        <f t="shared" si="264"/>
        <v>19.96</v>
      </c>
      <c r="U471" s="55">
        <f t="shared" si="264"/>
        <v>19.96</v>
      </c>
      <c r="V471" s="55">
        <f t="shared" si="264"/>
        <v>19.96</v>
      </c>
      <c r="W471" s="55">
        <f t="shared" si="264"/>
        <v>19.96</v>
      </c>
      <c r="X471" s="55">
        <f t="shared" si="265"/>
        <v>19.96</v>
      </c>
      <c r="Y471" s="55">
        <f t="shared" si="265"/>
        <v>19.96</v>
      </c>
      <c r="Z471" s="147">
        <v>1.6</v>
      </c>
      <c r="AA471" s="147">
        <f t="shared" si="260"/>
        <v>1.6</v>
      </c>
      <c r="AB471" s="147">
        <f t="shared" si="260"/>
        <v>1.6</v>
      </c>
      <c r="AC471" s="147">
        <f t="shared" si="260"/>
        <v>1.6</v>
      </c>
      <c r="AD471" s="147">
        <f t="shared" si="260"/>
        <v>1.6</v>
      </c>
      <c r="AE471" s="147">
        <f t="shared" si="261"/>
        <v>1.6</v>
      </c>
      <c r="AF471" s="147">
        <f t="shared" si="261"/>
        <v>1.6</v>
      </c>
      <c r="AG471" s="147">
        <f t="shared" si="261"/>
        <v>1.6</v>
      </c>
      <c r="AH471" s="147">
        <f t="shared" si="261"/>
        <v>1.6</v>
      </c>
      <c r="AI471" s="147">
        <f t="shared" si="262"/>
        <v>1.6</v>
      </c>
      <c r="AJ471" s="147">
        <f t="shared" si="262"/>
        <v>1.6</v>
      </c>
      <c r="AK471" s="147">
        <f t="shared" si="262"/>
        <v>1.6</v>
      </c>
      <c r="AL471" s="420">
        <v>0</v>
      </c>
      <c r="AM471" s="431">
        <f t="shared" si="236"/>
        <v>0</v>
      </c>
      <c r="AN471" s="385">
        <v>50</v>
      </c>
      <c r="AO471" s="237">
        <f t="shared" si="267"/>
        <v>80</v>
      </c>
      <c r="AP471" s="96">
        <v>0</v>
      </c>
      <c r="AQ471" s="431">
        <f t="shared" si="248"/>
        <v>0</v>
      </c>
      <c r="AR471" s="420">
        <v>20</v>
      </c>
      <c r="AS471" s="431">
        <f t="shared" si="249"/>
        <v>32</v>
      </c>
      <c r="AT471" s="385">
        <v>100</v>
      </c>
      <c r="AU471" s="431">
        <f t="shared" si="250"/>
        <v>160</v>
      </c>
      <c r="AV471" s="386">
        <v>0</v>
      </c>
      <c r="AW471" s="431">
        <f t="shared" si="251"/>
        <v>0</v>
      </c>
      <c r="AX471" s="386">
        <v>0</v>
      </c>
      <c r="AY471" s="431">
        <f t="shared" si="252"/>
        <v>0</v>
      </c>
      <c r="AZ471" s="386">
        <v>0</v>
      </c>
      <c r="BA471" s="431">
        <f t="shared" si="253"/>
        <v>0</v>
      </c>
      <c r="BB471" s="385">
        <v>0</v>
      </c>
      <c r="BC471" s="431">
        <f t="shared" si="254"/>
        <v>0</v>
      </c>
      <c r="BD471" s="386">
        <v>0</v>
      </c>
      <c r="BE471" s="431">
        <f t="shared" si="255"/>
        <v>0</v>
      </c>
      <c r="BF471" s="386">
        <v>0</v>
      </c>
      <c r="BG471" s="431">
        <f t="shared" si="256"/>
        <v>0</v>
      </c>
      <c r="BH471" s="385">
        <v>0</v>
      </c>
      <c r="BI471" s="445">
        <f t="shared" si="257"/>
        <v>0</v>
      </c>
      <c r="BJ471" s="77" t="s">
        <v>1903</v>
      </c>
      <c r="BK471" s="306"/>
      <c r="BL471" s="599"/>
      <c r="BM471" s="306" t="str">
        <f t="shared" si="263"/>
        <v>M87019-031</v>
      </c>
    </row>
    <row r="472" spans="1:65" ht="14.25" customHeight="1">
      <c r="A472" s="493" t="s">
        <v>1623</v>
      </c>
      <c r="B472" s="130" t="s">
        <v>1422</v>
      </c>
      <c r="C472" s="544" t="s">
        <v>87</v>
      </c>
      <c r="D472" s="549" t="s">
        <v>161</v>
      </c>
      <c r="E472" s="550" t="s">
        <v>194</v>
      </c>
      <c r="F472" s="970"/>
      <c r="G472" s="214">
        <v>2022</v>
      </c>
      <c r="H472" s="176" t="s">
        <v>1897</v>
      </c>
      <c r="I472" s="176" t="s">
        <v>217</v>
      </c>
      <c r="J472" s="330" t="s">
        <v>196</v>
      </c>
      <c r="K472" s="176" t="s">
        <v>218</v>
      </c>
      <c r="L472" s="176" t="s">
        <v>167</v>
      </c>
      <c r="M472" s="327" t="s">
        <v>870</v>
      </c>
      <c r="N472" s="55">
        <v>19.34</v>
      </c>
      <c r="O472" s="55">
        <f t="shared" si="258"/>
        <v>19.34</v>
      </c>
      <c r="P472" s="55">
        <f t="shared" si="258"/>
        <v>19.34</v>
      </c>
      <c r="Q472" s="55">
        <f t="shared" si="258"/>
        <v>19.34</v>
      </c>
      <c r="R472" s="244">
        <f>19.34+0.7</f>
        <v>20.04</v>
      </c>
      <c r="S472" s="55">
        <f t="shared" si="266"/>
        <v>20.04</v>
      </c>
      <c r="T472" s="55">
        <f t="shared" si="264"/>
        <v>20.04</v>
      </c>
      <c r="U472" s="55">
        <f t="shared" si="264"/>
        <v>20.04</v>
      </c>
      <c r="V472" s="55">
        <f t="shared" si="264"/>
        <v>20.04</v>
      </c>
      <c r="W472" s="55">
        <f t="shared" si="264"/>
        <v>20.04</v>
      </c>
      <c r="X472" s="55">
        <f t="shared" si="265"/>
        <v>20.04</v>
      </c>
      <c r="Y472" s="55">
        <f t="shared" si="265"/>
        <v>20.04</v>
      </c>
      <c r="Z472" s="147">
        <v>1.6</v>
      </c>
      <c r="AA472" s="147">
        <f t="shared" si="260"/>
        <v>1.6</v>
      </c>
      <c r="AB472" s="147">
        <f t="shared" si="260"/>
        <v>1.6</v>
      </c>
      <c r="AC472" s="147">
        <f t="shared" si="260"/>
        <v>1.6</v>
      </c>
      <c r="AD472" s="147">
        <f t="shared" si="260"/>
        <v>1.6</v>
      </c>
      <c r="AE472" s="147">
        <f t="shared" si="261"/>
        <v>1.6</v>
      </c>
      <c r="AF472" s="147">
        <f t="shared" si="261"/>
        <v>1.6</v>
      </c>
      <c r="AG472" s="147">
        <f t="shared" si="261"/>
        <v>1.6</v>
      </c>
      <c r="AH472" s="147">
        <f t="shared" si="261"/>
        <v>1.6</v>
      </c>
      <c r="AI472" s="147">
        <f t="shared" si="262"/>
        <v>1.6</v>
      </c>
      <c r="AJ472" s="147">
        <f t="shared" si="262"/>
        <v>1.6</v>
      </c>
      <c r="AK472" s="147">
        <f t="shared" si="262"/>
        <v>1.6</v>
      </c>
      <c r="AL472" s="420">
        <v>0</v>
      </c>
      <c r="AM472" s="431">
        <f t="shared" si="236"/>
        <v>0</v>
      </c>
      <c r="AN472" s="385">
        <v>10</v>
      </c>
      <c r="AO472" s="237">
        <f t="shared" si="267"/>
        <v>16</v>
      </c>
      <c r="AP472" s="96">
        <v>0</v>
      </c>
      <c r="AQ472" s="431">
        <f t="shared" si="248"/>
        <v>0</v>
      </c>
      <c r="AR472" s="420">
        <v>0</v>
      </c>
      <c r="AS472" s="431">
        <f t="shared" si="249"/>
        <v>0</v>
      </c>
      <c r="AT472" s="385">
        <v>0</v>
      </c>
      <c r="AU472" s="431">
        <f t="shared" si="250"/>
        <v>0</v>
      </c>
      <c r="AV472" s="386">
        <v>0</v>
      </c>
      <c r="AW472" s="431">
        <f t="shared" si="251"/>
        <v>0</v>
      </c>
      <c r="AX472" s="386">
        <v>0</v>
      </c>
      <c r="AY472" s="431">
        <f t="shared" si="252"/>
        <v>0</v>
      </c>
      <c r="AZ472" s="386">
        <v>0</v>
      </c>
      <c r="BA472" s="431">
        <f t="shared" si="253"/>
        <v>0</v>
      </c>
      <c r="BB472" s="385">
        <v>0</v>
      </c>
      <c r="BC472" s="431">
        <f t="shared" si="254"/>
        <v>0</v>
      </c>
      <c r="BD472" s="386">
        <v>0</v>
      </c>
      <c r="BE472" s="431">
        <f t="shared" si="255"/>
        <v>0</v>
      </c>
      <c r="BF472" s="386">
        <v>0</v>
      </c>
      <c r="BG472" s="431">
        <f t="shared" si="256"/>
        <v>0</v>
      </c>
      <c r="BH472" s="385">
        <v>0</v>
      </c>
      <c r="BI472" s="445">
        <f t="shared" si="257"/>
        <v>0</v>
      </c>
      <c r="BJ472" s="77" t="s">
        <v>1904</v>
      </c>
      <c r="BK472" s="306"/>
      <c r="BL472" s="599"/>
      <c r="BM472" s="306" t="str">
        <f t="shared" si="263"/>
        <v>M87019-041</v>
      </c>
    </row>
    <row r="473" spans="1:65" ht="14.25" customHeight="1">
      <c r="A473" s="498" t="s">
        <v>1623</v>
      </c>
      <c r="B473" s="130" t="s">
        <v>1422</v>
      </c>
      <c r="C473" s="544" t="s">
        <v>87</v>
      </c>
      <c r="D473" s="549" t="s">
        <v>161</v>
      </c>
      <c r="E473" s="550" t="s">
        <v>194</v>
      </c>
      <c r="F473" s="970"/>
      <c r="G473" s="214">
        <v>2024</v>
      </c>
      <c r="H473" s="176" t="s">
        <v>1897</v>
      </c>
      <c r="I473" s="176" t="s">
        <v>217</v>
      </c>
      <c r="J473" s="330" t="s">
        <v>196</v>
      </c>
      <c r="K473" s="176" t="s">
        <v>218</v>
      </c>
      <c r="L473" s="176" t="s">
        <v>167</v>
      </c>
      <c r="M473" s="327" t="s">
        <v>870</v>
      </c>
      <c r="N473" s="55">
        <v>19.14</v>
      </c>
      <c r="O473" s="55">
        <f t="shared" si="258"/>
        <v>19.14</v>
      </c>
      <c r="P473" s="55">
        <f t="shared" si="258"/>
        <v>19.14</v>
      </c>
      <c r="Q473" s="55">
        <f t="shared" si="258"/>
        <v>19.14</v>
      </c>
      <c r="R473" s="55">
        <f>19.14+0.7</f>
        <v>19.84</v>
      </c>
      <c r="S473" s="55">
        <f t="shared" si="266"/>
        <v>19.84</v>
      </c>
      <c r="T473" s="55">
        <f t="shared" si="264"/>
        <v>19.84</v>
      </c>
      <c r="U473" s="55">
        <f t="shared" si="264"/>
        <v>19.84</v>
      </c>
      <c r="V473" s="55">
        <f t="shared" si="264"/>
        <v>19.84</v>
      </c>
      <c r="W473" s="55">
        <f t="shared" si="264"/>
        <v>19.84</v>
      </c>
      <c r="X473" s="55">
        <f t="shared" si="265"/>
        <v>19.84</v>
      </c>
      <c r="Y473" s="55">
        <f t="shared" si="265"/>
        <v>19.84</v>
      </c>
      <c r="Z473" s="147">
        <v>1.6</v>
      </c>
      <c r="AA473" s="147">
        <f t="shared" si="260"/>
        <v>1.6</v>
      </c>
      <c r="AB473" s="147">
        <f t="shared" si="260"/>
        <v>1.6</v>
      </c>
      <c r="AC473" s="147">
        <f t="shared" si="260"/>
        <v>1.6</v>
      </c>
      <c r="AD473" s="147">
        <f t="shared" si="260"/>
        <v>1.6</v>
      </c>
      <c r="AE473" s="147">
        <f t="shared" si="261"/>
        <v>1.6</v>
      </c>
      <c r="AF473" s="147">
        <f t="shared" si="261"/>
        <v>1.6</v>
      </c>
      <c r="AG473" s="147">
        <f t="shared" si="261"/>
        <v>1.6</v>
      </c>
      <c r="AH473" s="147">
        <f t="shared" si="261"/>
        <v>1.6</v>
      </c>
      <c r="AI473" s="147">
        <f t="shared" si="262"/>
        <v>1.6</v>
      </c>
      <c r="AJ473" s="147">
        <f t="shared" si="262"/>
        <v>1.6</v>
      </c>
      <c r="AK473" s="147">
        <f t="shared" si="262"/>
        <v>1.6</v>
      </c>
      <c r="AL473" s="420">
        <v>0</v>
      </c>
      <c r="AM473" s="431">
        <f t="shared" si="236"/>
        <v>0</v>
      </c>
      <c r="AN473" s="385">
        <v>0</v>
      </c>
      <c r="AO473" s="237">
        <f t="shared" si="267"/>
        <v>0</v>
      </c>
      <c r="AP473" s="96">
        <v>0</v>
      </c>
      <c r="AQ473" s="431">
        <f t="shared" si="248"/>
        <v>0</v>
      </c>
      <c r="AR473" s="420">
        <v>0</v>
      </c>
      <c r="AS473" s="431">
        <f t="shared" si="249"/>
        <v>0</v>
      </c>
      <c r="AT473" s="385">
        <v>0</v>
      </c>
      <c r="AU473" s="431">
        <f t="shared" si="250"/>
        <v>0</v>
      </c>
      <c r="AV473" s="386">
        <v>0</v>
      </c>
      <c r="AW473" s="431">
        <f t="shared" si="251"/>
        <v>0</v>
      </c>
      <c r="AX473" s="386">
        <v>0</v>
      </c>
      <c r="AY473" s="431">
        <f t="shared" si="252"/>
        <v>0</v>
      </c>
      <c r="AZ473" s="386">
        <v>0</v>
      </c>
      <c r="BA473" s="431">
        <f t="shared" si="253"/>
        <v>0</v>
      </c>
      <c r="BB473" s="385">
        <v>0</v>
      </c>
      <c r="BC473" s="431">
        <f t="shared" si="254"/>
        <v>0</v>
      </c>
      <c r="BD473" s="386">
        <v>0</v>
      </c>
      <c r="BE473" s="431">
        <f t="shared" si="255"/>
        <v>0</v>
      </c>
      <c r="BF473" s="386">
        <v>0</v>
      </c>
      <c r="BG473" s="431">
        <f t="shared" si="256"/>
        <v>0</v>
      </c>
      <c r="BH473" s="385">
        <v>0</v>
      </c>
      <c r="BI473" s="445">
        <f t="shared" si="257"/>
        <v>0</v>
      </c>
      <c r="BJ473" s="77" t="s">
        <v>1899</v>
      </c>
      <c r="BK473" s="306"/>
      <c r="BL473" s="599"/>
      <c r="BM473" s="306" t="str">
        <f t="shared" si="263"/>
        <v>P10220-xx1</v>
      </c>
    </row>
    <row r="474" spans="1:65" ht="14.25" customHeight="1">
      <c r="A474" s="493" t="s">
        <v>1623</v>
      </c>
      <c r="B474" s="130" t="s">
        <v>1422</v>
      </c>
      <c r="C474" s="544" t="s">
        <v>87</v>
      </c>
      <c r="D474" s="549" t="s">
        <v>161</v>
      </c>
      <c r="E474" s="550" t="s">
        <v>194</v>
      </c>
      <c r="F474" s="970"/>
      <c r="G474" s="214">
        <v>2024</v>
      </c>
      <c r="H474" s="176" t="s">
        <v>1897</v>
      </c>
      <c r="I474" s="176" t="s">
        <v>217</v>
      </c>
      <c r="J474" s="330" t="s">
        <v>196</v>
      </c>
      <c r="K474" s="176" t="s">
        <v>218</v>
      </c>
      <c r="L474" s="176" t="s">
        <v>167</v>
      </c>
      <c r="M474" s="327" t="s">
        <v>870</v>
      </c>
      <c r="N474" s="55">
        <v>19.260000000000002</v>
      </c>
      <c r="O474" s="55">
        <f t="shared" si="258"/>
        <v>19.260000000000002</v>
      </c>
      <c r="P474" s="55">
        <f t="shared" si="258"/>
        <v>19.260000000000002</v>
      </c>
      <c r="Q474" s="55">
        <f t="shared" si="258"/>
        <v>19.260000000000002</v>
      </c>
      <c r="R474" s="55">
        <f>19.26+0.7</f>
        <v>19.96</v>
      </c>
      <c r="S474" s="55">
        <f t="shared" si="266"/>
        <v>19.96</v>
      </c>
      <c r="T474" s="55">
        <f t="shared" si="264"/>
        <v>19.96</v>
      </c>
      <c r="U474" s="55">
        <f t="shared" si="264"/>
        <v>19.96</v>
      </c>
      <c r="V474" s="55">
        <f t="shared" si="264"/>
        <v>19.96</v>
      </c>
      <c r="W474" s="55">
        <f t="shared" si="264"/>
        <v>19.96</v>
      </c>
      <c r="X474" s="55">
        <f t="shared" si="265"/>
        <v>19.96</v>
      </c>
      <c r="Y474" s="55">
        <f t="shared" si="265"/>
        <v>19.96</v>
      </c>
      <c r="Z474" s="147">
        <v>1.6</v>
      </c>
      <c r="AA474" s="147">
        <f t="shared" si="260"/>
        <v>1.6</v>
      </c>
      <c r="AB474" s="147">
        <f t="shared" si="260"/>
        <v>1.6</v>
      </c>
      <c r="AC474" s="147">
        <f t="shared" si="260"/>
        <v>1.6</v>
      </c>
      <c r="AD474" s="147">
        <f t="shared" si="260"/>
        <v>1.6</v>
      </c>
      <c r="AE474" s="147">
        <f t="shared" si="261"/>
        <v>1.6</v>
      </c>
      <c r="AF474" s="147">
        <f t="shared" si="261"/>
        <v>1.6</v>
      </c>
      <c r="AG474" s="147">
        <f t="shared" si="261"/>
        <v>1.6</v>
      </c>
      <c r="AH474" s="147">
        <f t="shared" si="261"/>
        <v>1.6</v>
      </c>
      <c r="AI474" s="147">
        <f t="shared" si="262"/>
        <v>1.6</v>
      </c>
      <c r="AJ474" s="147">
        <f t="shared" si="262"/>
        <v>1.6</v>
      </c>
      <c r="AK474" s="147">
        <f t="shared" si="262"/>
        <v>1.6</v>
      </c>
      <c r="AL474" s="420">
        <v>0</v>
      </c>
      <c r="AM474" s="431">
        <f t="shared" si="236"/>
        <v>0</v>
      </c>
      <c r="AN474" s="385">
        <v>0</v>
      </c>
      <c r="AO474" s="237">
        <f t="shared" si="267"/>
        <v>0</v>
      </c>
      <c r="AP474" s="96">
        <v>0</v>
      </c>
      <c r="AQ474" s="431">
        <f t="shared" si="248"/>
        <v>0</v>
      </c>
      <c r="AR474" s="420">
        <v>0</v>
      </c>
      <c r="AS474" s="431">
        <f t="shared" si="249"/>
        <v>0</v>
      </c>
      <c r="AT474" s="385">
        <v>0</v>
      </c>
      <c r="AU474" s="431">
        <f t="shared" si="250"/>
        <v>0</v>
      </c>
      <c r="AV474" s="386">
        <v>0</v>
      </c>
      <c r="AW474" s="431">
        <f t="shared" si="251"/>
        <v>0</v>
      </c>
      <c r="AX474" s="386">
        <v>0</v>
      </c>
      <c r="AY474" s="431">
        <f t="shared" si="252"/>
        <v>0</v>
      </c>
      <c r="AZ474" s="386">
        <v>0</v>
      </c>
      <c r="BA474" s="431">
        <f t="shared" si="253"/>
        <v>0</v>
      </c>
      <c r="BB474" s="385">
        <v>0</v>
      </c>
      <c r="BC474" s="431">
        <f t="shared" si="254"/>
        <v>0</v>
      </c>
      <c r="BD474" s="386">
        <v>0</v>
      </c>
      <c r="BE474" s="431">
        <f t="shared" si="255"/>
        <v>0</v>
      </c>
      <c r="BF474" s="386">
        <v>0</v>
      </c>
      <c r="BG474" s="431">
        <f t="shared" si="256"/>
        <v>0</v>
      </c>
      <c r="BH474" s="385">
        <v>0</v>
      </c>
      <c r="BI474" s="445">
        <f t="shared" si="257"/>
        <v>0</v>
      </c>
      <c r="BJ474" s="77" t="s">
        <v>1905</v>
      </c>
      <c r="BK474" s="306"/>
      <c r="BL474" s="599"/>
      <c r="BM474" s="306" t="str">
        <f t="shared" si="263"/>
        <v>P10220-031</v>
      </c>
    </row>
    <row r="475" spans="1:65" ht="14.25" customHeight="1">
      <c r="A475" s="498" t="s">
        <v>1623</v>
      </c>
      <c r="B475" s="130" t="s">
        <v>1422</v>
      </c>
      <c r="C475" s="544" t="s">
        <v>87</v>
      </c>
      <c r="D475" s="549" t="s">
        <v>161</v>
      </c>
      <c r="E475" s="550" t="s">
        <v>194</v>
      </c>
      <c r="F475" s="970"/>
      <c r="G475" s="214">
        <v>2024</v>
      </c>
      <c r="H475" s="176" t="s">
        <v>1897</v>
      </c>
      <c r="I475" s="176" t="s">
        <v>217</v>
      </c>
      <c r="J475" s="330" t="s">
        <v>196</v>
      </c>
      <c r="K475" s="176" t="s">
        <v>218</v>
      </c>
      <c r="L475" s="176" t="s">
        <v>167</v>
      </c>
      <c r="M475" s="327" t="s">
        <v>870</v>
      </c>
      <c r="N475" s="55">
        <v>19.34</v>
      </c>
      <c r="O475" s="55">
        <f t="shared" si="258"/>
        <v>19.34</v>
      </c>
      <c r="P475" s="55">
        <f t="shared" si="258"/>
        <v>19.34</v>
      </c>
      <c r="Q475" s="55">
        <f t="shared" si="258"/>
        <v>19.34</v>
      </c>
      <c r="R475" s="55">
        <f>19.34+0.7</f>
        <v>20.04</v>
      </c>
      <c r="S475" s="55">
        <f t="shared" si="266"/>
        <v>20.04</v>
      </c>
      <c r="T475" s="55">
        <f t="shared" si="264"/>
        <v>20.04</v>
      </c>
      <c r="U475" s="55">
        <f t="shared" si="264"/>
        <v>20.04</v>
      </c>
      <c r="V475" s="55">
        <f t="shared" si="264"/>
        <v>20.04</v>
      </c>
      <c r="W475" s="55">
        <f t="shared" si="264"/>
        <v>20.04</v>
      </c>
      <c r="X475" s="55">
        <f t="shared" si="265"/>
        <v>20.04</v>
      </c>
      <c r="Y475" s="55">
        <f t="shared" si="265"/>
        <v>20.04</v>
      </c>
      <c r="Z475" s="147">
        <v>1.6</v>
      </c>
      <c r="AA475" s="147">
        <f t="shared" si="260"/>
        <v>1.6</v>
      </c>
      <c r="AB475" s="147">
        <f t="shared" si="260"/>
        <v>1.6</v>
      </c>
      <c r="AC475" s="147">
        <f t="shared" si="260"/>
        <v>1.6</v>
      </c>
      <c r="AD475" s="147">
        <f t="shared" si="260"/>
        <v>1.6</v>
      </c>
      <c r="AE475" s="147">
        <f t="shared" si="261"/>
        <v>1.6</v>
      </c>
      <c r="AF475" s="147">
        <f t="shared" si="261"/>
        <v>1.6</v>
      </c>
      <c r="AG475" s="147">
        <f t="shared" si="261"/>
        <v>1.6</v>
      </c>
      <c r="AH475" s="147">
        <f t="shared" si="261"/>
        <v>1.6</v>
      </c>
      <c r="AI475" s="147">
        <f t="shared" si="262"/>
        <v>1.6</v>
      </c>
      <c r="AJ475" s="147">
        <f t="shared" si="262"/>
        <v>1.6</v>
      </c>
      <c r="AK475" s="147">
        <f t="shared" si="262"/>
        <v>1.6</v>
      </c>
      <c r="AL475" s="420">
        <v>0</v>
      </c>
      <c r="AM475" s="431">
        <f t="shared" si="236"/>
        <v>0</v>
      </c>
      <c r="AN475" s="385">
        <v>0</v>
      </c>
      <c r="AO475" s="237">
        <f t="shared" si="267"/>
        <v>0</v>
      </c>
      <c r="AP475" s="96">
        <v>0</v>
      </c>
      <c r="AQ475" s="431">
        <f t="shared" si="248"/>
        <v>0</v>
      </c>
      <c r="AR475" s="420">
        <v>0</v>
      </c>
      <c r="AS475" s="431">
        <f t="shared" si="249"/>
        <v>0</v>
      </c>
      <c r="AT475" s="385">
        <v>0</v>
      </c>
      <c r="AU475" s="431">
        <f t="shared" si="250"/>
        <v>0</v>
      </c>
      <c r="AV475" s="386">
        <v>0</v>
      </c>
      <c r="AW475" s="431">
        <f t="shared" si="251"/>
        <v>0</v>
      </c>
      <c r="AX475" s="386">
        <v>0</v>
      </c>
      <c r="AY475" s="431">
        <f t="shared" si="252"/>
        <v>0</v>
      </c>
      <c r="AZ475" s="386">
        <v>0</v>
      </c>
      <c r="BA475" s="431">
        <f t="shared" si="253"/>
        <v>0</v>
      </c>
      <c r="BB475" s="385">
        <v>0</v>
      </c>
      <c r="BC475" s="431">
        <f t="shared" si="254"/>
        <v>0</v>
      </c>
      <c r="BD475" s="386">
        <v>0</v>
      </c>
      <c r="BE475" s="431">
        <f t="shared" si="255"/>
        <v>0</v>
      </c>
      <c r="BF475" s="386">
        <v>0</v>
      </c>
      <c r="BG475" s="431">
        <f t="shared" si="256"/>
        <v>0</v>
      </c>
      <c r="BH475" s="385">
        <v>0</v>
      </c>
      <c r="BI475" s="445">
        <f t="shared" si="257"/>
        <v>0</v>
      </c>
      <c r="BJ475" s="77" t="s">
        <v>1906</v>
      </c>
      <c r="BK475" s="306"/>
      <c r="BL475" s="599"/>
      <c r="BM475" s="306" t="str">
        <f t="shared" si="263"/>
        <v>P10220-041</v>
      </c>
    </row>
    <row r="476" spans="1:65" ht="14.25" customHeight="1">
      <c r="A476" s="493" t="s">
        <v>1623</v>
      </c>
      <c r="B476" s="130" t="s">
        <v>1422</v>
      </c>
      <c r="C476" s="544" t="s">
        <v>87</v>
      </c>
      <c r="D476" s="549" t="s">
        <v>161</v>
      </c>
      <c r="E476" s="550" t="s">
        <v>194</v>
      </c>
      <c r="F476" s="970"/>
      <c r="G476" s="214">
        <v>2022</v>
      </c>
      <c r="H476" s="176" t="s">
        <v>1897</v>
      </c>
      <c r="I476" s="176" t="s">
        <v>217</v>
      </c>
      <c r="J476" s="330" t="s">
        <v>196</v>
      </c>
      <c r="K476" s="176" t="s">
        <v>218</v>
      </c>
      <c r="L476" s="176" t="s">
        <v>167</v>
      </c>
      <c r="M476" s="327" t="s">
        <v>1478</v>
      </c>
      <c r="N476" s="55">
        <v>19.14</v>
      </c>
      <c r="O476" s="55">
        <f t="shared" si="258"/>
        <v>19.14</v>
      </c>
      <c r="P476" s="55">
        <f t="shared" si="258"/>
        <v>19.14</v>
      </c>
      <c r="Q476" s="55">
        <f t="shared" si="258"/>
        <v>19.14</v>
      </c>
      <c r="R476" s="244">
        <f>19.14+0.7</f>
        <v>19.84</v>
      </c>
      <c r="S476" s="55">
        <f t="shared" si="266"/>
        <v>19.84</v>
      </c>
      <c r="T476" s="55">
        <f t="shared" si="264"/>
        <v>19.84</v>
      </c>
      <c r="U476" s="55">
        <f t="shared" si="264"/>
        <v>19.84</v>
      </c>
      <c r="V476" s="55">
        <f t="shared" si="264"/>
        <v>19.84</v>
      </c>
      <c r="W476" s="55">
        <f t="shared" si="264"/>
        <v>19.84</v>
      </c>
      <c r="X476" s="55">
        <f t="shared" si="265"/>
        <v>19.84</v>
      </c>
      <c r="Y476" s="55">
        <f t="shared" si="265"/>
        <v>19.84</v>
      </c>
      <c r="Z476" s="147">
        <v>1.6</v>
      </c>
      <c r="AA476" s="147">
        <f t="shared" si="260"/>
        <v>1.6</v>
      </c>
      <c r="AB476" s="147">
        <f t="shared" si="260"/>
        <v>1.6</v>
      </c>
      <c r="AC476" s="147">
        <f t="shared" si="260"/>
        <v>1.6</v>
      </c>
      <c r="AD476" s="147">
        <f t="shared" si="260"/>
        <v>1.6</v>
      </c>
      <c r="AE476" s="147">
        <f t="shared" si="261"/>
        <v>1.6</v>
      </c>
      <c r="AF476" s="147">
        <f t="shared" si="261"/>
        <v>1.6</v>
      </c>
      <c r="AG476" s="147">
        <f t="shared" si="261"/>
        <v>1.6</v>
      </c>
      <c r="AH476" s="147">
        <f t="shared" si="261"/>
        <v>1.6</v>
      </c>
      <c r="AI476" s="147">
        <f t="shared" si="262"/>
        <v>1.6</v>
      </c>
      <c r="AJ476" s="147">
        <f t="shared" si="262"/>
        <v>1.6</v>
      </c>
      <c r="AK476" s="147">
        <f t="shared" si="262"/>
        <v>1.6</v>
      </c>
      <c r="AL476" s="420">
        <v>0</v>
      </c>
      <c r="AM476" s="431">
        <f t="shared" si="236"/>
        <v>0</v>
      </c>
      <c r="AN476" s="385">
        <v>0</v>
      </c>
      <c r="AO476" s="237">
        <f t="shared" si="267"/>
        <v>0</v>
      </c>
      <c r="AP476" s="96">
        <v>0</v>
      </c>
      <c r="AQ476" s="431">
        <f t="shared" si="248"/>
        <v>0</v>
      </c>
      <c r="AR476" s="420">
        <v>0</v>
      </c>
      <c r="AS476" s="431">
        <f t="shared" si="249"/>
        <v>0</v>
      </c>
      <c r="AT476" s="385">
        <v>0</v>
      </c>
      <c r="AU476" s="431">
        <f t="shared" si="250"/>
        <v>0</v>
      </c>
      <c r="AV476" s="386">
        <v>0</v>
      </c>
      <c r="AW476" s="431">
        <f t="shared" si="251"/>
        <v>0</v>
      </c>
      <c r="AX476" s="386">
        <v>0</v>
      </c>
      <c r="AY476" s="431">
        <f t="shared" si="252"/>
        <v>0</v>
      </c>
      <c r="AZ476" s="386">
        <v>0</v>
      </c>
      <c r="BA476" s="431">
        <f t="shared" si="253"/>
        <v>0</v>
      </c>
      <c r="BB476" s="385">
        <v>0</v>
      </c>
      <c r="BC476" s="431">
        <f t="shared" si="254"/>
        <v>0</v>
      </c>
      <c r="BD476" s="386">
        <v>0</v>
      </c>
      <c r="BE476" s="431">
        <f t="shared" si="255"/>
        <v>0</v>
      </c>
      <c r="BF476" s="386">
        <v>0</v>
      </c>
      <c r="BG476" s="431">
        <f t="shared" si="256"/>
        <v>0</v>
      </c>
      <c r="BH476" s="385">
        <v>0</v>
      </c>
      <c r="BI476" s="445">
        <f t="shared" si="257"/>
        <v>0</v>
      </c>
      <c r="BJ476" s="77" t="s">
        <v>1898</v>
      </c>
      <c r="BK476" s="306"/>
      <c r="BL476" s="599"/>
      <c r="BM476" s="306" t="str">
        <f t="shared" si="263"/>
        <v>M87019-xx1</v>
      </c>
    </row>
    <row r="477" spans="1:65" ht="14.25" customHeight="1">
      <c r="A477" s="498" t="s">
        <v>1623</v>
      </c>
      <c r="B477" s="130" t="s">
        <v>1422</v>
      </c>
      <c r="C477" s="544" t="s">
        <v>87</v>
      </c>
      <c r="D477" s="549" t="s">
        <v>161</v>
      </c>
      <c r="E477" s="550" t="s">
        <v>194</v>
      </c>
      <c r="F477" s="970"/>
      <c r="G477" s="214">
        <v>2022</v>
      </c>
      <c r="H477" s="176" t="s">
        <v>1897</v>
      </c>
      <c r="I477" s="176" t="s">
        <v>217</v>
      </c>
      <c r="J477" s="330" t="s">
        <v>196</v>
      </c>
      <c r="K477" s="176" t="s">
        <v>218</v>
      </c>
      <c r="L477" s="176" t="s">
        <v>167</v>
      </c>
      <c r="M477" s="327" t="s">
        <v>1478</v>
      </c>
      <c r="N477" s="55">
        <v>19.260000000000002</v>
      </c>
      <c r="O477" s="55">
        <f t="shared" si="258"/>
        <v>19.260000000000002</v>
      </c>
      <c r="P477" s="55">
        <f t="shared" si="258"/>
        <v>19.260000000000002</v>
      </c>
      <c r="Q477" s="55">
        <f t="shared" si="258"/>
        <v>19.260000000000002</v>
      </c>
      <c r="R477" s="244">
        <f>19.26+0.7</f>
        <v>19.96</v>
      </c>
      <c r="S477" s="55">
        <f t="shared" si="266"/>
        <v>19.96</v>
      </c>
      <c r="T477" s="55">
        <f t="shared" si="264"/>
        <v>19.96</v>
      </c>
      <c r="U477" s="55">
        <f t="shared" si="264"/>
        <v>19.96</v>
      </c>
      <c r="V477" s="55">
        <f t="shared" si="264"/>
        <v>19.96</v>
      </c>
      <c r="W477" s="55">
        <f t="shared" si="264"/>
        <v>19.96</v>
      </c>
      <c r="X477" s="55">
        <f t="shared" si="265"/>
        <v>19.96</v>
      </c>
      <c r="Y477" s="55">
        <f t="shared" si="265"/>
        <v>19.96</v>
      </c>
      <c r="Z477" s="147">
        <v>1.6</v>
      </c>
      <c r="AA477" s="147">
        <f t="shared" si="260"/>
        <v>1.6</v>
      </c>
      <c r="AB477" s="147">
        <f t="shared" si="260"/>
        <v>1.6</v>
      </c>
      <c r="AC477" s="147">
        <f t="shared" si="260"/>
        <v>1.6</v>
      </c>
      <c r="AD477" s="147">
        <f t="shared" si="260"/>
        <v>1.6</v>
      </c>
      <c r="AE477" s="147">
        <f t="shared" si="261"/>
        <v>1.6</v>
      </c>
      <c r="AF477" s="147">
        <f t="shared" si="261"/>
        <v>1.6</v>
      </c>
      <c r="AG477" s="147">
        <f t="shared" si="261"/>
        <v>1.6</v>
      </c>
      <c r="AH477" s="147">
        <f t="shared" si="261"/>
        <v>1.6</v>
      </c>
      <c r="AI477" s="147">
        <f t="shared" si="262"/>
        <v>1.6</v>
      </c>
      <c r="AJ477" s="147">
        <f t="shared" si="262"/>
        <v>1.6</v>
      </c>
      <c r="AK477" s="147">
        <f t="shared" si="262"/>
        <v>1.6</v>
      </c>
      <c r="AL477" s="420">
        <v>0</v>
      </c>
      <c r="AM477" s="431">
        <f t="shared" si="236"/>
        <v>0</v>
      </c>
      <c r="AN477" s="385">
        <v>0</v>
      </c>
      <c r="AO477" s="237">
        <f t="shared" si="267"/>
        <v>0</v>
      </c>
      <c r="AP477" s="96">
        <v>0</v>
      </c>
      <c r="AQ477" s="431">
        <f t="shared" si="248"/>
        <v>0</v>
      </c>
      <c r="AR477" s="420">
        <v>0</v>
      </c>
      <c r="AS477" s="431">
        <f t="shared" si="249"/>
        <v>0</v>
      </c>
      <c r="AT477" s="385">
        <v>0</v>
      </c>
      <c r="AU477" s="431">
        <f t="shared" si="250"/>
        <v>0</v>
      </c>
      <c r="AV477" s="386">
        <v>0</v>
      </c>
      <c r="AW477" s="431">
        <f t="shared" si="251"/>
        <v>0</v>
      </c>
      <c r="AX477" s="386">
        <v>0</v>
      </c>
      <c r="AY477" s="431">
        <f t="shared" si="252"/>
        <v>0</v>
      </c>
      <c r="AZ477" s="386">
        <v>0</v>
      </c>
      <c r="BA477" s="431">
        <f t="shared" si="253"/>
        <v>0</v>
      </c>
      <c r="BB477" s="385">
        <v>0</v>
      </c>
      <c r="BC477" s="431">
        <f t="shared" si="254"/>
        <v>0</v>
      </c>
      <c r="BD477" s="386">
        <v>0</v>
      </c>
      <c r="BE477" s="431">
        <f t="shared" si="255"/>
        <v>0</v>
      </c>
      <c r="BF477" s="386">
        <v>0</v>
      </c>
      <c r="BG477" s="431">
        <f t="shared" si="256"/>
        <v>0</v>
      </c>
      <c r="BH477" s="385">
        <v>0</v>
      </c>
      <c r="BI477" s="445">
        <f t="shared" si="257"/>
        <v>0</v>
      </c>
      <c r="BJ477" s="77" t="s">
        <v>1903</v>
      </c>
      <c r="BK477" s="306"/>
      <c r="BL477" s="599"/>
      <c r="BM477" s="306" t="str">
        <f t="shared" si="263"/>
        <v>M87019-031</v>
      </c>
    </row>
    <row r="478" spans="1:65" ht="14.25" customHeight="1">
      <c r="A478" s="493" t="s">
        <v>1623</v>
      </c>
      <c r="B478" s="130" t="s">
        <v>1422</v>
      </c>
      <c r="C478" s="544" t="s">
        <v>87</v>
      </c>
      <c r="D478" s="549" t="s">
        <v>161</v>
      </c>
      <c r="E478" s="550" t="s">
        <v>194</v>
      </c>
      <c r="F478" s="970"/>
      <c r="G478" s="214">
        <v>2022</v>
      </c>
      <c r="H478" s="176" t="s">
        <v>1897</v>
      </c>
      <c r="I478" s="176" t="s">
        <v>217</v>
      </c>
      <c r="J478" s="330" t="s">
        <v>196</v>
      </c>
      <c r="K478" s="176" t="s">
        <v>218</v>
      </c>
      <c r="L478" s="176" t="s">
        <v>167</v>
      </c>
      <c r="M478" s="327" t="s">
        <v>1478</v>
      </c>
      <c r="N478" s="55">
        <v>19.34</v>
      </c>
      <c r="O478" s="55">
        <f t="shared" si="258"/>
        <v>19.34</v>
      </c>
      <c r="P478" s="55">
        <f t="shared" si="258"/>
        <v>19.34</v>
      </c>
      <c r="Q478" s="55">
        <f t="shared" si="258"/>
        <v>19.34</v>
      </c>
      <c r="R478" s="244">
        <f>19.34+0.7</f>
        <v>20.04</v>
      </c>
      <c r="S478" s="55">
        <f t="shared" si="266"/>
        <v>20.04</v>
      </c>
      <c r="T478" s="55">
        <f t="shared" si="264"/>
        <v>20.04</v>
      </c>
      <c r="U478" s="55">
        <f t="shared" si="264"/>
        <v>20.04</v>
      </c>
      <c r="V478" s="55">
        <f t="shared" si="264"/>
        <v>20.04</v>
      </c>
      <c r="W478" s="55">
        <f t="shared" si="264"/>
        <v>20.04</v>
      </c>
      <c r="X478" s="55">
        <f t="shared" si="265"/>
        <v>20.04</v>
      </c>
      <c r="Y478" s="55">
        <f t="shared" si="265"/>
        <v>20.04</v>
      </c>
      <c r="Z478" s="147">
        <v>1.6</v>
      </c>
      <c r="AA478" s="147">
        <f t="shared" si="260"/>
        <v>1.6</v>
      </c>
      <c r="AB478" s="147">
        <f t="shared" si="260"/>
        <v>1.6</v>
      </c>
      <c r="AC478" s="147">
        <f t="shared" si="260"/>
        <v>1.6</v>
      </c>
      <c r="AD478" s="147">
        <f t="shared" si="260"/>
        <v>1.6</v>
      </c>
      <c r="AE478" s="147">
        <f t="shared" si="261"/>
        <v>1.6</v>
      </c>
      <c r="AF478" s="147">
        <f t="shared" si="261"/>
        <v>1.6</v>
      </c>
      <c r="AG478" s="147">
        <f t="shared" si="261"/>
        <v>1.6</v>
      </c>
      <c r="AH478" s="147">
        <f t="shared" si="261"/>
        <v>1.6</v>
      </c>
      <c r="AI478" s="147">
        <f t="shared" si="262"/>
        <v>1.6</v>
      </c>
      <c r="AJ478" s="147">
        <f t="shared" si="262"/>
        <v>1.6</v>
      </c>
      <c r="AK478" s="147">
        <f t="shared" si="262"/>
        <v>1.6</v>
      </c>
      <c r="AL478" s="420">
        <v>0</v>
      </c>
      <c r="AM478" s="431">
        <f t="shared" si="236"/>
        <v>0</v>
      </c>
      <c r="AN478" s="385">
        <v>0</v>
      </c>
      <c r="AO478" s="237">
        <f t="shared" si="267"/>
        <v>0</v>
      </c>
      <c r="AP478" s="96">
        <v>0</v>
      </c>
      <c r="AQ478" s="431">
        <f t="shared" si="248"/>
        <v>0</v>
      </c>
      <c r="AR478" s="420">
        <v>0</v>
      </c>
      <c r="AS478" s="431">
        <f t="shared" si="249"/>
        <v>0</v>
      </c>
      <c r="AT478" s="385">
        <v>0</v>
      </c>
      <c r="AU478" s="431">
        <f t="shared" si="250"/>
        <v>0</v>
      </c>
      <c r="AV478" s="386">
        <v>0</v>
      </c>
      <c r="AW478" s="431">
        <f t="shared" si="251"/>
        <v>0</v>
      </c>
      <c r="AX478" s="386">
        <v>0</v>
      </c>
      <c r="AY478" s="431">
        <f t="shared" si="252"/>
        <v>0</v>
      </c>
      <c r="AZ478" s="386">
        <v>0</v>
      </c>
      <c r="BA478" s="431">
        <f t="shared" si="253"/>
        <v>0</v>
      </c>
      <c r="BB478" s="385">
        <v>0</v>
      </c>
      <c r="BC478" s="431">
        <f t="shared" si="254"/>
        <v>0</v>
      </c>
      <c r="BD478" s="386">
        <v>0</v>
      </c>
      <c r="BE478" s="431">
        <f t="shared" si="255"/>
        <v>0</v>
      </c>
      <c r="BF478" s="386">
        <v>0</v>
      </c>
      <c r="BG478" s="431">
        <f t="shared" si="256"/>
        <v>0</v>
      </c>
      <c r="BH478" s="385">
        <v>0</v>
      </c>
      <c r="BI478" s="445">
        <f t="shared" si="257"/>
        <v>0</v>
      </c>
      <c r="BJ478" s="77" t="s">
        <v>1904</v>
      </c>
      <c r="BK478" s="306"/>
      <c r="BL478" s="599"/>
      <c r="BM478" s="306" t="str">
        <f t="shared" si="263"/>
        <v>M87019-041</v>
      </c>
    </row>
    <row r="479" spans="1:65" ht="14.25" customHeight="1">
      <c r="A479" s="498" t="s">
        <v>1623</v>
      </c>
      <c r="B479" s="130" t="s">
        <v>1422</v>
      </c>
      <c r="C479" s="544" t="s">
        <v>87</v>
      </c>
      <c r="D479" s="549" t="s">
        <v>161</v>
      </c>
      <c r="E479" s="550" t="s">
        <v>194</v>
      </c>
      <c r="F479" s="970"/>
      <c r="G479" s="214">
        <v>2024</v>
      </c>
      <c r="H479" s="176" t="s">
        <v>1897</v>
      </c>
      <c r="I479" s="176" t="s">
        <v>217</v>
      </c>
      <c r="J479" s="330" t="s">
        <v>196</v>
      </c>
      <c r="K479" s="176" t="s">
        <v>218</v>
      </c>
      <c r="L479" s="176" t="s">
        <v>167</v>
      </c>
      <c r="M479" s="327" t="s">
        <v>1478</v>
      </c>
      <c r="N479" s="55">
        <v>19.14</v>
      </c>
      <c r="O479" s="55">
        <f t="shared" si="258"/>
        <v>19.14</v>
      </c>
      <c r="P479" s="55">
        <f t="shared" si="258"/>
        <v>19.14</v>
      </c>
      <c r="Q479" s="55">
        <f t="shared" si="258"/>
        <v>19.14</v>
      </c>
      <c r="R479" s="55">
        <f>19.14+0.7</f>
        <v>19.84</v>
      </c>
      <c r="S479" s="55">
        <f t="shared" si="266"/>
        <v>19.84</v>
      </c>
      <c r="T479" s="55">
        <f t="shared" si="264"/>
        <v>19.84</v>
      </c>
      <c r="U479" s="55">
        <f t="shared" si="264"/>
        <v>19.84</v>
      </c>
      <c r="V479" s="55">
        <f t="shared" si="264"/>
        <v>19.84</v>
      </c>
      <c r="W479" s="55">
        <f t="shared" si="264"/>
        <v>19.84</v>
      </c>
      <c r="X479" s="55">
        <f t="shared" si="265"/>
        <v>19.84</v>
      </c>
      <c r="Y479" s="55">
        <f t="shared" si="265"/>
        <v>19.84</v>
      </c>
      <c r="Z479" s="147">
        <v>1.6</v>
      </c>
      <c r="AA479" s="147">
        <f t="shared" si="260"/>
        <v>1.6</v>
      </c>
      <c r="AB479" s="147">
        <f t="shared" si="260"/>
        <v>1.6</v>
      </c>
      <c r="AC479" s="147">
        <f t="shared" si="260"/>
        <v>1.6</v>
      </c>
      <c r="AD479" s="147">
        <f t="shared" si="260"/>
        <v>1.6</v>
      </c>
      <c r="AE479" s="147">
        <f t="shared" si="261"/>
        <v>1.6</v>
      </c>
      <c r="AF479" s="147">
        <f t="shared" si="261"/>
        <v>1.6</v>
      </c>
      <c r="AG479" s="147">
        <f t="shared" si="261"/>
        <v>1.6</v>
      </c>
      <c r="AH479" s="147">
        <f t="shared" si="261"/>
        <v>1.6</v>
      </c>
      <c r="AI479" s="147">
        <f t="shared" si="262"/>
        <v>1.6</v>
      </c>
      <c r="AJ479" s="147">
        <f t="shared" si="262"/>
        <v>1.6</v>
      </c>
      <c r="AK479" s="147">
        <f t="shared" si="262"/>
        <v>1.6</v>
      </c>
      <c r="AL479" s="420">
        <v>100</v>
      </c>
      <c r="AM479" s="431">
        <f t="shared" si="236"/>
        <v>160</v>
      </c>
      <c r="AN479" s="385">
        <v>0</v>
      </c>
      <c r="AO479" s="237">
        <f t="shared" si="267"/>
        <v>0</v>
      </c>
      <c r="AP479" s="96">
        <v>0</v>
      </c>
      <c r="AQ479" s="431">
        <f t="shared" si="248"/>
        <v>0</v>
      </c>
      <c r="AR479" s="420">
        <v>0</v>
      </c>
      <c r="AS479" s="431">
        <f t="shared" si="249"/>
        <v>0</v>
      </c>
      <c r="AT479" s="385">
        <v>0</v>
      </c>
      <c r="AU479" s="431">
        <f t="shared" si="250"/>
        <v>0</v>
      </c>
      <c r="AV479" s="386">
        <v>0</v>
      </c>
      <c r="AW479" s="431">
        <f t="shared" si="251"/>
        <v>0</v>
      </c>
      <c r="AX479" s="386">
        <v>0</v>
      </c>
      <c r="AY479" s="431">
        <f t="shared" si="252"/>
        <v>0</v>
      </c>
      <c r="AZ479" s="386">
        <v>0</v>
      </c>
      <c r="BA479" s="431">
        <f t="shared" si="253"/>
        <v>0</v>
      </c>
      <c r="BB479" s="385">
        <v>0</v>
      </c>
      <c r="BC479" s="431">
        <f t="shared" si="254"/>
        <v>0</v>
      </c>
      <c r="BD479" s="386">
        <v>0</v>
      </c>
      <c r="BE479" s="431">
        <f t="shared" si="255"/>
        <v>0</v>
      </c>
      <c r="BF479" s="386">
        <v>0</v>
      </c>
      <c r="BG479" s="431">
        <f t="shared" si="256"/>
        <v>0</v>
      </c>
      <c r="BH479" s="385">
        <v>0</v>
      </c>
      <c r="BI479" s="445">
        <f t="shared" si="257"/>
        <v>0</v>
      </c>
      <c r="BJ479" s="77" t="s">
        <v>1899</v>
      </c>
      <c r="BK479" s="306"/>
      <c r="BL479" s="599"/>
      <c r="BM479" s="306" t="str">
        <f t="shared" si="263"/>
        <v>P10220-xx1</v>
      </c>
    </row>
    <row r="480" spans="1:65" ht="14.25" customHeight="1">
      <c r="A480" s="493" t="s">
        <v>1623</v>
      </c>
      <c r="B480" s="130" t="s">
        <v>1422</v>
      </c>
      <c r="C480" s="544" t="s">
        <v>87</v>
      </c>
      <c r="D480" s="549" t="s">
        <v>161</v>
      </c>
      <c r="E480" s="550" t="s">
        <v>194</v>
      </c>
      <c r="F480" s="970"/>
      <c r="G480" s="214">
        <v>2024</v>
      </c>
      <c r="H480" s="176" t="s">
        <v>1897</v>
      </c>
      <c r="I480" s="176" t="s">
        <v>217</v>
      </c>
      <c r="J480" s="330" t="s">
        <v>196</v>
      </c>
      <c r="K480" s="176" t="s">
        <v>218</v>
      </c>
      <c r="L480" s="176" t="s">
        <v>167</v>
      </c>
      <c r="M480" s="327" t="s">
        <v>1478</v>
      </c>
      <c r="N480" s="55">
        <v>19.260000000000002</v>
      </c>
      <c r="O480" s="55">
        <f t="shared" si="258"/>
        <v>19.260000000000002</v>
      </c>
      <c r="P480" s="55">
        <f t="shared" si="258"/>
        <v>19.260000000000002</v>
      </c>
      <c r="Q480" s="55">
        <f t="shared" si="258"/>
        <v>19.260000000000002</v>
      </c>
      <c r="R480" s="55">
        <f>19.26+0.7</f>
        <v>19.96</v>
      </c>
      <c r="S480" s="55">
        <f t="shared" si="266"/>
        <v>19.96</v>
      </c>
      <c r="T480" s="55">
        <f t="shared" si="264"/>
        <v>19.96</v>
      </c>
      <c r="U480" s="55">
        <f t="shared" si="264"/>
        <v>19.96</v>
      </c>
      <c r="V480" s="55">
        <f t="shared" si="264"/>
        <v>19.96</v>
      </c>
      <c r="W480" s="55">
        <f t="shared" si="264"/>
        <v>19.96</v>
      </c>
      <c r="X480" s="55">
        <f t="shared" si="265"/>
        <v>19.96</v>
      </c>
      <c r="Y480" s="55">
        <f t="shared" si="265"/>
        <v>19.96</v>
      </c>
      <c r="Z480" s="147">
        <v>1.6</v>
      </c>
      <c r="AA480" s="147">
        <f t="shared" si="260"/>
        <v>1.6</v>
      </c>
      <c r="AB480" s="147">
        <f t="shared" si="260"/>
        <v>1.6</v>
      </c>
      <c r="AC480" s="147">
        <f t="shared" si="260"/>
        <v>1.6</v>
      </c>
      <c r="AD480" s="147">
        <f t="shared" si="260"/>
        <v>1.6</v>
      </c>
      <c r="AE480" s="147">
        <f t="shared" si="261"/>
        <v>1.6</v>
      </c>
      <c r="AF480" s="147">
        <f t="shared" si="261"/>
        <v>1.6</v>
      </c>
      <c r="AG480" s="147">
        <f t="shared" si="261"/>
        <v>1.6</v>
      </c>
      <c r="AH480" s="147">
        <f t="shared" si="261"/>
        <v>1.6</v>
      </c>
      <c r="AI480" s="147">
        <f t="shared" si="262"/>
        <v>1.6</v>
      </c>
      <c r="AJ480" s="147">
        <f t="shared" si="262"/>
        <v>1.6</v>
      </c>
      <c r="AK480" s="147">
        <f t="shared" si="262"/>
        <v>1.6</v>
      </c>
      <c r="AL480" s="420">
        <v>0</v>
      </c>
      <c r="AM480" s="431">
        <f t="shared" si="236"/>
        <v>0</v>
      </c>
      <c r="AN480" s="385">
        <v>0</v>
      </c>
      <c r="AO480" s="237">
        <f t="shared" si="267"/>
        <v>0</v>
      </c>
      <c r="AP480" s="96">
        <v>0</v>
      </c>
      <c r="AQ480" s="431">
        <f t="shared" si="248"/>
        <v>0</v>
      </c>
      <c r="AR480" s="420">
        <v>0</v>
      </c>
      <c r="AS480" s="431">
        <f t="shared" si="249"/>
        <v>0</v>
      </c>
      <c r="AT480" s="385">
        <v>0</v>
      </c>
      <c r="AU480" s="431">
        <f t="shared" si="250"/>
        <v>0</v>
      </c>
      <c r="AV480" s="386">
        <v>0</v>
      </c>
      <c r="AW480" s="431">
        <f t="shared" si="251"/>
        <v>0</v>
      </c>
      <c r="AX480" s="386">
        <v>0</v>
      </c>
      <c r="AY480" s="431">
        <f t="shared" si="252"/>
        <v>0</v>
      </c>
      <c r="AZ480" s="386">
        <v>0</v>
      </c>
      <c r="BA480" s="431">
        <f t="shared" si="253"/>
        <v>0</v>
      </c>
      <c r="BB480" s="385">
        <v>0</v>
      </c>
      <c r="BC480" s="431">
        <f t="shared" si="254"/>
        <v>0</v>
      </c>
      <c r="BD480" s="386">
        <v>0</v>
      </c>
      <c r="BE480" s="431">
        <f t="shared" si="255"/>
        <v>0</v>
      </c>
      <c r="BF480" s="386">
        <v>0</v>
      </c>
      <c r="BG480" s="431">
        <f t="shared" si="256"/>
        <v>0</v>
      </c>
      <c r="BH480" s="385">
        <v>0</v>
      </c>
      <c r="BI480" s="445">
        <f t="shared" si="257"/>
        <v>0</v>
      </c>
      <c r="BJ480" s="77" t="s">
        <v>1905</v>
      </c>
      <c r="BK480" s="306"/>
      <c r="BL480" s="599"/>
      <c r="BM480" s="306" t="str">
        <f t="shared" si="263"/>
        <v>P10220-031</v>
      </c>
    </row>
    <row r="481" spans="1:65" ht="14.25" customHeight="1">
      <c r="A481" s="498" t="s">
        <v>1623</v>
      </c>
      <c r="B481" s="130" t="s">
        <v>1422</v>
      </c>
      <c r="C481" s="544" t="s">
        <v>87</v>
      </c>
      <c r="D481" s="549" t="s">
        <v>161</v>
      </c>
      <c r="E481" s="550" t="s">
        <v>194</v>
      </c>
      <c r="F481" s="970"/>
      <c r="G481" s="214">
        <v>2024</v>
      </c>
      <c r="H481" s="176" t="s">
        <v>1897</v>
      </c>
      <c r="I481" s="176" t="s">
        <v>217</v>
      </c>
      <c r="J481" s="330" t="s">
        <v>196</v>
      </c>
      <c r="K481" s="176" t="s">
        <v>218</v>
      </c>
      <c r="L481" s="176" t="s">
        <v>167</v>
      </c>
      <c r="M481" s="327" t="s">
        <v>1478</v>
      </c>
      <c r="N481" s="55">
        <v>19.34</v>
      </c>
      <c r="O481" s="55">
        <f t="shared" si="258"/>
        <v>19.34</v>
      </c>
      <c r="P481" s="55">
        <f t="shared" si="258"/>
        <v>19.34</v>
      </c>
      <c r="Q481" s="55">
        <f t="shared" si="258"/>
        <v>19.34</v>
      </c>
      <c r="R481" s="55">
        <f>19.34+0.7</f>
        <v>20.04</v>
      </c>
      <c r="S481" s="55">
        <f t="shared" si="266"/>
        <v>20.04</v>
      </c>
      <c r="T481" s="55">
        <f t="shared" si="264"/>
        <v>20.04</v>
      </c>
      <c r="U481" s="55">
        <f t="shared" si="264"/>
        <v>20.04</v>
      </c>
      <c r="V481" s="55">
        <f t="shared" si="264"/>
        <v>20.04</v>
      </c>
      <c r="W481" s="55">
        <f t="shared" si="264"/>
        <v>20.04</v>
      </c>
      <c r="X481" s="55">
        <f t="shared" si="265"/>
        <v>20.04</v>
      </c>
      <c r="Y481" s="55">
        <f t="shared" si="265"/>
        <v>20.04</v>
      </c>
      <c r="Z481" s="147">
        <v>1.6</v>
      </c>
      <c r="AA481" s="147">
        <f t="shared" si="260"/>
        <v>1.6</v>
      </c>
      <c r="AB481" s="147">
        <f t="shared" si="260"/>
        <v>1.6</v>
      </c>
      <c r="AC481" s="147">
        <f t="shared" si="260"/>
        <v>1.6</v>
      </c>
      <c r="AD481" s="147">
        <f t="shared" si="260"/>
        <v>1.6</v>
      </c>
      <c r="AE481" s="147">
        <f t="shared" si="261"/>
        <v>1.6</v>
      </c>
      <c r="AF481" s="147">
        <f t="shared" si="261"/>
        <v>1.6</v>
      </c>
      <c r="AG481" s="147">
        <f t="shared" si="261"/>
        <v>1.6</v>
      </c>
      <c r="AH481" s="147">
        <f t="shared" si="261"/>
        <v>1.6</v>
      </c>
      <c r="AI481" s="147">
        <f t="shared" si="262"/>
        <v>1.6</v>
      </c>
      <c r="AJ481" s="147">
        <f t="shared" si="262"/>
        <v>1.6</v>
      </c>
      <c r="AK481" s="147">
        <f t="shared" si="262"/>
        <v>1.6</v>
      </c>
      <c r="AL481" s="420">
        <v>0</v>
      </c>
      <c r="AM481" s="431">
        <f t="shared" si="236"/>
        <v>0</v>
      </c>
      <c r="AN481" s="385">
        <v>0</v>
      </c>
      <c r="AO481" s="237">
        <f t="shared" si="267"/>
        <v>0</v>
      </c>
      <c r="AP481" s="96">
        <v>0</v>
      </c>
      <c r="AQ481" s="431">
        <f t="shared" si="248"/>
        <v>0</v>
      </c>
      <c r="AR481" s="420">
        <v>0</v>
      </c>
      <c r="AS481" s="431">
        <f t="shared" si="249"/>
        <v>0</v>
      </c>
      <c r="AT481" s="385">
        <v>0</v>
      </c>
      <c r="AU481" s="431">
        <f t="shared" si="250"/>
        <v>0</v>
      </c>
      <c r="AV481" s="386">
        <v>0</v>
      </c>
      <c r="AW481" s="431">
        <f t="shared" si="251"/>
        <v>0</v>
      </c>
      <c r="AX481" s="386">
        <v>0</v>
      </c>
      <c r="AY481" s="431">
        <f t="shared" si="252"/>
        <v>0</v>
      </c>
      <c r="AZ481" s="386">
        <v>0</v>
      </c>
      <c r="BA481" s="431">
        <f t="shared" si="253"/>
        <v>0</v>
      </c>
      <c r="BB481" s="385">
        <v>0</v>
      </c>
      <c r="BC481" s="431">
        <f t="shared" si="254"/>
        <v>0</v>
      </c>
      <c r="BD481" s="386">
        <v>0</v>
      </c>
      <c r="BE481" s="431">
        <f t="shared" si="255"/>
        <v>0</v>
      </c>
      <c r="BF481" s="386">
        <v>0</v>
      </c>
      <c r="BG481" s="431">
        <f t="shared" si="256"/>
        <v>0</v>
      </c>
      <c r="BH481" s="385">
        <v>0</v>
      </c>
      <c r="BI481" s="445">
        <f t="shared" si="257"/>
        <v>0</v>
      </c>
      <c r="BJ481" s="77" t="s">
        <v>1906</v>
      </c>
      <c r="BK481" s="306"/>
      <c r="BL481" s="599"/>
      <c r="BM481" s="306" t="str">
        <f t="shared" si="263"/>
        <v>P10220-041</v>
      </c>
    </row>
    <row r="482" spans="1:65" ht="14.25" customHeight="1">
      <c r="A482" s="493" t="s">
        <v>1623</v>
      </c>
      <c r="B482" s="130" t="s">
        <v>1422</v>
      </c>
      <c r="C482" s="544" t="s">
        <v>87</v>
      </c>
      <c r="D482" s="549" t="s">
        <v>161</v>
      </c>
      <c r="E482" s="550" t="s">
        <v>194</v>
      </c>
      <c r="F482" s="970"/>
      <c r="G482" s="214">
        <v>2022</v>
      </c>
      <c r="H482" s="176" t="s">
        <v>1897</v>
      </c>
      <c r="I482" s="176" t="s">
        <v>217</v>
      </c>
      <c r="J482" s="330" t="s">
        <v>196</v>
      </c>
      <c r="K482" s="176" t="s">
        <v>218</v>
      </c>
      <c r="L482" s="176" t="s">
        <v>167</v>
      </c>
      <c r="M482" s="327" t="s">
        <v>1479</v>
      </c>
      <c r="N482" s="55">
        <v>19.14</v>
      </c>
      <c r="O482" s="55">
        <f t="shared" si="258"/>
        <v>19.14</v>
      </c>
      <c r="P482" s="55">
        <f t="shared" si="258"/>
        <v>19.14</v>
      </c>
      <c r="Q482" s="55">
        <f t="shared" si="258"/>
        <v>19.14</v>
      </c>
      <c r="R482" s="244">
        <f>19.14+0.7</f>
        <v>19.84</v>
      </c>
      <c r="S482" s="55">
        <f t="shared" si="266"/>
        <v>19.84</v>
      </c>
      <c r="T482" s="55">
        <f t="shared" si="264"/>
        <v>19.84</v>
      </c>
      <c r="U482" s="55">
        <f t="shared" si="264"/>
        <v>19.84</v>
      </c>
      <c r="V482" s="55">
        <f t="shared" si="264"/>
        <v>19.84</v>
      </c>
      <c r="W482" s="55">
        <f t="shared" si="264"/>
        <v>19.84</v>
      </c>
      <c r="X482" s="55">
        <f t="shared" si="265"/>
        <v>19.84</v>
      </c>
      <c r="Y482" s="55">
        <f t="shared" si="265"/>
        <v>19.84</v>
      </c>
      <c r="Z482" s="147">
        <v>1.6</v>
      </c>
      <c r="AA482" s="147">
        <f t="shared" si="260"/>
        <v>1.6</v>
      </c>
      <c r="AB482" s="147">
        <f t="shared" si="260"/>
        <v>1.6</v>
      </c>
      <c r="AC482" s="147">
        <f t="shared" si="260"/>
        <v>1.6</v>
      </c>
      <c r="AD482" s="147">
        <f t="shared" si="260"/>
        <v>1.6</v>
      </c>
      <c r="AE482" s="147">
        <f t="shared" si="261"/>
        <v>1.6</v>
      </c>
      <c r="AF482" s="147">
        <f t="shared" si="261"/>
        <v>1.6</v>
      </c>
      <c r="AG482" s="147">
        <f t="shared" si="261"/>
        <v>1.6</v>
      </c>
      <c r="AH482" s="147">
        <f t="shared" si="261"/>
        <v>1.6</v>
      </c>
      <c r="AI482" s="147">
        <f t="shared" si="262"/>
        <v>1.6</v>
      </c>
      <c r="AJ482" s="147">
        <f t="shared" si="262"/>
        <v>1.6</v>
      </c>
      <c r="AK482" s="147">
        <f t="shared" si="262"/>
        <v>1.6</v>
      </c>
      <c r="AL482" s="420">
        <v>0</v>
      </c>
      <c r="AM482" s="431">
        <f t="shared" si="236"/>
        <v>0</v>
      </c>
      <c r="AN482" s="385">
        <v>0</v>
      </c>
      <c r="AO482" s="237">
        <f t="shared" si="267"/>
        <v>0</v>
      </c>
      <c r="AP482" s="96">
        <v>0</v>
      </c>
      <c r="AQ482" s="431">
        <f t="shared" si="248"/>
        <v>0</v>
      </c>
      <c r="AR482" s="420">
        <v>0</v>
      </c>
      <c r="AS482" s="431">
        <f t="shared" si="249"/>
        <v>0</v>
      </c>
      <c r="AT482" s="385">
        <v>0</v>
      </c>
      <c r="AU482" s="431">
        <f t="shared" si="250"/>
        <v>0</v>
      </c>
      <c r="AV482" s="386">
        <v>0</v>
      </c>
      <c r="AW482" s="431">
        <f t="shared" si="251"/>
        <v>0</v>
      </c>
      <c r="AX482" s="386">
        <v>0</v>
      </c>
      <c r="AY482" s="431">
        <f t="shared" si="252"/>
        <v>0</v>
      </c>
      <c r="AZ482" s="386">
        <v>0</v>
      </c>
      <c r="BA482" s="431">
        <f t="shared" si="253"/>
        <v>0</v>
      </c>
      <c r="BB482" s="385">
        <v>0</v>
      </c>
      <c r="BC482" s="431">
        <f t="shared" si="254"/>
        <v>0</v>
      </c>
      <c r="BD482" s="386">
        <v>0</v>
      </c>
      <c r="BE482" s="431">
        <f t="shared" si="255"/>
        <v>0</v>
      </c>
      <c r="BF482" s="386">
        <v>0</v>
      </c>
      <c r="BG482" s="431">
        <f t="shared" si="256"/>
        <v>0</v>
      </c>
      <c r="BH482" s="385">
        <v>0</v>
      </c>
      <c r="BI482" s="445">
        <f t="shared" si="257"/>
        <v>0</v>
      </c>
      <c r="BJ482" s="77" t="s">
        <v>1898</v>
      </c>
      <c r="BK482" s="306"/>
      <c r="BL482" s="599"/>
      <c r="BM482" s="306" t="str">
        <f t="shared" si="263"/>
        <v>M87019-xx1</v>
      </c>
    </row>
    <row r="483" spans="1:65" ht="14.25" customHeight="1">
      <c r="A483" s="498" t="s">
        <v>1623</v>
      </c>
      <c r="B483" s="130" t="s">
        <v>1422</v>
      </c>
      <c r="C483" s="544" t="s">
        <v>87</v>
      </c>
      <c r="D483" s="549" t="s">
        <v>161</v>
      </c>
      <c r="E483" s="550" t="s">
        <v>194</v>
      </c>
      <c r="F483" s="970"/>
      <c r="G483" s="214">
        <v>2022</v>
      </c>
      <c r="H483" s="176" t="s">
        <v>1897</v>
      </c>
      <c r="I483" s="176" t="s">
        <v>217</v>
      </c>
      <c r="J483" s="330" t="s">
        <v>196</v>
      </c>
      <c r="K483" s="176" t="s">
        <v>218</v>
      </c>
      <c r="L483" s="176" t="s">
        <v>167</v>
      </c>
      <c r="M483" s="327" t="s">
        <v>1479</v>
      </c>
      <c r="N483" s="55">
        <v>19.260000000000002</v>
      </c>
      <c r="O483" s="55">
        <f t="shared" si="258"/>
        <v>19.260000000000002</v>
      </c>
      <c r="P483" s="55">
        <f t="shared" si="258"/>
        <v>19.260000000000002</v>
      </c>
      <c r="Q483" s="55">
        <f t="shared" si="258"/>
        <v>19.260000000000002</v>
      </c>
      <c r="R483" s="244">
        <f>19.26+0.7</f>
        <v>19.96</v>
      </c>
      <c r="S483" s="55">
        <f t="shared" si="266"/>
        <v>19.96</v>
      </c>
      <c r="T483" s="55">
        <f t="shared" si="264"/>
        <v>19.96</v>
      </c>
      <c r="U483" s="55">
        <f t="shared" si="264"/>
        <v>19.96</v>
      </c>
      <c r="V483" s="55">
        <f t="shared" si="264"/>
        <v>19.96</v>
      </c>
      <c r="W483" s="55">
        <f t="shared" si="264"/>
        <v>19.96</v>
      </c>
      <c r="X483" s="55">
        <f t="shared" si="265"/>
        <v>19.96</v>
      </c>
      <c r="Y483" s="55">
        <f t="shared" si="265"/>
        <v>19.96</v>
      </c>
      <c r="Z483" s="147">
        <v>1.6</v>
      </c>
      <c r="AA483" s="147">
        <f t="shared" si="260"/>
        <v>1.6</v>
      </c>
      <c r="AB483" s="147">
        <f t="shared" si="260"/>
        <v>1.6</v>
      </c>
      <c r="AC483" s="147">
        <f t="shared" si="260"/>
        <v>1.6</v>
      </c>
      <c r="AD483" s="147">
        <f t="shared" si="260"/>
        <v>1.6</v>
      </c>
      <c r="AE483" s="147">
        <f t="shared" si="261"/>
        <v>1.6</v>
      </c>
      <c r="AF483" s="147">
        <f t="shared" si="261"/>
        <v>1.6</v>
      </c>
      <c r="AG483" s="147">
        <f t="shared" si="261"/>
        <v>1.6</v>
      </c>
      <c r="AH483" s="147">
        <f t="shared" si="261"/>
        <v>1.6</v>
      </c>
      <c r="AI483" s="147">
        <f t="shared" si="262"/>
        <v>1.6</v>
      </c>
      <c r="AJ483" s="147">
        <f t="shared" si="262"/>
        <v>1.6</v>
      </c>
      <c r="AK483" s="147">
        <f t="shared" si="262"/>
        <v>1.6</v>
      </c>
      <c r="AL483" s="420">
        <v>0</v>
      </c>
      <c r="AM483" s="431">
        <f t="shared" si="236"/>
        <v>0</v>
      </c>
      <c r="AN483" s="385">
        <v>0</v>
      </c>
      <c r="AO483" s="237">
        <f t="shared" si="267"/>
        <v>0</v>
      </c>
      <c r="AP483" s="96">
        <v>0</v>
      </c>
      <c r="AQ483" s="431">
        <f t="shared" si="248"/>
        <v>0</v>
      </c>
      <c r="AR483" s="420">
        <v>0</v>
      </c>
      <c r="AS483" s="431">
        <f t="shared" si="249"/>
        <v>0</v>
      </c>
      <c r="AT483" s="385">
        <v>0</v>
      </c>
      <c r="AU483" s="431">
        <f t="shared" si="250"/>
        <v>0</v>
      </c>
      <c r="AV483" s="386">
        <v>0</v>
      </c>
      <c r="AW483" s="431">
        <f t="shared" si="251"/>
        <v>0</v>
      </c>
      <c r="AX483" s="386">
        <v>0</v>
      </c>
      <c r="AY483" s="431">
        <f t="shared" si="252"/>
        <v>0</v>
      </c>
      <c r="AZ483" s="386">
        <v>0</v>
      </c>
      <c r="BA483" s="431">
        <f t="shared" si="253"/>
        <v>0</v>
      </c>
      <c r="BB483" s="385">
        <v>0</v>
      </c>
      <c r="BC483" s="431">
        <f t="shared" si="254"/>
        <v>0</v>
      </c>
      <c r="BD483" s="386">
        <v>0</v>
      </c>
      <c r="BE483" s="431">
        <f t="shared" si="255"/>
        <v>0</v>
      </c>
      <c r="BF483" s="386">
        <v>0</v>
      </c>
      <c r="BG483" s="431">
        <f t="shared" si="256"/>
        <v>0</v>
      </c>
      <c r="BH483" s="385">
        <v>0</v>
      </c>
      <c r="BI483" s="445">
        <f t="shared" si="257"/>
        <v>0</v>
      </c>
      <c r="BJ483" s="77" t="s">
        <v>1903</v>
      </c>
      <c r="BK483" s="306"/>
      <c r="BL483" s="599"/>
      <c r="BM483" s="306" t="str">
        <f t="shared" si="263"/>
        <v>M87019-031</v>
      </c>
    </row>
    <row r="484" spans="1:65" ht="14.25" customHeight="1">
      <c r="A484" s="493" t="s">
        <v>1623</v>
      </c>
      <c r="B484" s="130" t="s">
        <v>1422</v>
      </c>
      <c r="C484" s="544" t="s">
        <v>87</v>
      </c>
      <c r="D484" s="549" t="s">
        <v>161</v>
      </c>
      <c r="E484" s="550" t="s">
        <v>194</v>
      </c>
      <c r="F484" s="970"/>
      <c r="G484" s="214">
        <v>2022</v>
      </c>
      <c r="H484" s="176" t="s">
        <v>1897</v>
      </c>
      <c r="I484" s="176" t="s">
        <v>217</v>
      </c>
      <c r="J484" s="330" t="s">
        <v>196</v>
      </c>
      <c r="K484" s="176" t="s">
        <v>218</v>
      </c>
      <c r="L484" s="176" t="s">
        <v>167</v>
      </c>
      <c r="M484" s="327" t="s">
        <v>1479</v>
      </c>
      <c r="N484" s="55">
        <v>19.34</v>
      </c>
      <c r="O484" s="55">
        <f t="shared" si="258"/>
        <v>19.34</v>
      </c>
      <c r="P484" s="55">
        <f t="shared" si="258"/>
        <v>19.34</v>
      </c>
      <c r="Q484" s="55">
        <f t="shared" si="258"/>
        <v>19.34</v>
      </c>
      <c r="R484" s="244">
        <f>19.34+0.7</f>
        <v>20.04</v>
      </c>
      <c r="S484" s="55">
        <f t="shared" si="266"/>
        <v>20.04</v>
      </c>
      <c r="T484" s="55">
        <f t="shared" si="264"/>
        <v>20.04</v>
      </c>
      <c r="U484" s="55">
        <f t="shared" si="264"/>
        <v>20.04</v>
      </c>
      <c r="V484" s="55">
        <f t="shared" si="264"/>
        <v>20.04</v>
      </c>
      <c r="W484" s="55">
        <f t="shared" si="264"/>
        <v>20.04</v>
      </c>
      <c r="X484" s="55">
        <f t="shared" si="265"/>
        <v>20.04</v>
      </c>
      <c r="Y484" s="55">
        <f t="shared" si="265"/>
        <v>20.04</v>
      </c>
      <c r="Z484" s="147">
        <v>1.6</v>
      </c>
      <c r="AA484" s="147">
        <f t="shared" si="260"/>
        <v>1.6</v>
      </c>
      <c r="AB484" s="147">
        <f t="shared" si="260"/>
        <v>1.6</v>
      </c>
      <c r="AC484" s="147">
        <f t="shared" si="260"/>
        <v>1.6</v>
      </c>
      <c r="AD484" s="147">
        <f t="shared" si="260"/>
        <v>1.6</v>
      </c>
      <c r="AE484" s="147">
        <f t="shared" si="261"/>
        <v>1.6</v>
      </c>
      <c r="AF484" s="147">
        <f t="shared" si="261"/>
        <v>1.6</v>
      </c>
      <c r="AG484" s="147">
        <f t="shared" si="261"/>
        <v>1.6</v>
      </c>
      <c r="AH484" s="147">
        <f t="shared" si="261"/>
        <v>1.6</v>
      </c>
      <c r="AI484" s="147">
        <f t="shared" si="262"/>
        <v>1.6</v>
      </c>
      <c r="AJ484" s="147">
        <f t="shared" si="262"/>
        <v>1.6</v>
      </c>
      <c r="AK484" s="147">
        <f t="shared" si="262"/>
        <v>1.6</v>
      </c>
      <c r="AL484" s="420">
        <v>0</v>
      </c>
      <c r="AM484" s="431">
        <f t="shared" si="236"/>
        <v>0</v>
      </c>
      <c r="AN484" s="385">
        <v>0</v>
      </c>
      <c r="AO484" s="237">
        <f t="shared" si="267"/>
        <v>0</v>
      </c>
      <c r="AP484" s="96">
        <v>0</v>
      </c>
      <c r="AQ484" s="431">
        <f t="shared" si="248"/>
        <v>0</v>
      </c>
      <c r="AR484" s="420">
        <v>0</v>
      </c>
      <c r="AS484" s="431">
        <f t="shared" si="249"/>
        <v>0</v>
      </c>
      <c r="AT484" s="385">
        <v>0</v>
      </c>
      <c r="AU484" s="431">
        <f t="shared" si="250"/>
        <v>0</v>
      </c>
      <c r="AV484" s="386">
        <v>0</v>
      </c>
      <c r="AW484" s="431">
        <f t="shared" si="251"/>
        <v>0</v>
      </c>
      <c r="AX484" s="386">
        <v>0</v>
      </c>
      <c r="AY484" s="431">
        <f t="shared" si="252"/>
        <v>0</v>
      </c>
      <c r="AZ484" s="386">
        <v>0</v>
      </c>
      <c r="BA484" s="431">
        <f t="shared" si="253"/>
        <v>0</v>
      </c>
      <c r="BB484" s="385">
        <v>0</v>
      </c>
      <c r="BC484" s="431">
        <f t="shared" si="254"/>
        <v>0</v>
      </c>
      <c r="BD484" s="386">
        <v>0</v>
      </c>
      <c r="BE484" s="431">
        <f t="shared" si="255"/>
        <v>0</v>
      </c>
      <c r="BF484" s="386">
        <v>0</v>
      </c>
      <c r="BG484" s="431">
        <f t="shared" si="256"/>
        <v>0</v>
      </c>
      <c r="BH484" s="385">
        <v>0</v>
      </c>
      <c r="BI484" s="445">
        <f t="shared" si="257"/>
        <v>0</v>
      </c>
      <c r="BJ484" s="77" t="s">
        <v>1904</v>
      </c>
      <c r="BK484" s="306"/>
      <c r="BL484" s="599"/>
      <c r="BM484" s="306" t="str">
        <f t="shared" si="263"/>
        <v>M87019-041</v>
      </c>
    </row>
    <row r="485" spans="1:65" ht="14.25" customHeight="1">
      <c r="A485" s="498" t="s">
        <v>1623</v>
      </c>
      <c r="B485" s="130" t="s">
        <v>1422</v>
      </c>
      <c r="C485" s="544" t="s">
        <v>87</v>
      </c>
      <c r="D485" s="549" t="s">
        <v>161</v>
      </c>
      <c r="E485" s="550" t="s">
        <v>194</v>
      </c>
      <c r="F485" s="970"/>
      <c r="G485" s="214">
        <v>2024</v>
      </c>
      <c r="H485" s="176" t="s">
        <v>1897</v>
      </c>
      <c r="I485" s="176" t="s">
        <v>217</v>
      </c>
      <c r="J485" s="330" t="s">
        <v>196</v>
      </c>
      <c r="K485" s="176" t="s">
        <v>218</v>
      </c>
      <c r="L485" s="176" t="s">
        <v>167</v>
      </c>
      <c r="M485" s="327" t="s">
        <v>1479</v>
      </c>
      <c r="N485" s="55">
        <v>19.14</v>
      </c>
      <c r="O485" s="55">
        <f t="shared" si="258"/>
        <v>19.14</v>
      </c>
      <c r="P485" s="55">
        <f t="shared" si="258"/>
        <v>19.14</v>
      </c>
      <c r="Q485" s="55">
        <f t="shared" si="258"/>
        <v>19.14</v>
      </c>
      <c r="R485" s="55">
        <f>19.14+0.7</f>
        <v>19.84</v>
      </c>
      <c r="S485" s="55">
        <f t="shared" si="266"/>
        <v>19.84</v>
      </c>
      <c r="T485" s="55">
        <f t="shared" si="264"/>
        <v>19.84</v>
      </c>
      <c r="U485" s="55">
        <f t="shared" si="264"/>
        <v>19.84</v>
      </c>
      <c r="V485" s="55">
        <f t="shared" si="264"/>
        <v>19.84</v>
      </c>
      <c r="W485" s="55">
        <f t="shared" si="264"/>
        <v>19.84</v>
      </c>
      <c r="X485" s="55">
        <f t="shared" si="265"/>
        <v>19.84</v>
      </c>
      <c r="Y485" s="55">
        <f t="shared" si="265"/>
        <v>19.84</v>
      </c>
      <c r="Z485" s="147">
        <v>1.6</v>
      </c>
      <c r="AA485" s="147">
        <f t="shared" si="260"/>
        <v>1.6</v>
      </c>
      <c r="AB485" s="147">
        <f t="shared" si="260"/>
        <v>1.6</v>
      </c>
      <c r="AC485" s="147">
        <f t="shared" si="260"/>
        <v>1.6</v>
      </c>
      <c r="AD485" s="147">
        <f t="shared" si="260"/>
        <v>1.6</v>
      </c>
      <c r="AE485" s="147">
        <f t="shared" si="261"/>
        <v>1.6</v>
      </c>
      <c r="AF485" s="147">
        <f t="shared" si="261"/>
        <v>1.6</v>
      </c>
      <c r="AG485" s="147">
        <f t="shared" si="261"/>
        <v>1.6</v>
      </c>
      <c r="AH485" s="147">
        <f t="shared" si="261"/>
        <v>1.6</v>
      </c>
      <c r="AI485" s="147">
        <f t="shared" si="262"/>
        <v>1.6</v>
      </c>
      <c r="AJ485" s="147">
        <f t="shared" si="262"/>
        <v>1.6</v>
      </c>
      <c r="AK485" s="147">
        <f t="shared" si="262"/>
        <v>1.6</v>
      </c>
      <c r="AL485" s="420">
        <v>0</v>
      </c>
      <c r="AM485" s="431">
        <f t="shared" si="236"/>
        <v>0</v>
      </c>
      <c r="AN485" s="385">
        <v>0</v>
      </c>
      <c r="AO485" s="237">
        <f t="shared" si="267"/>
        <v>0</v>
      </c>
      <c r="AP485" s="96">
        <v>0</v>
      </c>
      <c r="AQ485" s="431">
        <f t="shared" si="248"/>
        <v>0</v>
      </c>
      <c r="AR485" s="420">
        <v>0</v>
      </c>
      <c r="AS485" s="431">
        <f t="shared" si="249"/>
        <v>0</v>
      </c>
      <c r="AT485" s="385">
        <v>0</v>
      </c>
      <c r="AU485" s="431">
        <f t="shared" si="250"/>
        <v>0</v>
      </c>
      <c r="AV485" s="386">
        <v>0</v>
      </c>
      <c r="AW485" s="431">
        <f t="shared" si="251"/>
        <v>0</v>
      </c>
      <c r="AX485" s="386">
        <v>0</v>
      </c>
      <c r="AY485" s="431">
        <f t="shared" si="252"/>
        <v>0</v>
      </c>
      <c r="AZ485" s="386">
        <v>0</v>
      </c>
      <c r="BA485" s="431">
        <f t="shared" si="253"/>
        <v>0</v>
      </c>
      <c r="BB485" s="385">
        <v>0</v>
      </c>
      <c r="BC485" s="431">
        <f t="shared" si="254"/>
        <v>0</v>
      </c>
      <c r="BD485" s="386">
        <v>0</v>
      </c>
      <c r="BE485" s="431">
        <f t="shared" si="255"/>
        <v>0</v>
      </c>
      <c r="BF485" s="386">
        <v>0</v>
      </c>
      <c r="BG485" s="431">
        <f t="shared" si="256"/>
        <v>0</v>
      </c>
      <c r="BH485" s="385">
        <v>0</v>
      </c>
      <c r="BI485" s="445">
        <f t="shared" si="257"/>
        <v>0</v>
      </c>
      <c r="BJ485" s="77" t="s">
        <v>1899</v>
      </c>
      <c r="BK485" s="306"/>
      <c r="BL485" s="599"/>
      <c r="BM485" s="306" t="str">
        <f t="shared" si="263"/>
        <v>P10220-xx1</v>
      </c>
    </row>
    <row r="486" spans="1:65" ht="14.25" customHeight="1">
      <c r="A486" s="493" t="s">
        <v>1623</v>
      </c>
      <c r="B486" s="130" t="s">
        <v>1422</v>
      </c>
      <c r="C486" s="544" t="s">
        <v>87</v>
      </c>
      <c r="D486" s="549" t="s">
        <v>161</v>
      </c>
      <c r="E486" s="550" t="s">
        <v>194</v>
      </c>
      <c r="F486" s="970"/>
      <c r="G486" s="214">
        <v>2024</v>
      </c>
      <c r="H486" s="176" t="s">
        <v>1897</v>
      </c>
      <c r="I486" s="176" t="s">
        <v>217</v>
      </c>
      <c r="J486" s="330" t="s">
        <v>196</v>
      </c>
      <c r="K486" s="176" t="s">
        <v>218</v>
      </c>
      <c r="L486" s="176" t="s">
        <v>167</v>
      </c>
      <c r="M486" s="327" t="s">
        <v>1479</v>
      </c>
      <c r="N486" s="55">
        <v>19.260000000000002</v>
      </c>
      <c r="O486" s="55">
        <f t="shared" si="258"/>
        <v>19.260000000000002</v>
      </c>
      <c r="P486" s="55">
        <f t="shared" si="258"/>
        <v>19.260000000000002</v>
      </c>
      <c r="Q486" s="55">
        <f t="shared" si="258"/>
        <v>19.260000000000002</v>
      </c>
      <c r="R486" s="55">
        <f>19.26+0.7</f>
        <v>19.96</v>
      </c>
      <c r="S486" s="55">
        <f t="shared" si="266"/>
        <v>19.96</v>
      </c>
      <c r="T486" s="55">
        <f t="shared" si="264"/>
        <v>19.96</v>
      </c>
      <c r="U486" s="55">
        <f t="shared" si="264"/>
        <v>19.96</v>
      </c>
      <c r="V486" s="55">
        <f t="shared" si="264"/>
        <v>19.96</v>
      </c>
      <c r="W486" s="55">
        <f t="shared" si="264"/>
        <v>19.96</v>
      </c>
      <c r="X486" s="55">
        <f t="shared" si="265"/>
        <v>19.96</v>
      </c>
      <c r="Y486" s="55">
        <f t="shared" si="265"/>
        <v>19.96</v>
      </c>
      <c r="Z486" s="147">
        <v>1.6</v>
      </c>
      <c r="AA486" s="147">
        <f t="shared" si="260"/>
        <v>1.6</v>
      </c>
      <c r="AB486" s="147">
        <f t="shared" si="260"/>
        <v>1.6</v>
      </c>
      <c r="AC486" s="147">
        <f t="shared" si="260"/>
        <v>1.6</v>
      </c>
      <c r="AD486" s="147">
        <f t="shared" si="260"/>
        <v>1.6</v>
      </c>
      <c r="AE486" s="147">
        <f t="shared" si="261"/>
        <v>1.6</v>
      </c>
      <c r="AF486" s="147">
        <f t="shared" si="261"/>
        <v>1.6</v>
      </c>
      <c r="AG486" s="147">
        <f t="shared" si="261"/>
        <v>1.6</v>
      </c>
      <c r="AH486" s="147">
        <f t="shared" si="261"/>
        <v>1.6</v>
      </c>
      <c r="AI486" s="147">
        <f t="shared" si="262"/>
        <v>1.6</v>
      </c>
      <c r="AJ486" s="147">
        <f t="shared" si="262"/>
        <v>1.6</v>
      </c>
      <c r="AK486" s="147">
        <f t="shared" si="262"/>
        <v>1.6</v>
      </c>
      <c r="AL486" s="420">
        <v>0</v>
      </c>
      <c r="AM486" s="431">
        <f t="shared" si="236"/>
        <v>0</v>
      </c>
      <c r="AN486" s="385">
        <v>0</v>
      </c>
      <c r="AO486" s="237">
        <f t="shared" si="267"/>
        <v>0</v>
      </c>
      <c r="AP486" s="96">
        <v>0</v>
      </c>
      <c r="AQ486" s="431">
        <f t="shared" si="248"/>
        <v>0</v>
      </c>
      <c r="AR486" s="420">
        <v>0</v>
      </c>
      <c r="AS486" s="431">
        <f t="shared" si="249"/>
        <v>0</v>
      </c>
      <c r="AT486" s="385">
        <v>0</v>
      </c>
      <c r="AU486" s="431">
        <f t="shared" si="250"/>
        <v>0</v>
      </c>
      <c r="AV486" s="386">
        <v>0</v>
      </c>
      <c r="AW486" s="431">
        <f t="shared" si="251"/>
        <v>0</v>
      </c>
      <c r="AX486" s="386">
        <v>0</v>
      </c>
      <c r="AY486" s="431">
        <f t="shared" si="252"/>
        <v>0</v>
      </c>
      <c r="AZ486" s="386">
        <v>0</v>
      </c>
      <c r="BA486" s="431">
        <f t="shared" si="253"/>
        <v>0</v>
      </c>
      <c r="BB486" s="385">
        <v>0</v>
      </c>
      <c r="BC486" s="431">
        <f t="shared" si="254"/>
        <v>0</v>
      </c>
      <c r="BD486" s="386">
        <v>0</v>
      </c>
      <c r="BE486" s="431">
        <f t="shared" si="255"/>
        <v>0</v>
      </c>
      <c r="BF486" s="386">
        <v>0</v>
      </c>
      <c r="BG486" s="431">
        <f t="shared" si="256"/>
        <v>0</v>
      </c>
      <c r="BH486" s="385">
        <v>0</v>
      </c>
      <c r="BI486" s="445">
        <f t="shared" si="257"/>
        <v>0</v>
      </c>
      <c r="BJ486" s="77" t="s">
        <v>1905</v>
      </c>
      <c r="BK486" s="306"/>
      <c r="BL486" s="599"/>
      <c r="BM486" s="306" t="str">
        <f t="shared" si="263"/>
        <v>P10220-031</v>
      </c>
    </row>
    <row r="487" spans="1:65" ht="14.25" customHeight="1">
      <c r="A487" s="498" t="s">
        <v>1623</v>
      </c>
      <c r="B487" s="130" t="s">
        <v>1422</v>
      </c>
      <c r="C487" s="544" t="s">
        <v>87</v>
      </c>
      <c r="D487" s="549" t="s">
        <v>161</v>
      </c>
      <c r="E487" s="550" t="s">
        <v>194</v>
      </c>
      <c r="F487" s="970"/>
      <c r="G487" s="214">
        <v>2024</v>
      </c>
      <c r="H487" s="176" t="s">
        <v>1897</v>
      </c>
      <c r="I487" s="176" t="s">
        <v>217</v>
      </c>
      <c r="J487" s="330" t="s">
        <v>196</v>
      </c>
      <c r="K487" s="176" t="s">
        <v>218</v>
      </c>
      <c r="L487" s="176" t="s">
        <v>167</v>
      </c>
      <c r="M487" s="327" t="s">
        <v>1479</v>
      </c>
      <c r="N487" s="55">
        <v>19.34</v>
      </c>
      <c r="O487" s="55">
        <f t="shared" si="258"/>
        <v>19.34</v>
      </c>
      <c r="P487" s="55">
        <f t="shared" si="258"/>
        <v>19.34</v>
      </c>
      <c r="Q487" s="55">
        <f t="shared" si="258"/>
        <v>19.34</v>
      </c>
      <c r="R487" s="55">
        <f>19.34+0.7</f>
        <v>20.04</v>
      </c>
      <c r="S487" s="55">
        <f t="shared" si="266"/>
        <v>20.04</v>
      </c>
      <c r="T487" s="55">
        <f t="shared" si="264"/>
        <v>20.04</v>
      </c>
      <c r="U487" s="55">
        <f t="shared" si="264"/>
        <v>20.04</v>
      </c>
      <c r="V487" s="55">
        <f t="shared" si="264"/>
        <v>20.04</v>
      </c>
      <c r="W487" s="55">
        <f t="shared" si="264"/>
        <v>20.04</v>
      </c>
      <c r="X487" s="55">
        <f t="shared" si="265"/>
        <v>20.04</v>
      </c>
      <c r="Y487" s="55">
        <f t="shared" si="265"/>
        <v>20.04</v>
      </c>
      <c r="Z487" s="147">
        <v>1.6</v>
      </c>
      <c r="AA487" s="147">
        <f t="shared" si="260"/>
        <v>1.6</v>
      </c>
      <c r="AB487" s="147">
        <f t="shared" si="260"/>
        <v>1.6</v>
      </c>
      <c r="AC487" s="147">
        <f t="shared" si="260"/>
        <v>1.6</v>
      </c>
      <c r="AD487" s="147">
        <f t="shared" si="260"/>
        <v>1.6</v>
      </c>
      <c r="AE487" s="147">
        <f t="shared" si="261"/>
        <v>1.6</v>
      </c>
      <c r="AF487" s="147">
        <f t="shared" si="261"/>
        <v>1.6</v>
      </c>
      <c r="AG487" s="147">
        <f t="shared" si="261"/>
        <v>1.6</v>
      </c>
      <c r="AH487" s="147">
        <f t="shared" si="261"/>
        <v>1.6</v>
      </c>
      <c r="AI487" s="147">
        <f t="shared" si="262"/>
        <v>1.6</v>
      </c>
      <c r="AJ487" s="147">
        <f t="shared" si="262"/>
        <v>1.6</v>
      </c>
      <c r="AK487" s="147">
        <f t="shared" si="262"/>
        <v>1.6</v>
      </c>
      <c r="AL487" s="420">
        <v>0</v>
      </c>
      <c r="AM487" s="431">
        <f t="shared" si="236"/>
        <v>0</v>
      </c>
      <c r="AN487" s="385">
        <v>0</v>
      </c>
      <c r="AO487" s="237">
        <f t="shared" si="267"/>
        <v>0</v>
      </c>
      <c r="AP487" s="96">
        <v>0</v>
      </c>
      <c r="AQ487" s="431">
        <f t="shared" si="248"/>
        <v>0</v>
      </c>
      <c r="AR487" s="420">
        <v>0</v>
      </c>
      <c r="AS487" s="431">
        <f t="shared" si="249"/>
        <v>0</v>
      </c>
      <c r="AT487" s="385">
        <v>0</v>
      </c>
      <c r="AU487" s="431">
        <f t="shared" si="250"/>
        <v>0</v>
      </c>
      <c r="AV487" s="386">
        <v>0</v>
      </c>
      <c r="AW487" s="431">
        <f t="shared" si="251"/>
        <v>0</v>
      </c>
      <c r="AX487" s="386">
        <v>0</v>
      </c>
      <c r="AY487" s="431">
        <f t="shared" si="252"/>
        <v>0</v>
      </c>
      <c r="AZ487" s="386">
        <v>0</v>
      </c>
      <c r="BA487" s="431">
        <f t="shared" si="253"/>
        <v>0</v>
      </c>
      <c r="BB487" s="385">
        <v>0</v>
      </c>
      <c r="BC487" s="431">
        <f t="shared" si="254"/>
        <v>0</v>
      </c>
      <c r="BD487" s="386">
        <v>0</v>
      </c>
      <c r="BE487" s="431">
        <f t="shared" si="255"/>
        <v>0</v>
      </c>
      <c r="BF487" s="386">
        <v>0</v>
      </c>
      <c r="BG487" s="431">
        <f t="shared" si="256"/>
        <v>0</v>
      </c>
      <c r="BH487" s="385">
        <v>0</v>
      </c>
      <c r="BI487" s="445">
        <f t="shared" si="257"/>
        <v>0</v>
      </c>
      <c r="BJ487" s="77" t="s">
        <v>1906</v>
      </c>
      <c r="BK487" s="306"/>
      <c r="BL487" s="599"/>
      <c r="BM487" s="306" t="str">
        <f t="shared" si="263"/>
        <v>P10220-041</v>
      </c>
    </row>
    <row r="488" spans="1:65" ht="14.25" customHeight="1">
      <c r="A488" s="493" t="s">
        <v>1623</v>
      </c>
      <c r="B488" s="130" t="s">
        <v>1422</v>
      </c>
      <c r="C488" s="544" t="s">
        <v>87</v>
      </c>
      <c r="D488" s="549" t="s">
        <v>161</v>
      </c>
      <c r="E488" s="550" t="s">
        <v>194</v>
      </c>
      <c r="F488" s="970"/>
      <c r="G488" s="214">
        <v>2022</v>
      </c>
      <c r="H488" s="176" t="s">
        <v>1897</v>
      </c>
      <c r="I488" s="176" t="s">
        <v>217</v>
      </c>
      <c r="J488" s="330" t="s">
        <v>196</v>
      </c>
      <c r="K488" s="176" t="s">
        <v>218</v>
      </c>
      <c r="L488" s="176" t="s">
        <v>1182</v>
      </c>
      <c r="M488" s="327" t="s">
        <v>1480</v>
      </c>
      <c r="N488" s="55">
        <v>19.23</v>
      </c>
      <c r="O488" s="55">
        <f t="shared" si="258"/>
        <v>19.23</v>
      </c>
      <c r="P488" s="55">
        <f t="shared" si="258"/>
        <v>19.23</v>
      </c>
      <c r="Q488" s="55">
        <f t="shared" si="258"/>
        <v>19.23</v>
      </c>
      <c r="R488" s="244">
        <f>19.23+0.7</f>
        <v>19.93</v>
      </c>
      <c r="S488" s="55">
        <f t="shared" si="266"/>
        <v>19.93</v>
      </c>
      <c r="T488" s="55">
        <f t="shared" si="264"/>
        <v>19.93</v>
      </c>
      <c r="U488" s="55">
        <f t="shared" si="264"/>
        <v>19.93</v>
      </c>
      <c r="V488" s="55">
        <f t="shared" si="264"/>
        <v>19.93</v>
      </c>
      <c r="W488" s="55">
        <f t="shared" si="264"/>
        <v>19.93</v>
      </c>
      <c r="X488" s="55">
        <f t="shared" si="265"/>
        <v>19.93</v>
      </c>
      <c r="Y488" s="55">
        <f t="shared" si="265"/>
        <v>19.93</v>
      </c>
      <c r="Z488" s="147">
        <v>1.6</v>
      </c>
      <c r="AA488" s="147">
        <f t="shared" si="260"/>
        <v>1.6</v>
      </c>
      <c r="AB488" s="147">
        <f t="shared" si="260"/>
        <v>1.6</v>
      </c>
      <c r="AC488" s="147">
        <f t="shared" si="260"/>
        <v>1.6</v>
      </c>
      <c r="AD488" s="147">
        <f t="shared" si="260"/>
        <v>1.6</v>
      </c>
      <c r="AE488" s="147">
        <f t="shared" si="261"/>
        <v>1.6</v>
      </c>
      <c r="AF488" s="147">
        <f t="shared" si="261"/>
        <v>1.6</v>
      </c>
      <c r="AG488" s="147">
        <f t="shared" si="261"/>
        <v>1.6</v>
      </c>
      <c r="AH488" s="147">
        <f t="shared" si="261"/>
        <v>1.6</v>
      </c>
      <c r="AI488" s="147">
        <f t="shared" si="262"/>
        <v>1.6</v>
      </c>
      <c r="AJ488" s="147">
        <f t="shared" si="262"/>
        <v>1.6</v>
      </c>
      <c r="AK488" s="147">
        <f t="shared" si="262"/>
        <v>1.6</v>
      </c>
      <c r="AL488" s="420">
        <v>2000</v>
      </c>
      <c r="AM488" s="431">
        <f t="shared" si="236"/>
        <v>3200</v>
      </c>
      <c r="AN488" s="385">
        <v>4000</v>
      </c>
      <c r="AO488" s="237">
        <f t="shared" si="267"/>
        <v>6400</v>
      </c>
      <c r="AP488" s="96">
        <v>0</v>
      </c>
      <c r="AQ488" s="431">
        <f t="shared" si="248"/>
        <v>0</v>
      </c>
      <c r="AR488" s="420">
        <v>0</v>
      </c>
      <c r="AS488" s="431">
        <f t="shared" si="249"/>
        <v>0</v>
      </c>
      <c r="AT488" s="385">
        <v>0</v>
      </c>
      <c r="AU488" s="431">
        <f t="shared" si="250"/>
        <v>0</v>
      </c>
      <c r="AV488" s="386">
        <v>0</v>
      </c>
      <c r="AW488" s="431">
        <f t="shared" si="251"/>
        <v>0</v>
      </c>
      <c r="AX488" s="386">
        <v>0</v>
      </c>
      <c r="AY488" s="431">
        <f t="shared" si="252"/>
        <v>0</v>
      </c>
      <c r="AZ488" s="386">
        <v>0</v>
      </c>
      <c r="BA488" s="431">
        <f t="shared" si="253"/>
        <v>0</v>
      </c>
      <c r="BB488" s="385">
        <v>0</v>
      </c>
      <c r="BC488" s="431">
        <f t="shared" si="254"/>
        <v>0</v>
      </c>
      <c r="BD488" s="386">
        <v>0</v>
      </c>
      <c r="BE488" s="431">
        <f t="shared" si="255"/>
        <v>0</v>
      </c>
      <c r="BF488" s="386">
        <v>0</v>
      </c>
      <c r="BG488" s="431">
        <f t="shared" si="256"/>
        <v>0</v>
      </c>
      <c r="BH488" s="385">
        <v>0</v>
      </c>
      <c r="BI488" s="445">
        <f t="shared" si="257"/>
        <v>0</v>
      </c>
      <c r="BJ488" s="77" t="s">
        <v>1909</v>
      </c>
      <c r="BK488" s="306"/>
      <c r="BL488" s="599"/>
      <c r="BM488" s="306" t="str">
        <f t="shared" si="263"/>
        <v>M87019-BL1</v>
      </c>
    </row>
    <row r="489" spans="1:65" ht="14.25" customHeight="1">
      <c r="A489" s="498" t="s">
        <v>1623</v>
      </c>
      <c r="B489" s="130" t="s">
        <v>1422</v>
      </c>
      <c r="C489" s="544" t="s">
        <v>87</v>
      </c>
      <c r="D489" s="549" t="s">
        <v>161</v>
      </c>
      <c r="E489" s="550" t="s">
        <v>194</v>
      </c>
      <c r="F489" s="970"/>
      <c r="G489" s="214">
        <v>2024</v>
      </c>
      <c r="H489" s="176" t="s">
        <v>1897</v>
      </c>
      <c r="I489" s="176" t="s">
        <v>217</v>
      </c>
      <c r="J489" s="330" t="s">
        <v>196</v>
      </c>
      <c r="K489" s="176" t="s">
        <v>218</v>
      </c>
      <c r="L489" s="176" t="s">
        <v>1182</v>
      </c>
      <c r="M489" s="327" t="s">
        <v>1480</v>
      </c>
      <c r="N489" s="55">
        <v>19.23</v>
      </c>
      <c r="O489" s="55">
        <f t="shared" si="258"/>
        <v>19.23</v>
      </c>
      <c r="P489" s="55">
        <f t="shared" si="258"/>
        <v>19.23</v>
      </c>
      <c r="Q489" s="55">
        <f t="shared" si="258"/>
        <v>19.23</v>
      </c>
      <c r="R489" s="55">
        <f>19.23+0.7</f>
        <v>19.93</v>
      </c>
      <c r="S489" s="55">
        <f t="shared" si="266"/>
        <v>19.93</v>
      </c>
      <c r="T489" s="55">
        <f t="shared" si="264"/>
        <v>19.93</v>
      </c>
      <c r="U489" s="55">
        <f t="shared" si="264"/>
        <v>19.93</v>
      </c>
      <c r="V489" s="55">
        <f t="shared" si="264"/>
        <v>19.93</v>
      </c>
      <c r="W489" s="55">
        <f t="shared" si="264"/>
        <v>19.93</v>
      </c>
      <c r="X489" s="55">
        <f t="shared" si="265"/>
        <v>19.93</v>
      </c>
      <c r="Y489" s="55">
        <f t="shared" si="265"/>
        <v>19.93</v>
      </c>
      <c r="Z489" s="147">
        <v>1.6</v>
      </c>
      <c r="AA489" s="147">
        <f t="shared" si="260"/>
        <v>1.6</v>
      </c>
      <c r="AB489" s="147">
        <f t="shared" si="260"/>
        <v>1.6</v>
      </c>
      <c r="AC489" s="147">
        <f t="shared" si="260"/>
        <v>1.6</v>
      </c>
      <c r="AD489" s="147">
        <f t="shared" si="260"/>
        <v>1.6</v>
      </c>
      <c r="AE489" s="147">
        <f t="shared" si="261"/>
        <v>1.6</v>
      </c>
      <c r="AF489" s="147">
        <f t="shared" si="261"/>
        <v>1.6</v>
      </c>
      <c r="AG489" s="147">
        <f t="shared" si="261"/>
        <v>1.6</v>
      </c>
      <c r="AH489" s="147">
        <f t="shared" si="261"/>
        <v>1.6</v>
      </c>
      <c r="AI489" s="147">
        <f t="shared" si="262"/>
        <v>1.6</v>
      </c>
      <c r="AJ489" s="147">
        <f t="shared" si="262"/>
        <v>1.6</v>
      </c>
      <c r="AK489" s="147">
        <f t="shared" si="262"/>
        <v>1.6</v>
      </c>
      <c r="AL489" s="420">
        <v>0</v>
      </c>
      <c r="AM489" s="431">
        <f t="shared" si="236"/>
        <v>0</v>
      </c>
      <c r="AN489" s="385">
        <v>0</v>
      </c>
      <c r="AO489" s="237">
        <f t="shared" si="267"/>
        <v>0</v>
      </c>
      <c r="AP489" s="96">
        <v>0</v>
      </c>
      <c r="AQ489" s="431">
        <f t="shared" si="248"/>
        <v>0</v>
      </c>
      <c r="AR489" s="420">
        <v>0</v>
      </c>
      <c r="AS489" s="431">
        <f t="shared" si="249"/>
        <v>0</v>
      </c>
      <c r="AT489" s="385">
        <v>0</v>
      </c>
      <c r="AU489" s="431">
        <f t="shared" si="250"/>
        <v>0</v>
      </c>
      <c r="AV489" s="386">
        <v>0</v>
      </c>
      <c r="AW489" s="431">
        <f t="shared" si="251"/>
        <v>0</v>
      </c>
      <c r="AX489" s="386">
        <v>0</v>
      </c>
      <c r="AY489" s="431">
        <f t="shared" si="252"/>
        <v>0</v>
      </c>
      <c r="AZ489" s="386">
        <v>0</v>
      </c>
      <c r="BA489" s="431">
        <f t="shared" si="253"/>
        <v>0</v>
      </c>
      <c r="BB489" s="385">
        <v>0</v>
      </c>
      <c r="BC489" s="431">
        <f t="shared" si="254"/>
        <v>0</v>
      </c>
      <c r="BD489" s="386">
        <v>0</v>
      </c>
      <c r="BE489" s="431">
        <f t="shared" si="255"/>
        <v>0</v>
      </c>
      <c r="BF489" s="386">
        <v>0</v>
      </c>
      <c r="BG489" s="431">
        <f t="shared" si="256"/>
        <v>0</v>
      </c>
      <c r="BH489" s="385">
        <v>0</v>
      </c>
      <c r="BI489" s="445">
        <f t="shared" si="257"/>
        <v>0</v>
      </c>
      <c r="BJ489" s="77" t="s">
        <v>1900</v>
      </c>
      <c r="BK489" s="306"/>
      <c r="BL489" s="599"/>
      <c r="BM489" s="306" t="str">
        <f t="shared" si="263"/>
        <v>P10220-BL1</v>
      </c>
    </row>
    <row r="490" spans="1:65" ht="14.25" customHeight="1">
      <c r="A490" s="493" t="s">
        <v>1623</v>
      </c>
      <c r="B490" s="130" t="s">
        <v>1422</v>
      </c>
      <c r="C490" s="544" t="s">
        <v>87</v>
      </c>
      <c r="D490" s="549" t="s">
        <v>161</v>
      </c>
      <c r="E490" s="550" t="s">
        <v>1910</v>
      </c>
      <c r="F490" s="970"/>
      <c r="G490" s="214">
        <v>2022</v>
      </c>
      <c r="H490" s="176" t="s">
        <v>1911</v>
      </c>
      <c r="I490" s="176" t="s">
        <v>217</v>
      </c>
      <c r="J490" s="330" t="s">
        <v>196</v>
      </c>
      <c r="K490" s="176" t="s">
        <v>218</v>
      </c>
      <c r="L490" s="176" t="s">
        <v>1221</v>
      </c>
      <c r="M490" s="327" t="s">
        <v>1461</v>
      </c>
      <c r="N490" s="55">
        <v>13.72</v>
      </c>
      <c r="O490" s="55">
        <f t="shared" si="258"/>
        <v>13.72</v>
      </c>
      <c r="P490" s="55">
        <f t="shared" si="258"/>
        <v>13.72</v>
      </c>
      <c r="Q490" s="55">
        <f t="shared" si="258"/>
        <v>13.72</v>
      </c>
      <c r="R490" s="55">
        <v>13.72</v>
      </c>
      <c r="S490" s="55">
        <f t="shared" si="266"/>
        <v>13.72</v>
      </c>
      <c r="T490" s="55">
        <f t="shared" si="264"/>
        <v>13.72</v>
      </c>
      <c r="U490" s="55">
        <f t="shared" si="264"/>
        <v>13.72</v>
      </c>
      <c r="V490" s="55">
        <f t="shared" si="264"/>
        <v>13.72</v>
      </c>
      <c r="W490" s="55">
        <f t="shared" si="264"/>
        <v>13.72</v>
      </c>
      <c r="X490" s="55">
        <f t="shared" si="265"/>
        <v>13.72</v>
      </c>
      <c r="Y490" s="55">
        <f t="shared" si="265"/>
        <v>13.72</v>
      </c>
      <c r="Z490" s="147">
        <v>2.63</v>
      </c>
      <c r="AA490" s="147">
        <f t="shared" si="260"/>
        <v>2.63</v>
      </c>
      <c r="AB490" s="147">
        <f t="shared" si="260"/>
        <v>2.63</v>
      </c>
      <c r="AC490" s="147">
        <f t="shared" si="260"/>
        <v>2.63</v>
      </c>
      <c r="AD490" s="147">
        <f t="shared" si="260"/>
        <v>2.63</v>
      </c>
      <c r="AE490" s="147">
        <f t="shared" si="261"/>
        <v>2.63</v>
      </c>
      <c r="AF490" s="147">
        <f t="shared" si="261"/>
        <v>2.63</v>
      </c>
      <c r="AG490" s="147">
        <f t="shared" si="261"/>
        <v>2.63</v>
      </c>
      <c r="AH490" s="147">
        <f t="shared" si="261"/>
        <v>2.63</v>
      </c>
      <c r="AI490" s="147">
        <f t="shared" si="262"/>
        <v>2.63</v>
      </c>
      <c r="AJ490" s="147">
        <f t="shared" si="262"/>
        <v>2.63</v>
      </c>
      <c r="AK490" s="147">
        <f t="shared" si="262"/>
        <v>2.63</v>
      </c>
      <c r="AL490" s="420">
        <v>0</v>
      </c>
      <c r="AM490" s="431">
        <f t="shared" si="236"/>
        <v>0</v>
      </c>
      <c r="AN490" s="385">
        <v>0</v>
      </c>
      <c r="AO490" s="237">
        <f t="shared" si="267"/>
        <v>0</v>
      </c>
      <c r="AP490" s="96">
        <v>0</v>
      </c>
      <c r="AQ490" s="431">
        <f t="shared" si="248"/>
        <v>0</v>
      </c>
      <c r="AR490" s="420">
        <v>0</v>
      </c>
      <c r="AS490" s="431">
        <f t="shared" si="249"/>
        <v>0</v>
      </c>
      <c r="AT490" s="385">
        <v>0</v>
      </c>
      <c r="AU490" s="431">
        <f t="shared" si="250"/>
        <v>0</v>
      </c>
      <c r="AV490" s="386">
        <v>0</v>
      </c>
      <c r="AW490" s="431">
        <f t="shared" si="251"/>
        <v>0</v>
      </c>
      <c r="AX490" s="386">
        <v>0</v>
      </c>
      <c r="AY490" s="431">
        <f t="shared" si="252"/>
        <v>0</v>
      </c>
      <c r="AZ490" s="386">
        <v>0</v>
      </c>
      <c r="BA490" s="431">
        <f t="shared" si="253"/>
        <v>0</v>
      </c>
      <c r="BB490" s="385">
        <v>0</v>
      </c>
      <c r="BC490" s="431">
        <f t="shared" si="254"/>
        <v>0</v>
      </c>
      <c r="BD490" s="386">
        <v>0</v>
      </c>
      <c r="BE490" s="431">
        <f t="shared" si="255"/>
        <v>0</v>
      </c>
      <c r="BF490" s="386">
        <v>0</v>
      </c>
      <c r="BG490" s="431">
        <f t="shared" si="256"/>
        <v>0</v>
      </c>
      <c r="BH490" s="385">
        <v>0</v>
      </c>
      <c r="BI490" s="445">
        <f t="shared" si="257"/>
        <v>0</v>
      </c>
      <c r="BJ490" s="77" t="s">
        <v>219</v>
      </c>
      <c r="BK490" s="306"/>
      <c r="BL490" s="599"/>
      <c r="BM490" s="306" t="str">
        <f t="shared" si="263"/>
        <v>N00541-xx1</v>
      </c>
    </row>
    <row r="491" spans="1:65" ht="14.25" customHeight="1">
      <c r="A491" s="498" t="s">
        <v>1623</v>
      </c>
      <c r="B491" s="130" t="s">
        <v>1422</v>
      </c>
      <c r="C491" s="544" t="s">
        <v>87</v>
      </c>
      <c r="D491" s="549" t="s">
        <v>161</v>
      </c>
      <c r="E491" s="550" t="s">
        <v>194</v>
      </c>
      <c r="F491" s="970"/>
      <c r="G491" s="214">
        <v>2022</v>
      </c>
      <c r="H491" s="176" t="s">
        <v>1911</v>
      </c>
      <c r="I491" s="176" t="s">
        <v>217</v>
      </c>
      <c r="J491" s="330" t="s">
        <v>196</v>
      </c>
      <c r="K491" s="176" t="s">
        <v>218</v>
      </c>
      <c r="L491" s="176" t="s">
        <v>1221</v>
      </c>
      <c r="M491" s="327" t="s">
        <v>1461</v>
      </c>
      <c r="N491" s="55">
        <v>12.6</v>
      </c>
      <c r="O491" s="55">
        <f t="shared" si="258"/>
        <v>12.6</v>
      </c>
      <c r="P491" s="55">
        <f t="shared" si="258"/>
        <v>12.6</v>
      </c>
      <c r="Q491" s="55">
        <f t="shared" si="258"/>
        <v>12.6</v>
      </c>
      <c r="R491" s="55">
        <v>12.6</v>
      </c>
      <c r="S491" s="55">
        <f t="shared" si="266"/>
        <v>12.6</v>
      </c>
      <c r="T491" s="55">
        <f t="shared" si="264"/>
        <v>12.6</v>
      </c>
      <c r="U491" s="55">
        <f t="shared" si="264"/>
        <v>12.6</v>
      </c>
      <c r="V491" s="55">
        <f t="shared" si="264"/>
        <v>12.6</v>
      </c>
      <c r="W491" s="55">
        <f t="shared" si="264"/>
        <v>12.6</v>
      </c>
      <c r="X491" s="55">
        <f t="shared" si="265"/>
        <v>12.6</v>
      </c>
      <c r="Y491" s="55">
        <f t="shared" si="265"/>
        <v>12.6</v>
      </c>
      <c r="Z491" s="147">
        <v>1.36</v>
      </c>
      <c r="AA491" s="147">
        <f t="shared" si="260"/>
        <v>1.36</v>
      </c>
      <c r="AB491" s="147">
        <f t="shared" si="260"/>
        <v>1.36</v>
      </c>
      <c r="AC491" s="147">
        <f t="shared" si="260"/>
        <v>1.36</v>
      </c>
      <c r="AD491" s="147">
        <f t="shared" si="260"/>
        <v>1.36</v>
      </c>
      <c r="AE491" s="147">
        <f t="shared" si="261"/>
        <v>1.36</v>
      </c>
      <c r="AF491" s="147">
        <f t="shared" si="261"/>
        <v>1.36</v>
      </c>
      <c r="AG491" s="147">
        <f t="shared" si="261"/>
        <v>1.36</v>
      </c>
      <c r="AH491" s="147">
        <f t="shared" si="261"/>
        <v>1.36</v>
      </c>
      <c r="AI491" s="147">
        <f t="shared" si="262"/>
        <v>1.36</v>
      </c>
      <c r="AJ491" s="147">
        <f t="shared" si="262"/>
        <v>1.36</v>
      </c>
      <c r="AK491" s="147">
        <f t="shared" si="262"/>
        <v>1.36</v>
      </c>
      <c r="AL491" s="420">
        <v>0</v>
      </c>
      <c r="AM491" s="431">
        <f t="shared" si="236"/>
        <v>0</v>
      </c>
      <c r="AN491" s="385">
        <v>0</v>
      </c>
      <c r="AO491" s="237">
        <f t="shared" si="267"/>
        <v>0</v>
      </c>
      <c r="AP491" s="96">
        <v>0</v>
      </c>
      <c r="AQ491" s="431">
        <f t="shared" si="248"/>
        <v>0</v>
      </c>
      <c r="AR491" s="420">
        <v>0</v>
      </c>
      <c r="AS491" s="431">
        <f t="shared" si="249"/>
        <v>0</v>
      </c>
      <c r="AT491" s="385">
        <v>0</v>
      </c>
      <c r="AU491" s="431">
        <f t="shared" si="250"/>
        <v>0</v>
      </c>
      <c r="AV491" s="386">
        <v>0</v>
      </c>
      <c r="AW491" s="431">
        <f t="shared" si="251"/>
        <v>0</v>
      </c>
      <c r="AX491" s="386">
        <v>0</v>
      </c>
      <c r="AY491" s="431">
        <f t="shared" si="252"/>
        <v>0</v>
      </c>
      <c r="AZ491" s="386">
        <v>0</v>
      </c>
      <c r="BA491" s="431">
        <f t="shared" si="253"/>
        <v>0</v>
      </c>
      <c r="BB491" s="385">
        <v>0</v>
      </c>
      <c r="BC491" s="431">
        <f t="shared" si="254"/>
        <v>0</v>
      </c>
      <c r="BD491" s="386">
        <v>0</v>
      </c>
      <c r="BE491" s="431">
        <f t="shared" si="255"/>
        <v>0</v>
      </c>
      <c r="BF491" s="386">
        <v>0</v>
      </c>
      <c r="BG491" s="431">
        <f t="shared" si="256"/>
        <v>0</v>
      </c>
      <c r="BH491" s="385">
        <v>0</v>
      </c>
      <c r="BI491" s="445">
        <f t="shared" si="257"/>
        <v>0</v>
      </c>
      <c r="BJ491" s="77" t="s">
        <v>529</v>
      </c>
      <c r="BK491" s="306"/>
      <c r="BL491" s="599"/>
      <c r="BM491" s="306" t="str">
        <f t="shared" si="263"/>
        <v>N21809-xx1</v>
      </c>
    </row>
    <row r="492" spans="1:65" ht="14.25" customHeight="1">
      <c r="A492" s="493" t="s">
        <v>1623</v>
      </c>
      <c r="B492" s="130" t="s">
        <v>1422</v>
      </c>
      <c r="C492" s="544" t="s">
        <v>87</v>
      </c>
      <c r="D492" s="549" t="s">
        <v>161</v>
      </c>
      <c r="E492" s="550" t="s">
        <v>194</v>
      </c>
      <c r="F492" s="970"/>
      <c r="G492" s="214">
        <v>2022</v>
      </c>
      <c r="H492" s="176" t="s">
        <v>1911</v>
      </c>
      <c r="I492" s="176" t="s">
        <v>217</v>
      </c>
      <c r="J492" s="330" t="s">
        <v>196</v>
      </c>
      <c r="K492" s="176" t="s">
        <v>218</v>
      </c>
      <c r="L492" s="176" t="s">
        <v>1221</v>
      </c>
      <c r="M492" s="327" t="s">
        <v>1461</v>
      </c>
      <c r="N492" s="55">
        <v>13.05</v>
      </c>
      <c r="O492" s="55">
        <f t="shared" si="258"/>
        <v>13.05</v>
      </c>
      <c r="P492" s="55">
        <f t="shared" si="258"/>
        <v>13.05</v>
      </c>
      <c r="Q492" s="55">
        <f t="shared" si="258"/>
        <v>13.05</v>
      </c>
      <c r="R492" s="55">
        <v>13.05</v>
      </c>
      <c r="S492" s="55">
        <f t="shared" si="266"/>
        <v>13.05</v>
      </c>
      <c r="T492" s="55">
        <f t="shared" si="264"/>
        <v>13.05</v>
      </c>
      <c r="U492" s="55">
        <f t="shared" si="264"/>
        <v>13.05</v>
      </c>
      <c r="V492" s="55">
        <f t="shared" si="264"/>
        <v>13.05</v>
      </c>
      <c r="W492" s="55">
        <f t="shared" si="264"/>
        <v>13.05</v>
      </c>
      <c r="X492" s="55">
        <f t="shared" si="265"/>
        <v>13.05</v>
      </c>
      <c r="Y492" s="55">
        <f t="shared" si="265"/>
        <v>13.05</v>
      </c>
      <c r="Z492" s="147">
        <v>1.34</v>
      </c>
      <c r="AA492" s="147">
        <f t="shared" si="260"/>
        <v>1.34</v>
      </c>
      <c r="AB492" s="147">
        <f t="shared" si="260"/>
        <v>1.34</v>
      </c>
      <c r="AC492" s="147">
        <f t="shared" si="260"/>
        <v>1.34</v>
      </c>
      <c r="AD492" s="147">
        <f t="shared" si="260"/>
        <v>1.34</v>
      </c>
      <c r="AE492" s="147">
        <f t="shared" si="261"/>
        <v>1.34</v>
      </c>
      <c r="AF492" s="147">
        <f t="shared" si="261"/>
        <v>1.34</v>
      </c>
      <c r="AG492" s="147">
        <f t="shared" si="261"/>
        <v>1.34</v>
      </c>
      <c r="AH492" s="147">
        <f t="shared" si="261"/>
        <v>1.34</v>
      </c>
      <c r="AI492" s="147">
        <f t="shared" si="262"/>
        <v>1.34</v>
      </c>
      <c r="AJ492" s="147">
        <f t="shared" si="262"/>
        <v>1.34</v>
      </c>
      <c r="AK492" s="147">
        <f t="shared" si="262"/>
        <v>1.34</v>
      </c>
      <c r="AL492" s="420">
        <v>0</v>
      </c>
      <c r="AM492" s="431">
        <f t="shared" si="236"/>
        <v>0</v>
      </c>
      <c r="AN492" s="385">
        <v>0</v>
      </c>
      <c r="AO492" s="237">
        <f t="shared" si="267"/>
        <v>0</v>
      </c>
      <c r="AP492" s="96">
        <v>0</v>
      </c>
      <c r="AQ492" s="431">
        <f t="shared" si="248"/>
        <v>0</v>
      </c>
      <c r="AR492" s="420">
        <v>0</v>
      </c>
      <c r="AS492" s="431">
        <f t="shared" si="249"/>
        <v>0</v>
      </c>
      <c r="AT492" s="385">
        <v>0</v>
      </c>
      <c r="AU492" s="431">
        <f t="shared" si="250"/>
        <v>0</v>
      </c>
      <c r="AV492" s="386">
        <v>0</v>
      </c>
      <c r="AW492" s="431">
        <f t="shared" si="251"/>
        <v>0</v>
      </c>
      <c r="AX492" s="386">
        <v>0</v>
      </c>
      <c r="AY492" s="431">
        <f t="shared" si="252"/>
        <v>0</v>
      </c>
      <c r="AZ492" s="386">
        <v>0</v>
      </c>
      <c r="BA492" s="431">
        <f t="shared" si="253"/>
        <v>0</v>
      </c>
      <c r="BB492" s="385">
        <v>0</v>
      </c>
      <c r="BC492" s="431">
        <f t="shared" si="254"/>
        <v>0</v>
      </c>
      <c r="BD492" s="386">
        <v>0</v>
      </c>
      <c r="BE492" s="431">
        <f t="shared" si="255"/>
        <v>0</v>
      </c>
      <c r="BF492" s="386">
        <v>0</v>
      </c>
      <c r="BG492" s="431">
        <f t="shared" si="256"/>
        <v>0</v>
      </c>
      <c r="BH492" s="385">
        <v>0</v>
      </c>
      <c r="BI492" s="445">
        <f t="shared" si="257"/>
        <v>0</v>
      </c>
      <c r="BJ492" s="77" t="s">
        <v>1912</v>
      </c>
      <c r="BK492" s="306"/>
      <c r="BL492" s="599"/>
      <c r="BM492" s="306" t="str">
        <f t="shared" si="263"/>
        <v>N51138-xx1</v>
      </c>
    </row>
    <row r="493" spans="1:65" ht="14.25" customHeight="1">
      <c r="A493" s="498" t="s">
        <v>1623</v>
      </c>
      <c r="B493" s="130" t="s">
        <v>1422</v>
      </c>
      <c r="C493" s="544" t="s">
        <v>87</v>
      </c>
      <c r="D493" s="549" t="s">
        <v>161</v>
      </c>
      <c r="E493" s="550" t="s">
        <v>194</v>
      </c>
      <c r="F493" s="970"/>
      <c r="G493" s="214">
        <v>2024</v>
      </c>
      <c r="H493" s="176" t="s">
        <v>1911</v>
      </c>
      <c r="I493" s="176" t="s">
        <v>217</v>
      </c>
      <c r="J493" s="330" t="s">
        <v>196</v>
      </c>
      <c r="K493" s="176" t="s">
        <v>218</v>
      </c>
      <c r="L493" s="176" t="s">
        <v>1221</v>
      </c>
      <c r="M493" s="327" t="s">
        <v>1461</v>
      </c>
      <c r="N493" s="55">
        <v>14.27</v>
      </c>
      <c r="O493" s="55">
        <f t="shared" si="258"/>
        <v>14.27</v>
      </c>
      <c r="P493" s="55">
        <f t="shared" si="258"/>
        <v>14.27</v>
      </c>
      <c r="Q493" s="904">
        <v>12.65</v>
      </c>
      <c r="R493" s="939">
        <f>12.65+0.7</f>
        <v>13.35</v>
      </c>
      <c r="S493" s="904">
        <f t="shared" si="266"/>
        <v>13.35</v>
      </c>
      <c r="T493" s="904">
        <f t="shared" si="264"/>
        <v>13.35</v>
      </c>
      <c r="U493" s="904">
        <f t="shared" si="264"/>
        <v>13.35</v>
      </c>
      <c r="V493" s="904">
        <f t="shared" si="264"/>
        <v>13.35</v>
      </c>
      <c r="W493" s="904">
        <f t="shared" si="264"/>
        <v>13.35</v>
      </c>
      <c r="X493" s="904">
        <f t="shared" si="265"/>
        <v>13.35</v>
      </c>
      <c r="Y493" s="904">
        <f t="shared" si="265"/>
        <v>13.35</v>
      </c>
      <c r="Z493" s="147">
        <v>2.66</v>
      </c>
      <c r="AA493" s="147">
        <f t="shared" si="260"/>
        <v>2.66</v>
      </c>
      <c r="AB493" s="147">
        <f t="shared" si="260"/>
        <v>2.66</v>
      </c>
      <c r="AC493" s="905">
        <v>1.0400000000000009</v>
      </c>
      <c r="AD493" s="905">
        <f t="shared" si="260"/>
        <v>1.0400000000000009</v>
      </c>
      <c r="AE493" s="905">
        <f t="shared" si="261"/>
        <v>1.0400000000000009</v>
      </c>
      <c r="AF493" s="905">
        <f t="shared" si="261"/>
        <v>1.0400000000000009</v>
      </c>
      <c r="AG493" s="905">
        <f t="shared" si="261"/>
        <v>1.0400000000000009</v>
      </c>
      <c r="AH493" s="905">
        <f t="shared" si="261"/>
        <v>1.0400000000000009</v>
      </c>
      <c r="AI493" s="905">
        <f t="shared" si="262"/>
        <v>1.0400000000000009</v>
      </c>
      <c r="AJ493" s="905">
        <f t="shared" si="262"/>
        <v>1.0400000000000009</v>
      </c>
      <c r="AK493" s="905">
        <f t="shared" si="262"/>
        <v>1.0400000000000009</v>
      </c>
      <c r="AL493" s="420">
        <v>14892</v>
      </c>
      <c r="AM493" s="431">
        <f t="shared" si="236"/>
        <v>39612.720000000001</v>
      </c>
      <c r="AN493" s="385">
        <v>8832</v>
      </c>
      <c r="AO493" s="237">
        <f t="shared" si="267"/>
        <v>23493.120000000003</v>
      </c>
      <c r="AP493" s="96">
        <v>6144</v>
      </c>
      <c r="AQ493" s="431">
        <f t="shared" si="248"/>
        <v>16343.04</v>
      </c>
      <c r="AR493" s="420">
        <v>1164</v>
      </c>
      <c r="AS493" s="431">
        <f t="shared" si="249"/>
        <v>1210.5600000000011</v>
      </c>
      <c r="AT493" s="385">
        <v>3108</v>
      </c>
      <c r="AU493" s="431">
        <f t="shared" si="250"/>
        <v>3232.3200000000029</v>
      </c>
      <c r="AV493" s="386">
        <v>20000</v>
      </c>
      <c r="AW493" s="431">
        <f t="shared" si="251"/>
        <v>20800.000000000018</v>
      </c>
      <c r="AX493" s="386">
        <v>5000</v>
      </c>
      <c r="AY493" s="431">
        <f t="shared" si="252"/>
        <v>5200.0000000000045</v>
      </c>
      <c r="AZ493" s="386">
        <v>5000</v>
      </c>
      <c r="BA493" s="431">
        <f t="shared" si="253"/>
        <v>5200.0000000000045</v>
      </c>
      <c r="BB493" s="385">
        <v>5000</v>
      </c>
      <c r="BC493" s="431">
        <f t="shared" si="254"/>
        <v>5200.0000000000045</v>
      </c>
      <c r="BD493" s="386">
        <v>0</v>
      </c>
      <c r="BE493" s="431">
        <f t="shared" si="255"/>
        <v>0</v>
      </c>
      <c r="BF493" s="386">
        <v>0</v>
      </c>
      <c r="BG493" s="431">
        <f t="shared" si="256"/>
        <v>0</v>
      </c>
      <c r="BH493" s="385">
        <v>0</v>
      </c>
      <c r="BI493" s="445">
        <f t="shared" si="257"/>
        <v>0</v>
      </c>
      <c r="BJ493" s="77" t="s">
        <v>1913</v>
      </c>
      <c r="BK493" s="306"/>
      <c r="BL493" s="599"/>
      <c r="BM493" s="306" t="str">
        <f t="shared" si="263"/>
        <v>P09801-xx1</v>
      </c>
    </row>
    <row r="494" spans="1:65" ht="14.25" customHeight="1">
      <c r="A494" s="493" t="s">
        <v>1623</v>
      </c>
      <c r="B494" s="130" t="s">
        <v>1422</v>
      </c>
      <c r="C494" s="544" t="s">
        <v>87</v>
      </c>
      <c r="D494" s="549" t="s">
        <v>161</v>
      </c>
      <c r="E494" s="550" t="s">
        <v>194</v>
      </c>
      <c r="F494" s="970"/>
      <c r="G494" s="214">
        <v>2022</v>
      </c>
      <c r="H494" s="176" t="s">
        <v>1911</v>
      </c>
      <c r="I494" s="176" t="s">
        <v>217</v>
      </c>
      <c r="J494" s="330" t="s">
        <v>196</v>
      </c>
      <c r="K494" s="176" t="s">
        <v>221</v>
      </c>
      <c r="L494" s="176" t="s">
        <v>1221</v>
      </c>
      <c r="M494" s="327" t="s">
        <v>1461</v>
      </c>
      <c r="N494" s="55">
        <v>13.92</v>
      </c>
      <c r="O494" s="55">
        <f t="shared" si="258"/>
        <v>13.92</v>
      </c>
      <c r="P494" s="55">
        <f t="shared" si="258"/>
        <v>13.92</v>
      </c>
      <c r="Q494" s="55">
        <f t="shared" si="258"/>
        <v>13.92</v>
      </c>
      <c r="R494" s="55">
        <v>13.92</v>
      </c>
      <c r="S494" s="55">
        <f t="shared" si="266"/>
        <v>13.92</v>
      </c>
      <c r="T494" s="55">
        <f t="shared" si="264"/>
        <v>13.92</v>
      </c>
      <c r="U494" s="55">
        <f t="shared" si="264"/>
        <v>13.92</v>
      </c>
      <c r="V494" s="55">
        <f t="shared" si="264"/>
        <v>13.92</v>
      </c>
      <c r="W494" s="55">
        <f t="shared" si="264"/>
        <v>13.92</v>
      </c>
      <c r="X494" s="55">
        <f t="shared" si="265"/>
        <v>13.92</v>
      </c>
      <c r="Y494" s="55">
        <f t="shared" si="265"/>
        <v>13.92</v>
      </c>
      <c r="Z494" s="147">
        <v>2.67</v>
      </c>
      <c r="AA494" s="147">
        <f t="shared" si="260"/>
        <v>2.67</v>
      </c>
      <c r="AB494" s="147">
        <f t="shared" si="260"/>
        <v>2.67</v>
      </c>
      <c r="AC494" s="147">
        <f t="shared" si="260"/>
        <v>2.67</v>
      </c>
      <c r="AD494" s="147">
        <f t="shared" si="260"/>
        <v>2.67</v>
      </c>
      <c r="AE494" s="147">
        <f t="shared" si="261"/>
        <v>2.67</v>
      </c>
      <c r="AF494" s="147">
        <f t="shared" si="261"/>
        <v>2.67</v>
      </c>
      <c r="AG494" s="147">
        <f t="shared" si="261"/>
        <v>2.67</v>
      </c>
      <c r="AH494" s="147">
        <f t="shared" si="261"/>
        <v>2.67</v>
      </c>
      <c r="AI494" s="147">
        <f t="shared" si="262"/>
        <v>2.67</v>
      </c>
      <c r="AJ494" s="147">
        <f t="shared" si="262"/>
        <v>2.67</v>
      </c>
      <c r="AK494" s="147">
        <f t="shared" si="262"/>
        <v>2.67</v>
      </c>
      <c r="AL494" s="420">
        <v>0</v>
      </c>
      <c r="AM494" s="431">
        <f t="shared" ref="AM494:AM556" si="268">Z494*AL494</f>
        <v>0</v>
      </c>
      <c r="AN494" s="385">
        <v>0</v>
      </c>
      <c r="AO494" s="237">
        <f t="shared" si="267"/>
        <v>0</v>
      </c>
      <c r="AP494" s="96">
        <v>0</v>
      </c>
      <c r="AQ494" s="431">
        <f t="shared" si="248"/>
        <v>0</v>
      </c>
      <c r="AR494" s="420">
        <v>0</v>
      </c>
      <c r="AS494" s="431">
        <f t="shared" si="249"/>
        <v>0</v>
      </c>
      <c r="AT494" s="385">
        <v>0</v>
      </c>
      <c r="AU494" s="431">
        <f t="shared" si="250"/>
        <v>0</v>
      </c>
      <c r="AV494" s="386">
        <v>0</v>
      </c>
      <c r="AW494" s="431">
        <f t="shared" si="251"/>
        <v>0</v>
      </c>
      <c r="AX494" s="386">
        <v>0</v>
      </c>
      <c r="AY494" s="431">
        <f t="shared" si="252"/>
        <v>0</v>
      </c>
      <c r="AZ494" s="386">
        <v>0</v>
      </c>
      <c r="BA494" s="431">
        <f t="shared" si="253"/>
        <v>0</v>
      </c>
      <c r="BB494" s="385">
        <v>0</v>
      </c>
      <c r="BC494" s="431">
        <f t="shared" si="254"/>
        <v>0</v>
      </c>
      <c r="BD494" s="386">
        <v>0</v>
      </c>
      <c r="BE494" s="431">
        <f t="shared" si="255"/>
        <v>0</v>
      </c>
      <c r="BF494" s="386">
        <v>0</v>
      </c>
      <c r="BG494" s="431">
        <f t="shared" si="256"/>
        <v>0</v>
      </c>
      <c r="BH494" s="385">
        <v>0</v>
      </c>
      <c r="BI494" s="445">
        <f t="shared" si="257"/>
        <v>0</v>
      </c>
      <c r="BJ494" s="77" t="s">
        <v>222</v>
      </c>
      <c r="BK494" s="306"/>
      <c r="BL494" s="599"/>
      <c r="BM494" s="306" t="str">
        <f t="shared" si="263"/>
        <v>N00542-xx1</v>
      </c>
    </row>
    <row r="495" spans="1:65" ht="14.25" customHeight="1">
      <c r="A495" s="498" t="s">
        <v>1623</v>
      </c>
      <c r="B495" s="130" t="s">
        <v>1422</v>
      </c>
      <c r="C495" s="544" t="s">
        <v>87</v>
      </c>
      <c r="D495" s="549" t="s">
        <v>161</v>
      </c>
      <c r="E495" s="550" t="s">
        <v>194</v>
      </c>
      <c r="F495" s="970"/>
      <c r="G495" s="214">
        <v>2022</v>
      </c>
      <c r="H495" s="176" t="s">
        <v>1911</v>
      </c>
      <c r="I495" s="176" t="s">
        <v>217</v>
      </c>
      <c r="J495" s="330" t="s">
        <v>196</v>
      </c>
      <c r="K495" s="176" t="s">
        <v>221</v>
      </c>
      <c r="L495" s="176" t="s">
        <v>1221</v>
      </c>
      <c r="M495" s="327" t="s">
        <v>1461</v>
      </c>
      <c r="N495" s="55">
        <v>14.07</v>
      </c>
      <c r="O495" s="55">
        <f t="shared" si="258"/>
        <v>14.07</v>
      </c>
      <c r="P495" s="55">
        <f t="shared" si="258"/>
        <v>14.07</v>
      </c>
      <c r="Q495" s="55">
        <f t="shared" si="258"/>
        <v>14.07</v>
      </c>
      <c r="R495" s="55">
        <v>14.07</v>
      </c>
      <c r="S495" s="55">
        <f t="shared" si="266"/>
        <v>14.07</v>
      </c>
      <c r="T495" s="55">
        <f t="shared" si="264"/>
        <v>14.07</v>
      </c>
      <c r="U495" s="55">
        <f t="shared" si="264"/>
        <v>14.07</v>
      </c>
      <c r="V495" s="55">
        <f t="shared" si="264"/>
        <v>14.07</v>
      </c>
      <c r="W495" s="55">
        <f t="shared" si="264"/>
        <v>14.07</v>
      </c>
      <c r="X495" s="55">
        <f t="shared" si="265"/>
        <v>14.07</v>
      </c>
      <c r="Y495" s="55">
        <f t="shared" si="265"/>
        <v>14.07</v>
      </c>
      <c r="Z495" s="147">
        <v>2.68</v>
      </c>
      <c r="AA495" s="147">
        <f t="shared" si="260"/>
        <v>2.68</v>
      </c>
      <c r="AB495" s="147">
        <f t="shared" si="260"/>
        <v>2.68</v>
      </c>
      <c r="AC495" s="147">
        <f t="shared" si="260"/>
        <v>2.68</v>
      </c>
      <c r="AD495" s="147">
        <f t="shared" si="260"/>
        <v>2.68</v>
      </c>
      <c r="AE495" s="147">
        <f t="shared" si="261"/>
        <v>2.68</v>
      </c>
      <c r="AF495" s="147">
        <f t="shared" si="261"/>
        <v>2.68</v>
      </c>
      <c r="AG495" s="147">
        <f t="shared" si="261"/>
        <v>2.68</v>
      </c>
      <c r="AH495" s="147">
        <f t="shared" si="261"/>
        <v>2.68</v>
      </c>
      <c r="AI495" s="147">
        <f t="shared" si="262"/>
        <v>2.68</v>
      </c>
      <c r="AJ495" s="147">
        <f t="shared" si="262"/>
        <v>2.68</v>
      </c>
      <c r="AK495" s="147">
        <f t="shared" si="262"/>
        <v>2.68</v>
      </c>
      <c r="AL495" s="420">
        <v>0</v>
      </c>
      <c r="AM495" s="431">
        <f t="shared" si="268"/>
        <v>0</v>
      </c>
      <c r="AN495" s="385">
        <v>0</v>
      </c>
      <c r="AO495" s="237">
        <f t="shared" si="267"/>
        <v>0</v>
      </c>
      <c r="AP495" s="96">
        <v>0</v>
      </c>
      <c r="AQ495" s="431">
        <f t="shared" si="248"/>
        <v>0</v>
      </c>
      <c r="AR495" s="420">
        <v>0</v>
      </c>
      <c r="AS495" s="431">
        <f t="shared" si="249"/>
        <v>0</v>
      </c>
      <c r="AT495" s="385">
        <v>0</v>
      </c>
      <c r="AU495" s="431">
        <f t="shared" si="250"/>
        <v>0</v>
      </c>
      <c r="AV495" s="386">
        <v>0</v>
      </c>
      <c r="AW495" s="431">
        <f t="shared" si="251"/>
        <v>0</v>
      </c>
      <c r="AX495" s="386">
        <v>0</v>
      </c>
      <c r="AY495" s="431">
        <f t="shared" si="252"/>
        <v>0</v>
      </c>
      <c r="AZ495" s="386">
        <v>0</v>
      </c>
      <c r="BA495" s="431">
        <f t="shared" si="253"/>
        <v>0</v>
      </c>
      <c r="BB495" s="385">
        <v>0</v>
      </c>
      <c r="BC495" s="431">
        <f t="shared" si="254"/>
        <v>0</v>
      </c>
      <c r="BD495" s="386">
        <v>0</v>
      </c>
      <c r="BE495" s="431">
        <f t="shared" si="255"/>
        <v>0</v>
      </c>
      <c r="BF495" s="386">
        <v>0</v>
      </c>
      <c r="BG495" s="431">
        <f t="shared" si="256"/>
        <v>0</v>
      </c>
      <c r="BH495" s="385">
        <v>0</v>
      </c>
      <c r="BI495" s="445">
        <f t="shared" si="257"/>
        <v>0</v>
      </c>
      <c r="BJ495" s="77" t="s">
        <v>532</v>
      </c>
      <c r="BK495" s="306"/>
      <c r="BL495" s="599"/>
      <c r="BM495" s="306" t="str">
        <f t="shared" si="263"/>
        <v>N21810-xx1</v>
      </c>
    </row>
    <row r="496" spans="1:65" ht="14.25" customHeight="1">
      <c r="A496" s="493" t="s">
        <v>1623</v>
      </c>
      <c r="B496" s="130" t="s">
        <v>1422</v>
      </c>
      <c r="C496" s="544" t="s">
        <v>87</v>
      </c>
      <c r="D496" s="549" t="s">
        <v>161</v>
      </c>
      <c r="E496" s="550" t="s">
        <v>194</v>
      </c>
      <c r="F496" s="970"/>
      <c r="G496" s="214">
        <v>2022</v>
      </c>
      <c r="H496" s="176" t="s">
        <v>1911</v>
      </c>
      <c r="I496" s="176" t="s">
        <v>217</v>
      </c>
      <c r="J496" s="330" t="s">
        <v>196</v>
      </c>
      <c r="K496" s="176" t="s">
        <v>221</v>
      </c>
      <c r="L496" s="176" t="s">
        <v>1221</v>
      </c>
      <c r="M496" s="327" t="s">
        <v>1461</v>
      </c>
      <c r="N496" s="55">
        <v>13.23</v>
      </c>
      <c r="O496" s="55">
        <f t="shared" si="258"/>
        <v>13.23</v>
      </c>
      <c r="P496" s="55">
        <f t="shared" si="258"/>
        <v>13.23</v>
      </c>
      <c r="Q496" s="55">
        <f t="shared" si="258"/>
        <v>13.23</v>
      </c>
      <c r="R496" s="55">
        <v>13.23</v>
      </c>
      <c r="S496" s="55">
        <f t="shared" si="266"/>
        <v>13.23</v>
      </c>
      <c r="T496" s="55">
        <f t="shared" si="264"/>
        <v>13.23</v>
      </c>
      <c r="U496" s="55">
        <f t="shared" si="264"/>
        <v>13.23</v>
      </c>
      <c r="V496" s="55">
        <f t="shared" si="264"/>
        <v>13.23</v>
      </c>
      <c r="W496" s="55">
        <f t="shared" si="264"/>
        <v>13.23</v>
      </c>
      <c r="X496" s="55">
        <f t="shared" si="265"/>
        <v>13.23</v>
      </c>
      <c r="Y496" s="55">
        <f t="shared" si="265"/>
        <v>13.23</v>
      </c>
      <c r="Z496" s="147">
        <v>1.35</v>
      </c>
      <c r="AA496" s="147">
        <f t="shared" si="260"/>
        <v>1.35</v>
      </c>
      <c r="AB496" s="147">
        <f t="shared" si="260"/>
        <v>1.35</v>
      </c>
      <c r="AC496" s="147">
        <f t="shared" si="260"/>
        <v>1.35</v>
      </c>
      <c r="AD496" s="147">
        <f t="shared" si="260"/>
        <v>1.35</v>
      </c>
      <c r="AE496" s="147">
        <f t="shared" si="261"/>
        <v>1.35</v>
      </c>
      <c r="AF496" s="147">
        <f t="shared" si="261"/>
        <v>1.35</v>
      </c>
      <c r="AG496" s="147">
        <f t="shared" si="261"/>
        <v>1.35</v>
      </c>
      <c r="AH496" s="147">
        <f t="shared" si="261"/>
        <v>1.35</v>
      </c>
      <c r="AI496" s="147">
        <f t="shared" si="262"/>
        <v>1.35</v>
      </c>
      <c r="AJ496" s="147">
        <f t="shared" si="262"/>
        <v>1.35</v>
      </c>
      <c r="AK496" s="147">
        <f t="shared" si="262"/>
        <v>1.35</v>
      </c>
      <c r="AL496" s="420">
        <v>0</v>
      </c>
      <c r="AM496" s="431">
        <f t="shared" si="268"/>
        <v>0</v>
      </c>
      <c r="AN496" s="385">
        <v>0</v>
      </c>
      <c r="AO496" s="237">
        <f t="shared" si="267"/>
        <v>0</v>
      </c>
      <c r="AP496" s="96">
        <v>0</v>
      </c>
      <c r="AQ496" s="431">
        <f t="shared" si="248"/>
        <v>0</v>
      </c>
      <c r="AR496" s="420">
        <v>0</v>
      </c>
      <c r="AS496" s="431">
        <f t="shared" si="249"/>
        <v>0</v>
      </c>
      <c r="AT496" s="385">
        <v>0</v>
      </c>
      <c r="AU496" s="431">
        <f t="shared" si="250"/>
        <v>0</v>
      </c>
      <c r="AV496" s="386">
        <v>0</v>
      </c>
      <c r="AW496" s="431">
        <f t="shared" si="251"/>
        <v>0</v>
      </c>
      <c r="AX496" s="386">
        <v>0</v>
      </c>
      <c r="AY496" s="431">
        <f t="shared" si="252"/>
        <v>0</v>
      </c>
      <c r="AZ496" s="386">
        <v>0</v>
      </c>
      <c r="BA496" s="431">
        <f t="shared" si="253"/>
        <v>0</v>
      </c>
      <c r="BB496" s="385">
        <v>0</v>
      </c>
      <c r="BC496" s="431">
        <f t="shared" si="254"/>
        <v>0</v>
      </c>
      <c r="BD496" s="386">
        <v>0</v>
      </c>
      <c r="BE496" s="431">
        <f t="shared" si="255"/>
        <v>0</v>
      </c>
      <c r="BF496" s="386">
        <v>0</v>
      </c>
      <c r="BG496" s="431">
        <f t="shared" si="256"/>
        <v>0</v>
      </c>
      <c r="BH496" s="385">
        <v>0</v>
      </c>
      <c r="BI496" s="445">
        <f t="shared" si="257"/>
        <v>0</v>
      </c>
      <c r="BJ496" s="77" t="s">
        <v>533</v>
      </c>
      <c r="BK496" s="306"/>
      <c r="BL496" s="599"/>
      <c r="BM496" s="306" t="str">
        <f t="shared" si="263"/>
        <v>N51137-xx1</v>
      </c>
    </row>
    <row r="497" spans="1:65" ht="14.25" customHeight="1">
      <c r="A497" s="498" t="s">
        <v>1623</v>
      </c>
      <c r="B497" s="130" t="s">
        <v>1422</v>
      </c>
      <c r="C497" s="544" t="s">
        <v>87</v>
      </c>
      <c r="D497" s="549" t="s">
        <v>161</v>
      </c>
      <c r="E497" s="550" t="s">
        <v>194</v>
      </c>
      <c r="F497" s="970"/>
      <c r="G497" s="214">
        <v>2024</v>
      </c>
      <c r="H497" s="176" t="s">
        <v>1911</v>
      </c>
      <c r="I497" s="176" t="s">
        <v>217</v>
      </c>
      <c r="J497" s="330" t="s">
        <v>196</v>
      </c>
      <c r="K497" s="176" t="s">
        <v>221</v>
      </c>
      <c r="L497" s="176" t="s">
        <v>1221</v>
      </c>
      <c r="M497" s="327" t="s">
        <v>1461</v>
      </c>
      <c r="N497" s="55">
        <v>14.47</v>
      </c>
      <c r="O497" s="55">
        <f t="shared" si="258"/>
        <v>14.47</v>
      </c>
      <c r="P497" s="55">
        <f t="shared" si="258"/>
        <v>14.47</v>
      </c>
      <c r="Q497" s="904">
        <v>12.8</v>
      </c>
      <c r="R497" s="939">
        <f>12.8+0.7</f>
        <v>13.5</v>
      </c>
      <c r="S497" s="904">
        <f t="shared" si="266"/>
        <v>13.5</v>
      </c>
      <c r="T497" s="904">
        <f t="shared" si="264"/>
        <v>13.5</v>
      </c>
      <c r="U497" s="904">
        <f t="shared" si="264"/>
        <v>13.5</v>
      </c>
      <c r="V497" s="904">
        <f t="shared" si="264"/>
        <v>13.5</v>
      </c>
      <c r="W497" s="904">
        <f t="shared" si="264"/>
        <v>13.5</v>
      </c>
      <c r="X497" s="904">
        <f t="shared" si="265"/>
        <v>13.5</v>
      </c>
      <c r="Y497" s="904">
        <f t="shared" si="265"/>
        <v>13.5</v>
      </c>
      <c r="Z497" s="147">
        <v>2.69</v>
      </c>
      <c r="AA497" s="147">
        <f t="shared" si="260"/>
        <v>2.69</v>
      </c>
      <c r="AB497" s="147">
        <f t="shared" si="260"/>
        <v>2.69</v>
      </c>
      <c r="AC497" s="905">
        <v>1.0200000000000014</v>
      </c>
      <c r="AD497" s="905">
        <f t="shared" si="260"/>
        <v>1.0200000000000014</v>
      </c>
      <c r="AE497" s="905">
        <f t="shared" si="261"/>
        <v>1.0200000000000014</v>
      </c>
      <c r="AF497" s="905">
        <f t="shared" si="261"/>
        <v>1.0200000000000014</v>
      </c>
      <c r="AG497" s="905">
        <f t="shared" si="261"/>
        <v>1.0200000000000014</v>
      </c>
      <c r="AH497" s="905">
        <f t="shared" si="261"/>
        <v>1.0200000000000014</v>
      </c>
      <c r="AI497" s="905">
        <f t="shared" si="262"/>
        <v>1.0200000000000014</v>
      </c>
      <c r="AJ497" s="905">
        <f t="shared" si="262"/>
        <v>1.0200000000000014</v>
      </c>
      <c r="AK497" s="905">
        <f t="shared" si="262"/>
        <v>1.0200000000000014</v>
      </c>
      <c r="AL497" s="420">
        <v>0</v>
      </c>
      <c r="AM497" s="431">
        <f t="shared" si="268"/>
        <v>0</v>
      </c>
      <c r="AN497" s="385">
        <v>0</v>
      </c>
      <c r="AO497" s="237">
        <f t="shared" si="267"/>
        <v>0</v>
      </c>
      <c r="AP497" s="96">
        <v>0</v>
      </c>
      <c r="AQ497" s="431">
        <f t="shared" si="248"/>
        <v>0</v>
      </c>
      <c r="AR497" s="420">
        <v>0</v>
      </c>
      <c r="AS497" s="431">
        <f t="shared" si="249"/>
        <v>0</v>
      </c>
      <c r="AT497" s="385">
        <v>0</v>
      </c>
      <c r="AU497" s="431">
        <f t="shared" si="250"/>
        <v>0</v>
      </c>
      <c r="AV497" s="386">
        <v>20000</v>
      </c>
      <c r="AW497" s="431">
        <f t="shared" si="251"/>
        <v>20400.000000000025</v>
      </c>
      <c r="AX497" s="386">
        <v>5000</v>
      </c>
      <c r="AY497" s="431">
        <f t="shared" si="252"/>
        <v>5100.0000000000064</v>
      </c>
      <c r="AZ497" s="386">
        <v>5000</v>
      </c>
      <c r="BA497" s="431">
        <f t="shared" si="253"/>
        <v>5100.0000000000064</v>
      </c>
      <c r="BB497" s="385">
        <v>5000</v>
      </c>
      <c r="BC497" s="431">
        <f t="shared" si="254"/>
        <v>5100.0000000000064</v>
      </c>
      <c r="BD497" s="386">
        <v>0</v>
      </c>
      <c r="BE497" s="431">
        <f t="shared" si="255"/>
        <v>0</v>
      </c>
      <c r="BF497" s="386">
        <v>0</v>
      </c>
      <c r="BG497" s="431">
        <f t="shared" si="256"/>
        <v>0</v>
      </c>
      <c r="BH497" s="385">
        <v>0</v>
      </c>
      <c r="BI497" s="445">
        <f t="shared" si="257"/>
        <v>0</v>
      </c>
      <c r="BJ497" s="77" t="s">
        <v>1914</v>
      </c>
      <c r="BK497" s="306"/>
      <c r="BL497" s="599"/>
      <c r="BM497" s="306" t="str">
        <f t="shared" si="263"/>
        <v>P09802-xx1</v>
      </c>
    </row>
    <row r="498" spans="1:65" ht="14.25" customHeight="1">
      <c r="A498" s="493" t="s">
        <v>1623</v>
      </c>
      <c r="B498" s="130" t="s">
        <v>1422</v>
      </c>
      <c r="C498" s="544" t="s">
        <v>87</v>
      </c>
      <c r="D498" s="549" t="s">
        <v>161</v>
      </c>
      <c r="E498" s="550" t="s">
        <v>1910</v>
      </c>
      <c r="F498" s="970"/>
      <c r="G498" s="214">
        <v>2022</v>
      </c>
      <c r="H498" s="176" t="s">
        <v>1911</v>
      </c>
      <c r="I498" s="176" t="s">
        <v>217</v>
      </c>
      <c r="J498" s="330" t="s">
        <v>196</v>
      </c>
      <c r="K498" s="176" t="s">
        <v>218</v>
      </c>
      <c r="L498" s="176" t="s">
        <v>167</v>
      </c>
      <c r="M498" s="327" t="s">
        <v>1469</v>
      </c>
      <c r="N498" s="55">
        <v>13.42</v>
      </c>
      <c r="O498" s="55">
        <f t="shared" si="258"/>
        <v>13.42</v>
      </c>
      <c r="P498" s="55">
        <f t="shared" si="258"/>
        <v>13.42</v>
      </c>
      <c r="Q498" s="55">
        <f t="shared" si="258"/>
        <v>13.42</v>
      </c>
      <c r="R498" s="55">
        <v>13.42</v>
      </c>
      <c r="S498" s="55">
        <f t="shared" si="266"/>
        <v>13.42</v>
      </c>
      <c r="T498" s="55">
        <f t="shared" si="264"/>
        <v>13.42</v>
      </c>
      <c r="U498" s="55">
        <f t="shared" si="264"/>
        <v>13.42</v>
      </c>
      <c r="V498" s="55">
        <f t="shared" si="264"/>
        <v>13.42</v>
      </c>
      <c r="W498" s="55">
        <f t="shared" si="264"/>
        <v>13.42</v>
      </c>
      <c r="X498" s="55">
        <f t="shared" si="265"/>
        <v>13.42</v>
      </c>
      <c r="Y498" s="55">
        <f t="shared" si="265"/>
        <v>13.42</v>
      </c>
      <c r="Z498" s="147">
        <v>2.63</v>
      </c>
      <c r="AA498" s="147">
        <f t="shared" si="260"/>
        <v>2.63</v>
      </c>
      <c r="AB498" s="147">
        <f t="shared" si="260"/>
        <v>2.63</v>
      </c>
      <c r="AC498" s="147">
        <f t="shared" si="260"/>
        <v>2.63</v>
      </c>
      <c r="AD498" s="147">
        <f t="shared" si="260"/>
        <v>2.63</v>
      </c>
      <c r="AE498" s="147">
        <f t="shared" si="261"/>
        <v>2.63</v>
      </c>
      <c r="AF498" s="147">
        <f t="shared" si="261"/>
        <v>2.63</v>
      </c>
      <c r="AG498" s="147">
        <f t="shared" si="261"/>
        <v>2.63</v>
      </c>
      <c r="AH498" s="147">
        <f t="shared" si="261"/>
        <v>2.63</v>
      </c>
      <c r="AI498" s="147">
        <f t="shared" si="262"/>
        <v>2.63</v>
      </c>
      <c r="AJ498" s="147">
        <f t="shared" si="262"/>
        <v>2.63</v>
      </c>
      <c r="AK498" s="147">
        <f t="shared" si="262"/>
        <v>2.63</v>
      </c>
      <c r="AL498" s="420">
        <v>0</v>
      </c>
      <c r="AM498" s="431">
        <f t="shared" si="268"/>
        <v>0</v>
      </c>
      <c r="AN498" s="385">
        <v>0</v>
      </c>
      <c r="AO498" s="237">
        <f t="shared" si="267"/>
        <v>0</v>
      </c>
      <c r="AP498" s="96">
        <v>0</v>
      </c>
      <c r="AQ498" s="431">
        <f t="shared" si="248"/>
        <v>0</v>
      </c>
      <c r="AR498" s="420">
        <v>0</v>
      </c>
      <c r="AS498" s="431">
        <f t="shared" si="249"/>
        <v>0</v>
      </c>
      <c r="AT498" s="385">
        <v>0</v>
      </c>
      <c r="AU498" s="431">
        <f t="shared" si="250"/>
        <v>0</v>
      </c>
      <c r="AV498" s="386">
        <v>0</v>
      </c>
      <c r="AW498" s="431">
        <f t="shared" si="251"/>
        <v>0</v>
      </c>
      <c r="AX498" s="386">
        <v>0</v>
      </c>
      <c r="AY498" s="431">
        <f t="shared" si="252"/>
        <v>0</v>
      </c>
      <c r="AZ498" s="386">
        <v>0</v>
      </c>
      <c r="BA498" s="431">
        <f t="shared" si="253"/>
        <v>0</v>
      </c>
      <c r="BB498" s="385">
        <v>0</v>
      </c>
      <c r="BC498" s="431">
        <f t="shared" si="254"/>
        <v>0</v>
      </c>
      <c r="BD498" s="386">
        <v>0</v>
      </c>
      <c r="BE498" s="431">
        <f t="shared" si="255"/>
        <v>0</v>
      </c>
      <c r="BF498" s="386">
        <v>0</v>
      </c>
      <c r="BG498" s="431">
        <f t="shared" si="256"/>
        <v>0</v>
      </c>
      <c r="BH498" s="385">
        <v>0</v>
      </c>
      <c r="BI498" s="445">
        <f t="shared" si="257"/>
        <v>0</v>
      </c>
      <c r="BJ498" s="77" t="s">
        <v>219</v>
      </c>
      <c r="BK498" s="306"/>
      <c r="BL498" s="599"/>
      <c r="BM498" s="306" t="str">
        <f t="shared" si="263"/>
        <v>N00541-xx1</v>
      </c>
    </row>
    <row r="499" spans="1:65" ht="14.25" customHeight="1">
      <c r="A499" s="498" t="s">
        <v>1623</v>
      </c>
      <c r="B499" s="130" t="s">
        <v>1422</v>
      </c>
      <c r="C499" s="544" t="s">
        <v>87</v>
      </c>
      <c r="D499" s="549" t="s">
        <v>161</v>
      </c>
      <c r="E499" s="550" t="s">
        <v>194</v>
      </c>
      <c r="F499" s="970"/>
      <c r="G499" s="214">
        <v>2022</v>
      </c>
      <c r="H499" s="176" t="s">
        <v>1911</v>
      </c>
      <c r="I499" s="176" t="s">
        <v>217</v>
      </c>
      <c r="J499" s="330" t="s">
        <v>196</v>
      </c>
      <c r="K499" s="176" t="s">
        <v>218</v>
      </c>
      <c r="L499" s="176" t="s">
        <v>167</v>
      </c>
      <c r="M499" s="327" t="s">
        <v>1469</v>
      </c>
      <c r="N499" s="55">
        <v>14.47</v>
      </c>
      <c r="O499" s="55">
        <f t="shared" si="258"/>
        <v>14.47</v>
      </c>
      <c r="P499" s="55">
        <f t="shared" si="258"/>
        <v>14.47</v>
      </c>
      <c r="Q499" s="55">
        <f t="shared" si="258"/>
        <v>14.47</v>
      </c>
      <c r="R499" s="55">
        <v>14.47</v>
      </c>
      <c r="S499" s="55">
        <f t="shared" si="266"/>
        <v>14.47</v>
      </c>
      <c r="T499" s="55">
        <f t="shared" si="264"/>
        <v>14.47</v>
      </c>
      <c r="U499" s="55">
        <f t="shared" si="264"/>
        <v>14.47</v>
      </c>
      <c r="V499" s="55">
        <f t="shared" si="264"/>
        <v>14.47</v>
      </c>
      <c r="W499" s="55">
        <f t="shared" si="264"/>
        <v>14.47</v>
      </c>
      <c r="X499" s="55">
        <f t="shared" si="265"/>
        <v>14.47</v>
      </c>
      <c r="Y499" s="55">
        <f t="shared" si="265"/>
        <v>14.47</v>
      </c>
      <c r="Z499" s="147">
        <v>2.63</v>
      </c>
      <c r="AA499" s="147">
        <f t="shared" si="260"/>
        <v>2.63</v>
      </c>
      <c r="AB499" s="147">
        <f t="shared" si="260"/>
        <v>2.63</v>
      </c>
      <c r="AC499" s="147">
        <f t="shared" si="260"/>
        <v>2.63</v>
      </c>
      <c r="AD499" s="147">
        <f t="shared" si="260"/>
        <v>2.63</v>
      </c>
      <c r="AE499" s="147">
        <f t="shared" si="261"/>
        <v>2.63</v>
      </c>
      <c r="AF499" s="147">
        <f t="shared" si="261"/>
        <v>2.63</v>
      </c>
      <c r="AG499" s="147">
        <f t="shared" si="261"/>
        <v>2.63</v>
      </c>
      <c r="AH499" s="147">
        <f t="shared" si="261"/>
        <v>2.63</v>
      </c>
      <c r="AI499" s="147">
        <f t="shared" si="262"/>
        <v>2.63</v>
      </c>
      <c r="AJ499" s="147">
        <f t="shared" si="262"/>
        <v>2.63</v>
      </c>
      <c r="AK499" s="147">
        <f t="shared" si="262"/>
        <v>2.63</v>
      </c>
      <c r="AL499" s="420">
        <v>0</v>
      </c>
      <c r="AM499" s="431">
        <f t="shared" si="268"/>
        <v>0</v>
      </c>
      <c r="AN499" s="385">
        <v>0</v>
      </c>
      <c r="AO499" s="237">
        <f t="shared" si="267"/>
        <v>0</v>
      </c>
      <c r="AP499" s="96">
        <v>0</v>
      </c>
      <c r="AQ499" s="431">
        <f t="shared" si="248"/>
        <v>0</v>
      </c>
      <c r="AR499" s="420">
        <v>0</v>
      </c>
      <c r="AS499" s="431">
        <f t="shared" si="249"/>
        <v>0</v>
      </c>
      <c r="AT499" s="385">
        <v>0</v>
      </c>
      <c r="AU499" s="431">
        <f t="shared" si="250"/>
        <v>0</v>
      </c>
      <c r="AV499" s="386">
        <v>0</v>
      </c>
      <c r="AW499" s="431">
        <f t="shared" si="251"/>
        <v>0</v>
      </c>
      <c r="AX499" s="386">
        <v>0</v>
      </c>
      <c r="AY499" s="431">
        <f t="shared" si="252"/>
        <v>0</v>
      </c>
      <c r="AZ499" s="386">
        <v>0</v>
      </c>
      <c r="BA499" s="431">
        <f t="shared" si="253"/>
        <v>0</v>
      </c>
      <c r="BB499" s="385">
        <v>0</v>
      </c>
      <c r="BC499" s="431">
        <f t="shared" si="254"/>
        <v>0</v>
      </c>
      <c r="BD499" s="386">
        <v>0</v>
      </c>
      <c r="BE499" s="431">
        <f t="shared" si="255"/>
        <v>0</v>
      </c>
      <c r="BF499" s="386">
        <v>0</v>
      </c>
      <c r="BG499" s="431">
        <f t="shared" si="256"/>
        <v>0</v>
      </c>
      <c r="BH499" s="385">
        <v>0</v>
      </c>
      <c r="BI499" s="445">
        <f t="shared" si="257"/>
        <v>0</v>
      </c>
      <c r="BJ499" s="77" t="s">
        <v>1915</v>
      </c>
      <c r="BK499" s="306"/>
      <c r="BL499" s="599"/>
      <c r="BM499" s="306" t="str">
        <f t="shared" si="263"/>
        <v>N00541-KD1</v>
      </c>
    </row>
    <row r="500" spans="1:65" ht="14.25" customHeight="1">
      <c r="A500" s="493" t="s">
        <v>1623</v>
      </c>
      <c r="B500" s="130" t="s">
        <v>1422</v>
      </c>
      <c r="C500" s="544" t="s">
        <v>87</v>
      </c>
      <c r="D500" s="549" t="s">
        <v>161</v>
      </c>
      <c r="E500" s="550" t="s">
        <v>194</v>
      </c>
      <c r="F500" s="970"/>
      <c r="G500" s="214">
        <v>2022</v>
      </c>
      <c r="H500" s="176" t="s">
        <v>1911</v>
      </c>
      <c r="I500" s="176" t="s">
        <v>217</v>
      </c>
      <c r="J500" s="330" t="s">
        <v>196</v>
      </c>
      <c r="K500" s="176" t="s">
        <v>218</v>
      </c>
      <c r="L500" s="176" t="s">
        <v>167</v>
      </c>
      <c r="M500" s="327" t="s">
        <v>1469</v>
      </c>
      <c r="N500" s="55">
        <v>12.3</v>
      </c>
      <c r="O500" s="55">
        <f t="shared" si="258"/>
        <v>12.3</v>
      </c>
      <c r="P500" s="55">
        <f t="shared" si="258"/>
        <v>12.3</v>
      </c>
      <c r="Q500" s="55">
        <f t="shared" si="258"/>
        <v>12.3</v>
      </c>
      <c r="R500" s="55">
        <v>12.3</v>
      </c>
      <c r="S500" s="55">
        <f t="shared" si="266"/>
        <v>12.3</v>
      </c>
      <c r="T500" s="55">
        <f t="shared" si="264"/>
        <v>12.3</v>
      </c>
      <c r="U500" s="55">
        <f t="shared" si="264"/>
        <v>12.3</v>
      </c>
      <c r="V500" s="55">
        <f t="shared" si="264"/>
        <v>12.3</v>
      </c>
      <c r="W500" s="55">
        <f t="shared" si="264"/>
        <v>12.3</v>
      </c>
      <c r="X500" s="55">
        <f t="shared" si="265"/>
        <v>12.3</v>
      </c>
      <c r="Y500" s="55">
        <f t="shared" si="265"/>
        <v>12.3</v>
      </c>
      <c r="Z500" s="147">
        <v>1.36</v>
      </c>
      <c r="AA500" s="147">
        <f t="shared" si="260"/>
        <v>1.36</v>
      </c>
      <c r="AB500" s="147">
        <f t="shared" si="260"/>
        <v>1.36</v>
      </c>
      <c r="AC500" s="147">
        <f t="shared" si="260"/>
        <v>1.36</v>
      </c>
      <c r="AD500" s="147">
        <f t="shared" si="260"/>
        <v>1.36</v>
      </c>
      <c r="AE500" s="147">
        <f t="shared" si="261"/>
        <v>1.36</v>
      </c>
      <c r="AF500" s="147">
        <f t="shared" si="261"/>
        <v>1.36</v>
      </c>
      <c r="AG500" s="147">
        <f t="shared" si="261"/>
        <v>1.36</v>
      </c>
      <c r="AH500" s="147">
        <f t="shared" si="261"/>
        <v>1.36</v>
      </c>
      <c r="AI500" s="147">
        <f t="shared" si="262"/>
        <v>1.36</v>
      </c>
      <c r="AJ500" s="147">
        <f t="shared" si="262"/>
        <v>1.36</v>
      </c>
      <c r="AK500" s="147">
        <f t="shared" si="262"/>
        <v>1.36</v>
      </c>
      <c r="AL500" s="420">
        <v>0</v>
      </c>
      <c r="AM500" s="431">
        <f t="shared" si="268"/>
        <v>0</v>
      </c>
      <c r="AN500" s="385">
        <v>0</v>
      </c>
      <c r="AO500" s="237">
        <f t="shared" si="267"/>
        <v>0</v>
      </c>
      <c r="AP500" s="96">
        <v>0</v>
      </c>
      <c r="AQ500" s="431">
        <f t="shared" si="248"/>
        <v>0</v>
      </c>
      <c r="AR500" s="420">
        <v>0</v>
      </c>
      <c r="AS500" s="431">
        <f t="shared" si="249"/>
        <v>0</v>
      </c>
      <c r="AT500" s="385">
        <v>0</v>
      </c>
      <c r="AU500" s="431">
        <f t="shared" si="250"/>
        <v>0</v>
      </c>
      <c r="AV500" s="386">
        <v>0</v>
      </c>
      <c r="AW500" s="431">
        <f t="shared" si="251"/>
        <v>0</v>
      </c>
      <c r="AX500" s="386">
        <v>0</v>
      </c>
      <c r="AY500" s="431">
        <f t="shared" si="252"/>
        <v>0</v>
      </c>
      <c r="AZ500" s="386">
        <v>0</v>
      </c>
      <c r="BA500" s="431">
        <f t="shared" si="253"/>
        <v>0</v>
      </c>
      <c r="BB500" s="385">
        <v>0</v>
      </c>
      <c r="BC500" s="431">
        <f t="shared" si="254"/>
        <v>0</v>
      </c>
      <c r="BD500" s="386">
        <v>0</v>
      </c>
      <c r="BE500" s="431">
        <f t="shared" si="255"/>
        <v>0</v>
      </c>
      <c r="BF500" s="386">
        <v>0</v>
      </c>
      <c r="BG500" s="431">
        <f t="shared" si="256"/>
        <v>0</v>
      </c>
      <c r="BH500" s="385">
        <v>0</v>
      </c>
      <c r="BI500" s="445">
        <f t="shared" si="257"/>
        <v>0</v>
      </c>
      <c r="BJ500" s="77" t="s">
        <v>529</v>
      </c>
      <c r="BK500" s="306"/>
      <c r="BL500" s="599"/>
      <c r="BM500" s="306" t="str">
        <f t="shared" si="263"/>
        <v>N21809-xx1</v>
      </c>
    </row>
    <row r="501" spans="1:65" ht="14.25" customHeight="1">
      <c r="A501" s="498" t="s">
        <v>1623</v>
      </c>
      <c r="B501" s="130" t="s">
        <v>1422</v>
      </c>
      <c r="C501" s="544" t="s">
        <v>87</v>
      </c>
      <c r="D501" s="549" t="s">
        <v>161</v>
      </c>
      <c r="E501" s="550" t="s">
        <v>194</v>
      </c>
      <c r="F501" s="970"/>
      <c r="G501" s="214">
        <v>2022</v>
      </c>
      <c r="H501" s="176" t="s">
        <v>1911</v>
      </c>
      <c r="I501" s="176" t="s">
        <v>217</v>
      </c>
      <c r="J501" s="330" t="s">
        <v>196</v>
      </c>
      <c r="K501" s="176" t="s">
        <v>218</v>
      </c>
      <c r="L501" s="176" t="s">
        <v>167</v>
      </c>
      <c r="M501" s="327" t="s">
        <v>1469</v>
      </c>
      <c r="N501" s="55">
        <v>13.35</v>
      </c>
      <c r="O501" s="55">
        <f t="shared" si="258"/>
        <v>13.35</v>
      </c>
      <c r="P501" s="55">
        <f t="shared" si="258"/>
        <v>13.35</v>
      </c>
      <c r="Q501" s="55">
        <f t="shared" si="258"/>
        <v>13.35</v>
      </c>
      <c r="R501" s="55">
        <v>13.35</v>
      </c>
      <c r="S501" s="55">
        <f t="shared" si="266"/>
        <v>13.35</v>
      </c>
      <c r="T501" s="55">
        <f t="shared" si="264"/>
        <v>13.35</v>
      </c>
      <c r="U501" s="55">
        <f t="shared" si="264"/>
        <v>13.35</v>
      </c>
      <c r="V501" s="55">
        <f t="shared" si="264"/>
        <v>13.35</v>
      </c>
      <c r="W501" s="55">
        <f t="shared" si="264"/>
        <v>13.35</v>
      </c>
      <c r="X501" s="55">
        <f t="shared" si="265"/>
        <v>13.35</v>
      </c>
      <c r="Y501" s="55">
        <f t="shared" si="265"/>
        <v>13.35</v>
      </c>
      <c r="Z501" s="147">
        <v>1.36</v>
      </c>
      <c r="AA501" s="147">
        <f t="shared" si="260"/>
        <v>1.36</v>
      </c>
      <c r="AB501" s="147">
        <f t="shared" si="260"/>
        <v>1.36</v>
      </c>
      <c r="AC501" s="147">
        <f t="shared" si="260"/>
        <v>1.36</v>
      </c>
      <c r="AD501" s="147">
        <f t="shared" si="260"/>
        <v>1.36</v>
      </c>
      <c r="AE501" s="147">
        <f t="shared" si="261"/>
        <v>1.36</v>
      </c>
      <c r="AF501" s="147">
        <f t="shared" si="261"/>
        <v>1.36</v>
      </c>
      <c r="AG501" s="147">
        <f t="shared" si="261"/>
        <v>1.36</v>
      </c>
      <c r="AH501" s="147">
        <f t="shared" si="261"/>
        <v>1.36</v>
      </c>
      <c r="AI501" s="147">
        <f t="shared" si="262"/>
        <v>1.36</v>
      </c>
      <c r="AJ501" s="147">
        <f t="shared" si="262"/>
        <v>1.36</v>
      </c>
      <c r="AK501" s="147">
        <f t="shared" si="262"/>
        <v>1.36</v>
      </c>
      <c r="AL501" s="420">
        <v>0</v>
      </c>
      <c r="AM501" s="431">
        <f t="shared" si="268"/>
        <v>0</v>
      </c>
      <c r="AN501" s="385">
        <v>0</v>
      </c>
      <c r="AO501" s="237">
        <f t="shared" si="267"/>
        <v>0</v>
      </c>
      <c r="AP501" s="96">
        <v>0</v>
      </c>
      <c r="AQ501" s="431">
        <f t="shared" si="248"/>
        <v>0</v>
      </c>
      <c r="AR501" s="420">
        <v>0</v>
      </c>
      <c r="AS501" s="431">
        <f t="shared" si="249"/>
        <v>0</v>
      </c>
      <c r="AT501" s="385">
        <v>0</v>
      </c>
      <c r="AU501" s="431">
        <f t="shared" si="250"/>
        <v>0</v>
      </c>
      <c r="AV501" s="386">
        <v>0</v>
      </c>
      <c r="AW501" s="431">
        <f t="shared" si="251"/>
        <v>0</v>
      </c>
      <c r="AX501" s="386">
        <v>0</v>
      </c>
      <c r="AY501" s="431">
        <f t="shared" si="252"/>
        <v>0</v>
      </c>
      <c r="AZ501" s="386">
        <v>0</v>
      </c>
      <c r="BA501" s="431">
        <f t="shared" si="253"/>
        <v>0</v>
      </c>
      <c r="BB501" s="385">
        <v>0</v>
      </c>
      <c r="BC501" s="431">
        <f t="shared" si="254"/>
        <v>0</v>
      </c>
      <c r="BD501" s="386">
        <v>0</v>
      </c>
      <c r="BE501" s="431">
        <f t="shared" si="255"/>
        <v>0</v>
      </c>
      <c r="BF501" s="386">
        <v>0</v>
      </c>
      <c r="BG501" s="431">
        <f t="shared" si="256"/>
        <v>0</v>
      </c>
      <c r="BH501" s="385">
        <v>0</v>
      </c>
      <c r="BI501" s="445">
        <f t="shared" si="257"/>
        <v>0</v>
      </c>
      <c r="BJ501" s="77" t="s">
        <v>1916</v>
      </c>
      <c r="BK501" s="306"/>
      <c r="BL501" s="599"/>
      <c r="BM501" s="306" t="str">
        <f t="shared" si="263"/>
        <v>N21809-KD1</v>
      </c>
    </row>
    <row r="502" spans="1:65" ht="14.25" customHeight="1">
      <c r="A502" s="493" t="s">
        <v>1623</v>
      </c>
      <c r="B502" s="130" t="s">
        <v>1422</v>
      </c>
      <c r="C502" s="544" t="s">
        <v>87</v>
      </c>
      <c r="D502" s="549" t="s">
        <v>161</v>
      </c>
      <c r="E502" s="550" t="s">
        <v>194</v>
      </c>
      <c r="F502" s="970"/>
      <c r="G502" s="214">
        <v>2022</v>
      </c>
      <c r="H502" s="176" t="s">
        <v>1911</v>
      </c>
      <c r="I502" s="176" t="s">
        <v>217</v>
      </c>
      <c r="J502" s="330" t="s">
        <v>196</v>
      </c>
      <c r="K502" s="176" t="s">
        <v>218</v>
      </c>
      <c r="L502" s="176" t="s">
        <v>167</v>
      </c>
      <c r="M502" s="327" t="s">
        <v>1469</v>
      </c>
      <c r="N502" s="55">
        <v>12.75</v>
      </c>
      <c r="O502" s="55">
        <f t="shared" si="258"/>
        <v>12.75</v>
      </c>
      <c r="P502" s="55">
        <f t="shared" si="258"/>
        <v>12.75</v>
      </c>
      <c r="Q502" s="55">
        <f t="shared" si="258"/>
        <v>12.75</v>
      </c>
      <c r="R502" s="55">
        <v>12.75</v>
      </c>
      <c r="S502" s="55">
        <f t="shared" si="266"/>
        <v>12.75</v>
      </c>
      <c r="T502" s="55">
        <f t="shared" si="264"/>
        <v>12.75</v>
      </c>
      <c r="U502" s="55">
        <f t="shared" si="264"/>
        <v>12.75</v>
      </c>
      <c r="V502" s="55">
        <f t="shared" si="264"/>
        <v>12.75</v>
      </c>
      <c r="W502" s="55">
        <f t="shared" si="264"/>
        <v>12.75</v>
      </c>
      <c r="X502" s="55">
        <f t="shared" si="265"/>
        <v>12.75</v>
      </c>
      <c r="Y502" s="55">
        <f t="shared" si="265"/>
        <v>12.75</v>
      </c>
      <c r="Z502" s="147">
        <v>1.34</v>
      </c>
      <c r="AA502" s="147">
        <f t="shared" si="260"/>
        <v>1.34</v>
      </c>
      <c r="AB502" s="147">
        <f t="shared" si="260"/>
        <v>1.34</v>
      </c>
      <c r="AC502" s="147">
        <f t="shared" si="260"/>
        <v>1.34</v>
      </c>
      <c r="AD502" s="147">
        <f t="shared" ref="AD502:AG564" si="269">AC502</f>
        <v>1.34</v>
      </c>
      <c r="AE502" s="147">
        <f t="shared" si="261"/>
        <v>1.34</v>
      </c>
      <c r="AF502" s="147">
        <f t="shared" si="261"/>
        <v>1.34</v>
      </c>
      <c r="AG502" s="147">
        <f t="shared" si="261"/>
        <v>1.34</v>
      </c>
      <c r="AH502" s="147">
        <f t="shared" ref="AH502:AK564" si="270">AG502</f>
        <v>1.34</v>
      </c>
      <c r="AI502" s="147">
        <f t="shared" si="262"/>
        <v>1.34</v>
      </c>
      <c r="AJ502" s="147">
        <f t="shared" si="262"/>
        <v>1.34</v>
      </c>
      <c r="AK502" s="147">
        <f t="shared" si="262"/>
        <v>1.34</v>
      </c>
      <c r="AL502" s="420">
        <v>0</v>
      </c>
      <c r="AM502" s="431">
        <f t="shared" si="268"/>
        <v>0</v>
      </c>
      <c r="AN502" s="385">
        <v>0</v>
      </c>
      <c r="AO502" s="237">
        <f t="shared" ref="AO502:AO532" si="271">AN502*AA502</f>
        <v>0</v>
      </c>
      <c r="AP502" s="96">
        <v>0</v>
      </c>
      <c r="AQ502" s="431">
        <f t="shared" ref="AQ502:AQ564" si="272">AP502*AB502</f>
        <v>0</v>
      </c>
      <c r="AR502" s="420">
        <v>0</v>
      </c>
      <c r="AS502" s="431">
        <f t="shared" ref="AS502:AS564" si="273">AR502*AC502</f>
        <v>0</v>
      </c>
      <c r="AT502" s="385">
        <v>0</v>
      </c>
      <c r="AU502" s="431">
        <f t="shared" ref="AU502:AU564" si="274">AT502*AD502</f>
        <v>0</v>
      </c>
      <c r="AV502" s="386">
        <v>0</v>
      </c>
      <c r="AW502" s="431">
        <f t="shared" ref="AW502:AW564" si="275">AV502*AE502</f>
        <v>0</v>
      </c>
      <c r="AX502" s="386">
        <v>0</v>
      </c>
      <c r="AY502" s="431">
        <f t="shared" ref="AY502:AY564" si="276">AX502*AF502</f>
        <v>0</v>
      </c>
      <c r="AZ502" s="386">
        <v>0</v>
      </c>
      <c r="BA502" s="431">
        <f t="shared" ref="BA502:BA564" si="277">AZ502*AG502</f>
        <v>0</v>
      </c>
      <c r="BB502" s="385">
        <v>0</v>
      </c>
      <c r="BC502" s="431">
        <f t="shared" ref="BC502:BC564" si="278">BB502*AH502</f>
        <v>0</v>
      </c>
      <c r="BD502" s="386">
        <v>0</v>
      </c>
      <c r="BE502" s="431">
        <f t="shared" ref="BE502:BE564" si="279">BD502*AI502</f>
        <v>0</v>
      </c>
      <c r="BF502" s="386">
        <v>0</v>
      </c>
      <c r="BG502" s="431">
        <f t="shared" ref="BG502:BG564" si="280">BF502*AJ502</f>
        <v>0</v>
      </c>
      <c r="BH502" s="385">
        <v>0</v>
      </c>
      <c r="BI502" s="445">
        <f t="shared" ref="BI502:BI564" si="281">BH502*AK502</f>
        <v>0</v>
      </c>
      <c r="BJ502" s="77" t="s">
        <v>1912</v>
      </c>
      <c r="BK502" s="306"/>
      <c r="BL502" s="599"/>
      <c r="BM502" s="306" t="str">
        <f t="shared" si="263"/>
        <v>N51138-xx1</v>
      </c>
    </row>
    <row r="503" spans="1:65" ht="14.25" customHeight="1">
      <c r="A503" s="498" t="s">
        <v>1623</v>
      </c>
      <c r="B503" s="130" t="s">
        <v>1422</v>
      </c>
      <c r="C503" s="544" t="s">
        <v>87</v>
      </c>
      <c r="D503" s="549" t="s">
        <v>161</v>
      </c>
      <c r="E503" s="550" t="s">
        <v>194</v>
      </c>
      <c r="F503" s="970"/>
      <c r="G503" s="214">
        <v>2024</v>
      </c>
      <c r="H503" s="176" t="s">
        <v>1911</v>
      </c>
      <c r="I503" s="176" t="s">
        <v>217</v>
      </c>
      <c r="J503" s="330" t="s">
        <v>196</v>
      </c>
      <c r="K503" s="176" t="s">
        <v>218</v>
      </c>
      <c r="L503" s="176" t="s">
        <v>167</v>
      </c>
      <c r="M503" s="327" t="s">
        <v>1469</v>
      </c>
      <c r="N503" s="55">
        <v>13.97</v>
      </c>
      <c r="O503" s="55">
        <f t="shared" ref="O503:Q565" si="282">N503</f>
        <v>13.97</v>
      </c>
      <c r="P503" s="55">
        <f t="shared" si="282"/>
        <v>13.97</v>
      </c>
      <c r="Q503" s="904">
        <v>12.350000000000001</v>
      </c>
      <c r="R503" s="939">
        <f>12.35+0.7</f>
        <v>13.049999999999999</v>
      </c>
      <c r="S503" s="904">
        <f t="shared" si="266"/>
        <v>13.049999999999999</v>
      </c>
      <c r="T503" s="904">
        <f t="shared" si="264"/>
        <v>13.049999999999999</v>
      </c>
      <c r="U503" s="904">
        <f t="shared" si="264"/>
        <v>13.049999999999999</v>
      </c>
      <c r="V503" s="904">
        <f t="shared" si="264"/>
        <v>13.049999999999999</v>
      </c>
      <c r="W503" s="904">
        <f t="shared" ref="W503:Y565" si="283">V503</f>
        <v>13.049999999999999</v>
      </c>
      <c r="X503" s="904">
        <f t="shared" si="265"/>
        <v>13.049999999999999</v>
      </c>
      <c r="Y503" s="904">
        <f t="shared" si="265"/>
        <v>13.049999999999999</v>
      </c>
      <c r="Z503" s="147">
        <v>2.66</v>
      </c>
      <c r="AA503" s="147">
        <f t="shared" ref="AA503:AJ565" si="284">Z503</f>
        <v>2.66</v>
      </c>
      <c r="AB503" s="147">
        <f t="shared" si="284"/>
        <v>2.66</v>
      </c>
      <c r="AC503" s="905">
        <v>1.0400000000000009</v>
      </c>
      <c r="AD503" s="905">
        <f t="shared" si="269"/>
        <v>1.0400000000000009</v>
      </c>
      <c r="AE503" s="905">
        <f t="shared" si="269"/>
        <v>1.0400000000000009</v>
      </c>
      <c r="AF503" s="905">
        <f t="shared" si="269"/>
        <v>1.0400000000000009</v>
      </c>
      <c r="AG503" s="905">
        <f t="shared" si="269"/>
        <v>1.0400000000000009</v>
      </c>
      <c r="AH503" s="905">
        <f t="shared" si="270"/>
        <v>1.0400000000000009</v>
      </c>
      <c r="AI503" s="905">
        <f t="shared" si="270"/>
        <v>1.0400000000000009</v>
      </c>
      <c r="AJ503" s="905">
        <f t="shared" si="270"/>
        <v>1.0400000000000009</v>
      </c>
      <c r="AK503" s="905">
        <f t="shared" si="270"/>
        <v>1.0400000000000009</v>
      </c>
      <c r="AL503" s="420">
        <v>1584</v>
      </c>
      <c r="AM503" s="431">
        <f t="shared" si="268"/>
        <v>4213.4400000000005</v>
      </c>
      <c r="AN503" s="385">
        <v>1464</v>
      </c>
      <c r="AO503" s="237">
        <f t="shared" si="271"/>
        <v>3894.2400000000002</v>
      </c>
      <c r="AP503" s="96">
        <v>3432</v>
      </c>
      <c r="AQ503" s="431">
        <f t="shared" si="272"/>
        <v>9129.1200000000008</v>
      </c>
      <c r="AR503" s="420">
        <v>828</v>
      </c>
      <c r="AS503" s="431">
        <f t="shared" si="273"/>
        <v>861.1200000000008</v>
      </c>
      <c r="AT503" s="385">
        <v>456</v>
      </c>
      <c r="AU503" s="431">
        <f t="shared" si="274"/>
        <v>474.24000000000041</v>
      </c>
      <c r="AV503" s="386">
        <v>0</v>
      </c>
      <c r="AW503" s="431">
        <f t="shared" si="275"/>
        <v>0</v>
      </c>
      <c r="AX503" s="386">
        <v>0</v>
      </c>
      <c r="AY503" s="431">
        <f t="shared" si="276"/>
        <v>0</v>
      </c>
      <c r="AZ503" s="386">
        <v>0</v>
      </c>
      <c r="BA503" s="431">
        <f t="shared" si="277"/>
        <v>0</v>
      </c>
      <c r="BB503" s="385">
        <v>0</v>
      </c>
      <c r="BC503" s="431">
        <f t="shared" si="278"/>
        <v>0</v>
      </c>
      <c r="BD503" s="386">
        <v>0</v>
      </c>
      <c r="BE503" s="431">
        <f t="shared" si="279"/>
        <v>0</v>
      </c>
      <c r="BF503" s="386">
        <v>0</v>
      </c>
      <c r="BG503" s="431">
        <f t="shared" si="280"/>
        <v>0</v>
      </c>
      <c r="BH503" s="385">
        <v>0</v>
      </c>
      <c r="BI503" s="445">
        <f t="shared" si="281"/>
        <v>0</v>
      </c>
      <c r="BJ503" s="77" t="s">
        <v>1913</v>
      </c>
      <c r="BK503" s="306"/>
      <c r="BL503" s="599"/>
      <c r="BM503" s="306" t="str">
        <f t="shared" ref="BM503:BM565" si="285">BJ503</f>
        <v>P09801-xx1</v>
      </c>
    </row>
    <row r="504" spans="1:65" ht="14.25" customHeight="1">
      <c r="A504" s="493" t="s">
        <v>1623</v>
      </c>
      <c r="B504" s="130" t="s">
        <v>1422</v>
      </c>
      <c r="C504" s="544" t="s">
        <v>87</v>
      </c>
      <c r="D504" s="549" t="s">
        <v>161</v>
      </c>
      <c r="E504" s="550" t="s">
        <v>194</v>
      </c>
      <c r="F504" s="970"/>
      <c r="G504" s="214">
        <v>2022</v>
      </c>
      <c r="H504" s="176" t="s">
        <v>1911</v>
      </c>
      <c r="I504" s="176" t="s">
        <v>217</v>
      </c>
      <c r="J504" s="330" t="s">
        <v>196</v>
      </c>
      <c r="K504" s="176" t="s">
        <v>218</v>
      </c>
      <c r="L504" s="176" t="s">
        <v>167</v>
      </c>
      <c r="M504" s="327" t="s">
        <v>1469</v>
      </c>
      <c r="N504" s="55">
        <v>14.47</v>
      </c>
      <c r="O504" s="55">
        <f t="shared" si="282"/>
        <v>14.47</v>
      </c>
      <c r="P504" s="55">
        <f t="shared" si="282"/>
        <v>14.47</v>
      </c>
      <c r="Q504" s="55">
        <f t="shared" si="282"/>
        <v>14.47</v>
      </c>
      <c r="R504" s="55">
        <v>14.47</v>
      </c>
      <c r="S504" s="55">
        <f t="shared" si="266"/>
        <v>14.47</v>
      </c>
      <c r="T504" s="55">
        <f t="shared" si="266"/>
        <v>14.47</v>
      </c>
      <c r="U504" s="55">
        <f t="shared" si="266"/>
        <v>14.47</v>
      </c>
      <c r="V504" s="55">
        <f t="shared" si="266"/>
        <v>14.47</v>
      </c>
      <c r="W504" s="55">
        <f t="shared" si="283"/>
        <v>14.47</v>
      </c>
      <c r="X504" s="55">
        <f t="shared" si="283"/>
        <v>14.47</v>
      </c>
      <c r="Y504" s="55">
        <f t="shared" si="283"/>
        <v>14.47</v>
      </c>
      <c r="Z504" s="147">
        <v>2.63</v>
      </c>
      <c r="AA504" s="147">
        <f t="shared" si="284"/>
        <v>2.63</v>
      </c>
      <c r="AB504" s="147">
        <f t="shared" si="284"/>
        <v>2.63</v>
      </c>
      <c r="AC504" s="147">
        <f t="shared" si="284"/>
        <v>2.63</v>
      </c>
      <c r="AD504" s="147">
        <f t="shared" si="269"/>
        <v>2.63</v>
      </c>
      <c r="AE504" s="147">
        <f t="shared" si="269"/>
        <v>2.63</v>
      </c>
      <c r="AF504" s="147">
        <f t="shared" si="269"/>
        <v>2.63</v>
      </c>
      <c r="AG504" s="147">
        <f t="shared" si="269"/>
        <v>2.63</v>
      </c>
      <c r="AH504" s="147">
        <f t="shared" si="270"/>
        <v>2.63</v>
      </c>
      <c r="AI504" s="147">
        <f t="shared" si="270"/>
        <v>2.63</v>
      </c>
      <c r="AJ504" s="147">
        <f t="shared" si="270"/>
        <v>2.63</v>
      </c>
      <c r="AK504" s="147">
        <f t="shared" si="270"/>
        <v>2.63</v>
      </c>
      <c r="AL504" s="420">
        <v>0</v>
      </c>
      <c r="AM504" s="431">
        <f t="shared" si="268"/>
        <v>0</v>
      </c>
      <c r="AN504" s="385">
        <v>0</v>
      </c>
      <c r="AO504" s="237">
        <f t="shared" si="271"/>
        <v>0</v>
      </c>
      <c r="AP504" s="96">
        <v>0</v>
      </c>
      <c r="AQ504" s="431">
        <f t="shared" si="272"/>
        <v>0</v>
      </c>
      <c r="AR504" s="420">
        <v>0</v>
      </c>
      <c r="AS504" s="431">
        <f t="shared" si="273"/>
        <v>0</v>
      </c>
      <c r="AT504" s="385">
        <v>0</v>
      </c>
      <c r="AU504" s="431">
        <f t="shared" si="274"/>
        <v>0</v>
      </c>
      <c r="AV504" s="386">
        <v>0</v>
      </c>
      <c r="AW504" s="431">
        <f t="shared" si="275"/>
        <v>0</v>
      </c>
      <c r="AX504" s="386">
        <v>0</v>
      </c>
      <c r="AY504" s="431">
        <f t="shared" si="276"/>
        <v>0</v>
      </c>
      <c r="AZ504" s="386">
        <v>0</v>
      </c>
      <c r="BA504" s="431">
        <f t="shared" si="277"/>
        <v>0</v>
      </c>
      <c r="BB504" s="385">
        <v>0</v>
      </c>
      <c r="BC504" s="431">
        <f t="shared" si="278"/>
        <v>0</v>
      </c>
      <c r="BD504" s="386">
        <v>0</v>
      </c>
      <c r="BE504" s="431">
        <f t="shared" si="279"/>
        <v>0</v>
      </c>
      <c r="BF504" s="386">
        <v>0</v>
      </c>
      <c r="BG504" s="431">
        <f t="shared" si="280"/>
        <v>0</v>
      </c>
      <c r="BH504" s="385">
        <v>0</v>
      </c>
      <c r="BI504" s="445">
        <f t="shared" si="281"/>
        <v>0</v>
      </c>
      <c r="BJ504" s="77" t="s">
        <v>1915</v>
      </c>
      <c r="BK504" s="306"/>
      <c r="BL504" s="599"/>
      <c r="BM504" s="306" t="str">
        <f t="shared" si="285"/>
        <v>N00541-KD1</v>
      </c>
    </row>
    <row r="505" spans="1:65" ht="14.25" customHeight="1">
      <c r="A505" s="498" t="s">
        <v>1623</v>
      </c>
      <c r="B505" s="130" t="s">
        <v>1422</v>
      </c>
      <c r="C505" s="544" t="s">
        <v>87</v>
      </c>
      <c r="D505" s="549" t="s">
        <v>161</v>
      </c>
      <c r="E505" s="550" t="s">
        <v>194</v>
      </c>
      <c r="F505" s="970"/>
      <c r="G505" s="214">
        <v>2022</v>
      </c>
      <c r="H505" s="176" t="s">
        <v>1911</v>
      </c>
      <c r="I505" s="176" t="s">
        <v>217</v>
      </c>
      <c r="J505" s="330" t="s">
        <v>196</v>
      </c>
      <c r="K505" s="176" t="s">
        <v>218</v>
      </c>
      <c r="L505" s="176" t="s">
        <v>167</v>
      </c>
      <c r="M505" s="327" t="s">
        <v>1469</v>
      </c>
      <c r="N505" s="55">
        <v>13.35</v>
      </c>
      <c r="O505" s="55">
        <f t="shared" si="282"/>
        <v>13.35</v>
      </c>
      <c r="P505" s="55">
        <f t="shared" si="282"/>
        <v>13.35</v>
      </c>
      <c r="Q505" s="55">
        <f t="shared" si="282"/>
        <v>13.35</v>
      </c>
      <c r="R505" s="55">
        <v>13.35</v>
      </c>
      <c r="S505" s="55">
        <f t="shared" ref="S505:V567" si="286">R505</f>
        <v>13.35</v>
      </c>
      <c r="T505" s="55">
        <f t="shared" si="286"/>
        <v>13.35</v>
      </c>
      <c r="U505" s="55">
        <f t="shared" si="286"/>
        <v>13.35</v>
      </c>
      <c r="V505" s="55">
        <f t="shared" si="286"/>
        <v>13.35</v>
      </c>
      <c r="W505" s="55">
        <f t="shared" si="283"/>
        <v>13.35</v>
      </c>
      <c r="X505" s="55">
        <f t="shared" si="283"/>
        <v>13.35</v>
      </c>
      <c r="Y505" s="55">
        <f t="shared" si="283"/>
        <v>13.35</v>
      </c>
      <c r="Z505" s="147">
        <v>1.36</v>
      </c>
      <c r="AA505" s="147">
        <f t="shared" si="284"/>
        <v>1.36</v>
      </c>
      <c r="AB505" s="147">
        <f t="shared" si="284"/>
        <v>1.36</v>
      </c>
      <c r="AC505" s="147">
        <f t="shared" si="284"/>
        <v>1.36</v>
      </c>
      <c r="AD505" s="147">
        <f t="shared" si="269"/>
        <v>1.36</v>
      </c>
      <c r="AE505" s="147">
        <f t="shared" si="269"/>
        <v>1.36</v>
      </c>
      <c r="AF505" s="147">
        <f t="shared" si="269"/>
        <v>1.36</v>
      </c>
      <c r="AG505" s="147">
        <f t="shared" si="269"/>
        <v>1.36</v>
      </c>
      <c r="AH505" s="147">
        <f t="shared" si="270"/>
        <v>1.36</v>
      </c>
      <c r="AI505" s="147">
        <f t="shared" si="270"/>
        <v>1.36</v>
      </c>
      <c r="AJ505" s="147">
        <f t="shared" si="270"/>
        <v>1.36</v>
      </c>
      <c r="AK505" s="147">
        <f t="shared" ref="AK505:AK567" si="287">AJ505</f>
        <v>1.36</v>
      </c>
      <c r="AL505" s="420">
        <v>0</v>
      </c>
      <c r="AM505" s="431">
        <f t="shared" si="268"/>
        <v>0</v>
      </c>
      <c r="AN505" s="385">
        <v>0</v>
      </c>
      <c r="AO505" s="237">
        <f t="shared" si="271"/>
        <v>0</v>
      </c>
      <c r="AP505" s="96">
        <v>0</v>
      </c>
      <c r="AQ505" s="431">
        <f t="shared" si="272"/>
        <v>0</v>
      </c>
      <c r="AR505" s="420">
        <v>0</v>
      </c>
      <c r="AS505" s="431">
        <f t="shared" si="273"/>
        <v>0</v>
      </c>
      <c r="AT505" s="385">
        <v>0</v>
      </c>
      <c r="AU505" s="431">
        <f t="shared" si="274"/>
        <v>0</v>
      </c>
      <c r="AV505" s="386">
        <v>0</v>
      </c>
      <c r="AW505" s="431">
        <f t="shared" si="275"/>
        <v>0</v>
      </c>
      <c r="AX505" s="386">
        <v>0</v>
      </c>
      <c r="AY505" s="431">
        <f t="shared" si="276"/>
        <v>0</v>
      </c>
      <c r="AZ505" s="386">
        <v>0</v>
      </c>
      <c r="BA505" s="431">
        <f t="shared" si="277"/>
        <v>0</v>
      </c>
      <c r="BB505" s="385">
        <v>0</v>
      </c>
      <c r="BC505" s="431">
        <f t="shared" si="278"/>
        <v>0</v>
      </c>
      <c r="BD505" s="386">
        <v>0</v>
      </c>
      <c r="BE505" s="431">
        <f t="shared" si="279"/>
        <v>0</v>
      </c>
      <c r="BF505" s="386">
        <v>0</v>
      </c>
      <c r="BG505" s="431">
        <f t="shared" si="280"/>
        <v>0</v>
      </c>
      <c r="BH505" s="385">
        <v>0</v>
      </c>
      <c r="BI505" s="445">
        <f t="shared" si="281"/>
        <v>0</v>
      </c>
      <c r="BJ505" s="77" t="s">
        <v>1916</v>
      </c>
      <c r="BK505" s="306"/>
      <c r="BL505" s="599"/>
      <c r="BM505" s="306" t="str">
        <f t="shared" si="285"/>
        <v>N21809-KD1</v>
      </c>
    </row>
    <row r="506" spans="1:65" ht="14.25" customHeight="1">
      <c r="A506" s="493" t="s">
        <v>1623</v>
      </c>
      <c r="B506" s="130" t="s">
        <v>1422</v>
      </c>
      <c r="C506" s="544" t="s">
        <v>87</v>
      </c>
      <c r="D506" s="549" t="s">
        <v>161</v>
      </c>
      <c r="E506" s="550" t="s">
        <v>194</v>
      </c>
      <c r="F506" s="970"/>
      <c r="G506" s="214">
        <v>2022</v>
      </c>
      <c r="H506" s="176" t="s">
        <v>1911</v>
      </c>
      <c r="I506" s="176" t="s">
        <v>217</v>
      </c>
      <c r="J506" s="330" t="s">
        <v>196</v>
      </c>
      <c r="K506" s="176" t="s">
        <v>218</v>
      </c>
      <c r="L506" s="176" t="s">
        <v>167</v>
      </c>
      <c r="M506" s="327" t="s">
        <v>1469</v>
      </c>
      <c r="N506" s="55">
        <v>12.75</v>
      </c>
      <c r="O506" s="55">
        <f t="shared" si="282"/>
        <v>12.75</v>
      </c>
      <c r="P506" s="55">
        <f t="shared" si="282"/>
        <v>12.75</v>
      </c>
      <c r="Q506" s="55">
        <f t="shared" si="282"/>
        <v>12.75</v>
      </c>
      <c r="R506" s="55">
        <v>12.75</v>
      </c>
      <c r="S506" s="55">
        <f t="shared" si="286"/>
        <v>12.75</v>
      </c>
      <c r="T506" s="55">
        <f t="shared" si="286"/>
        <v>12.75</v>
      </c>
      <c r="U506" s="55">
        <f t="shared" si="286"/>
        <v>12.75</v>
      </c>
      <c r="V506" s="55">
        <f t="shared" si="286"/>
        <v>12.75</v>
      </c>
      <c r="W506" s="55">
        <f t="shared" si="283"/>
        <v>12.75</v>
      </c>
      <c r="X506" s="55">
        <f t="shared" si="283"/>
        <v>12.75</v>
      </c>
      <c r="Y506" s="55">
        <f t="shared" si="283"/>
        <v>12.75</v>
      </c>
      <c r="Z506" s="147">
        <v>1.34</v>
      </c>
      <c r="AA506" s="147">
        <f t="shared" si="284"/>
        <v>1.34</v>
      </c>
      <c r="AB506" s="147">
        <f t="shared" si="284"/>
        <v>1.34</v>
      </c>
      <c r="AC506" s="147">
        <f t="shared" si="284"/>
        <v>1.34</v>
      </c>
      <c r="AD506" s="147">
        <f t="shared" si="269"/>
        <v>1.34</v>
      </c>
      <c r="AE506" s="147">
        <f t="shared" si="269"/>
        <v>1.34</v>
      </c>
      <c r="AF506" s="147">
        <f t="shared" si="269"/>
        <v>1.34</v>
      </c>
      <c r="AG506" s="147">
        <f t="shared" si="269"/>
        <v>1.34</v>
      </c>
      <c r="AH506" s="147">
        <f t="shared" si="270"/>
        <v>1.34</v>
      </c>
      <c r="AI506" s="147">
        <f t="shared" si="270"/>
        <v>1.34</v>
      </c>
      <c r="AJ506" s="147">
        <f t="shared" si="270"/>
        <v>1.34</v>
      </c>
      <c r="AK506" s="147">
        <f t="shared" si="287"/>
        <v>1.34</v>
      </c>
      <c r="AL506" s="420">
        <v>0</v>
      </c>
      <c r="AM506" s="431">
        <f t="shared" si="268"/>
        <v>0</v>
      </c>
      <c r="AN506" s="385">
        <v>0</v>
      </c>
      <c r="AO506" s="237">
        <f t="shared" si="271"/>
        <v>0</v>
      </c>
      <c r="AP506" s="96">
        <v>0</v>
      </c>
      <c r="AQ506" s="431">
        <f t="shared" si="272"/>
        <v>0</v>
      </c>
      <c r="AR506" s="420">
        <v>0</v>
      </c>
      <c r="AS506" s="431">
        <f t="shared" si="273"/>
        <v>0</v>
      </c>
      <c r="AT506" s="385">
        <v>0</v>
      </c>
      <c r="AU506" s="431">
        <f t="shared" si="274"/>
        <v>0</v>
      </c>
      <c r="AV506" s="386">
        <v>0</v>
      </c>
      <c r="AW506" s="431">
        <f t="shared" si="275"/>
        <v>0</v>
      </c>
      <c r="AX506" s="386">
        <v>0</v>
      </c>
      <c r="AY506" s="431">
        <f t="shared" si="276"/>
        <v>0</v>
      </c>
      <c r="AZ506" s="386">
        <v>0</v>
      </c>
      <c r="BA506" s="431">
        <f t="shared" si="277"/>
        <v>0</v>
      </c>
      <c r="BB506" s="385">
        <v>0</v>
      </c>
      <c r="BC506" s="431">
        <f t="shared" si="278"/>
        <v>0</v>
      </c>
      <c r="BD506" s="386">
        <v>0</v>
      </c>
      <c r="BE506" s="431">
        <f t="shared" si="279"/>
        <v>0</v>
      </c>
      <c r="BF506" s="386">
        <v>0</v>
      </c>
      <c r="BG506" s="431">
        <f t="shared" si="280"/>
        <v>0</v>
      </c>
      <c r="BH506" s="385">
        <v>0</v>
      </c>
      <c r="BI506" s="445">
        <f t="shared" si="281"/>
        <v>0</v>
      </c>
      <c r="BJ506" s="77" t="s">
        <v>1912</v>
      </c>
      <c r="BK506" s="306"/>
      <c r="BL506" s="599"/>
      <c r="BM506" s="306" t="str">
        <f t="shared" si="285"/>
        <v>N51138-xx1</v>
      </c>
    </row>
    <row r="507" spans="1:65" ht="14.25" customHeight="1">
      <c r="A507" s="498" t="s">
        <v>1623</v>
      </c>
      <c r="B507" s="130" t="s">
        <v>1422</v>
      </c>
      <c r="C507" s="544" t="s">
        <v>87</v>
      </c>
      <c r="D507" s="549" t="s">
        <v>161</v>
      </c>
      <c r="E507" s="550" t="s">
        <v>194</v>
      </c>
      <c r="F507" s="970"/>
      <c r="G507" s="214">
        <v>2024</v>
      </c>
      <c r="H507" s="176" t="s">
        <v>1911</v>
      </c>
      <c r="I507" s="176" t="s">
        <v>217</v>
      </c>
      <c r="J507" s="330" t="s">
        <v>196</v>
      </c>
      <c r="K507" s="176" t="s">
        <v>218</v>
      </c>
      <c r="L507" s="176" t="s">
        <v>167</v>
      </c>
      <c r="M507" s="327" t="s">
        <v>1479</v>
      </c>
      <c r="N507" s="55">
        <v>13.92</v>
      </c>
      <c r="O507" s="55">
        <f t="shared" si="282"/>
        <v>13.92</v>
      </c>
      <c r="P507" s="55">
        <f t="shared" si="282"/>
        <v>13.92</v>
      </c>
      <c r="Q507" s="904">
        <v>12.3</v>
      </c>
      <c r="R507" s="939">
        <f>12.3+0.7</f>
        <v>13</v>
      </c>
      <c r="S507" s="904">
        <f t="shared" si="286"/>
        <v>13</v>
      </c>
      <c r="T507" s="904">
        <f t="shared" si="286"/>
        <v>13</v>
      </c>
      <c r="U507" s="904">
        <f t="shared" si="286"/>
        <v>13</v>
      </c>
      <c r="V507" s="904">
        <f t="shared" si="286"/>
        <v>13</v>
      </c>
      <c r="W507" s="904">
        <f t="shared" si="283"/>
        <v>13</v>
      </c>
      <c r="X507" s="904">
        <f t="shared" si="283"/>
        <v>13</v>
      </c>
      <c r="Y507" s="904">
        <f t="shared" si="283"/>
        <v>13</v>
      </c>
      <c r="Z507" s="147">
        <v>2.66</v>
      </c>
      <c r="AA507" s="147">
        <f t="shared" si="284"/>
        <v>2.66</v>
      </c>
      <c r="AB507" s="147">
        <f t="shared" si="284"/>
        <v>2.66</v>
      </c>
      <c r="AC507" s="905">
        <v>1.0400000000000009</v>
      </c>
      <c r="AD507" s="905">
        <f t="shared" si="269"/>
        <v>1.0400000000000009</v>
      </c>
      <c r="AE507" s="905">
        <f t="shared" si="269"/>
        <v>1.0400000000000009</v>
      </c>
      <c r="AF507" s="905">
        <f t="shared" si="269"/>
        <v>1.0400000000000009</v>
      </c>
      <c r="AG507" s="905">
        <f t="shared" si="269"/>
        <v>1.0400000000000009</v>
      </c>
      <c r="AH507" s="905">
        <f t="shared" si="270"/>
        <v>1.0400000000000009</v>
      </c>
      <c r="AI507" s="905">
        <f t="shared" si="270"/>
        <v>1.0400000000000009</v>
      </c>
      <c r="AJ507" s="905">
        <f t="shared" si="270"/>
        <v>1.0400000000000009</v>
      </c>
      <c r="AK507" s="905">
        <f t="shared" si="287"/>
        <v>1.0400000000000009</v>
      </c>
      <c r="AL507" s="420">
        <v>132</v>
      </c>
      <c r="AM507" s="431">
        <f t="shared" si="268"/>
        <v>351.12</v>
      </c>
      <c r="AN507" s="385">
        <v>840</v>
      </c>
      <c r="AO507" s="237">
        <f t="shared" si="271"/>
        <v>2234.4</v>
      </c>
      <c r="AP507" s="96">
        <v>336</v>
      </c>
      <c r="AQ507" s="431">
        <f t="shared" si="272"/>
        <v>893.76</v>
      </c>
      <c r="AR507" s="420">
        <v>300</v>
      </c>
      <c r="AS507" s="431">
        <f t="shared" si="273"/>
        <v>312.00000000000028</v>
      </c>
      <c r="AT507" s="385">
        <v>2568</v>
      </c>
      <c r="AU507" s="431">
        <f t="shared" si="274"/>
        <v>2670.7200000000025</v>
      </c>
      <c r="AV507" s="386">
        <v>0</v>
      </c>
      <c r="AW507" s="431">
        <f t="shared" si="275"/>
        <v>0</v>
      </c>
      <c r="AX507" s="386">
        <v>0</v>
      </c>
      <c r="AY507" s="431">
        <f t="shared" si="276"/>
        <v>0</v>
      </c>
      <c r="AZ507" s="386">
        <v>0</v>
      </c>
      <c r="BA507" s="431">
        <f t="shared" si="277"/>
        <v>0</v>
      </c>
      <c r="BB507" s="385">
        <v>0</v>
      </c>
      <c r="BC507" s="431">
        <f t="shared" si="278"/>
        <v>0</v>
      </c>
      <c r="BD507" s="386">
        <v>0</v>
      </c>
      <c r="BE507" s="431">
        <f t="shared" si="279"/>
        <v>0</v>
      </c>
      <c r="BF507" s="386">
        <v>0</v>
      </c>
      <c r="BG507" s="431">
        <f t="shared" si="280"/>
        <v>0</v>
      </c>
      <c r="BH507" s="385">
        <v>0</v>
      </c>
      <c r="BI507" s="445">
        <f t="shared" si="281"/>
        <v>0</v>
      </c>
      <c r="BJ507" s="77" t="s">
        <v>1913</v>
      </c>
      <c r="BK507" s="306"/>
      <c r="BL507" s="599"/>
      <c r="BM507" s="306" t="str">
        <f t="shared" si="285"/>
        <v>P09801-xx1</v>
      </c>
    </row>
    <row r="508" spans="1:65" ht="14.25" customHeight="1">
      <c r="A508" s="493" t="s">
        <v>1623</v>
      </c>
      <c r="B508" s="130" t="s">
        <v>1422</v>
      </c>
      <c r="C508" s="544" t="s">
        <v>87</v>
      </c>
      <c r="D508" s="549" t="s">
        <v>161</v>
      </c>
      <c r="E508" s="550" t="s">
        <v>194</v>
      </c>
      <c r="F508" s="970"/>
      <c r="G508" s="214">
        <v>2022</v>
      </c>
      <c r="H508" s="176" t="s">
        <v>1911</v>
      </c>
      <c r="I508" s="176" t="s">
        <v>217</v>
      </c>
      <c r="J508" s="330" t="s">
        <v>196</v>
      </c>
      <c r="K508" s="176" t="s">
        <v>221</v>
      </c>
      <c r="L508" s="176" t="s">
        <v>167</v>
      </c>
      <c r="M508" s="327" t="s">
        <v>1469</v>
      </c>
      <c r="N508" s="55">
        <v>13.62</v>
      </c>
      <c r="O508" s="55">
        <f t="shared" si="282"/>
        <v>13.62</v>
      </c>
      <c r="P508" s="55">
        <f t="shared" si="282"/>
        <v>13.62</v>
      </c>
      <c r="Q508" s="55">
        <f t="shared" si="282"/>
        <v>13.62</v>
      </c>
      <c r="R508" s="55">
        <v>13.62</v>
      </c>
      <c r="S508" s="55">
        <f t="shared" si="286"/>
        <v>13.62</v>
      </c>
      <c r="T508" s="55">
        <f t="shared" si="286"/>
        <v>13.62</v>
      </c>
      <c r="U508" s="55">
        <f t="shared" si="286"/>
        <v>13.62</v>
      </c>
      <c r="V508" s="55">
        <f t="shared" si="286"/>
        <v>13.62</v>
      </c>
      <c r="W508" s="55">
        <f t="shared" si="283"/>
        <v>13.62</v>
      </c>
      <c r="X508" s="55">
        <f t="shared" si="283"/>
        <v>13.62</v>
      </c>
      <c r="Y508" s="55">
        <f t="shared" si="283"/>
        <v>13.62</v>
      </c>
      <c r="Z508" s="147">
        <v>2.67</v>
      </c>
      <c r="AA508" s="147">
        <f t="shared" si="284"/>
        <v>2.67</v>
      </c>
      <c r="AB508" s="147">
        <f t="shared" si="284"/>
        <v>2.67</v>
      </c>
      <c r="AC508" s="147">
        <f t="shared" si="284"/>
        <v>2.67</v>
      </c>
      <c r="AD508" s="147">
        <f t="shared" si="269"/>
        <v>2.67</v>
      </c>
      <c r="AE508" s="147">
        <f t="shared" si="269"/>
        <v>2.67</v>
      </c>
      <c r="AF508" s="147">
        <f t="shared" si="269"/>
        <v>2.67</v>
      </c>
      <c r="AG508" s="147">
        <f t="shared" si="269"/>
        <v>2.67</v>
      </c>
      <c r="AH508" s="147">
        <f t="shared" si="270"/>
        <v>2.67</v>
      </c>
      <c r="AI508" s="147">
        <f t="shared" si="270"/>
        <v>2.67</v>
      </c>
      <c r="AJ508" s="147">
        <f t="shared" si="270"/>
        <v>2.67</v>
      </c>
      <c r="AK508" s="147">
        <f t="shared" si="287"/>
        <v>2.67</v>
      </c>
      <c r="AL508" s="420">
        <v>0</v>
      </c>
      <c r="AM508" s="431">
        <f t="shared" si="268"/>
        <v>0</v>
      </c>
      <c r="AN508" s="385">
        <v>0</v>
      </c>
      <c r="AO508" s="237">
        <f t="shared" si="271"/>
        <v>0</v>
      </c>
      <c r="AP508" s="96">
        <v>0</v>
      </c>
      <c r="AQ508" s="431">
        <f t="shared" si="272"/>
        <v>0</v>
      </c>
      <c r="AR508" s="420">
        <v>0</v>
      </c>
      <c r="AS508" s="431">
        <f t="shared" si="273"/>
        <v>0</v>
      </c>
      <c r="AT508" s="385">
        <v>0</v>
      </c>
      <c r="AU508" s="431">
        <f t="shared" si="274"/>
        <v>0</v>
      </c>
      <c r="AV508" s="386">
        <v>0</v>
      </c>
      <c r="AW508" s="431">
        <f t="shared" si="275"/>
        <v>0</v>
      </c>
      <c r="AX508" s="386">
        <v>0</v>
      </c>
      <c r="AY508" s="431">
        <f t="shared" si="276"/>
        <v>0</v>
      </c>
      <c r="AZ508" s="386">
        <v>0</v>
      </c>
      <c r="BA508" s="431">
        <f t="shared" si="277"/>
        <v>0</v>
      </c>
      <c r="BB508" s="385">
        <v>0</v>
      </c>
      <c r="BC508" s="431">
        <f t="shared" si="278"/>
        <v>0</v>
      </c>
      <c r="BD508" s="386">
        <v>0</v>
      </c>
      <c r="BE508" s="431">
        <f t="shared" si="279"/>
        <v>0</v>
      </c>
      <c r="BF508" s="386">
        <v>0</v>
      </c>
      <c r="BG508" s="431">
        <f t="shared" si="280"/>
        <v>0</v>
      </c>
      <c r="BH508" s="385">
        <v>0</v>
      </c>
      <c r="BI508" s="445">
        <f t="shared" si="281"/>
        <v>0</v>
      </c>
      <c r="BJ508" s="77" t="s">
        <v>222</v>
      </c>
      <c r="BK508" s="306"/>
      <c r="BL508" s="599"/>
      <c r="BM508" s="306" t="str">
        <f t="shared" si="285"/>
        <v>N00542-xx1</v>
      </c>
    </row>
    <row r="509" spans="1:65" ht="14.25" customHeight="1">
      <c r="A509" s="498" t="s">
        <v>1623</v>
      </c>
      <c r="B509" s="130" t="s">
        <v>1422</v>
      </c>
      <c r="C509" s="544" t="s">
        <v>87</v>
      </c>
      <c r="D509" s="549" t="s">
        <v>161</v>
      </c>
      <c r="E509" s="550" t="s">
        <v>194</v>
      </c>
      <c r="F509" s="970"/>
      <c r="G509" s="214">
        <v>2022</v>
      </c>
      <c r="H509" s="176" t="s">
        <v>1911</v>
      </c>
      <c r="I509" s="176" t="s">
        <v>217</v>
      </c>
      <c r="J509" s="330" t="s">
        <v>196</v>
      </c>
      <c r="K509" s="176" t="s">
        <v>221</v>
      </c>
      <c r="L509" s="176" t="s">
        <v>167</v>
      </c>
      <c r="M509" s="327" t="s">
        <v>1469</v>
      </c>
      <c r="N509" s="55">
        <v>14.67</v>
      </c>
      <c r="O509" s="55">
        <f t="shared" si="282"/>
        <v>14.67</v>
      </c>
      <c r="P509" s="55">
        <f t="shared" si="282"/>
        <v>14.67</v>
      </c>
      <c r="Q509" s="55">
        <f t="shared" si="282"/>
        <v>14.67</v>
      </c>
      <c r="R509" s="55">
        <v>14.67</v>
      </c>
      <c r="S509" s="55">
        <f t="shared" si="286"/>
        <v>14.67</v>
      </c>
      <c r="T509" s="55">
        <f t="shared" si="286"/>
        <v>14.67</v>
      </c>
      <c r="U509" s="55">
        <f t="shared" si="286"/>
        <v>14.67</v>
      </c>
      <c r="V509" s="55">
        <f t="shared" si="286"/>
        <v>14.67</v>
      </c>
      <c r="W509" s="55">
        <f t="shared" si="283"/>
        <v>14.67</v>
      </c>
      <c r="X509" s="55">
        <f t="shared" si="283"/>
        <v>14.67</v>
      </c>
      <c r="Y509" s="55">
        <f t="shared" si="283"/>
        <v>14.67</v>
      </c>
      <c r="Z509" s="147">
        <v>2.67</v>
      </c>
      <c r="AA509" s="147">
        <f t="shared" si="284"/>
        <v>2.67</v>
      </c>
      <c r="AB509" s="147">
        <f t="shared" si="284"/>
        <v>2.67</v>
      </c>
      <c r="AC509" s="147">
        <f t="shared" si="284"/>
        <v>2.67</v>
      </c>
      <c r="AD509" s="147">
        <f t="shared" si="269"/>
        <v>2.67</v>
      </c>
      <c r="AE509" s="147">
        <f t="shared" si="269"/>
        <v>2.67</v>
      </c>
      <c r="AF509" s="147">
        <f t="shared" si="269"/>
        <v>2.67</v>
      </c>
      <c r="AG509" s="147">
        <f t="shared" si="269"/>
        <v>2.67</v>
      </c>
      <c r="AH509" s="147">
        <f t="shared" si="270"/>
        <v>2.67</v>
      </c>
      <c r="AI509" s="147">
        <f t="shared" si="270"/>
        <v>2.67</v>
      </c>
      <c r="AJ509" s="147">
        <f t="shared" si="270"/>
        <v>2.67</v>
      </c>
      <c r="AK509" s="147">
        <f t="shared" si="287"/>
        <v>2.67</v>
      </c>
      <c r="AL509" s="420">
        <v>0</v>
      </c>
      <c r="AM509" s="431">
        <f t="shared" si="268"/>
        <v>0</v>
      </c>
      <c r="AN509" s="385">
        <v>0</v>
      </c>
      <c r="AO509" s="237">
        <f t="shared" si="271"/>
        <v>0</v>
      </c>
      <c r="AP509" s="96">
        <v>0</v>
      </c>
      <c r="AQ509" s="431">
        <f t="shared" si="272"/>
        <v>0</v>
      </c>
      <c r="AR509" s="420">
        <v>0</v>
      </c>
      <c r="AS509" s="431">
        <f t="shared" si="273"/>
        <v>0</v>
      </c>
      <c r="AT509" s="385">
        <v>0</v>
      </c>
      <c r="AU509" s="431">
        <f t="shared" si="274"/>
        <v>0</v>
      </c>
      <c r="AV509" s="386">
        <v>0</v>
      </c>
      <c r="AW509" s="431">
        <f t="shared" si="275"/>
        <v>0</v>
      </c>
      <c r="AX509" s="386">
        <v>0</v>
      </c>
      <c r="AY509" s="431">
        <f t="shared" si="276"/>
        <v>0</v>
      </c>
      <c r="AZ509" s="386">
        <v>0</v>
      </c>
      <c r="BA509" s="431">
        <f t="shared" si="277"/>
        <v>0</v>
      </c>
      <c r="BB509" s="385">
        <v>0</v>
      </c>
      <c r="BC509" s="431">
        <f t="shared" si="278"/>
        <v>0</v>
      </c>
      <c r="BD509" s="386">
        <v>0</v>
      </c>
      <c r="BE509" s="431">
        <f t="shared" si="279"/>
        <v>0</v>
      </c>
      <c r="BF509" s="386">
        <v>0</v>
      </c>
      <c r="BG509" s="431">
        <f t="shared" si="280"/>
        <v>0</v>
      </c>
      <c r="BH509" s="385">
        <v>0</v>
      </c>
      <c r="BI509" s="445">
        <f t="shared" si="281"/>
        <v>0</v>
      </c>
      <c r="BJ509" s="77" t="s">
        <v>1917</v>
      </c>
      <c r="BK509" s="306"/>
      <c r="BL509" s="599"/>
      <c r="BM509" s="306" t="str">
        <f t="shared" si="285"/>
        <v>N00542-KD1</v>
      </c>
    </row>
    <row r="510" spans="1:65" ht="14.25" customHeight="1">
      <c r="A510" s="493" t="s">
        <v>1623</v>
      </c>
      <c r="B510" s="130" t="s">
        <v>1422</v>
      </c>
      <c r="C510" s="544" t="s">
        <v>87</v>
      </c>
      <c r="D510" s="549" t="s">
        <v>161</v>
      </c>
      <c r="E510" s="550" t="s">
        <v>194</v>
      </c>
      <c r="F510" s="970"/>
      <c r="G510" s="214">
        <v>2022</v>
      </c>
      <c r="H510" s="176" t="s">
        <v>1911</v>
      </c>
      <c r="I510" s="176" t="s">
        <v>217</v>
      </c>
      <c r="J510" s="330" t="s">
        <v>196</v>
      </c>
      <c r="K510" s="176" t="s">
        <v>221</v>
      </c>
      <c r="L510" s="176" t="s">
        <v>167</v>
      </c>
      <c r="M510" s="327" t="s">
        <v>1469</v>
      </c>
      <c r="N510" s="55">
        <v>13.77</v>
      </c>
      <c r="O510" s="55">
        <f t="shared" si="282"/>
        <v>13.77</v>
      </c>
      <c r="P510" s="55">
        <f t="shared" si="282"/>
        <v>13.77</v>
      </c>
      <c r="Q510" s="55">
        <f t="shared" si="282"/>
        <v>13.77</v>
      </c>
      <c r="R510" s="55">
        <v>13.77</v>
      </c>
      <c r="S510" s="55">
        <f t="shared" si="286"/>
        <v>13.77</v>
      </c>
      <c r="T510" s="55">
        <f t="shared" si="286"/>
        <v>13.77</v>
      </c>
      <c r="U510" s="55">
        <f t="shared" si="286"/>
        <v>13.77</v>
      </c>
      <c r="V510" s="55">
        <f t="shared" si="286"/>
        <v>13.77</v>
      </c>
      <c r="W510" s="55">
        <f t="shared" si="283"/>
        <v>13.77</v>
      </c>
      <c r="X510" s="55">
        <f t="shared" si="283"/>
        <v>13.77</v>
      </c>
      <c r="Y510" s="55">
        <f t="shared" si="283"/>
        <v>13.77</v>
      </c>
      <c r="Z510" s="147">
        <v>2.68</v>
      </c>
      <c r="AA510" s="147">
        <f t="shared" si="284"/>
        <v>2.68</v>
      </c>
      <c r="AB510" s="147">
        <f t="shared" si="284"/>
        <v>2.68</v>
      </c>
      <c r="AC510" s="147">
        <f t="shared" si="284"/>
        <v>2.68</v>
      </c>
      <c r="AD510" s="147">
        <f t="shared" si="269"/>
        <v>2.68</v>
      </c>
      <c r="AE510" s="147">
        <f t="shared" si="269"/>
        <v>2.68</v>
      </c>
      <c r="AF510" s="147">
        <f t="shared" si="269"/>
        <v>2.68</v>
      </c>
      <c r="AG510" s="147">
        <f t="shared" si="269"/>
        <v>2.68</v>
      </c>
      <c r="AH510" s="147">
        <f t="shared" si="270"/>
        <v>2.68</v>
      </c>
      <c r="AI510" s="147">
        <f t="shared" si="270"/>
        <v>2.68</v>
      </c>
      <c r="AJ510" s="147">
        <f t="shared" si="270"/>
        <v>2.68</v>
      </c>
      <c r="AK510" s="147">
        <f t="shared" si="287"/>
        <v>2.68</v>
      </c>
      <c r="AL510" s="420">
        <v>0</v>
      </c>
      <c r="AM510" s="431">
        <f t="shared" si="268"/>
        <v>0</v>
      </c>
      <c r="AN510" s="385">
        <v>0</v>
      </c>
      <c r="AO510" s="237">
        <f t="shared" si="271"/>
        <v>0</v>
      </c>
      <c r="AP510" s="96">
        <v>0</v>
      </c>
      <c r="AQ510" s="431">
        <f t="shared" si="272"/>
        <v>0</v>
      </c>
      <c r="AR510" s="420">
        <v>0</v>
      </c>
      <c r="AS510" s="431">
        <f t="shared" si="273"/>
        <v>0</v>
      </c>
      <c r="AT510" s="385">
        <v>0</v>
      </c>
      <c r="AU510" s="431">
        <f t="shared" si="274"/>
        <v>0</v>
      </c>
      <c r="AV510" s="386">
        <v>0</v>
      </c>
      <c r="AW510" s="431">
        <f t="shared" si="275"/>
        <v>0</v>
      </c>
      <c r="AX510" s="386">
        <v>0</v>
      </c>
      <c r="AY510" s="431">
        <f t="shared" si="276"/>
        <v>0</v>
      </c>
      <c r="AZ510" s="386">
        <v>0</v>
      </c>
      <c r="BA510" s="431">
        <f t="shared" si="277"/>
        <v>0</v>
      </c>
      <c r="BB510" s="385">
        <v>0</v>
      </c>
      <c r="BC510" s="431">
        <f t="shared" si="278"/>
        <v>0</v>
      </c>
      <c r="BD510" s="386">
        <v>0</v>
      </c>
      <c r="BE510" s="431">
        <f t="shared" si="279"/>
        <v>0</v>
      </c>
      <c r="BF510" s="386">
        <v>0</v>
      </c>
      <c r="BG510" s="431">
        <f t="shared" si="280"/>
        <v>0</v>
      </c>
      <c r="BH510" s="385">
        <v>0</v>
      </c>
      <c r="BI510" s="445">
        <f t="shared" si="281"/>
        <v>0</v>
      </c>
      <c r="BJ510" s="77" t="s">
        <v>532</v>
      </c>
      <c r="BK510" s="306"/>
      <c r="BL510" s="599"/>
      <c r="BM510" s="306" t="str">
        <f t="shared" si="285"/>
        <v>N21810-xx1</v>
      </c>
    </row>
    <row r="511" spans="1:65" ht="14.25" customHeight="1">
      <c r="A511" s="498" t="s">
        <v>1623</v>
      </c>
      <c r="B511" s="130" t="s">
        <v>1422</v>
      </c>
      <c r="C511" s="544" t="s">
        <v>87</v>
      </c>
      <c r="D511" s="549" t="s">
        <v>161</v>
      </c>
      <c r="E511" s="550" t="s">
        <v>194</v>
      </c>
      <c r="F511" s="970"/>
      <c r="G511" s="214">
        <v>2022</v>
      </c>
      <c r="H511" s="176" t="s">
        <v>1911</v>
      </c>
      <c r="I511" s="176" t="s">
        <v>217</v>
      </c>
      <c r="J511" s="330" t="s">
        <v>196</v>
      </c>
      <c r="K511" s="176" t="s">
        <v>221</v>
      </c>
      <c r="L511" s="176" t="s">
        <v>167</v>
      </c>
      <c r="M511" s="327" t="s">
        <v>1469</v>
      </c>
      <c r="N511" s="55">
        <v>14.82</v>
      </c>
      <c r="O511" s="55">
        <f t="shared" si="282"/>
        <v>14.82</v>
      </c>
      <c r="P511" s="55">
        <f t="shared" si="282"/>
        <v>14.82</v>
      </c>
      <c r="Q511" s="55">
        <f t="shared" si="282"/>
        <v>14.82</v>
      </c>
      <c r="R511" s="55">
        <v>14.82</v>
      </c>
      <c r="S511" s="55">
        <f t="shared" si="286"/>
        <v>14.82</v>
      </c>
      <c r="T511" s="55">
        <f t="shared" si="286"/>
        <v>14.82</v>
      </c>
      <c r="U511" s="55">
        <f t="shared" si="286"/>
        <v>14.82</v>
      </c>
      <c r="V511" s="55">
        <f t="shared" si="286"/>
        <v>14.82</v>
      </c>
      <c r="W511" s="55">
        <f t="shared" si="283"/>
        <v>14.82</v>
      </c>
      <c r="X511" s="55">
        <f t="shared" si="283"/>
        <v>14.82</v>
      </c>
      <c r="Y511" s="55">
        <f t="shared" si="283"/>
        <v>14.82</v>
      </c>
      <c r="Z511" s="147">
        <v>2.68</v>
      </c>
      <c r="AA511" s="147">
        <f t="shared" si="284"/>
        <v>2.68</v>
      </c>
      <c r="AB511" s="147">
        <f t="shared" si="284"/>
        <v>2.68</v>
      </c>
      <c r="AC511" s="147">
        <f t="shared" si="284"/>
        <v>2.68</v>
      </c>
      <c r="AD511" s="147">
        <f t="shared" si="269"/>
        <v>2.68</v>
      </c>
      <c r="AE511" s="147">
        <f t="shared" si="269"/>
        <v>2.68</v>
      </c>
      <c r="AF511" s="147">
        <f t="shared" si="269"/>
        <v>2.68</v>
      </c>
      <c r="AG511" s="147">
        <f t="shared" si="269"/>
        <v>2.68</v>
      </c>
      <c r="AH511" s="147">
        <f t="shared" si="270"/>
        <v>2.68</v>
      </c>
      <c r="AI511" s="147">
        <f t="shared" si="270"/>
        <v>2.68</v>
      </c>
      <c r="AJ511" s="147">
        <f t="shared" si="270"/>
        <v>2.68</v>
      </c>
      <c r="AK511" s="147">
        <f t="shared" si="287"/>
        <v>2.68</v>
      </c>
      <c r="AL511" s="420">
        <v>0</v>
      </c>
      <c r="AM511" s="431">
        <f t="shared" si="268"/>
        <v>0</v>
      </c>
      <c r="AN511" s="385">
        <v>0</v>
      </c>
      <c r="AO511" s="237">
        <f t="shared" si="271"/>
        <v>0</v>
      </c>
      <c r="AP511" s="96">
        <v>0</v>
      </c>
      <c r="AQ511" s="431">
        <f t="shared" si="272"/>
        <v>0</v>
      </c>
      <c r="AR511" s="420">
        <v>0</v>
      </c>
      <c r="AS511" s="431">
        <f t="shared" si="273"/>
        <v>0</v>
      </c>
      <c r="AT511" s="385">
        <v>0</v>
      </c>
      <c r="AU511" s="431">
        <f t="shared" si="274"/>
        <v>0</v>
      </c>
      <c r="AV511" s="386">
        <v>0</v>
      </c>
      <c r="AW511" s="431">
        <f t="shared" si="275"/>
        <v>0</v>
      </c>
      <c r="AX511" s="386">
        <v>0</v>
      </c>
      <c r="AY511" s="431">
        <f t="shared" si="276"/>
        <v>0</v>
      </c>
      <c r="AZ511" s="386">
        <v>0</v>
      </c>
      <c r="BA511" s="431">
        <f t="shared" si="277"/>
        <v>0</v>
      </c>
      <c r="BB511" s="385">
        <v>0</v>
      </c>
      <c r="BC511" s="431">
        <f t="shared" si="278"/>
        <v>0</v>
      </c>
      <c r="BD511" s="386">
        <v>0</v>
      </c>
      <c r="BE511" s="431">
        <f t="shared" si="279"/>
        <v>0</v>
      </c>
      <c r="BF511" s="386">
        <v>0</v>
      </c>
      <c r="BG511" s="431">
        <f t="shared" si="280"/>
        <v>0</v>
      </c>
      <c r="BH511" s="385">
        <v>0</v>
      </c>
      <c r="BI511" s="445">
        <f t="shared" si="281"/>
        <v>0</v>
      </c>
      <c r="BJ511" s="77" t="s">
        <v>1918</v>
      </c>
      <c r="BK511" s="306"/>
      <c r="BL511" s="599"/>
      <c r="BM511" s="306" t="str">
        <f t="shared" si="285"/>
        <v>N21810-KD1</v>
      </c>
    </row>
    <row r="512" spans="1:65" ht="14.25" customHeight="1">
      <c r="A512" s="493" t="s">
        <v>1623</v>
      </c>
      <c r="B512" s="130" t="s">
        <v>1422</v>
      </c>
      <c r="C512" s="544" t="s">
        <v>87</v>
      </c>
      <c r="D512" s="549" t="s">
        <v>161</v>
      </c>
      <c r="E512" s="550" t="s">
        <v>194</v>
      </c>
      <c r="F512" s="970"/>
      <c r="G512" s="214">
        <v>2022</v>
      </c>
      <c r="H512" s="176" t="s">
        <v>1911</v>
      </c>
      <c r="I512" s="176" t="s">
        <v>217</v>
      </c>
      <c r="J512" s="330" t="s">
        <v>196</v>
      </c>
      <c r="K512" s="176" t="s">
        <v>221</v>
      </c>
      <c r="L512" s="176" t="s">
        <v>167</v>
      </c>
      <c r="M512" s="327" t="s">
        <v>1469</v>
      </c>
      <c r="N512" s="55">
        <v>12.93</v>
      </c>
      <c r="O512" s="55">
        <f t="shared" si="282"/>
        <v>12.93</v>
      </c>
      <c r="P512" s="55">
        <f t="shared" si="282"/>
        <v>12.93</v>
      </c>
      <c r="Q512" s="55">
        <f t="shared" si="282"/>
        <v>12.93</v>
      </c>
      <c r="R512" s="55">
        <v>12.93</v>
      </c>
      <c r="S512" s="55">
        <f t="shared" si="286"/>
        <v>12.93</v>
      </c>
      <c r="T512" s="55">
        <f t="shared" si="286"/>
        <v>12.93</v>
      </c>
      <c r="U512" s="55">
        <f t="shared" si="286"/>
        <v>12.93</v>
      </c>
      <c r="V512" s="55">
        <f t="shared" si="286"/>
        <v>12.93</v>
      </c>
      <c r="W512" s="55">
        <f t="shared" si="283"/>
        <v>12.93</v>
      </c>
      <c r="X512" s="55">
        <f t="shared" si="283"/>
        <v>12.93</v>
      </c>
      <c r="Y512" s="55">
        <f t="shared" si="283"/>
        <v>12.93</v>
      </c>
      <c r="Z512" s="147">
        <v>1.35</v>
      </c>
      <c r="AA512" s="147">
        <f t="shared" si="284"/>
        <v>1.35</v>
      </c>
      <c r="AB512" s="147">
        <f t="shared" si="284"/>
        <v>1.35</v>
      </c>
      <c r="AC512" s="147">
        <f t="shared" si="284"/>
        <v>1.35</v>
      </c>
      <c r="AD512" s="147">
        <f t="shared" si="269"/>
        <v>1.35</v>
      </c>
      <c r="AE512" s="147">
        <f t="shared" si="269"/>
        <v>1.35</v>
      </c>
      <c r="AF512" s="147">
        <f t="shared" si="269"/>
        <v>1.35</v>
      </c>
      <c r="AG512" s="147">
        <f t="shared" si="269"/>
        <v>1.35</v>
      </c>
      <c r="AH512" s="147">
        <f t="shared" si="270"/>
        <v>1.35</v>
      </c>
      <c r="AI512" s="147">
        <f t="shared" si="270"/>
        <v>1.35</v>
      </c>
      <c r="AJ512" s="147">
        <f t="shared" si="270"/>
        <v>1.35</v>
      </c>
      <c r="AK512" s="147">
        <f t="shared" si="287"/>
        <v>1.35</v>
      </c>
      <c r="AL512" s="420">
        <v>0</v>
      </c>
      <c r="AM512" s="431">
        <f t="shared" si="268"/>
        <v>0</v>
      </c>
      <c r="AN512" s="385">
        <v>0</v>
      </c>
      <c r="AO512" s="237">
        <f t="shared" si="271"/>
        <v>0</v>
      </c>
      <c r="AP512" s="96">
        <v>0</v>
      </c>
      <c r="AQ512" s="431">
        <f t="shared" si="272"/>
        <v>0</v>
      </c>
      <c r="AR512" s="420">
        <v>0</v>
      </c>
      <c r="AS512" s="431">
        <f t="shared" si="273"/>
        <v>0</v>
      </c>
      <c r="AT512" s="385">
        <v>0</v>
      </c>
      <c r="AU512" s="431">
        <f t="shared" si="274"/>
        <v>0</v>
      </c>
      <c r="AV512" s="386">
        <v>0</v>
      </c>
      <c r="AW512" s="431">
        <f t="shared" si="275"/>
        <v>0</v>
      </c>
      <c r="AX512" s="386">
        <v>0</v>
      </c>
      <c r="AY512" s="431">
        <f t="shared" si="276"/>
        <v>0</v>
      </c>
      <c r="AZ512" s="386">
        <v>0</v>
      </c>
      <c r="BA512" s="431">
        <f t="shared" si="277"/>
        <v>0</v>
      </c>
      <c r="BB512" s="385">
        <v>0</v>
      </c>
      <c r="BC512" s="431">
        <f t="shared" si="278"/>
        <v>0</v>
      </c>
      <c r="BD512" s="386">
        <v>0</v>
      </c>
      <c r="BE512" s="431">
        <f t="shared" si="279"/>
        <v>0</v>
      </c>
      <c r="BF512" s="386">
        <v>0</v>
      </c>
      <c r="BG512" s="431">
        <f t="shared" si="280"/>
        <v>0</v>
      </c>
      <c r="BH512" s="385">
        <v>0</v>
      </c>
      <c r="BI512" s="445">
        <f t="shared" si="281"/>
        <v>0</v>
      </c>
      <c r="BJ512" s="77" t="s">
        <v>533</v>
      </c>
      <c r="BK512" s="306"/>
      <c r="BL512" s="599"/>
      <c r="BM512" s="306" t="str">
        <f t="shared" si="285"/>
        <v>N51137-xx1</v>
      </c>
    </row>
    <row r="513" spans="1:65" ht="14.25" customHeight="1">
      <c r="A513" s="498" t="s">
        <v>1623</v>
      </c>
      <c r="B513" s="130" t="s">
        <v>1422</v>
      </c>
      <c r="C513" s="544" t="s">
        <v>87</v>
      </c>
      <c r="D513" s="549" t="s">
        <v>161</v>
      </c>
      <c r="E513" s="550" t="s">
        <v>194</v>
      </c>
      <c r="F513" s="970"/>
      <c r="G513" s="214">
        <v>2024</v>
      </c>
      <c r="H513" s="176" t="s">
        <v>1911</v>
      </c>
      <c r="I513" s="176" t="s">
        <v>217</v>
      </c>
      <c r="J513" s="330" t="s">
        <v>196</v>
      </c>
      <c r="K513" s="176" t="s">
        <v>221</v>
      </c>
      <c r="L513" s="176" t="s">
        <v>167</v>
      </c>
      <c r="M513" s="327" t="s">
        <v>1469</v>
      </c>
      <c r="N513" s="55">
        <v>14.17</v>
      </c>
      <c r="O513" s="55">
        <f t="shared" si="282"/>
        <v>14.17</v>
      </c>
      <c r="P513" s="55">
        <f t="shared" si="282"/>
        <v>14.17</v>
      </c>
      <c r="Q513" s="904">
        <v>12.5</v>
      </c>
      <c r="R513" s="939">
        <f>12.5+0.7</f>
        <v>13.2</v>
      </c>
      <c r="S513" s="904">
        <f t="shared" si="286"/>
        <v>13.2</v>
      </c>
      <c r="T513" s="904">
        <f t="shared" si="286"/>
        <v>13.2</v>
      </c>
      <c r="U513" s="904">
        <f t="shared" si="286"/>
        <v>13.2</v>
      </c>
      <c r="V513" s="904">
        <f t="shared" si="286"/>
        <v>13.2</v>
      </c>
      <c r="W513" s="904">
        <f t="shared" si="283"/>
        <v>13.2</v>
      </c>
      <c r="X513" s="904">
        <f t="shared" si="283"/>
        <v>13.2</v>
      </c>
      <c r="Y513" s="904">
        <f t="shared" si="283"/>
        <v>13.2</v>
      </c>
      <c r="Z513" s="147">
        <v>2.69</v>
      </c>
      <c r="AA513" s="147">
        <f t="shared" si="284"/>
        <v>2.69</v>
      </c>
      <c r="AB513" s="147">
        <f t="shared" si="284"/>
        <v>2.69</v>
      </c>
      <c r="AC513" s="905">
        <v>1.0200000000000014</v>
      </c>
      <c r="AD513" s="905">
        <f t="shared" si="269"/>
        <v>1.0200000000000014</v>
      </c>
      <c r="AE513" s="905">
        <f t="shared" si="269"/>
        <v>1.0200000000000014</v>
      </c>
      <c r="AF513" s="905">
        <f t="shared" si="269"/>
        <v>1.0200000000000014</v>
      </c>
      <c r="AG513" s="905">
        <f t="shared" si="269"/>
        <v>1.0200000000000014</v>
      </c>
      <c r="AH513" s="905">
        <f t="shared" si="270"/>
        <v>1.0200000000000014</v>
      </c>
      <c r="AI513" s="905">
        <f t="shared" si="270"/>
        <v>1.0200000000000014</v>
      </c>
      <c r="AJ513" s="905">
        <f t="shared" si="270"/>
        <v>1.0200000000000014</v>
      </c>
      <c r="AK513" s="905">
        <f t="shared" si="287"/>
        <v>1.0200000000000014</v>
      </c>
      <c r="AL513" s="420">
        <v>0</v>
      </c>
      <c r="AM513" s="431">
        <f t="shared" si="268"/>
        <v>0</v>
      </c>
      <c r="AN513" s="385">
        <v>0</v>
      </c>
      <c r="AO513" s="237">
        <f t="shared" si="271"/>
        <v>0</v>
      </c>
      <c r="AP513" s="96">
        <v>0</v>
      </c>
      <c r="AQ513" s="431">
        <f t="shared" si="272"/>
        <v>0</v>
      </c>
      <c r="AR513" s="420">
        <v>0</v>
      </c>
      <c r="AS513" s="431">
        <f t="shared" si="273"/>
        <v>0</v>
      </c>
      <c r="AT513" s="385">
        <v>0</v>
      </c>
      <c r="AU513" s="431">
        <f t="shared" si="274"/>
        <v>0</v>
      </c>
      <c r="AV513" s="386">
        <v>0</v>
      </c>
      <c r="AW513" s="431">
        <f t="shared" si="275"/>
        <v>0</v>
      </c>
      <c r="AX513" s="386">
        <v>0</v>
      </c>
      <c r="AY513" s="431">
        <f t="shared" si="276"/>
        <v>0</v>
      </c>
      <c r="AZ513" s="386">
        <v>0</v>
      </c>
      <c r="BA513" s="431">
        <f t="shared" si="277"/>
        <v>0</v>
      </c>
      <c r="BB513" s="385">
        <v>0</v>
      </c>
      <c r="BC513" s="431">
        <f t="shared" si="278"/>
        <v>0</v>
      </c>
      <c r="BD513" s="386">
        <v>0</v>
      </c>
      <c r="BE513" s="431">
        <f t="shared" si="279"/>
        <v>0</v>
      </c>
      <c r="BF513" s="386">
        <v>0</v>
      </c>
      <c r="BG513" s="431">
        <f t="shared" si="280"/>
        <v>0</v>
      </c>
      <c r="BH513" s="385">
        <v>0</v>
      </c>
      <c r="BI513" s="445">
        <f t="shared" si="281"/>
        <v>0</v>
      </c>
      <c r="BJ513" s="77" t="s">
        <v>1914</v>
      </c>
      <c r="BK513" s="306"/>
      <c r="BL513" s="599"/>
      <c r="BM513" s="306" t="str">
        <f t="shared" si="285"/>
        <v>P09802-xx1</v>
      </c>
    </row>
    <row r="514" spans="1:65" ht="14.25" customHeight="1">
      <c r="A514" s="493" t="s">
        <v>1623</v>
      </c>
      <c r="B514" s="130" t="s">
        <v>1422</v>
      </c>
      <c r="C514" s="544" t="s">
        <v>87</v>
      </c>
      <c r="D514" s="549" t="s">
        <v>161</v>
      </c>
      <c r="E514" s="550" t="s">
        <v>194</v>
      </c>
      <c r="F514" s="970"/>
      <c r="G514" s="214">
        <v>2022</v>
      </c>
      <c r="H514" s="176" t="s">
        <v>1911</v>
      </c>
      <c r="I514" s="176" t="s">
        <v>217</v>
      </c>
      <c r="J514" s="330" t="s">
        <v>196</v>
      </c>
      <c r="K514" s="176" t="s">
        <v>221</v>
      </c>
      <c r="L514" s="176" t="s">
        <v>167</v>
      </c>
      <c r="M514" s="327" t="s">
        <v>1469</v>
      </c>
      <c r="N514" s="55">
        <v>14.67</v>
      </c>
      <c r="O514" s="55">
        <f t="shared" si="282"/>
        <v>14.67</v>
      </c>
      <c r="P514" s="55">
        <f t="shared" si="282"/>
        <v>14.67</v>
      </c>
      <c r="Q514" s="55">
        <f t="shared" si="282"/>
        <v>14.67</v>
      </c>
      <c r="R514" s="55">
        <v>14.67</v>
      </c>
      <c r="S514" s="55">
        <f t="shared" si="286"/>
        <v>14.67</v>
      </c>
      <c r="T514" s="55">
        <f t="shared" si="286"/>
        <v>14.67</v>
      </c>
      <c r="U514" s="55">
        <f t="shared" si="286"/>
        <v>14.67</v>
      </c>
      <c r="V514" s="55">
        <f t="shared" si="286"/>
        <v>14.67</v>
      </c>
      <c r="W514" s="55">
        <f t="shared" si="283"/>
        <v>14.67</v>
      </c>
      <c r="X514" s="55">
        <f t="shared" si="283"/>
        <v>14.67</v>
      </c>
      <c r="Y514" s="55">
        <f t="shared" si="283"/>
        <v>14.67</v>
      </c>
      <c r="Z514" s="147">
        <v>2.67</v>
      </c>
      <c r="AA514" s="147">
        <f t="shared" si="284"/>
        <v>2.67</v>
      </c>
      <c r="AB514" s="147">
        <f t="shared" si="284"/>
        <v>2.67</v>
      </c>
      <c r="AC514" s="147">
        <f t="shared" si="284"/>
        <v>2.67</v>
      </c>
      <c r="AD514" s="147">
        <f t="shared" si="269"/>
        <v>2.67</v>
      </c>
      <c r="AE514" s="147">
        <f t="shared" si="269"/>
        <v>2.67</v>
      </c>
      <c r="AF514" s="147">
        <f t="shared" si="269"/>
        <v>2.67</v>
      </c>
      <c r="AG514" s="147">
        <f t="shared" si="269"/>
        <v>2.67</v>
      </c>
      <c r="AH514" s="147">
        <f t="shared" si="270"/>
        <v>2.67</v>
      </c>
      <c r="AI514" s="147">
        <f t="shared" si="270"/>
        <v>2.67</v>
      </c>
      <c r="AJ514" s="147">
        <f t="shared" si="270"/>
        <v>2.67</v>
      </c>
      <c r="AK514" s="147">
        <f t="shared" si="287"/>
        <v>2.67</v>
      </c>
      <c r="AL514" s="420">
        <v>0</v>
      </c>
      <c r="AM514" s="431">
        <f t="shared" si="268"/>
        <v>0</v>
      </c>
      <c r="AN514" s="385">
        <v>0</v>
      </c>
      <c r="AO514" s="237">
        <f t="shared" si="271"/>
        <v>0</v>
      </c>
      <c r="AP514" s="96">
        <v>0</v>
      </c>
      <c r="AQ514" s="431">
        <f t="shared" si="272"/>
        <v>0</v>
      </c>
      <c r="AR514" s="420">
        <v>0</v>
      </c>
      <c r="AS514" s="431">
        <f t="shared" si="273"/>
        <v>0</v>
      </c>
      <c r="AT514" s="385">
        <v>0</v>
      </c>
      <c r="AU514" s="431">
        <f t="shared" si="274"/>
        <v>0</v>
      </c>
      <c r="AV514" s="386">
        <v>0</v>
      </c>
      <c r="AW514" s="431">
        <f t="shared" si="275"/>
        <v>0</v>
      </c>
      <c r="AX514" s="386">
        <v>0</v>
      </c>
      <c r="AY514" s="431">
        <f t="shared" si="276"/>
        <v>0</v>
      </c>
      <c r="AZ514" s="386">
        <v>0</v>
      </c>
      <c r="BA514" s="431">
        <f t="shared" si="277"/>
        <v>0</v>
      </c>
      <c r="BB514" s="385">
        <v>0</v>
      </c>
      <c r="BC514" s="431">
        <f t="shared" si="278"/>
        <v>0</v>
      </c>
      <c r="BD514" s="386">
        <v>0</v>
      </c>
      <c r="BE514" s="431">
        <f t="shared" si="279"/>
        <v>0</v>
      </c>
      <c r="BF514" s="386">
        <v>0</v>
      </c>
      <c r="BG514" s="431">
        <f t="shared" si="280"/>
        <v>0</v>
      </c>
      <c r="BH514" s="385">
        <v>0</v>
      </c>
      <c r="BI514" s="445">
        <f t="shared" si="281"/>
        <v>0</v>
      </c>
      <c r="BJ514" s="77" t="s">
        <v>1917</v>
      </c>
      <c r="BK514" s="306"/>
      <c r="BL514" s="599"/>
      <c r="BM514" s="306" t="str">
        <f t="shared" si="285"/>
        <v>N00542-KD1</v>
      </c>
    </row>
    <row r="515" spans="1:65" ht="14.25" customHeight="1">
      <c r="A515" s="498" t="s">
        <v>1623</v>
      </c>
      <c r="B515" s="130" t="s">
        <v>1422</v>
      </c>
      <c r="C515" s="544" t="s">
        <v>87</v>
      </c>
      <c r="D515" s="549" t="s">
        <v>161</v>
      </c>
      <c r="E515" s="550" t="s">
        <v>194</v>
      </c>
      <c r="F515" s="970"/>
      <c r="G515" s="214">
        <v>2022</v>
      </c>
      <c r="H515" s="176" t="s">
        <v>1911</v>
      </c>
      <c r="I515" s="176" t="s">
        <v>217</v>
      </c>
      <c r="J515" s="330" t="s">
        <v>196</v>
      </c>
      <c r="K515" s="176" t="s">
        <v>221</v>
      </c>
      <c r="L515" s="176" t="s">
        <v>167</v>
      </c>
      <c r="M515" s="327" t="s">
        <v>1469</v>
      </c>
      <c r="N515" s="55">
        <v>14.82</v>
      </c>
      <c r="O515" s="55">
        <f t="shared" si="282"/>
        <v>14.82</v>
      </c>
      <c r="P515" s="55">
        <f t="shared" si="282"/>
        <v>14.82</v>
      </c>
      <c r="Q515" s="55">
        <f t="shared" si="282"/>
        <v>14.82</v>
      </c>
      <c r="R515" s="55">
        <v>14.82</v>
      </c>
      <c r="S515" s="55">
        <f t="shared" si="286"/>
        <v>14.82</v>
      </c>
      <c r="T515" s="55">
        <f t="shared" si="286"/>
        <v>14.82</v>
      </c>
      <c r="U515" s="55">
        <f t="shared" si="286"/>
        <v>14.82</v>
      </c>
      <c r="V515" s="55">
        <f t="shared" si="286"/>
        <v>14.82</v>
      </c>
      <c r="W515" s="55">
        <f t="shared" si="283"/>
        <v>14.82</v>
      </c>
      <c r="X515" s="55">
        <f t="shared" si="283"/>
        <v>14.82</v>
      </c>
      <c r="Y515" s="55">
        <f t="shared" si="283"/>
        <v>14.82</v>
      </c>
      <c r="Z515" s="147">
        <v>2.68</v>
      </c>
      <c r="AA515" s="147">
        <f t="shared" si="284"/>
        <v>2.68</v>
      </c>
      <c r="AB515" s="147">
        <f t="shared" si="284"/>
        <v>2.68</v>
      </c>
      <c r="AC515" s="147">
        <f t="shared" si="284"/>
        <v>2.68</v>
      </c>
      <c r="AD515" s="147">
        <f t="shared" si="269"/>
        <v>2.68</v>
      </c>
      <c r="AE515" s="147">
        <f t="shared" si="269"/>
        <v>2.68</v>
      </c>
      <c r="AF515" s="147">
        <f t="shared" si="269"/>
        <v>2.68</v>
      </c>
      <c r="AG515" s="147">
        <f t="shared" si="269"/>
        <v>2.68</v>
      </c>
      <c r="AH515" s="147">
        <f t="shared" si="270"/>
        <v>2.68</v>
      </c>
      <c r="AI515" s="147">
        <f t="shared" si="270"/>
        <v>2.68</v>
      </c>
      <c r="AJ515" s="147">
        <f t="shared" si="270"/>
        <v>2.68</v>
      </c>
      <c r="AK515" s="147">
        <f t="shared" si="287"/>
        <v>2.68</v>
      </c>
      <c r="AL515" s="420">
        <v>0</v>
      </c>
      <c r="AM515" s="431">
        <f t="shared" si="268"/>
        <v>0</v>
      </c>
      <c r="AN515" s="385">
        <v>0</v>
      </c>
      <c r="AO515" s="237">
        <f t="shared" si="271"/>
        <v>0</v>
      </c>
      <c r="AP515" s="96">
        <v>0</v>
      </c>
      <c r="AQ515" s="431">
        <f t="shared" si="272"/>
        <v>0</v>
      </c>
      <c r="AR515" s="420">
        <v>0</v>
      </c>
      <c r="AS515" s="431">
        <f t="shared" si="273"/>
        <v>0</v>
      </c>
      <c r="AT515" s="385">
        <v>0</v>
      </c>
      <c r="AU515" s="431">
        <f t="shared" si="274"/>
        <v>0</v>
      </c>
      <c r="AV515" s="386">
        <v>0</v>
      </c>
      <c r="AW515" s="431">
        <f t="shared" si="275"/>
        <v>0</v>
      </c>
      <c r="AX515" s="386">
        <v>0</v>
      </c>
      <c r="AY515" s="431">
        <f t="shared" si="276"/>
        <v>0</v>
      </c>
      <c r="AZ515" s="386">
        <v>0</v>
      </c>
      <c r="BA515" s="431">
        <f t="shared" si="277"/>
        <v>0</v>
      </c>
      <c r="BB515" s="385">
        <v>0</v>
      </c>
      <c r="BC515" s="431">
        <f t="shared" si="278"/>
        <v>0</v>
      </c>
      <c r="BD515" s="386">
        <v>0</v>
      </c>
      <c r="BE515" s="431">
        <f t="shared" si="279"/>
        <v>0</v>
      </c>
      <c r="BF515" s="386">
        <v>0</v>
      </c>
      <c r="BG515" s="431">
        <f t="shared" si="280"/>
        <v>0</v>
      </c>
      <c r="BH515" s="385">
        <v>0</v>
      </c>
      <c r="BI515" s="445">
        <f t="shared" si="281"/>
        <v>0</v>
      </c>
      <c r="BJ515" s="77" t="s">
        <v>1918</v>
      </c>
      <c r="BK515" s="306"/>
      <c r="BL515" s="599"/>
      <c r="BM515" s="306" t="str">
        <f t="shared" si="285"/>
        <v>N21810-KD1</v>
      </c>
    </row>
    <row r="516" spans="1:65" ht="14.25" customHeight="1">
      <c r="A516" s="493" t="s">
        <v>1623</v>
      </c>
      <c r="B516" s="130" t="s">
        <v>1422</v>
      </c>
      <c r="C516" s="544" t="s">
        <v>87</v>
      </c>
      <c r="D516" s="549" t="s">
        <v>161</v>
      </c>
      <c r="E516" s="550" t="s">
        <v>194</v>
      </c>
      <c r="F516" s="970"/>
      <c r="G516" s="214">
        <v>2022</v>
      </c>
      <c r="H516" s="176" t="s">
        <v>1911</v>
      </c>
      <c r="I516" s="176" t="s">
        <v>217</v>
      </c>
      <c r="J516" s="330" t="s">
        <v>196</v>
      </c>
      <c r="K516" s="176" t="s">
        <v>221</v>
      </c>
      <c r="L516" s="176" t="s">
        <v>167</v>
      </c>
      <c r="M516" s="327" t="s">
        <v>1469</v>
      </c>
      <c r="N516" s="55">
        <v>12.93</v>
      </c>
      <c r="O516" s="55">
        <f t="shared" si="282"/>
        <v>12.93</v>
      </c>
      <c r="P516" s="55">
        <f t="shared" si="282"/>
        <v>12.93</v>
      </c>
      <c r="Q516" s="55">
        <f t="shared" si="282"/>
        <v>12.93</v>
      </c>
      <c r="R516" s="55">
        <v>12.93</v>
      </c>
      <c r="S516" s="55">
        <f t="shared" si="286"/>
        <v>12.93</v>
      </c>
      <c r="T516" s="55">
        <f t="shared" si="286"/>
        <v>12.93</v>
      </c>
      <c r="U516" s="55">
        <f t="shared" si="286"/>
        <v>12.93</v>
      </c>
      <c r="V516" s="55">
        <f t="shared" si="286"/>
        <v>12.93</v>
      </c>
      <c r="W516" s="55">
        <f t="shared" si="283"/>
        <v>12.93</v>
      </c>
      <c r="X516" s="55">
        <f t="shared" si="283"/>
        <v>12.93</v>
      </c>
      <c r="Y516" s="55">
        <f t="shared" si="283"/>
        <v>12.93</v>
      </c>
      <c r="Z516" s="147">
        <v>1.35</v>
      </c>
      <c r="AA516" s="147">
        <f t="shared" si="284"/>
        <v>1.35</v>
      </c>
      <c r="AB516" s="147">
        <f t="shared" si="284"/>
        <v>1.35</v>
      </c>
      <c r="AC516" s="147">
        <f t="shared" si="284"/>
        <v>1.35</v>
      </c>
      <c r="AD516" s="147">
        <f t="shared" si="269"/>
        <v>1.35</v>
      </c>
      <c r="AE516" s="147">
        <f t="shared" si="269"/>
        <v>1.35</v>
      </c>
      <c r="AF516" s="147">
        <f t="shared" si="269"/>
        <v>1.35</v>
      </c>
      <c r="AG516" s="147">
        <f t="shared" si="269"/>
        <v>1.35</v>
      </c>
      <c r="AH516" s="147">
        <f t="shared" si="270"/>
        <v>1.35</v>
      </c>
      <c r="AI516" s="147">
        <f t="shared" si="270"/>
        <v>1.35</v>
      </c>
      <c r="AJ516" s="147">
        <f t="shared" si="270"/>
        <v>1.35</v>
      </c>
      <c r="AK516" s="147">
        <f t="shared" si="287"/>
        <v>1.35</v>
      </c>
      <c r="AL516" s="420">
        <v>0</v>
      </c>
      <c r="AM516" s="431">
        <f t="shared" si="268"/>
        <v>0</v>
      </c>
      <c r="AN516" s="385">
        <v>0</v>
      </c>
      <c r="AO516" s="237">
        <f t="shared" si="271"/>
        <v>0</v>
      </c>
      <c r="AP516" s="96">
        <v>0</v>
      </c>
      <c r="AQ516" s="431">
        <f t="shared" si="272"/>
        <v>0</v>
      </c>
      <c r="AR516" s="420">
        <v>0</v>
      </c>
      <c r="AS516" s="431">
        <f t="shared" si="273"/>
        <v>0</v>
      </c>
      <c r="AT516" s="385">
        <v>0</v>
      </c>
      <c r="AU516" s="431">
        <f t="shared" si="274"/>
        <v>0</v>
      </c>
      <c r="AV516" s="386">
        <v>0</v>
      </c>
      <c r="AW516" s="431">
        <f t="shared" si="275"/>
        <v>0</v>
      </c>
      <c r="AX516" s="386">
        <v>0</v>
      </c>
      <c r="AY516" s="431">
        <f t="shared" si="276"/>
        <v>0</v>
      </c>
      <c r="AZ516" s="386">
        <v>0</v>
      </c>
      <c r="BA516" s="431">
        <f t="shared" si="277"/>
        <v>0</v>
      </c>
      <c r="BB516" s="385">
        <v>0</v>
      </c>
      <c r="BC516" s="431">
        <f t="shared" si="278"/>
        <v>0</v>
      </c>
      <c r="BD516" s="386">
        <v>0</v>
      </c>
      <c r="BE516" s="431">
        <f t="shared" si="279"/>
        <v>0</v>
      </c>
      <c r="BF516" s="386">
        <v>0</v>
      </c>
      <c r="BG516" s="431">
        <f t="shared" si="280"/>
        <v>0</v>
      </c>
      <c r="BH516" s="385">
        <v>0</v>
      </c>
      <c r="BI516" s="445">
        <f t="shared" si="281"/>
        <v>0</v>
      </c>
      <c r="BJ516" s="77" t="s">
        <v>533</v>
      </c>
      <c r="BK516" s="306"/>
      <c r="BL516" s="599"/>
      <c r="BM516" s="306" t="str">
        <f t="shared" si="285"/>
        <v>N51137-xx1</v>
      </c>
    </row>
    <row r="517" spans="1:65" ht="14.25" customHeight="1">
      <c r="A517" s="493" t="s">
        <v>1623</v>
      </c>
      <c r="B517" s="130" t="s">
        <v>1422</v>
      </c>
      <c r="C517" s="544" t="s">
        <v>87</v>
      </c>
      <c r="D517" s="549" t="s">
        <v>161</v>
      </c>
      <c r="E517" s="550" t="s">
        <v>1910</v>
      </c>
      <c r="F517" s="970"/>
      <c r="G517" s="214">
        <v>2022</v>
      </c>
      <c r="H517" s="176" t="s">
        <v>1911</v>
      </c>
      <c r="I517" s="176" t="s">
        <v>217</v>
      </c>
      <c r="J517" s="330" t="s">
        <v>196</v>
      </c>
      <c r="K517" s="176" t="s">
        <v>218</v>
      </c>
      <c r="L517" s="176" t="s">
        <v>167</v>
      </c>
      <c r="M517" s="327" t="s">
        <v>1474</v>
      </c>
      <c r="N517" s="55">
        <v>13.37</v>
      </c>
      <c r="O517" s="55">
        <f t="shared" si="282"/>
        <v>13.37</v>
      </c>
      <c r="P517" s="55">
        <f t="shared" si="282"/>
        <v>13.37</v>
      </c>
      <c r="Q517" s="55">
        <f t="shared" si="282"/>
        <v>13.37</v>
      </c>
      <c r="R517" s="55">
        <v>13.37</v>
      </c>
      <c r="S517" s="55">
        <f t="shared" si="286"/>
        <v>13.37</v>
      </c>
      <c r="T517" s="55">
        <f t="shared" si="286"/>
        <v>13.37</v>
      </c>
      <c r="U517" s="55">
        <f t="shared" si="286"/>
        <v>13.37</v>
      </c>
      <c r="V517" s="55">
        <f t="shared" si="286"/>
        <v>13.37</v>
      </c>
      <c r="W517" s="55">
        <f t="shared" si="283"/>
        <v>13.37</v>
      </c>
      <c r="X517" s="55">
        <f t="shared" si="283"/>
        <v>13.37</v>
      </c>
      <c r="Y517" s="55">
        <f t="shared" si="283"/>
        <v>13.37</v>
      </c>
      <c r="Z517" s="147">
        <v>2.63</v>
      </c>
      <c r="AA517" s="147">
        <f t="shared" si="284"/>
        <v>2.63</v>
      </c>
      <c r="AB517" s="147">
        <f t="shared" si="284"/>
        <v>2.63</v>
      </c>
      <c r="AC517" s="147">
        <f t="shared" si="284"/>
        <v>2.63</v>
      </c>
      <c r="AD517" s="147">
        <f t="shared" si="269"/>
        <v>2.63</v>
      </c>
      <c r="AE517" s="147">
        <f t="shared" si="269"/>
        <v>2.63</v>
      </c>
      <c r="AF517" s="147">
        <f t="shared" si="269"/>
        <v>2.63</v>
      </c>
      <c r="AG517" s="147">
        <f t="shared" si="269"/>
        <v>2.63</v>
      </c>
      <c r="AH517" s="147">
        <f t="shared" si="270"/>
        <v>2.63</v>
      </c>
      <c r="AI517" s="147">
        <f t="shared" si="270"/>
        <v>2.63</v>
      </c>
      <c r="AJ517" s="147">
        <f t="shared" si="270"/>
        <v>2.63</v>
      </c>
      <c r="AK517" s="147">
        <f t="shared" si="287"/>
        <v>2.63</v>
      </c>
      <c r="AL517" s="420">
        <v>0</v>
      </c>
      <c r="AM517" s="431">
        <f t="shared" si="268"/>
        <v>0</v>
      </c>
      <c r="AN517" s="385">
        <v>0</v>
      </c>
      <c r="AO517" s="237">
        <f t="shared" si="271"/>
        <v>0</v>
      </c>
      <c r="AP517" s="96">
        <v>0</v>
      </c>
      <c r="AQ517" s="431">
        <f t="shared" si="272"/>
        <v>0</v>
      </c>
      <c r="AR517" s="420">
        <v>0</v>
      </c>
      <c r="AS517" s="431">
        <f t="shared" si="273"/>
        <v>0</v>
      </c>
      <c r="AT517" s="385">
        <v>0</v>
      </c>
      <c r="AU517" s="431">
        <f t="shared" si="274"/>
        <v>0</v>
      </c>
      <c r="AV517" s="386">
        <v>0</v>
      </c>
      <c r="AW517" s="431">
        <f t="shared" si="275"/>
        <v>0</v>
      </c>
      <c r="AX517" s="386">
        <v>0</v>
      </c>
      <c r="AY517" s="431">
        <f t="shared" si="276"/>
        <v>0</v>
      </c>
      <c r="AZ517" s="386">
        <v>0</v>
      </c>
      <c r="BA517" s="431">
        <f t="shared" si="277"/>
        <v>0</v>
      </c>
      <c r="BB517" s="385">
        <v>0</v>
      </c>
      <c r="BC517" s="431">
        <f t="shared" si="278"/>
        <v>0</v>
      </c>
      <c r="BD517" s="386">
        <v>0</v>
      </c>
      <c r="BE517" s="431">
        <f t="shared" si="279"/>
        <v>0</v>
      </c>
      <c r="BF517" s="386">
        <v>0</v>
      </c>
      <c r="BG517" s="431">
        <f t="shared" si="280"/>
        <v>0</v>
      </c>
      <c r="BH517" s="385">
        <v>0</v>
      </c>
      <c r="BI517" s="445">
        <f t="shared" si="281"/>
        <v>0</v>
      </c>
      <c r="BJ517" s="77" t="s">
        <v>219</v>
      </c>
      <c r="BK517" s="306"/>
      <c r="BL517" s="599"/>
      <c r="BM517" s="306" t="str">
        <f t="shared" si="285"/>
        <v>N00541-xx1</v>
      </c>
    </row>
    <row r="518" spans="1:65" ht="14.25" customHeight="1">
      <c r="A518" s="498" t="s">
        <v>1623</v>
      </c>
      <c r="B518" s="130" t="s">
        <v>1422</v>
      </c>
      <c r="C518" s="544" t="s">
        <v>87</v>
      </c>
      <c r="D518" s="549" t="s">
        <v>161</v>
      </c>
      <c r="E518" s="550" t="s">
        <v>194</v>
      </c>
      <c r="F518" s="970"/>
      <c r="G518" s="214">
        <v>2022</v>
      </c>
      <c r="H518" s="176" t="s">
        <v>1911</v>
      </c>
      <c r="I518" s="176" t="s">
        <v>217</v>
      </c>
      <c r="J518" s="330" t="s">
        <v>196</v>
      </c>
      <c r="K518" s="176" t="s">
        <v>218</v>
      </c>
      <c r="L518" s="176" t="s">
        <v>167</v>
      </c>
      <c r="M518" s="327" t="s">
        <v>1474</v>
      </c>
      <c r="N518" s="55">
        <v>14.42</v>
      </c>
      <c r="O518" s="55">
        <f t="shared" si="282"/>
        <v>14.42</v>
      </c>
      <c r="P518" s="55">
        <f t="shared" si="282"/>
        <v>14.42</v>
      </c>
      <c r="Q518" s="55">
        <f t="shared" si="282"/>
        <v>14.42</v>
      </c>
      <c r="R518" s="55">
        <v>14.42</v>
      </c>
      <c r="S518" s="55">
        <f t="shared" si="286"/>
        <v>14.42</v>
      </c>
      <c r="T518" s="55">
        <f t="shared" si="286"/>
        <v>14.42</v>
      </c>
      <c r="U518" s="55">
        <f t="shared" si="286"/>
        <v>14.42</v>
      </c>
      <c r="V518" s="55">
        <f t="shared" si="286"/>
        <v>14.42</v>
      </c>
      <c r="W518" s="55">
        <f t="shared" si="283"/>
        <v>14.42</v>
      </c>
      <c r="X518" s="55">
        <f t="shared" si="283"/>
        <v>14.42</v>
      </c>
      <c r="Y518" s="55">
        <f t="shared" si="283"/>
        <v>14.42</v>
      </c>
      <c r="Z518" s="147">
        <v>2.63</v>
      </c>
      <c r="AA518" s="147">
        <f t="shared" si="284"/>
        <v>2.63</v>
      </c>
      <c r="AB518" s="147">
        <f t="shared" si="284"/>
        <v>2.63</v>
      </c>
      <c r="AC518" s="147">
        <f t="shared" si="284"/>
        <v>2.63</v>
      </c>
      <c r="AD518" s="147">
        <f t="shared" si="269"/>
        <v>2.63</v>
      </c>
      <c r="AE518" s="147">
        <f t="shared" si="269"/>
        <v>2.63</v>
      </c>
      <c r="AF518" s="147">
        <f t="shared" si="269"/>
        <v>2.63</v>
      </c>
      <c r="AG518" s="147">
        <f t="shared" si="269"/>
        <v>2.63</v>
      </c>
      <c r="AH518" s="147">
        <f t="shared" si="270"/>
        <v>2.63</v>
      </c>
      <c r="AI518" s="147">
        <f t="shared" si="270"/>
        <v>2.63</v>
      </c>
      <c r="AJ518" s="147">
        <f t="shared" si="270"/>
        <v>2.63</v>
      </c>
      <c r="AK518" s="147">
        <f t="shared" si="287"/>
        <v>2.63</v>
      </c>
      <c r="AL518" s="420">
        <v>0</v>
      </c>
      <c r="AM518" s="431">
        <f t="shared" si="268"/>
        <v>0</v>
      </c>
      <c r="AN518" s="385">
        <v>0</v>
      </c>
      <c r="AO518" s="237">
        <f t="shared" si="271"/>
        <v>0</v>
      </c>
      <c r="AP518" s="96">
        <v>0</v>
      </c>
      <c r="AQ518" s="431">
        <f t="shared" si="272"/>
        <v>0</v>
      </c>
      <c r="AR518" s="420">
        <v>0</v>
      </c>
      <c r="AS518" s="431">
        <f t="shared" si="273"/>
        <v>0</v>
      </c>
      <c r="AT518" s="385">
        <v>0</v>
      </c>
      <c r="AU518" s="431">
        <f t="shared" si="274"/>
        <v>0</v>
      </c>
      <c r="AV518" s="386">
        <v>0</v>
      </c>
      <c r="AW518" s="431">
        <f t="shared" si="275"/>
        <v>0</v>
      </c>
      <c r="AX518" s="386">
        <v>0</v>
      </c>
      <c r="AY518" s="431">
        <f t="shared" si="276"/>
        <v>0</v>
      </c>
      <c r="AZ518" s="386">
        <v>0</v>
      </c>
      <c r="BA518" s="431">
        <f t="shared" si="277"/>
        <v>0</v>
      </c>
      <c r="BB518" s="385">
        <v>0</v>
      </c>
      <c r="BC518" s="431">
        <f t="shared" si="278"/>
        <v>0</v>
      </c>
      <c r="BD518" s="386">
        <v>0</v>
      </c>
      <c r="BE518" s="431">
        <f t="shared" si="279"/>
        <v>0</v>
      </c>
      <c r="BF518" s="386">
        <v>0</v>
      </c>
      <c r="BG518" s="431">
        <f t="shared" si="280"/>
        <v>0</v>
      </c>
      <c r="BH518" s="385">
        <v>0</v>
      </c>
      <c r="BI518" s="445">
        <f t="shared" si="281"/>
        <v>0</v>
      </c>
      <c r="BJ518" s="77" t="s">
        <v>1915</v>
      </c>
      <c r="BK518" s="306"/>
      <c r="BL518" s="599"/>
      <c r="BM518" s="306" t="str">
        <f t="shared" si="285"/>
        <v>N00541-KD1</v>
      </c>
    </row>
    <row r="519" spans="1:65" ht="14.25" customHeight="1">
      <c r="A519" s="493" t="s">
        <v>1623</v>
      </c>
      <c r="B519" s="130" t="s">
        <v>1422</v>
      </c>
      <c r="C519" s="544" t="s">
        <v>87</v>
      </c>
      <c r="D519" s="549" t="s">
        <v>161</v>
      </c>
      <c r="E519" s="550" t="s">
        <v>194</v>
      </c>
      <c r="F519" s="970"/>
      <c r="G519" s="214">
        <v>2022</v>
      </c>
      <c r="H519" s="176" t="s">
        <v>1911</v>
      </c>
      <c r="I519" s="176" t="s">
        <v>217</v>
      </c>
      <c r="J519" s="330" t="s">
        <v>196</v>
      </c>
      <c r="K519" s="176" t="s">
        <v>218</v>
      </c>
      <c r="L519" s="176" t="s">
        <v>167</v>
      </c>
      <c r="M519" s="327" t="s">
        <v>1474</v>
      </c>
      <c r="N519" s="55">
        <v>12.25</v>
      </c>
      <c r="O519" s="55">
        <f t="shared" si="282"/>
        <v>12.25</v>
      </c>
      <c r="P519" s="55">
        <f t="shared" si="282"/>
        <v>12.25</v>
      </c>
      <c r="Q519" s="55">
        <f t="shared" si="282"/>
        <v>12.25</v>
      </c>
      <c r="R519" s="55">
        <v>12.25</v>
      </c>
      <c r="S519" s="55">
        <f t="shared" si="286"/>
        <v>12.25</v>
      </c>
      <c r="T519" s="55">
        <f t="shared" si="286"/>
        <v>12.25</v>
      </c>
      <c r="U519" s="55">
        <f t="shared" si="286"/>
        <v>12.25</v>
      </c>
      <c r="V519" s="55">
        <f t="shared" si="286"/>
        <v>12.25</v>
      </c>
      <c r="W519" s="55">
        <f t="shared" si="283"/>
        <v>12.25</v>
      </c>
      <c r="X519" s="55">
        <f t="shared" si="283"/>
        <v>12.25</v>
      </c>
      <c r="Y519" s="55">
        <f t="shared" si="283"/>
        <v>12.25</v>
      </c>
      <c r="Z519" s="147">
        <v>1.36</v>
      </c>
      <c r="AA519" s="147">
        <f t="shared" si="284"/>
        <v>1.36</v>
      </c>
      <c r="AB519" s="147">
        <f t="shared" si="284"/>
        <v>1.36</v>
      </c>
      <c r="AC519" s="147">
        <f t="shared" si="284"/>
        <v>1.36</v>
      </c>
      <c r="AD519" s="147">
        <f t="shared" si="269"/>
        <v>1.36</v>
      </c>
      <c r="AE519" s="147">
        <f t="shared" si="269"/>
        <v>1.36</v>
      </c>
      <c r="AF519" s="147">
        <f t="shared" si="269"/>
        <v>1.36</v>
      </c>
      <c r="AG519" s="147">
        <f t="shared" si="269"/>
        <v>1.36</v>
      </c>
      <c r="AH519" s="147">
        <f t="shared" si="270"/>
        <v>1.36</v>
      </c>
      <c r="AI519" s="147">
        <f t="shared" si="270"/>
        <v>1.36</v>
      </c>
      <c r="AJ519" s="147">
        <f t="shared" si="270"/>
        <v>1.36</v>
      </c>
      <c r="AK519" s="147">
        <f t="shared" si="287"/>
        <v>1.36</v>
      </c>
      <c r="AL519" s="420">
        <v>0</v>
      </c>
      <c r="AM519" s="431">
        <f t="shared" si="268"/>
        <v>0</v>
      </c>
      <c r="AN519" s="385">
        <v>0</v>
      </c>
      <c r="AO519" s="237">
        <f t="shared" si="271"/>
        <v>0</v>
      </c>
      <c r="AP519" s="96">
        <v>0</v>
      </c>
      <c r="AQ519" s="431">
        <f t="shared" si="272"/>
        <v>0</v>
      </c>
      <c r="AR519" s="420">
        <v>0</v>
      </c>
      <c r="AS519" s="431">
        <f t="shared" si="273"/>
        <v>0</v>
      </c>
      <c r="AT519" s="385">
        <v>0</v>
      </c>
      <c r="AU519" s="431">
        <f t="shared" si="274"/>
        <v>0</v>
      </c>
      <c r="AV519" s="386">
        <v>0</v>
      </c>
      <c r="AW519" s="431">
        <f t="shared" si="275"/>
        <v>0</v>
      </c>
      <c r="AX519" s="386">
        <v>0</v>
      </c>
      <c r="AY519" s="431">
        <f t="shared" si="276"/>
        <v>0</v>
      </c>
      <c r="AZ519" s="386">
        <v>0</v>
      </c>
      <c r="BA519" s="431">
        <f t="shared" si="277"/>
        <v>0</v>
      </c>
      <c r="BB519" s="385">
        <v>0</v>
      </c>
      <c r="BC519" s="431">
        <f t="shared" si="278"/>
        <v>0</v>
      </c>
      <c r="BD519" s="386">
        <v>0</v>
      </c>
      <c r="BE519" s="431">
        <f t="shared" si="279"/>
        <v>0</v>
      </c>
      <c r="BF519" s="386">
        <v>0</v>
      </c>
      <c r="BG519" s="431">
        <f t="shared" si="280"/>
        <v>0</v>
      </c>
      <c r="BH519" s="385">
        <v>0</v>
      </c>
      <c r="BI519" s="445">
        <f t="shared" si="281"/>
        <v>0</v>
      </c>
      <c r="BJ519" s="77" t="s">
        <v>529</v>
      </c>
      <c r="BK519" s="306"/>
      <c r="BL519" s="599"/>
      <c r="BM519" s="306" t="str">
        <f t="shared" si="285"/>
        <v>N21809-xx1</v>
      </c>
    </row>
    <row r="520" spans="1:65" ht="14.25" customHeight="1">
      <c r="A520" s="498" t="s">
        <v>1623</v>
      </c>
      <c r="B520" s="130" t="s">
        <v>1422</v>
      </c>
      <c r="C520" s="544" t="s">
        <v>87</v>
      </c>
      <c r="D520" s="549" t="s">
        <v>161</v>
      </c>
      <c r="E520" s="550" t="s">
        <v>194</v>
      </c>
      <c r="F520" s="970"/>
      <c r="G520" s="214">
        <v>2022</v>
      </c>
      <c r="H520" s="176" t="s">
        <v>1911</v>
      </c>
      <c r="I520" s="176" t="s">
        <v>217</v>
      </c>
      <c r="J520" s="330" t="s">
        <v>196</v>
      </c>
      <c r="K520" s="176" t="s">
        <v>218</v>
      </c>
      <c r="L520" s="176" t="s">
        <v>167</v>
      </c>
      <c r="M520" s="327" t="s">
        <v>1474</v>
      </c>
      <c r="N520" s="55">
        <v>13.3</v>
      </c>
      <c r="O520" s="55">
        <f t="shared" si="282"/>
        <v>13.3</v>
      </c>
      <c r="P520" s="55">
        <f t="shared" si="282"/>
        <v>13.3</v>
      </c>
      <c r="Q520" s="55">
        <f t="shared" si="282"/>
        <v>13.3</v>
      </c>
      <c r="R520" s="55">
        <v>13.3</v>
      </c>
      <c r="S520" s="55">
        <f t="shared" si="286"/>
        <v>13.3</v>
      </c>
      <c r="T520" s="55">
        <f t="shared" si="286"/>
        <v>13.3</v>
      </c>
      <c r="U520" s="55">
        <f t="shared" si="286"/>
        <v>13.3</v>
      </c>
      <c r="V520" s="55">
        <f t="shared" si="286"/>
        <v>13.3</v>
      </c>
      <c r="W520" s="55">
        <f t="shared" si="283"/>
        <v>13.3</v>
      </c>
      <c r="X520" s="55">
        <f t="shared" si="283"/>
        <v>13.3</v>
      </c>
      <c r="Y520" s="55">
        <f t="shared" si="283"/>
        <v>13.3</v>
      </c>
      <c r="Z520" s="147">
        <v>1.36</v>
      </c>
      <c r="AA520" s="147">
        <f t="shared" si="284"/>
        <v>1.36</v>
      </c>
      <c r="AB520" s="147">
        <f t="shared" si="284"/>
        <v>1.36</v>
      </c>
      <c r="AC520" s="147">
        <f t="shared" si="284"/>
        <v>1.36</v>
      </c>
      <c r="AD520" s="147">
        <f t="shared" si="269"/>
        <v>1.36</v>
      </c>
      <c r="AE520" s="147">
        <f t="shared" si="269"/>
        <v>1.36</v>
      </c>
      <c r="AF520" s="147">
        <f t="shared" si="269"/>
        <v>1.36</v>
      </c>
      <c r="AG520" s="147">
        <f t="shared" si="269"/>
        <v>1.36</v>
      </c>
      <c r="AH520" s="147">
        <f t="shared" si="270"/>
        <v>1.36</v>
      </c>
      <c r="AI520" s="147">
        <f t="shared" si="270"/>
        <v>1.36</v>
      </c>
      <c r="AJ520" s="147">
        <f t="shared" si="270"/>
        <v>1.36</v>
      </c>
      <c r="AK520" s="147">
        <f t="shared" si="287"/>
        <v>1.36</v>
      </c>
      <c r="AL520" s="420">
        <v>0</v>
      </c>
      <c r="AM520" s="431">
        <f t="shared" si="268"/>
        <v>0</v>
      </c>
      <c r="AN520" s="385">
        <v>0</v>
      </c>
      <c r="AO520" s="237">
        <f t="shared" si="271"/>
        <v>0</v>
      </c>
      <c r="AP520" s="96">
        <v>0</v>
      </c>
      <c r="AQ520" s="431">
        <f t="shared" si="272"/>
        <v>0</v>
      </c>
      <c r="AR520" s="420">
        <v>0</v>
      </c>
      <c r="AS520" s="431">
        <f t="shared" si="273"/>
        <v>0</v>
      </c>
      <c r="AT520" s="385">
        <v>0</v>
      </c>
      <c r="AU520" s="431">
        <f t="shared" si="274"/>
        <v>0</v>
      </c>
      <c r="AV520" s="386">
        <v>0</v>
      </c>
      <c r="AW520" s="431">
        <f t="shared" si="275"/>
        <v>0</v>
      </c>
      <c r="AX520" s="386">
        <v>0</v>
      </c>
      <c r="AY520" s="431">
        <f t="shared" si="276"/>
        <v>0</v>
      </c>
      <c r="AZ520" s="386">
        <v>0</v>
      </c>
      <c r="BA520" s="431">
        <f t="shared" si="277"/>
        <v>0</v>
      </c>
      <c r="BB520" s="385">
        <v>0</v>
      </c>
      <c r="BC520" s="431">
        <f t="shared" si="278"/>
        <v>0</v>
      </c>
      <c r="BD520" s="386">
        <v>0</v>
      </c>
      <c r="BE520" s="431">
        <f t="shared" si="279"/>
        <v>0</v>
      </c>
      <c r="BF520" s="386">
        <v>0</v>
      </c>
      <c r="BG520" s="431">
        <f t="shared" si="280"/>
        <v>0</v>
      </c>
      <c r="BH520" s="385">
        <v>0</v>
      </c>
      <c r="BI520" s="445">
        <f t="shared" si="281"/>
        <v>0</v>
      </c>
      <c r="BJ520" s="77" t="s">
        <v>1916</v>
      </c>
      <c r="BK520" s="306"/>
      <c r="BL520" s="599"/>
      <c r="BM520" s="306" t="str">
        <f t="shared" si="285"/>
        <v>N21809-KD1</v>
      </c>
    </row>
    <row r="521" spans="1:65" ht="14.25" customHeight="1">
      <c r="A521" s="493" t="s">
        <v>1623</v>
      </c>
      <c r="B521" s="130" t="s">
        <v>1422</v>
      </c>
      <c r="C521" s="544" t="s">
        <v>87</v>
      </c>
      <c r="D521" s="549" t="s">
        <v>161</v>
      </c>
      <c r="E521" s="550" t="s">
        <v>194</v>
      </c>
      <c r="F521" s="970"/>
      <c r="G521" s="214">
        <v>2022</v>
      </c>
      <c r="H521" s="176" t="s">
        <v>1911</v>
      </c>
      <c r="I521" s="176" t="s">
        <v>217</v>
      </c>
      <c r="J521" s="330" t="s">
        <v>196</v>
      </c>
      <c r="K521" s="176" t="s">
        <v>221</v>
      </c>
      <c r="L521" s="176" t="s">
        <v>167</v>
      </c>
      <c r="M521" s="327" t="s">
        <v>1474</v>
      </c>
      <c r="N521" s="55">
        <v>13.57</v>
      </c>
      <c r="O521" s="55">
        <f t="shared" si="282"/>
        <v>13.57</v>
      </c>
      <c r="P521" s="55">
        <f t="shared" si="282"/>
        <v>13.57</v>
      </c>
      <c r="Q521" s="55">
        <f t="shared" si="282"/>
        <v>13.57</v>
      </c>
      <c r="R521" s="55">
        <v>13.57</v>
      </c>
      <c r="S521" s="55">
        <f t="shared" si="286"/>
        <v>13.57</v>
      </c>
      <c r="T521" s="55">
        <f t="shared" si="286"/>
        <v>13.57</v>
      </c>
      <c r="U521" s="55">
        <f t="shared" si="286"/>
        <v>13.57</v>
      </c>
      <c r="V521" s="55">
        <f t="shared" si="286"/>
        <v>13.57</v>
      </c>
      <c r="W521" s="55">
        <f t="shared" si="283"/>
        <v>13.57</v>
      </c>
      <c r="X521" s="55">
        <f t="shared" si="283"/>
        <v>13.57</v>
      </c>
      <c r="Y521" s="55">
        <f t="shared" si="283"/>
        <v>13.57</v>
      </c>
      <c r="Z521" s="147">
        <v>2.67</v>
      </c>
      <c r="AA521" s="147">
        <f t="shared" si="284"/>
        <v>2.67</v>
      </c>
      <c r="AB521" s="147">
        <f t="shared" si="284"/>
        <v>2.67</v>
      </c>
      <c r="AC521" s="147">
        <f t="shared" si="284"/>
        <v>2.67</v>
      </c>
      <c r="AD521" s="147">
        <f t="shared" si="269"/>
        <v>2.67</v>
      </c>
      <c r="AE521" s="147">
        <f t="shared" si="269"/>
        <v>2.67</v>
      </c>
      <c r="AF521" s="147">
        <f t="shared" si="269"/>
        <v>2.67</v>
      </c>
      <c r="AG521" s="147">
        <f t="shared" si="269"/>
        <v>2.67</v>
      </c>
      <c r="AH521" s="147">
        <f t="shared" si="270"/>
        <v>2.67</v>
      </c>
      <c r="AI521" s="147">
        <f t="shared" si="270"/>
        <v>2.67</v>
      </c>
      <c r="AJ521" s="147">
        <f t="shared" si="270"/>
        <v>2.67</v>
      </c>
      <c r="AK521" s="147">
        <f t="shared" si="287"/>
        <v>2.67</v>
      </c>
      <c r="AL521" s="420">
        <v>0</v>
      </c>
      <c r="AM521" s="431">
        <f t="shared" si="268"/>
        <v>0</v>
      </c>
      <c r="AN521" s="385">
        <v>0</v>
      </c>
      <c r="AO521" s="237">
        <f t="shared" si="271"/>
        <v>0</v>
      </c>
      <c r="AP521" s="96">
        <v>0</v>
      </c>
      <c r="AQ521" s="431">
        <f t="shared" si="272"/>
        <v>0</v>
      </c>
      <c r="AR521" s="420">
        <v>0</v>
      </c>
      <c r="AS521" s="431">
        <f t="shared" si="273"/>
        <v>0</v>
      </c>
      <c r="AT521" s="385">
        <v>0</v>
      </c>
      <c r="AU521" s="431">
        <f t="shared" si="274"/>
        <v>0</v>
      </c>
      <c r="AV521" s="386">
        <v>0</v>
      </c>
      <c r="AW521" s="431">
        <f t="shared" si="275"/>
        <v>0</v>
      </c>
      <c r="AX521" s="386">
        <v>0</v>
      </c>
      <c r="AY521" s="431">
        <f t="shared" si="276"/>
        <v>0</v>
      </c>
      <c r="AZ521" s="386">
        <v>0</v>
      </c>
      <c r="BA521" s="431">
        <f t="shared" si="277"/>
        <v>0</v>
      </c>
      <c r="BB521" s="385">
        <v>0</v>
      </c>
      <c r="BC521" s="431">
        <f t="shared" si="278"/>
        <v>0</v>
      </c>
      <c r="BD521" s="386">
        <v>0</v>
      </c>
      <c r="BE521" s="431">
        <f t="shared" si="279"/>
        <v>0</v>
      </c>
      <c r="BF521" s="386">
        <v>0</v>
      </c>
      <c r="BG521" s="431">
        <f t="shared" si="280"/>
        <v>0</v>
      </c>
      <c r="BH521" s="385">
        <v>0</v>
      </c>
      <c r="BI521" s="445">
        <f t="shared" si="281"/>
        <v>0</v>
      </c>
      <c r="BJ521" s="77" t="s">
        <v>222</v>
      </c>
      <c r="BK521" s="306"/>
      <c r="BL521" s="599"/>
      <c r="BM521" s="306" t="str">
        <f t="shared" si="285"/>
        <v>N00542-xx1</v>
      </c>
    </row>
    <row r="522" spans="1:65" ht="14.25" customHeight="1">
      <c r="A522" s="498" t="s">
        <v>1623</v>
      </c>
      <c r="B522" s="130" t="s">
        <v>1422</v>
      </c>
      <c r="C522" s="544" t="s">
        <v>87</v>
      </c>
      <c r="D522" s="549" t="s">
        <v>161</v>
      </c>
      <c r="E522" s="550" t="s">
        <v>194</v>
      </c>
      <c r="F522" s="970"/>
      <c r="G522" s="214">
        <v>2022</v>
      </c>
      <c r="H522" s="176" t="s">
        <v>1911</v>
      </c>
      <c r="I522" s="176" t="s">
        <v>217</v>
      </c>
      <c r="J522" s="330" t="s">
        <v>196</v>
      </c>
      <c r="K522" s="176" t="s">
        <v>221</v>
      </c>
      <c r="L522" s="176" t="s">
        <v>167</v>
      </c>
      <c r="M522" s="327" t="s">
        <v>1474</v>
      </c>
      <c r="N522" s="55">
        <v>14.62</v>
      </c>
      <c r="O522" s="55">
        <f t="shared" si="282"/>
        <v>14.62</v>
      </c>
      <c r="P522" s="55">
        <f t="shared" si="282"/>
        <v>14.62</v>
      </c>
      <c r="Q522" s="55">
        <f t="shared" si="282"/>
        <v>14.62</v>
      </c>
      <c r="R522" s="55">
        <v>14.62</v>
      </c>
      <c r="S522" s="55">
        <f t="shared" si="286"/>
        <v>14.62</v>
      </c>
      <c r="T522" s="55">
        <f t="shared" si="286"/>
        <v>14.62</v>
      </c>
      <c r="U522" s="55">
        <f t="shared" si="286"/>
        <v>14.62</v>
      </c>
      <c r="V522" s="55">
        <f t="shared" si="286"/>
        <v>14.62</v>
      </c>
      <c r="W522" s="55">
        <f t="shared" si="283"/>
        <v>14.62</v>
      </c>
      <c r="X522" s="55">
        <f t="shared" si="283"/>
        <v>14.62</v>
      </c>
      <c r="Y522" s="55">
        <f t="shared" si="283"/>
        <v>14.62</v>
      </c>
      <c r="Z522" s="147">
        <v>2.67</v>
      </c>
      <c r="AA522" s="147">
        <f t="shared" si="284"/>
        <v>2.67</v>
      </c>
      <c r="AB522" s="147">
        <f t="shared" si="284"/>
        <v>2.67</v>
      </c>
      <c r="AC522" s="147">
        <f t="shared" si="284"/>
        <v>2.67</v>
      </c>
      <c r="AD522" s="147">
        <f t="shared" si="269"/>
        <v>2.67</v>
      </c>
      <c r="AE522" s="147">
        <f t="shared" si="269"/>
        <v>2.67</v>
      </c>
      <c r="AF522" s="147">
        <f t="shared" si="269"/>
        <v>2.67</v>
      </c>
      <c r="AG522" s="147">
        <f t="shared" si="269"/>
        <v>2.67</v>
      </c>
      <c r="AH522" s="147">
        <f t="shared" si="270"/>
        <v>2.67</v>
      </c>
      <c r="AI522" s="147">
        <f t="shared" si="270"/>
        <v>2.67</v>
      </c>
      <c r="AJ522" s="147">
        <f t="shared" si="270"/>
        <v>2.67</v>
      </c>
      <c r="AK522" s="147">
        <f t="shared" si="287"/>
        <v>2.67</v>
      </c>
      <c r="AL522" s="420">
        <v>0</v>
      </c>
      <c r="AM522" s="431">
        <f t="shared" si="268"/>
        <v>0</v>
      </c>
      <c r="AN522" s="385">
        <v>0</v>
      </c>
      <c r="AO522" s="237">
        <f t="shared" si="271"/>
        <v>0</v>
      </c>
      <c r="AP522" s="96">
        <v>0</v>
      </c>
      <c r="AQ522" s="431">
        <f t="shared" si="272"/>
        <v>0</v>
      </c>
      <c r="AR522" s="420">
        <v>0</v>
      </c>
      <c r="AS522" s="431">
        <f t="shared" si="273"/>
        <v>0</v>
      </c>
      <c r="AT522" s="385">
        <v>0</v>
      </c>
      <c r="AU522" s="431">
        <f t="shared" si="274"/>
        <v>0</v>
      </c>
      <c r="AV522" s="386">
        <v>0</v>
      </c>
      <c r="AW522" s="431">
        <f t="shared" si="275"/>
        <v>0</v>
      </c>
      <c r="AX522" s="386">
        <v>0</v>
      </c>
      <c r="AY522" s="431">
        <f t="shared" si="276"/>
        <v>0</v>
      </c>
      <c r="AZ522" s="386">
        <v>0</v>
      </c>
      <c r="BA522" s="431">
        <f t="shared" si="277"/>
        <v>0</v>
      </c>
      <c r="BB522" s="385">
        <v>0</v>
      </c>
      <c r="BC522" s="431">
        <f t="shared" si="278"/>
        <v>0</v>
      </c>
      <c r="BD522" s="386">
        <v>0</v>
      </c>
      <c r="BE522" s="431">
        <f t="shared" si="279"/>
        <v>0</v>
      </c>
      <c r="BF522" s="386">
        <v>0</v>
      </c>
      <c r="BG522" s="431">
        <f t="shared" si="280"/>
        <v>0</v>
      </c>
      <c r="BH522" s="385">
        <v>0</v>
      </c>
      <c r="BI522" s="445">
        <f t="shared" si="281"/>
        <v>0</v>
      </c>
      <c r="BJ522" s="77" t="s">
        <v>1917</v>
      </c>
      <c r="BK522" s="306"/>
      <c r="BL522" s="599"/>
      <c r="BM522" s="306" t="str">
        <f t="shared" si="285"/>
        <v>N00542-KD1</v>
      </c>
    </row>
    <row r="523" spans="1:65" ht="14.25" customHeight="1">
      <c r="A523" s="493" t="s">
        <v>1623</v>
      </c>
      <c r="B523" s="130" t="s">
        <v>1422</v>
      </c>
      <c r="C523" s="544" t="s">
        <v>87</v>
      </c>
      <c r="D523" s="549" t="s">
        <v>161</v>
      </c>
      <c r="E523" s="550" t="s">
        <v>194</v>
      </c>
      <c r="F523" s="970"/>
      <c r="G523" s="214">
        <v>2022</v>
      </c>
      <c r="H523" s="176" t="s">
        <v>1911</v>
      </c>
      <c r="I523" s="176" t="s">
        <v>217</v>
      </c>
      <c r="J523" s="330" t="s">
        <v>196</v>
      </c>
      <c r="K523" s="176" t="s">
        <v>221</v>
      </c>
      <c r="L523" s="176" t="s">
        <v>167</v>
      </c>
      <c r="M523" s="327" t="s">
        <v>1474</v>
      </c>
      <c r="N523" s="55">
        <v>13.72</v>
      </c>
      <c r="O523" s="55">
        <f t="shared" si="282"/>
        <v>13.72</v>
      </c>
      <c r="P523" s="55">
        <f t="shared" si="282"/>
        <v>13.72</v>
      </c>
      <c r="Q523" s="55">
        <f t="shared" si="282"/>
        <v>13.72</v>
      </c>
      <c r="R523" s="55">
        <v>13.72</v>
      </c>
      <c r="S523" s="55">
        <f t="shared" si="286"/>
        <v>13.72</v>
      </c>
      <c r="T523" s="55">
        <f t="shared" si="286"/>
        <v>13.72</v>
      </c>
      <c r="U523" s="55">
        <f t="shared" si="286"/>
        <v>13.72</v>
      </c>
      <c r="V523" s="55">
        <f t="shared" si="286"/>
        <v>13.72</v>
      </c>
      <c r="W523" s="55">
        <f t="shared" si="283"/>
        <v>13.72</v>
      </c>
      <c r="X523" s="55">
        <f t="shared" si="283"/>
        <v>13.72</v>
      </c>
      <c r="Y523" s="55">
        <f t="shared" si="283"/>
        <v>13.72</v>
      </c>
      <c r="Z523" s="147">
        <v>2.68</v>
      </c>
      <c r="AA523" s="147">
        <f t="shared" si="284"/>
        <v>2.68</v>
      </c>
      <c r="AB523" s="147">
        <f t="shared" si="284"/>
        <v>2.68</v>
      </c>
      <c r="AC523" s="147">
        <f t="shared" si="284"/>
        <v>2.68</v>
      </c>
      <c r="AD523" s="147">
        <f t="shared" si="269"/>
        <v>2.68</v>
      </c>
      <c r="AE523" s="147">
        <f t="shared" si="269"/>
        <v>2.68</v>
      </c>
      <c r="AF523" s="147">
        <f t="shared" si="269"/>
        <v>2.68</v>
      </c>
      <c r="AG523" s="147">
        <f t="shared" si="269"/>
        <v>2.68</v>
      </c>
      <c r="AH523" s="147">
        <f t="shared" si="270"/>
        <v>2.68</v>
      </c>
      <c r="AI523" s="147">
        <f t="shared" si="270"/>
        <v>2.68</v>
      </c>
      <c r="AJ523" s="147">
        <f t="shared" si="270"/>
        <v>2.68</v>
      </c>
      <c r="AK523" s="147">
        <f t="shared" si="287"/>
        <v>2.68</v>
      </c>
      <c r="AL523" s="420">
        <v>0</v>
      </c>
      <c r="AM523" s="431">
        <f t="shared" si="268"/>
        <v>0</v>
      </c>
      <c r="AN523" s="385">
        <v>0</v>
      </c>
      <c r="AO523" s="237">
        <f t="shared" si="271"/>
        <v>0</v>
      </c>
      <c r="AP523" s="96">
        <v>0</v>
      </c>
      <c r="AQ523" s="431">
        <f t="shared" si="272"/>
        <v>0</v>
      </c>
      <c r="AR523" s="420">
        <v>0</v>
      </c>
      <c r="AS523" s="431">
        <f t="shared" si="273"/>
        <v>0</v>
      </c>
      <c r="AT523" s="385">
        <v>0</v>
      </c>
      <c r="AU523" s="431">
        <f t="shared" si="274"/>
        <v>0</v>
      </c>
      <c r="AV523" s="386">
        <v>0</v>
      </c>
      <c r="AW523" s="431">
        <f t="shared" si="275"/>
        <v>0</v>
      </c>
      <c r="AX523" s="386">
        <v>0</v>
      </c>
      <c r="AY523" s="431">
        <f t="shared" si="276"/>
        <v>0</v>
      </c>
      <c r="AZ523" s="386">
        <v>0</v>
      </c>
      <c r="BA523" s="431">
        <f t="shared" si="277"/>
        <v>0</v>
      </c>
      <c r="BB523" s="385">
        <v>0</v>
      </c>
      <c r="BC523" s="431">
        <f t="shared" si="278"/>
        <v>0</v>
      </c>
      <c r="BD523" s="386">
        <v>0</v>
      </c>
      <c r="BE523" s="431">
        <f t="shared" si="279"/>
        <v>0</v>
      </c>
      <c r="BF523" s="386">
        <v>0</v>
      </c>
      <c r="BG523" s="431">
        <f t="shared" si="280"/>
        <v>0</v>
      </c>
      <c r="BH523" s="385">
        <v>0</v>
      </c>
      <c r="BI523" s="445">
        <f t="shared" si="281"/>
        <v>0</v>
      </c>
      <c r="BJ523" s="77" t="s">
        <v>532</v>
      </c>
      <c r="BK523" s="306"/>
      <c r="BL523" s="599"/>
      <c r="BM523" s="306" t="str">
        <f t="shared" si="285"/>
        <v>N21810-xx1</v>
      </c>
    </row>
    <row r="524" spans="1:65" ht="14.25" customHeight="1">
      <c r="A524" s="498" t="s">
        <v>1623</v>
      </c>
      <c r="B524" s="130" t="s">
        <v>1422</v>
      </c>
      <c r="C524" s="544" t="s">
        <v>87</v>
      </c>
      <c r="D524" s="549" t="s">
        <v>161</v>
      </c>
      <c r="E524" s="550" t="s">
        <v>194</v>
      </c>
      <c r="F524" s="970"/>
      <c r="G524" s="214">
        <v>2022</v>
      </c>
      <c r="H524" s="176" t="s">
        <v>1911</v>
      </c>
      <c r="I524" s="176" t="s">
        <v>217</v>
      </c>
      <c r="J524" s="330" t="s">
        <v>196</v>
      </c>
      <c r="K524" s="176" t="s">
        <v>221</v>
      </c>
      <c r="L524" s="176" t="s">
        <v>167</v>
      </c>
      <c r="M524" s="327" t="s">
        <v>1474</v>
      </c>
      <c r="N524" s="55">
        <v>14.77</v>
      </c>
      <c r="O524" s="55">
        <f t="shared" si="282"/>
        <v>14.77</v>
      </c>
      <c r="P524" s="55">
        <f t="shared" si="282"/>
        <v>14.77</v>
      </c>
      <c r="Q524" s="55">
        <f t="shared" si="282"/>
        <v>14.77</v>
      </c>
      <c r="R524" s="55">
        <v>14.77</v>
      </c>
      <c r="S524" s="55">
        <f t="shared" si="286"/>
        <v>14.77</v>
      </c>
      <c r="T524" s="55">
        <f t="shared" si="286"/>
        <v>14.77</v>
      </c>
      <c r="U524" s="55">
        <f t="shared" si="286"/>
        <v>14.77</v>
      </c>
      <c r="V524" s="55">
        <f t="shared" si="286"/>
        <v>14.77</v>
      </c>
      <c r="W524" s="55">
        <f t="shared" si="283"/>
        <v>14.77</v>
      </c>
      <c r="X524" s="55">
        <f t="shared" si="283"/>
        <v>14.77</v>
      </c>
      <c r="Y524" s="55">
        <f t="shared" si="283"/>
        <v>14.77</v>
      </c>
      <c r="Z524" s="147">
        <v>2.68</v>
      </c>
      <c r="AA524" s="147">
        <f t="shared" si="284"/>
        <v>2.68</v>
      </c>
      <c r="AB524" s="147">
        <f t="shared" si="284"/>
        <v>2.68</v>
      </c>
      <c r="AC524" s="147">
        <f t="shared" si="284"/>
        <v>2.68</v>
      </c>
      <c r="AD524" s="147">
        <f t="shared" si="269"/>
        <v>2.68</v>
      </c>
      <c r="AE524" s="147">
        <f t="shared" si="269"/>
        <v>2.68</v>
      </c>
      <c r="AF524" s="147">
        <f t="shared" si="269"/>
        <v>2.68</v>
      </c>
      <c r="AG524" s="147">
        <f t="shared" si="269"/>
        <v>2.68</v>
      </c>
      <c r="AH524" s="147">
        <f t="shared" si="270"/>
        <v>2.68</v>
      </c>
      <c r="AI524" s="147">
        <f t="shared" si="270"/>
        <v>2.68</v>
      </c>
      <c r="AJ524" s="147">
        <f t="shared" si="270"/>
        <v>2.68</v>
      </c>
      <c r="AK524" s="147">
        <f t="shared" si="287"/>
        <v>2.68</v>
      </c>
      <c r="AL524" s="420">
        <v>0</v>
      </c>
      <c r="AM524" s="431">
        <f t="shared" si="268"/>
        <v>0</v>
      </c>
      <c r="AN524" s="385">
        <v>0</v>
      </c>
      <c r="AO524" s="237">
        <f t="shared" si="271"/>
        <v>0</v>
      </c>
      <c r="AP524" s="96">
        <v>0</v>
      </c>
      <c r="AQ524" s="431">
        <f t="shared" si="272"/>
        <v>0</v>
      </c>
      <c r="AR524" s="420">
        <v>0</v>
      </c>
      <c r="AS524" s="431">
        <f t="shared" si="273"/>
        <v>0</v>
      </c>
      <c r="AT524" s="385">
        <v>0</v>
      </c>
      <c r="AU524" s="431">
        <f t="shared" si="274"/>
        <v>0</v>
      </c>
      <c r="AV524" s="386">
        <v>0</v>
      </c>
      <c r="AW524" s="431">
        <f t="shared" si="275"/>
        <v>0</v>
      </c>
      <c r="AX524" s="386">
        <v>0</v>
      </c>
      <c r="AY524" s="431">
        <f t="shared" si="276"/>
        <v>0</v>
      </c>
      <c r="AZ524" s="386">
        <v>0</v>
      </c>
      <c r="BA524" s="431">
        <f t="shared" si="277"/>
        <v>0</v>
      </c>
      <c r="BB524" s="385">
        <v>0</v>
      </c>
      <c r="BC524" s="431">
        <f t="shared" si="278"/>
        <v>0</v>
      </c>
      <c r="BD524" s="386">
        <v>0</v>
      </c>
      <c r="BE524" s="431">
        <f t="shared" si="279"/>
        <v>0</v>
      </c>
      <c r="BF524" s="386">
        <v>0</v>
      </c>
      <c r="BG524" s="431">
        <f t="shared" si="280"/>
        <v>0</v>
      </c>
      <c r="BH524" s="385">
        <v>0</v>
      </c>
      <c r="BI524" s="445">
        <f t="shared" si="281"/>
        <v>0</v>
      </c>
      <c r="BJ524" s="77" t="s">
        <v>1918</v>
      </c>
      <c r="BK524" s="306"/>
      <c r="BL524" s="599"/>
      <c r="BM524" s="306" t="str">
        <f t="shared" si="285"/>
        <v>N21810-KD1</v>
      </c>
    </row>
    <row r="525" spans="1:65" ht="14.25" customHeight="1">
      <c r="A525" s="493" t="s">
        <v>1623</v>
      </c>
      <c r="B525" s="130" t="s">
        <v>1422</v>
      </c>
      <c r="C525" s="544" t="s">
        <v>87</v>
      </c>
      <c r="D525" s="549" t="s">
        <v>161</v>
      </c>
      <c r="E525" s="550" t="s">
        <v>194</v>
      </c>
      <c r="F525" s="970"/>
      <c r="G525" s="214">
        <v>2022</v>
      </c>
      <c r="H525" s="176" t="s">
        <v>1911</v>
      </c>
      <c r="I525" s="176" t="s">
        <v>217</v>
      </c>
      <c r="J525" s="330" t="s">
        <v>196</v>
      </c>
      <c r="K525" s="176" t="s">
        <v>218</v>
      </c>
      <c r="L525" s="176" t="s">
        <v>167</v>
      </c>
      <c r="M525" s="327" t="s">
        <v>1474</v>
      </c>
      <c r="N525" s="55">
        <v>12.7</v>
      </c>
      <c r="O525" s="55">
        <f t="shared" si="282"/>
        <v>12.7</v>
      </c>
      <c r="P525" s="55">
        <f t="shared" si="282"/>
        <v>12.7</v>
      </c>
      <c r="Q525" s="55">
        <f t="shared" si="282"/>
        <v>12.7</v>
      </c>
      <c r="R525" s="55">
        <v>12.7</v>
      </c>
      <c r="S525" s="55">
        <f t="shared" si="286"/>
        <v>12.7</v>
      </c>
      <c r="T525" s="55">
        <f t="shared" si="286"/>
        <v>12.7</v>
      </c>
      <c r="U525" s="55">
        <f t="shared" si="286"/>
        <v>12.7</v>
      </c>
      <c r="V525" s="55">
        <f t="shared" si="286"/>
        <v>12.7</v>
      </c>
      <c r="W525" s="55">
        <f t="shared" si="283"/>
        <v>12.7</v>
      </c>
      <c r="X525" s="55">
        <f t="shared" si="283"/>
        <v>12.7</v>
      </c>
      <c r="Y525" s="55">
        <f t="shared" si="283"/>
        <v>12.7</v>
      </c>
      <c r="Z525" s="147">
        <v>1.34</v>
      </c>
      <c r="AA525" s="147">
        <f t="shared" si="284"/>
        <v>1.34</v>
      </c>
      <c r="AB525" s="147">
        <f t="shared" si="284"/>
        <v>1.34</v>
      </c>
      <c r="AC525" s="147">
        <f t="shared" si="284"/>
        <v>1.34</v>
      </c>
      <c r="AD525" s="147">
        <f t="shared" si="269"/>
        <v>1.34</v>
      </c>
      <c r="AE525" s="147">
        <f t="shared" si="269"/>
        <v>1.34</v>
      </c>
      <c r="AF525" s="147">
        <f t="shared" si="269"/>
        <v>1.34</v>
      </c>
      <c r="AG525" s="147">
        <f t="shared" si="269"/>
        <v>1.34</v>
      </c>
      <c r="AH525" s="147">
        <f t="shared" si="270"/>
        <v>1.34</v>
      </c>
      <c r="AI525" s="147">
        <f t="shared" si="270"/>
        <v>1.34</v>
      </c>
      <c r="AJ525" s="147">
        <f t="shared" si="270"/>
        <v>1.34</v>
      </c>
      <c r="AK525" s="147">
        <f t="shared" si="287"/>
        <v>1.34</v>
      </c>
      <c r="AL525" s="420">
        <v>0</v>
      </c>
      <c r="AM525" s="431">
        <f t="shared" si="268"/>
        <v>0</v>
      </c>
      <c r="AN525" s="385">
        <v>0</v>
      </c>
      <c r="AO525" s="237">
        <f t="shared" si="271"/>
        <v>0</v>
      </c>
      <c r="AP525" s="96">
        <v>0</v>
      </c>
      <c r="AQ525" s="431">
        <f t="shared" si="272"/>
        <v>0</v>
      </c>
      <c r="AR525" s="420">
        <v>0</v>
      </c>
      <c r="AS525" s="431">
        <f t="shared" si="273"/>
        <v>0</v>
      </c>
      <c r="AT525" s="385">
        <v>0</v>
      </c>
      <c r="AU525" s="431">
        <f t="shared" si="274"/>
        <v>0</v>
      </c>
      <c r="AV525" s="386">
        <v>0</v>
      </c>
      <c r="AW525" s="431">
        <f t="shared" si="275"/>
        <v>0</v>
      </c>
      <c r="AX525" s="386">
        <v>0</v>
      </c>
      <c r="AY525" s="431">
        <f t="shared" si="276"/>
        <v>0</v>
      </c>
      <c r="AZ525" s="386">
        <v>0</v>
      </c>
      <c r="BA525" s="431">
        <f t="shared" si="277"/>
        <v>0</v>
      </c>
      <c r="BB525" s="385">
        <v>0</v>
      </c>
      <c r="BC525" s="431">
        <f t="shared" si="278"/>
        <v>0</v>
      </c>
      <c r="BD525" s="386">
        <v>0</v>
      </c>
      <c r="BE525" s="431">
        <f t="shared" si="279"/>
        <v>0</v>
      </c>
      <c r="BF525" s="386">
        <v>0</v>
      </c>
      <c r="BG525" s="431">
        <f t="shared" si="280"/>
        <v>0</v>
      </c>
      <c r="BH525" s="385">
        <v>0</v>
      </c>
      <c r="BI525" s="445">
        <f t="shared" si="281"/>
        <v>0</v>
      </c>
      <c r="BJ525" s="77" t="s">
        <v>1912</v>
      </c>
      <c r="BK525" s="306"/>
      <c r="BL525" s="599"/>
      <c r="BM525" s="306" t="str">
        <f t="shared" si="285"/>
        <v>N51138-xx1</v>
      </c>
    </row>
    <row r="526" spans="1:65" ht="14.25" customHeight="1">
      <c r="A526" s="498" t="s">
        <v>1623</v>
      </c>
      <c r="B526" s="130" t="s">
        <v>1422</v>
      </c>
      <c r="C526" s="544" t="s">
        <v>87</v>
      </c>
      <c r="D526" s="549" t="s">
        <v>161</v>
      </c>
      <c r="E526" s="550" t="s">
        <v>194</v>
      </c>
      <c r="F526" s="970"/>
      <c r="G526" s="214">
        <v>2022</v>
      </c>
      <c r="H526" s="176" t="s">
        <v>1911</v>
      </c>
      <c r="I526" s="176" t="s">
        <v>217</v>
      </c>
      <c r="J526" s="330" t="s">
        <v>196</v>
      </c>
      <c r="K526" s="176" t="s">
        <v>218</v>
      </c>
      <c r="L526" s="176" t="s">
        <v>167</v>
      </c>
      <c r="M526" s="327" t="s">
        <v>1474</v>
      </c>
      <c r="N526" s="55">
        <v>13.75</v>
      </c>
      <c r="O526" s="55">
        <f t="shared" si="282"/>
        <v>13.75</v>
      </c>
      <c r="P526" s="55">
        <f t="shared" si="282"/>
        <v>13.75</v>
      </c>
      <c r="Q526" s="55">
        <f t="shared" si="282"/>
        <v>13.75</v>
      </c>
      <c r="R526" s="55">
        <v>13.75</v>
      </c>
      <c r="S526" s="55">
        <f t="shared" si="286"/>
        <v>13.75</v>
      </c>
      <c r="T526" s="55">
        <f t="shared" si="286"/>
        <v>13.75</v>
      </c>
      <c r="U526" s="55">
        <f t="shared" si="286"/>
        <v>13.75</v>
      </c>
      <c r="V526" s="55">
        <f t="shared" si="286"/>
        <v>13.75</v>
      </c>
      <c r="W526" s="55">
        <f t="shared" si="283"/>
        <v>13.75</v>
      </c>
      <c r="X526" s="55">
        <f t="shared" si="283"/>
        <v>13.75</v>
      </c>
      <c r="Y526" s="55">
        <f t="shared" si="283"/>
        <v>13.75</v>
      </c>
      <c r="Z526" s="147">
        <v>1.34</v>
      </c>
      <c r="AA526" s="147">
        <f t="shared" si="284"/>
        <v>1.34</v>
      </c>
      <c r="AB526" s="147">
        <f t="shared" si="284"/>
        <v>1.34</v>
      </c>
      <c r="AC526" s="147">
        <f t="shared" si="284"/>
        <v>1.34</v>
      </c>
      <c r="AD526" s="147">
        <f t="shared" si="269"/>
        <v>1.34</v>
      </c>
      <c r="AE526" s="147">
        <f t="shared" si="269"/>
        <v>1.34</v>
      </c>
      <c r="AF526" s="147">
        <f t="shared" si="269"/>
        <v>1.34</v>
      </c>
      <c r="AG526" s="147">
        <f t="shared" si="269"/>
        <v>1.34</v>
      </c>
      <c r="AH526" s="147">
        <f t="shared" si="270"/>
        <v>1.34</v>
      </c>
      <c r="AI526" s="147">
        <f t="shared" si="270"/>
        <v>1.34</v>
      </c>
      <c r="AJ526" s="147">
        <f t="shared" si="270"/>
        <v>1.34</v>
      </c>
      <c r="AK526" s="147">
        <f t="shared" si="287"/>
        <v>1.34</v>
      </c>
      <c r="AL526" s="420">
        <v>0</v>
      </c>
      <c r="AM526" s="431">
        <f t="shared" si="268"/>
        <v>0</v>
      </c>
      <c r="AN526" s="385">
        <v>0</v>
      </c>
      <c r="AO526" s="237">
        <f t="shared" si="271"/>
        <v>0</v>
      </c>
      <c r="AP526" s="96">
        <v>0</v>
      </c>
      <c r="AQ526" s="431">
        <f t="shared" si="272"/>
        <v>0</v>
      </c>
      <c r="AR526" s="420">
        <v>0</v>
      </c>
      <c r="AS526" s="431">
        <f t="shared" si="273"/>
        <v>0</v>
      </c>
      <c r="AT526" s="385">
        <v>0</v>
      </c>
      <c r="AU526" s="431">
        <f t="shared" si="274"/>
        <v>0</v>
      </c>
      <c r="AV526" s="386">
        <v>0</v>
      </c>
      <c r="AW526" s="431">
        <f t="shared" si="275"/>
        <v>0</v>
      </c>
      <c r="AX526" s="386">
        <v>0</v>
      </c>
      <c r="AY526" s="431">
        <f t="shared" si="276"/>
        <v>0</v>
      </c>
      <c r="AZ526" s="386">
        <v>0</v>
      </c>
      <c r="BA526" s="431">
        <f t="shared" si="277"/>
        <v>0</v>
      </c>
      <c r="BB526" s="385">
        <v>0</v>
      </c>
      <c r="BC526" s="431">
        <f t="shared" si="278"/>
        <v>0</v>
      </c>
      <c r="BD526" s="386">
        <v>0</v>
      </c>
      <c r="BE526" s="431">
        <f t="shared" si="279"/>
        <v>0</v>
      </c>
      <c r="BF526" s="386">
        <v>0</v>
      </c>
      <c r="BG526" s="431">
        <f t="shared" si="280"/>
        <v>0</v>
      </c>
      <c r="BH526" s="385">
        <v>0</v>
      </c>
      <c r="BI526" s="445">
        <f t="shared" si="281"/>
        <v>0</v>
      </c>
      <c r="BJ526" s="77" t="s">
        <v>1919</v>
      </c>
      <c r="BK526" s="306"/>
      <c r="BL526" s="599"/>
      <c r="BM526" s="306" t="str">
        <f t="shared" si="285"/>
        <v>N51138-KD1</v>
      </c>
    </row>
    <row r="527" spans="1:65" ht="14.25" customHeight="1">
      <c r="A527" s="493" t="s">
        <v>1623</v>
      </c>
      <c r="B527" s="130" t="s">
        <v>1422</v>
      </c>
      <c r="C527" s="544" t="s">
        <v>87</v>
      </c>
      <c r="D527" s="549" t="s">
        <v>161</v>
      </c>
      <c r="E527" s="550" t="s">
        <v>194</v>
      </c>
      <c r="F527" s="970"/>
      <c r="G527" s="214">
        <v>2022</v>
      </c>
      <c r="H527" s="176" t="s">
        <v>1911</v>
      </c>
      <c r="I527" s="176" t="s">
        <v>217</v>
      </c>
      <c r="J527" s="330" t="s">
        <v>196</v>
      </c>
      <c r="K527" s="176" t="s">
        <v>218</v>
      </c>
      <c r="L527" s="176" t="s">
        <v>167</v>
      </c>
      <c r="M527" s="327" t="s">
        <v>1474</v>
      </c>
      <c r="N527" s="55">
        <v>12.74</v>
      </c>
      <c r="O527" s="55">
        <f t="shared" si="282"/>
        <v>12.74</v>
      </c>
      <c r="P527" s="55">
        <f t="shared" si="282"/>
        <v>12.74</v>
      </c>
      <c r="Q527" s="55">
        <f t="shared" si="282"/>
        <v>12.74</v>
      </c>
      <c r="R527" s="55">
        <v>12.74</v>
      </c>
      <c r="S527" s="55">
        <f t="shared" si="286"/>
        <v>12.74</v>
      </c>
      <c r="T527" s="55">
        <f t="shared" si="286"/>
        <v>12.74</v>
      </c>
      <c r="U527" s="55">
        <f t="shared" si="286"/>
        <v>12.74</v>
      </c>
      <c r="V527" s="55">
        <f t="shared" si="286"/>
        <v>12.74</v>
      </c>
      <c r="W527" s="55">
        <f t="shared" si="283"/>
        <v>12.74</v>
      </c>
      <c r="X527" s="55">
        <f t="shared" si="283"/>
        <v>12.74</v>
      </c>
      <c r="Y527" s="55">
        <f t="shared" si="283"/>
        <v>12.74</v>
      </c>
      <c r="Z527" s="147">
        <v>1.34</v>
      </c>
      <c r="AA527" s="147">
        <f t="shared" si="284"/>
        <v>1.34</v>
      </c>
      <c r="AB527" s="147">
        <f t="shared" si="284"/>
        <v>1.34</v>
      </c>
      <c r="AC527" s="147">
        <f t="shared" si="284"/>
        <v>1.34</v>
      </c>
      <c r="AD527" s="147">
        <f t="shared" si="269"/>
        <v>1.34</v>
      </c>
      <c r="AE527" s="147">
        <f t="shared" si="269"/>
        <v>1.34</v>
      </c>
      <c r="AF527" s="147">
        <f t="shared" si="269"/>
        <v>1.34</v>
      </c>
      <c r="AG527" s="147">
        <f t="shared" si="269"/>
        <v>1.34</v>
      </c>
      <c r="AH527" s="147">
        <f t="shared" si="270"/>
        <v>1.34</v>
      </c>
      <c r="AI527" s="147">
        <f t="shared" si="270"/>
        <v>1.34</v>
      </c>
      <c r="AJ527" s="147">
        <f t="shared" si="270"/>
        <v>1.34</v>
      </c>
      <c r="AK527" s="147">
        <f t="shared" si="287"/>
        <v>1.34</v>
      </c>
      <c r="AL527" s="420">
        <v>0</v>
      </c>
      <c r="AM527" s="431">
        <f t="shared" si="268"/>
        <v>0</v>
      </c>
      <c r="AN527" s="385">
        <v>0</v>
      </c>
      <c r="AO527" s="237">
        <f t="shared" si="271"/>
        <v>0</v>
      </c>
      <c r="AP527" s="96">
        <v>0</v>
      </c>
      <c r="AQ527" s="431">
        <f t="shared" si="272"/>
        <v>0</v>
      </c>
      <c r="AR527" s="420">
        <v>0</v>
      </c>
      <c r="AS527" s="431">
        <f t="shared" si="273"/>
        <v>0</v>
      </c>
      <c r="AT527" s="385">
        <v>0</v>
      </c>
      <c r="AU527" s="431">
        <f t="shared" si="274"/>
        <v>0</v>
      </c>
      <c r="AV527" s="386">
        <v>0</v>
      </c>
      <c r="AW527" s="431">
        <f t="shared" si="275"/>
        <v>0</v>
      </c>
      <c r="AX527" s="386">
        <v>0</v>
      </c>
      <c r="AY527" s="431">
        <f t="shared" si="276"/>
        <v>0</v>
      </c>
      <c r="AZ527" s="386">
        <v>0</v>
      </c>
      <c r="BA527" s="431">
        <f t="shared" si="277"/>
        <v>0</v>
      </c>
      <c r="BB527" s="385">
        <v>0</v>
      </c>
      <c r="BC527" s="431">
        <f t="shared" si="278"/>
        <v>0</v>
      </c>
      <c r="BD527" s="386">
        <v>0</v>
      </c>
      <c r="BE527" s="431">
        <f t="shared" si="279"/>
        <v>0</v>
      </c>
      <c r="BF527" s="386">
        <v>0</v>
      </c>
      <c r="BG527" s="431">
        <f t="shared" si="280"/>
        <v>0</v>
      </c>
      <c r="BH527" s="385">
        <v>0</v>
      </c>
      <c r="BI527" s="445">
        <f t="shared" si="281"/>
        <v>0</v>
      </c>
      <c r="BJ527" s="77" t="s">
        <v>1920</v>
      </c>
      <c r="BK527" s="306"/>
      <c r="BL527" s="599"/>
      <c r="BM527" s="306" t="str">
        <f t="shared" si="285"/>
        <v>N51138-291</v>
      </c>
    </row>
    <row r="528" spans="1:65" ht="14.25" customHeight="1">
      <c r="A528" s="498" t="s">
        <v>1623</v>
      </c>
      <c r="B528" s="130" t="s">
        <v>1422</v>
      </c>
      <c r="C528" s="544" t="s">
        <v>87</v>
      </c>
      <c r="D528" s="549" t="s">
        <v>161</v>
      </c>
      <c r="E528" s="550" t="s">
        <v>194</v>
      </c>
      <c r="F528" s="970"/>
      <c r="G528" s="214">
        <v>2024</v>
      </c>
      <c r="H528" s="176" t="s">
        <v>1911</v>
      </c>
      <c r="I528" s="176" t="s">
        <v>217</v>
      </c>
      <c r="J528" s="330" t="s">
        <v>196</v>
      </c>
      <c r="K528" s="176" t="s">
        <v>218</v>
      </c>
      <c r="L528" s="176" t="s">
        <v>167</v>
      </c>
      <c r="M528" s="327" t="s">
        <v>1474</v>
      </c>
      <c r="N528" s="55">
        <v>13.92</v>
      </c>
      <c r="O528" s="55">
        <f t="shared" si="282"/>
        <v>13.92</v>
      </c>
      <c r="P528" s="55">
        <f t="shared" si="282"/>
        <v>13.92</v>
      </c>
      <c r="Q528" s="904">
        <v>12.3</v>
      </c>
      <c r="R528" s="939">
        <f>12.3+0.7</f>
        <v>13</v>
      </c>
      <c r="S528" s="904">
        <f t="shared" si="286"/>
        <v>13</v>
      </c>
      <c r="T528" s="904">
        <f t="shared" si="286"/>
        <v>13</v>
      </c>
      <c r="U528" s="904">
        <f t="shared" si="286"/>
        <v>13</v>
      </c>
      <c r="V528" s="904">
        <f t="shared" si="286"/>
        <v>13</v>
      </c>
      <c r="W528" s="904">
        <f t="shared" si="283"/>
        <v>13</v>
      </c>
      <c r="X528" s="904">
        <f t="shared" si="283"/>
        <v>13</v>
      </c>
      <c r="Y528" s="904">
        <f t="shared" si="283"/>
        <v>13</v>
      </c>
      <c r="Z528" s="147">
        <v>2.66</v>
      </c>
      <c r="AA528" s="147">
        <f t="shared" si="284"/>
        <v>2.66</v>
      </c>
      <c r="AB528" s="147">
        <f t="shared" si="284"/>
        <v>2.66</v>
      </c>
      <c r="AC528" s="905">
        <v>1.0400000000000009</v>
      </c>
      <c r="AD528" s="905">
        <f t="shared" si="269"/>
        <v>1.0400000000000009</v>
      </c>
      <c r="AE528" s="905">
        <f t="shared" si="269"/>
        <v>1.0400000000000009</v>
      </c>
      <c r="AF528" s="905">
        <f t="shared" si="269"/>
        <v>1.0400000000000009</v>
      </c>
      <c r="AG528" s="905">
        <f t="shared" si="269"/>
        <v>1.0400000000000009</v>
      </c>
      <c r="AH528" s="905">
        <f t="shared" si="270"/>
        <v>1.0400000000000009</v>
      </c>
      <c r="AI528" s="905">
        <f t="shared" si="270"/>
        <v>1.0400000000000009</v>
      </c>
      <c r="AJ528" s="905">
        <f t="shared" si="270"/>
        <v>1.0400000000000009</v>
      </c>
      <c r="AK528" s="905">
        <f t="shared" si="287"/>
        <v>1.0400000000000009</v>
      </c>
      <c r="AL528" s="420">
        <v>4248</v>
      </c>
      <c r="AM528" s="431">
        <f t="shared" si="268"/>
        <v>11299.68</v>
      </c>
      <c r="AN528" s="385">
        <v>0</v>
      </c>
      <c r="AO528" s="237">
        <f t="shared" si="271"/>
        <v>0</v>
      </c>
      <c r="AP528" s="96">
        <v>0</v>
      </c>
      <c r="AQ528" s="431">
        <f t="shared" si="272"/>
        <v>0</v>
      </c>
      <c r="AR528" s="420">
        <v>1716</v>
      </c>
      <c r="AS528" s="431">
        <f t="shared" si="273"/>
        <v>1784.6400000000017</v>
      </c>
      <c r="AT528" s="385">
        <v>1440</v>
      </c>
      <c r="AU528" s="431">
        <f t="shared" si="274"/>
        <v>1497.6000000000013</v>
      </c>
      <c r="AV528" s="386">
        <v>0</v>
      </c>
      <c r="AW528" s="431">
        <f t="shared" si="275"/>
        <v>0</v>
      </c>
      <c r="AX528" s="386">
        <v>0</v>
      </c>
      <c r="AY528" s="431">
        <f t="shared" si="276"/>
        <v>0</v>
      </c>
      <c r="AZ528" s="386">
        <v>0</v>
      </c>
      <c r="BA528" s="431">
        <f t="shared" si="277"/>
        <v>0</v>
      </c>
      <c r="BB528" s="385">
        <v>0</v>
      </c>
      <c r="BC528" s="431">
        <f t="shared" si="278"/>
        <v>0</v>
      </c>
      <c r="BD528" s="386">
        <v>0</v>
      </c>
      <c r="BE528" s="431">
        <f t="shared" si="279"/>
        <v>0</v>
      </c>
      <c r="BF528" s="386">
        <v>0</v>
      </c>
      <c r="BG528" s="431">
        <f t="shared" si="280"/>
        <v>0</v>
      </c>
      <c r="BH528" s="385">
        <v>0</v>
      </c>
      <c r="BI528" s="445">
        <f t="shared" si="281"/>
        <v>0</v>
      </c>
      <c r="BJ528" s="77" t="s">
        <v>1913</v>
      </c>
      <c r="BK528" s="306"/>
      <c r="BL528" s="599"/>
      <c r="BM528" s="306" t="str">
        <f t="shared" si="285"/>
        <v>P09801-xx1</v>
      </c>
    </row>
    <row r="529" spans="1:65" ht="14.25" customHeight="1">
      <c r="A529" s="493" t="s">
        <v>1623</v>
      </c>
      <c r="B529" s="130" t="s">
        <v>1422</v>
      </c>
      <c r="C529" s="544" t="s">
        <v>87</v>
      </c>
      <c r="D529" s="549" t="s">
        <v>161</v>
      </c>
      <c r="E529" s="550" t="s">
        <v>194</v>
      </c>
      <c r="F529" s="970"/>
      <c r="G529" s="214">
        <v>2024</v>
      </c>
      <c r="H529" s="176" t="s">
        <v>1911</v>
      </c>
      <c r="I529" s="176" t="s">
        <v>217</v>
      </c>
      <c r="J529" s="330" t="s">
        <v>196</v>
      </c>
      <c r="K529" s="176" t="s">
        <v>218</v>
      </c>
      <c r="L529" s="176" t="s">
        <v>167</v>
      </c>
      <c r="M529" s="327" t="s">
        <v>1474</v>
      </c>
      <c r="N529" s="55">
        <v>14.97</v>
      </c>
      <c r="O529" s="55">
        <f t="shared" si="282"/>
        <v>14.97</v>
      </c>
      <c r="P529" s="55">
        <f t="shared" si="282"/>
        <v>14.97</v>
      </c>
      <c r="Q529" s="904">
        <v>13.350000000000001</v>
      </c>
      <c r="R529" s="939">
        <f>13.35+0.7</f>
        <v>14.049999999999999</v>
      </c>
      <c r="S529" s="904">
        <f t="shared" si="286"/>
        <v>14.049999999999999</v>
      </c>
      <c r="T529" s="904">
        <f t="shared" si="286"/>
        <v>14.049999999999999</v>
      </c>
      <c r="U529" s="904">
        <f t="shared" si="286"/>
        <v>14.049999999999999</v>
      </c>
      <c r="V529" s="904">
        <f t="shared" si="286"/>
        <v>14.049999999999999</v>
      </c>
      <c r="W529" s="904">
        <f t="shared" si="283"/>
        <v>14.049999999999999</v>
      </c>
      <c r="X529" s="904">
        <f t="shared" si="283"/>
        <v>14.049999999999999</v>
      </c>
      <c r="Y529" s="904">
        <f t="shared" si="283"/>
        <v>14.049999999999999</v>
      </c>
      <c r="Z529" s="147">
        <v>2.66</v>
      </c>
      <c r="AA529" s="147">
        <f t="shared" si="284"/>
        <v>2.66</v>
      </c>
      <c r="AB529" s="147">
        <f t="shared" si="284"/>
        <v>2.66</v>
      </c>
      <c r="AC529" s="905">
        <v>1.0400000000000009</v>
      </c>
      <c r="AD529" s="905">
        <f t="shared" si="269"/>
        <v>1.0400000000000009</v>
      </c>
      <c r="AE529" s="905">
        <f t="shared" si="269"/>
        <v>1.0400000000000009</v>
      </c>
      <c r="AF529" s="905">
        <f t="shared" si="269"/>
        <v>1.0400000000000009</v>
      </c>
      <c r="AG529" s="905">
        <f t="shared" si="269"/>
        <v>1.0400000000000009</v>
      </c>
      <c r="AH529" s="905">
        <f t="shared" si="270"/>
        <v>1.0400000000000009</v>
      </c>
      <c r="AI529" s="905">
        <f t="shared" si="270"/>
        <v>1.0400000000000009</v>
      </c>
      <c r="AJ529" s="905">
        <f t="shared" si="270"/>
        <v>1.0400000000000009</v>
      </c>
      <c r="AK529" s="905">
        <f t="shared" si="287"/>
        <v>1.0400000000000009</v>
      </c>
      <c r="AL529" s="420">
        <v>0</v>
      </c>
      <c r="AM529" s="431">
        <f t="shared" si="268"/>
        <v>0</v>
      </c>
      <c r="AN529" s="385">
        <v>0</v>
      </c>
      <c r="AO529" s="237">
        <f t="shared" si="271"/>
        <v>0</v>
      </c>
      <c r="AP529" s="96">
        <v>0</v>
      </c>
      <c r="AQ529" s="431">
        <f t="shared" si="272"/>
        <v>0</v>
      </c>
      <c r="AR529" s="420">
        <v>0</v>
      </c>
      <c r="AS529" s="431">
        <f t="shared" si="273"/>
        <v>0</v>
      </c>
      <c r="AT529" s="385">
        <v>0</v>
      </c>
      <c r="AU529" s="431">
        <f t="shared" si="274"/>
        <v>0</v>
      </c>
      <c r="AV529" s="386">
        <v>0</v>
      </c>
      <c r="AW529" s="431">
        <f t="shared" si="275"/>
        <v>0</v>
      </c>
      <c r="AX529" s="386">
        <v>0</v>
      </c>
      <c r="AY529" s="431">
        <f t="shared" si="276"/>
        <v>0</v>
      </c>
      <c r="AZ529" s="386">
        <v>0</v>
      </c>
      <c r="BA529" s="431">
        <f t="shared" si="277"/>
        <v>0</v>
      </c>
      <c r="BB529" s="385">
        <v>0</v>
      </c>
      <c r="BC529" s="431">
        <f t="shared" si="278"/>
        <v>0</v>
      </c>
      <c r="BD529" s="386">
        <v>0</v>
      </c>
      <c r="BE529" s="431">
        <f t="shared" si="279"/>
        <v>0</v>
      </c>
      <c r="BF529" s="386">
        <v>0</v>
      </c>
      <c r="BG529" s="431">
        <f t="shared" si="280"/>
        <v>0</v>
      </c>
      <c r="BH529" s="385">
        <v>0</v>
      </c>
      <c r="BI529" s="445">
        <f t="shared" si="281"/>
        <v>0</v>
      </c>
      <c r="BJ529" s="77" t="s">
        <v>1921</v>
      </c>
      <c r="BK529" s="306"/>
      <c r="BL529" s="599"/>
      <c r="BM529" s="306" t="str">
        <f t="shared" si="285"/>
        <v>P09801-KD1</v>
      </c>
    </row>
    <row r="530" spans="1:65" ht="14.25" customHeight="1">
      <c r="A530" s="498" t="s">
        <v>1623</v>
      </c>
      <c r="B530" s="130" t="s">
        <v>1422</v>
      </c>
      <c r="C530" s="544" t="s">
        <v>87</v>
      </c>
      <c r="D530" s="549" t="s">
        <v>161</v>
      </c>
      <c r="E530" s="550" t="s">
        <v>194</v>
      </c>
      <c r="F530" s="970"/>
      <c r="G530" s="214">
        <v>2022</v>
      </c>
      <c r="H530" s="176" t="s">
        <v>1911</v>
      </c>
      <c r="I530" s="176" t="s">
        <v>217</v>
      </c>
      <c r="J530" s="330" t="s">
        <v>196</v>
      </c>
      <c r="K530" s="176" t="s">
        <v>221</v>
      </c>
      <c r="L530" s="176" t="s">
        <v>167</v>
      </c>
      <c r="M530" s="327" t="s">
        <v>1474</v>
      </c>
      <c r="N530" s="55">
        <v>12.88</v>
      </c>
      <c r="O530" s="55">
        <f t="shared" si="282"/>
        <v>12.88</v>
      </c>
      <c r="P530" s="55">
        <f t="shared" si="282"/>
        <v>12.88</v>
      </c>
      <c r="Q530" s="55">
        <f t="shared" si="282"/>
        <v>12.88</v>
      </c>
      <c r="R530" s="55">
        <v>12.88</v>
      </c>
      <c r="S530" s="55">
        <f t="shared" si="286"/>
        <v>12.88</v>
      </c>
      <c r="T530" s="55">
        <f t="shared" si="286"/>
        <v>12.88</v>
      </c>
      <c r="U530" s="55">
        <f t="shared" si="286"/>
        <v>12.88</v>
      </c>
      <c r="V530" s="55">
        <f t="shared" si="286"/>
        <v>12.88</v>
      </c>
      <c r="W530" s="55">
        <f t="shared" si="283"/>
        <v>12.88</v>
      </c>
      <c r="X530" s="55">
        <f t="shared" si="283"/>
        <v>12.88</v>
      </c>
      <c r="Y530" s="55">
        <f t="shared" si="283"/>
        <v>12.88</v>
      </c>
      <c r="Z530" s="147">
        <v>1.35</v>
      </c>
      <c r="AA530" s="147">
        <f t="shared" si="284"/>
        <v>1.35</v>
      </c>
      <c r="AB530" s="147">
        <f t="shared" si="284"/>
        <v>1.35</v>
      </c>
      <c r="AC530" s="147">
        <f t="shared" si="284"/>
        <v>1.35</v>
      </c>
      <c r="AD530" s="147">
        <f t="shared" si="269"/>
        <v>1.35</v>
      </c>
      <c r="AE530" s="147">
        <f t="shared" si="269"/>
        <v>1.35</v>
      </c>
      <c r="AF530" s="147">
        <f t="shared" si="269"/>
        <v>1.35</v>
      </c>
      <c r="AG530" s="147">
        <f t="shared" si="269"/>
        <v>1.35</v>
      </c>
      <c r="AH530" s="147">
        <f t="shared" si="270"/>
        <v>1.35</v>
      </c>
      <c r="AI530" s="147">
        <f t="shared" si="270"/>
        <v>1.35</v>
      </c>
      <c r="AJ530" s="147">
        <f t="shared" si="270"/>
        <v>1.35</v>
      </c>
      <c r="AK530" s="147">
        <f t="shared" si="287"/>
        <v>1.35</v>
      </c>
      <c r="AL530" s="420">
        <v>0</v>
      </c>
      <c r="AM530" s="431">
        <f t="shared" si="268"/>
        <v>0</v>
      </c>
      <c r="AN530" s="385">
        <v>0</v>
      </c>
      <c r="AO530" s="237">
        <f t="shared" si="271"/>
        <v>0</v>
      </c>
      <c r="AP530" s="96">
        <v>0</v>
      </c>
      <c r="AQ530" s="431">
        <f t="shared" si="272"/>
        <v>0</v>
      </c>
      <c r="AR530" s="420">
        <v>0</v>
      </c>
      <c r="AS530" s="431">
        <f t="shared" si="273"/>
        <v>0</v>
      </c>
      <c r="AT530" s="385">
        <v>0</v>
      </c>
      <c r="AU530" s="431">
        <f t="shared" si="274"/>
        <v>0</v>
      </c>
      <c r="AV530" s="386">
        <v>0</v>
      </c>
      <c r="AW530" s="431">
        <f t="shared" si="275"/>
        <v>0</v>
      </c>
      <c r="AX530" s="386">
        <v>0</v>
      </c>
      <c r="AY530" s="431">
        <f t="shared" si="276"/>
        <v>0</v>
      </c>
      <c r="AZ530" s="386">
        <v>0</v>
      </c>
      <c r="BA530" s="431">
        <f t="shared" si="277"/>
        <v>0</v>
      </c>
      <c r="BB530" s="385">
        <v>0</v>
      </c>
      <c r="BC530" s="431">
        <f t="shared" si="278"/>
        <v>0</v>
      </c>
      <c r="BD530" s="386">
        <v>0</v>
      </c>
      <c r="BE530" s="431">
        <f t="shared" si="279"/>
        <v>0</v>
      </c>
      <c r="BF530" s="386">
        <v>0</v>
      </c>
      <c r="BG530" s="431">
        <f t="shared" si="280"/>
        <v>0</v>
      </c>
      <c r="BH530" s="385">
        <v>0</v>
      </c>
      <c r="BI530" s="445">
        <f t="shared" si="281"/>
        <v>0</v>
      </c>
      <c r="BJ530" s="77" t="s">
        <v>533</v>
      </c>
      <c r="BK530" s="306"/>
      <c r="BL530" s="599"/>
      <c r="BM530" s="306" t="str">
        <f t="shared" si="285"/>
        <v>N51137-xx1</v>
      </c>
    </row>
    <row r="531" spans="1:65" ht="14.25" customHeight="1">
      <c r="A531" s="493" t="s">
        <v>1623</v>
      </c>
      <c r="B531" s="130" t="s">
        <v>1422</v>
      </c>
      <c r="C531" s="544" t="s">
        <v>87</v>
      </c>
      <c r="D531" s="549" t="s">
        <v>161</v>
      </c>
      <c r="E531" s="550" t="s">
        <v>194</v>
      </c>
      <c r="F531" s="970"/>
      <c r="G531" s="214">
        <v>2022</v>
      </c>
      <c r="H531" s="176" t="s">
        <v>1911</v>
      </c>
      <c r="I531" s="176" t="s">
        <v>217</v>
      </c>
      <c r="J531" s="330" t="s">
        <v>196</v>
      </c>
      <c r="K531" s="176" t="s">
        <v>221</v>
      </c>
      <c r="L531" s="176" t="s">
        <v>167</v>
      </c>
      <c r="M531" s="327" t="s">
        <v>1474</v>
      </c>
      <c r="N531" s="55">
        <v>13.93</v>
      </c>
      <c r="O531" s="55">
        <f t="shared" si="282"/>
        <v>13.93</v>
      </c>
      <c r="P531" s="55">
        <f t="shared" si="282"/>
        <v>13.93</v>
      </c>
      <c r="Q531" s="55">
        <f t="shared" si="282"/>
        <v>13.93</v>
      </c>
      <c r="R531" s="55">
        <v>13.93</v>
      </c>
      <c r="S531" s="55">
        <f t="shared" si="286"/>
        <v>13.93</v>
      </c>
      <c r="T531" s="55">
        <f t="shared" si="286"/>
        <v>13.93</v>
      </c>
      <c r="U531" s="55">
        <f t="shared" si="286"/>
        <v>13.93</v>
      </c>
      <c r="V531" s="55">
        <f t="shared" si="286"/>
        <v>13.93</v>
      </c>
      <c r="W531" s="55">
        <f t="shared" si="283"/>
        <v>13.93</v>
      </c>
      <c r="X531" s="55">
        <f t="shared" si="283"/>
        <v>13.93</v>
      </c>
      <c r="Y531" s="55">
        <f t="shared" si="283"/>
        <v>13.93</v>
      </c>
      <c r="Z531" s="147">
        <v>1.35</v>
      </c>
      <c r="AA531" s="147">
        <f t="shared" si="284"/>
        <v>1.35</v>
      </c>
      <c r="AB531" s="147">
        <f t="shared" si="284"/>
        <v>1.35</v>
      </c>
      <c r="AC531" s="147">
        <f t="shared" si="284"/>
        <v>1.35</v>
      </c>
      <c r="AD531" s="147">
        <f t="shared" si="269"/>
        <v>1.35</v>
      </c>
      <c r="AE531" s="147">
        <f t="shared" si="269"/>
        <v>1.35</v>
      </c>
      <c r="AF531" s="147">
        <f t="shared" si="269"/>
        <v>1.35</v>
      </c>
      <c r="AG531" s="147">
        <f t="shared" si="269"/>
        <v>1.35</v>
      </c>
      <c r="AH531" s="147">
        <f t="shared" si="270"/>
        <v>1.35</v>
      </c>
      <c r="AI531" s="147">
        <f t="shared" si="270"/>
        <v>1.35</v>
      </c>
      <c r="AJ531" s="147">
        <f t="shared" si="270"/>
        <v>1.35</v>
      </c>
      <c r="AK531" s="147">
        <f t="shared" si="287"/>
        <v>1.35</v>
      </c>
      <c r="AL531" s="420">
        <v>0</v>
      </c>
      <c r="AM531" s="431">
        <f t="shared" si="268"/>
        <v>0</v>
      </c>
      <c r="AN531" s="385">
        <v>0</v>
      </c>
      <c r="AO531" s="237">
        <f t="shared" si="271"/>
        <v>0</v>
      </c>
      <c r="AP531" s="96">
        <v>0</v>
      </c>
      <c r="AQ531" s="431">
        <f t="shared" si="272"/>
        <v>0</v>
      </c>
      <c r="AR531" s="420">
        <v>0</v>
      </c>
      <c r="AS531" s="431">
        <f t="shared" si="273"/>
        <v>0</v>
      </c>
      <c r="AT531" s="385">
        <v>0</v>
      </c>
      <c r="AU531" s="431">
        <f t="shared" si="274"/>
        <v>0</v>
      </c>
      <c r="AV531" s="386">
        <v>0</v>
      </c>
      <c r="AW531" s="431">
        <f t="shared" si="275"/>
        <v>0</v>
      </c>
      <c r="AX531" s="386">
        <v>0</v>
      </c>
      <c r="AY531" s="431">
        <f t="shared" si="276"/>
        <v>0</v>
      </c>
      <c r="AZ531" s="386">
        <v>0</v>
      </c>
      <c r="BA531" s="431">
        <f t="shared" si="277"/>
        <v>0</v>
      </c>
      <c r="BB531" s="385">
        <v>0</v>
      </c>
      <c r="BC531" s="431">
        <f t="shared" si="278"/>
        <v>0</v>
      </c>
      <c r="BD531" s="386">
        <v>0</v>
      </c>
      <c r="BE531" s="431">
        <f t="shared" si="279"/>
        <v>0</v>
      </c>
      <c r="BF531" s="386">
        <v>0</v>
      </c>
      <c r="BG531" s="431">
        <f t="shared" si="280"/>
        <v>0</v>
      </c>
      <c r="BH531" s="385">
        <v>0</v>
      </c>
      <c r="BI531" s="445">
        <f t="shared" si="281"/>
        <v>0</v>
      </c>
      <c r="BJ531" s="77" t="s">
        <v>1922</v>
      </c>
      <c r="BK531" s="306"/>
      <c r="BL531" s="599"/>
      <c r="BM531" s="306" t="str">
        <f t="shared" si="285"/>
        <v>N51137-KD1</v>
      </c>
    </row>
    <row r="532" spans="1:65" ht="14.25" customHeight="1">
      <c r="A532" s="498" t="s">
        <v>1623</v>
      </c>
      <c r="B532" s="130" t="s">
        <v>1422</v>
      </c>
      <c r="C532" s="544" t="s">
        <v>87</v>
      </c>
      <c r="D532" s="549" t="s">
        <v>161</v>
      </c>
      <c r="E532" s="550" t="s">
        <v>194</v>
      </c>
      <c r="F532" s="970"/>
      <c r="G532" s="214">
        <v>2022</v>
      </c>
      <c r="H532" s="176" t="s">
        <v>1911</v>
      </c>
      <c r="I532" s="176" t="s">
        <v>217</v>
      </c>
      <c r="J532" s="330" t="s">
        <v>196</v>
      </c>
      <c r="K532" s="176" t="s">
        <v>221</v>
      </c>
      <c r="L532" s="176" t="s">
        <v>167</v>
      </c>
      <c r="M532" s="327" t="s">
        <v>1474</v>
      </c>
      <c r="N532" s="55">
        <v>12.92</v>
      </c>
      <c r="O532" s="55">
        <f t="shared" si="282"/>
        <v>12.92</v>
      </c>
      <c r="P532" s="55">
        <f t="shared" si="282"/>
        <v>12.92</v>
      </c>
      <c r="Q532" s="55">
        <f t="shared" si="282"/>
        <v>12.92</v>
      </c>
      <c r="R532" s="55">
        <v>12.92</v>
      </c>
      <c r="S532" s="55">
        <f t="shared" si="286"/>
        <v>12.92</v>
      </c>
      <c r="T532" s="55">
        <f t="shared" si="286"/>
        <v>12.92</v>
      </c>
      <c r="U532" s="55">
        <f t="shared" si="286"/>
        <v>12.92</v>
      </c>
      <c r="V532" s="55">
        <f t="shared" si="286"/>
        <v>12.92</v>
      </c>
      <c r="W532" s="55">
        <f t="shared" si="283"/>
        <v>12.92</v>
      </c>
      <c r="X532" s="55">
        <f t="shared" si="283"/>
        <v>12.92</v>
      </c>
      <c r="Y532" s="55">
        <f t="shared" si="283"/>
        <v>12.92</v>
      </c>
      <c r="Z532" s="147">
        <v>1.35</v>
      </c>
      <c r="AA532" s="147">
        <f t="shared" si="284"/>
        <v>1.35</v>
      </c>
      <c r="AB532" s="147">
        <f t="shared" si="284"/>
        <v>1.35</v>
      </c>
      <c r="AC532" s="147">
        <f t="shared" si="284"/>
        <v>1.35</v>
      </c>
      <c r="AD532" s="147">
        <f t="shared" si="269"/>
        <v>1.35</v>
      </c>
      <c r="AE532" s="147">
        <f t="shared" si="269"/>
        <v>1.35</v>
      </c>
      <c r="AF532" s="147">
        <f t="shared" si="269"/>
        <v>1.35</v>
      </c>
      <c r="AG532" s="147">
        <f t="shared" si="269"/>
        <v>1.35</v>
      </c>
      <c r="AH532" s="147">
        <f t="shared" si="270"/>
        <v>1.35</v>
      </c>
      <c r="AI532" s="147">
        <f t="shared" si="270"/>
        <v>1.35</v>
      </c>
      <c r="AJ532" s="147">
        <f t="shared" si="270"/>
        <v>1.35</v>
      </c>
      <c r="AK532" s="147">
        <f t="shared" si="287"/>
        <v>1.35</v>
      </c>
      <c r="AL532" s="420">
        <v>0</v>
      </c>
      <c r="AM532" s="431">
        <f t="shared" si="268"/>
        <v>0</v>
      </c>
      <c r="AN532" s="385">
        <v>0</v>
      </c>
      <c r="AO532" s="237">
        <f t="shared" si="271"/>
        <v>0</v>
      </c>
      <c r="AP532" s="96">
        <v>0</v>
      </c>
      <c r="AQ532" s="431">
        <f t="shared" si="272"/>
        <v>0</v>
      </c>
      <c r="AR532" s="420">
        <v>0</v>
      </c>
      <c r="AS532" s="431">
        <f t="shared" si="273"/>
        <v>0</v>
      </c>
      <c r="AT532" s="385">
        <v>0</v>
      </c>
      <c r="AU532" s="431">
        <f t="shared" si="274"/>
        <v>0</v>
      </c>
      <c r="AV532" s="386">
        <v>0</v>
      </c>
      <c r="AW532" s="431">
        <f t="shared" si="275"/>
        <v>0</v>
      </c>
      <c r="AX532" s="386">
        <v>0</v>
      </c>
      <c r="AY532" s="431">
        <f t="shared" si="276"/>
        <v>0</v>
      </c>
      <c r="AZ532" s="386">
        <v>0</v>
      </c>
      <c r="BA532" s="431">
        <f t="shared" si="277"/>
        <v>0</v>
      </c>
      <c r="BB532" s="385">
        <v>0</v>
      </c>
      <c r="BC532" s="431">
        <f t="shared" si="278"/>
        <v>0</v>
      </c>
      <c r="BD532" s="386">
        <v>0</v>
      </c>
      <c r="BE532" s="431">
        <f t="shared" si="279"/>
        <v>0</v>
      </c>
      <c r="BF532" s="386">
        <v>0</v>
      </c>
      <c r="BG532" s="431">
        <f t="shared" si="280"/>
        <v>0</v>
      </c>
      <c r="BH532" s="385">
        <v>0</v>
      </c>
      <c r="BI532" s="445">
        <f t="shared" si="281"/>
        <v>0</v>
      </c>
      <c r="BJ532" s="77" t="s">
        <v>1923</v>
      </c>
      <c r="BK532" s="306"/>
      <c r="BL532" s="599"/>
      <c r="BM532" s="306" t="str">
        <f t="shared" si="285"/>
        <v>N51137-291</v>
      </c>
    </row>
    <row r="533" spans="1:65" ht="14.25" customHeight="1">
      <c r="A533" s="493" t="s">
        <v>1623</v>
      </c>
      <c r="B533" s="130" t="s">
        <v>1422</v>
      </c>
      <c r="C533" s="544" t="s">
        <v>87</v>
      </c>
      <c r="D533" s="549" t="s">
        <v>161</v>
      </c>
      <c r="E533" s="550" t="s">
        <v>194</v>
      </c>
      <c r="F533" s="970"/>
      <c r="G533" s="214">
        <v>2024</v>
      </c>
      <c r="H533" s="176" t="s">
        <v>1911</v>
      </c>
      <c r="I533" s="176" t="s">
        <v>217</v>
      </c>
      <c r="J533" s="330" t="s">
        <v>196</v>
      </c>
      <c r="K533" s="176" t="s">
        <v>221</v>
      </c>
      <c r="L533" s="176" t="s">
        <v>167</v>
      </c>
      <c r="M533" s="327" t="s">
        <v>1474</v>
      </c>
      <c r="N533" s="55">
        <v>14.12</v>
      </c>
      <c r="O533" s="55">
        <f t="shared" si="282"/>
        <v>14.12</v>
      </c>
      <c r="P533" s="55">
        <f t="shared" si="282"/>
        <v>14.12</v>
      </c>
      <c r="Q533" s="904">
        <v>12.45</v>
      </c>
      <c r="R533" s="939">
        <f>12.45+0.7</f>
        <v>13.149999999999999</v>
      </c>
      <c r="S533" s="904">
        <f t="shared" si="286"/>
        <v>13.149999999999999</v>
      </c>
      <c r="T533" s="904">
        <f t="shared" si="286"/>
        <v>13.149999999999999</v>
      </c>
      <c r="U533" s="904">
        <f t="shared" si="286"/>
        <v>13.149999999999999</v>
      </c>
      <c r="V533" s="904">
        <f t="shared" si="286"/>
        <v>13.149999999999999</v>
      </c>
      <c r="W533" s="904">
        <f t="shared" si="283"/>
        <v>13.149999999999999</v>
      </c>
      <c r="X533" s="904">
        <f t="shared" si="283"/>
        <v>13.149999999999999</v>
      </c>
      <c r="Y533" s="904">
        <f t="shared" si="283"/>
        <v>13.149999999999999</v>
      </c>
      <c r="Z533" s="147">
        <v>2.69</v>
      </c>
      <c r="AA533" s="147">
        <f t="shared" si="284"/>
        <v>2.69</v>
      </c>
      <c r="AB533" s="147">
        <f t="shared" si="284"/>
        <v>2.69</v>
      </c>
      <c r="AC533" s="905">
        <v>1.0200000000000014</v>
      </c>
      <c r="AD533" s="905">
        <f t="shared" si="269"/>
        <v>1.0200000000000014</v>
      </c>
      <c r="AE533" s="905">
        <f t="shared" si="269"/>
        <v>1.0200000000000014</v>
      </c>
      <c r="AF533" s="905">
        <f t="shared" si="269"/>
        <v>1.0200000000000014</v>
      </c>
      <c r="AG533" s="905">
        <f t="shared" si="269"/>
        <v>1.0200000000000014</v>
      </c>
      <c r="AH533" s="905">
        <f t="shared" si="270"/>
        <v>1.0200000000000014</v>
      </c>
      <c r="AI533" s="905">
        <f t="shared" si="270"/>
        <v>1.0200000000000014</v>
      </c>
      <c r="AJ533" s="905">
        <f t="shared" si="270"/>
        <v>1.0200000000000014</v>
      </c>
      <c r="AK533" s="905">
        <f t="shared" si="287"/>
        <v>1.0200000000000014</v>
      </c>
      <c r="AL533" s="420">
        <v>0</v>
      </c>
      <c r="AM533" s="431">
        <f t="shared" si="268"/>
        <v>0</v>
      </c>
      <c r="AN533" s="385">
        <v>0</v>
      </c>
      <c r="AO533" s="237">
        <f t="shared" ref="AO533:AO564" si="288">AN533*AA533</f>
        <v>0</v>
      </c>
      <c r="AP533" s="96">
        <v>0</v>
      </c>
      <c r="AQ533" s="431">
        <f t="shared" si="272"/>
        <v>0</v>
      </c>
      <c r="AR533" s="420">
        <v>0</v>
      </c>
      <c r="AS533" s="431">
        <f t="shared" si="273"/>
        <v>0</v>
      </c>
      <c r="AT533" s="385">
        <v>0</v>
      </c>
      <c r="AU533" s="431">
        <f t="shared" si="274"/>
        <v>0</v>
      </c>
      <c r="AV533" s="386">
        <v>0</v>
      </c>
      <c r="AW533" s="431">
        <f t="shared" si="275"/>
        <v>0</v>
      </c>
      <c r="AX533" s="386">
        <v>0</v>
      </c>
      <c r="AY533" s="431">
        <f t="shared" si="276"/>
        <v>0</v>
      </c>
      <c r="AZ533" s="386">
        <v>0</v>
      </c>
      <c r="BA533" s="431">
        <f t="shared" si="277"/>
        <v>0</v>
      </c>
      <c r="BB533" s="385">
        <v>0</v>
      </c>
      <c r="BC533" s="431">
        <f t="shared" si="278"/>
        <v>0</v>
      </c>
      <c r="BD533" s="386">
        <v>0</v>
      </c>
      <c r="BE533" s="431">
        <f t="shared" si="279"/>
        <v>0</v>
      </c>
      <c r="BF533" s="386">
        <v>0</v>
      </c>
      <c r="BG533" s="431">
        <f t="shared" si="280"/>
        <v>0</v>
      </c>
      <c r="BH533" s="385">
        <v>0</v>
      </c>
      <c r="BI533" s="445">
        <f t="shared" si="281"/>
        <v>0</v>
      </c>
      <c r="BJ533" s="77" t="s">
        <v>1914</v>
      </c>
      <c r="BK533" s="306"/>
      <c r="BL533" s="599"/>
      <c r="BM533" s="306" t="str">
        <f t="shared" si="285"/>
        <v>P09802-xx1</v>
      </c>
    </row>
    <row r="534" spans="1:65" ht="14.25" customHeight="1">
      <c r="A534" s="498" t="s">
        <v>1623</v>
      </c>
      <c r="B534" s="130" t="s">
        <v>1422</v>
      </c>
      <c r="C534" s="544" t="s">
        <v>87</v>
      </c>
      <c r="D534" s="549" t="s">
        <v>161</v>
      </c>
      <c r="E534" s="550" t="s">
        <v>194</v>
      </c>
      <c r="F534" s="970"/>
      <c r="G534" s="214">
        <v>2024</v>
      </c>
      <c r="H534" s="176" t="s">
        <v>1911</v>
      </c>
      <c r="I534" s="176" t="s">
        <v>217</v>
      </c>
      <c r="J534" s="330" t="s">
        <v>196</v>
      </c>
      <c r="K534" s="176" t="s">
        <v>221</v>
      </c>
      <c r="L534" s="176" t="s">
        <v>167</v>
      </c>
      <c r="M534" s="327" t="s">
        <v>1474</v>
      </c>
      <c r="N534" s="55">
        <v>15.17</v>
      </c>
      <c r="O534" s="55">
        <f t="shared" si="282"/>
        <v>15.17</v>
      </c>
      <c r="P534" s="55">
        <f t="shared" si="282"/>
        <v>15.17</v>
      </c>
      <c r="Q534" s="904">
        <v>13.5</v>
      </c>
      <c r="R534" s="939">
        <f>13.5+0.7</f>
        <v>14.2</v>
      </c>
      <c r="S534" s="904">
        <f t="shared" si="286"/>
        <v>14.2</v>
      </c>
      <c r="T534" s="904">
        <f t="shared" si="286"/>
        <v>14.2</v>
      </c>
      <c r="U534" s="904">
        <f t="shared" si="286"/>
        <v>14.2</v>
      </c>
      <c r="V534" s="904">
        <f t="shared" si="286"/>
        <v>14.2</v>
      </c>
      <c r="W534" s="904">
        <f t="shared" si="283"/>
        <v>14.2</v>
      </c>
      <c r="X534" s="904">
        <f t="shared" si="283"/>
        <v>14.2</v>
      </c>
      <c r="Y534" s="904">
        <f t="shared" si="283"/>
        <v>14.2</v>
      </c>
      <c r="Z534" s="147">
        <v>2.69</v>
      </c>
      <c r="AA534" s="147">
        <f t="shared" si="284"/>
        <v>2.69</v>
      </c>
      <c r="AB534" s="147">
        <f t="shared" si="284"/>
        <v>2.69</v>
      </c>
      <c r="AC534" s="905">
        <v>1.0199999999999996</v>
      </c>
      <c r="AD534" s="905">
        <f t="shared" si="269"/>
        <v>1.0199999999999996</v>
      </c>
      <c r="AE534" s="905">
        <f t="shared" si="269"/>
        <v>1.0199999999999996</v>
      </c>
      <c r="AF534" s="905">
        <f t="shared" si="269"/>
        <v>1.0199999999999996</v>
      </c>
      <c r="AG534" s="905">
        <f t="shared" si="269"/>
        <v>1.0199999999999996</v>
      </c>
      <c r="AH534" s="905">
        <f t="shared" si="270"/>
        <v>1.0199999999999996</v>
      </c>
      <c r="AI534" s="905">
        <f t="shared" si="270"/>
        <v>1.0199999999999996</v>
      </c>
      <c r="AJ534" s="905">
        <f t="shared" si="270"/>
        <v>1.0199999999999996</v>
      </c>
      <c r="AK534" s="905">
        <f t="shared" si="287"/>
        <v>1.0199999999999996</v>
      </c>
      <c r="AL534" s="420">
        <v>0</v>
      </c>
      <c r="AM534" s="431">
        <f t="shared" si="268"/>
        <v>0</v>
      </c>
      <c r="AN534" s="385">
        <v>0</v>
      </c>
      <c r="AO534" s="237">
        <f t="shared" si="288"/>
        <v>0</v>
      </c>
      <c r="AP534" s="96">
        <v>0</v>
      </c>
      <c r="AQ534" s="431">
        <f t="shared" si="272"/>
        <v>0</v>
      </c>
      <c r="AR534" s="420">
        <v>0</v>
      </c>
      <c r="AS534" s="431">
        <f t="shared" si="273"/>
        <v>0</v>
      </c>
      <c r="AT534" s="385">
        <v>0</v>
      </c>
      <c r="AU534" s="431">
        <f t="shared" si="274"/>
        <v>0</v>
      </c>
      <c r="AV534" s="386">
        <v>0</v>
      </c>
      <c r="AW534" s="431">
        <f t="shared" si="275"/>
        <v>0</v>
      </c>
      <c r="AX534" s="386">
        <v>0</v>
      </c>
      <c r="AY534" s="431">
        <f t="shared" si="276"/>
        <v>0</v>
      </c>
      <c r="AZ534" s="386">
        <v>0</v>
      </c>
      <c r="BA534" s="431">
        <f t="shared" si="277"/>
        <v>0</v>
      </c>
      <c r="BB534" s="385">
        <v>0</v>
      </c>
      <c r="BC534" s="431">
        <f t="shared" si="278"/>
        <v>0</v>
      </c>
      <c r="BD534" s="386">
        <v>0</v>
      </c>
      <c r="BE534" s="431">
        <f t="shared" si="279"/>
        <v>0</v>
      </c>
      <c r="BF534" s="386">
        <v>0</v>
      </c>
      <c r="BG534" s="431">
        <f t="shared" si="280"/>
        <v>0</v>
      </c>
      <c r="BH534" s="385">
        <v>0</v>
      </c>
      <c r="BI534" s="445">
        <f t="shared" si="281"/>
        <v>0</v>
      </c>
      <c r="BJ534" s="77" t="s">
        <v>1924</v>
      </c>
      <c r="BK534" s="306"/>
      <c r="BL534" s="599"/>
      <c r="BM534" s="306" t="str">
        <f t="shared" si="285"/>
        <v>P09802-KD1</v>
      </c>
    </row>
    <row r="535" spans="1:65" ht="14.25" customHeight="1">
      <c r="A535" s="493" t="s">
        <v>1623</v>
      </c>
      <c r="B535" s="130" t="s">
        <v>1422</v>
      </c>
      <c r="C535" s="544" t="s">
        <v>87</v>
      </c>
      <c r="D535" s="549" t="s">
        <v>161</v>
      </c>
      <c r="E535" s="550" t="s">
        <v>194</v>
      </c>
      <c r="F535" s="970"/>
      <c r="G535" s="214">
        <v>2023</v>
      </c>
      <c r="H535" s="176" t="s">
        <v>1911</v>
      </c>
      <c r="I535" s="176" t="s">
        <v>217</v>
      </c>
      <c r="J535" s="330" t="s">
        <v>196</v>
      </c>
      <c r="K535" s="176" t="s">
        <v>535</v>
      </c>
      <c r="L535" s="176" t="s">
        <v>167</v>
      </c>
      <c r="M535" s="327" t="s">
        <v>1474</v>
      </c>
      <c r="N535" s="55">
        <v>13.31</v>
      </c>
      <c r="O535" s="55">
        <f t="shared" si="282"/>
        <v>13.31</v>
      </c>
      <c r="P535" s="55">
        <f t="shared" si="282"/>
        <v>13.31</v>
      </c>
      <c r="Q535" s="55">
        <f t="shared" si="282"/>
        <v>13.31</v>
      </c>
      <c r="R535" s="55">
        <v>13.31</v>
      </c>
      <c r="S535" s="55">
        <f t="shared" si="286"/>
        <v>13.31</v>
      </c>
      <c r="T535" s="55">
        <f t="shared" si="286"/>
        <v>13.31</v>
      </c>
      <c r="U535" s="55">
        <f t="shared" si="286"/>
        <v>13.31</v>
      </c>
      <c r="V535" s="55">
        <f t="shared" si="286"/>
        <v>13.31</v>
      </c>
      <c r="W535" s="55">
        <f t="shared" si="283"/>
        <v>13.31</v>
      </c>
      <c r="X535" s="55">
        <f t="shared" si="283"/>
        <v>13.31</v>
      </c>
      <c r="Y535" s="55">
        <f t="shared" si="283"/>
        <v>13.31</v>
      </c>
      <c r="Z535" s="147">
        <v>1.59</v>
      </c>
      <c r="AA535" s="147">
        <f t="shared" si="284"/>
        <v>1.59</v>
      </c>
      <c r="AB535" s="147">
        <f t="shared" si="284"/>
        <v>1.59</v>
      </c>
      <c r="AC535" s="147">
        <f t="shared" si="284"/>
        <v>1.59</v>
      </c>
      <c r="AD535" s="147">
        <f t="shared" si="269"/>
        <v>1.59</v>
      </c>
      <c r="AE535" s="147">
        <f t="shared" si="269"/>
        <v>1.59</v>
      </c>
      <c r="AF535" s="147">
        <f t="shared" si="269"/>
        <v>1.59</v>
      </c>
      <c r="AG535" s="147">
        <f t="shared" si="269"/>
        <v>1.59</v>
      </c>
      <c r="AH535" s="147">
        <f t="shared" si="270"/>
        <v>1.59</v>
      </c>
      <c r="AI535" s="147">
        <f t="shared" si="270"/>
        <v>1.59</v>
      </c>
      <c r="AJ535" s="147">
        <f t="shared" si="270"/>
        <v>1.59</v>
      </c>
      <c r="AK535" s="147">
        <f t="shared" si="287"/>
        <v>1.59</v>
      </c>
      <c r="AL535" s="420">
        <v>0</v>
      </c>
      <c r="AM535" s="431">
        <f t="shared" si="268"/>
        <v>0</v>
      </c>
      <c r="AN535" s="385">
        <v>0</v>
      </c>
      <c r="AO535" s="237">
        <f t="shared" si="288"/>
        <v>0</v>
      </c>
      <c r="AP535" s="96">
        <v>0</v>
      </c>
      <c r="AQ535" s="431">
        <f t="shared" si="272"/>
        <v>0</v>
      </c>
      <c r="AR535" s="420">
        <v>0</v>
      </c>
      <c r="AS535" s="431">
        <f t="shared" si="273"/>
        <v>0</v>
      </c>
      <c r="AT535" s="385">
        <v>0</v>
      </c>
      <c r="AU535" s="431">
        <f t="shared" si="274"/>
        <v>0</v>
      </c>
      <c r="AV535" s="386">
        <v>0</v>
      </c>
      <c r="AW535" s="431">
        <f t="shared" si="275"/>
        <v>0</v>
      </c>
      <c r="AX535" s="386">
        <v>0</v>
      </c>
      <c r="AY535" s="431">
        <f t="shared" si="276"/>
        <v>0</v>
      </c>
      <c r="AZ535" s="386">
        <v>0</v>
      </c>
      <c r="BA535" s="431">
        <f t="shared" si="277"/>
        <v>0</v>
      </c>
      <c r="BB535" s="385">
        <v>0</v>
      </c>
      <c r="BC535" s="431">
        <f t="shared" si="278"/>
        <v>0</v>
      </c>
      <c r="BD535" s="386">
        <v>0</v>
      </c>
      <c r="BE535" s="431">
        <f t="shared" si="279"/>
        <v>0</v>
      </c>
      <c r="BF535" s="386">
        <v>0</v>
      </c>
      <c r="BG535" s="431">
        <f t="shared" si="280"/>
        <v>0</v>
      </c>
      <c r="BH535" s="385">
        <v>0</v>
      </c>
      <c r="BI535" s="445">
        <f t="shared" si="281"/>
        <v>0</v>
      </c>
      <c r="BJ535" s="77" t="s">
        <v>536</v>
      </c>
      <c r="BK535" s="306"/>
      <c r="BL535" s="599"/>
      <c r="BM535" s="306" t="str">
        <f t="shared" si="285"/>
        <v>N69405-xx1</v>
      </c>
    </row>
    <row r="536" spans="1:65" ht="14.25" customHeight="1">
      <c r="A536" s="498" t="s">
        <v>1623</v>
      </c>
      <c r="B536" s="130" t="s">
        <v>1422</v>
      </c>
      <c r="C536" s="544" t="s">
        <v>87</v>
      </c>
      <c r="D536" s="549" t="s">
        <v>161</v>
      </c>
      <c r="E536" s="550" t="s">
        <v>194</v>
      </c>
      <c r="F536" s="970"/>
      <c r="G536" s="214">
        <v>2023</v>
      </c>
      <c r="H536" s="176" t="s">
        <v>1911</v>
      </c>
      <c r="I536" s="176" t="s">
        <v>217</v>
      </c>
      <c r="J536" s="330" t="s">
        <v>196</v>
      </c>
      <c r="K536" s="176" t="s">
        <v>535</v>
      </c>
      <c r="L536" s="176" t="s">
        <v>167</v>
      </c>
      <c r="M536" s="327" t="s">
        <v>1474</v>
      </c>
      <c r="N536" s="55">
        <v>14.36</v>
      </c>
      <c r="O536" s="55">
        <f t="shared" si="282"/>
        <v>14.36</v>
      </c>
      <c r="P536" s="55">
        <f t="shared" si="282"/>
        <v>14.36</v>
      </c>
      <c r="Q536" s="55">
        <f t="shared" si="282"/>
        <v>14.36</v>
      </c>
      <c r="R536" s="55">
        <v>14.36</v>
      </c>
      <c r="S536" s="55">
        <f t="shared" si="286"/>
        <v>14.36</v>
      </c>
      <c r="T536" s="55">
        <f t="shared" si="286"/>
        <v>14.36</v>
      </c>
      <c r="U536" s="55">
        <f t="shared" si="286"/>
        <v>14.36</v>
      </c>
      <c r="V536" s="55">
        <f t="shared" si="286"/>
        <v>14.36</v>
      </c>
      <c r="W536" s="55">
        <f t="shared" si="283"/>
        <v>14.36</v>
      </c>
      <c r="X536" s="55">
        <f t="shared" si="283"/>
        <v>14.36</v>
      </c>
      <c r="Y536" s="55">
        <f t="shared" si="283"/>
        <v>14.36</v>
      </c>
      <c r="Z536" s="147">
        <v>1.59</v>
      </c>
      <c r="AA536" s="147">
        <f t="shared" si="284"/>
        <v>1.59</v>
      </c>
      <c r="AB536" s="147">
        <f t="shared" si="284"/>
        <v>1.59</v>
      </c>
      <c r="AC536" s="147">
        <f t="shared" si="284"/>
        <v>1.59</v>
      </c>
      <c r="AD536" s="147">
        <f t="shared" si="269"/>
        <v>1.59</v>
      </c>
      <c r="AE536" s="147">
        <f t="shared" si="269"/>
        <v>1.59</v>
      </c>
      <c r="AF536" s="147">
        <f t="shared" si="269"/>
        <v>1.59</v>
      </c>
      <c r="AG536" s="147">
        <f t="shared" si="269"/>
        <v>1.59</v>
      </c>
      <c r="AH536" s="147">
        <f t="shared" si="270"/>
        <v>1.59</v>
      </c>
      <c r="AI536" s="147">
        <f t="shared" si="270"/>
        <v>1.59</v>
      </c>
      <c r="AJ536" s="147">
        <f t="shared" si="270"/>
        <v>1.59</v>
      </c>
      <c r="AK536" s="147">
        <f t="shared" si="287"/>
        <v>1.59</v>
      </c>
      <c r="AL536" s="420">
        <v>0</v>
      </c>
      <c r="AM536" s="431">
        <f t="shared" si="268"/>
        <v>0</v>
      </c>
      <c r="AN536" s="385">
        <v>0</v>
      </c>
      <c r="AO536" s="237">
        <f t="shared" si="288"/>
        <v>0</v>
      </c>
      <c r="AP536" s="96">
        <v>0</v>
      </c>
      <c r="AQ536" s="431">
        <f t="shared" si="272"/>
        <v>0</v>
      </c>
      <c r="AR536" s="420">
        <v>0</v>
      </c>
      <c r="AS536" s="431">
        <f t="shared" si="273"/>
        <v>0</v>
      </c>
      <c r="AT536" s="385">
        <v>0</v>
      </c>
      <c r="AU536" s="431">
        <f t="shared" si="274"/>
        <v>0</v>
      </c>
      <c r="AV536" s="386">
        <v>0</v>
      </c>
      <c r="AW536" s="431">
        <f t="shared" si="275"/>
        <v>0</v>
      </c>
      <c r="AX536" s="386">
        <v>0</v>
      </c>
      <c r="AY536" s="431">
        <f t="shared" si="276"/>
        <v>0</v>
      </c>
      <c r="AZ536" s="386">
        <v>0</v>
      </c>
      <c r="BA536" s="431">
        <f t="shared" si="277"/>
        <v>0</v>
      </c>
      <c r="BB536" s="385">
        <v>0</v>
      </c>
      <c r="BC536" s="431">
        <f t="shared" si="278"/>
        <v>0</v>
      </c>
      <c r="BD536" s="386">
        <v>0</v>
      </c>
      <c r="BE536" s="431">
        <f t="shared" si="279"/>
        <v>0</v>
      </c>
      <c r="BF536" s="386">
        <v>0</v>
      </c>
      <c r="BG536" s="431">
        <f t="shared" si="280"/>
        <v>0</v>
      </c>
      <c r="BH536" s="385">
        <v>0</v>
      </c>
      <c r="BI536" s="445">
        <f t="shared" si="281"/>
        <v>0</v>
      </c>
      <c r="BJ536" s="77" t="s">
        <v>1925</v>
      </c>
      <c r="BK536" s="306"/>
      <c r="BL536" s="599"/>
      <c r="BM536" s="306" t="str">
        <f t="shared" si="285"/>
        <v>N69405-KD1</v>
      </c>
    </row>
    <row r="537" spans="1:65" ht="14.25" customHeight="1">
      <c r="A537" s="493" t="s">
        <v>1623</v>
      </c>
      <c r="B537" s="130" t="s">
        <v>1422</v>
      </c>
      <c r="C537" s="544" t="s">
        <v>87</v>
      </c>
      <c r="D537" s="549" t="s">
        <v>161</v>
      </c>
      <c r="E537" s="550" t="s">
        <v>194</v>
      </c>
      <c r="F537" s="970"/>
      <c r="G537" s="214">
        <v>2023</v>
      </c>
      <c r="H537" s="176" t="s">
        <v>1911</v>
      </c>
      <c r="I537" s="176" t="s">
        <v>217</v>
      </c>
      <c r="J537" s="330" t="s">
        <v>196</v>
      </c>
      <c r="K537" s="176" t="s">
        <v>535</v>
      </c>
      <c r="L537" s="176" t="s">
        <v>167</v>
      </c>
      <c r="M537" s="327" t="s">
        <v>1474</v>
      </c>
      <c r="N537" s="55">
        <v>13.35</v>
      </c>
      <c r="O537" s="55">
        <f t="shared" si="282"/>
        <v>13.35</v>
      </c>
      <c r="P537" s="55">
        <f t="shared" si="282"/>
        <v>13.35</v>
      </c>
      <c r="Q537" s="55">
        <f t="shared" si="282"/>
        <v>13.35</v>
      </c>
      <c r="R537" s="55">
        <v>13.35</v>
      </c>
      <c r="S537" s="55">
        <f t="shared" si="286"/>
        <v>13.35</v>
      </c>
      <c r="T537" s="55">
        <f t="shared" si="286"/>
        <v>13.35</v>
      </c>
      <c r="U537" s="55">
        <f t="shared" si="286"/>
        <v>13.35</v>
      </c>
      <c r="V537" s="55">
        <f t="shared" si="286"/>
        <v>13.35</v>
      </c>
      <c r="W537" s="55">
        <f t="shared" si="283"/>
        <v>13.35</v>
      </c>
      <c r="X537" s="55">
        <f t="shared" si="283"/>
        <v>13.35</v>
      </c>
      <c r="Y537" s="55">
        <f t="shared" si="283"/>
        <v>13.35</v>
      </c>
      <c r="Z537" s="147">
        <v>1.59</v>
      </c>
      <c r="AA537" s="147">
        <f t="shared" si="284"/>
        <v>1.59</v>
      </c>
      <c r="AB537" s="147">
        <f t="shared" si="284"/>
        <v>1.59</v>
      </c>
      <c r="AC537" s="147">
        <f t="shared" si="284"/>
        <v>1.59</v>
      </c>
      <c r="AD537" s="147">
        <f t="shared" si="269"/>
        <v>1.59</v>
      </c>
      <c r="AE537" s="147">
        <f t="shared" si="269"/>
        <v>1.59</v>
      </c>
      <c r="AF537" s="147">
        <f t="shared" si="269"/>
        <v>1.59</v>
      </c>
      <c r="AG537" s="147">
        <f t="shared" si="269"/>
        <v>1.59</v>
      </c>
      <c r="AH537" s="147">
        <f t="shared" si="270"/>
        <v>1.59</v>
      </c>
      <c r="AI537" s="147">
        <f t="shared" si="270"/>
        <v>1.59</v>
      </c>
      <c r="AJ537" s="147">
        <f t="shared" si="270"/>
        <v>1.59</v>
      </c>
      <c r="AK537" s="147">
        <f t="shared" si="287"/>
        <v>1.59</v>
      </c>
      <c r="AL537" s="420">
        <v>0</v>
      </c>
      <c r="AM537" s="431">
        <f t="shared" si="268"/>
        <v>0</v>
      </c>
      <c r="AN537" s="385">
        <v>0</v>
      </c>
      <c r="AO537" s="237">
        <f t="shared" si="288"/>
        <v>0</v>
      </c>
      <c r="AP537" s="96">
        <v>0</v>
      </c>
      <c r="AQ537" s="431">
        <f t="shared" si="272"/>
        <v>0</v>
      </c>
      <c r="AR537" s="420">
        <v>0</v>
      </c>
      <c r="AS537" s="431">
        <f t="shared" si="273"/>
        <v>0</v>
      </c>
      <c r="AT537" s="385">
        <v>0</v>
      </c>
      <c r="AU537" s="431">
        <f t="shared" si="274"/>
        <v>0</v>
      </c>
      <c r="AV537" s="386">
        <v>0</v>
      </c>
      <c r="AW537" s="431">
        <f t="shared" si="275"/>
        <v>0</v>
      </c>
      <c r="AX537" s="386">
        <v>0</v>
      </c>
      <c r="AY537" s="431">
        <f t="shared" si="276"/>
        <v>0</v>
      </c>
      <c r="AZ537" s="386">
        <v>0</v>
      </c>
      <c r="BA537" s="431">
        <f t="shared" si="277"/>
        <v>0</v>
      </c>
      <c r="BB537" s="385">
        <v>0</v>
      </c>
      <c r="BC537" s="431">
        <f t="shared" si="278"/>
        <v>0</v>
      </c>
      <c r="BD537" s="386">
        <v>0</v>
      </c>
      <c r="BE537" s="431">
        <f t="shared" si="279"/>
        <v>0</v>
      </c>
      <c r="BF537" s="386">
        <v>0</v>
      </c>
      <c r="BG537" s="431">
        <f t="shared" si="280"/>
        <v>0</v>
      </c>
      <c r="BH537" s="385">
        <v>0</v>
      </c>
      <c r="BI537" s="445">
        <f t="shared" si="281"/>
        <v>0</v>
      </c>
      <c r="BJ537" s="77" t="s">
        <v>1926</v>
      </c>
      <c r="BK537" s="306"/>
      <c r="BL537" s="599"/>
      <c r="BM537" s="306" t="str">
        <f t="shared" si="285"/>
        <v>N69405-291</v>
      </c>
    </row>
    <row r="538" spans="1:65" ht="14.25" customHeight="1">
      <c r="A538" s="498" t="s">
        <v>1623</v>
      </c>
      <c r="B538" s="130" t="s">
        <v>1422</v>
      </c>
      <c r="C538" s="544" t="s">
        <v>87</v>
      </c>
      <c r="D538" s="549" t="s">
        <v>161</v>
      </c>
      <c r="E538" s="550" t="s">
        <v>194</v>
      </c>
      <c r="F538" s="970"/>
      <c r="G538" s="214">
        <v>2024</v>
      </c>
      <c r="H538" s="176" t="s">
        <v>1911</v>
      </c>
      <c r="I538" s="176" t="s">
        <v>217</v>
      </c>
      <c r="J538" s="330" t="s">
        <v>196</v>
      </c>
      <c r="K538" s="176" t="s">
        <v>221</v>
      </c>
      <c r="L538" s="176" t="s">
        <v>167</v>
      </c>
      <c r="M538" s="327" t="s">
        <v>1474</v>
      </c>
      <c r="N538" s="55">
        <v>14.58</v>
      </c>
      <c r="O538" s="55">
        <f t="shared" si="282"/>
        <v>14.58</v>
      </c>
      <c r="P538" s="55">
        <f t="shared" si="282"/>
        <v>14.58</v>
      </c>
      <c r="Q538" s="904">
        <v>13.32</v>
      </c>
      <c r="R538" s="939">
        <f>13.32+0.7</f>
        <v>14.02</v>
      </c>
      <c r="S538" s="904">
        <f t="shared" si="286"/>
        <v>14.02</v>
      </c>
      <c r="T538" s="904">
        <f t="shared" si="286"/>
        <v>14.02</v>
      </c>
      <c r="U538" s="904">
        <f t="shared" si="286"/>
        <v>14.02</v>
      </c>
      <c r="V538" s="904">
        <f t="shared" si="286"/>
        <v>14.02</v>
      </c>
      <c r="W538" s="904">
        <f t="shared" si="283"/>
        <v>14.02</v>
      </c>
      <c r="X538" s="904">
        <f t="shared" si="283"/>
        <v>14.02</v>
      </c>
      <c r="Y538" s="904">
        <f t="shared" si="283"/>
        <v>14.02</v>
      </c>
      <c r="Z538" s="147">
        <v>2.69</v>
      </c>
      <c r="AA538" s="147">
        <f t="shared" si="284"/>
        <v>2.69</v>
      </c>
      <c r="AB538" s="147">
        <f t="shared" si="284"/>
        <v>2.69</v>
      </c>
      <c r="AC538" s="905">
        <v>1.4299999999999997</v>
      </c>
      <c r="AD538" s="905">
        <f t="shared" si="269"/>
        <v>1.4299999999999997</v>
      </c>
      <c r="AE538" s="905">
        <f t="shared" si="269"/>
        <v>1.4299999999999997</v>
      </c>
      <c r="AF538" s="905">
        <f t="shared" si="269"/>
        <v>1.4299999999999997</v>
      </c>
      <c r="AG538" s="905">
        <f t="shared" si="269"/>
        <v>1.4299999999999997</v>
      </c>
      <c r="AH538" s="905">
        <f t="shared" si="270"/>
        <v>1.4299999999999997</v>
      </c>
      <c r="AI538" s="905">
        <f t="shared" si="270"/>
        <v>1.4299999999999997</v>
      </c>
      <c r="AJ538" s="905">
        <f t="shared" si="270"/>
        <v>1.4299999999999997</v>
      </c>
      <c r="AK538" s="905">
        <f t="shared" si="287"/>
        <v>1.4299999999999997</v>
      </c>
      <c r="AL538" s="420">
        <v>1008</v>
      </c>
      <c r="AM538" s="431">
        <f t="shared" si="268"/>
        <v>2711.52</v>
      </c>
      <c r="AN538" s="385">
        <v>0</v>
      </c>
      <c r="AO538" s="237">
        <f t="shared" si="288"/>
        <v>0</v>
      </c>
      <c r="AP538" s="96">
        <v>0</v>
      </c>
      <c r="AQ538" s="431">
        <f t="shared" si="272"/>
        <v>0</v>
      </c>
      <c r="AR538" s="420">
        <v>3000</v>
      </c>
      <c r="AS538" s="431">
        <f t="shared" si="273"/>
        <v>4289.9999999999991</v>
      </c>
      <c r="AT538" s="385">
        <v>2100</v>
      </c>
      <c r="AU538" s="431">
        <f t="shared" si="274"/>
        <v>3002.9999999999995</v>
      </c>
      <c r="AV538" s="386">
        <v>8000</v>
      </c>
      <c r="AW538" s="431">
        <f t="shared" si="275"/>
        <v>11439.999999999998</v>
      </c>
      <c r="AX538" s="386">
        <v>6000</v>
      </c>
      <c r="AY538" s="431">
        <f t="shared" si="276"/>
        <v>8579.9999999999982</v>
      </c>
      <c r="AZ538" s="386">
        <v>3000</v>
      </c>
      <c r="BA538" s="431">
        <f t="shared" si="277"/>
        <v>4289.9999999999991</v>
      </c>
      <c r="BB538" s="385">
        <v>8000</v>
      </c>
      <c r="BC538" s="431">
        <f t="shared" si="278"/>
        <v>11439.999999999998</v>
      </c>
      <c r="BD538" s="386">
        <v>6000</v>
      </c>
      <c r="BE538" s="431">
        <f t="shared" si="279"/>
        <v>8579.9999999999982</v>
      </c>
      <c r="BF538" s="386">
        <v>0</v>
      </c>
      <c r="BG538" s="431">
        <f t="shared" si="280"/>
        <v>0</v>
      </c>
      <c r="BH538" s="385">
        <v>0</v>
      </c>
      <c r="BI538" s="445">
        <f t="shared" si="281"/>
        <v>0</v>
      </c>
      <c r="BJ538" s="77" t="s">
        <v>1927</v>
      </c>
      <c r="BK538" s="306"/>
      <c r="BL538" s="599"/>
      <c r="BM538" s="306" t="str">
        <f t="shared" si="285"/>
        <v>P09808-xx1</v>
      </c>
    </row>
    <row r="539" spans="1:65" ht="14.25" customHeight="1">
      <c r="A539" s="493" t="s">
        <v>1623</v>
      </c>
      <c r="B539" s="130" t="s">
        <v>1422</v>
      </c>
      <c r="C539" s="544" t="s">
        <v>87</v>
      </c>
      <c r="D539" s="549" t="s">
        <v>161</v>
      </c>
      <c r="E539" s="550" t="s">
        <v>194</v>
      </c>
      <c r="F539" s="970"/>
      <c r="G539" s="214">
        <v>2024</v>
      </c>
      <c r="H539" s="176" t="s">
        <v>1911</v>
      </c>
      <c r="I539" s="176" t="s">
        <v>217</v>
      </c>
      <c r="J539" s="330" t="s">
        <v>196</v>
      </c>
      <c r="K539" s="176" t="s">
        <v>221</v>
      </c>
      <c r="L539" s="176" t="s">
        <v>167</v>
      </c>
      <c r="M539" s="327" t="s">
        <v>1474</v>
      </c>
      <c r="N539" s="55">
        <v>15.63</v>
      </c>
      <c r="O539" s="55">
        <f t="shared" si="282"/>
        <v>15.63</v>
      </c>
      <c r="P539" s="55">
        <f t="shared" si="282"/>
        <v>15.63</v>
      </c>
      <c r="Q539" s="904">
        <v>14.37</v>
      </c>
      <c r="R539" s="939">
        <f>14.37+0.7</f>
        <v>15.069999999999999</v>
      </c>
      <c r="S539" s="904">
        <f t="shared" si="286"/>
        <v>15.069999999999999</v>
      </c>
      <c r="T539" s="904">
        <f t="shared" si="286"/>
        <v>15.069999999999999</v>
      </c>
      <c r="U539" s="904">
        <f t="shared" si="286"/>
        <v>15.069999999999999</v>
      </c>
      <c r="V539" s="904">
        <f t="shared" si="286"/>
        <v>15.069999999999999</v>
      </c>
      <c r="W539" s="904">
        <f t="shared" si="283"/>
        <v>15.069999999999999</v>
      </c>
      <c r="X539" s="904">
        <f t="shared" si="283"/>
        <v>15.069999999999999</v>
      </c>
      <c r="Y539" s="904">
        <f t="shared" si="283"/>
        <v>15.069999999999999</v>
      </c>
      <c r="Z539" s="147">
        <v>2.69</v>
      </c>
      <c r="AA539" s="147">
        <f t="shared" si="284"/>
        <v>2.69</v>
      </c>
      <c r="AB539" s="147">
        <f t="shared" si="284"/>
        <v>2.69</v>
      </c>
      <c r="AC539" s="905">
        <v>1.4299999999999997</v>
      </c>
      <c r="AD539" s="905">
        <f t="shared" si="269"/>
        <v>1.4299999999999997</v>
      </c>
      <c r="AE539" s="905">
        <f t="shared" si="269"/>
        <v>1.4299999999999997</v>
      </c>
      <c r="AF539" s="905">
        <f t="shared" si="269"/>
        <v>1.4299999999999997</v>
      </c>
      <c r="AG539" s="905">
        <f t="shared" si="269"/>
        <v>1.4299999999999997</v>
      </c>
      <c r="AH539" s="905">
        <f t="shared" si="270"/>
        <v>1.4299999999999997</v>
      </c>
      <c r="AI539" s="905">
        <f t="shared" si="270"/>
        <v>1.4299999999999997</v>
      </c>
      <c r="AJ539" s="905">
        <f t="shared" si="270"/>
        <v>1.4299999999999997</v>
      </c>
      <c r="AK539" s="905">
        <f t="shared" si="287"/>
        <v>1.4299999999999997</v>
      </c>
      <c r="AL539" s="420">
        <v>0</v>
      </c>
      <c r="AM539" s="431">
        <f t="shared" si="268"/>
        <v>0</v>
      </c>
      <c r="AN539" s="385">
        <v>0</v>
      </c>
      <c r="AO539" s="237">
        <f t="shared" si="288"/>
        <v>0</v>
      </c>
      <c r="AP539" s="96">
        <v>0</v>
      </c>
      <c r="AQ539" s="431">
        <f t="shared" si="272"/>
        <v>0</v>
      </c>
      <c r="AR539" s="420">
        <v>0</v>
      </c>
      <c r="AS539" s="431">
        <f t="shared" si="273"/>
        <v>0</v>
      </c>
      <c r="AT539" s="385">
        <v>0</v>
      </c>
      <c r="AU539" s="431">
        <f t="shared" si="274"/>
        <v>0</v>
      </c>
      <c r="AV539" s="386">
        <v>0</v>
      </c>
      <c r="AW539" s="431">
        <f t="shared" si="275"/>
        <v>0</v>
      </c>
      <c r="AX539" s="386">
        <v>0</v>
      </c>
      <c r="AY539" s="431">
        <f t="shared" si="276"/>
        <v>0</v>
      </c>
      <c r="AZ539" s="386">
        <v>0</v>
      </c>
      <c r="BA539" s="431">
        <f t="shared" si="277"/>
        <v>0</v>
      </c>
      <c r="BB539" s="385">
        <v>0</v>
      </c>
      <c r="BC539" s="431">
        <f t="shared" si="278"/>
        <v>0</v>
      </c>
      <c r="BD539" s="386">
        <v>0</v>
      </c>
      <c r="BE539" s="431">
        <f t="shared" si="279"/>
        <v>0</v>
      </c>
      <c r="BF539" s="386">
        <v>0</v>
      </c>
      <c r="BG539" s="431">
        <f t="shared" si="280"/>
        <v>0</v>
      </c>
      <c r="BH539" s="385">
        <v>0</v>
      </c>
      <c r="BI539" s="445">
        <f t="shared" si="281"/>
        <v>0</v>
      </c>
      <c r="BJ539" s="77" t="s">
        <v>1928</v>
      </c>
      <c r="BK539" s="306"/>
      <c r="BL539" s="599"/>
      <c r="BM539" s="306" t="str">
        <f t="shared" si="285"/>
        <v>P09808-KD1</v>
      </c>
    </row>
    <row r="540" spans="1:65" ht="14.25" customHeight="1">
      <c r="A540" s="498" t="s">
        <v>1623</v>
      </c>
      <c r="B540" s="130" t="s">
        <v>1422</v>
      </c>
      <c r="C540" s="544" t="s">
        <v>87</v>
      </c>
      <c r="D540" s="549" t="s">
        <v>161</v>
      </c>
      <c r="E540" s="550" t="s">
        <v>1910</v>
      </c>
      <c r="F540" s="970"/>
      <c r="G540" s="214">
        <v>2022</v>
      </c>
      <c r="H540" s="176" t="s">
        <v>1911</v>
      </c>
      <c r="I540" s="176" t="s">
        <v>217</v>
      </c>
      <c r="J540" s="330" t="s">
        <v>196</v>
      </c>
      <c r="K540" s="176" t="s">
        <v>218</v>
      </c>
      <c r="L540" s="176" t="s">
        <v>167</v>
      </c>
      <c r="M540" s="327" t="s">
        <v>870</v>
      </c>
      <c r="N540" s="55">
        <v>13.37</v>
      </c>
      <c r="O540" s="55">
        <f t="shared" si="282"/>
        <v>13.37</v>
      </c>
      <c r="P540" s="55">
        <f t="shared" si="282"/>
        <v>13.37</v>
      </c>
      <c r="Q540" s="55">
        <f t="shared" si="282"/>
        <v>13.37</v>
      </c>
      <c r="R540" s="55">
        <v>13.37</v>
      </c>
      <c r="S540" s="55">
        <f t="shared" si="286"/>
        <v>13.37</v>
      </c>
      <c r="T540" s="55">
        <f t="shared" si="286"/>
        <v>13.37</v>
      </c>
      <c r="U540" s="55">
        <f t="shared" si="286"/>
        <v>13.37</v>
      </c>
      <c r="V540" s="55">
        <f t="shared" si="286"/>
        <v>13.37</v>
      </c>
      <c r="W540" s="55">
        <f t="shared" si="283"/>
        <v>13.37</v>
      </c>
      <c r="X540" s="55">
        <f t="shared" si="283"/>
        <v>13.37</v>
      </c>
      <c r="Y540" s="55">
        <f t="shared" si="283"/>
        <v>13.37</v>
      </c>
      <c r="Z540" s="147">
        <v>2.63</v>
      </c>
      <c r="AA540" s="147">
        <f t="shared" si="284"/>
        <v>2.63</v>
      </c>
      <c r="AB540" s="147">
        <f t="shared" si="284"/>
        <v>2.63</v>
      </c>
      <c r="AC540" s="147">
        <f t="shared" si="284"/>
        <v>2.63</v>
      </c>
      <c r="AD540" s="147">
        <f t="shared" si="269"/>
        <v>2.63</v>
      </c>
      <c r="AE540" s="147">
        <f t="shared" si="269"/>
        <v>2.63</v>
      </c>
      <c r="AF540" s="147">
        <f t="shared" si="269"/>
        <v>2.63</v>
      </c>
      <c r="AG540" s="147">
        <f t="shared" si="269"/>
        <v>2.63</v>
      </c>
      <c r="AH540" s="147">
        <f t="shared" si="270"/>
        <v>2.63</v>
      </c>
      <c r="AI540" s="147">
        <f t="shared" si="270"/>
        <v>2.63</v>
      </c>
      <c r="AJ540" s="147">
        <f t="shared" si="270"/>
        <v>2.63</v>
      </c>
      <c r="AK540" s="147">
        <f t="shared" si="287"/>
        <v>2.63</v>
      </c>
      <c r="AL540" s="420">
        <v>0</v>
      </c>
      <c r="AM540" s="431">
        <f t="shared" si="268"/>
        <v>0</v>
      </c>
      <c r="AN540" s="385">
        <v>0</v>
      </c>
      <c r="AO540" s="237">
        <f t="shared" si="288"/>
        <v>0</v>
      </c>
      <c r="AP540" s="96">
        <v>0</v>
      </c>
      <c r="AQ540" s="431">
        <f t="shared" si="272"/>
        <v>0</v>
      </c>
      <c r="AR540" s="420">
        <v>0</v>
      </c>
      <c r="AS540" s="431">
        <f t="shared" si="273"/>
        <v>0</v>
      </c>
      <c r="AT540" s="385">
        <v>0</v>
      </c>
      <c r="AU540" s="431">
        <f t="shared" si="274"/>
        <v>0</v>
      </c>
      <c r="AV540" s="386">
        <v>0</v>
      </c>
      <c r="AW540" s="431">
        <f t="shared" si="275"/>
        <v>0</v>
      </c>
      <c r="AX540" s="386">
        <v>0</v>
      </c>
      <c r="AY540" s="431">
        <f t="shared" si="276"/>
        <v>0</v>
      </c>
      <c r="AZ540" s="386">
        <v>0</v>
      </c>
      <c r="BA540" s="431">
        <f t="shared" si="277"/>
        <v>0</v>
      </c>
      <c r="BB540" s="385">
        <v>0</v>
      </c>
      <c r="BC540" s="431">
        <f t="shared" si="278"/>
        <v>0</v>
      </c>
      <c r="BD540" s="386">
        <v>0</v>
      </c>
      <c r="BE540" s="431">
        <f t="shared" si="279"/>
        <v>0</v>
      </c>
      <c r="BF540" s="386">
        <v>0</v>
      </c>
      <c r="BG540" s="431">
        <f t="shared" si="280"/>
        <v>0</v>
      </c>
      <c r="BH540" s="385">
        <v>0</v>
      </c>
      <c r="BI540" s="445">
        <f t="shared" si="281"/>
        <v>0</v>
      </c>
      <c r="BJ540" s="77" t="s">
        <v>219</v>
      </c>
      <c r="BK540" s="306"/>
      <c r="BL540" s="599"/>
      <c r="BM540" s="306" t="str">
        <f t="shared" si="285"/>
        <v>N00541-xx1</v>
      </c>
    </row>
    <row r="541" spans="1:65" ht="14.25" customHeight="1">
      <c r="A541" s="493" t="s">
        <v>1623</v>
      </c>
      <c r="B541" s="130" t="s">
        <v>1422</v>
      </c>
      <c r="C541" s="544" t="s">
        <v>87</v>
      </c>
      <c r="D541" s="549" t="s">
        <v>161</v>
      </c>
      <c r="E541" s="550" t="s">
        <v>194</v>
      </c>
      <c r="F541" s="970"/>
      <c r="G541" s="214">
        <v>2022</v>
      </c>
      <c r="H541" s="176" t="s">
        <v>1911</v>
      </c>
      <c r="I541" s="176" t="s">
        <v>217</v>
      </c>
      <c r="J541" s="330" t="s">
        <v>196</v>
      </c>
      <c r="K541" s="176" t="s">
        <v>218</v>
      </c>
      <c r="L541" s="176" t="s">
        <v>167</v>
      </c>
      <c r="M541" s="327" t="s">
        <v>870</v>
      </c>
      <c r="N541" s="55">
        <v>14.42</v>
      </c>
      <c r="O541" s="55">
        <f t="shared" si="282"/>
        <v>14.42</v>
      </c>
      <c r="P541" s="55">
        <f t="shared" si="282"/>
        <v>14.42</v>
      </c>
      <c r="Q541" s="55">
        <f t="shared" si="282"/>
        <v>14.42</v>
      </c>
      <c r="R541" s="55">
        <v>14.42</v>
      </c>
      <c r="S541" s="55">
        <f t="shared" si="286"/>
        <v>14.42</v>
      </c>
      <c r="T541" s="55">
        <f t="shared" si="286"/>
        <v>14.42</v>
      </c>
      <c r="U541" s="55">
        <f t="shared" si="286"/>
        <v>14.42</v>
      </c>
      <c r="V541" s="55">
        <f t="shared" si="286"/>
        <v>14.42</v>
      </c>
      <c r="W541" s="55">
        <f t="shared" si="283"/>
        <v>14.42</v>
      </c>
      <c r="X541" s="55">
        <f t="shared" si="283"/>
        <v>14.42</v>
      </c>
      <c r="Y541" s="55">
        <f t="shared" si="283"/>
        <v>14.42</v>
      </c>
      <c r="Z541" s="147">
        <v>2.63</v>
      </c>
      <c r="AA541" s="147">
        <f t="shared" si="284"/>
        <v>2.63</v>
      </c>
      <c r="AB541" s="147">
        <f t="shared" si="284"/>
        <v>2.63</v>
      </c>
      <c r="AC541" s="147">
        <f t="shared" si="284"/>
        <v>2.63</v>
      </c>
      <c r="AD541" s="147">
        <f t="shared" si="269"/>
        <v>2.63</v>
      </c>
      <c r="AE541" s="147">
        <f t="shared" si="269"/>
        <v>2.63</v>
      </c>
      <c r="AF541" s="147">
        <f t="shared" si="269"/>
        <v>2.63</v>
      </c>
      <c r="AG541" s="147">
        <f t="shared" si="269"/>
        <v>2.63</v>
      </c>
      <c r="AH541" s="147">
        <f t="shared" si="270"/>
        <v>2.63</v>
      </c>
      <c r="AI541" s="147">
        <f t="shared" si="270"/>
        <v>2.63</v>
      </c>
      <c r="AJ541" s="147">
        <f t="shared" si="270"/>
        <v>2.63</v>
      </c>
      <c r="AK541" s="147">
        <f t="shared" si="287"/>
        <v>2.63</v>
      </c>
      <c r="AL541" s="420">
        <v>0</v>
      </c>
      <c r="AM541" s="431">
        <f t="shared" si="268"/>
        <v>0</v>
      </c>
      <c r="AN541" s="385">
        <v>0</v>
      </c>
      <c r="AO541" s="237">
        <f t="shared" si="288"/>
        <v>0</v>
      </c>
      <c r="AP541" s="96">
        <v>0</v>
      </c>
      <c r="AQ541" s="431">
        <f t="shared" si="272"/>
        <v>0</v>
      </c>
      <c r="AR541" s="420">
        <v>0</v>
      </c>
      <c r="AS541" s="431">
        <f t="shared" si="273"/>
        <v>0</v>
      </c>
      <c r="AT541" s="385">
        <v>0</v>
      </c>
      <c r="AU541" s="431">
        <f t="shared" si="274"/>
        <v>0</v>
      </c>
      <c r="AV541" s="386">
        <v>0</v>
      </c>
      <c r="AW541" s="431">
        <f t="shared" si="275"/>
        <v>0</v>
      </c>
      <c r="AX541" s="386">
        <v>0</v>
      </c>
      <c r="AY541" s="431">
        <f t="shared" si="276"/>
        <v>0</v>
      </c>
      <c r="AZ541" s="386">
        <v>0</v>
      </c>
      <c r="BA541" s="431">
        <f t="shared" si="277"/>
        <v>0</v>
      </c>
      <c r="BB541" s="385">
        <v>0</v>
      </c>
      <c r="BC541" s="431">
        <f t="shared" si="278"/>
        <v>0</v>
      </c>
      <c r="BD541" s="386">
        <v>0</v>
      </c>
      <c r="BE541" s="431">
        <f t="shared" si="279"/>
        <v>0</v>
      </c>
      <c r="BF541" s="386">
        <v>0</v>
      </c>
      <c r="BG541" s="431">
        <f t="shared" si="280"/>
        <v>0</v>
      </c>
      <c r="BH541" s="385">
        <v>0</v>
      </c>
      <c r="BI541" s="445">
        <f t="shared" si="281"/>
        <v>0</v>
      </c>
      <c r="BJ541" s="77" t="s">
        <v>1915</v>
      </c>
      <c r="BK541" s="306"/>
      <c r="BL541" s="599"/>
      <c r="BM541" s="306" t="str">
        <f t="shared" si="285"/>
        <v>N00541-KD1</v>
      </c>
    </row>
    <row r="542" spans="1:65" ht="14.25" customHeight="1">
      <c r="A542" s="498" t="s">
        <v>1623</v>
      </c>
      <c r="B542" s="130" t="s">
        <v>1422</v>
      </c>
      <c r="C542" s="544" t="s">
        <v>87</v>
      </c>
      <c r="D542" s="549" t="s">
        <v>161</v>
      </c>
      <c r="E542" s="550" t="s">
        <v>194</v>
      </c>
      <c r="F542" s="970"/>
      <c r="G542" s="214">
        <v>2022</v>
      </c>
      <c r="H542" s="176" t="s">
        <v>1911</v>
      </c>
      <c r="I542" s="176" t="s">
        <v>217</v>
      </c>
      <c r="J542" s="330" t="s">
        <v>196</v>
      </c>
      <c r="K542" s="176" t="s">
        <v>218</v>
      </c>
      <c r="L542" s="176" t="s">
        <v>167</v>
      </c>
      <c r="M542" s="327" t="s">
        <v>870</v>
      </c>
      <c r="N542" s="55">
        <v>12.25</v>
      </c>
      <c r="O542" s="55">
        <f t="shared" si="282"/>
        <v>12.25</v>
      </c>
      <c r="P542" s="55">
        <f t="shared" si="282"/>
        <v>12.25</v>
      </c>
      <c r="Q542" s="55">
        <f t="shared" si="282"/>
        <v>12.25</v>
      </c>
      <c r="R542" s="55">
        <v>12.25</v>
      </c>
      <c r="S542" s="55">
        <f t="shared" si="286"/>
        <v>12.25</v>
      </c>
      <c r="T542" s="55">
        <f t="shared" si="286"/>
        <v>12.25</v>
      </c>
      <c r="U542" s="55">
        <f t="shared" si="286"/>
        <v>12.25</v>
      </c>
      <c r="V542" s="55">
        <f t="shared" si="286"/>
        <v>12.25</v>
      </c>
      <c r="W542" s="55">
        <f t="shared" si="283"/>
        <v>12.25</v>
      </c>
      <c r="X542" s="55">
        <f t="shared" si="283"/>
        <v>12.25</v>
      </c>
      <c r="Y542" s="55">
        <f t="shared" si="283"/>
        <v>12.25</v>
      </c>
      <c r="Z542" s="147">
        <v>1.36</v>
      </c>
      <c r="AA542" s="147">
        <f t="shared" si="284"/>
        <v>1.36</v>
      </c>
      <c r="AB542" s="147">
        <f t="shared" si="284"/>
        <v>1.36</v>
      </c>
      <c r="AC542" s="147">
        <f t="shared" si="284"/>
        <v>1.36</v>
      </c>
      <c r="AD542" s="147">
        <f t="shared" si="269"/>
        <v>1.36</v>
      </c>
      <c r="AE542" s="147">
        <f t="shared" si="269"/>
        <v>1.36</v>
      </c>
      <c r="AF542" s="147">
        <f t="shared" si="269"/>
        <v>1.36</v>
      </c>
      <c r="AG542" s="147">
        <f t="shared" si="269"/>
        <v>1.36</v>
      </c>
      <c r="AH542" s="147">
        <f t="shared" si="270"/>
        <v>1.36</v>
      </c>
      <c r="AI542" s="147">
        <f t="shared" si="270"/>
        <v>1.36</v>
      </c>
      <c r="AJ542" s="147">
        <f t="shared" si="270"/>
        <v>1.36</v>
      </c>
      <c r="AK542" s="147">
        <f t="shared" si="287"/>
        <v>1.36</v>
      </c>
      <c r="AL542" s="420">
        <v>0</v>
      </c>
      <c r="AM542" s="431">
        <f t="shared" si="268"/>
        <v>0</v>
      </c>
      <c r="AN542" s="385">
        <v>0</v>
      </c>
      <c r="AO542" s="237">
        <f t="shared" si="288"/>
        <v>0</v>
      </c>
      <c r="AP542" s="96">
        <v>0</v>
      </c>
      <c r="AQ542" s="431">
        <f t="shared" si="272"/>
        <v>0</v>
      </c>
      <c r="AR542" s="420">
        <v>0</v>
      </c>
      <c r="AS542" s="431">
        <f t="shared" si="273"/>
        <v>0</v>
      </c>
      <c r="AT542" s="385">
        <v>0</v>
      </c>
      <c r="AU542" s="431">
        <f t="shared" si="274"/>
        <v>0</v>
      </c>
      <c r="AV542" s="386">
        <v>0</v>
      </c>
      <c r="AW542" s="431">
        <f t="shared" si="275"/>
        <v>0</v>
      </c>
      <c r="AX542" s="386">
        <v>0</v>
      </c>
      <c r="AY542" s="431">
        <f t="shared" si="276"/>
        <v>0</v>
      </c>
      <c r="AZ542" s="386">
        <v>0</v>
      </c>
      <c r="BA542" s="431">
        <f t="shared" si="277"/>
        <v>0</v>
      </c>
      <c r="BB542" s="385">
        <v>0</v>
      </c>
      <c r="BC542" s="431">
        <f t="shared" si="278"/>
        <v>0</v>
      </c>
      <c r="BD542" s="386">
        <v>0</v>
      </c>
      <c r="BE542" s="431">
        <f t="shared" si="279"/>
        <v>0</v>
      </c>
      <c r="BF542" s="386">
        <v>0</v>
      </c>
      <c r="BG542" s="431">
        <f t="shared" si="280"/>
        <v>0</v>
      </c>
      <c r="BH542" s="385">
        <v>0</v>
      </c>
      <c r="BI542" s="445">
        <f t="shared" si="281"/>
        <v>0</v>
      </c>
      <c r="BJ542" s="77" t="s">
        <v>529</v>
      </c>
      <c r="BK542" s="306"/>
      <c r="BL542" s="599"/>
      <c r="BM542" s="306" t="str">
        <f t="shared" si="285"/>
        <v>N21809-xx1</v>
      </c>
    </row>
    <row r="543" spans="1:65" ht="14.25" customHeight="1">
      <c r="A543" s="493" t="s">
        <v>1623</v>
      </c>
      <c r="B543" s="130" t="s">
        <v>1422</v>
      </c>
      <c r="C543" s="544" t="s">
        <v>87</v>
      </c>
      <c r="D543" s="549" t="s">
        <v>161</v>
      </c>
      <c r="E543" s="550" t="s">
        <v>194</v>
      </c>
      <c r="F543" s="970"/>
      <c r="G543" s="214">
        <v>2022</v>
      </c>
      <c r="H543" s="176" t="s">
        <v>1911</v>
      </c>
      <c r="I543" s="176" t="s">
        <v>217</v>
      </c>
      <c r="J543" s="330" t="s">
        <v>196</v>
      </c>
      <c r="K543" s="176" t="s">
        <v>218</v>
      </c>
      <c r="L543" s="176" t="s">
        <v>167</v>
      </c>
      <c r="M543" s="327" t="s">
        <v>870</v>
      </c>
      <c r="N543" s="55">
        <v>13.3</v>
      </c>
      <c r="O543" s="55">
        <f t="shared" si="282"/>
        <v>13.3</v>
      </c>
      <c r="P543" s="55">
        <f t="shared" si="282"/>
        <v>13.3</v>
      </c>
      <c r="Q543" s="55">
        <f t="shared" si="282"/>
        <v>13.3</v>
      </c>
      <c r="R543" s="55">
        <v>13.3</v>
      </c>
      <c r="S543" s="55">
        <f t="shared" si="286"/>
        <v>13.3</v>
      </c>
      <c r="T543" s="55">
        <f t="shared" si="286"/>
        <v>13.3</v>
      </c>
      <c r="U543" s="55">
        <f t="shared" si="286"/>
        <v>13.3</v>
      </c>
      <c r="V543" s="55">
        <f t="shared" si="286"/>
        <v>13.3</v>
      </c>
      <c r="W543" s="55">
        <f t="shared" si="283"/>
        <v>13.3</v>
      </c>
      <c r="X543" s="55">
        <f t="shared" si="283"/>
        <v>13.3</v>
      </c>
      <c r="Y543" s="55">
        <f t="shared" si="283"/>
        <v>13.3</v>
      </c>
      <c r="Z543" s="147">
        <v>1.36</v>
      </c>
      <c r="AA543" s="147">
        <f t="shared" si="284"/>
        <v>1.36</v>
      </c>
      <c r="AB543" s="147">
        <f t="shared" si="284"/>
        <v>1.36</v>
      </c>
      <c r="AC543" s="147">
        <f t="shared" si="284"/>
        <v>1.36</v>
      </c>
      <c r="AD543" s="147">
        <f t="shared" si="269"/>
        <v>1.36</v>
      </c>
      <c r="AE543" s="147">
        <f t="shared" si="269"/>
        <v>1.36</v>
      </c>
      <c r="AF543" s="147">
        <f t="shared" si="269"/>
        <v>1.36</v>
      </c>
      <c r="AG543" s="147">
        <f t="shared" si="269"/>
        <v>1.36</v>
      </c>
      <c r="AH543" s="147">
        <f t="shared" si="270"/>
        <v>1.36</v>
      </c>
      <c r="AI543" s="147">
        <f t="shared" si="270"/>
        <v>1.36</v>
      </c>
      <c r="AJ543" s="147">
        <f t="shared" si="270"/>
        <v>1.36</v>
      </c>
      <c r="AK543" s="147">
        <f t="shared" si="287"/>
        <v>1.36</v>
      </c>
      <c r="AL543" s="420">
        <v>0</v>
      </c>
      <c r="AM543" s="431">
        <f t="shared" si="268"/>
        <v>0</v>
      </c>
      <c r="AN543" s="385">
        <v>0</v>
      </c>
      <c r="AO543" s="237">
        <f t="shared" si="288"/>
        <v>0</v>
      </c>
      <c r="AP543" s="96">
        <v>0</v>
      </c>
      <c r="AQ543" s="431">
        <f t="shared" si="272"/>
        <v>0</v>
      </c>
      <c r="AR543" s="420">
        <v>0</v>
      </c>
      <c r="AS543" s="431">
        <f t="shared" si="273"/>
        <v>0</v>
      </c>
      <c r="AT543" s="385">
        <v>0</v>
      </c>
      <c r="AU543" s="431">
        <f t="shared" si="274"/>
        <v>0</v>
      </c>
      <c r="AV543" s="386">
        <v>0</v>
      </c>
      <c r="AW543" s="431">
        <f t="shared" si="275"/>
        <v>0</v>
      </c>
      <c r="AX543" s="386">
        <v>0</v>
      </c>
      <c r="AY543" s="431">
        <f t="shared" si="276"/>
        <v>0</v>
      </c>
      <c r="AZ543" s="386">
        <v>0</v>
      </c>
      <c r="BA543" s="431">
        <f t="shared" si="277"/>
        <v>0</v>
      </c>
      <c r="BB543" s="385">
        <v>0</v>
      </c>
      <c r="BC543" s="431">
        <f t="shared" si="278"/>
        <v>0</v>
      </c>
      <c r="BD543" s="386">
        <v>0</v>
      </c>
      <c r="BE543" s="431">
        <f t="shared" si="279"/>
        <v>0</v>
      </c>
      <c r="BF543" s="386">
        <v>0</v>
      </c>
      <c r="BG543" s="431">
        <f t="shared" si="280"/>
        <v>0</v>
      </c>
      <c r="BH543" s="385">
        <v>0</v>
      </c>
      <c r="BI543" s="445">
        <f t="shared" si="281"/>
        <v>0</v>
      </c>
      <c r="BJ543" s="77" t="s">
        <v>1916</v>
      </c>
      <c r="BK543" s="306"/>
      <c r="BL543" s="599"/>
      <c r="BM543" s="306" t="str">
        <f t="shared" si="285"/>
        <v>N21809-KD1</v>
      </c>
    </row>
    <row r="544" spans="1:65" ht="14.25" customHeight="1">
      <c r="A544" s="498" t="s">
        <v>1623</v>
      </c>
      <c r="B544" s="130" t="s">
        <v>1422</v>
      </c>
      <c r="C544" s="544" t="s">
        <v>87</v>
      </c>
      <c r="D544" s="549" t="s">
        <v>161</v>
      </c>
      <c r="E544" s="550" t="s">
        <v>194</v>
      </c>
      <c r="F544" s="970"/>
      <c r="G544" s="214">
        <v>2022</v>
      </c>
      <c r="H544" s="176" t="s">
        <v>1911</v>
      </c>
      <c r="I544" s="176" t="s">
        <v>217</v>
      </c>
      <c r="J544" s="330" t="s">
        <v>196</v>
      </c>
      <c r="K544" s="176" t="s">
        <v>218</v>
      </c>
      <c r="L544" s="176" t="s">
        <v>167</v>
      </c>
      <c r="M544" s="327" t="s">
        <v>870</v>
      </c>
      <c r="N544" s="55">
        <v>12.7</v>
      </c>
      <c r="O544" s="55">
        <f t="shared" si="282"/>
        <v>12.7</v>
      </c>
      <c r="P544" s="55">
        <f t="shared" si="282"/>
        <v>12.7</v>
      </c>
      <c r="Q544" s="55">
        <f t="shared" si="282"/>
        <v>12.7</v>
      </c>
      <c r="R544" s="55">
        <v>12.7</v>
      </c>
      <c r="S544" s="55">
        <f t="shared" si="286"/>
        <v>12.7</v>
      </c>
      <c r="T544" s="55">
        <f t="shared" si="286"/>
        <v>12.7</v>
      </c>
      <c r="U544" s="55">
        <f t="shared" si="286"/>
        <v>12.7</v>
      </c>
      <c r="V544" s="55">
        <f t="shared" si="286"/>
        <v>12.7</v>
      </c>
      <c r="W544" s="55">
        <f t="shared" si="283"/>
        <v>12.7</v>
      </c>
      <c r="X544" s="55">
        <f t="shared" si="283"/>
        <v>12.7</v>
      </c>
      <c r="Y544" s="55">
        <f t="shared" si="283"/>
        <v>12.7</v>
      </c>
      <c r="Z544" s="147">
        <v>1.34</v>
      </c>
      <c r="AA544" s="147">
        <f t="shared" si="284"/>
        <v>1.34</v>
      </c>
      <c r="AB544" s="147">
        <f t="shared" si="284"/>
        <v>1.34</v>
      </c>
      <c r="AC544" s="147">
        <f t="shared" si="284"/>
        <v>1.34</v>
      </c>
      <c r="AD544" s="147">
        <f t="shared" si="269"/>
        <v>1.34</v>
      </c>
      <c r="AE544" s="147">
        <f t="shared" si="269"/>
        <v>1.34</v>
      </c>
      <c r="AF544" s="147">
        <f t="shared" si="269"/>
        <v>1.34</v>
      </c>
      <c r="AG544" s="147">
        <f t="shared" si="269"/>
        <v>1.34</v>
      </c>
      <c r="AH544" s="147">
        <f t="shared" si="270"/>
        <v>1.34</v>
      </c>
      <c r="AI544" s="147">
        <f t="shared" si="270"/>
        <v>1.34</v>
      </c>
      <c r="AJ544" s="147">
        <f t="shared" si="270"/>
        <v>1.34</v>
      </c>
      <c r="AK544" s="147">
        <f t="shared" si="287"/>
        <v>1.34</v>
      </c>
      <c r="AL544" s="420">
        <v>960</v>
      </c>
      <c r="AM544" s="431">
        <f t="shared" si="268"/>
        <v>1286.4000000000001</v>
      </c>
      <c r="AN544" s="385">
        <v>120</v>
      </c>
      <c r="AO544" s="237">
        <f t="shared" si="288"/>
        <v>160.80000000000001</v>
      </c>
      <c r="AP544" s="96">
        <v>1020</v>
      </c>
      <c r="AQ544" s="431">
        <f t="shared" si="272"/>
        <v>1366.8000000000002</v>
      </c>
      <c r="AR544" s="420">
        <v>48</v>
      </c>
      <c r="AS544" s="431">
        <f t="shared" si="273"/>
        <v>64.320000000000007</v>
      </c>
      <c r="AT544" s="385">
        <v>492</v>
      </c>
      <c r="AU544" s="431">
        <f t="shared" si="274"/>
        <v>659.28000000000009</v>
      </c>
      <c r="AV544" s="386">
        <v>0</v>
      </c>
      <c r="AW544" s="431">
        <f t="shared" si="275"/>
        <v>0</v>
      </c>
      <c r="AX544" s="386">
        <v>0</v>
      </c>
      <c r="AY544" s="431">
        <f t="shared" si="276"/>
        <v>0</v>
      </c>
      <c r="AZ544" s="386">
        <v>0</v>
      </c>
      <c r="BA544" s="431">
        <f t="shared" si="277"/>
        <v>0</v>
      </c>
      <c r="BB544" s="385">
        <v>0</v>
      </c>
      <c r="BC544" s="431">
        <f t="shared" si="278"/>
        <v>0</v>
      </c>
      <c r="BD544" s="386">
        <v>0</v>
      </c>
      <c r="BE544" s="431">
        <f t="shared" si="279"/>
        <v>0</v>
      </c>
      <c r="BF544" s="386">
        <v>0</v>
      </c>
      <c r="BG544" s="431">
        <f t="shared" si="280"/>
        <v>0</v>
      </c>
      <c r="BH544" s="385">
        <v>0</v>
      </c>
      <c r="BI544" s="445">
        <f t="shared" si="281"/>
        <v>0</v>
      </c>
      <c r="BJ544" s="77" t="s">
        <v>1912</v>
      </c>
      <c r="BK544" s="306"/>
      <c r="BL544" s="599"/>
      <c r="BM544" s="306" t="str">
        <f t="shared" si="285"/>
        <v>N51138-xx1</v>
      </c>
    </row>
    <row r="545" spans="1:65" ht="14.25" customHeight="1">
      <c r="A545" s="493" t="s">
        <v>1623</v>
      </c>
      <c r="B545" s="130" t="s">
        <v>1422</v>
      </c>
      <c r="C545" s="544" t="s">
        <v>87</v>
      </c>
      <c r="D545" s="549" t="s">
        <v>161</v>
      </c>
      <c r="E545" s="550" t="s">
        <v>194</v>
      </c>
      <c r="F545" s="970"/>
      <c r="G545" s="214">
        <v>2022</v>
      </c>
      <c r="H545" s="176" t="s">
        <v>1911</v>
      </c>
      <c r="I545" s="176" t="s">
        <v>217</v>
      </c>
      <c r="J545" s="330" t="s">
        <v>196</v>
      </c>
      <c r="K545" s="176" t="s">
        <v>218</v>
      </c>
      <c r="L545" s="176" t="s">
        <v>167</v>
      </c>
      <c r="M545" s="327" t="s">
        <v>870</v>
      </c>
      <c r="N545" s="55">
        <v>13.75</v>
      </c>
      <c r="O545" s="55">
        <f t="shared" si="282"/>
        <v>13.75</v>
      </c>
      <c r="P545" s="55">
        <f t="shared" si="282"/>
        <v>13.75</v>
      </c>
      <c r="Q545" s="55">
        <f t="shared" si="282"/>
        <v>13.75</v>
      </c>
      <c r="R545" s="55">
        <v>13.75</v>
      </c>
      <c r="S545" s="55">
        <f t="shared" si="286"/>
        <v>13.75</v>
      </c>
      <c r="T545" s="55">
        <f t="shared" si="286"/>
        <v>13.75</v>
      </c>
      <c r="U545" s="55">
        <f t="shared" si="286"/>
        <v>13.75</v>
      </c>
      <c r="V545" s="55">
        <f t="shared" si="286"/>
        <v>13.75</v>
      </c>
      <c r="W545" s="55">
        <f t="shared" si="283"/>
        <v>13.75</v>
      </c>
      <c r="X545" s="55">
        <f t="shared" si="283"/>
        <v>13.75</v>
      </c>
      <c r="Y545" s="55">
        <f t="shared" si="283"/>
        <v>13.75</v>
      </c>
      <c r="Z545" s="147">
        <v>1.34</v>
      </c>
      <c r="AA545" s="147">
        <f t="shared" si="284"/>
        <v>1.34</v>
      </c>
      <c r="AB545" s="147">
        <f t="shared" si="284"/>
        <v>1.34</v>
      </c>
      <c r="AC545" s="147">
        <f t="shared" si="284"/>
        <v>1.34</v>
      </c>
      <c r="AD545" s="147">
        <f t="shared" si="269"/>
        <v>1.34</v>
      </c>
      <c r="AE545" s="147">
        <f t="shared" si="269"/>
        <v>1.34</v>
      </c>
      <c r="AF545" s="147">
        <f t="shared" si="269"/>
        <v>1.34</v>
      </c>
      <c r="AG545" s="147">
        <f t="shared" si="269"/>
        <v>1.34</v>
      </c>
      <c r="AH545" s="147">
        <f t="shared" si="270"/>
        <v>1.34</v>
      </c>
      <c r="AI545" s="147">
        <f t="shared" si="270"/>
        <v>1.34</v>
      </c>
      <c r="AJ545" s="147">
        <f t="shared" si="270"/>
        <v>1.34</v>
      </c>
      <c r="AK545" s="147">
        <f t="shared" si="287"/>
        <v>1.34</v>
      </c>
      <c r="AL545" s="420">
        <v>0</v>
      </c>
      <c r="AM545" s="431">
        <f t="shared" si="268"/>
        <v>0</v>
      </c>
      <c r="AN545" s="385">
        <v>0</v>
      </c>
      <c r="AO545" s="237">
        <f t="shared" si="288"/>
        <v>0</v>
      </c>
      <c r="AP545" s="96">
        <v>0</v>
      </c>
      <c r="AQ545" s="431">
        <f t="shared" si="272"/>
        <v>0</v>
      </c>
      <c r="AR545" s="420">
        <v>0</v>
      </c>
      <c r="AS545" s="431">
        <f t="shared" si="273"/>
        <v>0</v>
      </c>
      <c r="AT545" s="385">
        <v>0</v>
      </c>
      <c r="AU545" s="431">
        <f t="shared" si="274"/>
        <v>0</v>
      </c>
      <c r="AV545" s="386">
        <v>0</v>
      </c>
      <c r="AW545" s="431">
        <f t="shared" si="275"/>
        <v>0</v>
      </c>
      <c r="AX545" s="386">
        <v>0</v>
      </c>
      <c r="AY545" s="431">
        <f t="shared" si="276"/>
        <v>0</v>
      </c>
      <c r="AZ545" s="386">
        <v>0</v>
      </c>
      <c r="BA545" s="431">
        <f t="shared" si="277"/>
        <v>0</v>
      </c>
      <c r="BB545" s="385">
        <v>0</v>
      </c>
      <c r="BC545" s="431">
        <f t="shared" si="278"/>
        <v>0</v>
      </c>
      <c r="BD545" s="386">
        <v>0</v>
      </c>
      <c r="BE545" s="431">
        <f t="shared" si="279"/>
        <v>0</v>
      </c>
      <c r="BF545" s="386">
        <v>0</v>
      </c>
      <c r="BG545" s="431">
        <f t="shared" si="280"/>
        <v>0</v>
      </c>
      <c r="BH545" s="385">
        <v>0</v>
      </c>
      <c r="BI545" s="445">
        <f t="shared" si="281"/>
        <v>0</v>
      </c>
      <c r="BJ545" s="77" t="s">
        <v>1919</v>
      </c>
      <c r="BK545" s="306"/>
      <c r="BL545" s="599"/>
      <c r="BM545" s="306" t="str">
        <f t="shared" si="285"/>
        <v>N51138-KD1</v>
      </c>
    </row>
    <row r="546" spans="1:65" ht="14.25" customHeight="1">
      <c r="A546" s="498" t="s">
        <v>1623</v>
      </c>
      <c r="B546" s="130" t="s">
        <v>1422</v>
      </c>
      <c r="C546" s="544" t="s">
        <v>87</v>
      </c>
      <c r="D546" s="549" t="s">
        <v>161</v>
      </c>
      <c r="E546" s="550" t="s">
        <v>194</v>
      </c>
      <c r="F546" s="970"/>
      <c r="G546" s="214">
        <v>2022</v>
      </c>
      <c r="H546" s="176" t="s">
        <v>1911</v>
      </c>
      <c r="I546" s="176" t="s">
        <v>217</v>
      </c>
      <c r="J546" s="330" t="s">
        <v>196</v>
      </c>
      <c r="K546" s="176" t="s">
        <v>218</v>
      </c>
      <c r="L546" s="176" t="s">
        <v>167</v>
      </c>
      <c r="M546" s="327" t="s">
        <v>870</v>
      </c>
      <c r="N546" s="55">
        <v>12.74</v>
      </c>
      <c r="O546" s="55">
        <f t="shared" si="282"/>
        <v>12.74</v>
      </c>
      <c r="P546" s="55">
        <f t="shared" si="282"/>
        <v>12.74</v>
      </c>
      <c r="Q546" s="55">
        <f t="shared" si="282"/>
        <v>12.74</v>
      </c>
      <c r="R546" s="55">
        <v>12.74</v>
      </c>
      <c r="S546" s="55">
        <f t="shared" si="286"/>
        <v>12.74</v>
      </c>
      <c r="T546" s="55">
        <f t="shared" si="286"/>
        <v>12.74</v>
      </c>
      <c r="U546" s="55">
        <f t="shared" si="286"/>
        <v>12.74</v>
      </c>
      <c r="V546" s="55">
        <f t="shared" si="286"/>
        <v>12.74</v>
      </c>
      <c r="W546" s="55">
        <f t="shared" si="283"/>
        <v>12.74</v>
      </c>
      <c r="X546" s="55">
        <f t="shared" si="283"/>
        <v>12.74</v>
      </c>
      <c r="Y546" s="55">
        <f t="shared" si="283"/>
        <v>12.74</v>
      </c>
      <c r="Z546" s="147">
        <v>1.34</v>
      </c>
      <c r="AA546" s="147">
        <f t="shared" si="284"/>
        <v>1.34</v>
      </c>
      <c r="AB546" s="147">
        <f t="shared" si="284"/>
        <v>1.34</v>
      </c>
      <c r="AC546" s="147">
        <f t="shared" si="284"/>
        <v>1.34</v>
      </c>
      <c r="AD546" s="147">
        <f t="shared" si="269"/>
        <v>1.34</v>
      </c>
      <c r="AE546" s="147">
        <f t="shared" si="269"/>
        <v>1.34</v>
      </c>
      <c r="AF546" s="147">
        <f t="shared" si="269"/>
        <v>1.34</v>
      </c>
      <c r="AG546" s="147">
        <f t="shared" si="269"/>
        <v>1.34</v>
      </c>
      <c r="AH546" s="147">
        <f t="shared" si="270"/>
        <v>1.34</v>
      </c>
      <c r="AI546" s="147">
        <f t="shared" si="270"/>
        <v>1.34</v>
      </c>
      <c r="AJ546" s="147">
        <f t="shared" si="270"/>
        <v>1.34</v>
      </c>
      <c r="AK546" s="147">
        <f t="shared" si="287"/>
        <v>1.34</v>
      </c>
      <c r="AL546" s="420">
        <v>0</v>
      </c>
      <c r="AM546" s="431">
        <f t="shared" si="268"/>
        <v>0</v>
      </c>
      <c r="AN546" s="385">
        <v>0</v>
      </c>
      <c r="AO546" s="237">
        <f t="shared" si="288"/>
        <v>0</v>
      </c>
      <c r="AP546" s="96">
        <v>0</v>
      </c>
      <c r="AQ546" s="431">
        <f t="shared" si="272"/>
        <v>0</v>
      </c>
      <c r="AR546" s="420">
        <v>0</v>
      </c>
      <c r="AS546" s="431">
        <f t="shared" si="273"/>
        <v>0</v>
      </c>
      <c r="AT546" s="385">
        <v>0</v>
      </c>
      <c r="AU546" s="431">
        <f t="shared" si="274"/>
        <v>0</v>
      </c>
      <c r="AV546" s="386">
        <v>0</v>
      </c>
      <c r="AW546" s="431">
        <f t="shared" si="275"/>
        <v>0</v>
      </c>
      <c r="AX546" s="386">
        <v>0</v>
      </c>
      <c r="AY546" s="431">
        <f t="shared" si="276"/>
        <v>0</v>
      </c>
      <c r="AZ546" s="386">
        <v>0</v>
      </c>
      <c r="BA546" s="431">
        <f t="shared" si="277"/>
        <v>0</v>
      </c>
      <c r="BB546" s="385">
        <v>0</v>
      </c>
      <c r="BC546" s="431">
        <f t="shared" si="278"/>
        <v>0</v>
      </c>
      <c r="BD546" s="386">
        <v>0</v>
      </c>
      <c r="BE546" s="431">
        <f t="shared" si="279"/>
        <v>0</v>
      </c>
      <c r="BF546" s="386">
        <v>0</v>
      </c>
      <c r="BG546" s="431">
        <f t="shared" si="280"/>
        <v>0</v>
      </c>
      <c r="BH546" s="385">
        <v>0</v>
      </c>
      <c r="BI546" s="445">
        <f t="shared" si="281"/>
        <v>0</v>
      </c>
      <c r="BJ546" s="77" t="s">
        <v>1920</v>
      </c>
      <c r="BK546" s="306"/>
      <c r="BL546" s="599"/>
      <c r="BM546" s="306" t="str">
        <f t="shared" si="285"/>
        <v>N51138-291</v>
      </c>
    </row>
    <row r="547" spans="1:65" ht="14.25" customHeight="1">
      <c r="A547" s="493" t="s">
        <v>1623</v>
      </c>
      <c r="B547" s="130" t="s">
        <v>1422</v>
      </c>
      <c r="C547" s="544" t="s">
        <v>87</v>
      </c>
      <c r="D547" s="549" t="s">
        <v>161</v>
      </c>
      <c r="E547" s="550" t="s">
        <v>194</v>
      </c>
      <c r="F547" s="970"/>
      <c r="G547" s="214">
        <v>2024</v>
      </c>
      <c r="H547" s="176" t="s">
        <v>1911</v>
      </c>
      <c r="I547" s="176" t="s">
        <v>217</v>
      </c>
      <c r="J547" s="330" t="s">
        <v>196</v>
      </c>
      <c r="K547" s="176" t="s">
        <v>218</v>
      </c>
      <c r="L547" s="176" t="s">
        <v>167</v>
      </c>
      <c r="M547" s="327" t="s">
        <v>870</v>
      </c>
      <c r="N547" s="55">
        <v>13.92</v>
      </c>
      <c r="O547" s="55">
        <f t="shared" si="282"/>
        <v>13.92</v>
      </c>
      <c r="P547" s="55">
        <f t="shared" si="282"/>
        <v>13.92</v>
      </c>
      <c r="Q547" s="904">
        <v>12.3</v>
      </c>
      <c r="R547" s="939">
        <f>12.3+0.7</f>
        <v>13</v>
      </c>
      <c r="S547" s="904">
        <f t="shared" si="286"/>
        <v>13</v>
      </c>
      <c r="T547" s="904">
        <f t="shared" si="286"/>
        <v>13</v>
      </c>
      <c r="U547" s="904">
        <f t="shared" si="286"/>
        <v>13</v>
      </c>
      <c r="V547" s="904">
        <f t="shared" si="286"/>
        <v>13</v>
      </c>
      <c r="W547" s="904">
        <f t="shared" si="283"/>
        <v>13</v>
      </c>
      <c r="X547" s="904">
        <f t="shared" si="283"/>
        <v>13</v>
      </c>
      <c r="Y547" s="904">
        <f t="shared" si="283"/>
        <v>13</v>
      </c>
      <c r="Z547" s="147">
        <v>2.66</v>
      </c>
      <c r="AA547" s="147">
        <f t="shared" si="284"/>
        <v>2.66</v>
      </c>
      <c r="AB547" s="147">
        <f t="shared" si="284"/>
        <v>2.66</v>
      </c>
      <c r="AC547" s="905">
        <v>1.0400000000000009</v>
      </c>
      <c r="AD547" s="905">
        <f t="shared" si="269"/>
        <v>1.0400000000000009</v>
      </c>
      <c r="AE547" s="905">
        <f t="shared" si="269"/>
        <v>1.0400000000000009</v>
      </c>
      <c r="AF547" s="905">
        <f t="shared" si="269"/>
        <v>1.0400000000000009</v>
      </c>
      <c r="AG547" s="905">
        <f t="shared" si="269"/>
        <v>1.0400000000000009</v>
      </c>
      <c r="AH547" s="905">
        <f t="shared" si="270"/>
        <v>1.0400000000000009</v>
      </c>
      <c r="AI547" s="905">
        <f t="shared" si="270"/>
        <v>1.0400000000000009</v>
      </c>
      <c r="AJ547" s="905">
        <f t="shared" si="270"/>
        <v>1.0400000000000009</v>
      </c>
      <c r="AK547" s="905">
        <f t="shared" si="287"/>
        <v>1.0400000000000009</v>
      </c>
      <c r="AL547" s="420">
        <v>14580</v>
      </c>
      <c r="AM547" s="431">
        <f t="shared" si="268"/>
        <v>38782.800000000003</v>
      </c>
      <c r="AN547" s="385">
        <v>7728</v>
      </c>
      <c r="AO547" s="237">
        <f t="shared" si="288"/>
        <v>20556.48</v>
      </c>
      <c r="AP547" s="96">
        <v>7092</v>
      </c>
      <c r="AQ547" s="431">
        <f t="shared" si="272"/>
        <v>18864.72</v>
      </c>
      <c r="AR547" s="420">
        <v>1884</v>
      </c>
      <c r="AS547" s="431">
        <f t="shared" si="273"/>
        <v>1959.3600000000017</v>
      </c>
      <c r="AT547" s="385">
        <v>1128</v>
      </c>
      <c r="AU547" s="431">
        <f t="shared" si="274"/>
        <v>1173.120000000001</v>
      </c>
      <c r="AV547" s="386">
        <v>0</v>
      </c>
      <c r="AW547" s="431">
        <f t="shared" si="275"/>
        <v>0</v>
      </c>
      <c r="AX547" s="386">
        <v>0</v>
      </c>
      <c r="AY547" s="431">
        <f t="shared" si="276"/>
        <v>0</v>
      </c>
      <c r="AZ547" s="386">
        <v>0</v>
      </c>
      <c r="BA547" s="431">
        <f t="shared" si="277"/>
        <v>0</v>
      </c>
      <c r="BB547" s="385">
        <v>0</v>
      </c>
      <c r="BC547" s="431">
        <f t="shared" si="278"/>
        <v>0</v>
      </c>
      <c r="BD547" s="386">
        <v>0</v>
      </c>
      <c r="BE547" s="431">
        <f t="shared" si="279"/>
        <v>0</v>
      </c>
      <c r="BF547" s="386">
        <v>0</v>
      </c>
      <c r="BG547" s="431">
        <f t="shared" si="280"/>
        <v>0</v>
      </c>
      <c r="BH547" s="385">
        <v>0</v>
      </c>
      <c r="BI547" s="445">
        <f t="shared" si="281"/>
        <v>0</v>
      </c>
      <c r="BJ547" s="77" t="s">
        <v>1913</v>
      </c>
      <c r="BK547" s="306"/>
      <c r="BL547" s="599"/>
      <c r="BM547" s="306" t="str">
        <f t="shared" si="285"/>
        <v>P09801-xx1</v>
      </c>
    </row>
    <row r="548" spans="1:65" ht="14.25" customHeight="1">
      <c r="A548" s="498" t="s">
        <v>1623</v>
      </c>
      <c r="B548" s="130" t="s">
        <v>1422</v>
      </c>
      <c r="C548" s="544" t="s">
        <v>87</v>
      </c>
      <c r="D548" s="549" t="s">
        <v>161</v>
      </c>
      <c r="E548" s="550" t="s">
        <v>194</v>
      </c>
      <c r="F548" s="970"/>
      <c r="G548" s="214">
        <v>2024</v>
      </c>
      <c r="H548" s="176" t="s">
        <v>1911</v>
      </c>
      <c r="I548" s="176" t="s">
        <v>217</v>
      </c>
      <c r="J548" s="330" t="s">
        <v>196</v>
      </c>
      <c r="K548" s="176" t="s">
        <v>218</v>
      </c>
      <c r="L548" s="176" t="s">
        <v>167</v>
      </c>
      <c r="M548" s="327" t="s">
        <v>870</v>
      </c>
      <c r="N548" s="55">
        <v>14.97</v>
      </c>
      <c r="O548" s="55">
        <f t="shared" si="282"/>
        <v>14.97</v>
      </c>
      <c r="P548" s="55">
        <f t="shared" si="282"/>
        <v>14.97</v>
      </c>
      <c r="Q548" s="904">
        <v>13.350000000000001</v>
      </c>
      <c r="R548" s="939">
        <f>13.35+0.7</f>
        <v>14.049999999999999</v>
      </c>
      <c r="S548" s="904">
        <f t="shared" si="286"/>
        <v>14.049999999999999</v>
      </c>
      <c r="T548" s="904">
        <f t="shared" si="286"/>
        <v>14.049999999999999</v>
      </c>
      <c r="U548" s="904">
        <f t="shared" si="286"/>
        <v>14.049999999999999</v>
      </c>
      <c r="V548" s="904">
        <f t="shared" si="286"/>
        <v>14.049999999999999</v>
      </c>
      <c r="W548" s="904">
        <f t="shared" si="283"/>
        <v>14.049999999999999</v>
      </c>
      <c r="X548" s="904">
        <f t="shared" si="283"/>
        <v>14.049999999999999</v>
      </c>
      <c r="Y548" s="904">
        <f t="shared" si="283"/>
        <v>14.049999999999999</v>
      </c>
      <c r="Z548" s="147">
        <v>2.66</v>
      </c>
      <c r="AA548" s="147">
        <f t="shared" si="284"/>
        <v>2.66</v>
      </c>
      <c r="AB548" s="147">
        <f t="shared" si="284"/>
        <v>2.66</v>
      </c>
      <c r="AC548" s="905">
        <v>1.0400000000000009</v>
      </c>
      <c r="AD548" s="905">
        <f t="shared" si="269"/>
        <v>1.0400000000000009</v>
      </c>
      <c r="AE548" s="905">
        <f t="shared" si="269"/>
        <v>1.0400000000000009</v>
      </c>
      <c r="AF548" s="905">
        <f t="shared" si="269"/>
        <v>1.0400000000000009</v>
      </c>
      <c r="AG548" s="905">
        <f t="shared" si="269"/>
        <v>1.0400000000000009</v>
      </c>
      <c r="AH548" s="905">
        <f t="shared" si="270"/>
        <v>1.0400000000000009</v>
      </c>
      <c r="AI548" s="905">
        <f t="shared" si="270"/>
        <v>1.0400000000000009</v>
      </c>
      <c r="AJ548" s="905">
        <f t="shared" si="270"/>
        <v>1.0400000000000009</v>
      </c>
      <c r="AK548" s="905">
        <f t="shared" si="287"/>
        <v>1.0400000000000009</v>
      </c>
      <c r="AL548" s="420">
        <v>0</v>
      </c>
      <c r="AM548" s="431">
        <f t="shared" si="268"/>
        <v>0</v>
      </c>
      <c r="AN548" s="385">
        <v>0</v>
      </c>
      <c r="AO548" s="237">
        <f t="shared" si="288"/>
        <v>0</v>
      </c>
      <c r="AP548" s="96">
        <v>0</v>
      </c>
      <c r="AQ548" s="431">
        <f t="shared" si="272"/>
        <v>0</v>
      </c>
      <c r="AR548" s="420">
        <v>0</v>
      </c>
      <c r="AS548" s="431">
        <f t="shared" si="273"/>
        <v>0</v>
      </c>
      <c r="AT548" s="385">
        <v>0</v>
      </c>
      <c r="AU548" s="431">
        <f t="shared" si="274"/>
        <v>0</v>
      </c>
      <c r="AV548" s="386">
        <v>0</v>
      </c>
      <c r="AW548" s="431">
        <f t="shared" si="275"/>
        <v>0</v>
      </c>
      <c r="AX548" s="386">
        <v>0</v>
      </c>
      <c r="AY548" s="431">
        <f t="shared" si="276"/>
        <v>0</v>
      </c>
      <c r="AZ548" s="386">
        <v>0</v>
      </c>
      <c r="BA548" s="431">
        <f t="shared" si="277"/>
        <v>0</v>
      </c>
      <c r="BB548" s="385">
        <v>0</v>
      </c>
      <c r="BC548" s="431">
        <f t="shared" si="278"/>
        <v>0</v>
      </c>
      <c r="BD548" s="386">
        <v>0</v>
      </c>
      <c r="BE548" s="431">
        <f t="shared" si="279"/>
        <v>0</v>
      </c>
      <c r="BF548" s="386">
        <v>0</v>
      </c>
      <c r="BG548" s="431">
        <f t="shared" si="280"/>
        <v>0</v>
      </c>
      <c r="BH548" s="385">
        <v>0</v>
      </c>
      <c r="BI548" s="445">
        <f t="shared" si="281"/>
        <v>0</v>
      </c>
      <c r="BJ548" s="77" t="s">
        <v>1921</v>
      </c>
      <c r="BK548" s="306"/>
      <c r="BL548" s="599"/>
      <c r="BM548" s="306" t="str">
        <f t="shared" si="285"/>
        <v>P09801-KD1</v>
      </c>
    </row>
    <row r="549" spans="1:65" ht="14.25" customHeight="1">
      <c r="A549" s="493" t="s">
        <v>1623</v>
      </c>
      <c r="B549" s="130" t="s">
        <v>1422</v>
      </c>
      <c r="C549" s="544" t="s">
        <v>87</v>
      </c>
      <c r="D549" s="549" t="s">
        <v>161</v>
      </c>
      <c r="E549" s="550" t="s">
        <v>194</v>
      </c>
      <c r="F549" s="970"/>
      <c r="G549" s="214">
        <v>2022</v>
      </c>
      <c r="H549" s="176" t="s">
        <v>1911</v>
      </c>
      <c r="I549" s="176" t="s">
        <v>217</v>
      </c>
      <c r="J549" s="330" t="s">
        <v>196</v>
      </c>
      <c r="K549" s="176" t="s">
        <v>221</v>
      </c>
      <c r="L549" s="176" t="s">
        <v>167</v>
      </c>
      <c r="M549" s="327" t="s">
        <v>870</v>
      </c>
      <c r="N549" s="55">
        <v>13.57</v>
      </c>
      <c r="O549" s="55">
        <f t="shared" si="282"/>
        <v>13.57</v>
      </c>
      <c r="P549" s="55">
        <f t="shared" si="282"/>
        <v>13.57</v>
      </c>
      <c r="Q549" s="55">
        <f t="shared" si="282"/>
        <v>13.57</v>
      </c>
      <c r="R549" s="55">
        <v>13.57</v>
      </c>
      <c r="S549" s="55">
        <f t="shared" si="286"/>
        <v>13.57</v>
      </c>
      <c r="T549" s="55">
        <f t="shared" si="286"/>
        <v>13.57</v>
      </c>
      <c r="U549" s="55">
        <f t="shared" si="286"/>
        <v>13.57</v>
      </c>
      <c r="V549" s="55">
        <f t="shared" si="286"/>
        <v>13.57</v>
      </c>
      <c r="W549" s="55">
        <f t="shared" si="283"/>
        <v>13.57</v>
      </c>
      <c r="X549" s="55">
        <f t="shared" si="283"/>
        <v>13.57</v>
      </c>
      <c r="Y549" s="55">
        <f t="shared" si="283"/>
        <v>13.57</v>
      </c>
      <c r="Z549" s="147">
        <v>2.67</v>
      </c>
      <c r="AA549" s="147">
        <f t="shared" si="284"/>
        <v>2.67</v>
      </c>
      <c r="AB549" s="147">
        <f t="shared" si="284"/>
        <v>2.67</v>
      </c>
      <c r="AC549" s="147">
        <f t="shared" si="284"/>
        <v>2.67</v>
      </c>
      <c r="AD549" s="147">
        <f t="shared" si="269"/>
        <v>2.67</v>
      </c>
      <c r="AE549" s="147">
        <f t="shared" si="269"/>
        <v>2.67</v>
      </c>
      <c r="AF549" s="147">
        <f t="shared" si="269"/>
        <v>2.67</v>
      </c>
      <c r="AG549" s="147">
        <f t="shared" si="269"/>
        <v>2.67</v>
      </c>
      <c r="AH549" s="147">
        <f t="shared" si="270"/>
        <v>2.67</v>
      </c>
      <c r="AI549" s="147">
        <f t="shared" si="270"/>
        <v>2.67</v>
      </c>
      <c r="AJ549" s="147">
        <f t="shared" si="270"/>
        <v>2.67</v>
      </c>
      <c r="AK549" s="147">
        <f t="shared" si="287"/>
        <v>2.67</v>
      </c>
      <c r="AL549" s="420">
        <v>0</v>
      </c>
      <c r="AM549" s="431">
        <f t="shared" si="268"/>
        <v>0</v>
      </c>
      <c r="AN549" s="385">
        <v>0</v>
      </c>
      <c r="AO549" s="237">
        <f t="shared" si="288"/>
        <v>0</v>
      </c>
      <c r="AP549" s="96">
        <v>0</v>
      </c>
      <c r="AQ549" s="431">
        <f t="shared" si="272"/>
        <v>0</v>
      </c>
      <c r="AR549" s="420">
        <v>0</v>
      </c>
      <c r="AS549" s="431">
        <f t="shared" si="273"/>
        <v>0</v>
      </c>
      <c r="AT549" s="385">
        <v>0</v>
      </c>
      <c r="AU549" s="431">
        <f t="shared" si="274"/>
        <v>0</v>
      </c>
      <c r="AV549" s="386">
        <v>0</v>
      </c>
      <c r="AW549" s="431">
        <f t="shared" si="275"/>
        <v>0</v>
      </c>
      <c r="AX549" s="386">
        <v>0</v>
      </c>
      <c r="AY549" s="431">
        <f t="shared" si="276"/>
        <v>0</v>
      </c>
      <c r="AZ549" s="386">
        <v>0</v>
      </c>
      <c r="BA549" s="431">
        <f t="shared" si="277"/>
        <v>0</v>
      </c>
      <c r="BB549" s="385">
        <v>0</v>
      </c>
      <c r="BC549" s="431">
        <f t="shared" si="278"/>
        <v>0</v>
      </c>
      <c r="BD549" s="386">
        <v>0</v>
      </c>
      <c r="BE549" s="431">
        <f t="shared" si="279"/>
        <v>0</v>
      </c>
      <c r="BF549" s="386">
        <v>0</v>
      </c>
      <c r="BG549" s="431">
        <f t="shared" si="280"/>
        <v>0</v>
      </c>
      <c r="BH549" s="385">
        <v>0</v>
      </c>
      <c r="BI549" s="445">
        <f t="shared" si="281"/>
        <v>0</v>
      </c>
      <c r="BJ549" s="77" t="s">
        <v>222</v>
      </c>
      <c r="BK549" s="306"/>
      <c r="BL549" s="599"/>
      <c r="BM549" s="306" t="str">
        <f t="shared" si="285"/>
        <v>N00542-xx1</v>
      </c>
    </row>
    <row r="550" spans="1:65" ht="14.25" customHeight="1">
      <c r="A550" s="498" t="s">
        <v>1623</v>
      </c>
      <c r="B550" s="130" t="s">
        <v>1422</v>
      </c>
      <c r="C550" s="544" t="s">
        <v>87</v>
      </c>
      <c r="D550" s="549" t="s">
        <v>161</v>
      </c>
      <c r="E550" s="550" t="s">
        <v>194</v>
      </c>
      <c r="F550" s="970"/>
      <c r="G550" s="214">
        <v>2022</v>
      </c>
      <c r="H550" s="176" t="s">
        <v>1911</v>
      </c>
      <c r="I550" s="176" t="s">
        <v>217</v>
      </c>
      <c r="J550" s="330" t="s">
        <v>196</v>
      </c>
      <c r="K550" s="176" t="s">
        <v>221</v>
      </c>
      <c r="L550" s="176" t="s">
        <v>167</v>
      </c>
      <c r="M550" s="327" t="s">
        <v>870</v>
      </c>
      <c r="N550" s="55">
        <v>14.62</v>
      </c>
      <c r="O550" s="55">
        <f t="shared" si="282"/>
        <v>14.62</v>
      </c>
      <c r="P550" s="55">
        <f t="shared" si="282"/>
        <v>14.62</v>
      </c>
      <c r="Q550" s="55">
        <f t="shared" si="282"/>
        <v>14.62</v>
      </c>
      <c r="R550" s="55">
        <v>14.62</v>
      </c>
      <c r="S550" s="55">
        <f t="shared" si="286"/>
        <v>14.62</v>
      </c>
      <c r="T550" s="55">
        <f t="shared" si="286"/>
        <v>14.62</v>
      </c>
      <c r="U550" s="55">
        <f t="shared" si="286"/>
        <v>14.62</v>
      </c>
      <c r="V550" s="55">
        <f t="shared" si="286"/>
        <v>14.62</v>
      </c>
      <c r="W550" s="55">
        <f t="shared" si="283"/>
        <v>14.62</v>
      </c>
      <c r="X550" s="55">
        <f t="shared" si="283"/>
        <v>14.62</v>
      </c>
      <c r="Y550" s="55">
        <f t="shared" si="283"/>
        <v>14.62</v>
      </c>
      <c r="Z550" s="147">
        <v>2.67</v>
      </c>
      <c r="AA550" s="147">
        <f t="shared" si="284"/>
        <v>2.67</v>
      </c>
      <c r="AB550" s="147">
        <f t="shared" si="284"/>
        <v>2.67</v>
      </c>
      <c r="AC550" s="147">
        <f t="shared" si="284"/>
        <v>2.67</v>
      </c>
      <c r="AD550" s="147">
        <f t="shared" si="269"/>
        <v>2.67</v>
      </c>
      <c r="AE550" s="147">
        <f t="shared" si="269"/>
        <v>2.67</v>
      </c>
      <c r="AF550" s="147">
        <f t="shared" si="269"/>
        <v>2.67</v>
      </c>
      <c r="AG550" s="147">
        <f t="shared" si="269"/>
        <v>2.67</v>
      </c>
      <c r="AH550" s="147">
        <f t="shared" si="270"/>
        <v>2.67</v>
      </c>
      <c r="AI550" s="147">
        <f t="shared" si="270"/>
        <v>2.67</v>
      </c>
      <c r="AJ550" s="147">
        <f t="shared" si="270"/>
        <v>2.67</v>
      </c>
      <c r="AK550" s="147">
        <f t="shared" si="287"/>
        <v>2.67</v>
      </c>
      <c r="AL550" s="420">
        <v>0</v>
      </c>
      <c r="AM550" s="431">
        <f t="shared" si="268"/>
        <v>0</v>
      </c>
      <c r="AN550" s="385">
        <v>0</v>
      </c>
      <c r="AO550" s="237">
        <f t="shared" si="288"/>
        <v>0</v>
      </c>
      <c r="AP550" s="96">
        <v>0</v>
      </c>
      <c r="AQ550" s="431">
        <f t="shared" si="272"/>
        <v>0</v>
      </c>
      <c r="AR550" s="420">
        <v>0</v>
      </c>
      <c r="AS550" s="431">
        <f t="shared" si="273"/>
        <v>0</v>
      </c>
      <c r="AT550" s="385">
        <v>0</v>
      </c>
      <c r="AU550" s="431">
        <f t="shared" si="274"/>
        <v>0</v>
      </c>
      <c r="AV550" s="386">
        <v>0</v>
      </c>
      <c r="AW550" s="431">
        <f t="shared" si="275"/>
        <v>0</v>
      </c>
      <c r="AX550" s="386">
        <v>0</v>
      </c>
      <c r="AY550" s="431">
        <f t="shared" si="276"/>
        <v>0</v>
      </c>
      <c r="AZ550" s="386">
        <v>0</v>
      </c>
      <c r="BA550" s="431">
        <f t="shared" si="277"/>
        <v>0</v>
      </c>
      <c r="BB550" s="385">
        <v>0</v>
      </c>
      <c r="BC550" s="431">
        <f t="shared" si="278"/>
        <v>0</v>
      </c>
      <c r="BD550" s="386">
        <v>0</v>
      </c>
      <c r="BE550" s="431">
        <f t="shared" si="279"/>
        <v>0</v>
      </c>
      <c r="BF550" s="386">
        <v>0</v>
      </c>
      <c r="BG550" s="431">
        <f t="shared" si="280"/>
        <v>0</v>
      </c>
      <c r="BH550" s="385">
        <v>0</v>
      </c>
      <c r="BI550" s="445">
        <f t="shared" si="281"/>
        <v>0</v>
      </c>
      <c r="BJ550" s="77" t="s">
        <v>1917</v>
      </c>
      <c r="BK550" s="306"/>
      <c r="BL550" s="599"/>
      <c r="BM550" s="306" t="str">
        <f t="shared" si="285"/>
        <v>N00542-KD1</v>
      </c>
    </row>
    <row r="551" spans="1:65" ht="14.25" customHeight="1">
      <c r="A551" s="493" t="s">
        <v>1623</v>
      </c>
      <c r="B551" s="130" t="s">
        <v>1422</v>
      </c>
      <c r="C551" s="544" t="s">
        <v>87</v>
      </c>
      <c r="D551" s="549" t="s">
        <v>161</v>
      </c>
      <c r="E551" s="550" t="s">
        <v>194</v>
      </c>
      <c r="F551" s="970"/>
      <c r="G551" s="214">
        <v>2022</v>
      </c>
      <c r="H551" s="176" t="s">
        <v>1911</v>
      </c>
      <c r="I551" s="176" t="s">
        <v>217</v>
      </c>
      <c r="J551" s="330" t="s">
        <v>196</v>
      </c>
      <c r="K551" s="176" t="s">
        <v>221</v>
      </c>
      <c r="L551" s="176" t="s">
        <v>167</v>
      </c>
      <c r="M551" s="327" t="s">
        <v>870</v>
      </c>
      <c r="N551" s="55">
        <v>13.72</v>
      </c>
      <c r="O551" s="55">
        <f t="shared" si="282"/>
        <v>13.72</v>
      </c>
      <c r="P551" s="55">
        <f t="shared" si="282"/>
        <v>13.72</v>
      </c>
      <c r="Q551" s="55">
        <f t="shared" si="282"/>
        <v>13.72</v>
      </c>
      <c r="R551" s="55">
        <v>13.72</v>
      </c>
      <c r="S551" s="55">
        <f t="shared" si="286"/>
        <v>13.72</v>
      </c>
      <c r="T551" s="55">
        <f t="shared" si="286"/>
        <v>13.72</v>
      </c>
      <c r="U551" s="55">
        <f t="shared" si="286"/>
        <v>13.72</v>
      </c>
      <c r="V551" s="55">
        <f t="shared" si="286"/>
        <v>13.72</v>
      </c>
      <c r="W551" s="55">
        <f t="shared" si="283"/>
        <v>13.72</v>
      </c>
      <c r="X551" s="55">
        <f t="shared" si="283"/>
        <v>13.72</v>
      </c>
      <c r="Y551" s="55">
        <f t="shared" si="283"/>
        <v>13.72</v>
      </c>
      <c r="Z551" s="147">
        <v>2.68</v>
      </c>
      <c r="AA551" s="147">
        <f t="shared" si="284"/>
        <v>2.68</v>
      </c>
      <c r="AB551" s="147">
        <f t="shared" si="284"/>
        <v>2.68</v>
      </c>
      <c r="AC551" s="147">
        <f t="shared" si="284"/>
        <v>2.68</v>
      </c>
      <c r="AD551" s="147">
        <f t="shared" si="269"/>
        <v>2.68</v>
      </c>
      <c r="AE551" s="147">
        <f t="shared" si="269"/>
        <v>2.68</v>
      </c>
      <c r="AF551" s="147">
        <f t="shared" si="269"/>
        <v>2.68</v>
      </c>
      <c r="AG551" s="147">
        <f t="shared" si="269"/>
        <v>2.68</v>
      </c>
      <c r="AH551" s="147">
        <f t="shared" si="270"/>
        <v>2.68</v>
      </c>
      <c r="AI551" s="147">
        <f t="shared" si="270"/>
        <v>2.68</v>
      </c>
      <c r="AJ551" s="147">
        <f t="shared" si="270"/>
        <v>2.68</v>
      </c>
      <c r="AK551" s="147">
        <f t="shared" si="287"/>
        <v>2.68</v>
      </c>
      <c r="AL551" s="420">
        <v>0</v>
      </c>
      <c r="AM551" s="431">
        <f t="shared" si="268"/>
        <v>0</v>
      </c>
      <c r="AN551" s="385">
        <v>0</v>
      </c>
      <c r="AO551" s="237">
        <f t="shared" si="288"/>
        <v>0</v>
      </c>
      <c r="AP551" s="96">
        <v>0</v>
      </c>
      <c r="AQ551" s="431">
        <f t="shared" si="272"/>
        <v>0</v>
      </c>
      <c r="AR551" s="420">
        <v>0</v>
      </c>
      <c r="AS551" s="431">
        <f t="shared" si="273"/>
        <v>0</v>
      </c>
      <c r="AT551" s="385">
        <v>0</v>
      </c>
      <c r="AU551" s="431">
        <f t="shared" si="274"/>
        <v>0</v>
      </c>
      <c r="AV551" s="386">
        <v>0</v>
      </c>
      <c r="AW551" s="431">
        <f t="shared" si="275"/>
        <v>0</v>
      </c>
      <c r="AX551" s="386">
        <v>0</v>
      </c>
      <c r="AY551" s="431">
        <f t="shared" si="276"/>
        <v>0</v>
      </c>
      <c r="AZ551" s="386">
        <v>0</v>
      </c>
      <c r="BA551" s="431">
        <f t="shared" si="277"/>
        <v>0</v>
      </c>
      <c r="BB551" s="385">
        <v>0</v>
      </c>
      <c r="BC551" s="431">
        <f t="shared" si="278"/>
        <v>0</v>
      </c>
      <c r="BD551" s="386">
        <v>0</v>
      </c>
      <c r="BE551" s="431">
        <f t="shared" si="279"/>
        <v>0</v>
      </c>
      <c r="BF551" s="386">
        <v>0</v>
      </c>
      <c r="BG551" s="431">
        <f t="shared" si="280"/>
        <v>0</v>
      </c>
      <c r="BH551" s="385">
        <v>0</v>
      </c>
      <c r="BI551" s="445">
        <f t="shared" si="281"/>
        <v>0</v>
      </c>
      <c r="BJ551" s="77" t="s">
        <v>532</v>
      </c>
      <c r="BK551" s="306"/>
      <c r="BL551" s="599"/>
      <c r="BM551" s="306" t="str">
        <f t="shared" si="285"/>
        <v>N21810-xx1</v>
      </c>
    </row>
    <row r="552" spans="1:65" ht="14.25" customHeight="1">
      <c r="A552" s="498" t="s">
        <v>1623</v>
      </c>
      <c r="B552" s="130" t="s">
        <v>1422</v>
      </c>
      <c r="C552" s="544" t="s">
        <v>87</v>
      </c>
      <c r="D552" s="549" t="s">
        <v>161</v>
      </c>
      <c r="E552" s="550" t="s">
        <v>194</v>
      </c>
      <c r="F552" s="970"/>
      <c r="G552" s="214">
        <v>2022</v>
      </c>
      <c r="H552" s="176" t="s">
        <v>1911</v>
      </c>
      <c r="I552" s="176" t="s">
        <v>217</v>
      </c>
      <c r="J552" s="330" t="s">
        <v>196</v>
      </c>
      <c r="K552" s="176" t="s">
        <v>221</v>
      </c>
      <c r="L552" s="176" t="s">
        <v>167</v>
      </c>
      <c r="M552" s="327" t="s">
        <v>870</v>
      </c>
      <c r="N552" s="55">
        <v>14.77</v>
      </c>
      <c r="O552" s="55">
        <f t="shared" si="282"/>
        <v>14.77</v>
      </c>
      <c r="P552" s="55">
        <f t="shared" si="282"/>
        <v>14.77</v>
      </c>
      <c r="Q552" s="55">
        <f t="shared" si="282"/>
        <v>14.77</v>
      </c>
      <c r="R552" s="55">
        <v>14.77</v>
      </c>
      <c r="S552" s="55">
        <f t="shared" si="286"/>
        <v>14.77</v>
      </c>
      <c r="T552" s="55">
        <f t="shared" si="286"/>
        <v>14.77</v>
      </c>
      <c r="U552" s="55">
        <f t="shared" si="286"/>
        <v>14.77</v>
      </c>
      <c r="V552" s="55">
        <f t="shared" si="286"/>
        <v>14.77</v>
      </c>
      <c r="W552" s="55">
        <f t="shared" si="283"/>
        <v>14.77</v>
      </c>
      <c r="X552" s="55">
        <f t="shared" si="283"/>
        <v>14.77</v>
      </c>
      <c r="Y552" s="55">
        <f t="shared" si="283"/>
        <v>14.77</v>
      </c>
      <c r="Z552" s="147">
        <v>2.68</v>
      </c>
      <c r="AA552" s="147">
        <f t="shared" si="284"/>
        <v>2.68</v>
      </c>
      <c r="AB552" s="147">
        <f t="shared" si="284"/>
        <v>2.68</v>
      </c>
      <c r="AC552" s="147">
        <f t="shared" si="284"/>
        <v>2.68</v>
      </c>
      <c r="AD552" s="147">
        <f t="shared" si="269"/>
        <v>2.68</v>
      </c>
      <c r="AE552" s="147">
        <f t="shared" si="269"/>
        <v>2.68</v>
      </c>
      <c r="AF552" s="147">
        <f t="shared" si="269"/>
        <v>2.68</v>
      </c>
      <c r="AG552" s="147">
        <f t="shared" si="269"/>
        <v>2.68</v>
      </c>
      <c r="AH552" s="147">
        <f t="shared" si="270"/>
        <v>2.68</v>
      </c>
      <c r="AI552" s="147">
        <f t="shared" si="270"/>
        <v>2.68</v>
      </c>
      <c r="AJ552" s="147">
        <f t="shared" si="270"/>
        <v>2.68</v>
      </c>
      <c r="AK552" s="147">
        <f t="shared" si="287"/>
        <v>2.68</v>
      </c>
      <c r="AL552" s="420">
        <v>0</v>
      </c>
      <c r="AM552" s="431">
        <f t="shared" si="268"/>
        <v>0</v>
      </c>
      <c r="AN552" s="385">
        <v>0</v>
      </c>
      <c r="AO552" s="237">
        <f t="shared" si="288"/>
        <v>0</v>
      </c>
      <c r="AP552" s="96">
        <v>0</v>
      </c>
      <c r="AQ552" s="431">
        <f t="shared" si="272"/>
        <v>0</v>
      </c>
      <c r="AR552" s="420">
        <v>0</v>
      </c>
      <c r="AS552" s="431">
        <f t="shared" si="273"/>
        <v>0</v>
      </c>
      <c r="AT552" s="385">
        <v>0</v>
      </c>
      <c r="AU552" s="431">
        <f t="shared" si="274"/>
        <v>0</v>
      </c>
      <c r="AV552" s="386">
        <v>0</v>
      </c>
      <c r="AW552" s="431">
        <f t="shared" si="275"/>
        <v>0</v>
      </c>
      <c r="AX552" s="386">
        <v>0</v>
      </c>
      <c r="AY552" s="431">
        <f t="shared" si="276"/>
        <v>0</v>
      </c>
      <c r="AZ552" s="386">
        <v>0</v>
      </c>
      <c r="BA552" s="431">
        <f t="shared" si="277"/>
        <v>0</v>
      </c>
      <c r="BB552" s="385">
        <v>0</v>
      </c>
      <c r="BC552" s="431">
        <f t="shared" si="278"/>
        <v>0</v>
      </c>
      <c r="BD552" s="386">
        <v>0</v>
      </c>
      <c r="BE552" s="431">
        <f t="shared" si="279"/>
        <v>0</v>
      </c>
      <c r="BF552" s="386">
        <v>0</v>
      </c>
      <c r="BG552" s="431">
        <f t="shared" si="280"/>
        <v>0</v>
      </c>
      <c r="BH552" s="385">
        <v>0</v>
      </c>
      <c r="BI552" s="445">
        <f t="shared" si="281"/>
        <v>0</v>
      </c>
      <c r="BJ552" s="77" t="s">
        <v>1918</v>
      </c>
      <c r="BK552" s="306"/>
      <c r="BL552" s="599"/>
      <c r="BM552" s="306" t="str">
        <f t="shared" si="285"/>
        <v>N21810-KD1</v>
      </c>
    </row>
    <row r="553" spans="1:65" ht="14.25" customHeight="1">
      <c r="A553" s="493" t="s">
        <v>1623</v>
      </c>
      <c r="B553" s="130" t="s">
        <v>1422</v>
      </c>
      <c r="C553" s="544" t="s">
        <v>87</v>
      </c>
      <c r="D553" s="549" t="s">
        <v>161</v>
      </c>
      <c r="E553" s="550" t="s">
        <v>194</v>
      </c>
      <c r="F553" s="970"/>
      <c r="G553" s="214">
        <v>2022</v>
      </c>
      <c r="H553" s="176" t="s">
        <v>1911</v>
      </c>
      <c r="I553" s="176" t="s">
        <v>217</v>
      </c>
      <c r="J553" s="330" t="s">
        <v>196</v>
      </c>
      <c r="K553" s="176" t="s">
        <v>221</v>
      </c>
      <c r="L553" s="176" t="s">
        <v>167</v>
      </c>
      <c r="M553" s="327" t="s">
        <v>870</v>
      </c>
      <c r="N553" s="55">
        <v>12.88</v>
      </c>
      <c r="O553" s="55">
        <f t="shared" si="282"/>
        <v>12.88</v>
      </c>
      <c r="P553" s="55">
        <f t="shared" si="282"/>
        <v>12.88</v>
      </c>
      <c r="Q553" s="55">
        <f t="shared" si="282"/>
        <v>12.88</v>
      </c>
      <c r="R553" s="55">
        <v>12.88</v>
      </c>
      <c r="S553" s="55">
        <f t="shared" si="286"/>
        <v>12.88</v>
      </c>
      <c r="T553" s="55">
        <f t="shared" si="286"/>
        <v>12.88</v>
      </c>
      <c r="U553" s="55">
        <f t="shared" si="286"/>
        <v>12.88</v>
      </c>
      <c r="V553" s="55">
        <f t="shared" si="286"/>
        <v>12.88</v>
      </c>
      <c r="W553" s="55">
        <f t="shared" si="283"/>
        <v>12.88</v>
      </c>
      <c r="X553" s="55">
        <f t="shared" si="283"/>
        <v>12.88</v>
      </c>
      <c r="Y553" s="55">
        <f t="shared" si="283"/>
        <v>12.88</v>
      </c>
      <c r="Z553" s="147">
        <v>1.35</v>
      </c>
      <c r="AA553" s="147">
        <f t="shared" si="284"/>
        <v>1.35</v>
      </c>
      <c r="AB553" s="147">
        <f t="shared" si="284"/>
        <v>1.35</v>
      </c>
      <c r="AC553" s="147">
        <f t="shared" si="284"/>
        <v>1.35</v>
      </c>
      <c r="AD553" s="147">
        <f t="shared" si="269"/>
        <v>1.35</v>
      </c>
      <c r="AE553" s="147">
        <f t="shared" si="269"/>
        <v>1.35</v>
      </c>
      <c r="AF553" s="147">
        <f t="shared" si="269"/>
        <v>1.35</v>
      </c>
      <c r="AG553" s="147">
        <f t="shared" si="269"/>
        <v>1.35</v>
      </c>
      <c r="AH553" s="147">
        <f t="shared" si="270"/>
        <v>1.35</v>
      </c>
      <c r="AI553" s="147">
        <f t="shared" si="270"/>
        <v>1.35</v>
      </c>
      <c r="AJ553" s="147">
        <f t="shared" si="270"/>
        <v>1.35</v>
      </c>
      <c r="AK553" s="147">
        <f t="shared" si="287"/>
        <v>1.35</v>
      </c>
      <c r="AL553" s="420">
        <v>0</v>
      </c>
      <c r="AM553" s="431">
        <f t="shared" si="268"/>
        <v>0</v>
      </c>
      <c r="AN553" s="385">
        <v>0</v>
      </c>
      <c r="AO553" s="237">
        <f t="shared" si="288"/>
        <v>0</v>
      </c>
      <c r="AP553" s="96">
        <v>0</v>
      </c>
      <c r="AQ553" s="431">
        <f t="shared" si="272"/>
        <v>0</v>
      </c>
      <c r="AR553" s="420">
        <v>0</v>
      </c>
      <c r="AS553" s="431">
        <f t="shared" si="273"/>
        <v>0</v>
      </c>
      <c r="AT553" s="385">
        <v>0</v>
      </c>
      <c r="AU553" s="431">
        <f t="shared" si="274"/>
        <v>0</v>
      </c>
      <c r="AV553" s="386">
        <v>0</v>
      </c>
      <c r="AW553" s="431">
        <f t="shared" si="275"/>
        <v>0</v>
      </c>
      <c r="AX553" s="386">
        <v>0</v>
      </c>
      <c r="AY553" s="431">
        <f t="shared" si="276"/>
        <v>0</v>
      </c>
      <c r="AZ553" s="386">
        <v>0</v>
      </c>
      <c r="BA553" s="431">
        <f t="shared" si="277"/>
        <v>0</v>
      </c>
      <c r="BB553" s="385">
        <v>0</v>
      </c>
      <c r="BC553" s="431">
        <f t="shared" si="278"/>
        <v>0</v>
      </c>
      <c r="BD553" s="386">
        <v>0</v>
      </c>
      <c r="BE553" s="431">
        <f t="shared" si="279"/>
        <v>0</v>
      </c>
      <c r="BF553" s="386">
        <v>0</v>
      </c>
      <c r="BG553" s="431">
        <f t="shared" si="280"/>
        <v>0</v>
      </c>
      <c r="BH553" s="385">
        <v>0</v>
      </c>
      <c r="BI553" s="445">
        <f t="shared" si="281"/>
        <v>0</v>
      </c>
      <c r="BJ553" s="77" t="s">
        <v>533</v>
      </c>
      <c r="BK553" s="306"/>
      <c r="BL553" s="599"/>
      <c r="BM553" s="306" t="str">
        <f t="shared" si="285"/>
        <v>N51137-xx1</v>
      </c>
    </row>
    <row r="554" spans="1:65" ht="14.25" customHeight="1">
      <c r="A554" s="498" t="s">
        <v>1623</v>
      </c>
      <c r="B554" s="130" t="s">
        <v>1422</v>
      </c>
      <c r="C554" s="544" t="s">
        <v>87</v>
      </c>
      <c r="D554" s="549" t="s">
        <v>161</v>
      </c>
      <c r="E554" s="550" t="s">
        <v>194</v>
      </c>
      <c r="F554" s="970"/>
      <c r="G554" s="214">
        <v>2022</v>
      </c>
      <c r="H554" s="176" t="s">
        <v>1911</v>
      </c>
      <c r="I554" s="176" t="s">
        <v>217</v>
      </c>
      <c r="J554" s="330" t="s">
        <v>196</v>
      </c>
      <c r="K554" s="176" t="s">
        <v>221</v>
      </c>
      <c r="L554" s="176" t="s">
        <v>167</v>
      </c>
      <c r="M554" s="327" t="s">
        <v>870</v>
      </c>
      <c r="N554" s="55">
        <v>13.93</v>
      </c>
      <c r="O554" s="55">
        <f t="shared" si="282"/>
        <v>13.93</v>
      </c>
      <c r="P554" s="55">
        <f t="shared" si="282"/>
        <v>13.93</v>
      </c>
      <c r="Q554" s="55">
        <f t="shared" si="282"/>
        <v>13.93</v>
      </c>
      <c r="R554" s="55">
        <v>13.93</v>
      </c>
      <c r="S554" s="55">
        <f t="shared" si="286"/>
        <v>13.93</v>
      </c>
      <c r="T554" s="55">
        <f t="shared" si="286"/>
        <v>13.93</v>
      </c>
      <c r="U554" s="55">
        <f t="shared" si="286"/>
        <v>13.93</v>
      </c>
      <c r="V554" s="55">
        <f t="shared" si="286"/>
        <v>13.93</v>
      </c>
      <c r="W554" s="55">
        <f t="shared" si="283"/>
        <v>13.93</v>
      </c>
      <c r="X554" s="55">
        <f t="shared" si="283"/>
        <v>13.93</v>
      </c>
      <c r="Y554" s="55">
        <f t="shared" si="283"/>
        <v>13.93</v>
      </c>
      <c r="Z554" s="147">
        <v>1.35</v>
      </c>
      <c r="AA554" s="147">
        <f t="shared" si="284"/>
        <v>1.35</v>
      </c>
      <c r="AB554" s="147">
        <f t="shared" si="284"/>
        <v>1.35</v>
      </c>
      <c r="AC554" s="147">
        <f t="shared" si="284"/>
        <v>1.35</v>
      </c>
      <c r="AD554" s="147">
        <f t="shared" si="269"/>
        <v>1.35</v>
      </c>
      <c r="AE554" s="147">
        <f t="shared" si="269"/>
        <v>1.35</v>
      </c>
      <c r="AF554" s="147">
        <f t="shared" si="269"/>
        <v>1.35</v>
      </c>
      <c r="AG554" s="147">
        <f t="shared" si="269"/>
        <v>1.35</v>
      </c>
      <c r="AH554" s="147">
        <f t="shared" si="270"/>
        <v>1.35</v>
      </c>
      <c r="AI554" s="147">
        <f t="shared" si="270"/>
        <v>1.35</v>
      </c>
      <c r="AJ554" s="147">
        <f t="shared" si="270"/>
        <v>1.35</v>
      </c>
      <c r="AK554" s="147">
        <f t="shared" si="287"/>
        <v>1.35</v>
      </c>
      <c r="AL554" s="420">
        <v>0</v>
      </c>
      <c r="AM554" s="431">
        <f t="shared" si="268"/>
        <v>0</v>
      </c>
      <c r="AN554" s="385">
        <v>0</v>
      </c>
      <c r="AO554" s="237">
        <f t="shared" si="288"/>
        <v>0</v>
      </c>
      <c r="AP554" s="96">
        <v>0</v>
      </c>
      <c r="AQ554" s="431">
        <f t="shared" si="272"/>
        <v>0</v>
      </c>
      <c r="AR554" s="420">
        <v>0</v>
      </c>
      <c r="AS554" s="431">
        <f t="shared" si="273"/>
        <v>0</v>
      </c>
      <c r="AT554" s="385">
        <v>0</v>
      </c>
      <c r="AU554" s="431">
        <f t="shared" si="274"/>
        <v>0</v>
      </c>
      <c r="AV554" s="386">
        <v>0</v>
      </c>
      <c r="AW554" s="431">
        <f t="shared" si="275"/>
        <v>0</v>
      </c>
      <c r="AX554" s="386">
        <v>0</v>
      </c>
      <c r="AY554" s="431">
        <f t="shared" si="276"/>
        <v>0</v>
      </c>
      <c r="AZ554" s="386">
        <v>0</v>
      </c>
      <c r="BA554" s="431">
        <f t="shared" si="277"/>
        <v>0</v>
      </c>
      <c r="BB554" s="385">
        <v>0</v>
      </c>
      <c r="BC554" s="431">
        <f t="shared" si="278"/>
        <v>0</v>
      </c>
      <c r="BD554" s="386">
        <v>0</v>
      </c>
      <c r="BE554" s="431">
        <f t="shared" si="279"/>
        <v>0</v>
      </c>
      <c r="BF554" s="386">
        <v>0</v>
      </c>
      <c r="BG554" s="431">
        <f t="shared" si="280"/>
        <v>0</v>
      </c>
      <c r="BH554" s="385">
        <v>0</v>
      </c>
      <c r="BI554" s="445">
        <f t="shared" si="281"/>
        <v>0</v>
      </c>
      <c r="BJ554" s="77" t="s">
        <v>1922</v>
      </c>
      <c r="BK554" s="306"/>
      <c r="BL554" s="599"/>
      <c r="BM554" s="306" t="str">
        <f t="shared" si="285"/>
        <v>N51137-KD1</v>
      </c>
    </row>
    <row r="555" spans="1:65" ht="14.25" customHeight="1">
      <c r="A555" s="493" t="s">
        <v>1623</v>
      </c>
      <c r="B555" s="130" t="s">
        <v>1422</v>
      </c>
      <c r="C555" s="544" t="s">
        <v>87</v>
      </c>
      <c r="D555" s="549" t="s">
        <v>161</v>
      </c>
      <c r="E555" s="550" t="s">
        <v>194</v>
      </c>
      <c r="F555" s="970"/>
      <c r="G555" s="214">
        <v>2022</v>
      </c>
      <c r="H555" s="176" t="s">
        <v>1911</v>
      </c>
      <c r="I555" s="176" t="s">
        <v>217</v>
      </c>
      <c r="J555" s="330" t="s">
        <v>196</v>
      </c>
      <c r="K555" s="176" t="s">
        <v>221</v>
      </c>
      <c r="L555" s="176" t="s">
        <v>167</v>
      </c>
      <c r="M555" s="327" t="s">
        <v>870</v>
      </c>
      <c r="N555" s="55">
        <v>12.92</v>
      </c>
      <c r="O555" s="55">
        <f t="shared" si="282"/>
        <v>12.92</v>
      </c>
      <c r="P555" s="55">
        <f t="shared" si="282"/>
        <v>12.92</v>
      </c>
      <c r="Q555" s="55">
        <f t="shared" si="282"/>
        <v>12.92</v>
      </c>
      <c r="R555" s="55">
        <v>12.92</v>
      </c>
      <c r="S555" s="55">
        <f t="shared" si="286"/>
        <v>12.92</v>
      </c>
      <c r="T555" s="55">
        <f t="shared" si="286"/>
        <v>12.92</v>
      </c>
      <c r="U555" s="55">
        <f t="shared" si="286"/>
        <v>12.92</v>
      </c>
      <c r="V555" s="55">
        <f t="shared" si="286"/>
        <v>12.92</v>
      </c>
      <c r="W555" s="55">
        <f t="shared" si="283"/>
        <v>12.92</v>
      </c>
      <c r="X555" s="55">
        <f t="shared" si="283"/>
        <v>12.92</v>
      </c>
      <c r="Y555" s="55">
        <f t="shared" si="283"/>
        <v>12.92</v>
      </c>
      <c r="Z555" s="147">
        <v>1.35</v>
      </c>
      <c r="AA555" s="147">
        <f t="shared" si="284"/>
        <v>1.35</v>
      </c>
      <c r="AB555" s="147">
        <f t="shared" si="284"/>
        <v>1.35</v>
      </c>
      <c r="AC555" s="147">
        <f t="shared" si="284"/>
        <v>1.35</v>
      </c>
      <c r="AD555" s="147">
        <f t="shared" si="269"/>
        <v>1.35</v>
      </c>
      <c r="AE555" s="147">
        <f t="shared" si="269"/>
        <v>1.35</v>
      </c>
      <c r="AF555" s="147">
        <f t="shared" si="269"/>
        <v>1.35</v>
      </c>
      <c r="AG555" s="147">
        <f t="shared" si="269"/>
        <v>1.35</v>
      </c>
      <c r="AH555" s="147">
        <f t="shared" si="270"/>
        <v>1.35</v>
      </c>
      <c r="AI555" s="147">
        <f t="shared" si="270"/>
        <v>1.35</v>
      </c>
      <c r="AJ555" s="147">
        <f t="shared" si="270"/>
        <v>1.35</v>
      </c>
      <c r="AK555" s="147">
        <f t="shared" si="287"/>
        <v>1.35</v>
      </c>
      <c r="AL555" s="420">
        <v>0</v>
      </c>
      <c r="AM555" s="431">
        <f t="shared" si="268"/>
        <v>0</v>
      </c>
      <c r="AN555" s="385">
        <v>0</v>
      </c>
      <c r="AO555" s="237">
        <f t="shared" si="288"/>
        <v>0</v>
      </c>
      <c r="AP555" s="96">
        <v>0</v>
      </c>
      <c r="AQ555" s="431">
        <f t="shared" si="272"/>
        <v>0</v>
      </c>
      <c r="AR555" s="420">
        <v>0</v>
      </c>
      <c r="AS555" s="431">
        <f t="shared" si="273"/>
        <v>0</v>
      </c>
      <c r="AT555" s="385">
        <v>0</v>
      </c>
      <c r="AU555" s="431">
        <f t="shared" si="274"/>
        <v>0</v>
      </c>
      <c r="AV555" s="386">
        <v>0</v>
      </c>
      <c r="AW555" s="431">
        <f t="shared" si="275"/>
        <v>0</v>
      </c>
      <c r="AX555" s="386">
        <v>0</v>
      </c>
      <c r="AY555" s="431">
        <f t="shared" si="276"/>
        <v>0</v>
      </c>
      <c r="AZ555" s="386">
        <v>0</v>
      </c>
      <c r="BA555" s="431">
        <f t="shared" si="277"/>
        <v>0</v>
      </c>
      <c r="BB555" s="385">
        <v>0</v>
      </c>
      <c r="BC555" s="431">
        <f t="shared" si="278"/>
        <v>0</v>
      </c>
      <c r="BD555" s="386">
        <v>0</v>
      </c>
      <c r="BE555" s="431">
        <f t="shared" si="279"/>
        <v>0</v>
      </c>
      <c r="BF555" s="386">
        <v>0</v>
      </c>
      <c r="BG555" s="431">
        <f t="shared" si="280"/>
        <v>0</v>
      </c>
      <c r="BH555" s="385">
        <v>0</v>
      </c>
      <c r="BI555" s="445">
        <f t="shared" si="281"/>
        <v>0</v>
      </c>
      <c r="BJ555" s="77" t="s">
        <v>1923</v>
      </c>
      <c r="BK555" s="306"/>
      <c r="BL555" s="599"/>
      <c r="BM555" s="306" t="str">
        <f t="shared" si="285"/>
        <v>N51137-291</v>
      </c>
    </row>
    <row r="556" spans="1:65" ht="14.25" customHeight="1">
      <c r="A556" s="498" t="s">
        <v>1623</v>
      </c>
      <c r="B556" s="130" t="s">
        <v>1422</v>
      </c>
      <c r="C556" s="544" t="s">
        <v>87</v>
      </c>
      <c r="D556" s="549" t="s">
        <v>161</v>
      </c>
      <c r="E556" s="550" t="s">
        <v>194</v>
      </c>
      <c r="F556" s="970"/>
      <c r="G556" s="214">
        <v>2024</v>
      </c>
      <c r="H556" s="176" t="s">
        <v>1911</v>
      </c>
      <c r="I556" s="176" t="s">
        <v>217</v>
      </c>
      <c r="J556" s="330" t="s">
        <v>196</v>
      </c>
      <c r="K556" s="176" t="s">
        <v>221</v>
      </c>
      <c r="L556" s="176" t="s">
        <v>167</v>
      </c>
      <c r="M556" s="327" t="s">
        <v>870</v>
      </c>
      <c r="N556" s="55">
        <v>14.12</v>
      </c>
      <c r="O556" s="55">
        <f t="shared" si="282"/>
        <v>14.12</v>
      </c>
      <c r="P556" s="55">
        <f t="shared" si="282"/>
        <v>14.12</v>
      </c>
      <c r="Q556" s="904">
        <v>12.45</v>
      </c>
      <c r="R556" s="939">
        <f>12.45+0.7</f>
        <v>13.149999999999999</v>
      </c>
      <c r="S556" s="904">
        <f t="shared" si="286"/>
        <v>13.149999999999999</v>
      </c>
      <c r="T556" s="904">
        <f t="shared" si="286"/>
        <v>13.149999999999999</v>
      </c>
      <c r="U556" s="904">
        <f t="shared" si="286"/>
        <v>13.149999999999999</v>
      </c>
      <c r="V556" s="904">
        <f t="shared" si="286"/>
        <v>13.149999999999999</v>
      </c>
      <c r="W556" s="904">
        <f t="shared" si="283"/>
        <v>13.149999999999999</v>
      </c>
      <c r="X556" s="904">
        <f t="shared" si="283"/>
        <v>13.149999999999999</v>
      </c>
      <c r="Y556" s="904">
        <f t="shared" si="283"/>
        <v>13.149999999999999</v>
      </c>
      <c r="Z556" s="147">
        <v>2.69</v>
      </c>
      <c r="AA556" s="147">
        <f t="shared" si="284"/>
        <v>2.69</v>
      </c>
      <c r="AB556" s="147">
        <f t="shared" si="284"/>
        <v>2.69</v>
      </c>
      <c r="AC556" s="905">
        <v>1.0200000000000014</v>
      </c>
      <c r="AD556" s="905">
        <f t="shared" si="269"/>
        <v>1.0200000000000014</v>
      </c>
      <c r="AE556" s="905">
        <f t="shared" si="269"/>
        <v>1.0200000000000014</v>
      </c>
      <c r="AF556" s="905">
        <f t="shared" si="269"/>
        <v>1.0200000000000014</v>
      </c>
      <c r="AG556" s="905">
        <f t="shared" si="269"/>
        <v>1.0200000000000014</v>
      </c>
      <c r="AH556" s="905">
        <f t="shared" si="270"/>
        <v>1.0200000000000014</v>
      </c>
      <c r="AI556" s="905">
        <f t="shared" si="270"/>
        <v>1.0200000000000014</v>
      </c>
      <c r="AJ556" s="905">
        <f t="shared" si="270"/>
        <v>1.0200000000000014</v>
      </c>
      <c r="AK556" s="905">
        <f t="shared" si="287"/>
        <v>1.0200000000000014</v>
      </c>
      <c r="AL556" s="420">
        <v>27696</v>
      </c>
      <c r="AM556" s="431">
        <f t="shared" si="268"/>
        <v>74502.240000000005</v>
      </c>
      <c r="AN556" s="385">
        <v>24264</v>
      </c>
      <c r="AO556" s="237">
        <f t="shared" si="288"/>
        <v>65270.159999999996</v>
      </c>
      <c r="AP556" s="96">
        <v>24780</v>
      </c>
      <c r="AQ556" s="431">
        <f t="shared" si="272"/>
        <v>66658.2</v>
      </c>
      <c r="AR556" s="420">
        <v>12552</v>
      </c>
      <c r="AS556" s="431">
        <f t="shared" si="273"/>
        <v>12803.040000000017</v>
      </c>
      <c r="AT556" s="385">
        <v>19476</v>
      </c>
      <c r="AU556" s="431">
        <f t="shared" si="274"/>
        <v>19865.520000000026</v>
      </c>
      <c r="AV556" s="386">
        <v>0</v>
      </c>
      <c r="AW556" s="431">
        <f t="shared" si="275"/>
        <v>0</v>
      </c>
      <c r="AX556" s="386">
        <v>0</v>
      </c>
      <c r="AY556" s="431">
        <f t="shared" si="276"/>
        <v>0</v>
      </c>
      <c r="AZ556" s="386">
        <v>0</v>
      </c>
      <c r="BA556" s="431">
        <f t="shared" si="277"/>
        <v>0</v>
      </c>
      <c r="BB556" s="385">
        <v>0</v>
      </c>
      <c r="BC556" s="431">
        <f t="shared" si="278"/>
        <v>0</v>
      </c>
      <c r="BD556" s="386">
        <v>0</v>
      </c>
      <c r="BE556" s="431">
        <f t="shared" si="279"/>
        <v>0</v>
      </c>
      <c r="BF556" s="386">
        <v>0</v>
      </c>
      <c r="BG556" s="431">
        <f t="shared" si="280"/>
        <v>0</v>
      </c>
      <c r="BH556" s="385">
        <v>0</v>
      </c>
      <c r="BI556" s="445">
        <f t="shared" si="281"/>
        <v>0</v>
      </c>
      <c r="BJ556" s="77" t="s">
        <v>1914</v>
      </c>
      <c r="BK556" s="306"/>
      <c r="BL556" s="599"/>
      <c r="BM556" s="306" t="str">
        <f t="shared" si="285"/>
        <v>P09802-xx1</v>
      </c>
    </row>
    <row r="557" spans="1:65" ht="14.25" customHeight="1">
      <c r="A557" s="493" t="s">
        <v>1623</v>
      </c>
      <c r="B557" s="130" t="s">
        <v>1422</v>
      </c>
      <c r="C557" s="544" t="s">
        <v>87</v>
      </c>
      <c r="D557" s="549" t="s">
        <v>161</v>
      </c>
      <c r="E557" s="550" t="s">
        <v>194</v>
      </c>
      <c r="F557" s="970"/>
      <c r="G557" s="214">
        <v>2024</v>
      </c>
      <c r="H557" s="176" t="s">
        <v>1911</v>
      </c>
      <c r="I557" s="176" t="s">
        <v>217</v>
      </c>
      <c r="J557" s="330" t="s">
        <v>196</v>
      </c>
      <c r="K557" s="176" t="s">
        <v>221</v>
      </c>
      <c r="L557" s="176" t="s">
        <v>167</v>
      </c>
      <c r="M557" s="327" t="s">
        <v>870</v>
      </c>
      <c r="N557" s="55">
        <v>15.17</v>
      </c>
      <c r="O557" s="55">
        <f t="shared" si="282"/>
        <v>15.17</v>
      </c>
      <c r="P557" s="55">
        <f t="shared" si="282"/>
        <v>15.17</v>
      </c>
      <c r="Q557" s="904">
        <v>13.5</v>
      </c>
      <c r="R557" s="939">
        <f>13.5+0.7</f>
        <v>14.2</v>
      </c>
      <c r="S557" s="904">
        <f t="shared" si="286"/>
        <v>14.2</v>
      </c>
      <c r="T557" s="904">
        <f t="shared" si="286"/>
        <v>14.2</v>
      </c>
      <c r="U557" s="904">
        <f t="shared" si="286"/>
        <v>14.2</v>
      </c>
      <c r="V557" s="904">
        <f t="shared" si="286"/>
        <v>14.2</v>
      </c>
      <c r="W557" s="904">
        <f t="shared" si="283"/>
        <v>14.2</v>
      </c>
      <c r="X557" s="904">
        <f t="shared" si="283"/>
        <v>14.2</v>
      </c>
      <c r="Y557" s="904">
        <f t="shared" si="283"/>
        <v>14.2</v>
      </c>
      <c r="Z557" s="147">
        <v>2.69</v>
      </c>
      <c r="AA557" s="147">
        <f t="shared" si="284"/>
        <v>2.69</v>
      </c>
      <c r="AB557" s="147">
        <f t="shared" si="284"/>
        <v>2.69</v>
      </c>
      <c r="AC557" s="905">
        <v>1.0199999999999996</v>
      </c>
      <c r="AD557" s="905">
        <f t="shared" si="269"/>
        <v>1.0199999999999996</v>
      </c>
      <c r="AE557" s="905">
        <f t="shared" si="269"/>
        <v>1.0199999999999996</v>
      </c>
      <c r="AF557" s="905">
        <f t="shared" si="269"/>
        <v>1.0199999999999996</v>
      </c>
      <c r="AG557" s="905">
        <f t="shared" si="269"/>
        <v>1.0199999999999996</v>
      </c>
      <c r="AH557" s="905">
        <f t="shared" si="270"/>
        <v>1.0199999999999996</v>
      </c>
      <c r="AI557" s="905">
        <f t="shared" si="270"/>
        <v>1.0199999999999996</v>
      </c>
      <c r="AJ557" s="905">
        <f t="shared" si="270"/>
        <v>1.0199999999999996</v>
      </c>
      <c r="AK557" s="905">
        <f t="shared" si="287"/>
        <v>1.0199999999999996</v>
      </c>
      <c r="AL557" s="420">
        <v>516</v>
      </c>
      <c r="AM557" s="431">
        <f t="shared" ref="AM557:AM620" si="289">Z557*AL557</f>
        <v>1388.04</v>
      </c>
      <c r="AN557" s="385">
        <v>12</v>
      </c>
      <c r="AO557" s="237">
        <f t="shared" si="288"/>
        <v>32.28</v>
      </c>
      <c r="AP557" s="96">
        <v>12</v>
      </c>
      <c r="AQ557" s="431">
        <f t="shared" si="272"/>
        <v>32.28</v>
      </c>
      <c r="AR557" s="420">
        <v>0</v>
      </c>
      <c r="AS557" s="431">
        <f t="shared" si="273"/>
        <v>0</v>
      </c>
      <c r="AT557" s="385">
        <v>0</v>
      </c>
      <c r="AU557" s="431">
        <f t="shared" si="274"/>
        <v>0</v>
      </c>
      <c r="AV557" s="386">
        <v>0</v>
      </c>
      <c r="AW557" s="431">
        <f t="shared" si="275"/>
        <v>0</v>
      </c>
      <c r="AX557" s="386">
        <v>0</v>
      </c>
      <c r="AY557" s="431">
        <f t="shared" si="276"/>
        <v>0</v>
      </c>
      <c r="AZ557" s="386">
        <v>0</v>
      </c>
      <c r="BA557" s="431">
        <f t="shared" si="277"/>
        <v>0</v>
      </c>
      <c r="BB557" s="385">
        <v>0</v>
      </c>
      <c r="BC557" s="431">
        <f t="shared" si="278"/>
        <v>0</v>
      </c>
      <c r="BD557" s="386">
        <v>0</v>
      </c>
      <c r="BE557" s="431">
        <f t="shared" si="279"/>
        <v>0</v>
      </c>
      <c r="BF557" s="386">
        <v>0</v>
      </c>
      <c r="BG557" s="431">
        <f t="shared" si="280"/>
        <v>0</v>
      </c>
      <c r="BH557" s="385">
        <v>0</v>
      </c>
      <c r="BI557" s="445">
        <f t="shared" si="281"/>
        <v>0</v>
      </c>
      <c r="BJ557" s="77" t="s">
        <v>1924</v>
      </c>
      <c r="BK557" s="306"/>
      <c r="BL557" s="599"/>
      <c r="BM557" s="306" t="str">
        <f t="shared" si="285"/>
        <v>P09802-KD1</v>
      </c>
    </row>
    <row r="558" spans="1:65" ht="14.25" customHeight="1">
      <c r="A558" s="498" t="s">
        <v>1623</v>
      </c>
      <c r="B558" s="130" t="s">
        <v>1422</v>
      </c>
      <c r="C558" s="544" t="s">
        <v>87</v>
      </c>
      <c r="D558" s="549" t="s">
        <v>161</v>
      </c>
      <c r="E558" s="550" t="s">
        <v>1910</v>
      </c>
      <c r="F558" s="970"/>
      <c r="G558" s="214">
        <v>2022</v>
      </c>
      <c r="H558" s="176" t="s">
        <v>1911</v>
      </c>
      <c r="I558" s="176" t="s">
        <v>217</v>
      </c>
      <c r="J558" s="330" t="s">
        <v>196</v>
      </c>
      <c r="K558" s="176" t="s">
        <v>218</v>
      </c>
      <c r="L558" s="176" t="s">
        <v>167</v>
      </c>
      <c r="M558" s="327" t="s">
        <v>1478</v>
      </c>
      <c r="N558" s="55">
        <v>13.37</v>
      </c>
      <c r="O558" s="55">
        <f t="shared" si="282"/>
        <v>13.37</v>
      </c>
      <c r="P558" s="55">
        <f t="shared" si="282"/>
        <v>13.37</v>
      </c>
      <c r="Q558" s="55">
        <f t="shared" si="282"/>
        <v>13.37</v>
      </c>
      <c r="R558" s="55">
        <v>13.37</v>
      </c>
      <c r="S558" s="55">
        <f t="shared" si="286"/>
        <v>13.37</v>
      </c>
      <c r="T558" s="55">
        <f t="shared" si="286"/>
        <v>13.37</v>
      </c>
      <c r="U558" s="55">
        <f t="shared" si="286"/>
        <v>13.37</v>
      </c>
      <c r="V558" s="55">
        <f t="shared" si="286"/>
        <v>13.37</v>
      </c>
      <c r="W558" s="55">
        <f t="shared" si="283"/>
        <v>13.37</v>
      </c>
      <c r="X558" s="55">
        <f t="shared" si="283"/>
        <v>13.37</v>
      </c>
      <c r="Y558" s="55">
        <f t="shared" si="283"/>
        <v>13.37</v>
      </c>
      <c r="Z558" s="147">
        <v>2.63</v>
      </c>
      <c r="AA558" s="147">
        <f t="shared" si="284"/>
        <v>2.63</v>
      </c>
      <c r="AB558" s="147">
        <f t="shared" si="284"/>
        <v>2.63</v>
      </c>
      <c r="AC558" s="147">
        <f t="shared" si="284"/>
        <v>2.63</v>
      </c>
      <c r="AD558" s="147">
        <f t="shared" si="269"/>
        <v>2.63</v>
      </c>
      <c r="AE558" s="147">
        <f t="shared" si="269"/>
        <v>2.63</v>
      </c>
      <c r="AF558" s="147">
        <f t="shared" si="269"/>
        <v>2.63</v>
      </c>
      <c r="AG558" s="147">
        <f t="shared" si="269"/>
        <v>2.63</v>
      </c>
      <c r="AH558" s="147">
        <f t="shared" si="270"/>
        <v>2.63</v>
      </c>
      <c r="AI558" s="147">
        <f t="shared" si="270"/>
        <v>2.63</v>
      </c>
      <c r="AJ558" s="147">
        <f t="shared" si="270"/>
        <v>2.63</v>
      </c>
      <c r="AK558" s="147">
        <f t="shared" si="287"/>
        <v>2.63</v>
      </c>
      <c r="AL558" s="420">
        <v>0</v>
      </c>
      <c r="AM558" s="431">
        <f t="shared" si="289"/>
        <v>0</v>
      </c>
      <c r="AN558" s="385">
        <v>0</v>
      </c>
      <c r="AO558" s="237">
        <f t="shared" si="288"/>
        <v>0</v>
      </c>
      <c r="AP558" s="96">
        <v>0</v>
      </c>
      <c r="AQ558" s="431">
        <f t="shared" si="272"/>
        <v>0</v>
      </c>
      <c r="AR558" s="420">
        <v>0</v>
      </c>
      <c r="AS558" s="431">
        <f t="shared" si="273"/>
        <v>0</v>
      </c>
      <c r="AT558" s="385">
        <v>0</v>
      </c>
      <c r="AU558" s="431">
        <f t="shared" si="274"/>
        <v>0</v>
      </c>
      <c r="AV558" s="386">
        <v>0</v>
      </c>
      <c r="AW558" s="431">
        <f t="shared" si="275"/>
        <v>0</v>
      </c>
      <c r="AX558" s="386">
        <v>0</v>
      </c>
      <c r="AY558" s="431">
        <f t="shared" si="276"/>
        <v>0</v>
      </c>
      <c r="AZ558" s="386">
        <v>0</v>
      </c>
      <c r="BA558" s="431">
        <f t="shared" si="277"/>
        <v>0</v>
      </c>
      <c r="BB558" s="385">
        <v>0</v>
      </c>
      <c r="BC558" s="431">
        <f t="shared" si="278"/>
        <v>0</v>
      </c>
      <c r="BD558" s="386">
        <v>0</v>
      </c>
      <c r="BE558" s="431">
        <f t="shared" si="279"/>
        <v>0</v>
      </c>
      <c r="BF558" s="386">
        <v>0</v>
      </c>
      <c r="BG558" s="431">
        <f t="shared" si="280"/>
        <v>0</v>
      </c>
      <c r="BH558" s="385">
        <v>0</v>
      </c>
      <c r="BI558" s="445">
        <f t="shared" si="281"/>
        <v>0</v>
      </c>
      <c r="BJ558" s="77" t="s">
        <v>219</v>
      </c>
      <c r="BK558" s="306"/>
      <c r="BL558" s="599"/>
      <c r="BM558" s="306" t="str">
        <f t="shared" si="285"/>
        <v>N00541-xx1</v>
      </c>
    </row>
    <row r="559" spans="1:65" ht="14.25" customHeight="1">
      <c r="A559" s="493" t="s">
        <v>1623</v>
      </c>
      <c r="B559" s="130" t="s">
        <v>1422</v>
      </c>
      <c r="C559" s="544" t="s">
        <v>87</v>
      </c>
      <c r="D559" s="549" t="s">
        <v>161</v>
      </c>
      <c r="E559" s="550" t="s">
        <v>194</v>
      </c>
      <c r="F559" s="970"/>
      <c r="G559" s="214">
        <v>2022</v>
      </c>
      <c r="H559" s="176" t="s">
        <v>1911</v>
      </c>
      <c r="I559" s="176" t="s">
        <v>217</v>
      </c>
      <c r="J559" s="330" t="s">
        <v>196</v>
      </c>
      <c r="K559" s="176" t="s">
        <v>218</v>
      </c>
      <c r="L559" s="176" t="s">
        <v>167</v>
      </c>
      <c r="M559" s="327" t="s">
        <v>1478</v>
      </c>
      <c r="N559" s="55">
        <v>14.42</v>
      </c>
      <c r="O559" s="55">
        <f t="shared" si="282"/>
        <v>14.42</v>
      </c>
      <c r="P559" s="55">
        <f t="shared" si="282"/>
        <v>14.42</v>
      </c>
      <c r="Q559" s="55">
        <f t="shared" si="282"/>
        <v>14.42</v>
      </c>
      <c r="R559" s="55">
        <v>14.42</v>
      </c>
      <c r="S559" s="55">
        <f t="shared" si="286"/>
        <v>14.42</v>
      </c>
      <c r="T559" s="55">
        <f t="shared" si="286"/>
        <v>14.42</v>
      </c>
      <c r="U559" s="55">
        <f t="shared" si="286"/>
        <v>14.42</v>
      </c>
      <c r="V559" s="55">
        <f t="shared" si="286"/>
        <v>14.42</v>
      </c>
      <c r="W559" s="55">
        <f t="shared" si="283"/>
        <v>14.42</v>
      </c>
      <c r="X559" s="55">
        <f t="shared" si="283"/>
        <v>14.42</v>
      </c>
      <c r="Y559" s="55">
        <f t="shared" si="283"/>
        <v>14.42</v>
      </c>
      <c r="Z559" s="147">
        <v>2.63</v>
      </c>
      <c r="AA559" s="147">
        <f t="shared" si="284"/>
        <v>2.63</v>
      </c>
      <c r="AB559" s="147">
        <f t="shared" si="284"/>
        <v>2.63</v>
      </c>
      <c r="AC559" s="147">
        <f t="shared" si="284"/>
        <v>2.63</v>
      </c>
      <c r="AD559" s="147">
        <f t="shared" si="269"/>
        <v>2.63</v>
      </c>
      <c r="AE559" s="147">
        <f t="shared" si="269"/>
        <v>2.63</v>
      </c>
      <c r="AF559" s="147">
        <f t="shared" si="269"/>
        <v>2.63</v>
      </c>
      <c r="AG559" s="147">
        <f t="shared" si="269"/>
        <v>2.63</v>
      </c>
      <c r="AH559" s="147">
        <f t="shared" si="270"/>
        <v>2.63</v>
      </c>
      <c r="AI559" s="147">
        <f t="shared" si="270"/>
        <v>2.63</v>
      </c>
      <c r="AJ559" s="147">
        <f t="shared" si="270"/>
        <v>2.63</v>
      </c>
      <c r="AK559" s="147">
        <f t="shared" si="287"/>
        <v>2.63</v>
      </c>
      <c r="AL559" s="420">
        <v>0</v>
      </c>
      <c r="AM559" s="431">
        <f t="shared" si="289"/>
        <v>0</v>
      </c>
      <c r="AN559" s="385">
        <v>0</v>
      </c>
      <c r="AO559" s="237">
        <f t="shared" si="288"/>
        <v>0</v>
      </c>
      <c r="AP559" s="96">
        <v>0</v>
      </c>
      <c r="AQ559" s="431">
        <f t="shared" si="272"/>
        <v>0</v>
      </c>
      <c r="AR559" s="420">
        <v>0</v>
      </c>
      <c r="AS559" s="431">
        <f t="shared" si="273"/>
        <v>0</v>
      </c>
      <c r="AT559" s="385">
        <v>0</v>
      </c>
      <c r="AU559" s="431">
        <f t="shared" si="274"/>
        <v>0</v>
      </c>
      <c r="AV559" s="386">
        <v>0</v>
      </c>
      <c r="AW559" s="431">
        <f t="shared" si="275"/>
        <v>0</v>
      </c>
      <c r="AX559" s="386">
        <v>0</v>
      </c>
      <c r="AY559" s="431">
        <f t="shared" si="276"/>
        <v>0</v>
      </c>
      <c r="AZ559" s="386">
        <v>0</v>
      </c>
      <c r="BA559" s="431">
        <f t="shared" si="277"/>
        <v>0</v>
      </c>
      <c r="BB559" s="385">
        <v>0</v>
      </c>
      <c r="BC559" s="431">
        <f t="shared" si="278"/>
        <v>0</v>
      </c>
      <c r="BD559" s="386">
        <v>0</v>
      </c>
      <c r="BE559" s="431">
        <f t="shared" si="279"/>
        <v>0</v>
      </c>
      <c r="BF559" s="386">
        <v>0</v>
      </c>
      <c r="BG559" s="431">
        <f t="shared" si="280"/>
        <v>0</v>
      </c>
      <c r="BH559" s="385">
        <v>0</v>
      </c>
      <c r="BI559" s="445">
        <f t="shared" si="281"/>
        <v>0</v>
      </c>
      <c r="BJ559" s="77" t="s">
        <v>1915</v>
      </c>
      <c r="BK559" s="306"/>
      <c r="BL559" s="599"/>
      <c r="BM559" s="306" t="str">
        <f t="shared" si="285"/>
        <v>N00541-KD1</v>
      </c>
    </row>
    <row r="560" spans="1:65" ht="14.25" customHeight="1">
      <c r="A560" s="498" t="s">
        <v>1623</v>
      </c>
      <c r="B560" s="130" t="s">
        <v>1422</v>
      </c>
      <c r="C560" s="544" t="s">
        <v>87</v>
      </c>
      <c r="D560" s="549" t="s">
        <v>161</v>
      </c>
      <c r="E560" s="550" t="s">
        <v>194</v>
      </c>
      <c r="F560" s="970"/>
      <c r="G560" s="214">
        <v>2022</v>
      </c>
      <c r="H560" s="176" t="s">
        <v>1911</v>
      </c>
      <c r="I560" s="176" t="s">
        <v>217</v>
      </c>
      <c r="J560" s="330" t="s">
        <v>196</v>
      </c>
      <c r="K560" s="176" t="s">
        <v>218</v>
      </c>
      <c r="L560" s="176" t="s">
        <v>167</v>
      </c>
      <c r="M560" s="327" t="s">
        <v>1478</v>
      </c>
      <c r="N560" s="55">
        <v>12.25</v>
      </c>
      <c r="O560" s="55">
        <f t="shared" si="282"/>
        <v>12.25</v>
      </c>
      <c r="P560" s="55">
        <f t="shared" si="282"/>
        <v>12.25</v>
      </c>
      <c r="Q560" s="55">
        <f t="shared" si="282"/>
        <v>12.25</v>
      </c>
      <c r="R560" s="55">
        <v>12.25</v>
      </c>
      <c r="S560" s="55">
        <f t="shared" si="286"/>
        <v>12.25</v>
      </c>
      <c r="T560" s="55">
        <f t="shared" si="286"/>
        <v>12.25</v>
      </c>
      <c r="U560" s="55">
        <f t="shared" si="286"/>
        <v>12.25</v>
      </c>
      <c r="V560" s="55">
        <f t="shared" si="286"/>
        <v>12.25</v>
      </c>
      <c r="W560" s="55">
        <f t="shared" si="283"/>
        <v>12.25</v>
      </c>
      <c r="X560" s="55">
        <f t="shared" si="283"/>
        <v>12.25</v>
      </c>
      <c r="Y560" s="55">
        <f t="shared" si="283"/>
        <v>12.25</v>
      </c>
      <c r="Z560" s="147">
        <v>1.36</v>
      </c>
      <c r="AA560" s="147">
        <f t="shared" si="284"/>
        <v>1.36</v>
      </c>
      <c r="AB560" s="147">
        <f t="shared" si="284"/>
        <v>1.36</v>
      </c>
      <c r="AC560" s="147">
        <f t="shared" si="284"/>
        <v>1.36</v>
      </c>
      <c r="AD560" s="147">
        <f t="shared" si="269"/>
        <v>1.36</v>
      </c>
      <c r="AE560" s="147">
        <f t="shared" si="269"/>
        <v>1.36</v>
      </c>
      <c r="AF560" s="147">
        <f t="shared" si="269"/>
        <v>1.36</v>
      </c>
      <c r="AG560" s="147">
        <f t="shared" si="269"/>
        <v>1.36</v>
      </c>
      <c r="AH560" s="147">
        <f t="shared" si="270"/>
        <v>1.36</v>
      </c>
      <c r="AI560" s="147">
        <f t="shared" si="270"/>
        <v>1.36</v>
      </c>
      <c r="AJ560" s="147">
        <f t="shared" si="270"/>
        <v>1.36</v>
      </c>
      <c r="AK560" s="147">
        <f t="shared" si="287"/>
        <v>1.36</v>
      </c>
      <c r="AL560" s="420">
        <v>0</v>
      </c>
      <c r="AM560" s="431">
        <f t="shared" si="289"/>
        <v>0</v>
      </c>
      <c r="AN560" s="385">
        <v>0</v>
      </c>
      <c r="AO560" s="237">
        <f t="shared" si="288"/>
        <v>0</v>
      </c>
      <c r="AP560" s="96">
        <v>0</v>
      </c>
      <c r="AQ560" s="431">
        <f t="shared" si="272"/>
        <v>0</v>
      </c>
      <c r="AR560" s="420">
        <v>0</v>
      </c>
      <c r="AS560" s="431">
        <f t="shared" si="273"/>
        <v>0</v>
      </c>
      <c r="AT560" s="385">
        <v>0</v>
      </c>
      <c r="AU560" s="431">
        <f t="shared" si="274"/>
        <v>0</v>
      </c>
      <c r="AV560" s="386">
        <v>0</v>
      </c>
      <c r="AW560" s="431">
        <f t="shared" si="275"/>
        <v>0</v>
      </c>
      <c r="AX560" s="386">
        <v>0</v>
      </c>
      <c r="AY560" s="431">
        <f t="shared" si="276"/>
        <v>0</v>
      </c>
      <c r="AZ560" s="386">
        <v>0</v>
      </c>
      <c r="BA560" s="431">
        <f t="shared" si="277"/>
        <v>0</v>
      </c>
      <c r="BB560" s="385">
        <v>0</v>
      </c>
      <c r="BC560" s="431">
        <f t="shared" si="278"/>
        <v>0</v>
      </c>
      <c r="BD560" s="386">
        <v>0</v>
      </c>
      <c r="BE560" s="431">
        <f t="shared" si="279"/>
        <v>0</v>
      </c>
      <c r="BF560" s="386">
        <v>0</v>
      </c>
      <c r="BG560" s="431">
        <f t="shared" si="280"/>
        <v>0</v>
      </c>
      <c r="BH560" s="385">
        <v>0</v>
      </c>
      <c r="BI560" s="445">
        <f t="shared" si="281"/>
        <v>0</v>
      </c>
      <c r="BJ560" s="77" t="s">
        <v>529</v>
      </c>
      <c r="BK560" s="306"/>
      <c r="BL560" s="599"/>
      <c r="BM560" s="306" t="str">
        <f t="shared" si="285"/>
        <v>N21809-xx1</v>
      </c>
    </row>
    <row r="561" spans="1:65" ht="14.25" customHeight="1">
      <c r="A561" s="493" t="s">
        <v>1623</v>
      </c>
      <c r="B561" s="130" t="s">
        <v>1422</v>
      </c>
      <c r="C561" s="544" t="s">
        <v>87</v>
      </c>
      <c r="D561" s="549" t="s">
        <v>161</v>
      </c>
      <c r="E561" s="550" t="s">
        <v>194</v>
      </c>
      <c r="F561" s="970"/>
      <c r="G561" s="214">
        <v>2022</v>
      </c>
      <c r="H561" s="176" t="s">
        <v>1911</v>
      </c>
      <c r="I561" s="176" t="s">
        <v>217</v>
      </c>
      <c r="J561" s="330" t="s">
        <v>196</v>
      </c>
      <c r="K561" s="176" t="s">
        <v>218</v>
      </c>
      <c r="L561" s="176" t="s">
        <v>167</v>
      </c>
      <c r="M561" s="327" t="s">
        <v>1478</v>
      </c>
      <c r="N561" s="55">
        <v>13.3</v>
      </c>
      <c r="O561" s="55">
        <f t="shared" si="282"/>
        <v>13.3</v>
      </c>
      <c r="P561" s="55">
        <f t="shared" si="282"/>
        <v>13.3</v>
      </c>
      <c r="Q561" s="55">
        <f t="shared" si="282"/>
        <v>13.3</v>
      </c>
      <c r="R561" s="55">
        <v>13.3</v>
      </c>
      <c r="S561" s="55">
        <f t="shared" si="286"/>
        <v>13.3</v>
      </c>
      <c r="T561" s="55">
        <f t="shared" si="286"/>
        <v>13.3</v>
      </c>
      <c r="U561" s="55">
        <f t="shared" si="286"/>
        <v>13.3</v>
      </c>
      <c r="V561" s="55">
        <f t="shared" si="286"/>
        <v>13.3</v>
      </c>
      <c r="W561" s="55">
        <f t="shared" si="283"/>
        <v>13.3</v>
      </c>
      <c r="X561" s="55">
        <f t="shared" si="283"/>
        <v>13.3</v>
      </c>
      <c r="Y561" s="55">
        <f t="shared" si="283"/>
        <v>13.3</v>
      </c>
      <c r="Z561" s="147">
        <v>1.36</v>
      </c>
      <c r="AA561" s="147">
        <f t="shared" si="284"/>
        <v>1.36</v>
      </c>
      <c r="AB561" s="147">
        <f t="shared" si="284"/>
        <v>1.36</v>
      </c>
      <c r="AC561" s="147">
        <f t="shared" si="284"/>
        <v>1.36</v>
      </c>
      <c r="AD561" s="147">
        <f t="shared" si="269"/>
        <v>1.36</v>
      </c>
      <c r="AE561" s="147">
        <f t="shared" si="269"/>
        <v>1.36</v>
      </c>
      <c r="AF561" s="147">
        <f t="shared" si="269"/>
        <v>1.36</v>
      </c>
      <c r="AG561" s="147">
        <f t="shared" si="269"/>
        <v>1.36</v>
      </c>
      <c r="AH561" s="147">
        <f t="shared" si="270"/>
        <v>1.36</v>
      </c>
      <c r="AI561" s="147">
        <f t="shared" si="270"/>
        <v>1.36</v>
      </c>
      <c r="AJ561" s="147">
        <f t="shared" si="270"/>
        <v>1.36</v>
      </c>
      <c r="AK561" s="147">
        <f t="shared" si="287"/>
        <v>1.36</v>
      </c>
      <c r="AL561" s="420">
        <v>0</v>
      </c>
      <c r="AM561" s="431">
        <f t="shared" si="289"/>
        <v>0</v>
      </c>
      <c r="AN561" s="385">
        <v>0</v>
      </c>
      <c r="AO561" s="237">
        <f t="shared" si="288"/>
        <v>0</v>
      </c>
      <c r="AP561" s="96">
        <v>0</v>
      </c>
      <c r="AQ561" s="431">
        <f t="shared" si="272"/>
        <v>0</v>
      </c>
      <c r="AR561" s="420">
        <v>0</v>
      </c>
      <c r="AS561" s="431">
        <f t="shared" si="273"/>
        <v>0</v>
      </c>
      <c r="AT561" s="385">
        <v>0</v>
      </c>
      <c r="AU561" s="431">
        <f t="shared" si="274"/>
        <v>0</v>
      </c>
      <c r="AV561" s="386">
        <v>0</v>
      </c>
      <c r="AW561" s="431">
        <f t="shared" si="275"/>
        <v>0</v>
      </c>
      <c r="AX561" s="386">
        <v>0</v>
      </c>
      <c r="AY561" s="431">
        <f t="shared" si="276"/>
        <v>0</v>
      </c>
      <c r="AZ561" s="386">
        <v>0</v>
      </c>
      <c r="BA561" s="431">
        <f t="shared" si="277"/>
        <v>0</v>
      </c>
      <c r="BB561" s="385">
        <v>0</v>
      </c>
      <c r="BC561" s="431">
        <f t="shared" si="278"/>
        <v>0</v>
      </c>
      <c r="BD561" s="386">
        <v>0</v>
      </c>
      <c r="BE561" s="431">
        <f t="shared" si="279"/>
        <v>0</v>
      </c>
      <c r="BF561" s="386">
        <v>0</v>
      </c>
      <c r="BG561" s="431">
        <f t="shared" si="280"/>
        <v>0</v>
      </c>
      <c r="BH561" s="385">
        <v>0</v>
      </c>
      <c r="BI561" s="445">
        <f t="shared" si="281"/>
        <v>0</v>
      </c>
      <c r="BJ561" s="77" t="s">
        <v>1916</v>
      </c>
      <c r="BK561" s="306"/>
      <c r="BL561" s="599"/>
      <c r="BM561" s="306" t="str">
        <f t="shared" si="285"/>
        <v>N21809-KD1</v>
      </c>
    </row>
    <row r="562" spans="1:65" ht="14.25" customHeight="1">
      <c r="A562" s="498" t="s">
        <v>1623</v>
      </c>
      <c r="B562" s="130" t="s">
        <v>1422</v>
      </c>
      <c r="C562" s="544" t="s">
        <v>87</v>
      </c>
      <c r="D562" s="549" t="s">
        <v>161</v>
      </c>
      <c r="E562" s="550" t="s">
        <v>194</v>
      </c>
      <c r="F562" s="970"/>
      <c r="G562" s="214">
        <v>2022</v>
      </c>
      <c r="H562" s="176" t="s">
        <v>1911</v>
      </c>
      <c r="I562" s="176" t="s">
        <v>217</v>
      </c>
      <c r="J562" s="330" t="s">
        <v>196</v>
      </c>
      <c r="K562" s="176" t="s">
        <v>218</v>
      </c>
      <c r="L562" s="176" t="s">
        <v>167</v>
      </c>
      <c r="M562" s="327" t="s">
        <v>1478</v>
      </c>
      <c r="N562" s="55">
        <v>12.7</v>
      </c>
      <c r="O562" s="55">
        <f t="shared" si="282"/>
        <v>12.7</v>
      </c>
      <c r="P562" s="55">
        <f t="shared" si="282"/>
        <v>12.7</v>
      </c>
      <c r="Q562" s="55">
        <f t="shared" si="282"/>
        <v>12.7</v>
      </c>
      <c r="R562" s="55">
        <v>12.7</v>
      </c>
      <c r="S562" s="55">
        <f t="shared" si="286"/>
        <v>12.7</v>
      </c>
      <c r="T562" s="55">
        <f t="shared" si="286"/>
        <v>12.7</v>
      </c>
      <c r="U562" s="55">
        <f t="shared" si="286"/>
        <v>12.7</v>
      </c>
      <c r="V562" s="55">
        <f t="shared" si="286"/>
        <v>12.7</v>
      </c>
      <c r="W562" s="55">
        <f t="shared" si="283"/>
        <v>12.7</v>
      </c>
      <c r="X562" s="55">
        <f t="shared" si="283"/>
        <v>12.7</v>
      </c>
      <c r="Y562" s="55">
        <f t="shared" si="283"/>
        <v>12.7</v>
      </c>
      <c r="Z562" s="147">
        <v>1.34</v>
      </c>
      <c r="AA562" s="147">
        <f t="shared" si="284"/>
        <v>1.34</v>
      </c>
      <c r="AB562" s="147">
        <f t="shared" si="284"/>
        <v>1.34</v>
      </c>
      <c r="AC562" s="147">
        <f t="shared" si="284"/>
        <v>1.34</v>
      </c>
      <c r="AD562" s="147">
        <f t="shared" si="269"/>
        <v>1.34</v>
      </c>
      <c r="AE562" s="147">
        <f t="shared" si="269"/>
        <v>1.34</v>
      </c>
      <c r="AF562" s="147">
        <f t="shared" si="269"/>
        <v>1.34</v>
      </c>
      <c r="AG562" s="147">
        <f t="shared" si="269"/>
        <v>1.34</v>
      </c>
      <c r="AH562" s="147">
        <f t="shared" si="270"/>
        <v>1.34</v>
      </c>
      <c r="AI562" s="147">
        <f t="shared" si="270"/>
        <v>1.34</v>
      </c>
      <c r="AJ562" s="147">
        <f t="shared" si="270"/>
        <v>1.34</v>
      </c>
      <c r="AK562" s="147">
        <f t="shared" si="287"/>
        <v>1.34</v>
      </c>
      <c r="AL562" s="420">
        <v>0</v>
      </c>
      <c r="AM562" s="431">
        <f t="shared" si="289"/>
        <v>0</v>
      </c>
      <c r="AN562" s="385">
        <v>0</v>
      </c>
      <c r="AO562" s="237">
        <f t="shared" si="288"/>
        <v>0</v>
      </c>
      <c r="AP562" s="96">
        <v>0</v>
      </c>
      <c r="AQ562" s="431">
        <f t="shared" si="272"/>
        <v>0</v>
      </c>
      <c r="AR562" s="420">
        <v>0</v>
      </c>
      <c r="AS562" s="431">
        <f t="shared" si="273"/>
        <v>0</v>
      </c>
      <c r="AT562" s="385">
        <v>0</v>
      </c>
      <c r="AU562" s="431">
        <f t="shared" si="274"/>
        <v>0</v>
      </c>
      <c r="AV562" s="386">
        <v>0</v>
      </c>
      <c r="AW562" s="431">
        <f t="shared" si="275"/>
        <v>0</v>
      </c>
      <c r="AX562" s="386">
        <v>0</v>
      </c>
      <c r="AY562" s="431">
        <f t="shared" si="276"/>
        <v>0</v>
      </c>
      <c r="AZ562" s="386">
        <v>0</v>
      </c>
      <c r="BA562" s="431">
        <f t="shared" si="277"/>
        <v>0</v>
      </c>
      <c r="BB562" s="385">
        <v>0</v>
      </c>
      <c r="BC562" s="431">
        <f t="shared" si="278"/>
        <v>0</v>
      </c>
      <c r="BD562" s="386">
        <v>0</v>
      </c>
      <c r="BE562" s="431">
        <f t="shared" si="279"/>
        <v>0</v>
      </c>
      <c r="BF562" s="386">
        <v>0</v>
      </c>
      <c r="BG562" s="431">
        <f t="shared" si="280"/>
        <v>0</v>
      </c>
      <c r="BH562" s="385">
        <v>0</v>
      </c>
      <c r="BI562" s="445">
        <f t="shared" si="281"/>
        <v>0</v>
      </c>
      <c r="BJ562" s="77" t="s">
        <v>1912</v>
      </c>
      <c r="BK562" s="306"/>
      <c r="BL562" s="599"/>
      <c r="BM562" s="306" t="str">
        <f t="shared" si="285"/>
        <v>N51138-xx1</v>
      </c>
    </row>
    <row r="563" spans="1:65" ht="14.25" customHeight="1">
      <c r="A563" s="493" t="s">
        <v>1623</v>
      </c>
      <c r="B563" s="130" t="s">
        <v>1422</v>
      </c>
      <c r="C563" s="544" t="s">
        <v>87</v>
      </c>
      <c r="D563" s="549" t="s">
        <v>161</v>
      </c>
      <c r="E563" s="550" t="s">
        <v>194</v>
      </c>
      <c r="F563" s="970"/>
      <c r="G563" s="214">
        <v>2022</v>
      </c>
      <c r="H563" s="176" t="s">
        <v>1911</v>
      </c>
      <c r="I563" s="176" t="s">
        <v>217</v>
      </c>
      <c r="J563" s="330" t="s">
        <v>196</v>
      </c>
      <c r="K563" s="176" t="s">
        <v>218</v>
      </c>
      <c r="L563" s="176" t="s">
        <v>167</v>
      </c>
      <c r="M563" s="327" t="s">
        <v>1478</v>
      </c>
      <c r="N563" s="55">
        <v>13.75</v>
      </c>
      <c r="O563" s="55">
        <f t="shared" si="282"/>
        <v>13.75</v>
      </c>
      <c r="P563" s="55">
        <f t="shared" si="282"/>
        <v>13.75</v>
      </c>
      <c r="Q563" s="55">
        <f t="shared" si="282"/>
        <v>13.75</v>
      </c>
      <c r="R563" s="55">
        <v>13.75</v>
      </c>
      <c r="S563" s="55">
        <f t="shared" si="286"/>
        <v>13.75</v>
      </c>
      <c r="T563" s="55">
        <f t="shared" si="286"/>
        <v>13.75</v>
      </c>
      <c r="U563" s="55">
        <f t="shared" si="286"/>
        <v>13.75</v>
      </c>
      <c r="V563" s="55">
        <f t="shared" si="286"/>
        <v>13.75</v>
      </c>
      <c r="W563" s="55">
        <f t="shared" si="283"/>
        <v>13.75</v>
      </c>
      <c r="X563" s="55">
        <f t="shared" si="283"/>
        <v>13.75</v>
      </c>
      <c r="Y563" s="55">
        <f t="shared" si="283"/>
        <v>13.75</v>
      </c>
      <c r="Z563" s="147">
        <v>1.34</v>
      </c>
      <c r="AA563" s="147">
        <f t="shared" si="284"/>
        <v>1.34</v>
      </c>
      <c r="AB563" s="147">
        <f t="shared" si="284"/>
        <v>1.34</v>
      </c>
      <c r="AC563" s="147">
        <f t="shared" si="284"/>
        <v>1.34</v>
      </c>
      <c r="AD563" s="147">
        <f t="shared" si="269"/>
        <v>1.34</v>
      </c>
      <c r="AE563" s="147">
        <f t="shared" si="269"/>
        <v>1.34</v>
      </c>
      <c r="AF563" s="147">
        <f t="shared" si="269"/>
        <v>1.34</v>
      </c>
      <c r="AG563" s="147">
        <f t="shared" si="269"/>
        <v>1.34</v>
      </c>
      <c r="AH563" s="147">
        <f t="shared" si="270"/>
        <v>1.34</v>
      </c>
      <c r="AI563" s="147">
        <f t="shared" si="270"/>
        <v>1.34</v>
      </c>
      <c r="AJ563" s="147">
        <f t="shared" si="270"/>
        <v>1.34</v>
      </c>
      <c r="AK563" s="147">
        <f t="shared" si="287"/>
        <v>1.34</v>
      </c>
      <c r="AL563" s="420">
        <v>0</v>
      </c>
      <c r="AM563" s="431">
        <f t="shared" si="289"/>
        <v>0</v>
      </c>
      <c r="AN563" s="385">
        <v>0</v>
      </c>
      <c r="AO563" s="237">
        <f t="shared" si="288"/>
        <v>0</v>
      </c>
      <c r="AP563" s="96">
        <v>0</v>
      </c>
      <c r="AQ563" s="431">
        <f t="shared" si="272"/>
        <v>0</v>
      </c>
      <c r="AR563" s="420">
        <v>0</v>
      </c>
      <c r="AS563" s="431">
        <f t="shared" si="273"/>
        <v>0</v>
      </c>
      <c r="AT563" s="385">
        <v>0</v>
      </c>
      <c r="AU563" s="431">
        <f t="shared" si="274"/>
        <v>0</v>
      </c>
      <c r="AV563" s="386">
        <v>0</v>
      </c>
      <c r="AW563" s="431">
        <f t="shared" si="275"/>
        <v>0</v>
      </c>
      <c r="AX563" s="386">
        <v>0</v>
      </c>
      <c r="AY563" s="431">
        <f t="shared" si="276"/>
        <v>0</v>
      </c>
      <c r="AZ563" s="386">
        <v>0</v>
      </c>
      <c r="BA563" s="431">
        <f t="shared" si="277"/>
        <v>0</v>
      </c>
      <c r="BB563" s="385">
        <v>0</v>
      </c>
      <c r="BC563" s="431">
        <f t="shared" si="278"/>
        <v>0</v>
      </c>
      <c r="BD563" s="386">
        <v>0</v>
      </c>
      <c r="BE563" s="431">
        <f t="shared" si="279"/>
        <v>0</v>
      </c>
      <c r="BF563" s="386">
        <v>0</v>
      </c>
      <c r="BG563" s="431">
        <f t="shared" si="280"/>
        <v>0</v>
      </c>
      <c r="BH563" s="385">
        <v>0</v>
      </c>
      <c r="BI563" s="445">
        <f t="shared" si="281"/>
        <v>0</v>
      </c>
      <c r="BJ563" s="77" t="s">
        <v>1919</v>
      </c>
      <c r="BK563" s="306"/>
      <c r="BL563" s="599"/>
      <c r="BM563" s="306" t="str">
        <f t="shared" si="285"/>
        <v>N51138-KD1</v>
      </c>
    </row>
    <row r="564" spans="1:65" ht="14.25" customHeight="1">
      <c r="A564" s="498" t="s">
        <v>1623</v>
      </c>
      <c r="B564" s="130" t="s">
        <v>1422</v>
      </c>
      <c r="C564" s="544" t="s">
        <v>87</v>
      </c>
      <c r="D564" s="549" t="s">
        <v>161</v>
      </c>
      <c r="E564" s="550" t="s">
        <v>194</v>
      </c>
      <c r="F564" s="970"/>
      <c r="G564" s="214">
        <v>2024</v>
      </c>
      <c r="H564" s="176" t="s">
        <v>1911</v>
      </c>
      <c r="I564" s="176" t="s">
        <v>217</v>
      </c>
      <c r="J564" s="330" t="s">
        <v>196</v>
      </c>
      <c r="K564" s="176" t="s">
        <v>218</v>
      </c>
      <c r="L564" s="176" t="s">
        <v>167</v>
      </c>
      <c r="M564" s="327" t="s">
        <v>1478</v>
      </c>
      <c r="N564" s="55">
        <v>13.92</v>
      </c>
      <c r="O564" s="55">
        <f t="shared" si="282"/>
        <v>13.92</v>
      </c>
      <c r="P564" s="55">
        <f t="shared" si="282"/>
        <v>13.92</v>
      </c>
      <c r="Q564" s="904">
        <v>12.3</v>
      </c>
      <c r="R564" s="939">
        <f>12.3+0.7</f>
        <v>13</v>
      </c>
      <c r="S564" s="904">
        <f t="shared" si="286"/>
        <v>13</v>
      </c>
      <c r="T564" s="904">
        <f t="shared" si="286"/>
        <v>13</v>
      </c>
      <c r="U564" s="904">
        <f t="shared" si="286"/>
        <v>13</v>
      </c>
      <c r="V564" s="904">
        <f t="shared" si="286"/>
        <v>13</v>
      </c>
      <c r="W564" s="904">
        <f t="shared" si="283"/>
        <v>13</v>
      </c>
      <c r="X564" s="904">
        <f t="shared" si="283"/>
        <v>13</v>
      </c>
      <c r="Y564" s="904">
        <f t="shared" si="283"/>
        <v>13</v>
      </c>
      <c r="Z564" s="147">
        <v>2.66</v>
      </c>
      <c r="AA564" s="147">
        <f t="shared" si="284"/>
        <v>2.66</v>
      </c>
      <c r="AB564" s="147">
        <f t="shared" si="284"/>
        <v>2.66</v>
      </c>
      <c r="AC564" s="905">
        <v>1.0400000000000009</v>
      </c>
      <c r="AD564" s="905">
        <f t="shared" si="269"/>
        <v>1.0400000000000009</v>
      </c>
      <c r="AE564" s="905">
        <f t="shared" si="269"/>
        <v>1.0400000000000009</v>
      </c>
      <c r="AF564" s="905">
        <f t="shared" si="269"/>
        <v>1.0400000000000009</v>
      </c>
      <c r="AG564" s="905">
        <f t="shared" si="269"/>
        <v>1.0400000000000009</v>
      </c>
      <c r="AH564" s="905">
        <f t="shared" si="270"/>
        <v>1.0400000000000009</v>
      </c>
      <c r="AI564" s="905">
        <f t="shared" si="270"/>
        <v>1.0400000000000009</v>
      </c>
      <c r="AJ564" s="905">
        <f t="shared" si="270"/>
        <v>1.0400000000000009</v>
      </c>
      <c r="AK564" s="905">
        <f t="shared" si="287"/>
        <v>1.0400000000000009</v>
      </c>
      <c r="AL564" s="420">
        <v>0</v>
      </c>
      <c r="AM564" s="431">
        <f t="shared" si="289"/>
        <v>0</v>
      </c>
      <c r="AN564" s="385">
        <v>0</v>
      </c>
      <c r="AO564" s="237">
        <f t="shared" si="288"/>
        <v>0</v>
      </c>
      <c r="AP564" s="96">
        <v>72</v>
      </c>
      <c r="AQ564" s="431">
        <f t="shared" si="272"/>
        <v>191.52</v>
      </c>
      <c r="AR564" s="420">
        <v>0</v>
      </c>
      <c r="AS564" s="431">
        <f t="shared" si="273"/>
        <v>0</v>
      </c>
      <c r="AT564" s="385">
        <v>0</v>
      </c>
      <c r="AU564" s="431">
        <f t="shared" si="274"/>
        <v>0</v>
      </c>
      <c r="AV564" s="386">
        <v>0</v>
      </c>
      <c r="AW564" s="431">
        <f t="shared" si="275"/>
        <v>0</v>
      </c>
      <c r="AX564" s="386">
        <v>0</v>
      </c>
      <c r="AY564" s="431">
        <f t="shared" si="276"/>
        <v>0</v>
      </c>
      <c r="AZ564" s="386">
        <v>0</v>
      </c>
      <c r="BA564" s="431">
        <f t="shared" si="277"/>
        <v>0</v>
      </c>
      <c r="BB564" s="385">
        <v>0</v>
      </c>
      <c r="BC564" s="431">
        <f t="shared" si="278"/>
        <v>0</v>
      </c>
      <c r="BD564" s="386">
        <v>0</v>
      </c>
      <c r="BE564" s="431">
        <f t="shared" si="279"/>
        <v>0</v>
      </c>
      <c r="BF564" s="386">
        <v>0</v>
      </c>
      <c r="BG564" s="431">
        <f t="shared" si="280"/>
        <v>0</v>
      </c>
      <c r="BH564" s="385">
        <v>0</v>
      </c>
      <c r="BI564" s="445">
        <f t="shared" si="281"/>
        <v>0</v>
      </c>
      <c r="BJ564" s="77" t="s">
        <v>1913</v>
      </c>
      <c r="BK564" s="306"/>
      <c r="BL564" s="599"/>
      <c r="BM564" s="306" t="str">
        <f t="shared" si="285"/>
        <v>P09801-xx1</v>
      </c>
    </row>
    <row r="565" spans="1:65" ht="14.25" customHeight="1">
      <c r="A565" s="493" t="s">
        <v>1623</v>
      </c>
      <c r="B565" s="130" t="s">
        <v>1422</v>
      </c>
      <c r="C565" s="544" t="s">
        <v>87</v>
      </c>
      <c r="D565" s="549" t="s">
        <v>161</v>
      </c>
      <c r="E565" s="550" t="s">
        <v>194</v>
      </c>
      <c r="F565" s="970"/>
      <c r="G565" s="214">
        <v>2024</v>
      </c>
      <c r="H565" s="176" t="s">
        <v>1911</v>
      </c>
      <c r="I565" s="176" t="s">
        <v>217</v>
      </c>
      <c r="J565" s="330" t="s">
        <v>196</v>
      </c>
      <c r="K565" s="176" t="s">
        <v>218</v>
      </c>
      <c r="L565" s="176" t="s">
        <v>167</v>
      </c>
      <c r="M565" s="327" t="s">
        <v>1478</v>
      </c>
      <c r="N565" s="55">
        <v>14.97</v>
      </c>
      <c r="O565" s="55">
        <f t="shared" si="282"/>
        <v>14.97</v>
      </c>
      <c r="P565" s="55">
        <f t="shared" si="282"/>
        <v>14.97</v>
      </c>
      <c r="Q565" s="904">
        <v>13.350000000000001</v>
      </c>
      <c r="R565" s="939">
        <f>13.35+0.7</f>
        <v>14.049999999999999</v>
      </c>
      <c r="S565" s="904">
        <f t="shared" si="286"/>
        <v>14.049999999999999</v>
      </c>
      <c r="T565" s="904">
        <f t="shared" si="286"/>
        <v>14.049999999999999</v>
      </c>
      <c r="U565" s="904">
        <f t="shared" si="286"/>
        <v>14.049999999999999</v>
      </c>
      <c r="V565" s="904">
        <f t="shared" si="286"/>
        <v>14.049999999999999</v>
      </c>
      <c r="W565" s="904">
        <f t="shared" si="283"/>
        <v>14.049999999999999</v>
      </c>
      <c r="X565" s="904">
        <f t="shared" si="283"/>
        <v>14.049999999999999</v>
      </c>
      <c r="Y565" s="904">
        <f t="shared" si="283"/>
        <v>14.049999999999999</v>
      </c>
      <c r="Z565" s="147">
        <v>2.66</v>
      </c>
      <c r="AA565" s="147">
        <f t="shared" si="284"/>
        <v>2.66</v>
      </c>
      <c r="AB565" s="147">
        <f t="shared" si="284"/>
        <v>2.66</v>
      </c>
      <c r="AC565" s="905">
        <v>1.0400000000000009</v>
      </c>
      <c r="AD565" s="905">
        <f t="shared" si="284"/>
        <v>1.0400000000000009</v>
      </c>
      <c r="AE565" s="905">
        <f t="shared" si="284"/>
        <v>1.0400000000000009</v>
      </c>
      <c r="AF565" s="905">
        <f t="shared" si="284"/>
        <v>1.0400000000000009</v>
      </c>
      <c r="AG565" s="905">
        <f t="shared" si="284"/>
        <v>1.0400000000000009</v>
      </c>
      <c r="AH565" s="905">
        <f t="shared" si="284"/>
        <v>1.0400000000000009</v>
      </c>
      <c r="AI565" s="905">
        <f t="shared" si="284"/>
        <v>1.0400000000000009</v>
      </c>
      <c r="AJ565" s="905">
        <f t="shared" si="284"/>
        <v>1.0400000000000009</v>
      </c>
      <c r="AK565" s="905">
        <f t="shared" si="287"/>
        <v>1.0400000000000009</v>
      </c>
      <c r="AL565" s="420">
        <v>0</v>
      </c>
      <c r="AM565" s="431">
        <f t="shared" si="289"/>
        <v>0</v>
      </c>
      <c r="AN565" s="385">
        <v>0</v>
      </c>
      <c r="AO565" s="237">
        <f t="shared" ref="AO565:AO591" si="290">AN565*AA565</f>
        <v>0</v>
      </c>
      <c r="AP565" s="96">
        <v>0</v>
      </c>
      <c r="AQ565" s="431">
        <f t="shared" ref="AQ565:AQ628" si="291">AP565*AB565</f>
        <v>0</v>
      </c>
      <c r="AR565" s="420">
        <v>0</v>
      </c>
      <c r="AS565" s="431">
        <f t="shared" ref="AS565:AS628" si="292">AR565*AC565</f>
        <v>0</v>
      </c>
      <c r="AT565" s="385">
        <v>0</v>
      </c>
      <c r="AU565" s="431">
        <f t="shared" ref="AU565:AU628" si="293">AT565*AD565</f>
        <v>0</v>
      </c>
      <c r="AV565" s="386">
        <v>0</v>
      </c>
      <c r="AW565" s="431">
        <f t="shared" ref="AW565:AW628" si="294">AV565*AE565</f>
        <v>0</v>
      </c>
      <c r="AX565" s="386">
        <v>0</v>
      </c>
      <c r="AY565" s="431">
        <f t="shared" ref="AY565:AY628" si="295">AX565*AF565</f>
        <v>0</v>
      </c>
      <c r="AZ565" s="386">
        <v>0</v>
      </c>
      <c r="BA565" s="431">
        <f t="shared" ref="BA565:BA628" si="296">AZ565*AG565</f>
        <v>0</v>
      </c>
      <c r="BB565" s="385">
        <v>0</v>
      </c>
      <c r="BC565" s="431">
        <f t="shared" ref="BC565:BC628" si="297">BB565*AH565</f>
        <v>0</v>
      </c>
      <c r="BD565" s="386">
        <v>0</v>
      </c>
      <c r="BE565" s="431">
        <f t="shared" ref="BE565:BE628" si="298">BD565*AI565</f>
        <v>0</v>
      </c>
      <c r="BF565" s="386">
        <v>0</v>
      </c>
      <c r="BG565" s="431">
        <f t="shared" ref="BG565:BG628" si="299">BF565*AJ565</f>
        <v>0</v>
      </c>
      <c r="BH565" s="385">
        <v>0</v>
      </c>
      <c r="BI565" s="445">
        <f t="shared" ref="BI565:BI628" si="300">BH565*AK565</f>
        <v>0</v>
      </c>
      <c r="BJ565" s="77" t="s">
        <v>1921</v>
      </c>
      <c r="BK565" s="306"/>
      <c r="BL565" s="599"/>
      <c r="BM565" s="306" t="str">
        <f t="shared" si="285"/>
        <v>P09801-KD1</v>
      </c>
    </row>
    <row r="566" spans="1:65" ht="14.25" customHeight="1">
      <c r="A566" s="498" t="s">
        <v>1623</v>
      </c>
      <c r="B566" s="130" t="s">
        <v>1422</v>
      </c>
      <c r="C566" s="544" t="s">
        <v>87</v>
      </c>
      <c r="D566" s="549" t="s">
        <v>161</v>
      </c>
      <c r="E566" s="550" t="s">
        <v>194</v>
      </c>
      <c r="F566" s="970"/>
      <c r="G566" s="214">
        <v>2022</v>
      </c>
      <c r="H566" s="176" t="s">
        <v>1911</v>
      </c>
      <c r="I566" s="176" t="s">
        <v>217</v>
      </c>
      <c r="J566" s="330" t="s">
        <v>196</v>
      </c>
      <c r="K566" s="176" t="s">
        <v>221</v>
      </c>
      <c r="L566" s="176" t="s">
        <v>167</v>
      </c>
      <c r="M566" s="327" t="s">
        <v>1478</v>
      </c>
      <c r="N566" s="55">
        <v>13.57</v>
      </c>
      <c r="O566" s="55">
        <f t="shared" ref="O566:U629" si="301">N566</f>
        <v>13.57</v>
      </c>
      <c r="P566" s="55">
        <f t="shared" si="301"/>
        <v>13.57</v>
      </c>
      <c r="Q566" s="55">
        <f t="shared" si="301"/>
        <v>13.57</v>
      </c>
      <c r="R566" s="55">
        <v>13.57</v>
      </c>
      <c r="S566" s="55">
        <f t="shared" si="286"/>
        <v>13.57</v>
      </c>
      <c r="T566" s="55">
        <f t="shared" si="286"/>
        <v>13.57</v>
      </c>
      <c r="U566" s="55">
        <f t="shared" si="286"/>
        <v>13.57</v>
      </c>
      <c r="V566" s="55">
        <f t="shared" si="286"/>
        <v>13.57</v>
      </c>
      <c r="W566" s="55">
        <f t="shared" ref="W566:Y629" si="302">V566</f>
        <v>13.57</v>
      </c>
      <c r="X566" s="55">
        <f t="shared" si="302"/>
        <v>13.57</v>
      </c>
      <c r="Y566" s="55">
        <f t="shared" si="302"/>
        <v>13.57</v>
      </c>
      <c r="Z566" s="147">
        <v>2.67</v>
      </c>
      <c r="AA566" s="147">
        <f t="shared" ref="AA566:AD630" si="303">Z566</f>
        <v>2.67</v>
      </c>
      <c r="AB566" s="147">
        <f t="shared" si="303"/>
        <v>2.67</v>
      </c>
      <c r="AC566" s="147">
        <f t="shared" si="303"/>
        <v>2.67</v>
      </c>
      <c r="AD566" s="147">
        <f t="shared" si="303"/>
        <v>2.67</v>
      </c>
      <c r="AE566" s="147">
        <f t="shared" ref="AE566:AH629" si="304">AD566</f>
        <v>2.67</v>
      </c>
      <c r="AF566" s="147">
        <f t="shared" si="304"/>
        <v>2.67</v>
      </c>
      <c r="AG566" s="147">
        <f t="shared" si="304"/>
        <v>2.67</v>
      </c>
      <c r="AH566" s="147">
        <f t="shared" si="304"/>
        <v>2.67</v>
      </c>
      <c r="AI566" s="147">
        <f t="shared" ref="AI566:AK629" si="305">AH566</f>
        <v>2.67</v>
      </c>
      <c r="AJ566" s="147">
        <f t="shared" si="305"/>
        <v>2.67</v>
      </c>
      <c r="AK566" s="147">
        <f t="shared" si="287"/>
        <v>2.67</v>
      </c>
      <c r="AL566" s="420">
        <v>0</v>
      </c>
      <c r="AM566" s="431">
        <f t="shared" si="289"/>
        <v>0</v>
      </c>
      <c r="AN566" s="385">
        <v>0</v>
      </c>
      <c r="AO566" s="237">
        <f t="shared" si="290"/>
        <v>0</v>
      </c>
      <c r="AP566" s="96">
        <v>0</v>
      </c>
      <c r="AQ566" s="431">
        <f t="shared" si="291"/>
        <v>0</v>
      </c>
      <c r="AR566" s="420">
        <v>0</v>
      </c>
      <c r="AS566" s="431">
        <f t="shared" si="292"/>
        <v>0</v>
      </c>
      <c r="AT566" s="385">
        <v>0</v>
      </c>
      <c r="AU566" s="431">
        <f t="shared" si="293"/>
        <v>0</v>
      </c>
      <c r="AV566" s="386">
        <v>0</v>
      </c>
      <c r="AW566" s="431">
        <f t="shared" si="294"/>
        <v>0</v>
      </c>
      <c r="AX566" s="386">
        <v>0</v>
      </c>
      <c r="AY566" s="431">
        <f t="shared" si="295"/>
        <v>0</v>
      </c>
      <c r="AZ566" s="386">
        <v>0</v>
      </c>
      <c r="BA566" s="431">
        <f t="shared" si="296"/>
        <v>0</v>
      </c>
      <c r="BB566" s="385">
        <v>0</v>
      </c>
      <c r="BC566" s="431">
        <f t="shared" si="297"/>
        <v>0</v>
      </c>
      <c r="BD566" s="386">
        <v>0</v>
      </c>
      <c r="BE566" s="431">
        <f t="shared" si="298"/>
        <v>0</v>
      </c>
      <c r="BF566" s="386">
        <v>0</v>
      </c>
      <c r="BG566" s="431">
        <f t="shared" si="299"/>
        <v>0</v>
      </c>
      <c r="BH566" s="385">
        <v>0</v>
      </c>
      <c r="BI566" s="445">
        <f t="shared" si="300"/>
        <v>0</v>
      </c>
      <c r="BJ566" s="77" t="s">
        <v>222</v>
      </c>
      <c r="BK566" s="306"/>
      <c r="BL566" s="599"/>
      <c r="BM566" s="306" t="str">
        <f t="shared" ref="BM566:BM629" si="306">BJ566</f>
        <v>N00542-xx1</v>
      </c>
    </row>
    <row r="567" spans="1:65" ht="14.25" customHeight="1">
      <c r="A567" s="493" t="s">
        <v>1623</v>
      </c>
      <c r="B567" s="130" t="s">
        <v>1422</v>
      </c>
      <c r="C567" s="544" t="s">
        <v>87</v>
      </c>
      <c r="D567" s="549" t="s">
        <v>161</v>
      </c>
      <c r="E567" s="550" t="s">
        <v>194</v>
      </c>
      <c r="F567" s="970"/>
      <c r="G567" s="214">
        <v>2022</v>
      </c>
      <c r="H567" s="176" t="s">
        <v>1911</v>
      </c>
      <c r="I567" s="176" t="s">
        <v>217</v>
      </c>
      <c r="J567" s="330" t="s">
        <v>196</v>
      </c>
      <c r="K567" s="176" t="s">
        <v>221</v>
      </c>
      <c r="L567" s="176" t="s">
        <v>167</v>
      </c>
      <c r="M567" s="327" t="s">
        <v>1478</v>
      </c>
      <c r="N567" s="55">
        <v>14.62</v>
      </c>
      <c r="O567" s="55">
        <f t="shared" si="301"/>
        <v>14.62</v>
      </c>
      <c r="P567" s="55">
        <f t="shared" si="301"/>
        <v>14.62</v>
      </c>
      <c r="Q567" s="55">
        <f t="shared" si="301"/>
        <v>14.62</v>
      </c>
      <c r="R567" s="55">
        <v>14.62</v>
      </c>
      <c r="S567" s="55">
        <f t="shared" si="286"/>
        <v>14.62</v>
      </c>
      <c r="T567" s="55">
        <f t="shared" si="286"/>
        <v>14.62</v>
      </c>
      <c r="U567" s="55">
        <f t="shared" si="286"/>
        <v>14.62</v>
      </c>
      <c r="V567" s="55">
        <f t="shared" ref="V567:Y632" si="307">U567</f>
        <v>14.62</v>
      </c>
      <c r="W567" s="55">
        <f t="shared" si="302"/>
        <v>14.62</v>
      </c>
      <c r="X567" s="55">
        <f t="shared" si="302"/>
        <v>14.62</v>
      </c>
      <c r="Y567" s="55">
        <f t="shared" si="302"/>
        <v>14.62</v>
      </c>
      <c r="Z567" s="147">
        <v>2.67</v>
      </c>
      <c r="AA567" s="147">
        <f t="shared" si="303"/>
        <v>2.67</v>
      </c>
      <c r="AB567" s="147">
        <f t="shared" si="303"/>
        <v>2.67</v>
      </c>
      <c r="AC567" s="147">
        <f t="shared" si="303"/>
        <v>2.67</v>
      </c>
      <c r="AD567" s="147">
        <f t="shared" si="303"/>
        <v>2.67</v>
      </c>
      <c r="AE567" s="147">
        <f t="shared" si="304"/>
        <v>2.67</v>
      </c>
      <c r="AF567" s="147">
        <f t="shared" si="304"/>
        <v>2.67</v>
      </c>
      <c r="AG567" s="147">
        <f t="shared" si="304"/>
        <v>2.67</v>
      </c>
      <c r="AH567" s="147">
        <f t="shared" si="304"/>
        <v>2.67</v>
      </c>
      <c r="AI567" s="147">
        <f t="shared" si="305"/>
        <v>2.67</v>
      </c>
      <c r="AJ567" s="147">
        <f t="shared" si="305"/>
        <v>2.67</v>
      </c>
      <c r="AK567" s="147">
        <f t="shared" si="287"/>
        <v>2.67</v>
      </c>
      <c r="AL567" s="420">
        <v>0</v>
      </c>
      <c r="AM567" s="431">
        <f t="shared" si="289"/>
        <v>0</v>
      </c>
      <c r="AN567" s="385">
        <v>0</v>
      </c>
      <c r="AO567" s="237">
        <f t="shared" si="290"/>
        <v>0</v>
      </c>
      <c r="AP567" s="96">
        <v>0</v>
      </c>
      <c r="AQ567" s="431">
        <f t="shared" si="291"/>
        <v>0</v>
      </c>
      <c r="AR567" s="420">
        <v>0</v>
      </c>
      <c r="AS567" s="431">
        <f t="shared" si="292"/>
        <v>0</v>
      </c>
      <c r="AT567" s="385">
        <v>0</v>
      </c>
      <c r="AU567" s="431">
        <f t="shared" si="293"/>
        <v>0</v>
      </c>
      <c r="AV567" s="386">
        <v>0</v>
      </c>
      <c r="AW567" s="431">
        <f t="shared" si="294"/>
        <v>0</v>
      </c>
      <c r="AX567" s="386">
        <v>0</v>
      </c>
      <c r="AY567" s="431">
        <f t="shared" si="295"/>
        <v>0</v>
      </c>
      <c r="AZ567" s="386">
        <v>0</v>
      </c>
      <c r="BA567" s="431">
        <f t="shared" si="296"/>
        <v>0</v>
      </c>
      <c r="BB567" s="385">
        <v>0</v>
      </c>
      <c r="BC567" s="431">
        <f t="shared" si="297"/>
        <v>0</v>
      </c>
      <c r="BD567" s="386">
        <v>0</v>
      </c>
      <c r="BE567" s="431">
        <f t="shared" si="298"/>
        <v>0</v>
      </c>
      <c r="BF567" s="386">
        <v>0</v>
      </c>
      <c r="BG567" s="431">
        <f t="shared" si="299"/>
        <v>0</v>
      </c>
      <c r="BH567" s="385">
        <v>0</v>
      </c>
      <c r="BI567" s="445">
        <f t="shared" si="300"/>
        <v>0</v>
      </c>
      <c r="BJ567" s="77" t="s">
        <v>1917</v>
      </c>
      <c r="BK567" s="306"/>
      <c r="BL567" s="599"/>
      <c r="BM567" s="306" t="str">
        <f t="shared" si="306"/>
        <v>N00542-KD1</v>
      </c>
    </row>
    <row r="568" spans="1:65" ht="14.25" customHeight="1">
      <c r="A568" s="498" t="s">
        <v>1623</v>
      </c>
      <c r="B568" s="130" t="s">
        <v>1422</v>
      </c>
      <c r="C568" s="544" t="s">
        <v>87</v>
      </c>
      <c r="D568" s="549" t="s">
        <v>161</v>
      </c>
      <c r="E568" s="550" t="s">
        <v>194</v>
      </c>
      <c r="F568" s="970"/>
      <c r="G568" s="214">
        <v>2022</v>
      </c>
      <c r="H568" s="176" t="s">
        <v>1911</v>
      </c>
      <c r="I568" s="176" t="s">
        <v>217</v>
      </c>
      <c r="J568" s="330" t="s">
        <v>196</v>
      </c>
      <c r="K568" s="176" t="s">
        <v>221</v>
      </c>
      <c r="L568" s="176" t="s">
        <v>167</v>
      </c>
      <c r="M568" s="327" t="s">
        <v>1478</v>
      </c>
      <c r="N568" s="55">
        <v>13.72</v>
      </c>
      <c r="O568" s="55">
        <f t="shared" si="301"/>
        <v>13.72</v>
      </c>
      <c r="P568" s="55">
        <f t="shared" si="301"/>
        <v>13.72</v>
      </c>
      <c r="Q568" s="55">
        <f t="shared" si="301"/>
        <v>13.72</v>
      </c>
      <c r="R568" s="55">
        <v>13.72</v>
      </c>
      <c r="S568" s="55">
        <f t="shared" ref="S568:U628" si="308">R568</f>
        <v>13.72</v>
      </c>
      <c r="T568" s="55">
        <f t="shared" si="308"/>
        <v>13.72</v>
      </c>
      <c r="U568" s="55">
        <f t="shared" si="308"/>
        <v>13.72</v>
      </c>
      <c r="V568" s="55">
        <f t="shared" si="307"/>
        <v>13.72</v>
      </c>
      <c r="W568" s="55">
        <f t="shared" si="302"/>
        <v>13.72</v>
      </c>
      <c r="X568" s="55">
        <f t="shared" si="302"/>
        <v>13.72</v>
      </c>
      <c r="Y568" s="55">
        <f t="shared" si="302"/>
        <v>13.72</v>
      </c>
      <c r="Z568" s="147">
        <v>2.68</v>
      </c>
      <c r="AA568" s="147">
        <f t="shared" si="303"/>
        <v>2.68</v>
      </c>
      <c r="AB568" s="147">
        <f t="shared" si="303"/>
        <v>2.68</v>
      </c>
      <c r="AC568" s="147">
        <f t="shared" si="303"/>
        <v>2.68</v>
      </c>
      <c r="AD568" s="147">
        <f t="shared" si="303"/>
        <v>2.68</v>
      </c>
      <c r="AE568" s="147">
        <f t="shared" si="304"/>
        <v>2.68</v>
      </c>
      <c r="AF568" s="147">
        <f t="shared" si="304"/>
        <v>2.68</v>
      </c>
      <c r="AG568" s="147">
        <f t="shared" si="304"/>
        <v>2.68</v>
      </c>
      <c r="AH568" s="147">
        <f t="shared" si="304"/>
        <v>2.68</v>
      </c>
      <c r="AI568" s="147">
        <f t="shared" si="305"/>
        <v>2.68</v>
      </c>
      <c r="AJ568" s="147">
        <f t="shared" si="305"/>
        <v>2.68</v>
      </c>
      <c r="AK568" s="147">
        <f t="shared" si="305"/>
        <v>2.68</v>
      </c>
      <c r="AL568" s="420">
        <v>0</v>
      </c>
      <c r="AM568" s="431">
        <f t="shared" si="289"/>
        <v>0</v>
      </c>
      <c r="AN568" s="385">
        <v>0</v>
      </c>
      <c r="AO568" s="237">
        <f t="shared" si="290"/>
        <v>0</v>
      </c>
      <c r="AP568" s="96">
        <v>0</v>
      </c>
      <c r="AQ568" s="431">
        <f t="shared" si="291"/>
        <v>0</v>
      </c>
      <c r="AR568" s="420">
        <v>0</v>
      </c>
      <c r="AS568" s="431">
        <f t="shared" si="292"/>
        <v>0</v>
      </c>
      <c r="AT568" s="385">
        <v>0</v>
      </c>
      <c r="AU568" s="431">
        <f t="shared" si="293"/>
        <v>0</v>
      </c>
      <c r="AV568" s="386">
        <v>0</v>
      </c>
      <c r="AW568" s="431">
        <f t="shared" si="294"/>
        <v>0</v>
      </c>
      <c r="AX568" s="386">
        <v>0</v>
      </c>
      <c r="AY568" s="431">
        <f t="shared" si="295"/>
        <v>0</v>
      </c>
      <c r="AZ568" s="386">
        <v>0</v>
      </c>
      <c r="BA568" s="431">
        <f t="shared" si="296"/>
        <v>0</v>
      </c>
      <c r="BB568" s="385">
        <v>0</v>
      </c>
      <c r="BC568" s="431">
        <f t="shared" si="297"/>
        <v>0</v>
      </c>
      <c r="BD568" s="386">
        <v>0</v>
      </c>
      <c r="BE568" s="431">
        <f t="shared" si="298"/>
        <v>0</v>
      </c>
      <c r="BF568" s="386">
        <v>0</v>
      </c>
      <c r="BG568" s="431">
        <f t="shared" si="299"/>
        <v>0</v>
      </c>
      <c r="BH568" s="385">
        <v>0</v>
      </c>
      <c r="BI568" s="445">
        <f t="shared" si="300"/>
        <v>0</v>
      </c>
      <c r="BJ568" s="77" t="s">
        <v>532</v>
      </c>
      <c r="BK568" s="306"/>
      <c r="BL568" s="599"/>
      <c r="BM568" s="306" t="str">
        <f t="shared" si="306"/>
        <v>N21810-xx1</v>
      </c>
    </row>
    <row r="569" spans="1:65" ht="14.25" customHeight="1">
      <c r="A569" s="493" t="s">
        <v>1623</v>
      </c>
      <c r="B569" s="130" t="s">
        <v>1422</v>
      </c>
      <c r="C569" s="544" t="s">
        <v>87</v>
      </c>
      <c r="D569" s="549" t="s">
        <v>161</v>
      </c>
      <c r="E569" s="550" t="s">
        <v>194</v>
      </c>
      <c r="F569" s="970"/>
      <c r="G569" s="214">
        <v>2022</v>
      </c>
      <c r="H569" s="176" t="s">
        <v>1911</v>
      </c>
      <c r="I569" s="176" t="s">
        <v>217</v>
      </c>
      <c r="J569" s="330" t="s">
        <v>196</v>
      </c>
      <c r="K569" s="176" t="s">
        <v>221</v>
      </c>
      <c r="L569" s="176" t="s">
        <v>167</v>
      </c>
      <c r="M569" s="327" t="s">
        <v>1478</v>
      </c>
      <c r="N569" s="55">
        <v>14.77</v>
      </c>
      <c r="O569" s="55">
        <f t="shared" si="301"/>
        <v>14.77</v>
      </c>
      <c r="P569" s="55">
        <f t="shared" si="301"/>
        <v>14.77</v>
      </c>
      <c r="Q569" s="55">
        <f t="shared" si="301"/>
        <v>14.77</v>
      </c>
      <c r="R569" s="55">
        <v>14.77</v>
      </c>
      <c r="S569" s="55">
        <f t="shared" si="308"/>
        <v>14.77</v>
      </c>
      <c r="T569" s="55">
        <f t="shared" si="308"/>
        <v>14.77</v>
      </c>
      <c r="U569" s="55">
        <f t="shared" si="308"/>
        <v>14.77</v>
      </c>
      <c r="V569" s="55">
        <f t="shared" si="307"/>
        <v>14.77</v>
      </c>
      <c r="W569" s="55">
        <f t="shared" si="302"/>
        <v>14.77</v>
      </c>
      <c r="X569" s="55">
        <f t="shared" si="302"/>
        <v>14.77</v>
      </c>
      <c r="Y569" s="55">
        <f t="shared" si="302"/>
        <v>14.77</v>
      </c>
      <c r="Z569" s="147">
        <v>2.68</v>
      </c>
      <c r="AA569" s="147">
        <f t="shared" si="303"/>
        <v>2.68</v>
      </c>
      <c r="AB569" s="147">
        <f t="shared" si="303"/>
        <v>2.68</v>
      </c>
      <c r="AC569" s="147">
        <f t="shared" si="303"/>
        <v>2.68</v>
      </c>
      <c r="AD569" s="147">
        <f t="shared" si="303"/>
        <v>2.68</v>
      </c>
      <c r="AE569" s="147">
        <f t="shared" si="304"/>
        <v>2.68</v>
      </c>
      <c r="AF569" s="147">
        <f t="shared" si="304"/>
        <v>2.68</v>
      </c>
      <c r="AG569" s="147">
        <f t="shared" si="304"/>
        <v>2.68</v>
      </c>
      <c r="AH569" s="147">
        <f t="shared" si="304"/>
        <v>2.68</v>
      </c>
      <c r="AI569" s="147">
        <f t="shared" si="305"/>
        <v>2.68</v>
      </c>
      <c r="AJ569" s="147">
        <f t="shared" si="305"/>
        <v>2.68</v>
      </c>
      <c r="AK569" s="147">
        <f t="shared" si="305"/>
        <v>2.68</v>
      </c>
      <c r="AL569" s="420">
        <v>0</v>
      </c>
      <c r="AM569" s="431">
        <f t="shared" si="289"/>
        <v>0</v>
      </c>
      <c r="AN569" s="385">
        <v>0</v>
      </c>
      <c r="AO569" s="237">
        <f t="shared" si="290"/>
        <v>0</v>
      </c>
      <c r="AP569" s="96">
        <v>0</v>
      </c>
      <c r="AQ569" s="431">
        <f t="shared" si="291"/>
        <v>0</v>
      </c>
      <c r="AR569" s="420">
        <v>0</v>
      </c>
      <c r="AS569" s="431">
        <f t="shared" si="292"/>
        <v>0</v>
      </c>
      <c r="AT569" s="385">
        <v>0</v>
      </c>
      <c r="AU569" s="431">
        <f t="shared" si="293"/>
        <v>0</v>
      </c>
      <c r="AV569" s="386">
        <v>0</v>
      </c>
      <c r="AW569" s="431">
        <f t="shared" si="294"/>
        <v>0</v>
      </c>
      <c r="AX569" s="386">
        <v>0</v>
      </c>
      <c r="AY569" s="431">
        <f t="shared" si="295"/>
        <v>0</v>
      </c>
      <c r="AZ569" s="386">
        <v>0</v>
      </c>
      <c r="BA569" s="431">
        <f t="shared" si="296"/>
        <v>0</v>
      </c>
      <c r="BB569" s="385">
        <v>0</v>
      </c>
      <c r="BC569" s="431">
        <f t="shared" si="297"/>
        <v>0</v>
      </c>
      <c r="BD569" s="386">
        <v>0</v>
      </c>
      <c r="BE569" s="431">
        <f t="shared" si="298"/>
        <v>0</v>
      </c>
      <c r="BF569" s="386">
        <v>0</v>
      </c>
      <c r="BG569" s="431">
        <f t="shared" si="299"/>
        <v>0</v>
      </c>
      <c r="BH569" s="385">
        <v>0</v>
      </c>
      <c r="BI569" s="445">
        <f t="shared" si="300"/>
        <v>0</v>
      </c>
      <c r="BJ569" s="77" t="s">
        <v>1918</v>
      </c>
      <c r="BK569" s="306"/>
      <c r="BL569" s="599"/>
      <c r="BM569" s="306" t="str">
        <f t="shared" si="306"/>
        <v>N21810-KD1</v>
      </c>
    </row>
    <row r="570" spans="1:65" ht="14.25" customHeight="1">
      <c r="A570" s="498" t="s">
        <v>1623</v>
      </c>
      <c r="B570" s="130" t="s">
        <v>1422</v>
      </c>
      <c r="C570" s="544" t="s">
        <v>87</v>
      </c>
      <c r="D570" s="549" t="s">
        <v>161</v>
      </c>
      <c r="E570" s="550" t="s">
        <v>194</v>
      </c>
      <c r="F570" s="970"/>
      <c r="G570" s="214">
        <v>2022</v>
      </c>
      <c r="H570" s="176" t="s">
        <v>1911</v>
      </c>
      <c r="I570" s="176" t="s">
        <v>217</v>
      </c>
      <c r="J570" s="330" t="s">
        <v>196</v>
      </c>
      <c r="K570" s="176" t="s">
        <v>221</v>
      </c>
      <c r="L570" s="176" t="s">
        <v>167</v>
      </c>
      <c r="M570" s="327" t="s">
        <v>1478</v>
      </c>
      <c r="N570" s="55">
        <v>12.88</v>
      </c>
      <c r="O570" s="55">
        <f t="shared" si="301"/>
        <v>12.88</v>
      </c>
      <c r="P570" s="55">
        <f t="shared" si="301"/>
        <v>12.88</v>
      </c>
      <c r="Q570" s="55">
        <f t="shared" si="301"/>
        <v>12.88</v>
      </c>
      <c r="R570" s="55">
        <v>12.88</v>
      </c>
      <c r="S570" s="55">
        <f t="shared" si="308"/>
        <v>12.88</v>
      </c>
      <c r="T570" s="55">
        <f t="shared" si="308"/>
        <v>12.88</v>
      </c>
      <c r="U570" s="55">
        <f t="shared" si="308"/>
        <v>12.88</v>
      </c>
      <c r="V570" s="55">
        <f t="shared" si="307"/>
        <v>12.88</v>
      </c>
      <c r="W570" s="55">
        <f t="shared" si="302"/>
        <v>12.88</v>
      </c>
      <c r="X570" s="55">
        <f t="shared" si="302"/>
        <v>12.88</v>
      </c>
      <c r="Y570" s="55">
        <f t="shared" si="302"/>
        <v>12.88</v>
      </c>
      <c r="Z570" s="147">
        <v>1.35</v>
      </c>
      <c r="AA570" s="147">
        <f t="shared" si="303"/>
        <v>1.35</v>
      </c>
      <c r="AB570" s="147">
        <f t="shared" si="303"/>
        <v>1.35</v>
      </c>
      <c r="AC570" s="147">
        <f t="shared" si="303"/>
        <v>1.35</v>
      </c>
      <c r="AD570" s="147">
        <f t="shared" si="303"/>
        <v>1.35</v>
      </c>
      <c r="AE570" s="147">
        <f t="shared" si="304"/>
        <v>1.35</v>
      </c>
      <c r="AF570" s="147">
        <f t="shared" si="304"/>
        <v>1.35</v>
      </c>
      <c r="AG570" s="147">
        <f t="shared" si="304"/>
        <v>1.35</v>
      </c>
      <c r="AH570" s="147">
        <f t="shared" si="304"/>
        <v>1.35</v>
      </c>
      <c r="AI570" s="147">
        <f t="shared" si="305"/>
        <v>1.35</v>
      </c>
      <c r="AJ570" s="147">
        <f t="shared" si="305"/>
        <v>1.35</v>
      </c>
      <c r="AK570" s="147">
        <f t="shared" si="305"/>
        <v>1.35</v>
      </c>
      <c r="AL570" s="420">
        <v>0</v>
      </c>
      <c r="AM570" s="431">
        <f t="shared" si="289"/>
        <v>0</v>
      </c>
      <c r="AN570" s="385">
        <v>0</v>
      </c>
      <c r="AO570" s="237">
        <f t="shared" si="290"/>
        <v>0</v>
      </c>
      <c r="AP570" s="96">
        <v>0</v>
      </c>
      <c r="AQ570" s="431">
        <f t="shared" si="291"/>
        <v>0</v>
      </c>
      <c r="AR570" s="420">
        <v>0</v>
      </c>
      <c r="AS570" s="431">
        <f t="shared" si="292"/>
        <v>0</v>
      </c>
      <c r="AT570" s="385">
        <v>0</v>
      </c>
      <c r="AU570" s="431">
        <f t="shared" si="293"/>
        <v>0</v>
      </c>
      <c r="AV570" s="386">
        <v>0</v>
      </c>
      <c r="AW570" s="431">
        <f t="shared" si="294"/>
        <v>0</v>
      </c>
      <c r="AX570" s="386">
        <v>0</v>
      </c>
      <c r="AY570" s="431">
        <f t="shared" si="295"/>
        <v>0</v>
      </c>
      <c r="AZ570" s="386">
        <v>0</v>
      </c>
      <c r="BA570" s="431">
        <f t="shared" si="296"/>
        <v>0</v>
      </c>
      <c r="BB570" s="385">
        <v>0</v>
      </c>
      <c r="BC570" s="431">
        <f t="shared" si="297"/>
        <v>0</v>
      </c>
      <c r="BD570" s="386">
        <v>0</v>
      </c>
      <c r="BE570" s="431">
        <f t="shared" si="298"/>
        <v>0</v>
      </c>
      <c r="BF570" s="386">
        <v>0</v>
      </c>
      <c r="BG570" s="431">
        <f t="shared" si="299"/>
        <v>0</v>
      </c>
      <c r="BH570" s="385">
        <v>0</v>
      </c>
      <c r="BI570" s="445">
        <f t="shared" si="300"/>
        <v>0</v>
      </c>
      <c r="BJ570" s="77" t="s">
        <v>533</v>
      </c>
      <c r="BK570" s="306"/>
      <c r="BL570" s="599"/>
      <c r="BM570" s="306" t="str">
        <f t="shared" si="306"/>
        <v>N51137-xx1</v>
      </c>
    </row>
    <row r="571" spans="1:65" ht="14.25" customHeight="1">
      <c r="A571" s="493" t="s">
        <v>1623</v>
      </c>
      <c r="B571" s="130" t="s">
        <v>1422</v>
      </c>
      <c r="C571" s="544" t="s">
        <v>87</v>
      </c>
      <c r="D571" s="549" t="s">
        <v>161</v>
      </c>
      <c r="E571" s="550" t="s">
        <v>194</v>
      </c>
      <c r="F571" s="970"/>
      <c r="G571" s="214">
        <v>2022</v>
      </c>
      <c r="H571" s="176" t="s">
        <v>1911</v>
      </c>
      <c r="I571" s="176" t="s">
        <v>217</v>
      </c>
      <c r="J571" s="330" t="s">
        <v>196</v>
      </c>
      <c r="K571" s="176" t="s">
        <v>221</v>
      </c>
      <c r="L571" s="176" t="s">
        <v>167</v>
      </c>
      <c r="M571" s="327" t="s">
        <v>1478</v>
      </c>
      <c r="N571" s="55">
        <v>13.93</v>
      </c>
      <c r="O571" s="55">
        <f t="shared" si="301"/>
        <v>13.93</v>
      </c>
      <c r="P571" s="55">
        <f t="shared" si="301"/>
        <v>13.93</v>
      </c>
      <c r="Q571" s="55">
        <f t="shared" si="301"/>
        <v>13.93</v>
      </c>
      <c r="R571" s="55">
        <v>13.93</v>
      </c>
      <c r="S571" s="55">
        <f t="shared" si="308"/>
        <v>13.93</v>
      </c>
      <c r="T571" s="55">
        <f t="shared" si="308"/>
        <v>13.93</v>
      </c>
      <c r="U571" s="55">
        <f t="shared" si="308"/>
        <v>13.93</v>
      </c>
      <c r="V571" s="55">
        <f t="shared" si="307"/>
        <v>13.93</v>
      </c>
      <c r="W571" s="55">
        <f t="shared" si="302"/>
        <v>13.93</v>
      </c>
      <c r="X571" s="55">
        <f t="shared" si="302"/>
        <v>13.93</v>
      </c>
      <c r="Y571" s="55">
        <f t="shared" si="302"/>
        <v>13.93</v>
      </c>
      <c r="Z571" s="147">
        <v>1.35</v>
      </c>
      <c r="AA571" s="147">
        <f t="shared" si="303"/>
        <v>1.35</v>
      </c>
      <c r="AB571" s="147">
        <f t="shared" si="303"/>
        <v>1.35</v>
      </c>
      <c r="AC571" s="147">
        <f t="shared" si="303"/>
        <v>1.35</v>
      </c>
      <c r="AD571" s="147">
        <f t="shared" si="303"/>
        <v>1.35</v>
      </c>
      <c r="AE571" s="147">
        <f t="shared" si="304"/>
        <v>1.35</v>
      </c>
      <c r="AF571" s="147">
        <f t="shared" si="304"/>
        <v>1.35</v>
      </c>
      <c r="AG571" s="147">
        <f t="shared" si="304"/>
        <v>1.35</v>
      </c>
      <c r="AH571" s="147">
        <f t="shared" si="304"/>
        <v>1.35</v>
      </c>
      <c r="AI571" s="147">
        <f t="shared" si="305"/>
        <v>1.35</v>
      </c>
      <c r="AJ571" s="147">
        <f t="shared" si="305"/>
        <v>1.35</v>
      </c>
      <c r="AK571" s="147">
        <f t="shared" si="305"/>
        <v>1.35</v>
      </c>
      <c r="AL571" s="420">
        <v>0</v>
      </c>
      <c r="AM571" s="431">
        <f t="shared" si="289"/>
        <v>0</v>
      </c>
      <c r="AN571" s="385">
        <v>0</v>
      </c>
      <c r="AO571" s="237">
        <f t="shared" si="290"/>
        <v>0</v>
      </c>
      <c r="AP571" s="96">
        <v>0</v>
      </c>
      <c r="AQ571" s="431">
        <f t="shared" si="291"/>
        <v>0</v>
      </c>
      <c r="AR571" s="420">
        <v>0</v>
      </c>
      <c r="AS571" s="431">
        <f t="shared" si="292"/>
        <v>0</v>
      </c>
      <c r="AT571" s="385">
        <v>0</v>
      </c>
      <c r="AU571" s="431">
        <f t="shared" si="293"/>
        <v>0</v>
      </c>
      <c r="AV571" s="386">
        <v>0</v>
      </c>
      <c r="AW571" s="431">
        <f t="shared" si="294"/>
        <v>0</v>
      </c>
      <c r="AX571" s="386">
        <v>0</v>
      </c>
      <c r="AY571" s="431">
        <f t="shared" si="295"/>
        <v>0</v>
      </c>
      <c r="AZ571" s="386">
        <v>0</v>
      </c>
      <c r="BA571" s="431">
        <f t="shared" si="296"/>
        <v>0</v>
      </c>
      <c r="BB571" s="385">
        <v>0</v>
      </c>
      <c r="BC571" s="431">
        <f t="shared" si="297"/>
        <v>0</v>
      </c>
      <c r="BD571" s="386">
        <v>0</v>
      </c>
      <c r="BE571" s="431">
        <f t="shared" si="298"/>
        <v>0</v>
      </c>
      <c r="BF571" s="386">
        <v>0</v>
      </c>
      <c r="BG571" s="431">
        <f t="shared" si="299"/>
        <v>0</v>
      </c>
      <c r="BH571" s="385">
        <v>0</v>
      </c>
      <c r="BI571" s="445">
        <f t="shared" si="300"/>
        <v>0</v>
      </c>
      <c r="BJ571" s="77" t="s">
        <v>1922</v>
      </c>
      <c r="BK571" s="306"/>
      <c r="BL571" s="599"/>
      <c r="BM571" s="306" t="str">
        <f t="shared" si="306"/>
        <v>N51137-KD1</v>
      </c>
    </row>
    <row r="572" spans="1:65" ht="14.25" customHeight="1">
      <c r="A572" s="498" t="s">
        <v>1623</v>
      </c>
      <c r="B572" s="130" t="s">
        <v>1422</v>
      </c>
      <c r="C572" s="544" t="s">
        <v>87</v>
      </c>
      <c r="D572" s="549" t="s">
        <v>161</v>
      </c>
      <c r="E572" s="550" t="s">
        <v>194</v>
      </c>
      <c r="F572" s="970"/>
      <c r="G572" s="214">
        <v>2024</v>
      </c>
      <c r="H572" s="176" t="s">
        <v>1911</v>
      </c>
      <c r="I572" s="176" t="s">
        <v>217</v>
      </c>
      <c r="J572" s="330" t="s">
        <v>196</v>
      </c>
      <c r="K572" s="176" t="s">
        <v>221</v>
      </c>
      <c r="L572" s="176" t="s">
        <v>167</v>
      </c>
      <c r="M572" s="327" t="s">
        <v>1478</v>
      </c>
      <c r="N572" s="55">
        <v>14.12</v>
      </c>
      <c r="O572" s="55">
        <f t="shared" si="301"/>
        <v>14.12</v>
      </c>
      <c r="P572" s="55">
        <f t="shared" si="301"/>
        <v>14.12</v>
      </c>
      <c r="Q572" s="904">
        <v>12.45</v>
      </c>
      <c r="R572" s="939">
        <f>12.45+0.7</f>
        <v>13.149999999999999</v>
      </c>
      <c r="S572" s="904">
        <f t="shared" si="308"/>
        <v>13.149999999999999</v>
      </c>
      <c r="T572" s="904">
        <f t="shared" si="308"/>
        <v>13.149999999999999</v>
      </c>
      <c r="U572" s="904">
        <f t="shared" si="308"/>
        <v>13.149999999999999</v>
      </c>
      <c r="V572" s="904">
        <f t="shared" si="307"/>
        <v>13.149999999999999</v>
      </c>
      <c r="W572" s="904">
        <f t="shared" si="302"/>
        <v>13.149999999999999</v>
      </c>
      <c r="X572" s="904">
        <f t="shared" si="302"/>
        <v>13.149999999999999</v>
      </c>
      <c r="Y572" s="904">
        <f t="shared" si="302"/>
        <v>13.149999999999999</v>
      </c>
      <c r="Z572" s="147">
        <v>2.69</v>
      </c>
      <c r="AA572" s="147">
        <f t="shared" si="303"/>
        <v>2.69</v>
      </c>
      <c r="AB572" s="147">
        <f t="shared" si="303"/>
        <v>2.69</v>
      </c>
      <c r="AC572" s="905">
        <v>1.0200000000000014</v>
      </c>
      <c r="AD572" s="905">
        <f t="shared" si="303"/>
        <v>1.0200000000000014</v>
      </c>
      <c r="AE572" s="905">
        <f t="shared" si="304"/>
        <v>1.0200000000000014</v>
      </c>
      <c r="AF572" s="905">
        <f t="shared" si="304"/>
        <v>1.0200000000000014</v>
      </c>
      <c r="AG572" s="905">
        <f t="shared" si="304"/>
        <v>1.0200000000000014</v>
      </c>
      <c r="AH572" s="905">
        <f t="shared" si="304"/>
        <v>1.0200000000000014</v>
      </c>
      <c r="AI572" s="905">
        <f t="shared" si="305"/>
        <v>1.0200000000000014</v>
      </c>
      <c r="AJ572" s="905">
        <f t="shared" si="305"/>
        <v>1.0200000000000014</v>
      </c>
      <c r="AK572" s="905">
        <f t="shared" si="305"/>
        <v>1.0200000000000014</v>
      </c>
      <c r="AL572" s="420">
        <v>0</v>
      </c>
      <c r="AM572" s="431">
        <f t="shared" si="289"/>
        <v>0</v>
      </c>
      <c r="AN572" s="385">
        <v>0</v>
      </c>
      <c r="AO572" s="237">
        <f t="shared" si="290"/>
        <v>0</v>
      </c>
      <c r="AP572" s="96">
        <v>0</v>
      </c>
      <c r="AQ572" s="431">
        <f t="shared" si="291"/>
        <v>0</v>
      </c>
      <c r="AR572" s="420">
        <v>0</v>
      </c>
      <c r="AS572" s="431">
        <f t="shared" si="292"/>
        <v>0</v>
      </c>
      <c r="AT572" s="385">
        <v>0</v>
      </c>
      <c r="AU572" s="431">
        <f t="shared" si="293"/>
        <v>0</v>
      </c>
      <c r="AV572" s="386">
        <v>0</v>
      </c>
      <c r="AW572" s="431">
        <f t="shared" si="294"/>
        <v>0</v>
      </c>
      <c r="AX572" s="386">
        <v>0</v>
      </c>
      <c r="AY572" s="431">
        <f t="shared" si="295"/>
        <v>0</v>
      </c>
      <c r="AZ572" s="386">
        <v>0</v>
      </c>
      <c r="BA572" s="431">
        <f t="shared" si="296"/>
        <v>0</v>
      </c>
      <c r="BB572" s="385">
        <v>0</v>
      </c>
      <c r="BC572" s="431">
        <f t="shared" si="297"/>
        <v>0</v>
      </c>
      <c r="BD572" s="386">
        <v>0</v>
      </c>
      <c r="BE572" s="431">
        <f t="shared" si="298"/>
        <v>0</v>
      </c>
      <c r="BF572" s="386">
        <v>0</v>
      </c>
      <c r="BG572" s="431">
        <f t="shared" si="299"/>
        <v>0</v>
      </c>
      <c r="BH572" s="385">
        <v>0</v>
      </c>
      <c r="BI572" s="445">
        <f t="shared" si="300"/>
        <v>0</v>
      </c>
      <c r="BJ572" s="77" t="s">
        <v>1914</v>
      </c>
      <c r="BK572" s="306"/>
      <c r="BL572" s="599"/>
      <c r="BM572" s="306" t="str">
        <f t="shared" si="306"/>
        <v>P09802-xx1</v>
      </c>
    </row>
    <row r="573" spans="1:65" ht="14.25" customHeight="1">
      <c r="A573" s="493" t="s">
        <v>1623</v>
      </c>
      <c r="B573" s="130" t="s">
        <v>1422</v>
      </c>
      <c r="C573" s="544" t="s">
        <v>87</v>
      </c>
      <c r="D573" s="549" t="s">
        <v>161</v>
      </c>
      <c r="E573" s="550" t="s">
        <v>194</v>
      </c>
      <c r="F573" s="970"/>
      <c r="G573" s="214">
        <v>2024</v>
      </c>
      <c r="H573" s="176" t="s">
        <v>1911</v>
      </c>
      <c r="I573" s="176" t="s">
        <v>217</v>
      </c>
      <c r="J573" s="330" t="s">
        <v>196</v>
      </c>
      <c r="K573" s="176" t="s">
        <v>221</v>
      </c>
      <c r="L573" s="176" t="s">
        <v>167</v>
      </c>
      <c r="M573" s="327" t="s">
        <v>1478</v>
      </c>
      <c r="N573" s="55">
        <v>15.17</v>
      </c>
      <c r="O573" s="55">
        <f t="shared" si="301"/>
        <v>15.17</v>
      </c>
      <c r="P573" s="55">
        <f t="shared" si="301"/>
        <v>15.17</v>
      </c>
      <c r="Q573" s="904">
        <v>13.5</v>
      </c>
      <c r="R573" s="939">
        <f>13.5+0.7</f>
        <v>14.2</v>
      </c>
      <c r="S573" s="904">
        <f t="shared" si="308"/>
        <v>14.2</v>
      </c>
      <c r="T573" s="904">
        <f t="shared" si="308"/>
        <v>14.2</v>
      </c>
      <c r="U573" s="904">
        <f t="shared" si="308"/>
        <v>14.2</v>
      </c>
      <c r="V573" s="904">
        <f t="shared" si="307"/>
        <v>14.2</v>
      </c>
      <c r="W573" s="904">
        <f t="shared" si="302"/>
        <v>14.2</v>
      </c>
      <c r="X573" s="904">
        <f t="shared" si="302"/>
        <v>14.2</v>
      </c>
      <c r="Y573" s="904">
        <f t="shared" si="302"/>
        <v>14.2</v>
      </c>
      <c r="Z573" s="147">
        <v>2.69</v>
      </c>
      <c r="AA573" s="147">
        <f t="shared" si="303"/>
        <v>2.69</v>
      </c>
      <c r="AB573" s="147">
        <f t="shared" si="303"/>
        <v>2.69</v>
      </c>
      <c r="AC573" s="905">
        <v>1.0199999999999996</v>
      </c>
      <c r="AD573" s="905">
        <f t="shared" si="303"/>
        <v>1.0199999999999996</v>
      </c>
      <c r="AE573" s="905">
        <f t="shared" si="304"/>
        <v>1.0199999999999996</v>
      </c>
      <c r="AF573" s="905">
        <f t="shared" si="304"/>
        <v>1.0199999999999996</v>
      </c>
      <c r="AG573" s="905">
        <f t="shared" si="304"/>
        <v>1.0199999999999996</v>
      </c>
      <c r="AH573" s="905">
        <f t="shared" si="304"/>
        <v>1.0199999999999996</v>
      </c>
      <c r="AI573" s="905">
        <f t="shared" si="305"/>
        <v>1.0199999999999996</v>
      </c>
      <c r="AJ573" s="905">
        <f t="shared" si="305"/>
        <v>1.0199999999999996</v>
      </c>
      <c r="AK573" s="905">
        <f t="shared" si="305"/>
        <v>1.0199999999999996</v>
      </c>
      <c r="AL573" s="420">
        <v>0</v>
      </c>
      <c r="AM573" s="431">
        <f t="shared" si="289"/>
        <v>0</v>
      </c>
      <c r="AN573" s="385">
        <v>0</v>
      </c>
      <c r="AO573" s="237">
        <f t="shared" si="290"/>
        <v>0</v>
      </c>
      <c r="AP573" s="96">
        <v>0</v>
      </c>
      <c r="AQ573" s="431">
        <f t="shared" si="291"/>
        <v>0</v>
      </c>
      <c r="AR573" s="420">
        <v>0</v>
      </c>
      <c r="AS573" s="431">
        <f t="shared" si="292"/>
        <v>0</v>
      </c>
      <c r="AT573" s="385">
        <v>0</v>
      </c>
      <c r="AU573" s="431">
        <f t="shared" si="293"/>
        <v>0</v>
      </c>
      <c r="AV573" s="386">
        <v>0</v>
      </c>
      <c r="AW573" s="431">
        <f t="shared" si="294"/>
        <v>0</v>
      </c>
      <c r="AX573" s="386">
        <v>0</v>
      </c>
      <c r="AY573" s="431">
        <f t="shared" si="295"/>
        <v>0</v>
      </c>
      <c r="AZ573" s="386">
        <v>0</v>
      </c>
      <c r="BA573" s="431">
        <f t="shared" si="296"/>
        <v>0</v>
      </c>
      <c r="BB573" s="385">
        <v>0</v>
      </c>
      <c r="BC573" s="431">
        <f t="shared" si="297"/>
        <v>0</v>
      </c>
      <c r="BD573" s="386">
        <v>0</v>
      </c>
      <c r="BE573" s="431">
        <f t="shared" si="298"/>
        <v>0</v>
      </c>
      <c r="BF573" s="386">
        <v>0</v>
      </c>
      <c r="BG573" s="431">
        <f t="shared" si="299"/>
        <v>0</v>
      </c>
      <c r="BH573" s="385">
        <v>0</v>
      </c>
      <c r="BI573" s="445">
        <f t="shared" si="300"/>
        <v>0</v>
      </c>
      <c r="BJ573" s="77" t="s">
        <v>1924</v>
      </c>
      <c r="BK573" s="306"/>
      <c r="BL573" s="599"/>
      <c r="BM573" s="306" t="str">
        <f t="shared" si="306"/>
        <v>P09802-KD1</v>
      </c>
    </row>
    <row r="574" spans="1:65" ht="14.25" customHeight="1">
      <c r="A574" s="498" t="s">
        <v>1623</v>
      </c>
      <c r="B574" s="130" t="s">
        <v>1422</v>
      </c>
      <c r="C574" s="544" t="s">
        <v>87</v>
      </c>
      <c r="D574" s="549" t="s">
        <v>161</v>
      </c>
      <c r="E574" s="550" t="s">
        <v>194</v>
      </c>
      <c r="F574" s="970"/>
      <c r="G574" s="214">
        <v>2021</v>
      </c>
      <c r="H574" s="176" t="s">
        <v>1911</v>
      </c>
      <c r="I574" s="176" t="s">
        <v>204</v>
      </c>
      <c r="J574" s="330" t="s">
        <v>196</v>
      </c>
      <c r="K574" s="176" t="s">
        <v>218</v>
      </c>
      <c r="L574" s="176" t="s">
        <v>1221</v>
      </c>
      <c r="M574" s="327" t="s">
        <v>1461</v>
      </c>
      <c r="N574" s="55">
        <v>1.68</v>
      </c>
      <c r="O574" s="55">
        <f t="shared" si="301"/>
        <v>1.68</v>
      </c>
      <c r="P574" s="55">
        <f t="shared" si="301"/>
        <v>1.68</v>
      </c>
      <c r="Q574" s="55">
        <f t="shared" si="301"/>
        <v>1.68</v>
      </c>
      <c r="R574" s="55">
        <v>1.68</v>
      </c>
      <c r="S574" s="55">
        <f t="shared" si="308"/>
        <v>1.68</v>
      </c>
      <c r="T574" s="55">
        <f t="shared" si="308"/>
        <v>1.68</v>
      </c>
      <c r="U574" s="55">
        <f t="shared" si="308"/>
        <v>1.68</v>
      </c>
      <c r="V574" s="55">
        <f t="shared" si="307"/>
        <v>1.68</v>
      </c>
      <c r="W574" s="55">
        <f t="shared" si="302"/>
        <v>1.68</v>
      </c>
      <c r="X574" s="55">
        <f t="shared" si="302"/>
        <v>1.68</v>
      </c>
      <c r="Y574" s="55">
        <f t="shared" si="302"/>
        <v>1.68</v>
      </c>
      <c r="Z574" s="147">
        <v>0.13</v>
      </c>
      <c r="AA574" s="147">
        <f t="shared" si="303"/>
        <v>0.13</v>
      </c>
      <c r="AB574" s="147">
        <f t="shared" si="303"/>
        <v>0.13</v>
      </c>
      <c r="AC574" s="147">
        <f t="shared" si="303"/>
        <v>0.13</v>
      </c>
      <c r="AD574" s="147">
        <f t="shared" si="303"/>
        <v>0.13</v>
      </c>
      <c r="AE574" s="147">
        <f t="shared" si="304"/>
        <v>0.13</v>
      </c>
      <c r="AF574" s="147">
        <f t="shared" si="304"/>
        <v>0.13</v>
      </c>
      <c r="AG574" s="147">
        <f t="shared" si="304"/>
        <v>0.13</v>
      </c>
      <c r="AH574" s="147">
        <f t="shared" si="304"/>
        <v>0.13</v>
      </c>
      <c r="AI574" s="147">
        <f t="shared" si="305"/>
        <v>0.13</v>
      </c>
      <c r="AJ574" s="147">
        <f t="shared" si="305"/>
        <v>0.13</v>
      </c>
      <c r="AK574" s="147">
        <f t="shared" si="305"/>
        <v>0.13</v>
      </c>
      <c r="AL574" s="420">
        <v>0</v>
      </c>
      <c r="AM574" s="431">
        <f t="shared" si="289"/>
        <v>0</v>
      </c>
      <c r="AN574" s="385">
        <v>0</v>
      </c>
      <c r="AO574" s="237">
        <f t="shared" si="290"/>
        <v>0</v>
      </c>
      <c r="AP574" s="96">
        <v>0</v>
      </c>
      <c r="AQ574" s="431">
        <f t="shared" si="291"/>
        <v>0</v>
      </c>
      <c r="AR574" s="420">
        <v>0</v>
      </c>
      <c r="AS574" s="431">
        <f t="shared" si="292"/>
        <v>0</v>
      </c>
      <c r="AT574" s="385">
        <v>1200</v>
      </c>
      <c r="AU574" s="431">
        <f t="shared" si="293"/>
        <v>156</v>
      </c>
      <c r="AV574" s="386">
        <v>0</v>
      </c>
      <c r="AW574" s="431">
        <f t="shared" si="294"/>
        <v>0</v>
      </c>
      <c r="AX574" s="386">
        <v>0</v>
      </c>
      <c r="AY574" s="431">
        <f t="shared" si="295"/>
        <v>0</v>
      </c>
      <c r="AZ574" s="386">
        <v>0</v>
      </c>
      <c r="BA574" s="431">
        <f t="shared" si="296"/>
        <v>0</v>
      </c>
      <c r="BB574" s="385">
        <v>0</v>
      </c>
      <c r="BC574" s="431">
        <f t="shared" si="297"/>
        <v>0</v>
      </c>
      <c r="BD574" s="386">
        <v>0</v>
      </c>
      <c r="BE574" s="431">
        <f t="shared" si="298"/>
        <v>0</v>
      </c>
      <c r="BF574" s="386">
        <v>0</v>
      </c>
      <c r="BG574" s="431">
        <f t="shared" si="299"/>
        <v>0</v>
      </c>
      <c r="BH574" s="385">
        <v>0</v>
      </c>
      <c r="BI574" s="445">
        <f t="shared" si="300"/>
        <v>0</v>
      </c>
      <c r="BJ574" s="77" t="s">
        <v>1929</v>
      </c>
      <c r="BK574" s="306"/>
      <c r="BL574" s="599"/>
      <c r="BM574" s="306" t="str">
        <f t="shared" si="306"/>
        <v>N51148-xx1</v>
      </c>
    </row>
    <row r="575" spans="1:65" ht="14.25" customHeight="1">
      <c r="A575" s="493" t="s">
        <v>1623</v>
      </c>
      <c r="B575" s="130" t="s">
        <v>1422</v>
      </c>
      <c r="C575" s="544" t="s">
        <v>87</v>
      </c>
      <c r="D575" s="549" t="s">
        <v>161</v>
      </c>
      <c r="E575" s="550" t="s">
        <v>194</v>
      </c>
      <c r="F575" s="970"/>
      <c r="G575" s="214">
        <v>2024</v>
      </c>
      <c r="H575" s="176" t="s">
        <v>1911</v>
      </c>
      <c r="I575" s="176" t="s">
        <v>204</v>
      </c>
      <c r="J575" s="330" t="s">
        <v>196</v>
      </c>
      <c r="K575" s="176" t="s">
        <v>218</v>
      </c>
      <c r="L575" s="176" t="s">
        <v>1221</v>
      </c>
      <c r="M575" s="327" t="s">
        <v>1461</v>
      </c>
      <c r="N575" s="55">
        <v>1.6</v>
      </c>
      <c r="O575" s="55">
        <f t="shared" si="301"/>
        <v>1.6</v>
      </c>
      <c r="P575" s="55">
        <f t="shared" si="301"/>
        <v>1.6</v>
      </c>
      <c r="Q575" s="55">
        <f t="shared" si="301"/>
        <v>1.6</v>
      </c>
      <c r="R575" s="55">
        <v>1.6</v>
      </c>
      <c r="S575" s="55">
        <f t="shared" si="308"/>
        <v>1.6</v>
      </c>
      <c r="T575" s="55">
        <f t="shared" si="308"/>
        <v>1.6</v>
      </c>
      <c r="U575" s="55">
        <f t="shared" si="308"/>
        <v>1.6</v>
      </c>
      <c r="V575" s="55">
        <f t="shared" si="307"/>
        <v>1.6</v>
      </c>
      <c r="W575" s="55">
        <f t="shared" si="302"/>
        <v>1.6</v>
      </c>
      <c r="X575" s="55">
        <f t="shared" si="302"/>
        <v>1.6</v>
      </c>
      <c r="Y575" s="55">
        <f t="shared" si="302"/>
        <v>1.6</v>
      </c>
      <c r="Z575" s="147">
        <v>0.17</v>
      </c>
      <c r="AA575" s="147">
        <f t="shared" si="303"/>
        <v>0.17</v>
      </c>
      <c r="AB575" s="147">
        <f t="shared" si="303"/>
        <v>0.17</v>
      </c>
      <c r="AC575" s="147">
        <f t="shared" si="303"/>
        <v>0.17</v>
      </c>
      <c r="AD575" s="147">
        <f t="shared" si="303"/>
        <v>0.17</v>
      </c>
      <c r="AE575" s="147">
        <f t="shared" si="304"/>
        <v>0.17</v>
      </c>
      <c r="AF575" s="147">
        <f t="shared" si="304"/>
        <v>0.17</v>
      </c>
      <c r="AG575" s="147">
        <f t="shared" si="304"/>
        <v>0.17</v>
      </c>
      <c r="AH575" s="147">
        <f t="shared" si="304"/>
        <v>0.17</v>
      </c>
      <c r="AI575" s="147">
        <f t="shared" si="305"/>
        <v>0.17</v>
      </c>
      <c r="AJ575" s="147">
        <f t="shared" si="305"/>
        <v>0.17</v>
      </c>
      <c r="AK575" s="147">
        <f t="shared" si="305"/>
        <v>0.17</v>
      </c>
      <c r="AL575" s="420">
        <v>137760</v>
      </c>
      <c r="AM575" s="431">
        <f t="shared" si="289"/>
        <v>23419.200000000001</v>
      </c>
      <c r="AN575" s="385">
        <v>60480</v>
      </c>
      <c r="AO575" s="237">
        <f t="shared" si="290"/>
        <v>10281.6</v>
      </c>
      <c r="AP575" s="96">
        <v>57120</v>
      </c>
      <c r="AQ575" s="431">
        <f t="shared" si="291"/>
        <v>9710.4000000000015</v>
      </c>
      <c r="AR575" s="420">
        <v>10080</v>
      </c>
      <c r="AS575" s="431">
        <f t="shared" si="292"/>
        <v>1713.6000000000001</v>
      </c>
      <c r="AT575" s="385">
        <v>0</v>
      </c>
      <c r="AU575" s="431">
        <f t="shared" si="293"/>
        <v>0</v>
      </c>
      <c r="AV575" s="386">
        <v>50000</v>
      </c>
      <c r="AW575" s="431">
        <f t="shared" si="294"/>
        <v>8500</v>
      </c>
      <c r="AX575" s="386">
        <v>50000</v>
      </c>
      <c r="AY575" s="431">
        <f t="shared" si="295"/>
        <v>8500</v>
      </c>
      <c r="AZ575" s="386">
        <v>50000</v>
      </c>
      <c r="BA575" s="431">
        <f t="shared" si="296"/>
        <v>8500</v>
      </c>
      <c r="BB575" s="385">
        <v>50000</v>
      </c>
      <c r="BC575" s="431">
        <f t="shared" si="297"/>
        <v>8500</v>
      </c>
      <c r="BD575" s="386">
        <v>50000</v>
      </c>
      <c r="BE575" s="431">
        <f t="shared" si="298"/>
        <v>8500</v>
      </c>
      <c r="BF575" s="386">
        <v>50000</v>
      </c>
      <c r="BG575" s="431">
        <f t="shared" si="299"/>
        <v>8500</v>
      </c>
      <c r="BH575" s="385">
        <v>50000</v>
      </c>
      <c r="BI575" s="445">
        <f t="shared" si="300"/>
        <v>8500</v>
      </c>
      <c r="BJ575" s="77" t="s">
        <v>1930</v>
      </c>
      <c r="BK575" s="306"/>
      <c r="BL575" s="599"/>
      <c r="BM575" s="306" t="str">
        <f t="shared" si="306"/>
        <v>P10272-001</v>
      </c>
    </row>
    <row r="576" spans="1:65" ht="14.25" customHeight="1">
      <c r="A576" s="498" t="s">
        <v>1623</v>
      </c>
      <c r="B576" s="130" t="s">
        <v>1422</v>
      </c>
      <c r="C576" s="544" t="s">
        <v>87</v>
      </c>
      <c r="D576" s="549" t="s">
        <v>161</v>
      </c>
      <c r="E576" s="550" t="s">
        <v>194</v>
      </c>
      <c r="F576" s="970"/>
      <c r="G576" s="214">
        <v>2021</v>
      </c>
      <c r="H576" s="176" t="s">
        <v>1911</v>
      </c>
      <c r="I576" s="176" t="s">
        <v>204</v>
      </c>
      <c r="J576" s="330" t="s">
        <v>196</v>
      </c>
      <c r="K576" s="176" t="s">
        <v>218</v>
      </c>
      <c r="L576" s="176" t="s">
        <v>1221</v>
      </c>
      <c r="M576" s="327" t="s">
        <v>1461</v>
      </c>
      <c r="N576" s="55">
        <v>3.71</v>
      </c>
      <c r="O576" s="55">
        <f t="shared" si="301"/>
        <v>3.71</v>
      </c>
      <c r="P576" s="55">
        <f t="shared" si="301"/>
        <v>3.71</v>
      </c>
      <c r="Q576" s="55">
        <f t="shared" si="301"/>
        <v>3.71</v>
      </c>
      <c r="R576" s="55">
        <v>3.71</v>
      </c>
      <c r="S576" s="55">
        <f t="shared" si="308"/>
        <v>3.71</v>
      </c>
      <c r="T576" s="55">
        <f t="shared" si="308"/>
        <v>3.71</v>
      </c>
      <c r="U576" s="55">
        <f t="shared" si="308"/>
        <v>3.71</v>
      </c>
      <c r="V576" s="55">
        <f t="shared" si="307"/>
        <v>3.71</v>
      </c>
      <c r="W576" s="55">
        <f t="shared" si="302"/>
        <v>3.71</v>
      </c>
      <c r="X576" s="55">
        <f t="shared" si="302"/>
        <v>3.71</v>
      </c>
      <c r="Y576" s="55">
        <f t="shared" si="302"/>
        <v>3.71</v>
      </c>
      <c r="Z576" s="147">
        <v>0.1</v>
      </c>
      <c r="AA576" s="147">
        <f t="shared" si="303"/>
        <v>0.1</v>
      </c>
      <c r="AB576" s="147">
        <f t="shared" si="303"/>
        <v>0.1</v>
      </c>
      <c r="AC576" s="147">
        <f t="shared" si="303"/>
        <v>0.1</v>
      </c>
      <c r="AD576" s="147">
        <f t="shared" si="303"/>
        <v>0.1</v>
      </c>
      <c r="AE576" s="147">
        <f t="shared" si="304"/>
        <v>0.1</v>
      </c>
      <c r="AF576" s="147">
        <f t="shared" si="304"/>
        <v>0.1</v>
      </c>
      <c r="AG576" s="147">
        <f t="shared" si="304"/>
        <v>0.1</v>
      </c>
      <c r="AH576" s="147">
        <f t="shared" si="304"/>
        <v>0.1</v>
      </c>
      <c r="AI576" s="147">
        <f t="shared" si="305"/>
        <v>0.1</v>
      </c>
      <c r="AJ576" s="147">
        <f t="shared" si="305"/>
        <v>0.1</v>
      </c>
      <c r="AK576" s="147">
        <f t="shared" si="305"/>
        <v>0.1</v>
      </c>
      <c r="AL576" s="420">
        <v>0</v>
      </c>
      <c r="AM576" s="431">
        <f t="shared" si="289"/>
        <v>0</v>
      </c>
      <c r="AN576" s="385">
        <v>0</v>
      </c>
      <c r="AO576" s="237">
        <f t="shared" si="290"/>
        <v>0</v>
      </c>
      <c r="AP576" s="96">
        <v>0</v>
      </c>
      <c r="AQ576" s="431">
        <f t="shared" si="291"/>
        <v>0</v>
      </c>
      <c r="AR576" s="420">
        <v>0</v>
      </c>
      <c r="AS576" s="431">
        <f t="shared" si="292"/>
        <v>0</v>
      </c>
      <c r="AT576" s="385">
        <v>0</v>
      </c>
      <c r="AU576" s="431">
        <f t="shared" si="293"/>
        <v>0</v>
      </c>
      <c r="AV576" s="386">
        <v>49069</v>
      </c>
      <c r="AW576" s="431">
        <f t="shared" si="294"/>
        <v>4906.9000000000005</v>
      </c>
      <c r="AX576" s="386">
        <v>52843</v>
      </c>
      <c r="AY576" s="431">
        <f t="shared" si="295"/>
        <v>5284.3</v>
      </c>
      <c r="AZ576" s="386">
        <v>60392</v>
      </c>
      <c r="BA576" s="431">
        <f t="shared" si="296"/>
        <v>6039.2000000000007</v>
      </c>
      <c r="BB576" s="385">
        <v>49069</v>
      </c>
      <c r="BC576" s="431">
        <f t="shared" si="297"/>
        <v>4906.9000000000005</v>
      </c>
      <c r="BD576" s="386">
        <v>40000</v>
      </c>
      <c r="BE576" s="431">
        <f t="shared" si="298"/>
        <v>4000</v>
      </c>
      <c r="BF576" s="386">
        <v>60000</v>
      </c>
      <c r="BG576" s="431">
        <f t="shared" si="299"/>
        <v>6000</v>
      </c>
      <c r="BH576" s="385">
        <v>50000</v>
      </c>
      <c r="BI576" s="445">
        <f t="shared" si="300"/>
        <v>5000</v>
      </c>
      <c r="BJ576" s="77" t="s">
        <v>1931</v>
      </c>
      <c r="BK576" s="306"/>
      <c r="BL576" s="599"/>
      <c r="BM576" s="306" t="str">
        <f t="shared" si="306"/>
        <v>M27538-001</v>
      </c>
    </row>
    <row r="577" spans="1:65" ht="14.25" customHeight="1">
      <c r="A577" s="493" t="s">
        <v>1623</v>
      </c>
      <c r="B577" s="130" t="s">
        <v>1422</v>
      </c>
      <c r="C577" s="544" t="s">
        <v>87</v>
      </c>
      <c r="D577" s="549" t="s">
        <v>161</v>
      </c>
      <c r="E577" s="550" t="s">
        <v>194</v>
      </c>
      <c r="F577" s="970"/>
      <c r="G577" s="214">
        <v>2024</v>
      </c>
      <c r="H577" s="176" t="s">
        <v>1911</v>
      </c>
      <c r="I577" s="176" t="s">
        <v>204</v>
      </c>
      <c r="J577" s="330" t="s">
        <v>196</v>
      </c>
      <c r="K577" s="176" t="s">
        <v>218</v>
      </c>
      <c r="L577" s="176" t="s">
        <v>1221</v>
      </c>
      <c r="M577" s="327" t="s">
        <v>1461</v>
      </c>
      <c r="N577" s="55">
        <v>3.71</v>
      </c>
      <c r="O577" s="55">
        <f t="shared" si="301"/>
        <v>3.71</v>
      </c>
      <c r="P577" s="55">
        <f t="shared" si="301"/>
        <v>3.71</v>
      </c>
      <c r="Q577" s="55">
        <f t="shared" si="301"/>
        <v>3.71</v>
      </c>
      <c r="R577" s="55">
        <v>3.71</v>
      </c>
      <c r="S577" s="55">
        <f t="shared" si="308"/>
        <v>3.71</v>
      </c>
      <c r="T577" s="55">
        <f t="shared" si="308"/>
        <v>3.71</v>
      </c>
      <c r="U577" s="55">
        <f t="shared" si="308"/>
        <v>3.71</v>
      </c>
      <c r="V577" s="55">
        <f t="shared" si="307"/>
        <v>3.71</v>
      </c>
      <c r="W577" s="55">
        <f t="shared" si="302"/>
        <v>3.71</v>
      </c>
      <c r="X577" s="55">
        <f t="shared" si="302"/>
        <v>3.71</v>
      </c>
      <c r="Y577" s="55">
        <f t="shared" si="302"/>
        <v>3.71</v>
      </c>
      <c r="Z577" s="147">
        <v>0.1</v>
      </c>
      <c r="AA577" s="147">
        <f t="shared" si="303"/>
        <v>0.1</v>
      </c>
      <c r="AB577" s="147">
        <f t="shared" si="303"/>
        <v>0.1</v>
      </c>
      <c r="AC577" s="147">
        <f t="shared" si="303"/>
        <v>0.1</v>
      </c>
      <c r="AD577" s="147">
        <f t="shared" si="303"/>
        <v>0.1</v>
      </c>
      <c r="AE577" s="147">
        <f t="shared" si="304"/>
        <v>0.1</v>
      </c>
      <c r="AF577" s="147">
        <f t="shared" si="304"/>
        <v>0.1</v>
      </c>
      <c r="AG577" s="147">
        <f t="shared" si="304"/>
        <v>0.1</v>
      </c>
      <c r="AH577" s="147">
        <f t="shared" si="304"/>
        <v>0.1</v>
      </c>
      <c r="AI577" s="147">
        <f t="shared" si="305"/>
        <v>0.1</v>
      </c>
      <c r="AJ577" s="147">
        <f t="shared" si="305"/>
        <v>0.1</v>
      </c>
      <c r="AK577" s="147">
        <f t="shared" si="305"/>
        <v>0.1</v>
      </c>
      <c r="AL577" s="420">
        <v>6720</v>
      </c>
      <c r="AM577" s="431">
        <f t="shared" si="289"/>
        <v>672</v>
      </c>
      <c r="AN577" s="385">
        <v>10080</v>
      </c>
      <c r="AO577" s="237">
        <f t="shared" si="290"/>
        <v>1008</v>
      </c>
      <c r="AP577" s="96">
        <v>0</v>
      </c>
      <c r="AQ577" s="431">
        <f t="shared" si="291"/>
        <v>0</v>
      </c>
      <c r="AR577" s="420">
        <v>0</v>
      </c>
      <c r="AS577" s="431">
        <f t="shared" si="292"/>
        <v>0</v>
      </c>
      <c r="AT577" s="385">
        <v>10080</v>
      </c>
      <c r="AU577" s="431">
        <f t="shared" si="293"/>
        <v>1008</v>
      </c>
      <c r="AV577" s="386">
        <v>22992</v>
      </c>
      <c r="AW577" s="431">
        <f t="shared" si="294"/>
        <v>2299.2000000000003</v>
      </c>
      <c r="AX577" s="386">
        <v>24761</v>
      </c>
      <c r="AY577" s="431">
        <f t="shared" si="295"/>
        <v>2476.1000000000004</v>
      </c>
      <c r="AZ577" s="386">
        <v>28298</v>
      </c>
      <c r="BA577" s="431">
        <f t="shared" si="296"/>
        <v>2829.8</v>
      </c>
      <c r="BB577" s="385">
        <v>22992</v>
      </c>
      <c r="BC577" s="431">
        <f t="shared" si="297"/>
        <v>2299.2000000000003</v>
      </c>
      <c r="BD577" s="386">
        <v>24761</v>
      </c>
      <c r="BE577" s="431">
        <f t="shared" si="298"/>
        <v>2476.1000000000004</v>
      </c>
      <c r="BF577" s="386">
        <v>28298</v>
      </c>
      <c r="BG577" s="431">
        <f t="shared" si="299"/>
        <v>2829.8</v>
      </c>
      <c r="BH577" s="385">
        <v>22992</v>
      </c>
      <c r="BI577" s="445">
        <f t="shared" si="300"/>
        <v>2299.2000000000003</v>
      </c>
      <c r="BJ577" s="77" t="s">
        <v>1932</v>
      </c>
      <c r="BK577" s="306"/>
      <c r="BL577" s="599"/>
      <c r="BM577" s="306" t="str">
        <f t="shared" si="306"/>
        <v>P10275-001</v>
      </c>
    </row>
    <row r="578" spans="1:65" ht="14.25" customHeight="1">
      <c r="A578" s="498" t="s">
        <v>1623</v>
      </c>
      <c r="B578" s="130" t="s">
        <v>1422</v>
      </c>
      <c r="C578" s="544" t="s">
        <v>87</v>
      </c>
      <c r="D578" s="549" t="s">
        <v>161</v>
      </c>
      <c r="E578" s="550" t="s">
        <v>194</v>
      </c>
      <c r="F578" s="970"/>
      <c r="G578" s="214">
        <v>2024</v>
      </c>
      <c r="H578" s="176" t="s">
        <v>1911</v>
      </c>
      <c r="I578" s="176" t="s">
        <v>204</v>
      </c>
      <c r="J578" s="330" t="s">
        <v>196</v>
      </c>
      <c r="K578" s="176" t="s">
        <v>218</v>
      </c>
      <c r="L578" s="176" t="s">
        <v>1221</v>
      </c>
      <c r="M578" s="327" t="s">
        <v>1461</v>
      </c>
      <c r="N578" s="55">
        <v>2.13</v>
      </c>
      <c r="O578" s="55">
        <f t="shared" si="301"/>
        <v>2.13</v>
      </c>
      <c r="P578" s="55">
        <f t="shared" si="301"/>
        <v>2.13</v>
      </c>
      <c r="Q578" s="55">
        <f t="shared" si="301"/>
        <v>2.13</v>
      </c>
      <c r="R578" s="55">
        <v>2.13</v>
      </c>
      <c r="S578" s="55">
        <f t="shared" si="308"/>
        <v>2.13</v>
      </c>
      <c r="T578" s="55">
        <f t="shared" si="308"/>
        <v>2.13</v>
      </c>
      <c r="U578" s="55">
        <f t="shared" si="308"/>
        <v>2.13</v>
      </c>
      <c r="V578" s="55">
        <f t="shared" si="307"/>
        <v>2.13</v>
      </c>
      <c r="W578" s="55">
        <f t="shared" si="302"/>
        <v>2.13</v>
      </c>
      <c r="X578" s="55">
        <f t="shared" si="302"/>
        <v>2.13</v>
      </c>
      <c r="Y578" s="55">
        <f t="shared" si="302"/>
        <v>2.13</v>
      </c>
      <c r="Z578" s="147">
        <v>0.12</v>
      </c>
      <c r="AA578" s="147">
        <f t="shared" si="303"/>
        <v>0.12</v>
      </c>
      <c r="AB578" s="147">
        <f t="shared" si="303"/>
        <v>0.12</v>
      </c>
      <c r="AC578" s="147">
        <f t="shared" si="303"/>
        <v>0.12</v>
      </c>
      <c r="AD578" s="147">
        <f t="shared" si="303"/>
        <v>0.12</v>
      </c>
      <c r="AE578" s="147">
        <f t="shared" si="304"/>
        <v>0.12</v>
      </c>
      <c r="AF578" s="147">
        <f t="shared" si="304"/>
        <v>0.12</v>
      </c>
      <c r="AG578" s="147">
        <f t="shared" si="304"/>
        <v>0.12</v>
      </c>
      <c r="AH578" s="147">
        <f t="shared" si="304"/>
        <v>0.12</v>
      </c>
      <c r="AI578" s="147">
        <f t="shared" si="305"/>
        <v>0.12</v>
      </c>
      <c r="AJ578" s="147">
        <f t="shared" si="305"/>
        <v>0.12</v>
      </c>
      <c r="AK578" s="147">
        <f t="shared" si="305"/>
        <v>0.12</v>
      </c>
      <c r="AL578" s="420">
        <v>0</v>
      </c>
      <c r="AM578" s="431">
        <f t="shared" si="289"/>
        <v>0</v>
      </c>
      <c r="AN578" s="385">
        <v>0</v>
      </c>
      <c r="AO578" s="237">
        <f t="shared" si="290"/>
        <v>0</v>
      </c>
      <c r="AP578" s="96">
        <v>0</v>
      </c>
      <c r="AQ578" s="431">
        <f t="shared" si="291"/>
        <v>0</v>
      </c>
      <c r="AR578" s="420">
        <v>0</v>
      </c>
      <c r="AS578" s="431">
        <f t="shared" si="292"/>
        <v>0</v>
      </c>
      <c r="AT578" s="385">
        <v>0</v>
      </c>
      <c r="AU578" s="431">
        <f t="shared" si="293"/>
        <v>0</v>
      </c>
      <c r="AV578" s="386">
        <v>55797</v>
      </c>
      <c r="AW578" s="431">
        <f t="shared" si="294"/>
        <v>6695.6399999999994</v>
      </c>
      <c r="AX578" s="386">
        <v>60089</v>
      </c>
      <c r="AY578" s="431">
        <f t="shared" si="295"/>
        <v>7210.6799999999994</v>
      </c>
      <c r="AZ578" s="386">
        <v>68673</v>
      </c>
      <c r="BA578" s="431">
        <f t="shared" si="296"/>
        <v>8240.76</v>
      </c>
      <c r="BB578" s="385">
        <v>55797</v>
      </c>
      <c r="BC578" s="431">
        <f t="shared" si="297"/>
        <v>6695.6399999999994</v>
      </c>
      <c r="BD578" s="386">
        <v>60089</v>
      </c>
      <c r="BE578" s="431">
        <f t="shared" si="298"/>
        <v>7210.6799999999994</v>
      </c>
      <c r="BF578" s="386">
        <v>68673</v>
      </c>
      <c r="BG578" s="431">
        <f t="shared" si="299"/>
        <v>8240.76</v>
      </c>
      <c r="BH578" s="385">
        <v>55797</v>
      </c>
      <c r="BI578" s="445">
        <f t="shared" si="300"/>
        <v>6695.6399999999994</v>
      </c>
      <c r="BJ578" s="77" t="s">
        <v>1933</v>
      </c>
      <c r="BK578" s="306"/>
      <c r="BL578" s="599"/>
      <c r="BM578" s="306" t="str">
        <f t="shared" si="306"/>
        <v>P10274-001</v>
      </c>
    </row>
    <row r="579" spans="1:65" ht="14.25" customHeight="1">
      <c r="A579" s="493" t="s">
        <v>1623</v>
      </c>
      <c r="B579" s="130" t="s">
        <v>1422</v>
      </c>
      <c r="C579" s="544" t="s">
        <v>87</v>
      </c>
      <c r="D579" s="549" t="s">
        <v>161</v>
      </c>
      <c r="E579" s="550" t="s">
        <v>194</v>
      </c>
      <c r="F579" s="970"/>
      <c r="G579" s="214">
        <v>2024</v>
      </c>
      <c r="H579" s="176" t="s">
        <v>1911</v>
      </c>
      <c r="I579" s="176" t="s">
        <v>204</v>
      </c>
      <c r="J579" s="330" t="s">
        <v>196</v>
      </c>
      <c r="K579" s="176" t="s">
        <v>221</v>
      </c>
      <c r="L579" s="176" t="s">
        <v>1221</v>
      </c>
      <c r="M579" s="327" t="s">
        <v>1461</v>
      </c>
      <c r="N579" s="55">
        <v>1.85</v>
      </c>
      <c r="O579" s="55">
        <f t="shared" si="301"/>
        <v>1.85</v>
      </c>
      <c r="P579" s="55">
        <f t="shared" si="301"/>
        <v>1.85</v>
      </c>
      <c r="Q579" s="55">
        <f t="shared" si="301"/>
        <v>1.85</v>
      </c>
      <c r="R579" s="55">
        <v>1.85</v>
      </c>
      <c r="S579" s="55">
        <f t="shared" si="308"/>
        <v>1.85</v>
      </c>
      <c r="T579" s="55">
        <f t="shared" si="308"/>
        <v>1.85</v>
      </c>
      <c r="U579" s="55">
        <f t="shared" si="308"/>
        <v>1.85</v>
      </c>
      <c r="V579" s="55">
        <f t="shared" si="307"/>
        <v>1.85</v>
      </c>
      <c r="W579" s="55">
        <f t="shared" si="302"/>
        <v>1.85</v>
      </c>
      <c r="X579" s="55">
        <f t="shared" si="302"/>
        <v>1.85</v>
      </c>
      <c r="Y579" s="55">
        <f t="shared" si="302"/>
        <v>1.85</v>
      </c>
      <c r="Z579" s="147">
        <v>0.15</v>
      </c>
      <c r="AA579" s="147">
        <f t="shared" si="303"/>
        <v>0.15</v>
      </c>
      <c r="AB579" s="147">
        <f t="shared" si="303"/>
        <v>0.15</v>
      </c>
      <c r="AC579" s="147">
        <f t="shared" si="303"/>
        <v>0.15</v>
      </c>
      <c r="AD579" s="147">
        <f t="shared" si="303"/>
        <v>0.15</v>
      </c>
      <c r="AE579" s="147">
        <f t="shared" si="304"/>
        <v>0.15</v>
      </c>
      <c r="AF579" s="147">
        <f t="shared" si="304"/>
        <v>0.15</v>
      </c>
      <c r="AG579" s="147">
        <f t="shared" si="304"/>
        <v>0.15</v>
      </c>
      <c r="AH579" s="147">
        <f t="shared" si="304"/>
        <v>0.15</v>
      </c>
      <c r="AI579" s="147">
        <f t="shared" si="305"/>
        <v>0.15</v>
      </c>
      <c r="AJ579" s="147">
        <f t="shared" si="305"/>
        <v>0.15</v>
      </c>
      <c r="AK579" s="147">
        <f t="shared" si="305"/>
        <v>0.15</v>
      </c>
      <c r="AL579" s="420">
        <v>13440</v>
      </c>
      <c r="AM579" s="431">
        <f t="shared" si="289"/>
        <v>2016</v>
      </c>
      <c r="AN579" s="385">
        <v>3360</v>
      </c>
      <c r="AO579" s="237">
        <f t="shared" si="290"/>
        <v>504</v>
      </c>
      <c r="AP579" s="96">
        <v>6720</v>
      </c>
      <c r="AQ579" s="431">
        <f t="shared" si="291"/>
        <v>1008</v>
      </c>
      <c r="AR579" s="420">
        <v>0</v>
      </c>
      <c r="AS579" s="431">
        <f t="shared" si="292"/>
        <v>0</v>
      </c>
      <c r="AT579" s="385">
        <v>0</v>
      </c>
      <c r="AU579" s="431">
        <f t="shared" si="293"/>
        <v>0</v>
      </c>
      <c r="AV579" s="386">
        <v>29699</v>
      </c>
      <c r="AW579" s="431">
        <f t="shared" si="294"/>
        <v>4454.8499999999995</v>
      </c>
      <c r="AX579" s="386">
        <v>31984</v>
      </c>
      <c r="AY579" s="431">
        <f t="shared" si="295"/>
        <v>4797.5999999999995</v>
      </c>
      <c r="AZ579" s="386">
        <v>36553</v>
      </c>
      <c r="BA579" s="431">
        <f t="shared" si="296"/>
        <v>5482.95</v>
      </c>
      <c r="BB579" s="385">
        <v>29699</v>
      </c>
      <c r="BC579" s="431">
        <f t="shared" si="297"/>
        <v>4454.8499999999995</v>
      </c>
      <c r="BD579" s="386">
        <v>31984</v>
      </c>
      <c r="BE579" s="431">
        <f t="shared" si="298"/>
        <v>4797.5999999999995</v>
      </c>
      <c r="BF579" s="386">
        <v>36553</v>
      </c>
      <c r="BG579" s="431">
        <f t="shared" si="299"/>
        <v>5482.95</v>
      </c>
      <c r="BH579" s="385">
        <v>29699</v>
      </c>
      <c r="BI579" s="445">
        <f t="shared" si="300"/>
        <v>4454.8499999999995</v>
      </c>
      <c r="BJ579" s="77" t="s">
        <v>1934</v>
      </c>
      <c r="BK579" s="306"/>
      <c r="BL579" s="599"/>
      <c r="BM579" s="306" t="str">
        <f t="shared" si="306"/>
        <v>P13183-001</v>
      </c>
    </row>
    <row r="580" spans="1:65" ht="14.25" customHeight="1">
      <c r="A580" s="498" t="s">
        <v>1623</v>
      </c>
      <c r="B580" s="130" t="s">
        <v>1422</v>
      </c>
      <c r="C580" s="544" t="s">
        <v>87</v>
      </c>
      <c r="D580" s="549" t="s">
        <v>161</v>
      </c>
      <c r="E580" s="550" t="s">
        <v>194</v>
      </c>
      <c r="F580" s="970"/>
      <c r="G580" s="214">
        <v>2021</v>
      </c>
      <c r="H580" s="176" t="s">
        <v>1911</v>
      </c>
      <c r="I580" s="176" t="s">
        <v>204</v>
      </c>
      <c r="J580" s="330" t="s">
        <v>196</v>
      </c>
      <c r="K580" s="176" t="s">
        <v>218</v>
      </c>
      <c r="L580" s="176" t="s">
        <v>1509</v>
      </c>
      <c r="M580" s="327" t="s">
        <v>1510</v>
      </c>
      <c r="N580" s="55">
        <v>1.5</v>
      </c>
      <c r="O580" s="55">
        <f t="shared" si="301"/>
        <v>1.5</v>
      </c>
      <c r="P580" s="55">
        <f t="shared" si="301"/>
        <v>1.5</v>
      </c>
      <c r="Q580" s="55">
        <f t="shared" si="301"/>
        <v>1.5</v>
      </c>
      <c r="R580" s="55">
        <v>1.5</v>
      </c>
      <c r="S580" s="55">
        <f t="shared" si="308"/>
        <v>1.5</v>
      </c>
      <c r="T580" s="55">
        <f t="shared" si="308"/>
        <v>1.5</v>
      </c>
      <c r="U580" s="55">
        <f t="shared" si="308"/>
        <v>1.5</v>
      </c>
      <c r="V580" s="55">
        <f t="shared" si="307"/>
        <v>1.5</v>
      </c>
      <c r="W580" s="55">
        <f t="shared" si="302"/>
        <v>1.5</v>
      </c>
      <c r="X580" s="55">
        <f t="shared" si="302"/>
        <v>1.5</v>
      </c>
      <c r="Y580" s="55">
        <f t="shared" si="302"/>
        <v>1.5</v>
      </c>
      <c r="Z580" s="147">
        <v>0.17</v>
      </c>
      <c r="AA580" s="147">
        <f t="shared" si="303"/>
        <v>0.17</v>
      </c>
      <c r="AB580" s="147">
        <f t="shared" si="303"/>
        <v>0.17</v>
      </c>
      <c r="AC580" s="147">
        <f t="shared" si="303"/>
        <v>0.17</v>
      </c>
      <c r="AD580" s="147">
        <f t="shared" si="303"/>
        <v>0.17</v>
      </c>
      <c r="AE580" s="147">
        <f t="shared" si="304"/>
        <v>0.17</v>
      </c>
      <c r="AF580" s="147">
        <f t="shared" si="304"/>
        <v>0.17</v>
      </c>
      <c r="AG580" s="147">
        <f t="shared" si="304"/>
        <v>0.17</v>
      </c>
      <c r="AH580" s="147">
        <f t="shared" si="304"/>
        <v>0.17</v>
      </c>
      <c r="AI580" s="147">
        <f t="shared" si="305"/>
        <v>0.17</v>
      </c>
      <c r="AJ580" s="147">
        <f t="shared" si="305"/>
        <v>0.17</v>
      </c>
      <c r="AK580" s="147">
        <f t="shared" si="305"/>
        <v>0.17</v>
      </c>
      <c r="AL580" s="420">
        <v>25920</v>
      </c>
      <c r="AM580" s="431">
        <f t="shared" si="289"/>
        <v>4406.4000000000005</v>
      </c>
      <c r="AN580" s="385">
        <v>4320</v>
      </c>
      <c r="AO580" s="237">
        <f t="shared" si="290"/>
        <v>734.40000000000009</v>
      </c>
      <c r="AP580" s="96">
        <v>21600</v>
      </c>
      <c r="AQ580" s="431">
        <f t="shared" si="291"/>
        <v>3672.0000000000005</v>
      </c>
      <c r="AR580" s="420">
        <v>0</v>
      </c>
      <c r="AS580" s="431">
        <f t="shared" si="292"/>
        <v>0</v>
      </c>
      <c r="AT580" s="385">
        <v>0</v>
      </c>
      <c r="AU580" s="431">
        <f t="shared" si="293"/>
        <v>0</v>
      </c>
      <c r="AV580" s="386">
        <v>50000</v>
      </c>
      <c r="AW580" s="431">
        <f t="shared" si="294"/>
        <v>8500</v>
      </c>
      <c r="AX580" s="386">
        <v>50000</v>
      </c>
      <c r="AY580" s="431">
        <f t="shared" si="295"/>
        <v>8500</v>
      </c>
      <c r="AZ580" s="386">
        <v>50000</v>
      </c>
      <c r="BA580" s="431">
        <f t="shared" si="296"/>
        <v>8500</v>
      </c>
      <c r="BB580" s="385">
        <v>50000</v>
      </c>
      <c r="BC580" s="431">
        <f t="shared" si="297"/>
        <v>8500</v>
      </c>
      <c r="BD580" s="386">
        <v>50000</v>
      </c>
      <c r="BE580" s="431">
        <f t="shared" si="298"/>
        <v>8500</v>
      </c>
      <c r="BF580" s="386">
        <v>50000</v>
      </c>
      <c r="BG580" s="431">
        <f t="shared" si="299"/>
        <v>8500</v>
      </c>
      <c r="BH580" s="385">
        <v>50000</v>
      </c>
      <c r="BI580" s="445">
        <f t="shared" si="300"/>
        <v>8500</v>
      </c>
      <c r="BJ580" s="77" t="s">
        <v>213</v>
      </c>
      <c r="BK580" s="306"/>
      <c r="BL580" s="599"/>
      <c r="BM580" s="306" t="str">
        <f t="shared" si="306"/>
        <v>M27537-001</v>
      </c>
    </row>
    <row r="581" spans="1:65" ht="14.25" customHeight="1">
      <c r="A581" s="493" t="s">
        <v>1623</v>
      </c>
      <c r="B581" s="130" t="s">
        <v>1422</v>
      </c>
      <c r="C581" s="544" t="s">
        <v>87</v>
      </c>
      <c r="D581" s="549" t="s">
        <v>161</v>
      </c>
      <c r="E581" s="550" t="s">
        <v>194</v>
      </c>
      <c r="F581" s="970"/>
      <c r="G581" s="214">
        <v>2024</v>
      </c>
      <c r="H581" s="176" t="s">
        <v>1911</v>
      </c>
      <c r="I581" s="176" t="s">
        <v>204</v>
      </c>
      <c r="J581" s="330" t="s">
        <v>196</v>
      </c>
      <c r="K581" s="176" t="s">
        <v>218</v>
      </c>
      <c r="L581" s="176" t="s">
        <v>1509</v>
      </c>
      <c r="M581" s="327" t="s">
        <v>1510</v>
      </c>
      <c r="N581" s="55">
        <v>1.5</v>
      </c>
      <c r="O581" s="55">
        <f t="shared" si="301"/>
        <v>1.5</v>
      </c>
      <c r="P581" s="55">
        <f t="shared" si="301"/>
        <v>1.5</v>
      </c>
      <c r="Q581" s="55">
        <f t="shared" si="301"/>
        <v>1.5</v>
      </c>
      <c r="R581" s="55">
        <v>1.5</v>
      </c>
      <c r="S581" s="55">
        <f t="shared" si="308"/>
        <v>1.5</v>
      </c>
      <c r="T581" s="55">
        <f t="shared" si="308"/>
        <v>1.5</v>
      </c>
      <c r="U581" s="55">
        <f t="shared" si="308"/>
        <v>1.5</v>
      </c>
      <c r="V581" s="55">
        <f t="shared" si="307"/>
        <v>1.5</v>
      </c>
      <c r="W581" s="55">
        <f t="shared" si="302"/>
        <v>1.5</v>
      </c>
      <c r="X581" s="55">
        <f t="shared" si="302"/>
        <v>1.5</v>
      </c>
      <c r="Y581" s="55">
        <f t="shared" si="302"/>
        <v>1.5</v>
      </c>
      <c r="Z581" s="147">
        <v>0.17</v>
      </c>
      <c r="AA581" s="147">
        <f t="shared" si="303"/>
        <v>0.17</v>
      </c>
      <c r="AB581" s="147">
        <f t="shared" si="303"/>
        <v>0.17</v>
      </c>
      <c r="AC581" s="147">
        <f t="shared" si="303"/>
        <v>0.17</v>
      </c>
      <c r="AD581" s="147">
        <f t="shared" si="303"/>
        <v>0.17</v>
      </c>
      <c r="AE581" s="147">
        <f t="shared" si="304"/>
        <v>0.17</v>
      </c>
      <c r="AF581" s="147">
        <f t="shared" si="304"/>
        <v>0.17</v>
      </c>
      <c r="AG581" s="147">
        <f t="shared" si="304"/>
        <v>0.17</v>
      </c>
      <c r="AH581" s="147">
        <f t="shared" si="304"/>
        <v>0.17</v>
      </c>
      <c r="AI581" s="147">
        <f t="shared" si="305"/>
        <v>0.17</v>
      </c>
      <c r="AJ581" s="147">
        <f t="shared" si="305"/>
        <v>0.17</v>
      </c>
      <c r="AK581" s="147">
        <f t="shared" si="305"/>
        <v>0.17</v>
      </c>
      <c r="AL581" s="420">
        <v>3120</v>
      </c>
      <c r="AM581" s="431">
        <f t="shared" si="289"/>
        <v>530.40000000000009</v>
      </c>
      <c r="AN581" s="385">
        <v>1200</v>
      </c>
      <c r="AO581" s="237">
        <f t="shared" si="290"/>
        <v>204.00000000000003</v>
      </c>
      <c r="AP581" s="96">
        <v>0</v>
      </c>
      <c r="AQ581" s="431">
        <f t="shared" si="291"/>
        <v>0</v>
      </c>
      <c r="AR581" s="420">
        <v>1440</v>
      </c>
      <c r="AS581" s="431">
        <f t="shared" si="292"/>
        <v>244.8</v>
      </c>
      <c r="AT581" s="385">
        <v>0</v>
      </c>
      <c r="AU581" s="431">
        <f t="shared" si="293"/>
        <v>0</v>
      </c>
      <c r="AV581" s="386">
        <v>0</v>
      </c>
      <c r="AW581" s="431">
        <f t="shared" si="294"/>
        <v>0</v>
      </c>
      <c r="AX581" s="386">
        <v>0</v>
      </c>
      <c r="AY581" s="431">
        <f t="shared" si="295"/>
        <v>0</v>
      </c>
      <c r="AZ581" s="386">
        <v>0</v>
      </c>
      <c r="BA581" s="431">
        <f t="shared" si="296"/>
        <v>0</v>
      </c>
      <c r="BB581" s="385">
        <v>0</v>
      </c>
      <c r="BC581" s="431">
        <f t="shared" si="297"/>
        <v>0</v>
      </c>
      <c r="BD581" s="386">
        <v>0</v>
      </c>
      <c r="BE581" s="431">
        <f t="shared" si="298"/>
        <v>0</v>
      </c>
      <c r="BF581" s="386">
        <v>0</v>
      </c>
      <c r="BG581" s="431">
        <f t="shared" si="299"/>
        <v>0</v>
      </c>
      <c r="BH581" s="385">
        <v>0</v>
      </c>
      <c r="BI581" s="445">
        <f t="shared" si="300"/>
        <v>0</v>
      </c>
      <c r="BJ581" s="77" t="s">
        <v>1930</v>
      </c>
      <c r="BK581" s="306"/>
      <c r="BL581" s="599"/>
      <c r="BM581" s="306" t="str">
        <f t="shared" si="306"/>
        <v>P10272-001</v>
      </c>
    </row>
    <row r="582" spans="1:65" ht="14.25" customHeight="1">
      <c r="A582" s="498" t="s">
        <v>1623</v>
      </c>
      <c r="B582" s="130" t="s">
        <v>1422</v>
      </c>
      <c r="C582" s="544" t="s">
        <v>87</v>
      </c>
      <c r="D582" s="549" t="s">
        <v>161</v>
      </c>
      <c r="E582" s="550" t="s">
        <v>194</v>
      </c>
      <c r="F582" s="970"/>
      <c r="G582" s="214">
        <v>2021</v>
      </c>
      <c r="H582" s="176" t="s">
        <v>1911</v>
      </c>
      <c r="I582" s="176" t="s">
        <v>204</v>
      </c>
      <c r="J582" s="330" t="s">
        <v>196</v>
      </c>
      <c r="K582" s="176" t="s">
        <v>218</v>
      </c>
      <c r="L582" s="176" t="s">
        <v>1509</v>
      </c>
      <c r="M582" s="327" t="s">
        <v>1510</v>
      </c>
      <c r="N582" s="55">
        <v>3.61</v>
      </c>
      <c r="O582" s="55">
        <f t="shared" si="301"/>
        <v>3.61</v>
      </c>
      <c r="P582" s="55">
        <f t="shared" si="301"/>
        <v>3.61</v>
      </c>
      <c r="Q582" s="55">
        <f t="shared" si="301"/>
        <v>3.61</v>
      </c>
      <c r="R582" s="55">
        <v>3.61</v>
      </c>
      <c r="S582" s="55">
        <f t="shared" si="308"/>
        <v>3.61</v>
      </c>
      <c r="T582" s="55">
        <f t="shared" si="308"/>
        <v>3.61</v>
      </c>
      <c r="U582" s="55">
        <f t="shared" si="308"/>
        <v>3.61</v>
      </c>
      <c r="V582" s="55">
        <f t="shared" si="307"/>
        <v>3.61</v>
      </c>
      <c r="W582" s="55">
        <f t="shared" si="302"/>
        <v>3.61</v>
      </c>
      <c r="X582" s="55">
        <f t="shared" si="302"/>
        <v>3.61</v>
      </c>
      <c r="Y582" s="55">
        <f t="shared" si="302"/>
        <v>3.61</v>
      </c>
      <c r="Z582" s="147">
        <v>0.1</v>
      </c>
      <c r="AA582" s="147">
        <f t="shared" si="303"/>
        <v>0.1</v>
      </c>
      <c r="AB582" s="147">
        <f t="shared" si="303"/>
        <v>0.1</v>
      </c>
      <c r="AC582" s="147">
        <f t="shared" si="303"/>
        <v>0.1</v>
      </c>
      <c r="AD582" s="147">
        <f t="shared" si="303"/>
        <v>0.1</v>
      </c>
      <c r="AE582" s="147">
        <f t="shared" si="304"/>
        <v>0.1</v>
      </c>
      <c r="AF582" s="147">
        <f t="shared" si="304"/>
        <v>0.1</v>
      </c>
      <c r="AG582" s="147">
        <f t="shared" si="304"/>
        <v>0.1</v>
      </c>
      <c r="AH582" s="147">
        <f t="shared" si="304"/>
        <v>0.1</v>
      </c>
      <c r="AI582" s="147">
        <f t="shared" si="305"/>
        <v>0.1</v>
      </c>
      <c r="AJ582" s="147">
        <f t="shared" si="305"/>
        <v>0.1</v>
      </c>
      <c r="AK582" s="147">
        <f t="shared" si="305"/>
        <v>0.1</v>
      </c>
      <c r="AL582" s="420">
        <v>0</v>
      </c>
      <c r="AM582" s="431">
        <f t="shared" si="289"/>
        <v>0</v>
      </c>
      <c r="AN582" s="385">
        <v>0</v>
      </c>
      <c r="AO582" s="237">
        <f t="shared" si="290"/>
        <v>0</v>
      </c>
      <c r="AP582" s="96">
        <v>0</v>
      </c>
      <c r="AQ582" s="431">
        <f t="shared" si="291"/>
        <v>0</v>
      </c>
      <c r="AR582" s="420">
        <v>0</v>
      </c>
      <c r="AS582" s="431">
        <f t="shared" si="292"/>
        <v>0</v>
      </c>
      <c r="AT582" s="385">
        <v>0</v>
      </c>
      <c r="AU582" s="431">
        <f t="shared" si="293"/>
        <v>0</v>
      </c>
      <c r="AV582" s="386">
        <v>0</v>
      </c>
      <c r="AW582" s="431">
        <f t="shared" si="294"/>
        <v>0</v>
      </c>
      <c r="AX582" s="386">
        <v>0</v>
      </c>
      <c r="AY582" s="431">
        <f t="shared" si="295"/>
        <v>0</v>
      </c>
      <c r="AZ582" s="386">
        <v>0</v>
      </c>
      <c r="BA582" s="431">
        <f t="shared" si="296"/>
        <v>0</v>
      </c>
      <c r="BB582" s="385">
        <v>0</v>
      </c>
      <c r="BC582" s="431">
        <f t="shared" si="297"/>
        <v>0</v>
      </c>
      <c r="BD582" s="386">
        <v>0</v>
      </c>
      <c r="BE582" s="431">
        <f t="shared" si="298"/>
        <v>0</v>
      </c>
      <c r="BF582" s="386">
        <v>0</v>
      </c>
      <c r="BG582" s="431">
        <f t="shared" si="299"/>
        <v>0</v>
      </c>
      <c r="BH582" s="385">
        <v>0</v>
      </c>
      <c r="BI582" s="445">
        <f t="shared" si="300"/>
        <v>0</v>
      </c>
      <c r="BJ582" s="77" t="s">
        <v>1931</v>
      </c>
      <c r="BK582" s="306"/>
      <c r="BL582" s="599"/>
      <c r="BM582" s="306" t="str">
        <f t="shared" si="306"/>
        <v>M27538-001</v>
      </c>
    </row>
    <row r="583" spans="1:65" ht="14.25" customHeight="1">
      <c r="A583" s="493" t="s">
        <v>1623</v>
      </c>
      <c r="B583" s="130" t="s">
        <v>1422</v>
      </c>
      <c r="C583" s="544" t="s">
        <v>87</v>
      </c>
      <c r="D583" s="549" t="s">
        <v>161</v>
      </c>
      <c r="E583" s="550" t="s">
        <v>194</v>
      </c>
      <c r="F583" s="970"/>
      <c r="G583" s="214">
        <v>2024</v>
      </c>
      <c r="H583" s="176" t="s">
        <v>1911</v>
      </c>
      <c r="I583" s="176" t="s">
        <v>204</v>
      </c>
      <c r="J583" s="330" t="s">
        <v>196</v>
      </c>
      <c r="K583" s="176" t="s">
        <v>218</v>
      </c>
      <c r="L583" s="176" t="s">
        <v>1509</v>
      </c>
      <c r="M583" s="327" t="s">
        <v>1510</v>
      </c>
      <c r="N583" s="55">
        <v>3.61</v>
      </c>
      <c r="O583" s="55">
        <f t="shared" si="301"/>
        <v>3.61</v>
      </c>
      <c r="P583" s="55">
        <f t="shared" si="301"/>
        <v>3.61</v>
      </c>
      <c r="Q583" s="55">
        <f t="shared" si="301"/>
        <v>3.61</v>
      </c>
      <c r="R583" s="55">
        <v>3.61</v>
      </c>
      <c r="S583" s="55">
        <f t="shared" si="308"/>
        <v>3.61</v>
      </c>
      <c r="T583" s="55">
        <f t="shared" si="308"/>
        <v>3.61</v>
      </c>
      <c r="U583" s="55">
        <f t="shared" si="308"/>
        <v>3.61</v>
      </c>
      <c r="V583" s="55">
        <f t="shared" si="307"/>
        <v>3.61</v>
      </c>
      <c r="W583" s="55">
        <f t="shared" si="302"/>
        <v>3.61</v>
      </c>
      <c r="X583" s="55">
        <f t="shared" si="302"/>
        <v>3.61</v>
      </c>
      <c r="Y583" s="55">
        <f t="shared" si="302"/>
        <v>3.61</v>
      </c>
      <c r="Z583" s="147">
        <v>0.1</v>
      </c>
      <c r="AA583" s="147">
        <f t="shared" si="303"/>
        <v>0.1</v>
      </c>
      <c r="AB583" s="147">
        <f t="shared" si="303"/>
        <v>0.1</v>
      </c>
      <c r="AC583" s="147">
        <f t="shared" si="303"/>
        <v>0.1</v>
      </c>
      <c r="AD583" s="147">
        <f t="shared" si="303"/>
        <v>0.1</v>
      </c>
      <c r="AE583" s="147">
        <f t="shared" si="304"/>
        <v>0.1</v>
      </c>
      <c r="AF583" s="147">
        <f t="shared" si="304"/>
        <v>0.1</v>
      </c>
      <c r="AG583" s="147">
        <f t="shared" si="304"/>
        <v>0.1</v>
      </c>
      <c r="AH583" s="147">
        <f t="shared" si="304"/>
        <v>0.1</v>
      </c>
      <c r="AI583" s="147">
        <f t="shared" si="305"/>
        <v>0.1</v>
      </c>
      <c r="AJ583" s="147">
        <f t="shared" si="305"/>
        <v>0.1</v>
      </c>
      <c r="AK583" s="147">
        <f t="shared" si="305"/>
        <v>0.1</v>
      </c>
      <c r="AL583" s="420">
        <v>0</v>
      </c>
      <c r="AM583" s="431">
        <f t="shared" si="289"/>
        <v>0</v>
      </c>
      <c r="AN583" s="385">
        <v>0</v>
      </c>
      <c r="AO583" s="237">
        <f t="shared" si="290"/>
        <v>0</v>
      </c>
      <c r="AP583" s="96">
        <v>0</v>
      </c>
      <c r="AQ583" s="431">
        <f t="shared" si="291"/>
        <v>0</v>
      </c>
      <c r="AR583" s="420">
        <v>0</v>
      </c>
      <c r="AS583" s="431">
        <f t="shared" si="292"/>
        <v>0</v>
      </c>
      <c r="AT583" s="385">
        <v>0</v>
      </c>
      <c r="AU583" s="431">
        <f t="shared" si="293"/>
        <v>0</v>
      </c>
      <c r="AV583" s="386">
        <v>0</v>
      </c>
      <c r="AW583" s="431">
        <f t="shared" si="294"/>
        <v>0</v>
      </c>
      <c r="AX583" s="386">
        <v>0</v>
      </c>
      <c r="AY583" s="431">
        <f t="shared" si="295"/>
        <v>0</v>
      </c>
      <c r="AZ583" s="386">
        <v>0</v>
      </c>
      <c r="BA583" s="431">
        <f t="shared" si="296"/>
        <v>0</v>
      </c>
      <c r="BB583" s="385">
        <v>0</v>
      </c>
      <c r="BC583" s="431">
        <f t="shared" si="297"/>
        <v>0</v>
      </c>
      <c r="BD583" s="386">
        <v>0</v>
      </c>
      <c r="BE583" s="431">
        <f t="shared" si="298"/>
        <v>0</v>
      </c>
      <c r="BF583" s="386">
        <v>0</v>
      </c>
      <c r="BG583" s="431">
        <f t="shared" si="299"/>
        <v>0</v>
      </c>
      <c r="BH583" s="385">
        <v>0</v>
      </c>
      <c r="BI583" s="445">
        <f t="shared" si="300"/>
        <v>0</v>
      </c>
      <c r="BJ583" s="77" t="s">
        <v>1932</v>
      </c>
      <c r="BK583" s="306"/>
      <c r="BL583" s="599"/>
      <c r="BM583" s="306" t="str">
        <f t="shared" si="306"/>
        <v>P10275-001</v>
      </c>
    </row>
    <row r="584" spans="1:65" ht="14.25" customHeight="1">
      <c r="A584" s="498" t="s">
        <v>1623</v>
      </c>
      <c r="B584" s="130" t="s">
        <v>1422</v>
      </c>
      <c r="C584" s="544" t="s">
        <v>87</v>
      </c>
      <c r="D584" s="549" t="s">
        <v>161</v>
      </c>
      <c r="E584" s="550" t="s">
        <v>194</v>
      </c>
      <c r="F584" s="970"/>
      <c r="G584" s="214">
        <v>2024</v>
      </c>
      <c r="H584" s="176" t="s">
        <v>1911</v>
      </c>
      <c r="I584" s="176" t="s">
        <v>204</v>
      </c>
      <c r="J584" s="330" t="s">
        <v>196</v>
      </c>
      <c r="K584" s="176" t="s">
        <v>218</v>
      </c>
      <c r="L584" s="176" t="s">
        <v>1202</v>
      </c>
      <c r="M584" s="327" t="s">
        <v>1463</v>
      </c>
      <c r="N584" s="55">
        <v>1.5</v>
      </c>
      <c r="O584" s="55">
        <f t="shared" si="301"/>
        <v>1.5</v>
      </c>
      <c r="P584" s="55">
        <f t="shared" si="301"/>
        <v>1.5</v>
      </c>
      <c r="Q584" s="55">
        <f t="shared" si="301"/>
        <v>1.5</v>
      </c>
      <c r="R584" s="55">
        <v>1.5</v>
      </c>
      <c r="S584" s="55">
        <f t="shared" si="308"/>
        <v>1.5</v>
      </c>
      <c r="T584" s="55">
        <f t="shared" si="308"/>
        <v>1.5</v>
      </c>
      <c r="U584" s="55">
        <f t="shared" si="308"/>
        <v>1.5</v>
      </c>
      <c r="V584" s="55">
        <f t="shared" si="307"/>
        <v>1.5</v>
      </c>
      <c r="W584" s="55">
        <f t="shared" si="302"/>
        <v>1.5</v>
      </c>
      <c r="X584" s="55">
        <f t="shared" si="302"/>
        <v>1.5</v>
      </c>
      <c r="Y584" s="55">
        <f t="shared" si="302"/>
        <v>1.5</v>
      </c>
      <c r="Z584" s="147">
        <v>0.17</v>
      </c>
      <c r="AA584" s="147">
        <f t="shared" si="303"/>
        <v>0.17</v>
      </c>
      <c r="AB584" s="147">
        <f t="shared" si="303"/>
        <v>0.17</v>
      </c>
      <c r="AC584" s="147">
        <f t="shared" si="303"/>
        <v>0.17</v>
      </c>
      <c r="AD584" s="147">
        <f t="shared" si="303"/>
        <v>0.17</v>
      </c>
      <c r="AE584" s="147">
        <f t="shared" si="304"/>
        <v>0.17</v>
      </c>
      <c r="AF584" s="147">
        <f t="shared" si="304"/>
        <v>0.17</v>
      </c>
      <c r="AG584" s="147">
        <f t="shared" si="304"/>
        <v>0.17</v>
      </c>
      <c r="AH584" s="147">
        <f t="shared" si="304"/>
        <v>0.17</v>
      </c>
      <c r="AI584" s="147">
        <f t="shared" si="305"/>
        <v>0.17</v>
      </c>
      <c r="AJ584" s="147">
        <f t="shared" si="305"/>
        <v>0.17</v>
      </c>
      <c r="AK584" s="147">
        <f t="shared" si="305"/>
        <v>0.17</v>
      </c>
      <c r="AL584" s="420">
        <v>0</v>
      </c>
      <c r="AM584" s="431">
        <f t="shared" si="289"/>
        <v>0</v>
      </c>
      <c r="AN584" s="385">
        <v>0</v>
      </c>
      <c r="AO584" s="237">
        <f t="shared" si="290"/>
        <v>0</v>
      </c>
      <c r="AP584" s="96">
        <v>0</v>
      </c>
      <c r="AQ584" s="431">
        <f t="shared" si="291"/>
        <v>0</v>
      </c>
      <c r="AR584" s="420">
        <v>0</v>
      </c>
      <c r="AS584" s="431">
        <f t="shared" si="292"/>
        <v>0</v>
      </c>
      <c r="AT584" s="385">
        <v>0</v>
      </c>
      <c r="AU584" s="431">
        <f t="shared" si="293"/>
        <v>0</v>
      </c>
      <c r="AV584" s="386">
        <v>0</v>
      </c>
      <c r="AW584" s="431">
        <f t="shared" si="294"/>
        <v>0</v>
      </c>
      <c r="AX584" s="386">
        <v>0</v>
      </c>
      <c r="AY584" s="431">
        <f t="shared" si="295"/>
        <v>0</v>
      </c>
      <c r="AZ584" s="386">
        <v>0</v>
      </c>
      <c r="BA584" s="431">
        <f t="shared" si="296"/>
        <v>0</v>
      </c>
      <c r="BB584" s="385">
        <v>0</v>
      </c>
      <c r="BC584" s="431">
        <f t="shared" si="297"/>
        <v>0</v>
      </c>
      <c r="BD584" s="386">
        <v>0</v>
      </c>
      <c r="BE584" s="431">
        <f t="shared" si="298"/>
        <v>0</v>
      </c>
      <c r="BF584" s="386">
        <v>0</v>
      </c>
      <c r="BG584" s="431">
        <f t="shared" si="299"/>
        <v>0</v>
      </c>
      <c r="BH584" s="385">
        <v>0</v>
      </c>
      <c r="BI584" s="445">
        <f t="shared" si="300"/>
        <v>0</v>
      </c>
      <c r="BJ584" s="77" t="s">
        <v>1930</v>
      </c>
      <c r="BK584" s="306"/>
      <c r="BL584" s="599"/>
      <c r="BM584" s="306" t="str">
        <f t="shared" si="306"/>
        <v>P10272-001</v>
      </c>
    </row>
    <row r="585" spans="1:65" ht="14.25" customHeight="1">
      <c r="A585" s="493" t="s">
        <v>1623</v>
      </c>
      <c r="B585" s="130" t="s">
        <v>1422</v>
      </c>
      <c r="C585" s="544" t="s">
        <v>87</v>
      </c>
      <c r="D585" s="549" t="s">
        <v>161</v>
      </c>
      <c r="E585" s="550" t="s">
        <v>194</v>
      </c>
      <c r="F585" s="970"/>
      <c r="G585" s="214">
        <v>2021</v>
      </c>
      <c r="H585" s="176" t="s">
        <v>1911</v>
      </c>
      <c r="I585" s="176" t="s">
        <v>204</v>
      </c>
      <c r="J585" s="330" t="s">
        <v>196</v>
      </c>
      <c r="K585" s="176" t="s">
        <v>218</v>
      </c>
      <c r="L585" s="176" t="s">
        <v>1202</v>
      </c>
      <c r="M585" s="327" t="s">
        <v>1463</v>
      </c>
      <c r="N585" s="55">
        <v>3.61</v>
      </c>
      <c r="O585" s="55">
        <f t="shared" si="301"/>
        <v>3.61</v>
      </c>
      <c r="P585" s="55">
        <f t="shared" si="301"/>
        <v>3.61</v>
      </c>
      <c r="Q585" s="55">
        <f t="shared" si="301"/>
        <v>3.61</v>
      </c>
      <c r="R585" s="55">
        <v>3.61</v>
      </c>
      <c r="S585" s="55">
        <f t="shared" si="308"/>
        <v>3.61</v>
      </c>
      <c r="T585" s="55">
        <f t="shared" si="308"/>
        <v>3.61</v>
      </c>
      <c r="U585" s="55">
        <f t="shared" si="308"/>
        <v>3.61</v>
      </c>
      <c r="V585" s="55">
        <f t="shared" si="307"/>
        <v>3.61</v>
      </c>
      <c r="W585" s="55">
        <f t="shared" si="302"/>
        <v>3.61</v>
      </c>
      <c r="X585" s="55">
        <f t="shared" si="302"/>
        <v>3.61</v>
      </c>
      <c r="Y585" s="55">
        <f t="shared" si="302"/>
        <v>3.61</v>
      </c>
      <c r="Z585" s="147">
        <v>0.1</v>
      </c>
      <c r="AA585" s="147">
        <f t="shared" si="303"/>
        <v>0.1</v>
      </c>
      <c r="AB585" s="147">
        <f t="shared" si="303"/>
        <v>0.1</v>
      </c>
      <c r="AC585" s="147">
        <f t="shared" si="303"/>
        <v>0.1</v>
      </c>
      <c r="AD585" s="147">
        <f t="shared" si="303"/>
        <v>0.1</v>
      </c>
      <c r="AE585" s="147">
        <f t="shared" si="304"/>
        <v>0.1</v>
      </c>
      <c r="AF585" s="147">
        <f t="shared" si="304"/>
        <v>0.1</v>
      </c>
      <c r="AG585" s="147">
        <f t="shared" si="304"/>
        <v>0.1</v>
      </c>
      <c r="AH585" s="147">
        <f t="shared" si="304"/>
        <v>0.1</v>
      </c>
      <c r="AI585" s="147">
        <f t="shared" si="305"/>
        <v>0.1</v>
      </c>
      <c r="AJ585" s="147">
        <f t="shared" si="305"/>
        <v>0.1</v>
      </c>
      <c r="AK585" s="147">
        <f t="shared" si="305"/>
        <v>0.1</v>
      </c>
      <c r="AL585" s="420">
        <v>0</v>
      </c>
      <c r="AM585" s="431">
        <f t="shared" si="289"/>
        <v>0</v>
      </c>
      <c r="AN585" s="385">
        <v>0</v>
      </c>
      <c r="AO585" s="237">
        <f t="shared" si="290"/>
        <v>0</v>
      </c>
      <c r="AP585" s="96">
        <v>0</v>
      </c>
      <c r="AQ585" s="431">
        <f t="shared" si="291"/>
        <v>0</v>
      </c>
      <c r="AR585" s="420">
        <v>0</v>
      </c>
      <c r="AS585" s="431">
        <f t="shared" si="292"/>
        <v>0</v>
      </c>
      <c r="AT585" s="385">
        <v>0</v>
      </c>
      <c r="AU585" s="431">
        <f t="shared" si="293"/>
        <v>0</v>
      </c>
      <c r="AV585" s="386">
        <v>0</v>
      </c>
      <c r="AW585" s="431">
        <f t="shared" si="294"/>
        <v>0</v>
      </c>
      <c r="AX585" s="386">
        <v>0</v>
      </c>
      <c r="AY585" s="431">
        <f t="shared" si="295"/>
        <v>0</v>
      </c>
      <c r="AZ585" s="386">
        <v>0</v>
      </c>
      <c r="BA585" s="431">
        <f t="shared" si="296"/>
        <v>0</v>
      </c>
      <c r="BB585" s="385">
        <v>0</v>
      </c>
      <c r="BC585" s="431">
        <f t="shared" si="297"/>
        <v>0</v>
      </c>
      <c r="BD585" s="386">
        <v>0</v>
      </c>
      <c r="BE585" s="431">
        <f t="shared" si="298"/>
        <v>0</v>
      </c>
      <c r="BF585" s="386">
        <v>0</v>
      </c>
      <c r="BG585" s="431">
        <f t="shared" si="299"/>
        <v>0</v>
      </c>
      <c r="BH585" s="385">
        <v>0</v>
      </c>
      <c r="BI585" s="445">
        <f t="shared" si="300"/>
        <v>0</v>
      </c>
      <c r="BJ585" s="77" t="s">
        <v>1931</v>
      </c>
      <c r="BK585" s="306"/>
      <c r="BL585" s="599"/>
      <c r="BM585" s="306" t="str">
        <f t="shared" si="306"/>
        <v>M27538-001</v>
      </c>
    </row>
    <row r="586" spans="1:65" ht="14.25" customHeight="1">
      <c r="A586" s="498" t="s">
        <v>1623</v>
      </c>
      <c r="B586" s="130" t="s">
        <v>1422</v>
      </c>
      <c r="C586" s="544" t="s">
        <v>87</v>
      </c>
      <c r="D586" s="549" t="s">
        <v>161</v>
      </c>
      <c r="E586" s="550" t="s">
        <v>194</v>
      </c>
      <c r="F586" s="970"/>
      <c r="G586" s="214">
        <v>2024</v>
      </c>
      <c r="H586" s="176" t="s">
        <v>1911</v>
      </c>
      <c r="I586" s="176" t="s">
        <v>204</v>
      </c>
      <c r="J586" s="330" t="s">
        <v>196</v>
      </c>
      <c r="K586" s="176" t="s">
        <v>218</v>
      </c>
      <c r="L586" s="176" t="s">
        <v>1202</v>
      </c>
      <c r="M586" s="327" t="s">
        <v>1463</v>
      </c>
      <c r="N586" s="55">
        <v>3.61</v>
      </c>
      <c r="O586" s="55">
        <f t="shared" si="301"/>
        <v>3.61</v>
      </c>
      <c r="P586" s="55">
        <f t="shared" si="301"/>
        <v>3.61</v>
      </c>
      <c r="Q586" s="55">
        <f t="shared" si="301"/>
        <v>3.61</v>
      </c>
      <c r="R586" s="55">
        <v>3.61</v>
      </c>
      <c r="S586" s="55">
        <f t="shared" si="308"/>
        <v>3.61</v>
      </c>
      <c r="T586" s="55">
        <f t="shared" si="308"/>
        <v>3.61</v>
      </c>
      <c r="U586" s="55">
        <f t="shared" si="308"/>
        <v>3.61</v>
      </c>
      <c r="V586" s="55">
        <f t="shared" si="307"/>
        <v>3.61</v>
      </c>
      <c r="W586" s="55">
        <f t="shared" si="302"/>
        <v>3.61</v>
      </c>
      <c r="X586" s="55">
        <f t="shared" si="302"/>
        <v>3.61</v>
      </c>
      <c r="Y586" s="55">
        <f t="shared" si="302"/>
        <v>3.61</v>
      </c>
      <c r="Z586" s="147">
        <v>0.1</v>
      </c>
      <c r="AA586" s="147">
        <f t="shared" si="303"/>
        <v>0.1</v>
      </c>
      <c r="AB586" s="147">
        <f t="shared" si="303"/>
        <v>0.1</v>
      </c>
      <c r="AC586" s="147">
        <f t="shared" si="303"/>
        <v>0.1</v>
      </c>
      <c r="AD586" s="147">
        <f t="shared" si="303"/>
        <v>0.1</v>
      </c>
      <c r="AE586" s="147">
        <f t="shared" si="304"/>
        <v>0.1</v>
      </c>
      <c r="AF586" s="147">
        <f t="shared" si="304"/>
        <v>0.1</v>
      </c>
      <c r="AG586" s="147">
        <f t="shared" si="304"/>
        <v>0.1</v>
      </c>
      <c r="AH586" s="147">
        <f t="shared" si="304"/>
        <v>0.1</v>
      </c>
      <c r="AI586" s="147">
        <f t="shared" si="305"/>
        <v>0.1</v>
      </c>
      <c r="AJ586" s="147">
        <f t="shared" si="305"/>
        <v>0.1</v>
      </c>
      <c r="AK586" s="147">
        <f t="shared" si="305"/>
        <v>0.1</v>
      </c>
      <c r="AL586" s="420">
        <v>0</v>
      </c>
      <c r="AM586" s="431">
        <f t="shared" si="289"/>
        <v>0</v>
      </c>
      <c r="AN586" s="385">
        <v>0</v>
      </c>
      <c r="AO586" s="237">
        <f t="shared" si="290"/>
        <v>0</v>
      </c>
      <c r="AP586" s="96">
        <v>0</v>
      </c>
      <c r="AQ586" s="431">
        <f t="shared" si="291"/>
        <v>0</v>
      </c>
      <c r="AR586" s="420">
        <v>6720</v>
      </c>
      <c r="AS586" s="431">
        <f t="shared" si="292"/>
        <v>672</v>
      </c>
      <c r="AT586" s="385">
        <v>0</v>
      </c>
      <c r="AU586" s="431">
        <f t="shared" si="293"/>
        <v>0</v>
      </c>
      <c r="AV586" s="386">
        <v>0</v>
      </c>
      <c r="AW586" s="431">
        <f t="shared" si="294"/>
        <v>0</v>
      </c>
      <c r="AX586" s="386">
        <v>0</v>
      </c>
      <c r="AY586" s="431">
        <f t="shared" si="295"/>
        <v>0</v>
      </c>
      <c r="AZ586" s="386">
        <v>0</v>
      </c>
      <c r="BA586" s="431">
        <f t="shared" si="296"/>
        <v>0</v>
      </c>
      <c r="BB586" s="385">
        <v>0</v>
      </c>
      <c r="BC586" s="431">
        <f t="shared" si="297"/>
        <v>0</v>
      </c>
      <c r="BD586" s="386">
        <v>0</v>
      </c>
      <c r="BE586" s="431">
        <f t="shared" si="298"/>
        <v>0</v>
      </c>
      <c r="BF586" s="386">
        <v>0</v>
      </c>
      <c r="BG586" s="431">
        <f t="shared" si="299"/>
        <v>0</v>
      </c>
      <c r="BH586" s="385">
        <v>0</v>
      </c>
      <c r="BI586" s="445">
        <f t="shared" si="300"/>
        <v>0</v>
      </c>
      <c r="BJ586" s="77" t="s">
        <v>1932</v>
      </c>
      <c r="BK586" s="306"/>
      <c r="BL586" s="599"/>
      <c r="BM586" s="306" t="str">
        <f t="shared" si="306"/>
        <v>P10275-001</v>
      </c>
    </row>
    <row r="587" spans="1:65" ht="14.25" customHeight="1">
      <c r="A587" s="493" t="s">
        <v>1623</v>
      </c>
      <c r="B587" s="130" t="s">
        <v>1422</v>
      </c>
      <c r="C587" s="544" t="s">
        <v>87</v>
      </c>
      <c r="D587" s="549" t="s">
        <v>161</v>
      </c>
      <c r="E587" s="550" t="s">
        <v>194</v>
      </c>
      <c r="F587" s="970"/>
      <c r="G587" s="214">
        <v>2021</v>
      </c>
      <c r="H587" s="176" t="s">
        <v>1911</v>
      </c>
      <c r="I587" s="176" t="s">
        <v>204</v>
      </c>
      <c r="J587" s="330" t="s">
        <v>196</v>
      </c>
      <c r="K587" s="176" t="s">
        <v>218</v>
      </c>
      <c r="L587" s="176" t="s">
        <v>1466</v>
      </c>
      <c r="M587" s="327" t="s">
        <v>1467</v>
      </c>
      <c r="N587" s="55">
        <v>1.77</v>
      </c>
      <c r="O587" s="55">
        <f t="shared" si="301"/>
        <v>1.77</v>
      </c>
      <c r="P587" s="55">
        <f t="shared" si="301"/>
        <v>1.77</v>
      </c>
      <c r="Q587" s="55">
        <f t="shared" si="301"/>
        <v>1.77</v>
      </c>
      <c r="R587" s="55">
        <v>1.77</v>
      </c>
      <c r="S587" s="55">
        <f t="shared" si="308"/>
        <v>1.77</v>
      </c>
      <c r="T587" s="55">
        <f t="shared" si="308"/>
        <v>1.77</v>
      </c>
      <c r="U587" s="55">
        <f t="shared" si="308"/>
        <v>1.77</v>
      </c>
      <c r="V587" s="55">
        <f t="shared" si="307"/>
        <v>1.77</v>
      </c>
      <c r="W587" s="55">
        <f t="shared" si="302"/>
        <v>1.77</v>
      </c>
      <c r="X587" s="55">
        <f t="shared" si="302"/>
        <v>1.77</v>
      </c>
      <c r="Y587" s="55">
        <f t="shared" si="302"/>
        <v>1.77</v>
      </c>
      <c r="Z587" s="147">
        <v>0.17</v>
      </c>
      <c r="AA587" s="147">
        <f t="shared" si="303"/>
        <v>0.17</v>
      </c>
      <c r="AB587" s="147">
        <f t="shared" si="303"/>
        <v>0.17</v>
      </c>
      <c r="AC587" s="147">
        <f t="shared" si="303"/>
        <v>0.17</v>
      </c>
      <c r="AD587" s="147">
        <f t="shared" si="303"/>
        <v>0.17</v>
      </c>
      <c r="AE587" s="147">
        <f t="shared" si="304"/>
        <v>0.17</v>
      </c>
      <c r="AF587" s="147">
        <f t="shared" si="304"/>
        <v>0.17</v>
      </c>
      <c r="AG587" s="147">
        <f t="shared" si="304"/>
        <v>0.17</v>
      </c>
      <c r="AH587" s="147">
        <f t="shared" si="304"/>
        <v>0.17</v>
      </c>
      <c r="AI587" s="147">
        <f t="shared" si="305"/>
        <v>0.17</v>
      </c>
      <c r="AJ587" s="147">
        <f t="shared" si="305"/>
        <v>0.17</v>
      </c>
      <c r="AK587" s="147">
        <f t="shared" si="305"/>
        <v>0.17</v>
      </c>
      <c r="AL587" s="420">
        <v>0</v>
      </c>
      <c r="AM587" s="431">
        <f t="shared" si="289"/>
        <v>0</v>
      </c>
      <c r="AN587" s="385">
        <v>30000</v>
      </c>
      <c r="AO587" s="237">
        <f t="shared" si="290"/>
        <v>5100</v>
      </c>
      <c r="AP587" s="96">
        <v>0</v>
      </c>
      <c r="AQ587" s="431">
        <f t="shared" si="291"/>
        <v>0</v>
      </c>
      <c r="AR587" s="420">
        <v>0</v>
      </c>
      <c r="AS587" s="431">
        <f t="shared" si="292"/>
        <v>0</v>
      </c>
      <c r="AT587" s="385">
        <v>0</v>
      </c>
      <c r="AU587" s="431">
        <f t="shared" si="293"/>
        <v>0</v>
      </c>
      <c r="AV587" s="386">
        <v>0</v>
      </c>
      <c r="AW587" s="431">
        <f t="shared" si="294"/>
        <v>0</v>
      </c>
      <c r="AX587" s="386">
        <v>0</v>
      </c>
      <c r="AY587" s="431">
        <f t="shared" si="295"/>
        <v>0</v>
      </c>
      <c r="AZ587" s="386">
        <v>0</v>
      </c>
      <c r="BA587" s="431">
        <f t="shared" si="296"/>
        <v>0</v>
      </c>
      <c r="BB587" s="385">
        <v>0</v>
      </c>
      <c r="BC587" s="431">
        <f t="shared" si="297"/>
        <v>0</v>
      </c>
      <c r="BD587" s="386">
        <v>0</v>
      </c>
      <c r="BE587" s="431">
        <f t="shared" si="298"/>
        <v>0</v>
      </c>
      <c r="BF587" s="386">
        <v>0</v>
      </c>
      <c r="BG587" s="431">
        <f t="shared" si="299"/>
        <v>0</v>
      </c>
      <c r="BH587" s="385">
        <v>0</v>
      </c>
      <c r="BI587" s="445">
        <f t="shared" si="300"/>
        <v>0</v>
      </c>
      <c r="BJ587" s="77" t="s">
        <v>213</v>
      </c>
      <c r="BK587" s="306"/>
      <c r="BL587" s="599"/>
      <c r="BM587" s="306" t="str">
        <f t="shared" si="306"/>
        <v>M27537-001</v>
      </c>
    </row>
    <row r="588" spans="1:65" ht="14.25" customHeight="1">
      <c r="A588" s="498" t="s">
        <v>1623</v>
      </c>
      <c r="B588" s="130" t="s">
        <v>1422</v>
      </c>
      <c r="C588" s="544" t="s">
        <v>87</v>
      </c>
      <c r="D588" s="549" t="s">
        <v>161</v>
      </c>
      <c r="E588" s="550" t="s">
        <v>194</v>
      </c>
      <c r="F588" s="970"/>
      <c r="G588" s="214">
        <v>2024</v>
      </c>
      <c r="H588" s="176" t="s">
        <v>1911</v>
      </c>
      <c r="I588" s="176" t="s">
        <v>204</v>
      </c>
      <c r="J588" s="330" t="s">
        <v>196</v>
      </c>
      <c r="K588" s="176" t="s">
        <v>218</v>
      </c>
      <c r="L588" s="176" t="s">
        <v>1466</v>
      </c>
      <c r="M588" s="327" t="s">
        <v>1467</v>
      </c>
      <c r="N588" s="55">
        <v>1.77</v>
      </c>
      <c r="O588" s="55">
        <f t="shared" si="301"/>
        <v>1.77</v>
      </c>
      <c r="P588" s="55">
        <f t="shared" si="301"/>
        <v>1.77</v>
      </c>
      <c r="Q588" s="55">
        <f t="shared" si="301"/>
        <v>1.77</v>
      </c>
      <c r="R588" s="55">
        <v>1.77</v>
      </c>
      <c r="S588" s="55">
        <f t="shared" si="308"/>
        <v>1.77</v>
      </c>
      <c r="T588" s="55">
        <f t="shared" si="308"/>
        <v>1.77</v>
      </c>
      <c r="U588" s="55">
        <f t="shared" si="308"/>
        <v>1.77</v>
      </c>
      <c r="V588" s="55">
        <f t="shared" si="307"/>
        <v>1.77</v>
      </c>
      <c r="W588" s="55">
        <f t="shared" si="302"/>
        <v>1.77</v>
      </c>
      <c r="X588" s="55">
        <f t="shared" si="302"/>
        <v>1.77</v>
      </c>
      <c r="Y588" s="55">
        <f t="shared" si="302"/>
        <v>1.77</v>
      </c>
      <c r="Z588" s="147">
        <v>0.17</v>
      </c>
      <c r="AA588" s="147">
        <f t="shared" si="303"/>
        <v>0.17</v>
      </c>
      <c r="AB588" s="147">
        <f t="shared" si="303"/>
        <v>0.17</v>
      </c>
      <c r="AC588" s="147">
        <f t="shared" si="303"/>
        <v>0.17</v>
      </c>
      <c r="AD588" s="147">
        <f t="shared" si="303"/>
        <v>0.17</v>
      </c>
      <c r="AE588" s="147">
        <f t="shared" si="304"/>
        <v>0.17</v>
      </c>
      <c r="AF588" s="147">
        <f t="shared" si="304"/>
        <v>0.17</v>
      </c>
      <c r="AG588" s="147">
        <f t="shared" si="304"/>
        <v>0.17</v>
      </c>
      <c r="AH588" s="147">
        <f t="shared" si="304"/>
        <v>0.17</v>
      </c>
      <c r="AI588" s="147">
        <f t="shared" si="305"/>
        <v>0.17</v>
      </c>
      <c r="AJ588" s="147">
        <f t="shared" si="305"/>
        <v>0.17</v>
      </c>
      <c r="AK588" s="147">
        <f t="shared" si="305"/>
        <v>0.17</v>
      </c>
      <c r="AL588" s="420">
        <v>0</v>
      </c>
      <c r="AM588" s="431">
        <f t="shared" si="289"/>
        <v>0</v>
      </c>
      <c r="AN588" s="385">
        <v>0</v>
      </c>
      <c r="AO588" s="237">
        <f t="shared" si="290"/>
        <v>0</v>
      </c>
      <c r="AP588" s="96">
        <v>80160</v>
      </c>
      <c r="AQ588" s="431">
        <f t="shared" si="291"/>
        <v>13627.2</v>
      </c>
      <c r="AR588" s="420">
        <v>10</v>
      </c>
      <c r="AS588" s="431">
        <f t="shared" si="292"/>
        <v>1.7000000000000002</v>
      </c>
      <c r="AT588" s="385">
        <v>0</v>
      </c>
      <c r="AU588" s="431">
        <f t="shared" si="293"/>
        <v>0</v>
      </c>
      <c r="AV588" s="386">
        <v>0</v>
      </c>
      <c r="AW588" s="431">
        <f t="shared" si="294"/>
        <v>0</v>
      </c>
      <c r="AX588" s="386">
        <v>0</v>
      </c>
      <c r="AY588" s="431">
        <f t="shared" si="295"/>
        <v>0</v>
      </c>
      <c r="AZ588" s="386">
        <v>0</v>
      </c>
      <c r="BA588" s="431">
        <f t="shared" si="296"/>
        <v>0</v>
      </c>
      <c r="BB588" s="385">
        <v>0</v>
      </c>
      <c r="BC588" s="431">
        <f t="shared" si="297"/>
        <v>0</v>
      </c>
      <c r="BD588" s="386">
        <v>0</v>
      </c>
      <c r="BE588" s="431">
        <f t="shared" si="298"/>
        <v>0</v>
      </c>
      <c r="BF588" s="386">
        <v>0</v>
      </c>
      <c r="BG588" s="431">
        <f t="shared" si="299"/>
        <v>0</v>
      </c>
      <c r="BH588" s="385">
        <v>0</v>
      </c>
      <c r="BI588" s="445">
        <f t="shared" si="300"/>
        <v>0</v>
      </c>
      <c r="BJ588" s="77" t="s">
        <v>1930</v>
      </c>
      <c r="BK588" s="306"/>
      <c r="BL588" s="599"/>
      <c r="BM588" s="306" t="str">
        <f t="shared" si="306"/>
        <v>P10272-001</v>
      </c>
    </row>
    <row r="589" spans="1:65" ht="14.25" customHeight="1">
      <c r="A589" s="493" t="s">
        <v>1623</v>
      </c>
      <c r="B589" s="130" t="s">
        <v>1422</v>
      </c>
      <c r="C589" s="544" t="s">
        <v>87</v>
      </c>
      <c r="D589" s="549" t="s">
        <v>161</v>
      </c>
      <c r="E589" s="550" t="s">
        <v>194</v>
      </c>
      <c r="F589" s="970"/>
      <c r="G589" s="214">
        <v>2021</v>
      </c>
      <c r="H589" s="176" t="s">
        <v>1911</v>
      </c>
      <c r="I589" s="176" t="s">
        <v>204</v>
      </c>
      <c r="J589" s="330" t="s">
        <v>196</v>
      </c>
      <c r="K589" s="176" t="s">
        <v>218</v>
      </c>
      <c r="L589" s="176" t="s">
        <v>1466</v>
      </c>
      <c r="M589" s="327" t="s">
        <v>1467</v>
      </c>
      <c r="N589" s="55">
        <v>3.88</v>
      </c>
      <c r="O589" s="55">
        <f t="shared" si="301"/>
        <v>3.88</v>
      </c>
      <c r="P589" s="55">
        <f t="shared" si="301"/>
        <v>3.88</v>
      </c>
      <c r="Q589" s="55">
        <f t="shared" si="301"/>
        <v>3.88</v>
      </c>
      <c r="R589" s="55">
        <v>3.88</v>
      </c>
      <c r="S589" s="55">
        <f t="shared" si="308"/>
        <v>3.88</v>
      </c>
      <c r="T589" s="55">
        <f t="shared" si="308"/>
        <v>3.88</v>
      </c>
      <c r="U589" s="55">
        <f t="shared" si="308"/>
        <v>3.88</v>
      </c>
      <c r="V589" s="55">
        <f t="shared" si="307"/>
        <v>3.88</v>
      </c>
      <c r="W589" s="55">
        <f t="shared" si="302"/>
        <v>3.88</v>
      </c>
      <c r="X589" s="55">
        <f t="shared" si="302"/>
        <v>3.88</v>
      </c>
      <c r="Y589" s="55">
        <f t="shared" si="302"/>
        <v>3.88</v>
      </c>
      <c r="Z589" s="147">
        <v>0.1</v>
      </c>
      <c r="AA589" s="147">
        <f t="shared" si="303"/>
        <v>0.1</v>
      </c>
      <c r="AB589" s="147">
        <f t="shared" si="303"/>
        <v>0.1</v>
      </c>
      <c r="AC589" s="147">
        <f t="shared" si="303"/>
        <v>0.1</v>
      </c>
      <c r="AD589" s="147">
        <f t="shared" si="303"/>
        <v>0.1</v>
      </c>
      <c r="AE589" s="147">
        <f t="shared" si="304"/>
        <v>0.1</v>
      </c>
      <c r="AF589" s="147">
        <f t="shared" si="304"/>
        <v>0.1</v>
      </c>
      <c r="AG589" s="147">
        <f t="shared" si="304"/>
        <v>0.1</v>
      </c>
      <c r="AH589" s="147">
        <f t="shared" si="304"/>
        <v>0.1</v>
      </c>
      <c r="AI589" s="147">
        <f t="shared" si="305"/>
        <v>0.1</v>
      </c>
      <c r="AJ589" s="147">
        <f t="shared" si="305"/>
        <v>0.1</v>
      </c>
      <c r="AK589" s="147">
        <f t="shared" si="305"/>
        <v>0.1</v>
      </c>
      <c r="AL589" s="420">
        <v>0</v>
      </c>
      <c r="AM589" s="431">
        <f t="shared" si="289"/>
        <v>0</v>
      </c>
      <c r="AN589" s="385">
        <v>0</v>
      </c>
      <c r="AO589" s="237">
        <f t="shared" si="290"/>
        <v>0</v>
      </c>
      <c r="AP589" s="96">
        <v>0</v>
      </c>
      <c r="AQ589" s="431">
        <f t="shared" si="291"/>
        <v>0</v>
      </c>
      <c r="AR589" s="420">
        <v>0</v>
      </c>
      <c r="AS589" s="431">
        <f t="shared" si="292"/>
        <v>0</v>
      </c>
      <c r="AT589" s="385">
        <v>0</v>
      </c>
      <c r="AU589" s="431">
        <f t="shared" si="293"/>
        <v>0</v>
      </c>
      <c r="AV589" s="386">
        <v>0</v>
      </c>
      <c r="AW589" s="431">
        <f t="shared" si="294"/>
        <v>0</v>
      </c>
      <c r="AX589" s="386">
        <v>0</v>
      </c>
      <c r="AY589" s="431">
        <f t="shared" si="295"/>
        <v>0</v>
      </c>
      <c r="AZ589" s="386">
        <v>0</v>
      </c>
      <c r="BA589" s="431">
        <f t="shared" si="296"/>
        <v>0</v>
      </c>
      <c r="BB589" s="385">
        <v>0</v>
      </c>
      <c r="BC589" s="431">
        <f t="shared" si="297"/>
        <v>0</v>
      </c>
      <c r="BD589" s="386">
        <v>0</v>
      </c>
      <c r="BE589" s="431">
        <f t="shared" si="298"/>
        <v>0</v>
      </c>
      <c r="BF589" s="386">
        <v>0</v>
      </c>
      <c r="BG589" s="431">
        <f t="shared" si="299"/>
        <v>0</v>
      </c>
      <c r="BH589" s="385">
        <v>0</v>
      </c>
      <c r="BI589" s="445">
        <f t="shared" si="300"/>
        <v>0</v>
      </c>
      <c r="BJ589" s="77" t="s">
        <v>1931</v>
      </c>
      <c r="BK589" s="306"/>
      <c r="BL589" s="599"/>
      <c r="BM589" s="306" t="str">
        <f t="shared" si="306"/>
        <v>M27538-001</v>
      </c>
    </row>
    <row r="590" spans="1:65" ht="14.25" customHeight="1">
      <c r="A590" s="498" t="s">
        <v>1623</v>
      </c>
      <c r="B590" s="130" t="s">
        <v>1422</v>
      </c>
      <c r="C590" s="544" t="s">
        <v>87</v>
      </c>
      <c r="D590" s="549" t="s">
        <v>161</v>
      </c>
      <c r="E590" s="550" t="s">
        <v>194</v>
      </c>
      <c r="F590" s="970"/>
      <c r="G590" s="214">
        <v>2024</v>
      </c>
      <c r="H590" s="176" t="s">
        <v>1911</v>
      </c>
      <c r="I590" s="176" t="s">
        <v>204</v>
      </c>
      <c r="J590" s="330" t="s">
        <v>196</v>
      </c>
      <c r="K590" s="176" t="s">
        <v>218</v>
      </c>
      <c r="L590" s="176" t="s">
        <v>1466</v>
      </c>
      <c r="M590" s="327" t="s">
        <v>1467</v>
      </c>
      <c r="N590" s="55">
        <v>3.88</v>
      </c>
      <c r="O590" s="55">
        <f t="shared" si="301"/>
        <v>3.88</v>
      </c>
      <c r="P590" s="55">
        <f t="shared" si="301"/>
        <v>3.88</v>
      </c>
      <c r="Q590" s="55">
        <f t="shared" si="301"/>
        <v>3.88</v>
      </c>
      <c r="R590" s="55">
        <v>3.88</v>
      </c>
      <c r="S590" s="55">
        <f t="shared" si="308"/>
        <v>3.88</v>
      </c>
      <c r="T590" s="55">
        <f t="shared" si="308"/>
        <v>3.88</v>
      </c>
      <c r="U590" s="55">
        <f t="shared" si="308"/>
        <v>3.88</v>
      </c>
      <c r="V590" s="55">
        <f t="shared" si="307"/>
        <v>3.88</v>
      </c>
      <c r="W590" s="55">
        <f t="shared" si="302"/>
        <v>3.88</v>
      </c>
      <c r="X590" s="55">
        <f t="shared" si="302"/>
        <v>3.88</v>
      </c>
      <c r="Y590" s="55">
        <f t="shared" si="302"/>
        <v>3.88</v>
      </c>
      <c r="Z590" s="147">
        <v>0.1</v>
      </c>
      <c r="AA590" s="147">
        <f t="shared" si="303"/>
        <v>0.1</v>
      </c>
      <c r="AB590" s="147">
        <f t="shared" si="303"/>
        <v>0.1</v>
      </c>
      <c r="AC590" s="147">
        <f t="shared" si="303"/>
        <v>0.1</v>
      </c>
      <c r="AD590" s="147">
        <f t="shared" si="303"/>
        <v>0.1</v>
      </c>
      <c r="AE590" s="147">
        <f t="shared" si="304"/>
        <v>0.1</v>
      </c>
      <c r="AF590" s="147">
        <f t="shared" si="304"/>
        <v>0.1</v>
      </c>
      <c r="AG590" s="147">
        <f t="shared" si="304"/>
        <v>0.1</v>
      </c>
      <c r="AH590" s="147">
        <f t="shared" si="304"/>
        <v>0.1</v>
      </c>
      <c r="AI590" s="147">
        <f t="shared" si="305"/>
        <v>0.1</v>
      </c>
      <c r="AJ590" s="147">
        <f t="shared" si="305"/>
        <v>0.1</v>
      </c>
      <c r="AK590" s="147">
        <f t="shared" si="305"/>
        <v>0.1</v>
      </c>
      <c r="AL590" s="420">
        <v>0</v>
      </c>
      <c r="AM590" s="431">
        <f t="shared" si="289"/>
        <v>0</v>
      </c>
      <c r="AN590" s="385">
        <v>0</v>
      </c>
      <c r="AO590" s="237">
        <f t="shared" si="290"/>
        <v>0</v>
      </c>
      <c r="AP590" s="96">
        <v>0</v>
      </c>
      <c r="AQ590" s="431">
        <f t="shared" si="291"/>
        <v>0</v>
      </c>
      <c r="AR590" s="420">
        <v>0</v>
      </c>
      <c r="AS590" s="431">
        <f t="shared" si="292"/>
        <v>0</v>
      </c>
      <c r="AT590" s="385">
        <v>0</v>
      </c>
      <c r="AU590" s="431">
        <f t="shared" si="293"/>
        <v>0</v>
      </c>
      <c r="AV590" s="386">
        <v>0</v>
      </c>
      <c r="AW590" s="431">
        <f t="shared" si="294"/>
        <v>0</v>
      </c>
      <c r="AX590" s="386">
        <v>0</v>
      </c>
      <c r="AY590" s="431">
        <f t="shared" si="295"/>
        <v>0</v>
      </c>
      <c r="AZ590" s="386">
        <v>0</v>
      </c>
      <c r="BA590" s="431">
        <f t="shared" si="296"/>
        <v>0</v>
      </c>
      <c r="BB590" s="385">
        <v>0</v>
      </c>
      <c r="BC590" s="431">
        <f t="shared" si="297"/>
        <v>0</v>
      </c>
      <c r="BD590" s="386">
        <v>0</v>
      </c>
      <c r="BE590" s="431">
        <f t="shared" si="298"/>
        <v>0</v>
      </c>
      <c r="BF590" s="386">
        <v>0</v>
      </c>
      <c r="BG590" s="431">
        <f t="shared" si="299"/>
        <v>0</v>
      </c>
      <c r="BH590" s="385">
        <v>0</v>
      </c>
      <c r="BI590" s="445">
        <f t="shared" si="300"/>
        <v>0</v>
      </c>
      <c r="BJ590" s="77" t="s">
        <v>1932</v>
      </c>
      <c r="BK590" s="306"/>
      <c r="BL590" s="599"/>
      <c r="BM590" s="306" t="str">
        <f t="shared" si="306"/>
        <v>P10275-001</v>
      </c>
    </row>
    <row r="591" spans="1:65" ht="14.25" customHeight="1">
      <c r="A591" s="493" t="s">
        <v>1623</v>
      </c>
      <c r="B591" s="130" t="s">
        <v>1422</v>
      </c>
      <c r="C591" s="544" t="s">
        <v>87</v>
      </c>
      <c r="D591" s="549" t="s">
        <v>161</v>
      </c>
      <c r="E591" s="550" t="s">
        <v>194</v>
      </c>
      <c r="F591" s="970"/>
      <c r="G591" s="214">
        <v>2024</v>
      </c>
      <c r="H591" s="176" t="s">
        <v>1911</v>
      </c>
      <c r="I591" s="176" t="s">
        <v>204</v>
      </c>
      <c r="J591" s="330" t="s">
        <v>196</v>
      </c>
      <c r="K591" s="176" t="s">
        <v>218</v>
      </c>
      <c r="L591" s="176" t="s">
        <v>1466</v>
      </c>
      <c r="M591" s="327" t="s">
        <v>1467</v>
      </c>
      <c r="N591" s="55">
        <v>2.2999999999999998</v>
      </c>
      <c r="O591" s="55">
        <f t="shared" si="301"/>
        <v>2.2999999999999998</v>
      </c>
      <c r="P591" s="55">
        <f t="shared" si="301"/>
        <v>2.2999999999999998</v>
      </c>
      <c r="Q591" s="55">
        <f t="shared" si="301"/>
        <v>2.2999999999999998</v>
      </c>
      <c r="R591" s="55">
        <v>2.2999999999999998</v>
      </c>
      <c r="S591" s="55">
        <f t="shared" si="308"/>
        <v>2.2999999999999998</v>
      </c>
      <c r="T591" s="55">
        <f t="shared" si="308"/>
        <v>2.2999999999999998</v>
      </c>
      <c r="U591" s="55">
        <f t="shared" si="308"/>
        <v>2.2999999999999998</v>
      </c>
      <c r="V591" s="55">
        <f t="shared" si="307"/>
        <v>2.2999999999999998</v>
      </c>
      <c r="W591" s="55">
        <f t="shared" si="302"/>
        <v>2.2999999999999998</v>
      </c>
      <c r="X591" s="55">
        <f t="shared" si="302"/>
        <v>2.2999999999999998</v>
      </c>
      <c r="Y591" s="55">
        <f t="shared" si="302"/>
        <v>2.2999999999999998</v>
      </c>
      <c r="Z591" s="147">
        <v>0.12</v>
      </c>
      <c r="AA591" s="147">
        <f t="shared" si="303"/>
        <v>0.12</v>
      </c>
      <c r="AB591" s="147">
        <f t="shared" si="303"/>
        <v>0.12</v>
      </c>
      <c r="AC591" s="147">
        <f t="shared" si="303"/>
        <v>0.12</v>
      </c>
      <c r="AD591" s="147">
        <f t="shared" si="303"/>
        <v>0.12</v>
      </c>
      <c r="AE591" s="147">
        <f t="shared" si="304"/>
        <v>0.12</v>
      </c>
      <c r="AF591" s="147">
        <f t="shared" si="304"/>
        <v>0.12</v>
      </c>
      <c r="AG591" s="147">
        <f t="shared" si="304"/>
        <v>0.12</v>
      </c>
      <c r="AH591" s="147">
        <f t="shared" si="304"/>
        <v>0.12</v>
      </c>
      <c r="AI591" s="147">
        <f t="shared" si="305"/>
        <v>0.12</v>
      </c>
      <c r="AJ591" s="147">
        <f t="shared" si="305"/>
        <v>0.12</v>
      </c>
      <c r="AK591" s="147">
        <f t="shared" si="305"/>
        <v>0.12</v>
      </c>
      <c r="AL591" s="420">
        <v>0</v>
      </c>
      <c r="AM591" s="431">
        <f t="shared" si="289"/>
        <v>0</v>
      </c>
      <c r="AN591" s="385">
        <v>0</v>
      </c>
      <c r="AO591" s="237">
        <f t="shared" si="290"/>
        <v>0</v>
      </c>
      <c r="AP591" s="96">
        <v>0</v>
      </c>
      <c r="AQ591" s="431">
        <f t="shared" si="291"/>
        <v>0</v>
      </c>
      <c r="AR591" s="420">
        <v>0</v>
      </c>
      <c r="AS591" s="431">
        <f t="shared" si="292"/>
        <v>0</v>
      </c>
      <c r="AT591" s="385">
        <v>0</v>
      </c>
      <c r="AU591" s="431">
        <f t="shared" si="293"/>
        <v>0</v>
      </c>
      <c r="AV591" s="386">
        <v>0</v>
      </c>
      <c r="AW591" s="431">
        <f t="shared" si="294"/>
        <v>0</v>
      </c>
      <c r="AX591" s="386">
        <v>0</v>
      </c>
      <c r="AY591" s="431">
        <f t="shared" si="295"/>
        <v>0</v>
      </c>
      <c r="AZ591" s="386">
        <v>0</v>
      </c>
      <c r="BA591" s="431">
        <f t="shared" si="296"/>
        <v>0</v>
      </c>
      <c r="BB591" s="385">
        <v>0</v>
      </c>
      <c r="BC591" s="431">
        <f t="shared" si="297"/>
        <v>0</v>
      </c>
      <c r="BD591" s="386">
        <v>0</v>
      </c>
      <c r="BE591" s="431">
        <f t="shared" si="298"/>
        <v>0</v>
      </c>
      <c r="BF591" s="386">
        <v>0</v>
      </c>
      <c r="BG591" s="431">
        <f t="shared" si="299"/>
        <v>0</v>
      </c>
      <c r="BH591" s="385">
        <v>0</v>
      </c>
      <c r="BI591" s="445">
        <f t="shared" si="300"/>
        <v>0</v>
      </c>
      <c r="BJ591" s="77" t="s">
        <v>1933</v>
      </c>
      <c r="BK591" s="306"/>
      <c r="BL591" s="599"/>
      <c r="BM591" s="306" t="str">
        <f t="shared" si="306"/>
        <v>P10274-001</v>
      </c>
    </row>
    <row r="592" spans="1:65" ht="14.25" customHeight="1">
      <c r="A592" s="498" t="s">
        <v>1623</v>
      </c>
      <c r="B592" s="130" t="s">
        <v>1422</v>
      </c>
      <c r="C592" s="544" t="s">
        <v>87</v>
      </c>
      <c r="D592" s="762" t="s">
        <v>161</v>
      </c>
      <c r="E592" s="511" t="s">
        <v>194</v>
      </c>
      <c r="F592" s="970"/>
      <c r="G592" s="214">
        <v>2024</v>
      </c>
      <c r="H592" s="176" t="s">
        <v>212</v>
      </c>
      <c r="I592" s="176" t="s">
        <v>204</v>
      </c>
      <c r="J592" s="330" t="s">
        <v>196</v>
      </c>
      <c r="K592" s="176" t="s">
        <v>218</v>
      </c>
      <c r="L592" s="176" t="s">
        <v>167</v>
      </c>
      <c r="M592" s="327" t="s">
        <v>1512</v>
      </c>
      <c r="N592" s="702">
        <v>1.72</v>
      </c>
      <c r="O592" s="55">
        <f t="shared" si="301"/>
        <v>1.72</v>
      </c>
      <c r="P592" s="55">
        <f t="shared" si="301"/>
        <v>1.72</v>
      </c>
      <c r="Q592" s="55">
        <f t="shared" si="301"/>
        <v>1.72</v>
      </c>
      <c r="R592" s="55">
        <v>1.72</v>
      </c>
      <c r="S592" s="55">
        <f t="shared" si="308"/>
        <v>1.72</v>
      </c>
      <c r="T592" s="55">
        <f t="shared" si="308"/>
        <v>1.72</v>
      </c>
      <c r="U592" s="55">
        <f t="shared" si="308"/>
        <v>1.72</v>
      </c>
      <c r="V592" s="55">
        <f t="shared" si="307"/>
        <v>1.72</v>
      </c>
      <c r="W592" s="55">
        <f t="shared" si="302"/>
        <v>1.72</v>
      </c>
      <c r="X592" s="55">
        <f t="shared" si="302"/>
        <v>1.72</v>
      </c>
      <c r="Y592" s="55">
        <f t="shared" si="302"/>
        <v>1.72</v>
      </c>
      <c r="Z592" s="147">
        <v>0.17</v>
      </c>
      <c r="AA592" s="147">
        <f t="shared" si="303"/>
        <v>0.17</v>
      </c>
      <c r="AB592" s="147">
        <f t="shared" si="303"/>
        <v>0.17</v>
      </c>
      <c r="AC592" s="147">
        <f t="shared" si="303"/>
        <v>0.17</v>
      </c>
      <c r="AD592" s="147">
        <f t="shared" si="303"/>
        <v>0.17</v>
      </c>
      <c r="AE592" s="147">
        <f t="shared" si="304"/>
        <v>0.17</v>
      </c>
      <c r="AF592" s="147">
        <f t="shared" si="304"/>
        <v>0.17</v>
      </c>
      <c r="AG592" s="147">
        <f t="shared" si="304"/>
        <v>0.17</v>
      </c>
      <c r="AH592" s="147">
        <f t="shared" si="304"/>
        <v>0.17</v>
      </c>
      <c r="AI592" s="147">
        <f t="shared" si="305"/>
        <v>0.17</v>
      </c>
      <c r="AJ592" s="147">
        <f t="shared" si="305"/>
        <v>0.17</v>
      </c>
      <c r="AK592" s="147">
        <f t="shared" si="305"/>
        <v>0.17</v>
      </c>
      <c r="AL592" s="420">
        <v>0</v>
      </c>
      <c r="AM592" s="431">
        <f t="shared" si="289"/>
        <v>0</v>
      </c>
      <c r="AN592" s="385">
        <v>0</v>
      </c>
      <c r="AO592" s="237">
        <v>0</v>
      </c>
      <c r="AP592" s="705">
        <v>0</v>
      </c>
      <c r="AQ592" s="431">
        <f t="shared" si="291"/>
        <v>0</v>
      </c>
      <c r="AR592" s="704">
        <v>0</v>
      </c>
      <c r="AS592" s="431">
        <f t="shared" si="292"/>
        <v>0</v>
      </c>
      <c r="AT592" s="679">
        <v>0</v>
      </c>
      <c r="AU592" s="431">
        <f t="shared" si="293"/>
        <v>0</v>
      </c>
      <c r="AV592" s="677">
        <v>0</v>
      </c>
      <c r="AW592" s="431">
        <f t="shared" si="294"/>
        <v>0</v>
      </c>
      <c r="AX592" s="677">
        <v>0</v>
      </c>
      <c r="AY592" s="431">
        <f t="shared" si="295"/>
        <v>0</v>
      </c>
      <c r="AZ592" s="677">
        <v>0</v>
      </c>
      <c r="BA592" s="431">
        <f t="shared" si="296"/>
        <v>0</v>
      </c>
      <c r="BB592" s="679">
        <v>0</v>
      </c>
      <c r="BC592" s="431">
        <f t="shared" si="297"/>
        <v>0</v>
      </c>
      <c r="BD592" s="677">
        <v>0</v>
      </c>
      <c r="BE592" s="431">
        <f t="shared" si="298"/>
        <v>0</v>
      </c>
      <c r="BF592" s="677">
        <v>0</v>
      </c>
      <c r="BG592" s="431">
        <f t="shared" si="299"/>
        <v>0</v>
      </c>
      <c r="BH592" s="679">
        <v>0</v>
      </c>
      <c r="BI592" s="445">
        <f t="shared" si="300"/>
        <v>0</v>
      </c>
      <c r="BJ592" s="77" t="s">
        <v>1511</v>
      </c>
      <c r="BK592" s="306"/>
      <c r="BL592" s="599"/>
      <c r="BM592" s="306" t="str">
        <f t="shared" si="306"/>
        <v>M27537-001</v>
      </c>
    </row>
    <row r="593" spans="1:65" ht="14.25" customHeight="1">
      <c r="A593" s="493" t="s">
        <v>1623</v>
      </c>
      <c r="B593" s="130" t="s">
        <v>1422</v>
      </c>
      <c r="C593" s="544" t="s">
        <v>87</v>
      </c>
      <c r="D593" s="549" t="s">
        <v>161</v>
      </c>
      <c r="E593" s="550" t="s">
        <v>194</v>
      </c>
      <c r="F593" s="970"/>
      <c r="G593" s="214">
        <v>2021</v>
      </c>
      <c r="H593" s="176" t="s">
        <v>1911</v>
      </c>
      <c r="I593" s="176" t="s">
        <v>204</v>
      </c>
      <c r="J593" s="330" t="s">
        <v>196</v>
      </c>
      <c r="K593" s="176" t="s">
        <v>218</v>
      </c>
      <c r="L593" s="176" t="s">
        <v>167</v>
      </c>
      <c r="M593" s="327" t="s">
        <v>1468</v>
      </c>
      <c r="N593" s="55">
        <v>1.5</v>
      </c>
      <c r="O593" s="55">
        <f t="shared" si="301"/>
        <v>1.5</v>
      </c>
      <c r="P593" s="55">
        <f t="shared" si="301"/>
        <v>1.5</v>
      </c>
      <c r="Q593" s="55">
        <f t="shared" si="301"/>
        <v>1.5</v>
      </c>
      <c r="R593" s="55">
        <v>1.5</v>
      </c>
      <c r="S593" s="55">
        <f t="shared" si="308"/>
        <v>1.5</v>
      </c>
      <c r="T593" s="55">
        <f t="shared" si="308"/>
        <v>1.5</v>
      </c>
      <c r="U593" s="55">
        <f t="shared" si="308"/>
        <v>1.5</v>
      </c>
      <c r="V593" s="55">
        <f t="shared" si="307"/>
        <v>1.5</v>
      </c>
      <c r="W593" s="55">
        <f t="shared" si="302"/>
        <v>1.5</v>
      </c>
      <c r="X593" s="55">
        <f t="shared" si="302"/>
        <v>1.5</v>
      </c>
      <c r="Y593" s="55">
        <f t="shared" si="302"/>
        <v>1.5</v>
      </c>
      <c r="Z593" s="147">
        <v>0.17</v>
      </c>
      <c r="AA593" s="147">
        <f t="shared" si="303"/>
        <v>0.17</v>
      </c>
      <c r="AB593" s="147">
        <f t="shared" si="303"/>
        <v>0.17</v>
      </c>
      <c r="AC593" s="147">
        <f t="shared" si="303"/>
        <v>0.17</v>
      </c>
      <c r="AD593" s="147">
        <f t="shared" si="303"/>
        <v>0.17</v>
      </c>
      <c r="AE593" s="147">
        <f t="shared" si="304"/>
        <v>0.17</v>
      </c>
      <c r="AF593" s="147">
        <f t="shared" si="304"/>
        <v>0.17</v>
      </c>
      <c r="AG593" s="147">
        <f t="shared" si="304"/>
        <v>0.17</v>
      </c>
      <c r="AH593" s="147">
        <f t="shared" si="304"/>
        <v>0.17</v>
      </c>
      <c r="AI593" s="147">
        <f t="shared" si="305"/>
        <v>0.17</v>
      </c>
      <c r="AJ593" s="147">
        <f t="shared" si="305"/>
        <v>0.17</v>
      </c>
      <c r="AK593" s="147">
        <f t="shared" si="305"/>
        <v>0.17</v>
      </c>
      <c r="AL593" s="420">
        <v>0</v>
      </c>
      <c r="AM593" s="431">
        <f t="shared" si="289"/>
        <v>0</v>
      </c>
      <c r="AN593" s="385">
        <v>0</v>
      </c>
      <c r="AO593" s="237">
        <f t="shared" ref="AO593:AO662" si="309">AN593*AA593</f>
        <v>0</v>
      </c>
      <c r="AP593" s="96">
        <v>0</v>
      </c>
      <c r="AQ593" s="431">
        <f t="shared" si="291"/>
        <v>0</v>
      </c>
      <c r="AR593" s="420">
        <v>0</v>
      </c>
      <c r="AS593" s="431">
        <f t="shared" si="292"/>
        <v>0</v>
      </c>
      <c r="AT593" s="385">
        <v>0</v>
      </c>
      <c r="AU593" s="431">
        <f t="shared" si="293"/>
        <v>0</v>
      </c>
      <c r="AV593" s="386">
        <v>0</v>
      </c>
      <c r="AW593" s="431">
        <f t="shared" si="294"/>
        <v>0</v>
      </c>
      <c r="AX593" s="386">
        <v>0</v>
      </c>
      <c r="AY593" s="431">
        <f t="shared" si="295"/>
        <v>0</v>
      </c>
      <c r="AZ593" s="386">
        <v>0</v>
      </c>
      <c r="BA593" s="431">
        <f t="shared" si="296"/>
        <v>0</v>
      </c>
      <c r="BB593" s="385">
        <v>0</v>
      </c>
      <c r="BC593" s="431">
        <f t="shared" si="297"/>
        <v>0</v>
      </c>
      <c r="BD593" s="386">
        <v>0</v>
      </c>
      <c r="BE593" s="431">
        <f t="shared" si="298"/>
        <v>0</v>
      </c>
      <c r="BF593" s="386">
        <v>0</v>
      </c>
      <c r="BG593" s="431">
        <f t="shared" si="299"/>
        <v>0</v>
      </c>
      <c r="BH593" s="385">
        <v>0</v>
      </c>
      <c r="BI593" s="445">
        <f t="shared" si="300"/>
        <v>0</v>
      </c>
      <c r="BJ593" s="77" t="s">
        <v>213</v>
      </c>
      <c r="BK593" s="306"/>
      <c r="BL593" s="599"/>
      <c r="BM593" s="306" t="str">
        <f t="shared" si="306"/>
        <v>M27537-001</v>
      </c>
    </row>
    <row r="594" spans="1:65" ht="14.25" customHeight="1">
      <c r="A594" s="498" t="s">
        <v>1623</v>
      </c>
      <c r="B594" s="130" t="s">
        <v>1422</v>
      </c>
      <c r="C594" s="544" t="s">
        <v>87</v>
      </c>
      <c r="D594" s="549" t="s">
        <v>161</v>
      </c>
      <c r="E594" s="550" t="s">
        <v>194</v>
      </c>
      <c r="F594" s="970"/>
      <c r="G594" s="214">
        <v>2024</v>
      </c>
      <c r="H594" s="176" t="s">
        <v>1911</v>
      </c>
      <c r="I594" s="176" t="s">
        <v>204</v>
      </c>
      <c r="J594" s="330" t="s">
        <v>196</v>
      </c>
      <c r="K594" s="176" t="s">
        <v>218</v>
      </c>
      <c r="L594" s="176" t="s">
        <v>167</v>
      </c>
      <c r="M594" s="327" t="s">
        <v>1468</v>
      </c>
      <c r="N594" s="55">
        <v>1.5</v>
      </c>
      <c r="O594" s="55">
        <f t="shared" si="301"/>
        <v>1.5</v>
      </c>
      <c r="P594" s="55">
        <f t="shared" si="301"/>
        <v>1.5</v>
      </c>
      <c r="Q594" s="55">
        <f t="shared" si="301"/>
        <v>1.5</v>
      </c>
      <c r="R594" s="55">
        <v>1.5</v>
      </c>
      <c r="S594" s="55">
        <f t="shared" si="308"/>
        <v>1.5</v>
      </c>
      <c r="T594" s="55">
        <f t="shared" si="308"/>
        <v>1.5</v>
      </c>
      <c r="U594" s="55">
        <f t="shared" si="308"/>
        <v>1.5</v>
      </c>
      <c r="V594" s="55">
        <f t="shared" si="307"/>
        <v>1.5</v>
      </c>
      <c r="W594" s="55">
        <f t="shared" si="302"/>
        <v>1.5</v>
      </c>
      <c r="X594" s="55">
        <f t="shared" si="302"/>
        <v>1.5</v>
      </c>
      <c r="Y594" s="55">
        <f t="shared" si="302"/>
        <v>1.5</v>
      </c>
      <c r="Z594" s="147">
        <v>0.17</v>
      </c>
      <c r="AA594" s="147">
        <f t="shared" si="303"/>
        <v>0.17</v>
      </c>
      <c r="AB594" s="147">
        <f t="shared" si="303"/>
        <v>0.17</v>
      </c>
      <c r="AC594" s="147">
        <f t="shared" si="303"/>
        <v>0.17</v>
      </c>
      <c r="AD594" s="147">
        <f t="shared" si="303"/>
        <v>0.17</v>
      </c>
      <c r="AE594" s="147">
        <f t="shared" si="304"/>
        <v>0.17</v>
      </c>
      <c r="AF594" s="147">
        <f t="shared" si="304"/>
        <v>0.17</v>
      </c>
      <c r="AG594" s="147">
        <f t="shared" si="304"/>
        <v>0.17</v>
      </c>
      <c r="AH594" s="147">
        <f t="shared" si="304"/>
        <v>0.17</v>
      </c>
      <c r="AI594" s="147">
        <f t="shared" si="305"/>
        <v>0.17</v>
      </c>
      <c r="AJ594" s="147">
        <f t="shared" si="305"/>
        <v>0.17</v>
      </c>
      <c r="AK594" s="147">
        <f t="shared" si="305"/>
        <v>0.17</v>
      </c>
      <c r="AL594" s="420">
        <v>120</v>
      </c>
      <c r="AM594" s="431">
        <f t="shared" si="289"/>
        <v>20.400000000000002</v>
      </c>
      <c r="AN594" s="385">
        <v>240</v>
      </c>
      <c r="AO594" s="237">
        <f t="shared" si="309"/>
        <v>40.800000000000004</v>
      </c>
      <c r="AP594" s="96">
        <v>480</v>
      </c>
      <c r="AQ594" s="431">
        <f t="shared" si="291"/>
        <v>81.600000000000009</v>
      </c>
      <c r="AR594" s="420">
        <v>240</v>
      </c>
      <c r="AS594" s="431">
        <f t="shared" si="292"/>
        <v>40.800000000000004</v>
      </c>
      <c r="AT594" s="385">
        <v>960</v>
      </c>
      <c r="AU594" s="431">
        <f t="shared" si="293"/>
        <v>163.20000000000002</v>
      </c>
      <c r="AV594" s="386">
        <v>0</v>
      </c>
      <c r="AW594" s="431">
        <f t="shared" si="294"/>
        <v>0</v>
      </c>
      <c r="AX594" s="386">
        <v>0</v>
      </c>
      <c r="AY594" s="431">
        <f t="shared" si="295"/>
        <v>0</v>
      </c>
      <c r="AZ594" s="386">
        <v>0</v>
      </c>
      <c r="BA594" s="431">
        <f t="shared" si="296"/>
        <v>0</v>
      </c>
      <c r="BB594" s="385">
        <v>0</v>
      </c>
      <c r="BC594" s="431">
        <f t="shared" si="297"/>
        <v>0</v>
      </c>
      <c r="BD594" s="386">
        <v>0</v>
      </c>
      <c r="BE594" s="431">
        <f t="shared" si="298"/>
        <v>0</v>
      </c>
      <c r="BF594" s="386">
        <v>0</v>
      </c>
      <c r="BG594" s="431">
        <f t="shared" si="299"/>
        <v>0</v>
      </c>
      <c r="BH594" s="385">
        <v>0</v>
      </c>
      <c r="BI594" s="445">
        <f t="shared" si="300"/>
        <v>0</v>
      </c>
      <c r="BJ594" s="77" t="s">
        <v>1930</v>
      </c>
      <c r="BK594" s="306"/>
      <c r="BL594" s="599"/>
      <c r="BM594" s="306" t="str">
        <f t="shared" si="306"/>
        <v>P10272-001</v>
      </c>
    </row>
    <row r="595" spans="1:65" ht="14.25" customHeight="1">
      <c r="A595" s="493" t="s">
        <v>1623</v>
      </c>
      <c r="B595" s="130" t="s">
        <v>1422</v>
      </c>
      <c r="C595" s="544" t="s">
        <v>87</v>
      </c>
      <c r="D595" s="549" t="s">
        <v>161</v>
      </c>
      <c r="E595" s="550" t="s">
        <v>194</v>
      </c>
      <c r="F595" s="970"/>
      <c r="G595" s="214">
        <v>2021</v>
      </c>
      <c r="H595" s="176" t="s">
        <v>1911</v>
      </c>
      <c r="I595" s="176" t="s">
        <v>204</v>
      </c>
      <c r="J595" s="330" t="s">
        <v>196</v>
      </c>
      <c r="K595" s="176" t="s">
        <v>218</v>
      </c>
      <c r="L595" s="176" t="s">
        <v>167</v>
      </c>
      <c r="M595" s="327" t="s">
        <v>1468</v>
      </c>
      <c r="N595" s="55">
        <v>3.61</v>
      </c>
      <c r="O595" s="55">
        <f t="shared" si="301"/>
        <v>3.61</v>
      </c>
      <c r="P595" s="55">
        <f t="shared" si="301"/>
        <v>3.61</v>
      </c>
      <c r="Q595" s="55">
        <f t="shared" si="301"/>
        <v>3.61</v>
      </c>
      <c r="R595" s="55">
        <v>3.61</v>
      </c>
      <c r="S595" s="55">
        <f t="shared" si="308"/>
        <v>3.61</v>
      </c>
      <c r="T595" s="55">
        <f t="shared" si="308"/>
        <v>3.61</v>
      </c>
      <c r="U595" s="55">
        <f t="shared" si="308"/>
        <v>3.61</v>
      </c>
      <c r="V595" s="55">
        <f t="shared" si="307"/>
        <v>3.61</v>
      </c>
      <c r="W595" s="55">
        <f t="shared" si="302"/>
        <v>3.61</v>
      </c>
      <c r="X595" s="55">
        <f t="shared" si="302"/>
        <v>3.61</v>
      </c>
      <c r="Y595" s="55">
        <f t="shared" si="302"/>
        <v>3.61</v>
      </c>
      <c r="Z595" s="147">
        <v>0.1</v>
      </c>
      <c r="AA595" s="147">
        <f t="shared" si="303"/>
        <v>0.1</v>
      </c>
      <c r="AB595" s="147">
        <f t="shared" si="303"/>
        <v>0.1</v>
      </c>
      <c r="AC595" s="147">
        <f t="shared" si="303"/>
        <v>0.1</v>
      </c>
      <c r="AD595" s="147">
        <f t="shared" si="303"/>
        <v>0.1</v>
      </c>
      <c r="AE595" s="147">
        <f t="shared" si="304"/>
        <v>0.1</v>
      </c>
      <c r="AF595" s="147">
        <f t="shared" si="304"/>
        <v>0.1</v>
      </c>
      <c r="AG595" s="147">
        <f t="shared" si="304"/>
        <v>0.1</v>
      </c>
      <c r="AH595" s="147">
        <f t="shared" si="304"/>
        <v>0.1</v>
      </c>
      <c r="AI595" s="147">
        <f t="shared" si="305"/>
        <v>0.1</v>
      </c>
      <c r="AJ595" s="147">
        <f t="shared" si="305"/>
        <v>0.1</v>
      </c>
      <c r="AK595" s="147">
        <f t="shared" si="305"/>
        <v>0.1</v>
      </c>
      <c r="AL595" s="420">
        <v>120</v>
      </c>
      <c r="AM595" s="431">
        <f t="shared" si="289"/>
        <v>12</v>
      </c>
      <c r="AN595" s="385">
        <v>0</v>
      </c>
      <c r="AO595" s="237">
        <f t="shared" si="309"/>
        <v>0</v>
      </c>
      <c r="AP595" s="96">
        <v>0</v>
      </c>
      <c r="AQ595" s="431">
        <f t="shared" si="291"/>
        <v>0</v>
      </c>
      <c r="AR595" s="420">
        <v>0</v>
      </c>
      <c r="AS595" s="431">
        <f t="shared" si="292"/>
        <v>0</v>
      </c>
      <c r="AT595" s="385">
        <v>0</v>
      </c>
      <c r="AU595" s="431">
        <f t="shared" si="293"/>
        <v>0</v>
      </c>
      <c r="AV595" s="386">
        <v>0</v>
      </c>
      <c r="AW595" s="431">
        <f t="shared" si="294"/>
        <v>0</v>
      </c>
      <c r="AX595" s="386">
        <v>0</v>
      </c>
      <c r="AY595" s="431">
        <f t="shared" si="295"/>
        <v>0</v>
      </c>
      <c r="AZ595" s="386">
        <v>0</v>
      </c>
      <c r="BA595" s="431">
        <f t="shared" si="296"/>
        <v>0</v>
      </c>
      <c r="BB595" s="385">
        <v>0</v>
      </c>
      <c r="BC595" s="431">
        <f t="shared" si="297"/>
        <v>0</v>
      </c>
      <c r="BD595" s="386">
        <v>0</v>
      </c>
      <c r="BE595" s="431">
        <f t="shared" si="298"/>
        <v>0</v>
      </c>
      <c r="BF595" s="386">
        <v>0</v>
      </c>
      <c r="BG595" s="431">
        <f t="shared" si="299"/>
        <v>0</v>
      </c>
      <c r="BH595" s="385">
        <v>0</v>
      </c>
      <c r="BI595" s="445">
        <f t="shared" si="300"/>
        <v>0</v>
      </c>
      <c r="BJ595" s="77" t="s">
        <v>1931</v>
      </c>
      <c r="BK595" s="306"/>
      <c r="BL595" s="599"/>
      <c r="BM595" s="306" t="str">
        <f t="shared" si="306"/>
        <v>M27538-001</v>
      </c>
    </row>
    <row r="596" spans="1:65" ht="14.25" customHeight="1">
      <c r="A596" s="498" t="s">
        <v>1623</v>
      </c>
      <c r="B596" s="130" t="s">
        <v>1422</v>
      </c>
      <c r="C596" s="544" t="s">
        <v>87</v>
      </c>
      <c r="D596" s="549" t="s">
        <v>161</v>
      </c>
      <c r="E596" s="550" t="s">
        <v>194</v>
      </c>
      <c r="F596" s="970"/>
      <c r="G596" s="214">
        <v>2024</v>
      </c>
      <c r="H596" s="176" t="s">
        <v>1911</v>
      </c>
      <c r="I596" s="176" t="s">
        <v>204</v>
      </c>
      <c r="J596" s="330" t="s">
        <v>196</v>
      </c>
      <c r="K596" s="176" t="s">
        <v>218</v>
      </c>
      <c r="L596" s="176" t="s">
        <v>167</v>
      </c>
      <c r="M596" s="327" t="s">
        <v>1468</v>
      </c>
      <c r="N596" s="55">
        <v>3.61</v>
      </c>
      <c r="O596" s="55">
        <f t="shared" si="301"/>
        <v>3.61</v>
      </c>
      <c r="P596" s="55">
        <f t="shared" si="301"/>
        <v>3.61</v>
      </c>
      <c r="Q596" s="55">
        <f t="shared" si="301"/>
        <v>3.61</v>
      </c>
      <c r="R596" s="55">
        <v>3.61</v>
      </c>
      <c r="S596" s="55">
        <f t="shared" si="308"/>
        <v>3.61</v>
      </c>
      <c r="T596" s="55">
        <f t="shared" si="308"/>
        <v>3.61</v>
      </c>
      <c r="U596" s="55">
        <f t="shared" si="308"/>
        <v>3.61</v>
      </c>
      <c r="V596" s="55">
        <f t="shared" si="307"/>
        <v>3.61</v>
      </c>
      <c r="W596" s="55">
        <f t="shared" si="302"/>
        <v>3.61</v>
      </c>
      <c r="X596" s="55">
        <f t="shared" si="302"/>
        <v>3.61</v>
      </c>
      <c r="Y596" s="55">
        <f t="shared" si="302"/>
        <v>3.61</v>
      </c>
      <c r="Z596" s="147">
        <v>0.1</v>
      </c>
      <c r="AA596" s="147">
        <f t="shared" si="303"/>
        <v>0.1</v>
      </c>
      <c r="AB596" s="147">
        <f t="shared" si="303"/>
        <v>0.1</v>
      </c>
      <c r="AC596" s="147">
        <f t="shared" si="303"/>
        <v>0.1</v>
      </c>
      <c r="AD596" s="147">
        <f t="shared" si="303"/>
        <v>0.1</v>
      </c>
      <c r="AE596" s="147">
        <f t="shared" si="304"/>
        <v>0.1</v>
      </c>
      <c r="AF596" s="147">
        <f t="shared" si="304"/>
        <v>0.1</v>
      </c>
      <c r="AG596" s="147">
        <f t="shared" si="304"/>
        <v>0.1</v>
      </c>
      <c r="AH596" s="147">
        <f t="shared" si="304"/>
        <v>0.1</v>
      </c>
      <c r="AI596" s="147">
        <f t="shared" si="305"/>
        <v>0.1</v>
      </c>
      <c r="AJ596" s="147">
        <f t="shared" si="305"/>
        <v>0.1</v>
      </c>
      <c r="AK596" s="147">
        <f t="shared" si="305"/>
        <v>0.1</v>
      </c>
      <c r="AL596" s="420">
        <v>0</v>
      </c>
      <c r="AM596" s="431">
        <f t="shared" si="289"/>
        <v>0</v>
      </c>
      <c r="AN596" s="385">
        <v>0</v>
      </c>
      <c r="AO596" s="237">
        <f t="shared" si="309"/>
        <v>0</v>
      </c>
      <c r="AP596" s="96">
        <v>0</v>
      </c>
      <c r="AQ596" s="431">
        <f t="shared" si="291"/>
        <v>0</v>
      </c>
      <c r="AR596" s="420">
        <v>0</v>
      </c>
      <c r="AS596" s="431">
        <f t="shared" si="292"/>
        <v>0</v>
      </c>
      <c r="AT596" s="385">
        <v>0</v>
      </c>
      <c r="AU596" s="431">
        <f t="shared" si="293"/>
        <v>0</v>
      </c>
      <c r="AV596" s="386">
        <v>0</v>
      </c>
      <c r="AW596" s="431">
        <f t="shared" si="294"/>
        <v>0</v>
      </c>
      <c r="AX596" s="386">
        <v>0</v>
      </c>
      <c r="AY596" s="431">
        <f t="shared" si="295"/>
        <v>0</v>
      </c>
      <c r="AZ596" s="386">
        <v>0</v>
      </c>
      <c r="BA596" s="431">
        <f t="shared" si="296"/>
        <v>0</v>
      </c>
      <c r="BB596" s="385">
        <v>0</v>
      </c>
      <c r="BC596" s="431">
        <f t="shared" si="297"/>
        <v>0</v>
      </c>
      <c r="BD596" s="386">
        <v>0</v>
      </c>
      <c r="BE596" s="431">
        <f t="shared" si="298"/>
        <v>0</v>
      </c>
      <c r="BF596" s="386">
        <v>0</v>
      </c>
      <c r="BG596" s="431">
        <f t="shared" si="299"/>
        <v>0</v>
      </c>
      <c r="BH596" s="385">
        <v>0</v>
      </c>
      <c r="BI596" s="445">
        <f t="shared" si="300"/>
        <v>0</v>
      </c>
      <c r="BJ596" s="77" t="s">
        <v>1932</v>
      </c>
      <c r="BK596" s="306"/>
      <c r="BL596" s="599"/>
      <c r="BM596" s="306" t="str">
        <f t="shared" si="306"/>
        <v>P10275-001</v>
      </c>
    </row>
    <row r="597" spans="1:65" ht="14.25" customHeight="1">
      <c r="A597" s="493" t="s">
        <v>1623</v>
      </c>
      <c r="B597" s="130" t="s">
        <v>1422</v>
      </c>
      <c r="C597" s="544" t="s">
        <v>87</v>
      </c>
      <c r="D597" s="549" t="s">
        <v>161</v>
      </c>
      <c r="E597" s="550" t="s">
        <v>194</v>
      </c>
      <c r="F597" s="970"/>
      <c r="G597" s="214">
        <v>2024</v>
      </c>
      <c r="H597" s="176" t="s">
        <v>1911</v>
      </c>
      <c r="I597" s="176" t="s">
        <v>204</v>
      </c>
      <c r="J597" s="330" t="s">
        <v>196</v>
      </c>
      <c r="K597" s="176" t="s">
        <v>218</v>
      </c>
      <c r="L597" s="176" t="s">
        <v>167</v>
      </c>
      <c r="M597" s="327" t="s">
        <v>1468</v>
      </c>
      <c r="N597" s="55">
        <v>2.0299999999999998</v>
      </c>
      <c r="O597" s="55">
        <f t="shared" si="301"/>
        <v>2.0299999999999998</v>
      </c>
      <c r="P597" s="55">
        <f t="shared" si="301"/>
        <v>2.0299999999999998</v>
      </c>
      <c r="Q597" s="55">
        <f t="shared" si="301"/>
        <v>2.0299999999999998</v>
      </c>
      <c r="R597" s="55">
        <v>2.0299999999999998</v>
      </c>
      <c r="S597" s="55">
        <f t="shared" si="308"/>
        <v>2.0299999999999998</v>
      </c>
      <c r="T597" s="55">
        <f t="shared" si="308"/>
        <v>2.0299999999999998</v>
      </c>
      <c r="U597" s="55">
        <f t="shared" si="308"/>
        <v>2.0299999999999998</v>
      </c>
      <c r="V597" s="55">
        <f t="shared" si="307"/>
        <v>2.0299999999999998</v>
      </c>
      <c r="W597" s="55">
        <f t="shared" si="302"/>
        <v>2.0299999999999998</v>
      </c>
      <c r="X597" s="55">
        <f t="shared" si="302"/>
        <v>2.0299999999999998</v>
      </c>
      <c r="Y597" s="55">
        <f t="shared" si="302"/>
        <v>2.0299999999999998</v>
      </c>
      <c r="Z597" s="147">
        <v>0.12</v>
      </c>
      <c r="AA597" s="147">
        <f t="shared" si="303"/>
        <v>0.12</v>
      </c>
      <c r="AB597" s="147">
        <f t="shared" si="303"/>
        <v>0.12</v>
      </c>
      <c r="AC597" s="147">
        <f t="shared" si="303"/>
        <v>0.12</v>
      </c>
      <c r="AD597" s="147">
        <f t="shared" si="303"/>
        <v>0.12</v>
      </c>
      <c r="AE597" s="147">
        <f t="shared" si="304"/>
        <v>0.12</v>
      </c>
      <c r="AF597" s="147">
        <f t="shared" si="304"/>
        <v>0.12</v>
      </c>
      <c r="AG597" s="147">
        <f t="shared" si="304"/>
        <v>0.12</v>
      </c>
      <c r="AH597" s="147">
        <f t="shared" si="304"/>
        <v>0.12</v>
      </c>
      <c r="AI597" s="147">
        <f t="shared" si="305"/>
        <v>0.12</v>
      </c>
      <c r="AJ597" s="147">
        <f t="shared" si="305"/>
        <v>0.12</v>
      </c>
      <c r="AK597" s="147">
        <f t="shared" si="305"/>
        <v>0.12</v>
      </c>
      <c r="AL597" s="420">
        <v>480</v>
      </c>
      <c r="AM597" s="431">
        <f t="shared" si="289"/>
        <v>57.599999999999994</v>
      </c>
      <c r="AN597" s="385">
        <v>840</v>
      </c>
      <c r="AO597" s="237">
        <f t="shared" si="309"/>
        <v>100.8</v>
      </c>
      <c r="AP597" s="96">
        <v>960</v>
      </c>
      <c r="AQ597" s="431">
        <f t="shared" si="291"/>
        <v>115.19999999999999</v>
      </c>
      <c r="AR597" s="420">
        <v>360</v>
      </c>
      <c r="AS597" s="431">
        <f t="shared" si="292"/>
        <v>43.199999999999996</v>
      </c>
      <c r="AT597" s="385">
        <v>6960</v>
      </c>
      <c r="AU597" s="431">
        <f t="shared" si="293"/>
        <v>835.19999999999993</v>
      </c>
      <c r="AV597" s="386">
        <v>0</v>
      </c>
      <c r="AW597" s="431">
        <f t="shared" si="294"/>
        <v>0</v>
      </c>
      <c r="AX597" s="386">
        <v>0</v>
      </c>
      <c r="AY597" s="431">
        <f t="shared" si="295"/>
        <v>0</v>
      </c>
      <c r="AZ597" s="386">
        <v>0</v>
      </c>
      <c r="BA597" s="431">
        <f t="shared" si="296"/>
        <v>0</v>
      </c>
      <c r="BB597" s="385">
        <v>0</v>
      </c>
      <c r="BC597" s="431">
        <f t="shared" si="297"/>
        <v>0</v>
      </c>
      <c r="BD597" s="386">
        <v>0</v>
      </c>
      <c r="BE597" s="431">
        <f t="shared" si="298"/>
        <v>0</v>
      </c>
      <c r="BF597" s="386">
        <v>0</v>
      </c>
      <c r="BG597" s="431">
        <f t="shared" si="299"/>
        <v>0</v>
      </c>
      <c r="BH597" s="385">
        <v>0</v>
      </c>
      <c r="BI597" s="445">
        <f t="shared" si="300"/>
        <v>0</v>
      </c>
      <c r="BJ597" s="77" t="s">
        <v>1933</v>
      </c>
      <c r="BK597" s="306"/>
      <c r="BL597" s="599"/>
      <c r="BM597" s="306" t="str">
        <f t="shared" si="306"/>
        <v>P10274-001</v>
      </c>
    </row>
    <row r="598" spans="1:65" ht="14.25" customHeight="1">
      <c r="A598" s="498" t="s">
        <v>1623</v>
      </c>
      <c r="B598" s="130" t="s">
        <v>1422</v>
      </c>
      <c r="C598" s="544" t="s">
        <v>87</v>
      </c>
      <c r="D598" s="549" t="s">
        <v>161</v>
      </c>
      <c r="E598" s="550" t="s">
        <v>194</v>
      </c>
      <c r="F598" s="970"/>
      <c r="G598" s="214">
        <v>2021</v>
      </c>
      <c r="H598" s="176" t="s">
        <v>1911</v>
      </c>
      <c r="I598" s="176" t="s">
        <v>204</v>
      </c>
      <c r="J598" s="330" t="s">
        <v>196</v>
      </c>
      <c r="K598" s="176" t="s">
        <v>218</v>
      </c>
      <c r="L598" s="176" t="s">
        <v>167</v>
      </c>
      <c r="M598" s="327" t="s">
        <v>1469</v>
      </c>
      <c r="N598" s="55">
        <v>1.5</v>
      </c>
      <c r="O598" s="55">
        <f t="shared" si="301"/>
        <v>1.5</v>
      </c>
      <c r="P598" s="55">
        <f t="shared" si="301"/>
        <v>1.5</v>
      </c>
      <c r="Q598" s="55">
        <f t="shared" si="301"/>
        <v>1.5</v>
      </c>
      <c r="R598" s="55">
        <v>1.5</v>
      </c>
      <c r="S598" s="55">
        <f t="shared" si="308"/>
        <v>1.5</v>
      </c>
      <c r="T598" s="55">
        <f t="shared" si="308"/>
        <v>1.5</v>
      </c>
      <c r="U598" s="55">
        <f t="shared" si="308"/>
        <v>1.5</v>
      </c>
      <c r="V598" s="55">
        <f t="shared" si="307"/>
        <v>1.5</v>
      </c>
      <c r="W598" s="55">
        <f t="shared" si="302"/>
        <v>1.5</v>
      </c>
      <c r="X598" s="55">
        <f t="shared" si="302"/>
        <v>1.5</v>
      </c>
      <c r="Y598" s="55">
        <f t="shared" si="302"/>
        <v>1.5</v>
      </c>
      <c r="Z598" s="147">
        <v>0.17</v>
      </c>
      <c r="AA598" s="147">
        <f t="shared" si="303"/>
        <v>0.17</v>
      </c>
      <c r="AB598" s="147">
        <f t="shared" si="303"/>
        <v>0.17</v>
      </c>
      <c r="AC598" s="147">
        <f t="shared" si="303"/>
        <v>0.17</v>
      </c>
      <c r="AD598" s="147">
        <f t="shared" si="303"/>
        <v>0.17</v>
      </c>
      <c r="AE598" s="147">
        <f t="shared" si="304"/>
        <v>0.17</v>
      </c>
      <c r="AF598" s="147">
        <f t="shared" si="304"/>
        <v>0.17</v>
      </c>
      <c r="AG598" s="147">
        <f t="shared" si="304"/>
        <v>0.17</v>
      </c>
      <c r="AH598" s="147">
        <f t="shared" si="304"/>
        <v>0.17</v>
      </c>
      <c r="AI598" s="147">
        <f t="shared" si="305"/>
        <v>0.17</v>
      </c>
      <c r="AJ598" s="147">
        <f t="shared" si="305"/>
        <v>0.17</v>
      </c>
      <c r="AK598" s="147">
        <f t="shared" si="305"/>
        <v>0.17</v>
      </c>
      <c r="AL598" s="420">
        <v>0</v>
      </c>
      <c r="AM598" s="431">
        <f t="shared" si="289"/>
        <v>0</v>
      </c>
      <c r="AN598" s="385">
        <v>0</v>
      </c>
      <c r="AO598" s="237">
        <f t="shared" si="309"/>
        <v>0</v>
      </c>
      <c r="AP598" s="96">
        <v>0</v>
      </c>
      <c r="AQ598" s="431">
        <f t="shared" si="291"/>
        <v>0</v>
      </c>
      <c r="AR598" s="420">
        <v>0</v>
      </c>
      <c r="AS598" s="431">
        <f t="shared" si="292"/>
        <v>0</v>
      </c>
      <c r="AT598" s="385">
        <v>0</v>
      </c>
      <c r="AU598" s="431">
        <f t="shared" si="293"/>
        <v>0</v>
      </c>
      <c r="AV598" s="386">
        <v>0</v>
      </c>
      <c r="AW598" s="431">
        <f t="shared" si="294"/>
        <v>0</v>
      </c>
      <c r="AX598" s="386">
        <v>0</v>
      </c>
      <c r="AY598" s="431">
        <f t="shared" si="295"/>
        <v>0</v>
      </c>
      <c r="AZ598" s="386">
        <v>0</v>
      </c>
      <c r="BA598" s="431">
        <f t="shared" si="296"/>
        <v>0</v>
      </c>
      <c r="BB598" s="385">
        <v>0</v>
      </c>
      <c r="BC598" s="431">
        <f t="shared" si="297"/>
        <v>0</v>
      </c>
      <c r="BD598" s="386">
        <v>0</v>
      </c>
      <c r="BE598" s="431">
        <f t="shared" si="298"/>
        <v>0</v>
      </c>
      <c r="BF598" s="386">
        <v>0</v>
      </c>
      <c r="BG598" s="431">
        <f t="shared" si="299"/>
        <v>0</v>
      </c>
      <c r="BH598" s="385">
        <v>0</v>
      </c>
      <c r="BI598" s="445">
        <f t="shared" si="300"/>
        <v>0</v>
      </c>
      <c r="BJ598" s="77" t="s">
        <v>213</v>
      </c>
      <c r="BK598" s="306"/>
      <c r="BL598" s="599"/>
      <c r="BM598" s="306" t="str">
        <f t="shared" si="306"/>
        <v>M27537-001</v>
      </c>
    </row>
    <row r="599" spans="1:65" ht="14.25" customHeight="1">
      <c r="A599" s="493" t="s">
        <v>1623</v>
      </c>
      <c r="B599" s="130" t="s">
        <v>1422</v>
      </c>
      <c r="C599" s="544" t="s">
        <v>87</v>
      </c>
      <c r="D599" s="549" t="s">
        <v>161</v>
      </c>
      <c r="E599" s="550" t="s">
        <v>194</v>
      </c>
      <c r="F599" s="970"/>
      <c r="G599" s="214">
        <v>2024</v>
      </c>
      <c r="H599" s="176" t="s">
        <v>1911</v>
      </c>
      <c r="I599" s="176" t="s">
        <v>204</v>
      </c>
      <c r="J599" s="330" t="s">
        <v>196</v>
      </c>
      <c r="K599" s="176" t="s">
        <v>218</v>
      </c>
      <c r="L599" s="176" t="s">
        <v>167</v>
      </c>
      <c r="M599" s="327" t="s">
        <v>1469</v>
      </c>
      <c r="N599" s="55">
        <v>1.5</v>
      </c>
      <c r="O599" s="55">
        <f t="shared" si="301"/>
        <v>1.5</v>
      </c>
      <c r="P599" s="55">
        <f t="shared" si="301"/>
        <v>1.5</v>
      </c>
      <c r="Q599" s="55">
        <f t="shared" si="301"/>
        <v>1.5</v>
      </c>
      <c r="R599" s="55">
        <v>1.5</v>
      </c>
      <c r="S599" s="55">
        <f t="shared" si="308"/>
        <v>1.5</v>
      </c>
      <c r="T599" s="55">
        <f t="shared" si="308"/>
        <v>1.5</v>
      </c>
      <c r="U599" s="55">
        <f t="shared" si="308"/>
        <v>1.5</v>
      </c>
      <c r="V599" s="55">
        <f t="shared" si="307"/>
        <v>1.5</v>
      </c>
      <c r="W599" s="55">
        <f t="shared" si="302"/>
        <v>1.5</v>
      </c>
      <c r="X599" s="55">
        <f t="shared" si="302"/>
        <v>1.5</v>
      </c>
      <c r="Y599" s="55">
        <f t="shared" si="302"/>
        <v>1.5</v>
      </c>
      <c r="Z599" s="147">
        <v>0.17</v>
      </c>
      <c r="AA599" s="147">
        <f t="shared" si="303"/>
        <v>0.17</v>
      </c>
      <c r="AB599" s="147">
        <f t="shared" si="303"/>
        <v>0.17</v>
      </c>
      <c r="AC599" s="147">
        <f t="shared" si="303"/>
        <v>0.17</v>
      </c>
      <c r="AD599" s="147">
        <f t="shared" si="303"/>
        <v>0.17</v>
      </c>
      <c r="AE599" s="147">
        <f t="shared" si="304"/>
        <v>0.17</v>
      </c>
      <c r="AF599" s="147">
        <f t="shared" si="304"/>
        <v>0.17</v>
      </c>
      <c r="AG599" s="147">
        <f t="shared" si="304"/>
        <v>0.17</v>
      </c>
      <c r="AH599" s="147">
        <f t="shared" si="304"/>
        <v>0.17</v>
      </c>
      <c r="AI599" s="147">
        <f t="shared" si="305"/>
        <v>0.17</v>
      </c>
      <c r="AJ599" s="147">
        <f t="shared" si="305"/>
        <v>0.17</v>
      </c>
      <c r="AK599" s="147">
        <f t="shared" si="305"/>
        <v>0.17</v>
      </c>
      <c r="AL599" s="420">
        <v>60720</v>
      </c>
      <c r="AM599" s="431">
        <f t="shared" si="289"/>
        <v>10322.400000000001</v>
      </c>
      <c r="AN599" s="385">
        <v>77280</v>
      </c>
      <c r="AO599" s="237">
        <f t="shared" si="309"/>
        <v>13137.6</v>
      </c>
      <c r="AP599" s="96">
        <v>55320</v>
      </c>
      <c r="AQ599" s="431">
        <f t="shared" si="291"/>
        <v>9404.4000000000015</v>
      </c>
      <c r="AR599" s="420">
        <v>21120</v>
      </c>
      <c r="AS599" s="431">
        <f t="shared" si="292"/>
        <v>3590.4</v>
      </c>
      <c r="AT599" s="385">
        <v>73080</v>
      </c>
      <c r="AU599" s="431">
        <f t="shared" si="293"/>
        <v>12423.6</v>
      </c>
      <c r="AV599" s="386">
        <v>0</v>
      </c>
      <c r="AW599" s="431">
        <f t="shared" si="294"/>
        <v>0</v>
      </c>
      <c r="AX599" s="386">
        <v>0</v>
      </c>
      <c r="AY599" s="431">
        <f t="shared" si="295"/>
        <v>0</v>
      </c>
      <c r="AZ599" s="386">
        <v>0</v>
      </c>
      <c r="BA599" s="431">
        <f t="shared" si="296"/>
        <v>0</v>
      </c>
      <c r="BB599" s="385">
        <v>0</v>
      </c>
      <c r="BC599" s="431">
        <f t="shared" si="297"/>
        <v>0</v>
      </c>
      <c r="BD599" s="386">
        <v>0</v>
      </c>
      <c r="BE599" s="431">
        <f t="shared" si="298"/>
        <v>0</v>
      </c>
      <c r="BF599" s="386">
        <v>0</v>
      </c>
      <c r="BG599" s="431">
        <f t="shared" si="299"/>
        <v>0</v>
      </c>
      <c r="BH599" s="385">
        <v>0</v>
      </c>
      <c r="BI599" s="445">
        <f t="shared" si="300"/>
        <v>0</v>
      </c>
      <c r="BJ599" s="77" t="s">
        <v>1930</v>
      </c>
      <c r="BK599" s="306"/>
      <c r="BL599" s="599"/>
      <c r="BM599" s="306" t="str">
        <f t="shared" si="306"/>
        <v>P10272-001</v>
      </c>
    </row>
    <row r="600" spans="1:65" ht="14.25" customHeight="1">
      <c r="A600" s="498" t="s">
        <v>1623</v>
      </c>
      <c r="B600" s="130" t="s">
        <v>1422</v>
      </c>
      <c r="C600" s="544" t="s">
        <v>87</v>
      </c>
      <c r="D600" s="549" t="s">
        <v>161</v>
      </c>
      <c r="E600" s="550" t="s">
        <v>194</v>
      </c>
      <c r="F600" s="970"/>
      <c r="G600" s="214">
        <v>2021</v>
      </c>
      <c r="H600" s="176" t="s">
        <v>1911</v>
      </c>
      <c r="I600" s="176" t="s">
        <v>204</v>
      </c>
      <c r="J600" s="330" t="s">
        <v>196</v>
      </c>
      <c r="K600" s="176" t="s">
        <v>218</v>
      </c>
      <c r="L600" s="176" t="s">
        <v>167</v>
      </c>
      <c r="M600" s="327" t="s">
        <v>1469</v>
      </c>
      <c r="N600" s="55">
        <v>3.61</v>
      </c>
      <c r="O600" s="55">
        <f t="shared" si="301"/>
        <v>3.61</v>
      </c>
      <c r="P600" s="55">
        <f t="shared" si="301"/>
        <v>3.61</v>
      </c>
      <c r="Q600" s="55">
        <f t="shared" si="301"/>
        <v>3.61</v>
      </c>
      <c r="R600" s="55">
        <v>3.61</v>
      </c>
      <c r="S600" s="55">
        <f t="shared" si="308"/>
        <v>3.61</v>
      </c>
      <c r="T600" s="55">
        <f t="shared" si="308"/>
        <v>3.61</v>
      </c>
      <c r="U600" s="55">
        <f t="shared" si="308"/>
        <v>3.61</v>
      </c>
      <c r="V600" s="55">
        <f t="shared" si="307"/>
        <v>3.61</v>
      </c>
      <c r="W600" s="55">
        <f t="shared" si="302"/>
        <v>3.61</v>
      </c>
      <c r="X600" s="55">
        <f t="shared" si="302"/>
        <v>3.61</v>
      </c>
      <c r="Y600" s="55">
        <f t="shared" si="302"/>
        <v>3.61</v>
      </c>
      <c r="Z600" s="147">
        <v>0.1</v>
      </c>
      <c r="AA600" s="147">
        <f t="shared" si="303"/>
        <v>0.1</v>
      </c>
      <c r="AB600" s="147">
        <f t="shared" si="303"/>
        <v>0.1</v>
      </c>
      <c r="AC600" s="147">
        <f t="shared" si="303"/>
        <v>0.1</v>
      </c>
      <c r="AD600" s="147">
        <f t="shared" si="303"/>
        <v>0.1</v>
      </c>
      <c r="AE600" s="147">
        <f t="shared" si="304"/>
        <v>0.1</v>
      </c>
      <c r="AF600" s="147">
        <f t="shared" si="304"/>
        <v>0.1</v>
      </c>
      <c r="AG600" s="147">
        <f t="shared" si="304"/>
        <v>0.1</v>
      </c>
      <c r="AH600" s="147">
        <f t="shared" si="304"/>
        <v>0.1</v>
      </c>
      <c r="AI600" s="147">
        <f t="shared" si="305"/>
        <v>0.1</v>
      </c>
      <c r="AJ600" s="147">
        <f t="shared" si="305"/>
        <v>0.1</v>
      </c>
      <c r="AK600" s="147">
        <f t="shared" si="305"/>
        <v>0.1</v>
      </c>
      <c r="AL600" s="420">
        <v>720</v>
      </c>
      <c r="AM600" s="431">
        <f t="shared" si="289"/>
        <v>72</v>
      </c>
      <c r="AN600" s="385">
        <v>1920</v>
      </c>
      <c r="AO600" s="237">
        <f t="shared" si="309"/>
        <v>192</v>
      </c>
      <c r="AP600" s="96">
        <v>480</v>
      </c>
      <c r="AQ600" s="431">
        <f t="shared" si="291"/>
        <v>48</v>
      </c>
      <c r="AR600" s="420">
        <v>600</v>
      </c>
      <c r="AS600" s="431">
        <f t="shared" si="292"/>
        <v>60</v>
      </c>
      <c r="AT600" s="385">
        <v>720</v>
      </c>
      <c r="AU600" s="431">
        <f t="shared" si="293"/>
        <v>72</v>
      </c>
      <c r="AV600" s="386">
        <v>0</v>
      </c>
      <c r="AW600" s="431">
        <f t="shared" si="294"/>
        <v>0</v>
      </c>
      <c r="AX600" s="386">
        <v>0</v>
      </c>
      <c r="AY600" s="431">
        <f t="shared" si="295"/>
        <v>0</v>
      </c>
      <c r="AZ600" s="386">
        <v>0</v>
      </c>
      <c r="BA600" s="431">
        <f t="shared" si="296"/>
        <v>0</v>
      </c>
      <c r="BB600" s="385">
        <v>0</v>
      </c>
      <c r="BC600" s="431">
        <f t="shared" si="297"/>
        <v>0</v>
      </c>
      <c r="BD600" s="386">
        <v>0</v>
      </c>
      <c r="BE600" s="431">
        <f t="shared" si="298"/>
        <v>0</v>
      </c>
      <c r="BF600" s="386">
        <v>0</v>
      </c>
      <c r="BG600" s="431">
        <f t="shared" si="299"/>
        <v>0</v>
      </c>
      <c r="BH600" s="385">
        <v>0</v>
      </c>
      <c r="BI600" s="445">
        <f t="shared" si="300"/>
        <v>0</v>
      </c>
      <c r="BJ600" s="77" t="s">
        <v>1931</v>
      </c>
      <c r="BK600" s="306"/>
      <c r="BL600" s="599"/>
      <c r="BM600" s="306" t="str">
        <f t="shared" si="306"/>
        <v>M27538-001</v>
      </c>
    </row>
    <row r="601" spans="1:65" ht="14.25" customHeight="1">
      <c r="A601" s="493" t="s">
        <v>1623</v>
      </c>
      <c r="B601" s="130" t="s">
        <v>1422</v>
      </c>
      <c r="C601" s="544" t="s">
        <v>87</v>
      </c>
      <c r="D601" s="549" t="s">
        <v>161</v>
      </c>
      <c r="E601" s="550" t="s">
        <v>194</v>
      </c>
      <c r="F601" s="970"/>
      <c r="G601" s="214">
        <v>2024</v>
      </c>
      <c r="H601" s="176" t="s">
        <v>1911</v>
      </c>
      <c r="I601" s="176" t="s">
        <v>204</v>
      </c>
      <c r="J601" s="330" t="s">
        <v>196</v>
      </c>
      <c r="K601" s="176" t="s">
        <v>218</v>
      </c>
      <c r="L601" s="176" t="s">
        <v>167</v>
      </c>
      <c r="M601" s="327" t="s">
        <v>1469</v>
      </c>
      <c r="N601" s="55">
        <v>3.61</v>
      </c>
      <c r="O601" s="55">
        <f t="shared" si="301"/>
        <v>3.61</v>
      </c>
      <c r="P601" s="55">
        <f t="shared" si="301"/>
        <v>3.61</v>
      </c>
      <c r="Q601" s="55">
        <f t="shared" si="301"/>
        <v>3.61</v>
      </c>
      <c r="R601" s="55">
        <v>3.61</v>
      </c>
      <c r="S601" s="55">
        <f t="shared" si="308"/>
        <v>3.61</v>
      </c>
      <c r="T601" s="55">
        <f t="shared" si="308"/>
        <v>3.61</v>
      </c>
      <c r="U601" s="55">
        <f t="shared" si="308"/>
        <v>3.61</v>
      </c>
      <c r="V601" s="55">
        <f t="shared" si="307"/>
        <v>3.61</v>
      </c>
      <c r="W601" s="55">
        <f t="shared" si="302"/>
        <v>3.61</v>
      </c>
      <c r="X601" s="55">
        <f t="shared" si="302"/>
        <v>3.61</v>
      </c>
      <c r="Y601" s="55">
        <f t="shared" si="302"/>
        <v>3.61</v>
      </c>
      <c r="Z601" s="147">
        <v>0.1</v>
      </c>
      <c r="AA601" s="147">
        <f t="shared" si="303"/>
        <v>0.1</v>
      </c>
      <c r="AB601" s="147">
        <f t="shared" si="303"/>
        <v>0.1</v>
      </c>
      <c r="AC601" s="147">
        <f t="shared" si="303"/>
        <v>0.1</v>
      </c>
      <c r="AD601" s="147">
        <f t="shared" si="303"/>
        <v>0.1</v>
      </c>
      <c r="AE601" s="147">
        <f t="shared" si="304"/>
        <v>0.1</v>
      </c>
      <c r="AF601" s="147">
        <f t="shared" si="304"/>
        <v>0.1</v>
      </c>
      <c r="AG601" s="147">
        <f t="shared" si="304"/>
        <v>0.1</v>
      </c>
      <c r="AH601" s="147">
        <f t="shared" si="304"/>
        <v>0.1</v>
      </c>
      <c r="AI601" s="147">
        <f t="shared" si="305"/>
        <v>0.1</v>
      </c>
      <c r="AJ601" s="147">
        <f t="shared" si="305"/>
        <v>0.1</v>
      </c>
      <c r="AK601" s="147">
        <f t="shared" si="305"/>
        <v>0.1</v>
      </c>
      <c r="AL601" s="420">
        <v>840</v>
      </c>
      <c r="AM601" s="431">
        <f t="shared" si="289"/>
        <v>84</v>
      </c>
      <c r="AN601" s="385">
        <v>2520</v>
      </c>
      <c r="AO601" s="237">
        <f t="shared" si="309"/>
        <v>252</v>
      </c>
      <c r="AP601" s="96">
        <v>960</v>
      </c>
      <c r="AQ601" s="431">
        <f t="shared" si="291"/>
        <v>96</v>
      </c>
      <c r="AR601" s="420">
        <v>360</v>
      </c>
      <c r="AS601" s="431">
        <f t="shared" si="292"/>
        <v>36</v>
      </c>
      <c r="AT601" s="385">
        <v>600</v>
      </c>
      <c r="AU601" s="431">
        <f t="shared" si="293"/>
        <v>60</v>
      </c>
      <c r="AV601" s="386">
        <v>0</v>
      </c>
      <c r="AW601" s="431">
        <f t="shared" si="294"/>
        <v>0</v>
      </c>
      <c r="AX601" s="386">
        <v>0</v>
      </c>
      <c r="AY601" s="431">
        <f t="shared" si="295"/>
        <v>0</v>
      </c>
      <c r="AZ601" s="386">
        <v>0</v>
      </c>
      <c r="BA601" s="431">
        <f t="shared" si="296"/>
        <v>0</v>
      </c>
      <c r="BB601" s="385">
        <v>0</v>
      </c>
      <c r="BC601" s="431">
        <f t="shared" si="297"/>
        <v>0</v>
      </c>
      <c r="BD601" s="386">
        <v>0</v>
      </c>
      <c r="BE601" s="431">
        <f t="shared" si="298"/>
        <v>0</v>
      </c>
      <c r="BF601" s="386">
        <v>0</v>
      </c>
      <c r="BG601" s="431">
        <f t="shared" si="299"/>
        <v>0</v>
      </c>
      <c r="BH601" s="385">
        <v>0</v>
      </c>
      <c r="BI601" s="445">
        <f t="shared" si="300"/>
        <v>0</v>
      </c>
      <c r="BJ601" s="77" t="s">
        <v>1932</v>
      </c>
      <c r="BK601" s="306"/>
      <c r="BL601" s="599"/>
      <c r="BM601" s="306" t="str">
        <f t="shared" si="306"/>
        <v>P10275-001</v>
      </c>
    </row>
    <row r="602" spans="1:65" ht="14.25" customHeight="1">
      <c r="A602" s="498" t="s">
        <v>1623</v>
      </c>
      <c r="B602" s="130" t="s">
        <v>1422</v>
      </c>
      <c r="C602" s="544" t="s">
        <v>87</v>
      </c>
      <c r="D602" s="549" t="s">
        <v>161</v>
      </c>
      <c r="E602" s="550" t="s">
        <v>194</v>
      </c>
      <c r="F602" s="970"/>
      <c r="G602" s="214">
        <v>2024</v>
      </c>
      <c r="H602" s="176" t="s">
        <v>1911</v>
      </c>
      <c r="I602" s="176" t="s">
        <v>204</v>
      </c>
      <c r="J602" s="330" t="s">
        <v>196</v>
      </c>
      <c r="K602" s="176" t="s">
        <v>218</v>
      </c>
      <c r="L602" s="176" t="s">
        <v>167</v>
      </c>
      <c r="M602" s="327" t="s">
        <v>1469</v>
      </c>
      <c r="N602" s="55">
        <v>2.0299999999999998</v>
      </c>
      <c r="O602" s="55">
        <f t="shared" si="301"/>
        <v>2.0299999999999998</v>
      </c>
      <c r="P602" s="55">
        <f t="shared" si="301"/>
        <v>2.0299999999999998</v>
      </c>
      <c r="Q602" s="55">
        <f t="shared" si="301"/>
        <v>2.0299999999999998</v>
      </c>
      <c r="R602" s="55">
        <v>2.0299999999999998</v>
      </c>
      <c r="S602" s="55">
        <f t="shared" si="308"/>
        <v>2.0299999999999998</v>
      </c>
      <c r="T602" s="55">
        <f t="shared" si="308"/>
        <v>2.0299999999999998</v>
      </c>
      <c r="U602" s="55">
        <f t="shared" si="308"/>
        <v>2.0299999999999998</v>
      </c>
      <c r="V602" s="55">
        <f t="shared" si="307"/>
        <v>2.0299999999999998</v>
      </c>
      <c r="W602" s="55">
        <f t="shared" si="302"/>
        <v>2.0299999999999998</v>
      </c>
      <c r="X602" s="55">
        <f t="shared" si="302"/>
        <v>2.0299999999999998</v>
      </c>
      <c r="Y602" s="55">
        <f t="shared" si="302"/>
        <v>2.0299999999999998</v>
      </c>
      <c r="Z602" s="147">
        <v>0.12</v>
      </c>
      <c r="AA602" s="147">
        <f t="shared" si="303"/>
        <v>0.12</v>
      </c>
      <c r="AB602" s="147">
        <f t="shared" si="303"/>
        <v>0.12</v>
      </c>
      <c r="AC602" s="147">
        <f t="shared" si="303"/>
        <v>0.12</v>
      </c>
      <c r="AD602" s="147">
        <f t="shared" si="303"/>
        <v>0.12</v>
      </c>
      <c r="AE602" s="147">
        <f t="shared" si="304"/>
        <v>0.12</v>
      </c>
      <c r="AF602" s="147">
        <f t="shared" si="304"/>
        <v>0.12</v>
      </c>
      <c r="AG602" s="147">
        <f t="shared" si="304"/>
        <v>0.12</v>
      </c>
      <c r="AH602" s="147">
        <f t="shared" si="304"/>
        <v>0.12</v>
      </c>
      <c r="AI602" s="147">
        <f t="shared" si="305"/>
        <v>0.12</v>
      </c>
      <c r="AJ602" s="147">
        <f t="shared" si="305"/>
        <v>0.12</v>
      </c>
      <c r="AK602" s="147">
        <f t="shared" si="305"/>
        <v>0.12</v>
      </c>
      <c r="AL602" s="420">
        <v>81120</v>
      </c>
      <c r="AM602" s="431">
        <f t="shared" si="289"/>
        <v>9734.4</v>
      </c>
      <c r="AN602" s="385">
        <v>64560</v>
      </c>
      <c r="AO602" s="237">
        <f t="shared" si="309"/>
        <v>7747.2</v>
      </c>
      <c r="AP602" s="96">
        <v>45240</v>
      </c>
      <c r="AQ602" s="431">
        <f t="shared" si="291"/>
        <v>5428.8</v>
      </c>
      <c r="AR602" s="420">
        <v>23280</v>
      </c>
      <c r="AS602" s="431">
        <f t="shared" si="292"/>
        <v>2793.6</v>
      </c>
      <c r="AT602" s="385">
        <v>57840</v>
      </c>
      <c r="AU602" s="431">
        <f t="shared" si="293"/>
        <v>6940.8</v>
      </c>
      <c r="AV602" s="386">
        <v>0</v>
      </c>
      <c r="AW602" s="431">
        <f t="shared" si="294"/>
        <v>0</v>
      </c>
      <c r="AX602" s="386">
        <v>0</v>
      </c>
      <c r="AY602" s="431">
        <f t="shared" si="295"/>
        <v>0</v>
      </c>
      <c r="AZ602" s="386">
        <v>0</v>
      </c>
      <c r="BA602" s="431">
        <f t="shared" si="296"/>
        <v>0</v>
      </c>
      <c r="BB602" s="385">
        <v>0</v>
      </c>
      <c r="BC602" s="431">
        <f t="shared" si="297"/>
        <v>0</v>
      </c>
      <c r="BD602" s="386">
        <v>0</v>
      </c>
      <c r="BE602" s="431">
        <f t="shared" si="298"/>
        <v>0</v>
      </c>
      <c r="BF602" s="386">
        <v>0</v>
      </c>
      <c r="BG602" s="431">
        <f t="shared" si="299"/>
        <v>0</v>
      </c>
      <c r="BH602" s="385">
        <v>0</v>
      </c>
      <c r="BI602" s="445">
        <f t="shared" si="300"/>
        <v>0</v>
      </c>
      <c r="BJ602" s="77" t="s">
        <v>1933</v>
      </c>
      <c r="BK602" s="306"/>
      <c r="BL602" s="599"/>
      <c r="BM602" s="306" t="str">
        <f t="shared" si="306"/>
        <v>P10274-001</v>
      </c>
    </row>
    <row r="603" spans="1:65" ht="14.25" customHeight="1">
      <c r="A603" s="493" t="s">
        <v>1623</v>
      </c>
      <c r="B603" s="130" t="s">
        <v>1422</v>
      </c>
      <c r="C603" s="544" t="s">
        <v>87</v>
      </c>
      <c r="D603" s="549" t="s">
        <v>161</v>
      </c>
      <c r="E603" s="550" t="s">
        <v>194</v>
      </c>
      <c r="F603" s="970"/>
      <c r="G603" s="214">
        <v>2021</v>
      </c>
      <c r="H603" s="176" t="s">
        <v>1911</v>
      </c>
      <c r="I603" s="176" t="s">
        <v>204</v>
      </c>
      <c r="J603" s="330" t="s">
        <v>196</v>
      </c>
      <c r="K603" s="176" t="s">
        <v>218</v>
      </c>
      <c r="L603" s="176" t="s">
        <v>167</v>
      </c>
      <c r="M603" s="327" t="s">
        <v>1469</v>
      </c>
      <c r="N603" s="55">
        <v>1.58</v>
      </c>
      <c r="O603" s="55">
        <f t="shared" si="301"/>
        <v>1.58</v>
      </c>
      <c r="P603" s="55">
        <f t="shared" si="301"/>
        <v>1.58</v>
      </c>
      <c r="Q603" s="55">
        <f t="shared" si="301"/>
        <v>1.58</v>
      </c>
      <c r="R603" s="55">
        <v>1.58</v>
      </c>
      <c r="S603" s="55">
        <f t="shared" si="308"/>
        <v>1.58</v>
      </c>
      <c r="T603" s="55">
        <f t="shared" si="308"/>
        <v>1.58</v>
      </c>
      <c r="U603" s="55">
        <f t="shared" si="308"/>
        <v>1.58</v>
      </c>
      <c r="V603" s="55">
        <f t="shared" si="307"/>
        <v>1.58</v>
      </c>
      <c r="W603" s="55">
        <f t="shared" si="302"/>
        <v>1.58</v>
      </c>
      <c r="X603" s="55">
        <f t="shared" si="302"/>
        <v>1.58</v>
      </c>
      <c r="Y603" s="55">
        <f t="shared" si="302"/>
        <v>1.58</v>
      </c>
      <c r="Z603" s="147">
        <v>0.13</v>
      </c>
      <c r="AA603" s="147">
        <f t="shared" si="303"/>
        <v>0.13</v>
      </c>
      <c r="AB603" s="147">
        <f t="shared" si="303"/>
        <v>0.13</v>
      </c>
      <c r="AC603" s="147">
        <f t="shared" si="303"/>
        <v>0.13</v>
      </c>
      <c r="AD603" s="147">
        <f t="shared" si="303"/>
        <v>0.13</v>
      </c>
      <c r="AE603" s="147">
        <f t="shared" si="304"/>
        <v>0.13</v>
      </c>
      <c r="AF603" s="147">
        <f t="shared" si="304"/>
        <v>0.13</v>
      </c>
      <c r="AG603" s="147">
        <f t="shared" si="304"/>
        <v>0.13</v>
      </c>
      <c r="AH603" s="147">
        <f t="shared" si="304"/>
        <v>0.13</v>
      </c>
      <c r="AI603" s="147">
        <f t="shared" si="305"/>
        <v>0.13</v>
      </c>
      <c r="AJ603" s="147">
        <f t="shared" si="305"/>
        <v>0.13</v>
      </c>
      <c r="AK603" s="147">
        <f t="shared" si="305"/>
        <v>0.13</v>
      </c>
      <c r="AL603" s="420">
        <v>0</v>
      </c>
      <c r="AM603" s="431">
        <f t="shared" si="289"/>
        <v>0</v>
      </c>
      <c r="AN603" s="385">
        <v>0</v>
      </c>
      <c r="AO603" s="237">
        <f t="shared" si="309"/>
        <v>0</v>
      </c>
      <c r="AP603" s="96">
        <v>0</v>
      </c>
      <c r="AQ603" s="431">
        <f t="shared" si="291"/>
        <v>0</v>
      </c>
      <c r="AR603" s="420">
        <v>0</v>
      </c>
      <c r="AS603" s="431">
        <f t="shared" si="292"/>
        <v>0</v>
      </c>
      <c r="AT603" s="385">
        <v>0</v>
      </c>
      <c r="AU603" s="431">
        <f t="shared" si="293"/>
        <v>0</v>
      </c>
      <c r="AV603" s="386">
        <v>0</v>
      </c>
      <c r="AW603" s="431">
        <f t="shared" si="294"/>
        <v>0</v>
      </c>
      <c r="AX603" s="386">
        <v>0</v>
      </c>
      <c r="AY603" s="431">
        <f t="shared" si="295"/>
        <v>0</v>
      </c>
      <c r="AZ603" s="386">
        <v>0</v>
      </c>
      <c r="BA603" s="431">
        <f t="shared" si="296"/>
        <v>0</v>
      </c>
      <c r="BB603" s="385">
        <v>0</v>
      </c>
      <c r="BC603" s="431">
        <f t="shared" si="297"/>
        <v>0</v>
      </c>
      <c r="BD603" s="386">
        <v>0</v>
      </c>
      <c r="BE603" s="431">
        <f t="shared" si="298"/>
        <v>0</v>
      </c>
      <c r="BF603" s="386">
        <v>0</v>
      </c>
      <c r="BG603" s="431">
        <f t="shared" si="299"/>
        <v>0</v>
      </c>
      <c r="BH603" s="385">
        <v>0</v>
      </c>
      <c r="BI603" s="445">
        <f t="shared" si="300"/>
        <v>0</v>
      </c>
      <c r="BJ603" s="77" t="s">
        <v>1929</v>
      </c>
      <c r="BK603" s="306"/>
      <c r="BL603" s="599"/>
      <c r="BM603" s="306" t="str">
        <f t="shared" si="306"/>
        <v>N51148-xx1</v>
      </c>
    </row>
    <row r="604" spans="1:65" ht="14.25" customHeight="1">
      <c r="A604" s="498" t="s">
        <v>1623</v>
      </c>
      <c r="B604" s="130" t="s">
        <v>1422</v>
      </c>
      <c r="C604" s="544" t="s">
        <v>87</v>
      </c>
      <c r="D604" s="549" t="s">
        <v>161</v>
      </c>
      <c r="E604" s="550" t="s">
        <v>194</v>
      </c>
      <c r="F604" s="970"/>
      <c r="G604" s="214">
        <v>2024</v>
      </c>
      <c r="H604" s="176" t="s">
        <v>1911</v>
      </c>
      <c r="I604" s="176" t="s">
        <v>204</v>
      </c>
      <c r="J604" s="330" t="s">
        <v>196</v>
      </c>
      <c r="K604" s="176" t="s">
        <v>221</v>
      </c>
      <c r="L604" s="176" t="s">
        <v>167</v>
      </c>
      <c r="M604" s="327" t="s">
        <v>1469</v>
      </c>
      <c r="N604" s="55">
        <v>1.75</v>
      </c>
      <c r="O604" s="55">
        <f t="shared" si="301"/>
        <v>1.75</v>
      </c>
      <c r="P604" s="55">
        <f t="shared" si="301"/>
        <v>1.75</v>
      </c>
      <c r="Q604" s="55">
        <f t="shared" si="301"/>
        <v>1.75</v>
      </c>
      <c r="R604" s="55">
        <v>1.75</v>
      </c>
      <c r="S604" s="55">
        <f t="shared" si="308"/>
        <v>1.75</v>
      </c>
      <c r="T604" s="55">
        <f t="shared" si="308"/>
        <v>1.75</v>
      </c>
      <c r="U604" s="55">
        <f t="shared" si="308"/>
        <v>1.75</v>
      </c>
      <c r="V604" s="55">
        <f t="shared" si="307"/>
        <v>1.75</v>
      </c>
      <c r="W604" s="55">
        <f t="shared" si="302"/>
        <v>1.75</v>
      </c>
      <c r="X604" s="55">
        <f t="shared" si="302"/>
        <v>1.75</v>
      </c>
      <c r="Y604" s="55">
        <f t="shared" si="302"/>
        <v>1.75</v>
      </c>
      <c r="Z604" s="147">
        <v>0.15</v>
      </c>
      <c r="AA604" s="147">
        <f t="shared" si="303"/>
        <v>0.15</v>
      </c>
      <c r="AB604" s="147">
        <f t="shared" si="303"/>
        <v>0.15</v>
      </c>
      <c r="AC604" s="147">
        <f t="shared" si="303"/>
        <v>0.15</v>
      </c>
      <c r="AD604" s="147">
        <f t="shared" si="303"/>
        <v>0.15</v>
      </c>
      <c r="AE604" s="147">
        <f t="shared" si="304"/>
        <v>0.15</v>
      </c>
      <c r="AF604" s="147">
        <f t="shared" si="304"/>
        <v>0.15</v>
      </c>
      <c r="AG604" s="147">
        <f t="shared" si="304"/>
        <v>0.15</v>
      </c>
      <c r="AH604" s="147">
        <f t="shared" si="304"/>
        <v>0.15</v>
      </c>
      <c r="AI604" s="147">
        <f t="shared" si="305"/>
        <v>0.15</v>
      </c>
      <c r="AJ604" s="147">
        <f t="shared" si="305"/>
        <v>0.15</v>
      </c>
      <c r="AK604" s="147">
        <f t="shared" si="305"/>
        <v>0.15</v>
      </c>
      <c r="AL604" s="420">
        <v>120</v>
      </c>
      <c r="AM604" s="431">
        <f t="shared" si="289"/>
        <v>18</v>
      </c>
      <c r="AN604" s="385">
        <v>120</v>
      </c>
      <c r="AO604" s="237">
        <f t="shared" si="309"/>
        <v>18</v>
      </c>
      <c r="AP604" s="96">
        <v>120</v>
      </c>
      <c r="AQ604" s="431">
        <f t="shared" si="291"/>
        <v>18</v>
      </c>
      <c r="AR604" s="420">
        <v>240</v>
      </c>
      <c r="AS604" s="431">
        <f t="shared" si="292"/>
        <v>36</v>
      </c>
      <c r="AT604" s="385">
        <v>0</v>
      </c>
      <c r="AU604" s="431">
        <f t="shared" si="293"/>
        <v>0</v>
      </c>
      <c r="AV604" s="386">
        <v>0</v>
      </c>
      <c r="AW604" s="431">
        <f t="shared" si="294"/>
        <v>0</v>
      </c>
      <c r="AX604" s="386">
        <v>0</v>
      </c>
      <c r="AY604" s="431">
        <f t="shared" si="295"/>
        <v>0</v>
      </c>
      <c r="AZ604" s="386">
        <v>0</v>
      </c>
      <c r="BA604" s="431">
        <f t="shared" si="296"/>
        <v>0</v>
      </c>
      <c r="BB604" s="385">
        <v>0</v>
      </c>
      <c r="BC604" s="431">
        <f t="shared" si="297"/>
        <v>0</v>
      </c>
      <c r="BD604" s="386">
        <v>0</v>
      </c>
      <c r="BE604" s="431">
        <f t="shared" si="298"/>
        <v>0</v>
      </c>
      <c r="BF604" s="386">
        <v>0</v>
      </c>
      <c r="BG604" s="431">
        <f t="shared" si="299"/>
        <v>0</v>
      </c>
      <c r="BH604" s="385">
        <v>0</v>
      </c>
      <c r="BI604" s="445">
        <f t="shared" si="300"/>
        <v>0</v>
      </c>
      <c r="BJ604" s="77" t="s">
        <v>1934</v>
      </c>
      <c r="BK604" s="306"/>
      <c r="BL604" s="599"/>
      <c r="BM604" s="306" t="str">
        <f t="shared" si="306"/>
        <v>P13183-001</v>
      </c>
    </row>
    <row r="605" spans="1:65" ht="14.25" customHeight="1">
      <c r="A605" s="493" t="s">
        <v>1623</v>
      </c>
      <c r="B605" s="130" t="s">
        <v>1422</v>
      </c>
      <c r="C605" s="544" t="s">
        <v>87</v>
      </c>
      <c r="D605" s="549" t="s">
        <v>161</v>
      </c>
      <c r="E605" s="550" t="s">
        <v>194</v>
      </c>
      <c r="F605" s="970"/>
      <c r="G605" s="214">
        <v>2021</v>
      </c>
      <c r="H605" s="176" t="s">
        <v>1911</v>
      </c>
      <c r="I605" s="176" t="s">
        <v>204</v>
      </c>
      <c r="J605" s="330" t="s">
        <v>196</v>
      </c>
      <c r="K605" s="176" t="s">
        <v>218</v>
      </c>
      <c r="L605" s="176" t="s">
        <v>1221</v>
      </c>
      <c r="M605" s="327" t="s">
        <v>1461</v>
      </c>
      <c r="N605" s="55">
        <v>1.6</v>
      </c>
      <c r="O605" s="55">
        <f t="shared" si="301"/>
        <v>1.6</v>
      </c>
      <c r="P605" s="55">
        <f t="shared" si="301"/>
        <v>1.6</v>
      </c>
      <c r="Q605" s="55">
        <f t="shared" si="301"/>
        <v>1.6</v>
      </c>
      <c r="R605" s="55">
        <v>1.6</v>
      </c>
      <c r="S605" s="55">
        <f t="shared" si="308"/>
        <v>1.6</v>
      </c>
      <c r="T605" s="55">
        <f t="shared" si="308"/>
        <v>1.6</v>
      </c>
      <c r="U605" s="55">
        <f t="shared" si="308"/>
        <v>1.6</v>
      </c>
      <c r="V605" s="55">
        <f t="shared" si="307"/>
        <v>1.6</v>
      </c>
      <c r="W605" s="55">
        <f t="shared" si="302"/>
        <v>1.6</v>
      </c>
      <c r="X605" s="55">
        <f t="shared" si="302"/>
        <v>1.6</v>
      </c>
      <c r="Y605" s="55">
        <f t="shared" si="302"/>
        <v>1.6</v>
      </c>
      <c r="Z605" s="147">
        <v>0.17</v>
      </c>
      <c r="AA605" s="147">
        <f t="shared" si="303"/>
        <v>0.17</v>
      </c>
      <c r="AB605" s="147">
        <f t="shared" si="303"/>
        <v>0.17</v>
      </c>
      <c r="AC605" s="147">
        <f t="shared" si="303"/>
        <v>0.17</v>
      </c>
      <c r="AD605" s="147">
        <f t="shared" si="303"/>
        <v>0.17</v>
      </c>
      <c r="AE605" s="147">
        <f t="shared" si="304"/>
        <v>0.17</v>
      </c>
      <c r="AF605" s="147">
        <f t="shared" si="304"/>
        <v>0.17</v>
      </c>
      <c r="AG605" s="147">
        <f t="shared" si="304"/>
        <v>0.17</v>
      </c>
      <c r="AH605" s="147">
        <f t="shared" si="304"/>
        <v>0.17</v>
      </c>
      <c r="AI605" s="147">
        <f t="shared" si="305"/>
        <v>0.17</v>
      </c>
      <c r="AJ605" s="147">
        <f t="shared" si="305"/>
        <v>0.17</v>
      </c>
      <c r="AK605" s="147">
        <f t="shared" si="305"/>
        <v>0.17</v>
      </c>
      <c r="AL605" s="420">
        <v>0</v>
      </c>
      <c r="AM605" s="431">
        <f t="shared" si="289"/>
        <v>0</v>
      </c>
      <c r="AN605" s="385">
        <v>0</v>
      </c>
      <c r="AO605" s="237">
        <f t="shared" si="309"/>
        <v>0</v>
      </c>
      <c r="AP605" s="96">
        <v>0</v>
      </c>
      <c r="AQ605" s="431">
        <f t="shared" si="291"/>
        <v>0</v>
      </c>
      <c r="AR605" s="420">
        <v>0</v>
      </c>
      <c r="AS605" s="431">
        <f t="shared" si="292"/>
        <v>0</v>
      </c>
      <c r="AT605" s="385">
        <v>0</v>
      </c>
      <c r="AU605" s="431">
        <f t="shared" si="293"/>
        <v>0</v>
      </c>
      <c r="AV605" s="386">
        <v>0</v>
      </c>
      <c r="AW605" s="431">
        <f t="shared" si="294"/>
        <v>0</v>
      </c>
      <c r="AX605" s="386">
        <v>0</v>
      </c>
      <c r="AY605" s="431">
        <f t="shared" si="295"/>
        <v>0</v>
      </c>
      <c r="AZ605" s="386">
        <v>0</v>
      </c>
      <c r="BA605" s="431">
        <f t="shared" si="296"/>
        <v>0</v>
      </c>
      <c r="BB605" s="385">
        <v>0</v>
      </c>
      <c r="BC605" s="431">
        <f t="shared" si="297"/>
        <v>0</v>
      </c>
      <c r="BD605" s="386">
        <v>0</v>
      </c>
      <c r="BE605" s="431">
        <f t="shared" si="298"/>
        <v>0</v>
      </c>
      <c r="BF605" s="386">
        <v>0</v>
      </c>
      <c r="BG605" s="431">
        <f t="shared" si="299"/>
        <v>0</v>
      </c>
      <c r="BH605" s="385">
        <v>0</v>
      </c>
      <c r="BI605" s="445">
        <f t="shared" si="300"/>
        <v>0</v>
      </c>
      <c r="BJ605" s="77" t="s">
        <v>213</v>
      </c>
      <c r="BK605" s="306"/>
      <c r="BL605" s="599"/>
      <c r="BM605" s="306" t="str">
        <f t="shared" si="306"/>
        <v>M27537-001</v>
      </c>
    </row>
    <row r="606" spans="1:65" ht="14.25" customHeight="1">
      <c r="A606" s="498" t="s">
        <v>1623</v>
      </c>
      <c r="B606" s="130" t="s">
        <v>1422</v>
      </c>
      <c r="C606" s="544" t="s">
        <v>87</v>
      </c>
      <c r="D606" s="549" t="s">
        <v>161</v>
      </c>
      <c r="E606" s="550" t="s">
        <v>194</v>
      </c>
      <c r="F606" s="970"/>
      <c r="G606" s="214">
        <v>2024</v>
      </c>
      <c r="H606" s="176" t="s">
        <v>1911</v>
      </c>
      <c r="I606" s="176" t="s">
        <v>204</v>
      </c>
      <c r="J606" s="330" t="s">
        <v>196</v>
      </c>
      <c r="K606" s="176" t="s">
        <v>218</v>
      </c>
      <c r="L606" s="176" t="s">
        <v>167</v>
      </c>
      <c r="M606" s="327" t="s">
        <v>1479</v>
      </c>
      <c r="N606" s="55">
        <v>1.5</v>
      </c>
      <c r="O606" s="55">
        <f t="shared" si="301"/>
        <v>1.5</v>
      </c>
      <c r="P606" s="55">
        <f t="shared" si="301"/>
        <v>1.5</v>
      </c>
      <c r="Q606" s="55">
        <f t="shared" si="301"/>
        <v>1.5</v>
      </c>
      <c r="R606" s="55">
        <v>1.5</v>
      </c>
      <c r="S606" s="55">
        <f t="shared" si="308"/>
        <v>1.5</v>
      </c>
      <c r="T606" s="55">
        <f t="shared" si="308"/>
        <v>1.5</v>
      </c>
      <c r="U606" s="55">
        <f t="shared" si="308"/>
        <v>1.5</v>
      </c>
      <c r="V606" s="55">
        <f t="shared" si="307"/>
        <v>1.5</v>
      </c>
      <c r="W606" s="55">
        <f t="shared" si="302"/>
        <v>1.5</v>
      </c>
      <c r="X606" s="55">
        <f t="shared" si="302"/>
        <v>1.5</v>
      </c>
      <c r="Y606" s="55">
        <f t="shared" si="302"/>
        <v>1.5</v>
      </c>
      <c r="Z606" s="147">
        <v>0.17</v>
      </c>
      <c r="AA606" s="147">
        <f t="shared" si="303"/>
        <v>0.17</v>
      </c>
      <c r="AB606" s="147">
        <f t="shared" si="303"/>
        <v>0.17</v>
      </c>
      <c r="AC606" s="147">
        <f t="shared" si="303"/>
        <v>0.17</v>
      </c>
      <c r="AD606" s="147">
        <f t="shared" si="303"/>
        <v>0.17</v>
      </c>
      <c r="AE606" s="147">
        <f t="shared" si="304"/>
        <v>0.17</v>
      </c>
      <c r="AF606" s="147">
        <f t="shared" si="304"/>
        <v>0.17</v>
      </c>
      <c r="AG606" s="147">
        <f t="shared" si="304"/>
        <v>0.17</v>
      </c>
      <c r="AH606" s="147">
        <f t="shared" si="304"/>
        <v>0.17</v>
      </c>
      <c r="AI606" s="147">
        <f t="shared" si="305"/>
        <v>0.17</v>
      </c>
      <c r="AJ606" s="147">
        <f t="shared" si="305"/>
        <v>0.17</v>
      </c>
      <c r="AK606" s="147">
        <f t="shared" si="305"/>
        <v>0.17</v>
      </c>
      <c r="AL606" s="420">
        <v>4080</v>
      </c>
      <c r="AM606" s="431">
        <f t="shared" si="289"/>
        <v>693.6</v>
      </c>
      <c r="AN606" s="385">
        <v>36240</v>
      </c>
      <c r="AO606" s="237">
        <f t="shared" si="309"/>
        <v>6160.8</v>
      </c>
      <c r="AP606" s="96">
        <v>19440</v>
      </c>
      <c r="AQ606" s="431">
        <f t="shared" si="291"/>
        <v>3304.8</v>
      </c>
      <c r="AR606" s="420">
        <v>7680</v>
      </c>
      <c r="AS606" s="431">
        <f t="shared" si="292"/>
        <v>1305.6000000000001</v>
      </c>
      <c r="AT606" s="385">
        <v>20160</v>
      </c>
      <c r="AU606" s="431">
        <f t="shared" si="293"/>
        <v>3427.2000000000003</v>
      </c>
      <c r="AV606" s="386">
        <v>0</v>
      </c>
      <c r="AW606" s="431">
        <f t="shared" si="294"/>
        <v>0</v>
      </c>
      <c r="AX606" s="386">
        <v>0</v>
      </c>
      <c r="AY606" s="431">
        <f t="shared" si="295"/>
        <v>0</v>
      </c>
      <c r="AZ606" s="386">
        <v>0</v>
      </c>
      <c r="BA606" s="431">
        <f t="shared" si="296"/>
        <v>0</v>
      </c>
      <c r="BB606" s="385">
        <v>0</v>
      </c>
      <c r="BC606" s="431">
        <f t="shared" si="297"/>
        <v>0</v>
      </c>
      <c r="BD606" s="386">
        <v>0</v>
      </c>
      <c r="BE606" s="431">
        <f t="shared" si="298"/>
        <v>0</v>
      </c>
      <c r="BF606" s="386">
        <v>0</v>
      </c>
      <c r="BG606" s="431">
        <f t="shared" si="299"/>
        <v>0</v>
      </c>
      <c r="BH606" s="385">
        <v>0</v>
      </c>
      <c r="BI606" s="445">
        <f t="shared" si="300"/>
        <v>0</v>
      </c>
      <c r="BJ606" s="77" t="s">
        <v>1930</v>
      </c>
      <c r="BK606" s="306"/>
      <c r="BL606" s="599"/>
      <c r="BM606" s="306" t="str">
        <f t="shared" si="306"/>
        <v>P10272-001</v>
      </c>
    </row>
    <row r="607" spans="1:65" ht="14.25" customHeight="1">
      <c r="A607" s="493" t="s">
        <v>1623</v>
      </c>
      <c r="B607" s="130" t="s">
        <v>1422</v>
      </c>
      <c r="C607" s="544" t="s">
        <v>87</v>
      </c>
      <c r="D607" s="549" t="s">
        <v>161</v>
      </c>
      <c r="E607" s="550" t="s">
        <v>194</v>
      </c>
      <c r="F607" s="970"/>
      <c r="G607" s="214">
        <v>2024</v>
      </c>
      <c r="H607" s="176" t="s">
        <v>1911</v>
      </c>
      <c r="I607" s="176" t="s">
        <v>204</v>
      </c>
      <c r="J607" s="330" t="s">
        <v>196</v>
      </c>
      <c r="K607" s="176" t="s">
        <v>218</v>
      </c>
      <c r="L607" s="176" t="s">
        <v>167</v>
      </c>
      <c r="M607" s="327" t="s">
        <v>1479</v>
      </c>
      <c r="N607" s="55">
        <v>2.0299999999999998</v>
      </c>
      <c r="O607" s="55">
        <f t="shared" si="301"/>
        <v>2.0299999999999998</v>
      </c>
      <c r="P607" s="55">
        <f t="shared" si="301"/>
        <v>2.0299999999999998</v>
      </c>
      <c r="Q607" s="55">
        <f t="shared" si="301"/>
        <v>2.0299999999999998</v>
      </c>
      <c r="R607" s="55">
        <v>2.0299999999999998</v>
      </c>
      <c r="S607" s="55">
        <f t="shared" si="308"/>
        <v>2.0299999999999998</v>
      </c>
      <c r="T607" s="55">
        <f t="shared" si="308"/>
        <v>2.0299999999999998</v>
      </c>
      <c r="U607" s="55">
        <f t="shared" si="308"/>
        <v>2.0299999999999998</v>
      </c>
      <c r="V607" s="55">
        <f t="shared" si="307"/>
        <v>2.0299999999999998</v>
      </c>
      <c r="W607" s="55">
        <f t="shared" si="302"/>
        <v>2.0299999999999998</v>
      </c>
      <c r="X607" s="55">
        <f t="shared" si="302"/>
        <v>2.0299999999999998</v>
      </c>
      <c r="Y607" s="55">
        <f t="shared" si="302"/>
        <v>2.0299999999999998</v>
      </c>
      <c r="Z607" s="147">
        <v>0.12</v>
      </c>
      <c r="AA607" s="147">
        <f t="shared" si="303"/>
        <v>0.12</v>
      </c>
      <c r="AB607" s="147">
        <f t="shared" si="303"/>
        <v>0.12</v>
      </c>
      <c r="AC607" s="147">
        <f t="shared" si="303"/>
        <v>0.12</v>
      </c>
      <c r="AD607" s="147">
        <f t="shared" si="303"/>
        <v>0.12</v>
      </c>
      <c r="AE607" s="147">
        <f t="shared" si="304"/>
        <v>0.12</v>
      </c>
      <c r="AF607" s="147">
        <f t="shared" si="304"/>
        <v>0.12</v>
      </c>
      <c r="AG607" s="147">
        <f t="shared" si="304"/>
        <v>0.12</v>
      </c>
      <c r="AH607" s="147">
        <f t="shared" si="304"/>
        <v>0.12</v>
      </c>
      <c r="AI607" s="147">
        <f t="shared" si="305"/>
        <v>0.12</v>
      </c>
      <c r="AJ607" s="147">
        <f t="shared" si="305"/>
        <v>0.12</v>
      </c>
      <c r="AK607" s="147">
        <f t="shared" si="305"/>
        <v>0.12</v>
      </c>
      <c r="AL607" s="420">
        <v>0</v>
      </c>
      <c r="AM607" s="431">
        <f t="shared" si="289"/>
        <v>0</v>
      </c>
      <c r="AN607" s="385">
        <v>0</v>
      </c>
      <c r="AO607" s="237">
        <f t="shared" si="309"/>
        <v>0</v>
      </c>
      <c r="AP607" s="96">
        <v>1440</v>
      </c>
      <c r="AQ607" s="431">
        <f t="shared" si="291"/>
        <v>172.79999999999998</v>
      </c>
      <c r="AR607" s="420">
        <v>0</v>
      </c>
      <c r="AS607" s="431">
        <f t="shared" si="292"/>
        <v>0</v>
      </c>
      <c r="AT607" s="385">
        <v>0</v>
      </c>
      <c r="AU607" s="431">
        <f t="shared" si="293"/>
        <v>0</v>
      </c>
      <c r="AV607" s="386">
        <v>0</v>
      </c>
      <c r="AW607" s="431">
        <f t="shared" si="294"/>
        <v>0</v>
      </c>
      <c r="AX607" s="386">
        <v>0</v>
      </c>
      <c r="AY607" s="431">
        <f t="shared" si="295"/>
        <v>0</v>
      </c>
      <c r="AZ607" s="386">
        <v>0</v>
      </c>
      <c r="BA607" s="431">
        <f t="shared" si="296"/>
        <v>0</v>
      </c>
      <c r="BB607" s="385">
        <v>0</v>
      </c>
      <c r="BC607" s="431">
        <f t="shared" si="297"/>
        <v>0</v>
      </c>
      <c r="BD607" s="386">
        <v>0</v>
      </c>
      <c r="BE607" s="431">
        <f t="shared" si="298"/>
        <v>0</v>
      </c>
      <c r="BF607" s="386">
        <v>0</v>
      </c>
      <c r="BG607" s="431">
        <f t="shared" si="299"/>
        <v>0</v>
      </c>
      <c r="BH607" s="385">
        <v>0</v>
      </c>
      <c r="BI607" s="445">
        <f t="shared" si="300"/>
        <v>0</v>
      </c>
      <c r="BJ607" s="77" t="s">
        <v>1933</v>
      </c>
      <c r="BK607" s="306"/>
      <c r="BL607" s="599"/>
      <c r="BM607" s="306" t="str">
        <f t="shared" si="306"/>
        <v>P10274-001</v>
      </c>
    </row>
    <row r="608" spans="1:65" ht="14.25" customHeight="1">
      <c r="A608" s="498" t="s">
        <v>1623</v>
      </c>
      <c r="B608" s="130" t="s">
        <v>1422</v>
      </c>
      <c r="C608" s="544" t="s">
        <v>87</v>
      </c>
      <c r="D608" s="549" t="s">
        <v>161</v>
      </c>
      <c r="E608" s="550" t="s">
        <v>194</v>
      </c>
      <c r="F608" s="970"/>
      <c r="G608" s="214">
        <v>2021</v>
      </c>
      <c r="H608" s="176" t="s">
        <v>1911</v>
      </c>
      <c r="I608" s="176" t="s">
        <v>204</v>
      </c>
      <c r="J608" s="330" t="s">
        <v>196</v>
      </c>
      <c r="K608" s="176" t="s">
        <v>218</v>
      </c>
      <c r="L608" s="176" t="s">
        <v>167</v>
      </c>
      <c r="M608" s="327" t="s">
        <v>1474</v>
      </c>
      <c r="N608" s="55">
        <v>1.5</v>
      </c>
      <c r="O608" s="55">
        <f t="shared" si="301"/>
        <v>1.5</v>
      </c>
      <c r="P608" s="55">
        <f t="shared" si="301"/>
        <v>1.5</v>
      </c>
      <c r="Q608" s="55">
        <f t="shared" si="301"/>
        <v>1.5</v>
      </c>
      <c r="R608" s="55">
        <v>1.5</v>
      </c>
      <c r="S608" s="55">
        <f t="shared" si="308"/>
        <v>1.5</v>
      </c>
      <c r="T608" s="55">
        <f t="shared" si="308"/>
        <v>1.5</v>
      </c>
      <c r="U608" s="55">
        <f t="shared" si="308"/>
        <v>1.5</v>
      </c>
      <c r="V608" s="55">
        <f t="shared" si="307"/>
        <v>1.5</v>
      </c>
      <c r="W608" s="55">
        <f t="shared" si="302"/>
        <v>1.5</v>
      </c>
      <c r="X608" s="55">
        <f t="shared" si="302"/>
        <v>1.5</v>
      </c>
      <c r="Y608" s="55">
        <f t="shared" si="302"/>
        <v>1.5</v>
      </c>
      <c r="Z608" s="147">
        <v>0.17</v>
      </c>
      <c r="AA608" s="147">
        <f t="shared" si="303"/>
        <v>0.17</v>
      </c>
      <c r="AB608" s="147">
        <f t="shared" si="303"/>
        <v>0.17</v>
      </c>
      <c r="AC608" s="147">
        <f t="shared" si="303"/>
        <v>0.17</v>
      </c>
      <c r="AD608" s="147">
        <f t="shared" si="303"/>
        <v>0.17</v>
      </c>
      <c r="AE608" s="147">
        <f t="shared" si="304"/>
        <v>0.17</v>
      </c>
      <c r="AF608" s="147">
        <f t="shared" si="304"/>
        <v>0.17</v>
      </c>
      <c r="AG608" s="147">
        <f t="shared" si="304"/>
        <v>0.17</v>
      </c>
      <c r="AH608" s="147">
        <f t="shared" si="304"/>
        <v>0.17</v>
      </c>
      <c r="AI608" s="147">
        <f t="shared" si="305"/>
        <v>0.17</v>
      </c>
      <c r="AJ608" s="147">
        <f t="shared" si="305"/>
        <v>0.17</v>
      </c>
      <c r="AK608" s="147">
        <f t="shared" si="305"/>
        <v>0.17</v>
      </c>
      <c r="AL608" s="420">
        <v>3720</v>
      </c>
      <c r="AM608" s="431">
        <f t="shared" si="289"/>
        <v>632.40000000000009</v>
      </c>
      <c r="AN608" s="385">
        <v>3600</v>
      </c>
      <c r="AO608" s="237">
        <f t="shared" si="309"/>
        <v>612</v>
      </c>
      <c r="AP608" s="96">
        <v>1560</v>
      </c>
      <c r="AQ608" s="431">
        <f t="shared" si="291"/>
        <v>265.20000000000005</v>
      </c>
      <c r="AR608" s="420">
        <v>1560</v>
      </c>
      <c r="AS608" s="431">
        <f t="shared" si="292"/>
        <v>265.20000000000005</v>
      </c>
      <c r="AT608" s="385">
        <v>1560</v>
      </c>
      <c r="AU608" s="431">
        <f t="shared" si="293"/>
        <v>265.20000000000005</v>
      </c>
      <c r="AV608" s="386">
        <v>0</v>
      </c>
      <c r="AW608" s="431">
        <f t="shared" si="294"/>
        <v>0</v>
      </c>
      <c r="AX608" s="386">
        <v>0</v>
      </c>
      <c r="AY608" s="431">
        <f t="shared" si="295"/>
        <v>0</v>
      </c>
      <c r="AZ608" s="386">
        <v>0</v>
      </c>
      <c r="BA608" s="431">
        <f t="shared" si="296"/>
        <v>0</v>
      </c>
      <c r="BB608" s="385">
        <v>0</v>
      </c>
      <c r="BC608" s="431">
        <f t="shared" si="297"/>
        <v>0</v>
      </c>
      <c r="BD608" s="386">
        <v>0</v>
      </c>
      <c r="BE608" s="431">
        <f t="shared" si="298"/>
        <v>0</v>
      </c>
      <c r="BF608" s="386">
        <v>0</v>
      </c>
      <c r="BG608" s="431">
        <f t="shared" si="299"/>
        <v>0</v>
      </c>
      <c r="BH608" s="385">
        <v>0</v>
      </c>
      <c r="BI608" s="445">
        <f t="shared" si="300"/>
        <v>0</v>
      </c>
      <c r="BJ608" s="77" t="s">
        <v>213</v>
      </c>
      <c r="BK608" s="306"/>
      <c r="BL608" s="599"/>
      <c r="BM608" s="306" t="str">
        <f t="shared" si="306"/>
        <v>M27537-001</v>
      </c>
    </row>
    <row r="609" spans="1:65" ht="14.25" customHeight="1">
      <c r="A609" s="493" t="s">
        <v>1623</v>
      </c>
      <c r="B609" s="130" t="s">
        <v>1422</v>
      </c>
      <c r="C609" s="544" t="s">
        <v>87</v>
      </c>
      <c r="D609" s="549" t="s">
        <v>161</v>
      </c>
      <c r="E609" s="550" t="s">
        <v>194</v>
      </c>
      <c r="F609" s="970"/>
      <c r="G609" s="214">
        <v>2024</v>
      </c>
      <c r="H609" s="176" t="s">
        <v>1911</v>
      </c>
      <c r="I609" s="176" t="s">
        <v>204</v>
      </c>
      <c r="J609" s="330" t="s">
        <v>196</v>
      </c>
      <c r="K609" s="176" t="s">
        <v>218</v>
      </c>
      <c r="L609" s="176" t="s">
        <v>167</v>
      </c>
      <c r="M609" s="327" t="s">
        <v>1474</v>
      </c>
      <c r="N609" s="55">
        <v>1.5</v>
      </c>
      <c r="O609" s="55">
        <f t="shared" si="301"/>
        <v>1.5</v>
      </c>
      <c r="P609" s="55">
        <f t="shared" si="301"/>
        <v>1.5</v>
      </c>
      <c r="Q609" s="55">
        <f t="shared" si="301"/>
        <v>1.5</v>
      </c>
      <c r="R609" s="55">
        <v>1.5</v>
      </c>
      <c r="S609" s="55">
        <f t="shared" si="308"/>
        <v>1.5</v>
      </c>
      <c r="T609" s="55">
        <f t="shared" si="308"/>
        <v>1.5</v>
      </c>
      <c r="U609" s="55">
        <f t="shared" si="308"/>
        <v>1.5</v>
      </c>
      <c r="V609" s="55">
        <f t="shared" si="307"/>
        <v>1.5</v>
      </c>
      <c r="W609" s="55">
        <f t="shared" si="302"/>
        <v>1.5</v>
      </c>
      <c r="X609" s="55">
        <f t="shared" si="302"/>
        <v>1.5</v>
      </c>
      <c r="Y609" s="55">
        <f t="shared" si="302"/>
        <v>1.5</v>
      </c>
      <c r="Z609" s="147">
        <v>0.17</v>
      </c>
      <c r="AA609" s="147">
        <f t="shared" si="303"/>
        <v>0.17</v>
      </c>
      <c r="AB609" s="147">
        <f t="shared" si="303"/>
        <v>0.17</v>
      </c>
      <c r="AC609" s="147">
        <f t="shared" si="303"/>
        <v>0.17</v>
      </c>
      <c r="AD609" s="147">
        <f t="shared" si="303"/>
        <v>0.17</v>
      </c>
      <c r="AE609" s="147">
        <f t="shared" si="304"/>
        <v>0.17</v>
      </c>
      <c r="AF609" s="147">
        <f t="shared" si="304"/>
        <v>0.17</v>
      </c>
      <c r="AG609" s="147">
        <f t="shared" si="304"/>
        <v>0.17</v>
      </c>
      <c r="AH609" s="147">
        <f t="shared" si="304"/>
        <v>0.17</v>
      </c>
      <c r="AI609" s="147">
        <f t="shared" si="305"/>
        <v>0.17</v>
      </c>
      <c r="AJ609" s="147">
        <f t="shared" si="305"/>
        <v>0.17</v>
      </c>
      <c r="AK609" s="147">
        <f t="shared" si="305"/>
        <v>0.17</v>
      </c>
      <c r="AL609" s="420">
        <v>23280</v>
      </c>
      <c r="AM609" s="431">
        <f t="shared" si="289"/>
        <v>3957.6000000000004</v>
      </c>
      <c r="AN609" s="385">
        <v>15000</v>
      </c>
      <c r="AO609" s="237">
        <f t="shared" si="309"/>
        <v>2550</v>
      </c>
      <c r="AP609" s="96">
        <v>7560</v>
      </c>
      <c r="AQ609" s="431">
        <f t="shared" si="291"/>
        <v>1285.2</v>
      </c>
      <c r="AR609" s="420">
        <v>9840</v>
      </c>
      <c r="AS609" s="431">
        <f t="shared" si="292"/>
        <v>1672.8000000000002</v>
      </c>
      <c r="AT609" s="385">
        <v>9120</v>
      </c>
      <c r="AU609" s="431">
        <f t="shared" si="293"/>
        <v>1550.4</v>
      </c>
      <c r="AV609" s="386">
        <v>0</v>
      </c>
      <c r="AW609" s="431">
        <f t="shared" si="294"/>
        <v>0</v>
      </c>
      <c r="AX609" s="386">
        <v>0</v>
      </c>
      <c r="AY609" s="431">
        <f t="shared" si="295"/>
        <v>0</v>
      </c>
      <c r="AZ609" s="386">
        <v>0</v>
      </c>
      <c r="BA609" s="431">
        <f t="shared" si="296"/>
        <v>0</v>
      </c>
      <c r="BB609" s="385">
        <v>0</v>
      </c>
      <c r="BC609" s="431">
        <f t="shared" si="297"/>
        <v>0</v>
      </c>
      <c r="BD609" s="386">
        <v>0</v>
      </c>
      <c r="BE609" s="431">
        <f t="shared" si="298"/>
        <v>0</v>
      </c>
      <c r="BF609" s="386">
        <v>0</v>
      </c>
      <c r="BG609" s="431">
        <f t="shared" si="299"/>
        <v>0</v>
      </c>
      <c r="BH609" s="385">
        <v>0</v>
      </c>
      <c r="BI609" s="445">
        <f t="shared" si="300"/>
        <v>0</v>
      </c>
      <c r="BJ609" s="77" t="s">
        <v>1930</v>
      </c>
      <c r="BK609" s="306"/>
      <c r="BL609" s="599"/>
      <c r="BM609" s="306" t="str">
        <f t="shared" si="306"/>
        <v>P10272-001</v>
      </c>
    </row>
    <row r="610" spans="1:65" ht="14.25" customHeight="1">
      <c r="A610" s="498" t="s">
        <v>1623</v>
      </c>
      <c r="B610" s="130" t="s">
        <v>1422</v>
      </c>
      <c r="C610" s="544" t="s">
        <v>87</v>
      </c>
      <c r="D610" s="549" t="s">
        <v>161</v>
      </c>
      <c r="E610" s="550" t="s">
        <v>194</v>
      </c>
      <c r="F610" s="970"/>
      <c r="G610" s="214">
        <v>2021</v>
      </c>
      <c r="H610" s="176" t="s">
        <v>1911</v>
      </c>
      <c r="I610" s="176" t="s">
        <v>204</v>
      </c>
      <c r="J610" s="330" t="s">
        <v>196</v>
      </c>
      <c r="K610" s="176" t="s">
        <v>218</v>
      </c>
      <c r="L610" s="176" t="s">
        <v>167</v>
      </c>
      <c r="M610" s="327" t="s">
        <v>1474</v>
      </c>
      <c r="N610" s="55">
        <v>3.61</v>
      </c>
      <c r="O610" s="55">
        <f t="shared" si="301"/>
        <v>3.61</v>
      </c>
      <c r="P610" s="55">
        <f t="shared" si="301"/>
        <v>3.61</v>
      </c>
      <c r="Q610" s="55">
        <f t="shared" si="301"/>
        <v>3.61</v>
      </c>
      <c r="R610" s="55">
        <v>3.61</v>
      </c>
      <c r="S610" s="55">
        <f t="shared" si="308"/>
        <v>3.61</v>
      </c>
      <c r="T610" s="55">
        <f t="shared" si="308"/>
        <v>3.61</v>
      </c>
      <c r="U610" s="55">
        <f t="shared" si="308"/>
        <v>3.61</v>
      </c>
      <c r="V610" s="55">
        <f t="shared" si="307"/>
        <v>3.61</v>
      </c>
      <c r="W610" s="55">
        <f t="shared" si="302"/>
        <v>3.61</v>
      </c>
      <c r="X610" s="55">
        <f t="shared" si="302"/>
        <v>3.61</v>
      </c>
      <c r="Y610" s="55">
        <f t="shared" si="302"/>
        <v>3.61</v>
      </c>
      <c r="Z610" s="147">
        <v>0.1</v>
      </c>
      <c r="AA610" s="147">
        <f t="shared" si="303"/>
        <v>0.1</v>
      </c>
      <c r="AB610" s="147">
        <f t="shared" si="303"/>
        <v>0.1</v>
      </c>
      <c r="AC610" s="147">
        <f t="shared" si="303"/>
        <v>0.1</v>
      </c>
      <c r="AD610" s="147">
        <f t="shared" si="303"/>
        <v>0.1</v>
      </c>
      <c r="AE610" s="147">
        <f t="shared" si="304"/>
        <v>0.1</v>
      </c>
      <c r="AF610" s="147">
        <f t="shared" si="304"/>
        <v>0.1</v>
      </c>
      <c r="AG610" s="147">
        <f t="shared" si="304"/>
        <v>0.1</v>
      </c>
      <c r="AH610" s="147">
        <f t="shared" si="304"/>
        <v>0.1</v>
      </c>
      <c r="AI610" s="147">
        <f t="shared" si="305"/>
        <v>0.1</v>
      </c>
      <c r="AJ610" s="147">
        <f t="shared" si="305"/>
        <v>0.1</v>
      </c>
      <c r="AK610" s="147">
        <f t="shared" si="305"/>
        <v>0.1</v>
      </c>
      <c r="AL610" s="420">
        <v>0</v>
      </c>
      <c r="AM610" s="431">
        <f t="shared" si="289"/>
        <v>0</v>
      </c>
      <c r="AN610" s="385">
        <v>120</v>
      </c>
      <c r="AO610" s="237">
        <f t="shared" si="309"/>
        <v>12</v>
      </c>
      <c r="AP610" s="96">
        <v>0</v>
      </c>
      <c r="AQ610" s="431">
        <f t="shared" si="291"/>
        <v>0</v>
      </c>
      <c r="AR610" s="420">
        <v>0</v>
      </c>
      <c r="AS610" s="431">
        <f t="shared" si="292"/>
        <v>0</v>
      </c>
      <c r="AT610" s="385">
        <v>120</v>
      </c>
      <c r="AU610" s="431">
        <f t="shared" si="293"/>
        <v>12</v>
      </c>
      <c r="AV610" s="386">
        <v>0</v>
      </c>
      <c r="AW610" s="431">
        <f t="shared" si="294"/>
        <v>0</v>
      </c>
      <c r="AX610" s="386">
        <v>0</v>
      </c>
      <c r="AY610" s="431">
        <f t="shared" si="295"/>
        <v>0</v>
      </c>
      <c r="AZ610" s="386">
        <v>0</v>
      </c>
      <c r="BA610" s="431">
        <f t="shared" si="296"/>
        <v>0</v>
      </c>
      <c r="BB610" s="385">
        <v>0</v>
      </c>
      <c r="BC610" s="431">
        <f t="shared" si="297"/>
        <v>0</v>
      </c>
      <c r="BD610" s="386">
        <v>0</v>
      </c>
      <c r="BE610" s="431">
        <f t="shared" si="298"/>
        <v>0</v>
      </c>
      <c r="BF610" s="386">
        <v>0</v>
      </c>
      <c r="BG610" s="431">
        <f t="shared" si="299"/>
        <v>0</v>
      </c>
      <c r="BH610" s="385">
        <v>0</v>
      </c>
      <c r="BI610" s="445">
        <f t="shared" si="300"/>
        <v>0</v>
      </c>
      <c r="BJ610" s="77" t="s">
        <v>1931</v>
      </c>
      <c r="BK610" s="306"/>
      <c r="BL610" s="599"/>
      <c r="BM610" s="306" t="str">
        <f t="shared" si="306"/>
        <v>M27538-001</v>
      </c>
    </row>
    <row r="611" spans="1:65" ht="14.25" customHeight="1">
      <c r="A611" s="493" t="s">
        <v>1623</v>
      </c>
      <c r="B611" s="130" t="s">
        <v>1422</v>
      </c>
      <c r="C611" s="544" t="s">
        <v>87</v>
      </c>
      <c r="D611" s="549" t="s">
        <v>161</v>
      </c>
      <c r="E611" s="550" t="s">
        <v>194</v>
      </c>
      <c r="F611" s="970"/>
      <c r="G611" s="214">
        <v>2024</v>
      </c>
      <c r="H611" s="176" t="s">
        <v>1911</v>
      </c>
      <c r="I611" s="176" t="s">
        <v>204</v>
      </c>
      <c r="J611" s="330" t="s">
        <v>196</v>
      </c>
      <c r="K611" s="176" t="s">
        <v>218</v>
      </c>
      <c r="L611" s="176" t="s">
        <v>167</v>
      </c>
      <c r="M611" s="327" t="s">
        <v>1474</v>
      </c>
      <c r="N611" s="55">
        <v>3.61</v>
      </c>
      <c r="O611" s="55">
        <f t="shared" si="301"/>
        <v>3.61</v>
      </c>
      <c r="P611" s="55">
        <f t="shared" si="301"/>
        <v>3.61</v>
      </c>
      <c r="Q611" s="55">
        <f t="shared" si="301"/>
        <v>3.61</v>
      </c>
      <c r="R611" s="55">
        <v>3.61</v>
      </c>
      <c r="S611" s="55">
        <f t="shared" si="308"/>
        <v>3.61</v>
      </c>
      <c r="T611" s="55">
        <f t="shared" si="308"/>
        <v>3.61</v>
      </c>
      <c r="U611" s="55">
        <f t="shared" si="308"/>
        <v>3.61</v>
      </c>
      <c r="V611" s="55">
        <f t="shared" si="307"/>
        <v>3.61</v>
      </c>
      <c r="W611" s="55">
        <f t="shared" si="302"/>
        <v>3.61</v>
      </c>
      <c r="X611" s="55">
        <f t="shared" si="302"/>
        <v>3.61</v>
      </c>
      <c r="Y611" s="55">
        <f t="shared" si="302"/>
        <v>3.61</v>
      </c>
      <c r="Z611" s="147">
        <v>0.1</v>
      </c>
      <c r="AA611" s="147">
        <f t="shared" si="303"/>
        <v>0.1</v>
      </c>
      <c r="AB611" s="147">
        <f t="shared" si="303"/>
        <v>0.1</v>
      </c>
      <c r="AC611" s="147">
        <f t="shared" si="303"/>
        <v>0.1</v>
      </c>
      <c r="AD611" s="147">
        <f t="shared" si="303"/>
        <v>0.1</v>
      </c>
      <c r="AE611" s="147">
        <f t="shared" si="304"/>
        <v>0.1</v>
      </c>
      <c r="AF611" s="147">
        <f t="shared" si="304"/>
        <v>0.1</v>
      </c>
      <c r="AG611" s="147">
        <f t="shared" si="304"/>
        <v>0.1</v>
      </c>
      <c r="AH611" s="147">
        <f t="shared" si="304"/>
        <v>0.1</v>
      </c>
      <c r="AI611" s="147">
        <f t="shared" si="305"/>
        <v>0.1</v>
      </c>
      <c r="AJ611" s="147">
        <f t="shared" si="305"/>
        <v>0.1</v>
      </c>
      <c r="AK611" s="147">
        <f t="shared" si="305"/>
        <v>0.1</v>
      </c>
      <c r="AL611" s="420">
        <v>1200</v>
      </c>
      <c r="AM611" s="431">
        <f t="shared" si="289"/>
        <v>120</v>
      </c>
      <c r="AN611" s="385">
        <v>720</v>
      </c>
      <c r="AO611" s="237">
        <f t="shared" si="309"/>
        <v>72</v>
      </c>
      <c r="AP611" s="96">
        <v>600</v>
      </c>
      <c r="AQ611" s="431">
        <f t="shared" si="291"/>
        <v>60</v>
      </c>
      <c r="AR611" s="420">
        <v>240</v>
      </c>
      <c r="AS611" s="431">
        <f t="shared" si="292"/>
        <v>24</v>
      </c>
      <c r="AT611" s="385">
        <v>480</v>
      </c>
      <c r="AU611" s="431">
        <f t="shared" si="293"/>
        <v>48</v>
      </c>
      <c r="AV611" s="386">
        <v>0</v>
      </c>
      <c r="AW611" s="431">
        <f t="shared" si="294"/>
        <v>0</v>
      </c>
      <c r="AX611" s="386">
        <v>0</v>
      </c>
      <c r="AY611" s="431">
        <f t="shared" si="295"/>
        <v>0</v>
      </c>
      <c r="AZ611" s="386">
        <v>0</v>
      </c>
      <c r="BA611" s="431">
        <f t="shared" si="296"/>
        <v>0</v>
      </c>
      <c r="BB611" s="385">
        <v>0</v>
      </c>
      <c r="BC611" s="431">
        <f t="shared" si="297"/>
        <v>0</v>
      </c>
      <c r="BD611" s="386">
        <v>0</v>
      </c>
      <c r="BE611" s="431">
        <f t="shared" si="298"/>
        <v>0</v>
      </c>
      <c r="BF611" s="386">
        <v>0</v>
      </c>
      <c r="BG611" s="431">
        <f t="shared" si="299"/>
        <v>0</v>
      </c>
      <c r="BH611" s="385">
        <v>0</v>
      </c>
      <c r="BI611" s="445">
        <f t="shared" si="300"/>
        <v>0</v>
      </c>
      <c r="BJ611" s="77" t="s">
        <v>1932</v>
      </c>
      <c r="BK611" s="306"/>
      <c r="BL611" s="599"/>
      <c r="BM611" s="306" t="str">
        <f t="shared" si="306"/>
        <v>P10275-001</v>
      </c>
    </row>
    <row r="612" spans="1:65" ht="14.25" customHeight="1">
      <c r="A612" s="498" t="s">
        <v>1623</v>
      </c>
      <c r="B612" s="130" t="s">
        <v>1422</v>
      </c>
      <c r="C612" s="544" t="s">
        <v>87</v>
      </c>
      <c r="D612" s="549" t="s">
        <v>161</v>
      </c>
      <c r="E612" s="550" t="s">
        <v>194</v>
      </c>
      <c r="F612" s="970"/>
      <c r="G612" s="214">
        <v>2024</v>
      </c>
      <c r="H612" s="176" t="s">
        <v>1911</v>
      </c>
      <c r="I612" s="176" t="s">
        <v>204</v>
      </c>
      <c r="J612" s="330" t="s">
        <v>196</v>
      </c>
      <c r="K612" s="176" t="s">
        <v>218</v>
      </c>
      <c r="L612" s="176" t="s">
        <v>167</v>
      </c>
      <c r="M612" s="327" t="s">
        <v>1474</v>
      </c>
      <c r="N612" s="55">
        <v>2.0299999999999998</v>
      </c>
      <c r="O612" s="55">
        <f t="shared" si="301"/>
        <v>2.0299999999999998</v>
      </c>
      <c r="P612" s="55">
        <f t="shared" si="301"/>
        <v>2.0299999999999998</v>
      </c>
      <c r="Q612" s="55">
        <f t="shared" si="301"/>
        <v>2.0299999999999998</v>
      </c>
      <c r="R612" s="55">
        <v>2.0299999999999998</v>
      </c>
      <c r="S612" s="55">
        <f t="shared" si="308"/>
        <v>2.0299999999999998</v>
      </c>
      <c r="T612" s="55">
        <f t="shared" si="308"/>
        <v>2.0299999999999998</v>
      </c>
      <c r="U612" s="55">
        <f t="shared" si="308"/>
        <v>2.0299999999999998</v>
      </c>
      <c r="V612" s="55">
        <f t="shared" si="307"/>
        <v>2.0299999999999998</v>
      </c>
      <c r="W612" s="55">
        <f t="shared" si="302"/>
        <v>2.0299999999999998</v>
      </c>
      <c r="X612" s="55">
        <f t="shared" si="302"/>
        <v>2.0299999999999998</v>
      </c>
      <c r="Y612" s="55">
        <f t="shared" si="302"/>
        <v>2.0299999999999998</v>
      </c>
      <c r="Z612" s="147">
        <v>0.12</v>
      </c>
      <c r="AA612" s="147">
        <f t="shared" si="303"/>
        <v>0.12</v>
      </c>
      <c r="AB612" s="147">
        <f t="shared" si="303"/>
        <v>0.12</v>
      </c>
      <c r="AC612" s="147">
        <f t="shared" si="303"/>
        <v>0.12</v>
      </c>
      <c r="AD612" s="147">
        <f t="shared" si="303"/>
        <v>0.12</v>
      </c>
      <c r="AE612" s="147">
        <f t="shared" si="304"/>
        <v>0.12</v>
      </c>
      <c r="AF612" s="147">
        <f t="shared" si="304"/>
        <v>0.12</v>
      </c>
      <c r="AG612" s="147">
        <f t="shared" si="304"/>
        <v>0.12</v>
      </c>
      <c r="AH612" s="147">
        <f t="shared" si="304"/>
        <v>0.12</v>
      </c>
      <c r="AI612" s="147">
        <f t="shared" si="305"/>
        <v>0.12</v>
      </c>
      <c r="AJ612" s="147">
        <f t="shared" si="305"/>
        <v>0.12</v>
      </c>
      <c r="AK612" s="147">
        <f t="shared" si="305"/>
        <v>0.12</v>
      </c>
      <c r="AL612" s="420">
        <v>1680</v>
      </c>
      <c r="AM612" s="431">
        <f t="shared" si="289"/>
        <v>201.6</v>
      </c>
      <c r="AN612" s="385">
        <v>4320</v>
      </c>
      <c r="AO612" s="237">
        <f t="shared" si="309"/>
        <v>518.4</v>
      </c>
      <c r="AP612" s="96">
        <v>4920</v>
      </c>
      <c r="AQ612" s="431">
        <f t="shared" si="291"/>
        <v>590.4</v>
      </c>
      <c r="AR612" s="420">
        <v>480</v>
      </c>
      <c r="AS612" s="431">
        <f t="shared" si="292"/>
        <v>57.599999999999994</v>
      </c>
      <c r="AT612" s="385">
        <v>480</v>
      </c>
      <c r="AU612" s="431">
        <f t="shared" si="293"/>
        <v>57.599999999999994</v>
      </c>
      <c r="AV612" s="386">
        <v>0</v>
      </c>
      <c r="AW612" s="431">
        <f t="shared" si="294"/>
        <v>0</v>
      </c>
      <c r="AX612" s="386">
        <v>0</v>
      </c>
      <c r="AY612" s="431">
        <f t="shared" si="295"/>
        <v>0</v>
      </c>
      <c r="AZ612" s="386">
        <v>0</v>
      </c>
      <c r="BA612" s="431">
        <f t="shared" si="296"/>
        <v>0</v>
      </c>
      <c r="BB612" s="385">
        <v>0</v>
      </c>
      <c r="BC612" s="431">
        <f t="shared" si="297"/>
        <v>0</v>
      </c>
      <c r="BD612" s="386">
        <v>0</v>
      </c>
      <c r="BE612" s="431">
        <f t="shared" si="298"/>
        <v>0</v>
      </c>
      <c r="BF612" s="386">
        <v>0</v>
      </c>
      <c r="BG612" s="431">
        <f t="shared" si="299"/>
        <v>0</v>
      </c>
      <c r="BH612" s="385">
        <v>0</v>
      </c>
      <c r="BI612" s="445">
        <f t="shared" si="300"/>
        <v>0</v>
      </c>
      <c r="BJ612" s="77" t="s">
        <v>1933</v>
      </c>
      <c r="BK612" s="306"/>
      <c r="BL612" s="599"/>
      <c r="BM612" s="306" t="str">
        <f t="shared" si="306"/>
        <v>P10274-001</v>
      </c>
    </row>
    <row r="613" spans="1:65" ht="14.25" customHeight="1">
      <c r="A613" s="493" t="s">
        <v>1623</v>
      </c>
      <c r="B613" s="130" t="s">
        <v>1422</v>
      </c>
      <c r="C613" s="544" t="s">
        <v>87</v>
      </c>
      <c r="D613" s="549" t="s">
        <v>161</v>
      </c>
      <c r="E613" s="550" t="s">
        <v>194</v>
      </c>
      <c r="F613" s="970"/>
      <c r="G613" s="214">
        <v>2021</v>
      </c>
      <c r="H613" s="176" t="s">
        <v>1911</v>
      </c>
      <c r="I613" s="176" t="s">
        <v>204</v>
      </c>
      <c r="J613" s="330" t="s">
        <v>196</v>
      </c>
      <c r="K613" s="176" t="s">
        <v>218</v>
      </c>
      <c r="L613" s="176" t="s">
        <v>167</v>
      </c>
      <c r="M613" s="767" t="s">
        <v>1478</v>
      </c>
      <c r="N613" s="55">
        <v>1.58</v>
      </c>
      <c r="O613" s="55">
        <f t="shared" si="301"/>
        <v>1.58</v>
      </c>
      <c r="P613" s="55">
        <f t="shared" si="301"/>
        <v>1.58</v>
      </c>
      <c r="Q613" s="55">
        <f t="shared" si="301"/>
        <v>1.58</v>
      </c>
      <c r="R613" s="55">
        <v>1.58</v>
      </c>
      <c r="S613" s="55">
        <f t="shared" si="308"/>
        <v>1.58</v>
      </c>
      <c r="T613" s="55">
        <f t="shared" si="308"/>
        <v>1.58</v>
      </c>
      <c r="U613" s="55">
        <f t="shared" si="308"/>
        <v>1.58</v>
      </c>
      <c r="V613" s="55">
        <f t="shared" si="307"/>
        <v>1.58</v>
      </c>
      <c r="W613" s="55">
        <f t="shared" si="302"/>
        <v>1.58</v>
      </c>
      <c r="X613" s="55">
        <f t="shared" si="302"/>
        <v>1.58</v>
      </c>
      <c r="Y613" s="55">
        <f t="shared" si="302"/>
        <v>1.58</v>
      </c>
      <c r="Z613" s="147">
        <v>0.13</v>
      </c>
      <c r="AA613" s="147">
        <f t="shared" si="303"/>
        <v>0.13</v>
      </c>
      <c r="AB613" s="147">
        <f t="shared" si="303"/>
        <v>0.13</v>
      </c>
      <c r="AC613" s="147">
        <f t="shared" si="303"/>
        <v>0.13</v>
      </c>
      <c r="AD613" s="147">
        <f t="shared" si="303"/>
        <v>0.13</v>
      </c>
      <c r="AE613" s="147">
        <f t="shared" si="304"/>
        <v>0.13</v>
      </c>
      <c r="AF613" s="147">
        <f t="shared" si="304"/>
        <v>0.13</v>
      </c>
      <c r="AG613" s="147">
        <f t="shared" si="304"/>
        <v>0.13</v>
      </c>
      <c r="AH613" s="147">
        <f t="shared" si="304"/>
        <v>0.13</v>
      </c>
      <c r="AI613" s="147">
        <f t="shared" si="305"/>
        <v>0.13</v>
      </c>
      <c r="AJ613" s="147">
        <f t="shared" si="305"/>
        <v>0.13</v>
      </c>
      <c r="AK613" s="147">
        <f t="shared" si="305"/>
        <v>0.13</v>
      </c>
      <c r="AL613" s="420">
        <v>0</v>
      </c>
      <c r="AM613" s="431">
        <f t="shared" si="289"/>
        <v>0</v>
      </c>
      <c r="AN613" s="385">
        <v>0</v>
      </c>
      <c r="AO613" s="237">
        <f t="shared" si="309"/>
        <v>0</v>
      </c>
      <c r="AP613" s="96">
        <v>0</v>
      </c>
      <c r="AQ613" s="431">
        <f t="shared" si="291"/>
        <v>0</v>
      </c>
      <c r="AR613" s="420">
        <v>0</v>
      </c>
      <c r="AS613" s="431">
        <f t="shared" si="292"/>
        <v>0</v>
      </c>
      <c r="AT613" s="385">
        <v>0</v>
      </c>
      <c r="AU613" s="431">
        <f t="shared" si="293"/>
        <v>0</v>
      </c>
      <c r="AV613" s="386">
        <v>0</v>
      </c>
      <c r="AW613" s="431">
        <f t="shared" si="294"/>
        <v>0</v>
      </c>
      <c r="AX613" s="386">
        <v>0</v>
      </c>
      <c r="AY613" s="431">
        <f t="shared" si="295"/>
        <v>0</v>
      </c>
      <c r="AZ613" s="386">
        <v>0</v>
      </c>
      <c r="BA613" s="431">
        <f t="shared" si="296"/>
        <v>0</v>
      </c>
      <c r="BB613" s="385">
        <v>0</v>
      </c>
      <c r="BC613" s="431">
        <f t="shared" si="297"/>
        <v>0</v>
      </c>
      <c r="BD613" s="386">
        <v>0</v>
      </c>
      <c r="BE613" s="431">
        <f t="shared" si="298"/>
        <v>0</v>
      </c>
      <c r="BF613" s="386">
        <v>0</v>
      </c>
      <c r="BG613" s="431">
        <f t="shared" si="299"/>
        <v>0</v>
      </c>
      <c r="BH613" s="385">
        <v>0</v>
      </c>
      <c r="BI613" s="445">
        <f t="shared" si="300"/>
        <v>0</v>
      </c>
      <c r="BJ613" s="77" t="s">
        <v>1929</v>
      </c>
      <c r="BK613" s="306"/>
      <c r="BL613" s="599"/>
      <c r="BM613" s="306" t="str">
        <f t="shared" si="306"/>
        <v>N51148-xx1</v>
      </c>
    </row>
    <row r="614" spans="1:65" ht="14.25" customHeight="1">
      <c r="A614" s="498" t="s">
        <v>1623</v>
      </c>
      <c r="B614" s="130" t="s">
        <v>1422</v>
      </c>
      <c r="C614" s="544" t="s">
        <v>87</v>
      </c>
      <c r="D614" s="549" t="s">
        <v>161</v>
      </c>
      <c r="E614" s="550" t="s">
        <v>194</v>
      </c>
      <c r="F614" s="970"/>
      <c r="G614" s="214">
        <v>2021</v>
      </c>
      <c r="H614" s="176" t="s">
        <v>1911</v>
      </c>
      <c r="I614" s="176" t="s">
        <v>204</v>
      </c>
      <c r="J614" s="330" t="s">
        <v>196</v>
      </c>
      <c r="K614" s="176" t="s">
        <v>218</v>
      </c>
      <c r="L614" s="176" t="s">
        <v>167</v>
      </c>
      <c r="M614" s="327" t="s">
        <v>1474</v>
      </c>
      <c r="N614" s="55">
        <v>1.58</v>
      </c>
      <c r="O614" s="55">
        <f t="shared" si="301"/>
        <v>1.58</v>
      </c>
      <c r="P614" s="55">
        <f t="shared" si="301"/>
        <v>1.58</v>
      </c>
      <c r="Q614" s="55">
        <f t="shared" si="301"/>
        <v>1.58</v>
      </c>
      <c r="R614" s="55">
        <v>1.58</v>
      </c>
      <c r="S614" s="55">
        <f t="shared" si="308"/>
        <v>1.58</v>
      </c>
      <c r="T614" s="55">
        <f t="shared" si="308"/>
        <v>1.58</v>
      </c>
      <c r="U614" s="55">
        <f t="shared" si="308"/>
        <v>1.58</v>
      </c>
      <c r="V614" s="55">
        <f t="shared" si="307"/>
        <v>1.58</v>
      </c>
      <c r="W614" s="55">
        <f t="shared" si="302"/>
        <v>1.58</v>
      </c>
      <c r="X614" s="55">
        <f t="shared" si="302"/>
        <v>1.58</v>
      </c>
      <c r="Y614" s="55">
        <f t="shared" si="302"/>
        <v>1.58</v>
      </c>
      <c r="Z614" s="147">
        <v>0.13</v>
      </c>
      <c r="AA614" s="147">
        <f t="shared" si="303"/>
        <v>0.13</v>
      </c>
      <c r="AB614" s="147">
        <f t="shared" si="303"/>
        <v>0.13</v>
      </c>
      <c r="AC614" s="147">
        <f t="shared" si="303"/>
        <v>0.13</v>
      </c>
      <c r="AD614" s="147">
        <f t="shared" si="303"/>
        <v>0.13</v>
      </c>
      <c r="AE614" s="147">
        <f t="shared" si="304"/>
        <v>0.13</v>
      </c>
      <c r="AF614" s="147">
        <f t="shared" si="304"/>
        <v>0.13</v>
      </c>
      <c r="AG614" s="147">
        <f t="shared" si="304"/>
        <v>0.13</v>
      </c>
      <c r="AH614" s="147">
        <f t="shared" si="304"/>
        <v>0.13</v>
      </c>
      <c r="AI614" s="147">
        <f t="shared" si="305"/>
        <v>0.13</v>
      </c>
      <c r="AJ614" s="147">
        <f t="shared" si="305"/>
        <v>0.13</v>
      </c>
      <c r="AK614" s="147">
        <f t="shared" si="305"/>
        <v>0.13</v>
      </c>
      <c r="AL614" s="420">
        <v>0</v>
      </c>
      <c r="AM614" s="431">
        <f t="shared" si="289"/>
        <v>0</v>
      </c>
      <c r="AN614" s="385">
        <v>0</v>
      </c>
      <c r="AO614" s="237">
        <f t="shared" si="309"/>
        <v>0</v>
      </c>
      <c r="AP614" s="96">
        <v>0</v>
      </c>
      <c r="AQ614" s="431">
        <f t="shared" si="291"/>
        <v>0</v>
      </c>
      <c r="AR614" s="420">
        <v>0</v>
      </c>
      <c r="AS614" s="431">
        <f t="shared" si="292"/>
        <v>0</v>
      </c>
      <c r="AT614" s="385">
        <v>0</v>
      </c>
      <c r="AU614" s="431">
        <f t="shared" si="293"/>
        <v>0</v>
      </c>
      <c r="AV614" s="386">
        <v>0</v>
      </c>
      <c r="AW614" s="431">
        <f t="shared" si="294"/>
        <v>0</v>
      </c>
      <c r="AX614" s="386">
        <v>0</v>
      </c>
      <c r="AY614" s="431">
        <f t="shared" si="295"/>
        <v>0</v>
      </c>
      <c r="AZ614" s="386">
        <v>0</v>
      </c>
      <c r="BA614" s="431">
        <f t="shared" si="296"/>
        <v>0</v>
      </c>
      <c r="BB614" s="385">
        <v>0</v>
      </c>
      <c r="BC614" s="431">
        <f t="shared" si="297"/>
        <v>0</v>
      </c>
      <c r="BD614" s="386">
        <v>0</v>
      </c>
      <c r="BE614" s="431">
        <f t="shared" si="298"/>
        <v>0</v>
      </c>
      <c r="BF614" s="386">
        <v>0</v>
      </c>
      <c r="BG614" s="431">
        <f t="shared" si="299"/>
        <v>0</v>
      </c>
      <c r="BH614" s="385">
        <v>0</v>
      </c>
      <c r="BI614" s="445">
        <f t="shared" si="300"/>
        <v>0</v>
      </c>
      <c r="BJ614" s="77" t="s">
        <v>1929</v>
      </c>
      <c r="BK614" s="306"/>
      <c r="BL614" s="599"/>
      <c r="BM614" s="306" t="str">
        <f t="shared" si="306"/>
        <v>N51148-xx1</v>
      </c>
    </row>
    <row r="615" spans="1:65" ht="14.25" customHeight="1">
      <c r="A615" s="493" t="s">
        <v>1623</v>
      </c>
      <c r="B615" s="130" t="s">
        <v>1422</v>
      </c>
      <c r="C615" s="544" t="s">
        <v>87</v>
      </c>
      <c r="D615" s="549" t="s">
        <v>161</v>
      </c>
      <c r="E615" s="550" t="s">
        <v>194</v>
      </c>
      <c r="F615" s="970"/>
      <c r="G615" s="214">
        <v>2024</v>
      </c>
      <c r="H615" s="176" t="s">
        <v>1911</v>
      </c>
      <c r="I615" s="176" t="s">
        <v>204</v>
      </c>
      <c r="J615" s="330" t="s">
        <v>196</v>
      </c>
      <c r="K615" s="176" t="s">
        <v>221</v>
      </c>
      <c r="L615" s="176" t="s">
        <v>167</v>
      </c>
      <c r="M615" s="327" t="s">
        <v>1474</v>
      </c>
      <c r="N615" s="55">
        <v>1.75</v>
      </c>
      <c r="O615" s="55">
        <f t="shared" si="301"/>
        <v>1.75</v>
      </c>
      <c r="P615" s="55">
        <f t="shared" si="301"/>
        <v>1.75</v>
      </c>
      <c r="Q615" s="55">
        <f t="shared" si="301"/>
        <v>1.75</v>
      </c>
      <c r="R615" s="55">
        <v>1.75</v>
      </c>
      <c r="S615" s="55">
        <f t="shared" si="308"/>
        <v>1.75</v>
      </c>
      <c r="T615" s="55">
        <f t="shared" si="308"/>
        <v>1.75</v>
      </c>
      <c r="U615" s="55">
        <f t="shared" si="308"/>
        <v>1.75</v>
      </c>
      <c r="V615" s="55">
        <f t="shared" si="307"/>
        <v>1.75</v>
      </c>
      <c r="W615" s="55">
        <f t="shared" si="302"/>
        <v>1.75</v>
      </c>
      <c r="X615" s="55">
        <f t="shared" si="302"/>
        <v>1.75</v>
      </c>
      <c r="Y615" s="55">
        <f t="shared" si="302"/>
        <v>1.75</v>
      </c>
      <c r="Z615" s="147">
        <v>0.15</v>
      </c>
      <c r="AA615" s="147">
        <f t="shared" si="303"/>
        <v>0.15</v>
      </c>
      <c r="AB615" s="147">
        <f t="shared" si="303"/>
        <v>0.15</v>
      </c>
      <c r="AC615" s="147">
        <f t="shared" si="303"/>
        <v>0.15</v>
      </c>
      <c r="AD615" s="147">
        <f t="shared" si="303"/>
        <v>0.15</v>
      </c>
      <c r="AE615" s="147">
        <f t="shared" si="304"/>
        <v>0.15</v>
      </c>
      <c r="AF615" s="147">
        <f t="shared" si="304"/>
        <v>0.15</v>
      </c>
      <c r="AG615" s="147">
        <f t="shared" si="304"/>
        <v>0.15</v>
      </c>
      <c r="AH615" s="147">
        <f t="shared" si="304"/>
        <v>0.15</v>
      </c>
      <c r="AI615" s="147">
        <f t="shared" si="305"/>
        <v>0.15</v>
      </c>
      <c r="AJ615" s="147">
        <f t="shared" si="305"/>
        <v>0.15</v>
      </c>
      <c r="AK615" s="147">
        <f t="shared" si="305"/>
        <v>0.15</v>
      </c>
      <c r="AL615" s="420">
        <v>120</v>
      </c>
      <c r="AM615" s="431">
        <f t="shared" si="289"/>
        <v>18</v>
      </c>
      <c r="AN615" s="385">
        <v>0</v>
      </c>
      <c r="AO615" s="237">
        <f t="shared" si="309"/>
        <v>0</v>
      </c>
      <c r="AP615" s="96">
        <v>0</v>
      </c>
      <c r="AQ615" s="431">
        <f t="shared" si="291"/>
        <v>0</v>
      </c>
      <c r="AR615" s="420">
        <v>0</v>
      </c>
      <c r="AS615" s="431">
        <f t="shared" si="292"/>
        <v>0</v>
      </c>
      <c r="AT615" s="385">
        <v>0</v>
      </c>
      <c r="AU615" s="431">
        <f t="shared" si="293"/>
        <v>0</v>
      </c>
      <c r="AV615" s="386">
        <v>0</v>
      </c>
      <c r="AW615" s="431">
        <f t="shared" si="294"/>
        <v>0</v>
      </c>
      <c r="AX615" s="386">
        <v>0</v>
      </c>
      <c r="AY615" s="431">
        <f t="shared" si="295"/>
        <v>0</v>
      </c>
      <c r="AZ615" s="386">
        <v>0</v>
      </c>
      <c r="BA615" s="431">
        <f t="shared" si="296"/>
        <v>0</v>
      </c>
      <c r="BB615" s="385">
        <v>0</v>
      </c>
      <c r="BC615" s="431">
        <f t="shared" si="297"/>
        <v>0</v>
      </c>
      <c r="BD615" s="386">
        <v>0</v>
      </c>
      <c r="BE615" s="431">
        <f t="shared" si="298"/>
        <v>0</v>
      </c>
      <c r="BF615" s="386">
        <v>0</v>
      </c>
      <c r="BG615" s="431">
        <f t="shared" si="299"/>
        <v>0</v>
      </c>
      <c r="BH615" s="385">
        <v>0</v>
      </c>
      <c r="BI615" s="445">
        <f t="shared" si="300"/>
        <v>0</v>
      </c>
      <c r="BJ615" s="77" t="s">
        <v>1934</v>
      </c>
      <c r="BK615" s="306"/>
      <c r="BL615" s="599"/>
      <c r="BM615" s="306" t="str">
        <f t="shared" si="306"/>
        <v>P13183-001</v>
      </c>
    </row>
    <row r="616" spans="1:65" ht="14.25" customHeight="1">
      <c r="A616" s="498" t="s">
        <v>1623</v>
      </c>
      <c r="B616" s="130" t="s">
        <v>1422</v>
      </c>
      <c r="C616" s="544" t="s">
        <v>87</v>
      </c>
      <c r="D616" s="549" t="s">
        <v>161</v>
      </c>
      <c r="E616" s="550" t="s">
        <v>194</v>
      </c>
      <c r="F616" s="970"/>
      <c r="G616" s="214">
        <v>2021</v>
      </c>
      <c r="H616" s="176" t="s">
        <v>1911</v>
      </c>
      <c r="I616" s="176" t="s">
        <v>204</v>
      </c>
      <c r="J616" s="330" t="s">
        <v>196</v>
      </c>
      <c r="K616" s="176" t="s">
        <v>218</v>
      </c>
      <c r="L616" s="176" t="s">
        <v>167</v>
      </c>
      <c r="M616" s="327" t="s">
        <v>1479</v>
      </c>
      <c r="N616" s="55">
        <v>1.5</v>
      </c>
      <c r="O616" s="55">
        <f t="shared" si="301"/>
        <v>1.5</v>
      </c>
      <c r="P616" s="55">
        <f t="shared" si="301"/>
        <v>1.5</v>
      </c>
      <c r="Q616" s="55">
        <f t="shared" si="301"/>
        <v>1.5</v>
      </c>
      <c r="R616" s="55">
        <v>1.5</v>
      </c>
      <c r="S616" s="55">
        <f t="shared" si="308"/>
        <v>1.5</v>
      </c>
      <c r="T616" s="55">
        <f t="shared" si="308"/>
        <v>1.5</v>
      </c>
      <c r="U616" s="55">
        <f t="shared" si="308"/>
        <v>1.5</v>
      </c>
      <c r="V616" s="55">
        <f t="shared" si="307"/>
        <v>1.5</v>
      </c>
      <c r="W616" s="55">
        <f t="shared" si="302"/>
        <v>1.5</v>
      </c>
      <c r="X616" s="55">
        <f t="shared" si="302"/>
        <v>1.5</v>
      </c>
      <c r="Y616" s="55">
        <f t="shared" si="302"/>
        <v>1.5</v>
      </c>
      <c r="Z616" s="147">
        <v>0.17</v>
      </c>
      <c r="AA616" s="147">
        <f t="shared" si="303"/>
        <v>0.17</v>
      </c>
      <c r="AB616" s="147">
        <f t="shared" si="303"/>
        <v>0.17</v>
      </c>
      <c r="AC616" s="147">
        <f t="shared" si="303"/>
        <v>0.17</v>
      </c>
      <c r="AD616" s="147">
        <f t="shared" si="303"/>
        <v>0.17</v>
      </c>
      <c r="AE616" s="147">
        <f t="shared" si="304"/>
        <v>0.17</v>
      </c>
      <c r="AF616" s="147">
        <f t="shared" si="304"/>
        <v>0.17</v>
      </c>
      <c r="AG616" s="147">
        <f t="shared" si="304"/>
        <v>0.17</v>
      </c>
      <c r="AH616" s="147">
        <f t="shared" si="304"/>
        <v>0.17</v>
      </c>
      <c r="AI616" s="147">
        <f t="shared" si="305"/>
        <v>0.17</v>
      </c>
      <c r="AJ616" s="147">
        <f t="shared" si="305"/>
        <v>0.17</v>
      </c>
      <c r="AK616" s="147">
        <f t="shared" si="305"/>
        <v>0.17</v>
      </c>
      <c r="AL616" s="420">
        <v>0</v>
      </c>
      <c r="AM616" s="431">
        <f t="shared" si="289"/>
        <v>0</v>
      </c>
      <c r="AN616" s="385">
        <v>0</v>
      </c>
      <c r="AO616" s="237">
        <f t="shared" si="309"/>
        <v>0</v>
      </c>
      <c r="AP616" s="96">
        <v>0</v>
      </c>
      <c r="AQ616" s="431">
        <f t="shared" si="291"/>
        <v>0</v>
      </c>
      <c r="AR616" s="420">
        <v>0</v>
      </c>
      <c r="AS616" s="431">
        <f t="shared" si="292"/>
        <v>0</v>
      </c>
      <c r="AT616" s="385">
        <v>0</v>
      </c>
      <c r="AU616" s="431">
        <f t="shared" si="293"/>
        <v>0</v>
      </c>
      <c r="AV616" s="386">
        <v>0</v>
      </c>
      <c r="AW616" s="431">
        <f t="shared" si="294"/>
        <v>0</v>
      </c>
      <c r="AX616" s="386">
        <v>0</v>
      </c>
      <c r="AY616" s="431">
        <f t="shared" si="295"/>
        <v>0</v>
      </c>
      <c r="AZ616" s="386">
        <v>0</v>
      </c>
      <c r="BA616" s="431">
        <f t="shared" si="296"/>
        <v>0</v>
      </c>
      <c r="BB616" s="385">
        <v>0</v>
      </c>
      <c r="BC616" s="431">
        <f t="shared" si="297"/>
        <v>0</v>
      </c>
      <c r="BD616" s="386">
        <v>0</v>
      </c>
      <c r="BE616" s="431">
        <f t="shared" si="298"/>
        <v>0</v>
      </c>
      <c r="BF616" s="386">
        <v>0</v>
      </c>
      <c r="BG616" s="431">
        <f t="shared" si="299"/>
        <v>0</v>
      </c>
      <c r="BH616" s="385">
        <v>0</v>
      </c>
      <c r="BI616" s="445">
        <f t="shared" si="300"/>
        <v>0</v>
      </c>
      <c r="BJ616" s="77" t="s">
        <v>213</v>
      </c>
      <c r="BK616" s="306"/>
      <c r="BL616" s="599"/>
      <c r="BM616" s="306" t="str">
        <f t="shared" si="306"/>
        <v>M27537-001</v>
      </c>
    </row>
    <row r="617" spans="1:65" ht="14.25" customHeight="1">
      <c r="A617" s="493" t="s">
        <v>1623</v>
      </c>
      <c r="B617" s="130" t="s">
        <v>1422</v>
      </c>
      <c r="C617" s="544" t="s">
        <v>87</v>
      </c>
      <c r="D617" s="549" t="s">
        <v>161</v>
      </c>
      <c r="E617" s="550" t="s">
        <v>194</v>
      </c>
      <c r="F617" s="970"/>
      <c r="G617" s="214">
        <v>2021</v>
      </c>
      <c r="H617" s="176" t="s">
        <v>1911</v>
      </c>
      <c r="I617" s="176" t="s">
        <v>204</v>
      </c>
      <c r="J617" s="330" t="s">
        <v>196</v>
      </c>
      <c r="K617" s="176" t="s">
        <v>218</v>
      </c>
      <c r="L617" s="176" t="s">
        <v>167</v>
      </c>
      <c r="M617" s="327" t="s">
        <v>870</v>
      </c>
      <c r="N617" s="55">
        <v>1.5</v>
      </c>
      <c r="O617" s="55">
        <f t="shared" si="301"/>
        <v>1.5</v>
      </c>
      <c r="P617" s="55">
        <f t="shared" si="301"/>
        <v>1.5</v>
      </c>
      <c r="Q617" s="55">
        <f t="shared" si="301"/>
        <v>1.5</v>
      </c>
      <c r="R617" s="55">
        <v>1.5</v>
      </c>
      <c r="S617" s="55">
        <f t="shared" si="308"/>
        <v>1.5</v>
      </c>
      <c r="T617" s="55">
        <f t="shared" si="308"/>
        <v>1.5</v>
      </c>
      <c r="U617" s="55">
        <f t="shared" si="308"/>
        <v>1.5</v>
      </c>
      <c r="V617" s="55">
        <f t="shared" si="307"/>
        <v>1.5</v>
      </c>
      <c r="W617" s="55">
        <f t="shared" si="302"/>
        <v>1.5</v>
      </c>
      <c r="X617" s="55">
        <f t="shared" si="302"/>
        <v>1.5</v>
      </c>
      <c r="Y617" s="55">
        <f t="shared" si="302"/>
        <v>1.5</v>
      </c>
      <c r="Z617" s="147">
        <v>0.17</v>
      </c>
      <c r="AA617" s="147">
        <f t="shared" si="303"/>
        <v>0.17</v>
      </c>
      <c r="AB617" s="147">
        <f t="shared" si="303"/>
        <v>0.17</v>
      </c>
      <c r="AC617" s="147">
        <f t="shared" si="303"/>
        <v>0.17</v>
      </c>
      <c r="AD617" s="147">
        <f t="shared" si="303"/>
        <v>0.17</v>
      </c>
      <c r="AE617" s="147">
        <f t="shared" si="304"/>
        <v>0.17</v>
      </c>
      <c r="AF617" s="147">
        <f t="shared" si="304"/>
        <v>0.17</v>
      </c>
      <c r="AG617" s="147">
        <f t="shared" si="304"/>
        <v>0.17</v>
      </c>
      <c r="AH617" s="147">
        <f t="shared" si="304"/>
        <v>0.17</v>
      </c>
      <c r="AI617" s="147">
        <f t="shared" si="305"/>
        <v>0.17</v>
      </c>
      <c r="AJ617" s="147">
        <f t="shared" si="305"/>
        <v>0.17</v>
      </c>
      <c r="AK617" s="147">
        <f t="shared" si="305"/>
        <v>0.17</v>
      </c>
      <c r="AL617" s="420">
        <v>49200</v>
      </c>
      <c r="AM617" s="431">
        <f t="shared" si="289"/>
        <v>8364</v>
      </c>
      <c r="AN617" s="385">
        <v>33120</v>
      </c>
      <c r="AO617" s="237">
        <f t="shared" si="309"/>
        <v>5630.4000000000005</v>
      </c>
      <c r="AP617" s="96">
        <v>10920</v>
      </c>
      <c r="AQ617" s="431">
        <f t="shared" si="291"/>
        <v>1856.4</v>
      </c>
      <c r="AR617" s="420">
        <v>5280</v>
      </c>
      <c r="AS617" s="431">
        <f t="shared" si="292"/>
        <v>897.6</v>
      </c>
      <c r="AT617" s="385">
        <v>22800</v>
      </c>
      <c r="AU617" s="431">
        <f t="shared" si="293"/>
        <v>3876.0000000000005</v>
      </c>
      <c r="AV617" s="386">
        <v>0</v>
      </c>
      <c r="AW617" s="431">
        <f t="shared" si="294"/>
        <v>0</v>
      </c>
      <c r="AX617" s="386">
        <v>0</v>
      </c>
      <c r="AY617" s="431">
        <f t="shared" si="295"/>
        <v>0</v>
      </c>
      <c r="AZ617" s="386">
        <v>0</v>
      </c>
      <c r="BA617" s="431">
        <f t="shared" si="296"/>
        <v>0</v>
      </c>
      <c r="BB617" s="385">
        <v>0</v>
      </c>
      <c r="BC617" s="431">
        <f t="shared" si="297"/>
        <v>0</v>
      </c>
      <c r="BD617" s="386">
        <v>0</v>
      </c>
      <c r="BE617" s="431">
        <f t="shared" si="298"/>
        <v>0</v>
      </c>
      <c r="BF617" s="386">
        <v>0</v>
      </c>
      <c r="BG617" s="431">
        <f t="shared" si="299"/>
        <v>0</v>
      </c>
      <c r="BH617" s="385">
        <v>0</v>
      </c>
      <c r="BI617" s="445">
        <f t="shared" si="300"/>
        <v>0</v>
      </c>
      <c r="BJ617" s="77" t="s">
        <v>213</v>
      </c>
      <c r="BK617" s="306"/>
      <c r="BL617" s="599"/>
      <c r="BM617" s="306" t="str">
        <f t="shared" si="306"/>
        <v>M27537-001</v>
      </c>
    </row>
    <row r="618" spans="1:65" ht="14.25" customHeight="1">
      <c r="A618" s="498" t="s">
        <v>1623</v>
      </c>
      <c r="B618" s="130" t="s">
        <v>1422</v>
      </c>
      <c r="C618" s="544" t="s">
        <v>87</v>
      </c>
      <c r="D618" s="549" t="s">
        <v>161</v>
      </c>
      <c r="E618" s="550" t="s">
        <v>194</v>
      </c>
      <c r="F618" s="970"/>
      <c r="G618" s="214">
        <v>2024</v>
      </c>
      <c r="H618" s="176" t="s">
        <v>1911</v>
      </c>
      <c r="I618" s="176" t="s">
        <v>204</v>
      </c>
      <c r="J618" s="330" t="s">
        <v>196</v>
      </c>
      <c r="K618" s="176" t="s">
        <v>218</v>
      </c>
      <c r="L618" s="176" t="s">
        <v>167</v>
      </c>
      <c r="M618" s="327" t="s">
        <v>870</v>
      </c>
      <c r="N618" s="55">
        <v>1.5</v>
      </c>
      <c r="O618" s="55">
        <f t="shared" si="301"/>
        <v>1.5</v>
      </c>
      <c r="P618" s="55">
        <f t="shared" si="301"/>
        <v>1.5</v>
      </c>
      <c r="Q618" s="55">
        <f t="shared" si="301"/>
        <v>1.5</v>
      </c>
      <c r="R618" s="55">
        <v>1.5</v>
      </c>
      <c r="S618" s="55">
        <f t="shared" si="308"/>
        <v>1.5</v>
      </c>
      <c r="T618" s="55">
        <f t="shared" si="308"/>
        <v>1.5</v>
      </c>
      <c r="U618" s="55">
        <f t="shared" si="308"/>
        <v>1.5</v>
      </c>
      <c r="V618" s="55">
        <f t="shared" si="307"/>
        <v>1.5</v>
      </c>
      <c r="W618" s="55">
        <f t="shared" si="302"/>
        <v>1.5</v>
      </c>
      <c r="X618" s="55">
        <f t="shared" si="302"/>
        <v>1.5</v>
      </c>
      <c r="Y618" s="55">
        <f t="shared" si="302"/>
        <v>1.5</v>
      </c>
      <c r="Z618" s="147">
        <v>0.17</v>
      </c>
      <c r="AA618" s="147">
        <f t="shared" si="303"/>
        <v>0.17</v>
      </c>
      <c r="AB618" s="147">
        <f t="shared" si="303"/>
        <v>0.17</v>
      </c>
      <c r="AC618" s="147">
        <f t="shared" si="303"/>
        <v>0.17</v>
      </c>
      <c r="AD618" s="147">
        <f t="shared" si="303"/>
        <v>0.17</v>
      </c>
      <c r="AE618" s="147">
        <f t="shared" si="304"/>
        <v>0.17</v>
      </c>
      <c r="AF618" s="147">
        <f t="shared" si="304"/>
        <v>0.17</v>
      </c>
      <c r="AG618" s="147">
        <f t="shared" si="304"/>
        <v>0.17</v>
      </c>
      <c r="AH618" s="147">
        <f t="shared" si="304"/>
        <v>0.17</v>
      </c>
      <c r="AI618" s="147">
        <f t="shared" si="305"/>
        <v>0.17</v>
      </c>
      <c r="AJ618" s="147">
        <f t="shared" si="305"/>
        <v>0.17</v>
      </c>
      <c r="AK618" s="147">
        <f t="shared" si="305"/>
        <v>0.17</v>
      </c>
      <c r="AL618" s="420">
        <v>37320</v>
      </c>
      <c r="AM618" s="431">
        <f t="shared" si="289"/>
        <v>6344.4000000000005</v>
      </c>
      <c r="AN618" s="385">
        <v>58560</v>
      </c>
      <c r="AO618" s="237">
        <f t="shared" si="309"/>
        <v>9955.2000000000007</v>
      </c>
      <c r="AP618" s="96">
        <v>36480</v>
      </c>
      <c r="AQ618" s="431">
        <f t="shared" si="291"/>
        <v>6201.6</v>
      </c>
      <c r="AR618" s="420">
        <v>17280</v>
      </c>
      <c r="AS618" s="431">
        <f t="shared" si="292"/>
        <v>2937.6000000000004</v>
      </c>
      <c r="AT618" s="385">
        <v>47760</v>
      </c>
      <c r="AU618" s="431">
        <f t="shared" si="293"/>
        <v>8119.2000000000007</v>
      </c>
      <c r="AV618" s="386">
        <v>0</v>
      </c>
      <c r="AW618" s="431">
        <f t="shared" si="294"/>
        <v>0</v>
      </c>
      <c r="AX618" s="386">
        <v>0</v>
      </c>
      <c r="AY618" s="431">
        <f t="shared" si="295"/>
        <v>0</v>
      </c>
      <c r="AZ618" s="386">
        <v>0</v>
      </c>
      <c r="BA618" s="431">
        <f t="shared" si="296"/>
        <v>0</v>
      </c>
      <c r="BB618" s="385">
        <v>0</v>
      </c>
      <c r="BC618" s="431">
        <f t="shared" si="297"/>
        <v>0</v>
      </c>
      <c r="BD618" s="386">
        <v>0</v>
      </c>
      <c r="BE618" s="431">
        <f t="shared" si="298"/>
        <v>0</v>
      </c>
      <c r="BF618" s="386">
        <v>0</v>
      </c>
      <c r="BG618" s="431">
        <f t="shared" si="299"/>
        <v>0</v>
      </c>
      <c r="BH618" s="385">
        <v>0</v>
      </c>
      <c r="BI618" s="445">
        <f t="shared" si="300"/>
        <v>0</v>
      </c>
      <c r="BJ618" s="77" t="s">
        <v>1930</v>
      </c>
      <c r="BK618" s="306"/>
      <c r="BL618" s="599"/>
      <c r="BM618" s="306" t="str">
        <f t="shared" si="306"/>
        <v>P10272-001</v>
      </c>
    </row>
    <row r="619" spans="1:65" ht="14.25" customHeight="1">
      <c r="A619" s="493" t="s">
        <v>1623</v>
      </c>
      <c r="B619" s="130" t="s">
        <v>1422</v>
      </c>
      <c r="C619" s="544" t="s">
        <v>87</v>
      </c>
      <c r="D619" s="549" t="s">
        <v>161</v>
      </c>
      <c r="E619" s="550" t="s">
        <v>194</v>
      </c>
      <c r="F619" s="970"/>
      <c r="G619" s="214">
        <v>2021</v>
      </c>
      <c r="H619" s="176" t="s">
        <v>1911</v>
      </c>
      <c r="I619" s="176" t="s">
        <v>204</v>
      </c>
      <c r="J619" s="330" t="s">
        <v>196</v>
      </c>
      <c r="K619" s="176" t="s">
        <v>218</v>
      </c>
      <c r="L619" s="176" t="s">
        <v>167</v>
      </c>
      <c r="M619" s="327" t="s">
        <v>870</v>
      </c>
      <c r="N619" s="55">
        <v>3.61</v>
      </c>
      <c r="O619" s="55">
        <f t="shared" si="301"/>
        <v>3.61</v>
      </c>
      <c r="P619" s="55">
        <f t="shared" si="301"/>
        <v>3.61</v>
      </c>
      <c r="Q619" s="55">
        <f t="shared" si="301"/>
        <v>3.61</v>
      </c>
      <c r="R619" s="55">
        <v>3.61</v>
      </c>
      <c r="S619" s="55">
        <f t="shared" si="308"/>
        <v>3.61</v>
      </c>
      <c r="T619" s="55">
        <f t="shared" si="308"/>
        <v>3.61</v>
      </c>
      <c r="U619" s="55">
        <f t="shared" si="308"/>
        <v>3.61</v>
      </c>
      <c r="V619" s="55">
        <f t="shared" si="307"/>
        <v>3.61</v>
      </c>
      <c r="W619" s="55">
        <f t="shared" si="302"/>
        <v>3.61</v>
      </c>
      <c r="X619" s="55">
        <f t="shared" si="302"/>
        <v>3.61</v>
      </c>
      <c r="Y619" s="55">
        <f t="shared" si="302"/>
        <v>3.61</v>
      </c>
      <c r="Z619" s="147">
        <v>0.1</v>
      </c>
      <c r="AA619" s="147">
        <f t="shared" si="303"/>
        <v>0.1</v>
      </c>
      <c r="AB619" s="147">
        <f t="shared" si="303"/>
        <v>0.1</v>
      </c>
      <c r="AC619" s="147">
        <f t="shared" si="303"/>
        <v>0.1</v>
      </c>
      <c r="AD619" s="147">
        <f t="shared" si="303"/>
        <v>0.1</v>
      </c>
      <c r="AE619" s="147">
        <f t="shared" si="304"/>
        <v>0.1</v>
      </c>
      <c r="AF619" s="147">
        <f t="shared" si="304"/>
        <v>0.1</v>
      </c>
      <c r="AG619" s="147">
        <f t="shared" si="304"/>
        <v>0.1</v>
      </c>
      <c r="AH619" s="147">
        <f t="shared" si="304"/>
        <v>0.1</v>
      </c>
      <c r="AI619" s="147">
        <f t="shared" si="305"/>
        <v>0.1</v>
      </c>
      <c r="AJ619" s="147">
        <f t="shared" si="305"/>
        <v>0.1</v>
      </c>
      <c r="AK619" s="147">
        <f t="shared" si="305"/>
        <v>0.1</v>
      </c>
      <c r="AL619" s="420">
        <v>1200</v>
      </c>
      <c r="AM619" s="431">
        <f t="shared" si="289"/>
        <v>120</v>
      </c>
      <c r="AN619" s="385">
        <v>1200</v>
      </c>
      <c r="AO619" s="237">
        <f t="shared" si="309"/>
        <v>120</v>
      </c>
      <c r="AP619" s="96">
        <v>120</v>
      </c>
      <c r="AQ619" s="431">
        <f t="shared" si="291"/>
        <v>12</v>
      </c>
      <c r="AR619" s="420">
        <v>120</v>
      </c>
      <c r="AS619" s="431">
        <f t="shared" si="292"/>
        <v>12</v>
      </c>
      <c r="AT619" s="385">
        <v>1680</v>
      </c>
      <c r="AU619" s="431">
        <f t="shared" si="293"/>
        <v>168</v>
      </c>
      <c r="AV619" s="386">
        <v>0</v>
      </c>
      <c r="AW619" s="431">
        <f t="shared" si="294"/>
        <v>0</v>
      </c>
      <c r="AX619" s="386">
        <v>0</v>
      </c>
      <c r="AY619" s="431">
        <f t="shared" si="295"/>
        <v>0</v>
      </c>
      <c r="AZ619" s="386">
        <v>0</v>
      </c>
      <c r="BA619" s="431">
        <f t="shared" si="296"/>
        <v>0</v>
      </c>
      <c r="BB619" s="385">
        <v>0</v>
      </c>
      <c r="BC619" s="431">
        <f t="shared" si="297"/>
        <v>0</v>
      </c>
      <c r="BD619" s="386">
        <v>0</v>
      </c>
      <c r="BE619" s="431">
        <f t="shared" si="298"/>
        <v>0</v>
      </c>
      <c r="BF619" s="386">
        <v>0</v>
      </c>
      <c r="BG619" s="431">
        <f t="shared" si="299"/>
        <v>0</v>
      </c>
      <c r="BH619" s="385">
        <v>0</v>
      </c>
      <c r="BI619" s="445">
        <f t="shared" si="300"/>
        <v>0</v>
      </c>
      <c r="BJ619" s="77" t="s">
        <v>1931</v>
      </c>
      <c r="BK619" s="306"/>
      <c r="BL619" s="599"/>
      <c r="BM619" s="306" t="str">
        <f t="shared" si="306"/>
        <v>M27538-001</v>
      </c>
    </row>
    <row r="620" spans="1:65" ht="14.25" customHeight="1">
      <c r="A620" s="498" t="s">
        <v>1623</v>
      </c>
      <c r="B620" s="130" t="s">
        <v>1422</v>
      </c>
      <c r="C620" s="544" t="s">
        <v>87</v>
      </c>
      <c r="D620" s="549" t="s">
        <v>161</v>
      </c>
      <c r="E620" s="550" t="s">
        <v>194</v>
      </c>
      <c r="F620" s="970"/>
      <c r="G620" s="214">
        <v>2024</v>
      </c>
      <c r="H620" s="176" t="s">
        <v>1911</v>
      </c>
      <c r="I620" s="176" t="s">
        <v>204</v>
      </c>
      <c r="J620" s="330" t="s">
        <v>196</v>
      </c>
      <c r="K620" s="176" t="s">
        <v>218</v>
      </c>
      <c r="L620" s="176" t="s">
        <v>167</v>
      </c>
      <c r="M620" s="327" t="s">
        <v>870</v>
      </c>
      <c r="N620" s="55">
        <v>3.61</v>
      </c>
      <c r="O620" s="55">
        <f t="shared" si="301"/>
        <v>3.61</v>
      </c>
      <c r="P620" s="55">
        <f t="shared" si="301"/>
        <v>3.61</v>
      </c>
      <c r="Q620" s="55">
        <f t="shared" si="301"/>
        <v>3.61</v>
      </c>
      <c r="R620" s="55">
        <v>3.61</v>
      </c>
      <c r="S620" s="55">
        <f t="shared" si="308"/>
        <v>3.61</v>
      </c>
      <c r="T620" s="55">
        <f t="shared" si="308"/>
        <v>3.61</v>
      </c>
      <c r="U620" s="55">
        <f t="shared" si="308"/>
        <v>3.61</v>
      </c>
      <c r="V620" s="55">
        <f t="shared" si="307"/>
        <v>3.61</v>
      </c>
      <c r="W620" s="55">
        <f t="shared" si="302"/>
        <v>3.61</v>
      </c>
      <c r="X620" s="55">
        <f t="shared" si="302"/>
        <v>3.61</v>
      </c>
      <c r="Y620" s="55">
        <f t="shared" si="302"/>
        <v>3.61</v>
      </c>
      <c r="Z620" s="147">
        <v>0.1</v>
      </c>
      <c r="AA620" s="147">
        <f t="shared" si="303"/>
        <v>0.1</v>
      </c>
      <c r="AB620" s="147">
        <f t="shared" si="303"/>
        <v>0.1</v>
      </c>
      <c r="AC620" s="147">
        <f t="shared" si="303"/>
        <v>0.1</v>
      </c>
      <c r="AD620" s="147">
        <f t="shared" si="303"/>
        <v>0.1</v>
      </c>
      <c r="AE620" s="147">
        <f t="shared" si="304"/>
        <v>0.1</v>
      </c>
      <c r="AF620" s="147">
        <f t="shared" si="304"/>
        <v>0.1</v>
      </c>
      <c r="AG620" s="147">
        <f t="shared" si="304"/>
        <v>0.1</v>
      </c>
      <c r="AH620" s="147">
        <f t="shared" si="304"/>
        <v>0.1</v>
      </c>
      <c r="AI620" s="147">
        <f t="shared" si="305"/>
        <v>0.1</v>
      </c>
      <c r="AJ620" s="147">
        <f t="shared" si="305"/>
        <v>0.1</v>
      </c>
      <c r="AK620" s="147">
        <f t="shared" si="305"/>
        <v>0.1</v>
      </c>
      <c r="AL620" s="420">
        <v>1800</v>
      </c>
      <c r="AM620" s="431">
        <f t="shared" si="289"/>
        <v>180</v>
      </c>
      <c r="AN620" s="385">
        <v>840</v>
      </c>
      <c r="AO620" s="237">
        <f t="shared" si="309"/>
        <v>84</v>
      </c>
      <c r="AP620" s="96">
        <v>840</v>
      </c>
      <c r="AQ620" s="431">
        <f t="shared" si="291"/>
        <v>84</v>
      </c>
      <c r="AR620" s="420">
        <v>840</v>
      </c>
      <c r="AS620" s="431">
        <f t="shared" si="292"/>
        <v>84</v>
      </c>
      <c r="AT620" s="385">
        <v>1200</v>
      </c>
      <c r="AU620" s="431">
        <f t="shared" si="293"/>
        <v>120</v>
      </c>
      <c r="AV620" s="386">
        <v>0</v>
      </c>
      <c r="AW620" s="431">
        <f t="shared" si="294"/>
        <v>0</v>
      </c>
      <c r="AX620" s="386">
        <v>0</v>
      </c>
      <c r="AY620" s="431">
        <f t="shared" si="295"/>
        <v>0</v>
      </c>
      <c r="AZ620" s="386">
        <v>0</v>
      </c>
      <c r="BA620" s="431">
        <f t="shared" si="296"/>
        <v>0</v>
      </c>
      <c r="BB620" s="385">
        <v>0</v>
      </c>
      <c r="BC620" s="431">
        <f t="shared" si="297"/>
        <v>0</v>
      </c>
      <c r="BD620" s="386">
        <v>0</v>
      </c>
      <c r="BE620" s="431">
        <f t="shared" si="298"/>
        <v>0</v>
      </c>
      <c r="BF620" s="386">
        <v>0</v>
      </c>
      <c r="BG620" s="431">
        <f t="shared" si="299"/>
        <v>0</v>
      </c>
      <c r="BH620" s="385">
        <v>0</v>
      </c>
      <c r="BI620" s="445">
        <f t="shared" si="300"/>
        <v>0</v>
      </c>
      <c r="BJ620" s="77" t="s">
        <v>1932</v>
      </c>
      <c r="BK620" s="306"/>
      <c r="BL620" s="599"/>
      <c r="BM620" s="306" t="str">
        <f t="shared" si="306"/>
        <v>P10275-001</v>
      </c>
    </row>
    <row r="621" spans="1:65" ht="14.25" customHeight="1">
      <c r="A621" s="493" t="s">
        <v>1623</v>
      </c>
      <c r="B621" s="130" t="s">
        <v>1422</v>
      </c>
      <c r="C621" s="544" t="s">
        <v>87</v>
      </c>
      <c r="D621" s="549" t="s">
        <v>161</v>
      </c>
      <c r="E621" s="550" t="s">
        <v>194</v>
      </c>
      <c r="F621" s="970"/>
      <c r="G621" s="214">
        <v>2024</v>
      </c>
      <c r="H621" s="176" t="s">
        <v>1911</v>
      </c>
      <c r="I621" s="176" t="s">
        <v>204</v>
      </c>
      <c r="J621" s="330" t="s">
        <v>196</v>
      </c>
      <c r="K621" s="176" t="s">
        <v>218</v>
      </c>
      <c r="L621" s="176" t="s">
        <v>167</v>
      </c>
      <c r="M621" s="327" t="s">
        <v>870</v>
      </c>
      <c r="N621" s="55">
        <v>2.0299999999999998</v>
      </c>
      <c r="O621" s="55">
        <f t="shared" si="301"/>
        <v>2.0299999999999998</v>
      </c>
      <c r="P621" s="55">
        <f t="shared" si="301"/>
        <v>2.0299999999999998</v>
      </c>
      <c r="Q621" s="55">
        <f t="shared" si="301"/>
        <v>2.0299999999999998</v>
      </c>
      <c r="R621" s="55">
        <v>2.0299999999999998</v>
      </c>
      <c r="S621" s="55">
        <f t="shared" si="308"/>
        <v>2.0299999999999998</v>
      </c>
      <c r="T621" s="55">
        <f t="shared" si="308"/>
        <v>2.0299999999999998</v>
      </c>
      <c r="U621" s="55">
        <f t="shared" si="308"/>
        <v>2.0299999999999998</v>
      </c>
      <c r="V621" s="55">
        <f t="shared" si="307"/>
        <v>2.0299999999999998</v>
      </c>
      <c r="W621" s="55">
        <f t="shared" si="302"/>
        <v>2.0299999999999998</v>
      </c>
      <c r="X621" s="55">
        <f t="shared" si="302"/>
        <v>2.0299999999999998</v>
      </c>
      <c r="Y621" s="55">
        <f t="shared" si="302"/>
        <v>2.0299999999999998</v>
      </c>
      <c r="Z621" s="147">
        <v>0.12</v>
      </c>
      <c r="AA621" s="147">
        <f t="shared" si="303"/>
        <v>0.12</v>
      </c>
      <c r="AB621" s="147">
        <f t="shared" si="303"/>
        <v>0.12</v>
      </c>
      <c r="AC621" s="147">
        <f t="shared" si="303"/>
        <v>0.12</v>
      </c>
      <c r="AD621" s="147">
        <f t="shared" si="303"/>
        <v>0.12</v>
      </c>
      <c r="AE621" s="147">
        <f t="shared" si="304"/>
        <v>0.12</v>
      </c>
      <c r="AF621" s="147">
        <f t="shared" si="304"/>
        <v>0.12</v>
      </c>
      <c r="AG621" s="147">
        <f t="shared" si="304"/>
        <v>0.12</v>
      </c>
      <c r="AH621" s="147">
        <f t="shared" si="304"/>
        <v>0.12</v>
      </c>
      <c r="AI621" s="147">
        <f t="shared" si="305"/>
        <v>0.12</v>
      </c>
      <c r="AJ621" s="147">
        <f t="shared" si="305"/>
        <v>0.12</v>
      </c>
      <c r="AK621" s="147">
        <f t="shared" si="305"/>
        <v>0.12</v>
      </c>
      <c r="AL621" s="420">
        <v>360</v>
      </c>
      <c r="AM621" s="431">
        <f t="shared" ref="AM621:AM692" si="310">Z621*AL621</f>
        <v>43.199999999999996</v>
      </c>
      <c r="AN621" s="385">
        <v>120</v>
      </c>
      <c r="AO621" s="237">
        <f t="shared" si="309"/>
        <v>14.399999999999999</v>
      </c>
      <c r="AP621" s="96">
        <v>600</v>
      </c>
      <c r="AQ621" s="431">
        <f t="shared" si="291"/>
        <v>72</v>
      </c>
      <c r="AR621" s="420">
        <v>360</v>
      </c>
      <c r="AS621" s="431">
        <f t="shared" si="292"/>
        <v>43.199999999999996</v>
      </c>
      <c r="AT621" s="385">
        <v>0</v>
      </c>
      <c r="AU621" s="431">
        <f t="shared" si="293"/>
        <v>0</v>
      </c>
      <c r="AV621" s="386">
        <v>0</v>
      </c>
      <c r="AW621" s="431">
        <f t="shared" si="294"/>
        <v>0</v>
      </c>
      <c r="AX621" s="386">
        <v>0</v>
      </c>
      <c r="AY621" s="431">
        <f t="shared" si="295"/>
        <v>0</v>
      </c>
      <c r="AZ621" s="386">
        <v>0</v>
      </c>
      <c r="BA621" s="431">
        <f t="shared" si="296"/>
        <v>0</v>
      </c>
      <c r="BB621" s="385">
        <v>0</v>
      </c>
      <c r="BC621" s="431">
        <f t="shared" si="297"/>
        <v>0</v>
      </c>
      <c r="BD621" s="386">
        <v>0</v>
      </c>
      <c r="BE621" s="431">
        <f t="shared" si="298"/>
        <v>0</v>
      </c>
      <c r="BF621" s="386">
        <v>0</v>
      </c>
      <c r="BG621" s="431">
        <f t="shared" si="299"/>
        <v>0</v>
      </c>
      <c r="BH621" s="385">
        <v>0</v>
      </c>
      <c r="BI621" s="445">
        <f t="shared" si="300"/>
        <v>0</v>
      </c>
      <c r="BJ621" s="77" t="s">
        <v>1933</v>
      </c>
      <c r="BK621" s="306"/>
      <c r="BL621" s="599"/>
      <c r="BM621" s="306" t="str">
        <f t="shared" si="306"/>
        <v>P10274-001</v>
      </c>
    </row>
    <row r="622" spans="1:65" ht="14.25" customHeight="1">
      <c r="A622" s="498" t="s">
        <v>1623</v>
      </c>
      <c r="B622" s="130" t="s">
        <v>1422</v>
      </c>
      <c r="C622" s="544" t="s">
        <v>87</v>
      </c>
      <c r="D622" s="549" t="s">
        <v>161</v>
      </c>
      <c r="E622" s="550" t="s">
        <v>194</v>
      </c>
      <c r="F622" s="970"/>
      <c r="G622" s="214">
        <v>2021</v>
      </c>
      <c r="H622" s="176" t="s">
        <v>1911</v>
      </c>
      <c r="I622" s="176" t="s">
        <v>204</v>
      </c>
      <c r="J622" s="330" t="s">
        <v>196</v>
      </c>
      <c r="K622" s="176" t="s">
        <v>218</v>
      </c>
      <c r="L622" s="176" t="s">
        <v>167</v>
      </c>
      <c r="M622" s="327" t="s">
        <v>870</v>
      </c>
      <c r="N622" s="55">
        <v>1.58</v>
      </c>
      <c r="O622" s="55">
        <f t="shared" si="301"/>
        <v>1.58</v>
      </c>
      <c r="P622" s="55">
        <f t="shared" si="301"/>
        <v>1.58</v>
      </c>
      <c r="Q622" s="55">
        <f t="shared" si="301"/>
        <v>1.58</v>
      </c>
      <c r="R622" s="55">
        <v>1.58</v>
      </c>
      <c r="S622" s="55">
        <f t="shared" si="308"/>
        <v>1.58</v>
      </c>
      <c r="T622" s="55">
        <f t="shared" si="308"/>
        <v>1.58</v>
      </c>
      <c r="U622" s="55">
        <f t="shared" si="308"/>
        <v>1.58</v>
      </c>
      <c r="V622" s="55">
        <f t="shared" si="307"/>
        <v>1.58</v>
      </c>
      <c r="W622" s="55">
        <f t="shared" si="302"/>
        <v>1.58</v>
      </c>
      <c r="X622" s="55">
        <f t="shared" si="302"/>
        <v>1.58</v>
      </c>
      <c r="Y622" s="55">
        <f t="shared" si="302"/>
        <v>1.58</v>
      </c>
      <c r="Z622" s="147">
        <v>0.13</v>
      </c>
      <c r="AA622" s="147">
        <f t="shared" si="303"/>
        <v>0.13</v>
      </c>
      <c r="AB622" s="147">
        <f t="shared" si="303"/>
        <v>0.13</v>
      </c>
      <c r="AC622" s="147">
        <f t="shared" si="303"/>
        <v>0.13</v>
      </c>
      <c r="AD622" s="147">
        <f t="shared" si="303"/>
        <v>0.13</v>
      </c>
      <c r="AE622" s="147">
        <f t="shared" si="304"/>
        <v>0.13</v>
      </c>
      <c r="AF622" s="147">
        <f t="shared" si="304"/>
        <v>0.13</v>
      </c>
      <c r="AG622" s="147">
        <f t="shared" si="304"/>
        <v>0.13</v>
      </c>
      <c r="AH622" s="147">
        <f t="shared" si="304"/>
        <v>0.13</v>
      </c>
      <c r="AI622" s="147">
        <f t="shared" si="305"/>
        <v>0.13</v>
      </c>
      <c r="AJ622" s="147">
        <f t="shared" si="305"/>
        <v>0.13</v>
      </c>
      <c r="AK622" s="147">
        <f t="shared" si="305"/>
        <v>0.13</v>
      </c>
      <c r="AL622" s="420">
        <v>12360</v>
      </c>
      <c r="AM622" s="431">
        <f t="shared" si="310"/>
        <v>1606.8</v>
      </c>
      <c r="AN622" s="385">
        <v>21360</v>
      </c>
      <c r="AO622" s="237">
        <f t="shared" si="309"/>
        <v>2776.8</v>
      </c>
      <c r="AP622" s="96">
        <v>16080</v>
      </c>
      <c r="AQ622" s="431">
        <f t="shared" si="291"/>
        <v>2090.4</v>
      </c>
      <c r="AR622" s="420">
        <v>5880</v>
      </c>
      <c r="AS622" s="431">
        <f t="shared" si="292"/>
        <v>764.4</v>
      </c>
      <c r="AT622" s="385">
        <v>9720</v>
      </c>
      <c r="AU622" s="431">
        <f t="shared" si="293"/>
        <v>1263.6000000000001</v>
      </c>
      <c r="AV622" s="386">
        <v>0</v>
      </c>
      <c r="AW622" s="431">
        <f t="shared" si="294"/>
        <v>0</v>
      </c>
      <c r="AX622" s="386">
        <v>0</v>
      </c>
      <c r="AY622" s="431">
        <f t="shared" si="295"/>
        <v>0</v>
      </c>
      <c r="AZ622" s="386">
        <v>0</v>
      </c>
      <c r="BA622" s="431">
        <f t="shared" si="296"/>
        <v>0</v>
      </c>
      <c r="BB622" s="385">
        <v>0</v>
      </c>
      <c r="BC622" s="431">
        <f t="shared" si="297"/>
        <v>0</v>
      </c>
      <c r="BD622" s="386">
        <v>0</v>
      </c>
      <c r="BE622" s="431">
        <f t="shared" si="298"/>
        <v>0</v>
      </c>
      <c r="BF622" s="386">
        <v>0</v>
      </c>
      <c r="BG622" s="431">
        <f t="shared" si="299"/>
        <v>0</v>
      </c>
      <c r="BH622" s="385">
        <v>0</v>
      </c>
      <c r="BI622" s="445">
        <f t="shared" si="300"/>
        <v>0</v>
      </c>
      <c r="BJ622" s="77" t="s">
        <v>1929</v>
      </c>
      <c r="BK622" s="306"/>
      <c r="BL622" s="599"/>
      <c r="BM622" s="306" t="str">
        <f t="shared" si="306"/>
        <v>N51148-xx1</v>
      </c>
    </row>
    <row r="623" spans="1:65" ht="14.25" customHeight="1">
      <c r="A623" s="493" t="s">
        <v>1623</v>
      </c>
      <c r="B623" s="130" t="s">
        <v>1422</v>
      </c>
      <c r="C623" s="544" t="s">
        <v>87</v>
      </c>
      <c r="D623" s="549" t="s">
        <v>161</v>
      </c>
      <c r="E623" s="550" t="s">
        <v>194</v>
      </c>
      <c r="F623" s="970"/>
      <c r="G623" s="214">
        <v>2024</v>
      </c>
      <c r="H623" s="176" t="s">
        <v>1911</v>
      </c>
      <c r="I623" s="176" t="s">
        <v>204</v>
      </c>
      <c r="J623" s="330" t="s">
        <v>196</v>
      </c>
      <c r="K623" s="176" t="s">
        <v>221</v>
      </c>
      <c r="L623" s="176" t="s">
        <v>167</v>
      </c>
      <c r="M623" s="327" t="s">
        <v>870</v>
      </c>
      <c r="N623" s="55">
        <v>1.75</v>
      </c>
      <c r="O623" s="55">
        <f t="shared" si="301"/>
        <v>1.75</v>
      </c>
      <c r="P623" s="55">
        <f t="shared" si="301"/>
        <v>1.75</v>
      </c>
      <c r="Q623" s="55">
        <f t="shared" si="301"/>
        <v>1.75</v>
      </c>
      <c r="R623" s="55">
        <v>1.75</v>
      </c>
      <c r="S623" s="55">
        <f t="shared" si="308"/>
        <v>1.75</v>
      </c>
      <c r="T623" s="55">
        <f t="shared" si="308"/>
        <v>1.75</v>
      </c>
      <c r="U623" s="55">
        <f t="shared" si="308"/>
        <v>1.75</v>
      </c>
      <c r="V623" s="55">
        <f t="shared" si="307"/>
        <v>1.75</v>
      </c>
      <c r="W623" s="55">
        <f t="shared" si="302"/>
        <v>1.75</v>
      </c>
      <c r="X623" s="55">
        <f t="shared" si="302"/>
        <v>1.75</v>
      </c>
      <c r="Y623" s="55">
        <f t="shared" si="302"/>
        <v>1.75</v>
      </c>
      <c r="Z623" s="147">
        <v>0.15</v>
      </c>
      <c r="AA623" s="147">
        <f t="shared" si="303"/>
        <v>0.15</v>
      </c>
      <c r="AB623" s="147">
        <f t="shared" si="303"/>
        <v>0.15</v>
      </c>
      <c r="AC623" s="147">
        <f t="shared" si="303"/>
        <v>0.15</v>
      </c>
      <c r="AD623" s="147">
        <f t="shared" si="303"/>
        <v>0.15</v>
      </c>
      <c r="AE623" s="147">
        <f t="shared" si="304"/>
        <v>0.15</v>
      </c>
      <c r="AF623" s="147">
        <f t="shared" si="304"/>
        <v>0.15</v>
      </c>
      <c r="AG623" s="147">
        <f t="shared" si="304"/>
        <v>0.15</v>
      </c>
      <c r="AH623" s="147">
        <f t="shared" si="304"/>
        <v>0.15</v>
      </c>
      <c r="AI623" s="147">
        <f t="shared" si="305"/>
        <v>0.15</v>
      </c>
      <c r="AJ623" s="147">
        <f t="shared" si="305"/>
        <v>0.15</v>
      </c>
      <c r="AK623" s="147">
        <f t="shared" si="305"/>
        <v>0.15</v>
      </c>
      <c r="AL623" s="420">
        <v>25560</v>
      </c>
      <c r="AM623" s="431">
        <f t="shared" si="310"/>
        <v>3834</v>
      </c>
      <c r="AN623" s="385">
        <v>25200</v>
      </c>
      <c r="AO623" s="237">
        <f t="shared" si="309"/>
        <v>3780</v>
      </c>
      <c r="AP623" s="96">
        <v>14640</v>
      </c>
      <c r="AQ623" s="431">
        <f t="shared" si="291"/>
        <v>2196</v>
      </c>
      <c r="AR623" s="420">
        <v>16680</v>
      </c>
      <c r="AS623" s="431">
        <f t="shared" si="292"/>
        <v>2502</v>
      </c>
      <c r="AT623" s="385">
        <v>10440</v>
      </c>
      <c r="AU623" s="431">
        <f t="shared" si="293"/>
        <v>1566</v>
      </c>
      <c r="AV623" s="386">
        <v>0</v>
      </c>
      <c r="AW623" s="431">
        <f t="shared" si="294"/>
        <v>0</v>
      </c>
      <c r="AX623" s="386">
        <v>0</v>
      </c>
      <c r="AY623" s="431">
        <f t="shared" si="295"/>
        <v>0</v>
      </c>
      <c r="AZ623" s="386">
        <v>0</v>
      </c>
      <c r="BA623" s="431">
        <f t="shared" si="296"/>
        <v>0</v>
      </c>
      <c r="BB623" s="385">
        <v>0</v>
      </c>
      <c r="BC623" s="431">
        <f t="shared" si="297"/>
        <v>0</v>
      </c>
      <c r="BD623" s="386">
        <v>0</v>
      </c>
      <c r="BE623" s="431">
        <f t="shared" si="298"/>
        <v>0</v>
      </c>
      <c r="BF623" s="386">
        <v>0</v>
      </c>
      <c r="BG623" s="431">
        <f t="shared" si="299"/>
        <v>0</v>
      </c>
      <c r="BH623" s="385">
        <v>0</v>
      </c>
      <c r="BI623" s="445">
        <f t="shared" si="300"/>
        <v>0</v>
      </c>
      <c r="BJ623" s="77" t="s">
        <v>1934</v>
      </c>
      <c r="BK623" s="306"/>
      <c r="BL623" s="599"/>
      <c r="BM623" s="306" t="str">
        <f t="shared" si="306"/>
        <v>P13183-001</v>
      </c>
    </row>
    <row r="624" spans="1:65" ht="14.25" customHeight="1">
      <c r="A624" s="498" t="s">
        <v>1623</v>
      </c>
      <c r="B624" s="130" t="s">
        <v>1422</v>
      </c>
      <c r="C624" s="544" t="s">
        <v>87</v>
      </c>
      <c r="D624" s="549" t="s">
        <v>161</v>
      </c>
      <c r="E624" s="550" t="s">
        <v>194</v>
      </c>
      <c r="F624" s="970"/>
      <c r="G624" s="214">
        <v>2021</v>
      </c>
      <c r="H624" s="176" t="s">
        <v>1911</v>
      </c>
      <c r="I624" s="176" t="s">
        <v>204</v>
      </c>
      <c r="J624" s="330" t="s">
        <v>196</v>
      </c>
      <c r="K624" s="176" t="s">
        <v>218</v>
      </c>
      <c r="L624" s="176" t="s">
        <v>167</v>
      </c>
      <c r="M624" s="327" t="s">
        <v>1478</v>
      </c>
      <c r="N624" s="55">
        <v>1.5</v>
      </c>
      <c r="O624" s="55">
        <f t="shared" si="301"/>
        <v>1.5</v>
      </c>
      <c r="P624" s="55">
        <f t="shared" si="301"/>
        <v>1.5</v>
      </c>
      <c r="Q624" s="55">
        <f t="shared" si="301"/>
        <v>1.5</v>
      </c>
      <c r="R624" s="55">
        <v>1.5</v>
      </c>
      <c r="S624" s="55">
        <f t="shared" si="308"/>
        <v>1.5</v>
      </c>
      <c r="T624" s="55">
        <f t="shared" si="308"/>
        <v>1.5</v>
      </c>
      <c r="U624" s="55">
        <f t="shared" si="308"/>
        <v>1.5</v>
      </c>
      <c r="V624" s="55">
        <f t="shared" si="307"/>
        <v>1.5</v>
      </c>
      <c r="W624" s="55">
        <f t="shared" si="302"/>
        <v>1.5</v>
      </c>
      <c r="X624" s="55">
        <f t="shared" si="302"/>
        <v>1.5</v>
      </c>
      <c r="Y624" s="55">
        <f t="shared" si="302"/>
        <v>1.5</v>
      </c>
      <c r="Z624" s="147">
        <v>0.17</v>
      </c>
      <c r="AA624" s="147">
        <f t="shared" si="303"/>
        <v>0.17</v>
      </c>
      <c r="AB624" s="147">
        <f t="shared" si="303"/>
        <v>0.17</v>
      </c>
      <c r="AC624" s="147">
        <f t="shared" si="303"/>
        <v>0.17</v>
      </c>
      <c r="AD624" s="147">
        <f t="shared" si="303"/>
        <v>0.17</v>
      </c>
      <c r="AE624" s="147">
        <f t="shared" si="304"/>
        <v>0.17</v>
      </c>
      <c r="AF624" s="147">
        <f t="shared" si="304"/>
        <v>0.17</v>
      </c>
      <c r="AG624" s="147">
        <f t="shared" si="304"/>
        <v>0.17</v>
      </c>
      <c r="AH624" s="147">
        <f t="shared" si="304"/>
        <v>0.17</v>
      </c>
      <c r="AI624" s="147">
        <f t="shared" si="305"/>
        <v>0.17</v>
      </c>
      <c r="AJ624" s="147">
        <f t="shared" si="305"/>
        <v>0.17</v>
      </c>
      <c r="AK624" s="147">
        <f t="shared" si="305"/>
        <v>0.17</v>
      </c>
      <c r="AL624" s="420">
        <v>5760</v>
      </c>
      <c r="AM624" s="431">
        <f t="shared" si="310"/>
        <v>979.2</v>
      </c>
      <c r="AN624" s="385">
        <v>10440</v>
      </c>
      <c r="AO624" s="237">
        <f t="shared" si="309"/>
        <v>1774.8000000000002</v>
      </c>
      <c r="AP624" s="96">
        <v>2880</v>
      </c>
      <c r="AQ624" s="431">
        <f t="shared" si="291"/>
        <v>489.6</v>
      </c>
      <c r="AR624" s="420">
        <v>3480</v>
      </c>
      <c r="AS624" s="431">
        <f t="shared" si="292"/>
        <v>591.6</v>
      </c>
      <c r="AT624" s="385">
        <v>1200</v>
      </c>
      <c r="AU624" s="431">
        <f t="shared" si="293"/>
        <v>204.00000000000003</v>
      </c>
      <c r="AV624" s="386">
        <v>0</v>
      </c>
      <c r="AW624" s="431">
        <f t="shared" si="294"/>
        <v>0</v>
      </c>
      <c r="AX624" s="386">
        <v>0</v>
      </c>
      <c r="AY624" s="431">
        <f t="shared" si="295"/>
        <v>0</v>
      </c>
      <c r="AZ624" s="386">
        <v>0</v>
      </c>
      <c r="BA624" s="431">
        <f t="shared" si="296"/>
        <v>0</v>
      </c>
      <c r="BB624" s="385">
        <v>0</v>
      </c>
      <c r="BC624" s="431">
        <f t="shared" si="297"/>
        <v>0</v>
      </c>
      <c r="BD624" s="386">
        <v>0</v>
      </c>
      <c r="BE624" s="431">
        <f t="shared" si="298"/>
        <v>0</v>
      </c>
      <c r="BF624" s="386">
        <v>0</v>
      </c>
      <c r="BG624" s="431">
        <f t="shared" si="299"/>
        <v>0</v>
      </c>
      <c r="BH624" s="385">
        <v>0</v>
      </c>
      <c r="BI624" s="445">
        <f t="shared" si="300"/>
        <v>0</v>
      </c>
      <c r="BJ624" s="77" t="s">
        <v>213</v>
      </c>
      <c r="BK624" s="306"/>
      <c r="BL624" s="599"/>
      <c r="BM624" s="306" t="str">
        <f t="shared" si="306"/>
        <v>M27537-001</v>
      </c>
    </row>
    <row r="625" spans="1:71" ht="14.25" customHeight="1">
      <c r="A625" s="493" t="s">
        <v>1623</v>
      </c>
      <c r="B625" s="130" t="s">
        <v>1422</v>
      </c>
      <c r="C625" s="544" t="s">
        <v>87</v>
      </c>
      <c r="D625" s="549" t="s">
        <v>161</v>
      </c>
      <c r="E625" s="550" t="s">
        <v>194</v>
      </c>
      <c r="F625" s="970"/>
      <c r="G625" s="214">
        <v>2024</v>
      </c>
      <c r="H625" s="176" t="s">
        <v>1911</v>
      </c>
      <c r="I625" s="176" t="s">
        <v>204</v>
      </c>
      <c r="J625" s="330" t="s">
        <v>196</v>
      </c>
      <c r="K625" s="176" t="s">
        <v>218</v>
      </c>
      <c r="L625" s="176" t="s">
        <v>167</v>
      </c>
      <c r="M625" s="327" t="s">
        <v>1478</v>
      </c>
      <c r="N625" s="55">
        <v>1.5</v>
      </c>
      <c r="O625" s="55">
        <f t="shared" si="301"/>
        <v>1.5</v>
      </c>
      <c r="P625" s="55">
        <f t="shared" si="301"/>
        <v>1.5</v>
      </c>
      <c r="Q625" s="55">
        <f t="shared" si="301"/>
        <v>1.5</v>
      </c>
      <c r="R625" s="55">
        <v>1.5</v>
      </c>
      <c r="S625" s="55">
        <f t="shared" si="308"/>
        <v>1.5</v>
      </c>
      <c r="T625" s="55">
        <f t="shared" si="308"/>
        <v>1.5</v>
      </c>
      <c r="U625" s="55">
        <f t="shared" si="308"/>
        <v>1.5</v>
      </c>
      <c r="V625" s="55">
        <f t="shared" si="307"/>
        <v>1.5</v>
      </c>
      <c r="W625" s="55">
        <f t="shared" si="302"/>
        <v>1.5</v>
      </c>
      <c r="X625" s="55">
        <f t="shared" si="302"/>
        <v>1.5</v>
      </c>
      <c r="Y625" s="55">
        <f t="shared" si="302"/>
        <v>1.5</v>
      </c>
      <c r="Z625" s="147">
        <v>0.17</v>
      </c>
      <c r="AA625" s="147">
        <f t="shared" si="303"/>
        <v>0.17</v>
      </c>
      <c r="AB625" s="147">
        <f t="shared" si="303"/>
        <v>0.17</v>
      </c>
      <c r="AC625" s="147">
        <f t="shared" si="303"/>
        <v>0.17</v>
      </c>
      <c r="AD625" s="147">
        <f t="shared" si="303"/>
        <v>0.17</v>
      </c>
      <c r="AE625" s="147">
        <f t="shared" si="304"/>
        <v>0.17</v>
      </c>
      <c r="AF625" s="147">
        <f t="shared" si="304"/>
        <v>0.17</v>
      </c>
      <c r="AG625" s="147">
        <f t="shared" si="304"/>
        <v>0.17</v>
      </c>
      <c r="AH625" s="147">
        <f t="shared" si="304"/>
        <v>0.17</v>
      </c>
      <c r="AI625" s="147">
        <f t="shared" si="305"/>
        <v>0.17</v>
      </c>
      <c r="AJ625" s="147">
        <f t="shared" si="305"/>
        <v>0.17</v>
      </c>
      <c r="AK625" s="147">
        <f t="shared" si="305"/>
        <v>0.17</v>
      </c>
      <c r="AL625" s="420">
        <v>0</v>
      </c>
      <c r="AM625" s="431">
        <f t="shared" si="310"/>
        <v>0</v>
      </c>
      <c r="AN625" s="385">
        <v>0</v>
      </c>
      <c r="AO625" s="237">
        <f t="shared" si="309"/>
        <v>0</v>
      </c>
      <c r="AP625" s="96">
        <v>19440</v>
      </c>
      <c r="AQ625" s="431">
        <f t="shared" si="291"/>
        <v>3304.8</v>
      </c>
      <c r="AR625" s="420">
        <v>0</v>
      </c>
      <c r="AS625" s="431">
        <f t="shared" si="292"/>
        <v>0</v>
      </c>
      <c r="AT625" s="385">
        <v>0</v>
      </c>
      <c r="AU625" s="431">
        <f t="shared" si="293"/>
        <v>0</v>
      </c>
      <c r="AV625" s="386">
        <v>0</v>
      </c>
      <c r="AW625" s="431">
        <f t="shared" si="294"/>
        <v>0</v>
      </c>
      <c r="AX625" s="386">
        <v>0</v>
      </c>
      <c r="AY625" s="431">
        <f t="shared" si="295"/>
        <v>0</v>
      </c>
      <c r="AZ625" s="386">
        <v>0</v>
      </c>
      <c r="BA625" s="431">
        <f t="shared" si="296"/>
        <v>0</v>
      </c>
      <c r="BB625" s="385">
        <v>0</v>
      </c>
      <c r="BC625" s="431">
        <f t="shared" si="297"/>
        <v>0</v>
      </c>
      <c r="BD625" s="386">
        <v>0</v>
      </c>
      <c r="BE625" s="431">
        <f t="shared" si="298"/>
        <v>0</v>
      </c>
      <c r="BF625" s="386">
        <v>0</v>
      </c>
      <c r="BG625" s="431">
        <f t="shared" si="299"/>
        <v>0</v>
      </c>
      <c r="BH625" s="385">
        <v>0</v>
      </c>
      <c r="BI625" s="445">
        <f t="shared" si="300"/>
        <v>0</v>
      </c>
      <c r="BJ625" s="77" t="s">
        <v>1930</v>
      </c>
      <c r="BK625" s="306"/>
      <c r="BL625" s="599"/>
      <c r="BM625" s="306" t="str">
        <f t="shared" si="306"/>
        <v>P10272-001</v>
      </c>
    </row>
    <row r="626" spans="1:71" ht="14.25" customHeight="1">
      <c r="A626" s="498" t="s">
        <v>1623</v>
      </c>
      <c r="B626" s="130" t="s">
        <v>1422</v>
      </c>
      <c r="C626" s="544" t="s">
        <v>87</v>
      </c>
      <c r="D626" s="549" t="s">
        <v>161</v>
      </c>
      <c r="E626" s="550" t="s">
        <v>194</v>
      </c>
      <c r="F626" s="970"/>
      <c r="G626" s="214">
        <v>2021</v>
      </c>
      <c r="H626" s="176" t="s">
        <v>1911</v>
      </c>
      <c r="I626" s="176" t="s">
        <v>204</v>
      </c>
      <c r="J626" s="330" t="s">
        <v>196</v>
      </c>
      <c r="K626" s="176" t="s">
        <v>218</v>
      </c>
      <c r="L626" s="176" t="s">
        <v>167</v>
      </c>
      <c r="M626" s="327" t="s">
        <v>1478</v>
      </c>
      <c r="N626" s="55">
        <v>3.61</v>
      </c>
      <c r="O626" s="55">
        <f t="shared" si="301"/>
        <v>3.61</v>
      </c>
      <c r="P626" s="55">
        <f t="shared" si="301"/>
        <v>3.61</v>
      </c>
      <c r="Q626" s="55">
        <f t="shared" si="301"/>
        <v>3.61</v>
      </c>
      <c r="R626" s="55">
        <v>3.61</v>
      </c>
      <c r="S626" s="55">
        <f t="shared" si="308"/>
        <v>3.61</v>
      </c>
      <c r="T626" s="55">
        <f t="shared" si="308"/>
        <v>3.61</v>
      </c>
      <c r="U626" s="55">
        <f t="shared" si="308"/>
        <v>3.61</v>
      </c>
      <c r="V626" s="55">
        <f t="shared" si="307"/>
        <v>3.61</v>
      </c>
      <c r="W626" s="55">
        <f t="shared" si="302"/>
        <v>3.61</v>
      </c>
      <c r="X626" s="55">
        <f t="shared" si="302"/>
        <v>3.61</v>
      </c>
      <c r="Y626" s="55">
        <f t="shared" si="302"/>
        <v>3.61</v>
      </c>
      <c r="Z626" s="147">
        <v>0.1</v>
      </c>
      <c r="AA626" s="147">
        <f t="shared" si="303"/>
        <v>0.1</v>
      </c>
      <c r="AB626" s="147">
        <f t="shared" si="303"/>
        <v>0.1</v>
      </c>
      <c r="AC626" s="147">
        <f t="shared" si="303"/>
        <v>0.1</v>
      </c>
      <c r="AD626" s="147">
        <f t="shared" si="303"/>
        <v>0.1</v>
      </c>
      <c r="AE626" s="147">
        <f t="shared" si="304"/>
        <v>0.1</v>
      </c>
      <c r="AF626" s="147">
        <f t="shared" si="304"/>
        <v>0.1</v>
      </c>
      <c r="AG626" s="147">
        <f t="shared" si="304"/>
        <v>0.1</v>
      </c>
      <c r="AH626" s="147">
        <f t="shared" si="304"/>
        <v>0.1</v>
      </c>
      <c r="AI626" s="147">
        <f t="shared" si="305"/>
        <v>0.1</v>
      </c>
      <c r="AJ626" s="147">
        <f t="shared" si="305"/>
        <v>0.1</v>
      </c>
      <c r="AK626" s="147">
        <f t="shared" si="305"/>
        <v>0.1</v>
      </c>
      <c r="AL626" s="420">
        <v>0</v>
      </c>
      <c r="AM626" s="431">
        <f t="shared" si="310"/>
        <v>0</v>
      </c>
      <c r="AN626" s="385">
        <v>0</v>
      </c>
      <c r="AO626" s="237">
        <f t="shared" si="309"/>
        <v>0</v>
      </c>
      <c r="AP626" s="96">
        <v>0</v>
      </c>
      <c r="AQ626" s="431">
        <f t="shared" si="291"/>
        <v>0</v>
      </c>
      <c r="AR626" s="420">
        <v>0</v>
      </c>
      <c r="AS626" s="431">
        <f t="shared" si="292"/>
        <v>0</v>
      </c>
      <c r="AT626" s="385">
        <v>0</v>
      </c>
      <c r="AU626" s="431">
        <f t="shared" si="293"/>
        <v>0</v>
      </c>
      <c r="AV626" s="386">
        <v>0</v>
      </c>
      <c r="AW626" s="431">
        <f t="shared" si="294"/>
        <v>0</v>
      </c>
      <c r="AX626" s="386">
        <v>0</v>
      </c>
      <c r="AY626" s="431">
        <f t="shared" si="295"/>
        <v>0</v>
      </c>
      <c r="AZ626" s="386">
        <v>0</v>
      </c>
      <c r="BA626" s="431">
        <f t="shared" si="296"/>
        <v>0</v>
      </c>
      <c r="BB626" s="385">
        <v>0</v>
      </c>
      <c r="BC626" s="431">
        <f t="shared" si="297"/>
        <v>0</v>
      </c>
      <c r="BD626" s="386">
        <v>0</v>
      </c>
      <c r="BE626" s="431">
        <f t="shared" si="298"/>
        <v>0</v>
      </c>
      <c r="BF626" s="386">
        <v>0</v>
      </c>
      <c r="BG626" s="431">
        <f t="shared" si="299"/>
        <v>0</v>
      </c>
      <c r="BH626" s="385">
        <v>0</v>
      </c>
      <c r="BI626" s="445">
        <f t="shared" si="300"/>
        <v>0</v>
      </c>
      <c r="BJ626" s="77" t="s">
        <v>1931</v>
      </c>
      <c r="BK626" s="306"/>
      <c r="BL626" s="599"/>
      <c r="BM626" s="306" t="str">
        <f t="shared" si="306"/>
        <v>M27538-001</v>
      </c>
    </row>
    <row r="627" spans="1:71" ht="14.25" customHeight="1">
      <c r="A627" s="493" t="s">
        <v>1623</v>
      </c>
      <c r="B627" s="130" t="s">
        <v>1422</v>
      </c>
      <c r="C627" s="544" t="s">
        <v>87</v>
      </c>
      <c r="D627" s="549" t="s">
        <v>161</v>
      </c>
      <c r="E627" s="550" t="s">
        <v>194</v>
      </c>
      <c r="F627" s="970"/>
      <c r="G627" s="214">
        <v>2024</v>
      </c>
      <c r="H627" s="176" t="s">
        <v>1911</v>
      </c>
      <c r="I627" s="176" t="s">
        <v>204</v>
      </c>
      <c r="J627" s="330" t="s">
        <v>196</v>
      </c>
      <c r="K627" s="176" t="s">
        <v>218</v>
      </c>
      <c r="L627" s="176" t="s">
        <v>167</v>
      </c>
      <c r="M627" s="327" t="s">
        <v>1478</v>
      </c>
      <c r="N627" s="55">
        <v>3.61</v>
      </c>
      <c r="O627" s="55">
        <f t="shared" si="301"/>
        <v>3.61</v>
      </c>
      <c r="P627" s="55">
        <f t="shared" si="301"/>
        <v>3.61</v>
      </c>
      <c r="Q627" s="55">
        <f t="shared" si="301"/>
        <v>3.61</v>
      </c>
      <c r="R627" s="55">
        <v>3.61</v>
      </c>
      <c r="S627" s="55">
        <f t="shared" si="308"/>
        <v>3.61</v>
      </c>
      <c r="T627" s="55">
        <f t="shared" si="308"/>
        <v>3.61</v>
      </c>
      <c r="U627" s="55">
        <f t="shared" si="308"/>
        <v>3.61</v>
      </c>
      <c r="V627" s="55">
        <f t="shared" si="307"/>
        <v>3.61</v>
      </c>
      <c r="W627" s="55">
        <f t="shared" si="302"/>
        <v>3.61</v>
      </c>
      <c r="X627" s="55">
        <f t="shared" si="302"/>
        <v>3.61</v>
      </c>
      <c r="Y627" s="55">
        <f t="shared" si="302"/>
        <v>3.61</v>
      </c>
      <c r="Z627" s="147">
        <v>0.1</v>
      </c>
      <c r="AA627" s="147">
        <f t="shared" si="303"/>
        <v>0.1</v>
      </c>
      <c r="AB627" s="147">
        <f t="shared" si="303"/>
        <v>0.1</v>
      </c>
      <c r="AC627" s="147">
        <f t="shared" si="303"/>
        <v>0.1</v>
      </c>
      <c r="AD627" s="147">
        <f t="shared" si="303"/>
        <v>0.1</v>
      </c>
      <c r="AE627" s="147">
        <f t="shared" si="304"/>
        <v>0.1</v>
      </c>
      <c r="AF627" s="147">
        <f t="shared" si="304"/>
        <v>0.1</v>
      </c>
      <c r="AG627" s="147">
        <f t="shared" si="304"/>
        <v>0.1</v>
      </c>
      <c r="AH627" s="147">
        <f t="shared" si="304"/>
        <v>0.1</v>
      </c>
      <c r="AI627" s="147">
        <f t="shared" si="305"/>
        <v>0.1</v>
      </c>
      <c r="AJ627" s="147">
        <f t="shared" si="305"/>
        <v>0.1</v>
      </c>
      <c r="AK627" s="147">
        <f t="shared" si="305"/>
        <v>0.1</v>
      </c>
      <c r="AL627" s="420">
        <v>0</v>
      </c>
      <c r="AM627" s="431">
        <f t="shared" si="310"/>
        <v>0</v>
      </c>
      <c r="AN627" s="385">
        <v>0</v>
      </c>
      <c r="AO627" s="237">
        <f t="shared" si="309"/>
        <v>0</v>
      </c>
      <c r="AP627" s="96">
        <v>0</v>
      </c>
      <c r="AQ627" s="431">
        <f t="shared" si="291"/>
        <v>0</v>
      </c>
      <c r="AR627" s="420">
        <v>0</v>
      </c>
      <c r="AS627" s="431">
        <f t="shared" si="292"/>
        <v>0</v>
      </c>
      <c r="AT627" s="385">
        <v>0</v>
      </c>
      <c r="AU627" s="431">
        <f t="shared" si="293"/>
        <v>0</v>
      </c>
      <c r="AV627" s="386">
        <v>0</v>
      </c>
      <c r="AW627" s="431">
        <f t="shared" si="294"/>
        <v>0</v>
      </c>
      <c r="AX627" s="386">
        <v>0</v>
      </c>
      <c r="AY627" s="431">
        <f t="shared" si="295"/>
        <v>0</v>
      </c>
      <c r="AZ627" s="386">
        <v>0</v>
      </c>
      <c r="BA627" s="431">
        <f t="shared" si="296"/>
        <v>0</v>
      </c>
      <c r="BB627" s="385">
        <v>0</v>
      </c>
      <c r="BC627" s="431">
        <f t="shared" si="297"/>
        <v>0</v>
      </c>
      <c r="BD627" s="386">
        <v>0</v>
      </c>
      <c r="BE627" s="431">
        <f t="shared" si="298"/>
        <v>0</v>
      </c>
      <c r="BF627" s="386">
        <v>0</v>
      </c>
      <c r="BG627" s="431">
        <f t="shared" si="299"/>
        <v>0</v>
      </c>
      <c r="BH627" s="385">
        <v>0</v>
      </c>
      <c r="BI627" s="445">
        <f t="shared" si="300"/>
        <v>0</v>
      </c>
      <c r="BJ627" s="77" t="s">
        <v>1932</v>
      </c>
      <c r="BK627" s="306"/>
      <c r="BL627" s="599"/>
      <c r="BM627" s="306" t="str">
        <f t="shared" si="306"/>
        <v>P10275-001</v>
      </c>
    </row>
    <row r="628" spans="1:71" ht="14.25" customHeight="1">
      <c r="A628" s="498" t="s">
        <v>1623</v>
      </c>
      <c r="B628" s="130" t="s">
        <v>1422</v>
      </c>
      <c r="C628" s="544" t="s">
        <v>87</v>
      </c>
      <c r="D628" s="549" t="s">
        <v>161</v>
      </c>
      <c r="E628" s="550" t="s">
        <v>194</v>
      </c>
      <c r="F628" s="970"/>
      <c r="G628" s="214">
        <v>2024</v>
      </c>
      <c r="H628" s="176" t="s">
        <v>1911</v>
      </c>
      <c r="I628" s="176" t="s">
        <v>204</v>
      </c>
      <c r="J628" s="330" t="s">
        <v>196</v>
      </c>
      <c r="K628" s="176" t="s">
        <v>218</v>
      </c>
      <c r="L628" s="176" t="s">
        <v>167</v>
      </c>
      <c r="M628" s="327" t="s">
        <v>1478</v>
      </c>
      <c r="N628" s="55">
        <v>2.0299999999999998</v>
      </c>
      <c r="O628" s="55">
        <f t="shared" si="301"/>
        <v>2.0299999999999998</v>
      </c>
      <c r="P628" s="55">
        <f t="shared" si="301"/>
        <v>2.0299999999999998</v>
      </c>
      <c r="Q628" s="55">
        <f t="shared" si="301"/>
        <v>2.0299999999999998</v>
      </c>
      <c r="R628" s="55">
        <v>2.0299999999999998</v>
      </c>
      <c r="S628" s="55">
        <f t="shared" si="308"/>
        <v>2.0299999999999998</v>
      </c>
      <c r="T628" s="55">
        <f t="shared" si="308"/>
        <v>2.0299999999999998</v>
      </c>
      <c r="U628" s="55">
        <f t="shared" si="308"/>
        <v>2.0299999999999998</v>
      </c>
      <c r="V628" s="55">
        <f t="shared" si="307"/>
        <v>2.0299999999999998</v>
      </c>
      <c r="W628" s="55">
        <f t="shared" si="302"/>
        <v>2.0299999999999998</v>
      </c>
      <c r="X628" s="55">
        <f t="shared" si="302"/>
        <v>2.0299999999999998</v>
      </c>
      <c r="Y628" s="55">
        <f t="shared" si="302"/>
        <v>2.0299999999999998</v>
      </c>
      <c r="Z628" s="147">
        <v>0.12</v>
      </c>
      <c r="AA628" s="147">
        <f t="shared" si="303"/>
        <v>0.12</v>
      </c>
      <c r="AB628" s="147">
        <f t="shared" si="303"/>
        <v>0.12</v>
      </c>
      <c r="AC628" s="147">
        <f t="shared" si="303"/>
        <v>0.12</v>
      </c>
      <c r="AD628" s="147">
        <f t="shared" si="303"/>
        <v>0.12</v>
      </c>
      <c r="AE628" s="147">
        <f t="shared" si="304"/>
        <v>0.12</v>
      </c>
      <c r="AF628" s="147">
        <f t="shared" si="304"/>
        <v>0.12</v>
      </c>
      <c r="AG628" s="147">
        <f t="shared" si="304"/>
        <v>0.12</v>
      </c>
      <c r="AH628" s="147">
        <f t="shared" si="304"/>
        <v>0.12</v>
      </c>
      <c r="AI628" s="147">
        <f t="shared" si="305"/>
        <v>0.12</v>
      </c>
      <c r="AJ628" s="147">
        <f t="shared" si="305"/>
        <v>0.12</v>
      </c>
      <c r="AK628" s="147">
        <f t="shared" si="305"/>
        <v>0.12</v>
      </c>
      <c r="AL628" s="420">
        <v>0</v>
      </c>
      <c r="AM628" s="431">
        <f t="shared" si="310"/>
        <v>0</v>
      </c>
      <c r="AN628" s="385">
        <v>0</v>
      </c>
      <c r="AO628" s="237">
        <f t="shared" si="309"/>
        <v>0</v>
      </c>
      <c r="AP628" s="96">
        <v>0</v>
      </c>
      <c r="AQ628" s="431">
        <f t="shared" si="291"/>
        <v>0</v>
      </c>
      <c r="AR628" s="420">
        <v>0</v>
      </c>
      <c r="AS628" s="431">
        <f t="shared" si="292"/>
        <v>0</v>
      </c>
      <c r="AT628" s="385">
        <v>0</v>
      </c>
      <c r="AU628" s="431">
        <f t="shared" si="293"/>
        <v>0</v>
      </c>
      <c r="AV628" s="386">
        <v>0</v>
      </c>
      <c r="AW628" s="431">
        <f t="shared" si="294"/>
        <v>0</v>
      </c>
      <c r="AX628" s="386">
        <v>0</v>
      </c>
      <c r="AY628" s="431">
        <f t="shared" si="295"/>
        <v>0</v>
      </c>
      <c r="AZ628" s="386">
        <v>0</v>
      </c>
      <c r="BA628" s="431">
        <f t="shared" si="296"/>
        <v>0</v>
      </c>
      <c r="BB628" s="385">
        <v>0</v>
      </c>
      <c r="BC628" s="431">
        <f t="shared" si="297"/>
        <v>0</v>
      </c>
      <c r="BD628" s="386">
        <v>0</v>
      </c>
      <c r="BE628" s="431">
        <f t="shared" si="298"/>
        <v>0</v>
      </c>
      <c r="BF628" s="386">
        <v>0</v>
      </c>
      <c r="BG628" s="431">
        <f t="shared" si="299"/>
        <v>0</v>
      </c>
      <c r="BH628" s="385">
        <v>0</v>
      </c>
      <c r="BI628" s="445">
        <f t="shared" si="300"/>
        <v>0</v>
      </c>
      <c r="BJ628" s="77" t="s">
        <v>1933</v>
      </c>
      <c r="BK628" s="306"/>
      <c r="BL628" s="599"/>
      <c r="BM628" s="306" t="str">
        <f t="shared" si="306"/>
        <v>P10274-001</v>
      </c>
    </row>
    <row r="629" spans="1:71" ht="14.25" customHeight="1">
      <c r="A629" s="493" t="s">
        <v>1623</v>
      </c>
      <c r="B629" s="130" t="s">
        <v>1422</v>
      </c>
      <c r="C629" s="544" t="s">
        <v>87</v>
      </c>
      <c r="D629" s="549" t="s">
        <v>161</v>
      </c>
      <c r="E629" s="550" t="s">
        <v>194</v>
      </c>
      <c r="F629" s="970"/>
      <c r="G629" s="214">
        <v>2021</v>
      </c>
      <c r="H629" s="176" t="s">
        <v>1911</v>
      </c>
      <c r="I629" s="176" t="s">
        <v>204</v>
      </c>
      <c r="J629" s="330" t="s">
        <v>196</v>
      </c>
      <c r="K629" s="176" t="s">
        <v>218</v>
      </c>
      <c r="L629" s="176" t="s">
        <v>1182</v>
      </c>
      <c r="M629" s="327" t="s">
        <v>1513</v>
      </c>
      <c r="N629" s="55">
        <v>1.6</v>
      </c>
      <c r="O629" s="55">
        <f t="shared" si="301"/>
        <v>1.6</v>
      </c>
      <c r="P629" s="55">
        <f t="shared" si="301"/>
        <v>1.6</v>
      </c>
      <c r="Q629" s="55">
        <f t="shared" si="301"/>
        <v>1.6</v>
      </c>
      <c r="R629" s="55">
        <v>1.6</v>
      </c>
      <c r="S629" s="55">
        <f t="shared" si="301"/>
        <v>1.6</v>
      </c>
      <c r="T629" s="55">
        <f t="shared" si="301"/>
        <v>1.6</v>
      </c>
      <c r="U629" s="55">
        <f t="shared" si="301"/>
        <v>1.6</v>
      </c>
      <c r="V629" s="55">
        <f t="shared" si="307"/>
        <v>1.6</v>
      </c>
      <c r="W629" s="55">
        <f t="shared" si="302"/>
        <v>1.6</v>
      </c>
      <c r="X629" s="55">
        <f t="shared" si="302"/>
        <v>1.6</v>
      </c>
      <c r="Y629" s="55">
        <f t="shared" si="302"/>
        <v>1.6</v>
      </c>
      <c r="Z629" s="147">
        <v>0.17</v>
      </c>
      <c r="AA629" s="147">
        <f t="shared" si="303"/>
        <v>0.17</v>
      </c>
      <c r="AB629" s="147">
        <f t="shared" si="303"/>
        <v>0.17</v>
      </c>
      <c r="AC629" s="147">
        <f t="shared" si="303"/>
        <v>0.17</v>
      </c>
      <c r="AD629" s="147">
        <f t="shared" si="303"/>
        <v>0.17</v>
      </c>
      <c r="AE629" s="147">
        <f t="shared" si="304"/>
        <v>0.17</v>
      </c>
      <c r="AF629" s="147">
        <f t="shared" si="304"/>
        <v>0.17</v>
      </c>
      <c r="AG629" s="147">
        <f t="shared" si="304"/>
        <v>0.17</v>
      </c>
      <c r="AH629" s="147">
        <f t="shared" ref="AH629:AK700" si="311">AG629</f>
        <v>0.17</v>
      </c>
      <c r="AI629" s="147">
        <f t="shared" si="305"/>
        <v>0.17</v>
      </c>
      <c r="AJ629" s="147">
        <f t="shared" si="305"/>
        <v>0.17</v>
      </c>
      <c r="AK629" s="147">
        <f t="shared" si="305"/>
        <v>0.17</v>
      </c>
      <c r="AL629" s="420">
        <v>26880</v>
      </c>
      <c r="AM629" s="431">
        <f t="shared" si="310"/>
        <v>4569.6000000000004</v>
      </c>
      <c r="AN629" s="385">
        <v>13440</v>
      </c>
      <c r="AO629" s="237">
        <f t="shared" si="309"/>
        <v>2284.8000000000002</v>
      </c>
      <c r="AP629" s="96">
        <v>36960</v>
      </c>
      <c r="AQ629" s="431">
        <f t="shared" ref="AQ629:AQ700" si="312">AP629*AB629</f>
        <v>6283.2000000000007</v>
      </c>
      <c r="AR629" s="420">
        <v>3360</v>
      </c>
      <c r="AS629" s="431">
        <f t="shared" ref="AS629:AS700" si="313">AR629*AC629</f>
        <v>571.20000000000005</v>
      </c>
      <c r="AT629" s="385">
        <v>30240</v>
      </c>
      <c r="AU629" s="431">
        <f t="shared" ref="AU629:AU700" si="314">AT629*AD629</f>
        <v>5140.8</v>
      </c>
      <c r="AV629" s="386">
        <v>0</v>
      </c>
      <c r="AW629" s="431">
        <f t="shared" ref="AW629:AW700" si="315">AV629*AE629</f>
        <v>0</v>
      </c>
      <c r="AX629" s="386">
        <v>0</v>
      </c>
      <c r="AY629" s="431">
        <f t="shared" ref="AY629:AY700" si="316">AX629*AF629</f>
        <v>0</v>
      </c>
      <c r="AZ629" s="386">
        <v>0</v>
      </c>
      <c r="BA629" s="431">
        <f t="shared" ref="BA629:BA700" si="317">AZ629*AG629</f>
        <v>0</v>
      </c>
      <c r="BB629" s="385">
        <v>0</v>
      </c>
      <c r="BC629" s="431">
        <f t="shared" ref="BC629:BC700" si="318">BB629*AH629</f>
        <v>0</v>
      </c>
      <c r="BD629" s="386">
        <v>0</v>
      </c>
      <c r="BE629" s="431">
        <f t="shared" ref="BE629:BE700" si="319">BD629*AI629</f>
        <v>0</v>
      </c>
      <c r="BF629" s="386">
        <v>0</v>
      </c>
      <c r="BG629" s="431">
        <f t="shared" ref="BG629:BG700" si="320">BF629*AJ629</f>
        <v>0</v>
      </c>
      <c r="BH629" s="385">
        <v>0</v>
      </c>
      <c r="BI629" s="445">
        <f t="shared" ref="BI629:BI700" si="321">BH629*AK629</f>
        <v>0</v>
      </c>
      <c r="BJ629" s="77" t="s">
        <v>213</v>
      </c>
      <c r="BK629" s="306"/>
      <c r="BL629" s="599"/>
      <c r="BM629" s="306" t="str">
        <f t="shared" si="306"/>
        <v>M27537-001</v>
      </c>
    </row>
    <row r="630" spans="1:71" s="859" customFormat="1" ht="14.25" customHeight="1">
      <c r="A630" s="839" t="s">
        <v>1623</v>
      </c>
      <c r="B630" s="840" t="s">
        <v>1422</v>
      </c>
      <c r="C630" s="841" t="s">
        <v>87</v>
      </c>
      <c r="D630" s="842" t="s">
        <v>161</v>
      </c>
      <c r="E630" s="497" t="s">
        <v>194</v>
      </c>
      <c r="F630" s="970"/>
      <c r="G630" s="843">
        <v>2024</v>
      </c>
      <c r="H630" s="844" t="s">
        <v>1911</v>
      </c>
      <c r="I630" s="844" t="s">
        <v>204</v>
      </c>
      <c r="J630" s="845" t="s">
        <v>196</v>
      </c>
      <c r="K630" s="844" t="s">
        <v>218</v>
      </c>
      <c r="L630" s="844" t="s">
        <v>1845</v>
      </c>
      <c r="M630" s="844" t="s">
        <v>1935</v>
      </c>
      <c r="N630" s="847">
        <v>1.62</v>
      </c>
      <c r="O630" s="847">
        <f t="shared" ref="O630:U630" si="322">N630</f>
        <v>1.62</v>
      </c>
      <c r="P630" s="847">
        <f t="shared" si="322"/>
        <v>1.62</v>
      </c>
      <c r="Q630" s="847">
        <f t="shared" si="322"/>
        <v>1.62</v>
      </c>
      <c r="R630" s="847">
        <v>1.62</v>
      </c>
      <c r="S630" s="847">
        <f t="shared" si="322"/>
        <v>1.62</v>
      </c>
      <c r="T630" s="847">
        <f t="shared" si="322"/>
        <v>1.62</v>
      </c>
      <c r="U630" s="847">
        <f t="shared" si="322"/>
        <v>1.62</v>
      </c>
      <c r="V630" s="847">
        <f t="shared" ref="V630" si="323">U630</f>
        <v>1.62</v>
      </c>
      <c r="W630" s="847">
        <f t="shared" ref="W630" si="324">V630</f>
        <v>1.62</v>
      </c>
      <c r="X630" s="847">
        <f t="shared" ref="X630" si="325">W630</f>
        <v>1.62</v>
      </c>
      <c r="Y630" s="847">
        <f t="shared" ref="Y630" si="326">X630</f>
        <v>1.62</v>
      </c>
      <c r="Z630" s="848">
        <v>0.17</v>
      </c>
      <c r="AA630" s="848">
        <f t="shared" ref="AA630" si="327">Z630</f>
        <v>0.17</v>
      </c>
      <c r="AB630" s="848">
        <f t="shared" ref="AB630" si="328">AA630</f>
        <v>0.17</v>
      </c>
      <c r="AC630" s="848">
        <f t="shared" ref="AC630" si="329">AB630</f>
        <v>0.17</v>
      </c>
      <c r="AD630" s="147">
        <f t="shared" si="303"/>
        <v>0.17</v>
      </c>
      <c r="AE630" s="848">
        <f t="shared" ref="AE630" si="330">AD630</f>
        <v>0.17</v>
      </c>
      <c r="AF630" s="848">
        <f t="shared" ref="AF630" si="331">AE630</f>
        <v>0.17</v>
      </c>
      <c r="AG630" s="848">
        <f t="shared" ref="AG630" si="332">AF630</f>
        <v>0.17</v>
      </c>
      <c r="AH630" s="848">
        <f t="shared" ref="AH630" si="333">AG630</f>
        <v>0.17</v>
      </c>
      <c r="AI630" s="848">
        <f t="shared" ref="AI630" si="334">AH630</f>
        <v>0.17</v>
      </c>
      <c r="AJ630" s="848">
        <f t="shared" ref="AJ630" si="335">AI630</f>
        <v>0.17</v>
      </c>
      <c r="AK630" s="848">
        <f t="shared" ref="AK630" si="336">AJ630</f>
        <v>0.17</v>
      </c>
      <c r="AL630" s="849">
        <v>0</v>
      </c>
      <c r="AM630" s="850">
        <f t="shared" ref="AM630" si="337">Z630*AL630</f>
        <v>0</v>
      </c>
      <c r="AN630" s="851">
        <v>3360</v>
      </c>
      <c r="AO630" s="852">
        <f t="shared" ref="AO630" si="338">AN630*AA630</f>
        <v>571.20000000000005</v>
      </c>
      <c r="AP630" s="853">
        <v>0</v>
      </c>
      <c r="AQ630" s="850">
        <f t="shared" ref="AQ630" si="339">AP630*AB630</f>
        <v>0</v>
      </c>
      <c r="AR630" s="849">
        <v>0</v>
      </c>
      <c r="AS630" s="850">
        <f t="shared" ref="AS630" si="340">AR630*AC630</f>
        <v>0</v>
      </c>
      <c r="AT630" s="851">
        <v>0</v>
      </c>
      <c r="AU630" s="850">
        <f t="shared" ref="AU630" si="341">AT630*AD630</f>
        <v>0</v>
      </c>
      <c r="AV630" s="854">
        <v>0</v>
      </c>
      <c r="AW630" s="850">
        <f t="shared" ref="AW630" si="342">AV630*AE630</f>
        <v>0</v>
      </c>
      <c r="AX630" s="854">
        <v>0</v>
      </c>
      <c r="AY630" s="850">
        <f t="shared" ref="AY630" si="343">AX630*AF630</f>
        <v>0</v>
      </c>
      <c r="AZ630" s="854">
        <v>0</v>
      </c>
      <c r="BA630" s="850">
        <f t="shared" ref="BA630" si="344">AZ630*AG630</f>
        <v>0</v>
      </c>
      <c r="BB630" s="851">
        <v>0</v>
      </c>
      <c r="BC630" s="850">
        <f t="shared" ref="BC630" si="345">BB630*AH630</f>
        <v>0</v>
      </c>
      <c r="BD630" s="854">
        <v>0</v>
      </c>
      <c r="BE630" s="850">
        <f t="shared" ref="BE630" si="346">BD630*AI630</f>
        <v>0</v>
      </c>
      <c r="BF630" s="854">
        <v>0</v>
      </c>
      <c r="BG630" s="850">
        <f t="shared" ref="BG630" si="347">BF630*AJ630</f>
        <v>0</v>
      </c>
      <c r="BH630" s="851">
        <v>0</v>
      </c>
      <c r="BI630" s="855">
        <f t="shared" ref="BI630" si="348">BH630*AK630</f>
        <v>0</v>
      </c>
      <c r="BJ630" s="856" t="s">
        <v>1930</v>
      </c>
      <c r="BK630" s="857"/>
      <c r="BL630" s="858"/>
      <c r="BM630" s="857" t="str">
        <f t="shared" ref="BM630" si="349">BJ630</f>
        <v>P10272-001</v>
      </c>
      <c r="BR630" s="1"/>
      <c r="BS630" s="1"/>
    </row>
    <row r="631" spans="1:71" s="859" customFormat="1" ht="14.25" customHeight="1">
      <c r="A631" s="839" t="s">
        <v>1623</v>
      </c>
      <c r="B631" s="840" t="s">
        <v>1422</v>
      </c>
      <c r="C631" s="841" t="s">
        <v>87</v>
      </c>
      <c r="D631" s="842" t="s">
        <v>161</v>
      </c>
      <c r="E631" s="497" t="s">
        <v>194</v>
      </c>
      <c r="F631" s="970"/>
      <c r="G631" s="843">
        <v>2024</v>
      </c>
      <c r="H631" s="844" t="s">
        <v>1911</v>
      </c>
      <c r="I631" s="844" t="s">
        <v>204</v>
      </c>
      <c r="J631" s="845" t="s">
        <v>196</v>
      </c>
      <c r="K631" s="844" t="s">
        <v>218</v>
      </c>
      <c r="L631" s="844" t="s">
        <v>1936</v>
      </c>
      <c r="M631" s="844" t="s">
        <v>1937</v>
      </c>
      <c r="N631" s="847">
        <v>1.5</v>
      </c>
      <c r="O631" s="847">
        <f t="shared" ref="O631" si="350">N631</f>
        <v>1.5</v>
      </c>
      <c r="P631" s="847">
        <f t="shared" ref="P631" si="351">O631</f>
        <v>1.5</v>
      </c>
      <c r="Q631" s="847">
        <f t="shared" ref="Q631" si="352">P631</f>
        <v>1.5</v>
      </c>
      <c r="R631" s="847">
        <v>1.5</v>
      </c>
      <c r="S631" s="847">
        <f t="shared" ref="S631" si="353">R631</f>
        <v>1.5</v>
      </c>
      <c r="T631" s="847">
        <f t="shared" ref="T631" si="354">S631</f>
        <v>1.5</v>
      </c>
      <c r="U631" s="847">
        <f t="shared" ref="U631" si="355">T631</f>
        <v>1.5</v>
      </c>
      <c r="V631" s="847">
        <f t="shared" ref="V631" si="356">U631</f>
        <v>1.5</v>
      </c>
      <c r="W631" s="847">
        <f t="shared" ref="W631" si="357">V631</f>
        <v>1.5</v>
      </c>
      <c r="X631" s="847">
        <f t="shared" ref="X631" si="358">W631</f>
        <v>1.5</v>
      </c>
      <c r="Y631" s="847">
        <f t="shared" ref="Y631" si="359">X631</f>
        <v>1.5</v>
      </c>
      <c r="Z631" s="848">
        <v>0.17</v>
      </c>
      <c r="AA631" s="848">
        <f t="shared" ref="AA631" si="360">Z631</f>
        <v>0.17</v>
      </c>
      <c r="AB631" s="848">
        <f t="shared" ref="AB631" si="361">AA631</f>
        <v>0.17</v>
      </c>
      <c r="AC631" s="848">
        <f t="shared" ref="AC631:AD632" si="362">AB631</f>
        <v>0.17</v>
      </c>
      <c r="AD631" s="147">
        <f t="shared" si="362"/>
        <v>0.17</v>
      </c>
      <c r="AE631" s="848">
        <f t="shared" ref="AE631" si="363">AD631</f>
        <v>0.17</v>
      </c>
      <c r="AF631" s="848">
        <f t="shared" ref="AF631" si="364">AE631</f>
        <v>0.17</v>
      </c>
      <c r="AG631" s="848">
        <f t="shared" ref="AG631" si="365">AF631</f>
        <v>0.17</v>
      </c>
      <c r="AH631" s="848">
        <f t="shared" ref="AH631" si="366">AG631</f>
        <v>0.17</v>
      </c>
      <c r="AI631" s="848">
        <f t="shared" ref="AI631" si="367">AH631</f>
        <v>0.17</v>
      </c>
      <c r="AJ631" s="848">
        <f t="shared" ref="AJ631" si="368">AI631</f>
        <v>0.17</v>
      </c>
      <c r="AK631" s="848">
        <f t="shared" ref="AK631" si="369">AJ631</f>
        <v>0.17</v>
      </c>
      <c r="AL631" s="849">
        <v>5520</v>
      </c>
      <c r="AM631" s="850">
        <f t="shared" ref="AM631" si="370">Z631*AL631</f>
        <v>938.40000000000009</v>
      </c>
      <c r="AN631" s="851">
        <v>0</v>
      </c>
      <c r="AO631" s="852">
        <f t="shared" ref="AO631" si="371">AN631*AA631</f>
        <v>0</v>
      </c>
      <c r="AP631" s="853">
        <v>5400</v>
      </c>
      <c r="AQ631" s="850">
        <f t="shared" ref="AQ631" si="372">AP631*AB631</f>
        <v>918.00000000000011</v>
      </c>
      <c r="AR631" s="849">
        <v>0</v>
      </c>
      <c r="AS631" s="850">
        <f t="shared" ref="AS631" si="373">AR631*AC631</f>
        <v>0</v>
      </c>
      <c r="AT631" s="851">
        <v>15480</v>
      </c>
      <c r="AU631" s="850">
        <f t="shared" ref="AU631" si="374">AT631*AD631</f>
        <v>2631.6000000000004</v>
      </c>
      <c r="AV631" s="854">
        <v>0</v>
      </c>
      <c r="AW631" s="850">
        <f t="shared" ref="AW631" si="375">AV631*AE631</f>
        <v>0</v>
      </c>
      <c r="AX631" s="854">
        <v>0</v>
      </c>
      <c r="AY631" s="850">
        <f t="shared" ref="AY631" si="376">AX631*AF631</f>
        <v>0</v>
      </c>
      <c r="AZ631" s="854">
        <v>0</v>
      </c>
      <c r="BA631" s="850">
        <f t="shared" ref="BA631" si="377">AZ631*AG631</f>
        <v>0</v>
      </c>
      <c r="BB631" s="851">
        <v>0</v>
      </c>
      <c r="BC631" s="850">
        <f t="shared" ref="BC631" si="378">BB631*AH631</f>
        <v>0</v>
      </c>
      <c r="BD631" s="854">
        <v>0</v>
      </c>
      <c r="BE631" s="850">
        <f t="shared" ref="BE631" si="379">BD631*AI631</f>
        <v>0</v>
      </c>
      <c r="BF631" s="854">
        <v>0</v>
      </c>
      <c r="BG631" s="850">
        <f t="shared" ref="BG631" si="380">BF631*AJ631</f>
        <v>0</v>
      </c>
      <c r="BH631" s="851">
        <v>0</v>
      </c>
      <c r="BI631" s="855">
        <f t="shared" ref="BI631" si="381">BH631*AK631</f>
        <v>0</v>
      </c>
      <c r="BJ631" s="856" t="s">
        <v>1930</v>
      </c>
      <c r="BK631" s="857"/>
      <c r="BL631" s="858"/>
      <c r="BM631" s="857" t="str">
        <f t="shared" ref="BM631" si="382">BJ631</f>
        <v>P10272-001</v>
      </c>
      <c r="BR631" s="1"/>
      <c r="BS631" s="1"/>
    </row>
    <row r="632" spans="1:71" ht="14.25" customHeight="1">
      <c r="A632" s="498" t="s">
        <v>1623</v>
      </c>
      <c r="B632" s="130" t="s">
        <v>1422</v>
      </c>
      <c r="C632" s="544" t="s">
        <v>87</v>
      </c>
      <c r="D632" s="549" t="s">
        <v>161</v>
      </c>
      <c r="E632" s="550" t="s">
        <v>194</v>
      </c>
      <c r="F632" s="970"/>
      <c r="G632" s="214">
        <v>2024</v>
      </c>
      <c r="H632" s="176" t="s">
        <v>1911</v>
      </c>
      <c r="I632" s="176" t="s">
        <v>204</v>
      </c>
      <c r="J632" s="330" t="s">
        <v>196</v>
      </c>
      <c r="K632" s="176" t="s">
        <v>218</v>
      </c>
      <c r="L632" s="176" t="s">
        <v>1182</v>
      </c>
      <c r="M632" s="327" t="s">
        <v>1513</v>
      </c>
      <c r="N632" s="55">
        <v>1.6</v>
      </c>
      <c r="O632" s="55">
        <f t="shared" ref="O632:Q701" si="383">N632</f>
        <v>1.6</v>
      </c>
      <c r="P632" s="55">
        <f t="shared" si="383"/>
        <v>1.6</v>
      </c>
      <c r="Q632" s="55">
        <f t="shared" si="383"/>
        <v>1.6</v>
      </c>
      <c r="R632" s="55">
        <v>1.6</v>
      </c>
      <c r="S632" s="55">
        <f t="shared" ref="S632:V701" si="384">R632</f>
        <v>1.6</v>
      </c>
      <c r="T632" s="55">
        <f t="shared" si="384"/>
        <v>1.6</v>
      </c>
      <c r="U632" s="55">
        <f t="shared" si="384"/>
        <v>1.6</v>
      </c>
      <c r="V632" s="55">
        <f t="shared" si="307"/>
        <v>1.6</v>
      </c>
      <c r="W632" s="55">
        <f t="shared" si="307"/>
        <v>1.6</v>
      </c>
      <c r="X632" s="55">
        <f t="shared" si="307"/>
        <v>1.6</v>
      </c>
      <c r="Y632" s="55">
        <f t="shared" si="307"/>
        <v>1.6</v>
      </c>
      <c r="Z632" s="147">
        <v>0.17</v>
      </c>
      <c r="AA632" s="147">
        <f t="shared" ref="AA632:AJ701" si="385">Z632</f>
        <v>0.17</v>
      </c>
      <c r="AB632" s="147">
        <f t="shared" si="385"/>
        <v>0.17</v>
      </c>
      <c r="AC632" s="147">
        <f t="shared" si="385"/>
        <v>0.17</v>
      </c>
      <c r="AD632" s="147">
        <f t="shared" si="362"/>
        <v>0.17</v>
      </c>
      <c r="AE632" s="147">
        <f t="shared" ref="AD632:AG700" si="386">AD632</f>
        <v>0.17</v>
      </c>
      <c r="AF632" s="147">
        <f t="shared" si="386"/>
        <v>0.17</v>
      </c>
      <c r="AG632" s="147">
        <f t="shared" si="386"/>
        <v>0.17</v>
      </c>
      <c r="AH632" s="147">
        <f t="shared" si="311"/>
        <v>0.17</v>
      </c>
      <c r="AI632" s="147">
        <f t="shared" si="311"/>
        <v>0.17</v>
      </c>
      <c r="AJ632" s="147">
        <f t="shared" si="311"/>
        <v>0.17</v>
      </c>
      <c r="AK632" s="147">
        <f t="shared" si="311"/>
        <v>0.17</v>
      </c>
      <c r="AL632" s="420">
        <v>43680</v>
      </c>
      <c r="AM632" s="431">
        <f t="shared" si="310"/>
        <v>7425.6</v>
      </c>
      <c r="AN632" s="385">
        <v>10080</v>
      </c>
      <c r="AO632" s="237">
        <f t="shared" si="309"/>
        <v>1713.6000000000001</v>
      </c>
      <c r="AP632" s="96">
        <v>67200</v>
      </c>
      <c r="AQ632" s="431">
        <f t="shared" si="312"/>
        <v>11424</v>
      </c>
      <c r="AR632" s="420">
        <v>33600</v>
      </c>
      <c r="AS632" s="431">
        <f t="shared" si="313"/>
        <v>5712</v>
      </c>
      <c r="AT632" s="385">
        <v>47040</v>
      </c>
      <c r="AU632" s="431">
        <f t="shared" si="314"/>
        <v>7996.8</v>
      </c>
      <c r="AV632" s="386">
        <v>0</v>
      </c>
      <c r="AW632" s="431">
        <f t="shared" si="315"/>
        <v>0</v>
      </c>
      <c r="AX632" s="386">
        <v>0</v>
      </c>
      <c r="AY632" s="431">
        <f t="shared" si="316"/>
        <v>0</v>
      </c>
      <c r="AZ632" s="386">
        <v>0</v>
      </c>
      <c r="BA632" s="431">
        <f t="shared" si="317"/>
        <v>0</v>
      </c>
      <c r="BB632" s="385">
        <v>0</v>
      </c>
      <c r="BC632" s="431">
        <f t="shared" si="318"/>
        <v>0</v>
      </c>
      <c r="BD632" s="386">
        <v>0</v>
      </c>
      <c r="BE632" s="431">
        <f t="shared" si="319"/>
        <v>0</v>
      </c>
      <c r="BF632" s="386">
        <v>0</v>
      </c>
      <c r="BG632" s="431">
        <f t="shared" si="320"/>
        <v>0</v>
      </c>
      <c r="BH632" s="385">
        <v>0</v>
      </c>
      <c r="BI632" s="445">
        <f t="shared" si="321"/>
        <v>0</v>
      </c>
      <c r="BJ632" s="77" t="s">
        <v>1930</v>
      </c>
      <c r="BK632" s="306"/>
      <c r="BL632" s="599"/>
      <c r="BM632" s="306" t="str">
        <f t="shared" ref="BM632:BM701" si="387">BJ632</f>
        <v>P10272-001</v>
      </c>
    </row>
    <row r="633" spans="1:71" ht="14.25" customHeight="1">
      <c r="A633" s="493" t="s">
        <v>1623</v>
      </c>
      <c r="B633" s="130" t="s">
        <v>1422</v>
      </c>
      <c r="C633" s="544" t="s">
        <v>87</v>
      </c>
      <c r="D633" s="549" t="s">
        <v>161</v>
      </c>
      <c r="E633" s="550" t="s">
        <v>194</v>
      </c>
      <c r="F633" s="970"/>
      <c r="G633" s="214">
        <v>2021</v>
      </c>
      <c r="H633" s="176" t="s">
        <v>1911</v>
      </c>
      <c r="I633" s="176" t="s">
        <v>204</v>
      </c>
      <c r="J633" s="330" t="s">
        <v>196</v>
      </c>
      <c r="K633" s="176" t="s">
        <v>218</v>
      </c>
      <c r="L633" s="176" t="s">
        <v>1182</v>
      </c>
      <c r="M633" s="327" t="s">
        <v>1513</v>
      </c>
      <c r="N633" s="55">
        <v>3.71</v>
      </c>
      <c r="O633" s="55">
        <f t="shared" si="383"/>
        <v>3.71</v>
      </c>
      <c r="P633" s="55">
        <f t="shared" si="383"/>
        <v>3.71</v>
      </c>
      <c r="Q633" s="55">
        <f t="shared" si="383"/>
        <v>3.71</v>
      </c>
      <c r="R633" s="55">
        <v>3.71</v>
      </c>
      <c r="S633" s="55">
        <f t="shared" si="384"/>
        <v>3.71</v>
      </c>
      <c r="T633" s="55">
        <f t="shared" si="384"/>
        <v>3.71</v>
      </c>
      <c r="U633" s="55">
        <f t="shared" si="384"/>
        <v>3.71</v>
      </c>
      <c r="V633" s="55">
        <f t="shared" si="384"/>
        <v>3.71</v>
      </c>
      <c r="W633" s="55">
        <f t="shared" ref="W633:Y702" si="388">V633</f>
        <v>3.71</v>
      </c>
      <c r="X633" s="55">
        <f t="shared" si="388"/>
        <v>3.71</v>
      </c>
      <c r="Y633" s="55">
        <f t="shared" si="388"/>
        <v>3.71</v>
      </c>
      <c r="Z633" s="147">
        <v>0.1</v>
      </c>
      <c r="AA633" s="147">
        <f t="shared" si="385"/>
        <v>0.1</v>
      </c>
      <c r="AB633" s="147">
        <f t="shared" si="385"/>
        <v>0.1</v>
      </c>
      <c r="AC633" s="147">
        <f t="shared" si="385"/>
        <v>0.1</v>
      </c>
      <c r="AD633" s="147">
        <f t="shared" si="386"/>
        <v>0.1</v>
      </c>
      <c r="AE633" s="147">
        <f t="shared" si="386"/>
        <v>0.1</v>
      </c>
      <c r="AF633" s="147">
        <f t="shared" si="386"/>
        <v>0.1</v>
      </c>
      <c r="AG633" s="147">
        <f t="shared" si="386"/>
        <v>0.1</v>
      </c>
      <c r="AH633" s="147">
        <f t="shared" si="311"/>
        <v>0.1</v>
      </c>
      <c r="AI633" s="147">
        <f t="shared" si="311"/>
        <v>0.1</v>
      </c>
      <c r="AJ633" s="147">
        <f t="shared" si="311"/>
        <v>0.1</v>
      </c>
      <c r="AK633" s="147">
        <f t="shared" si="311"/>
        <v>0.1</v>
      </c>
      <c r="AL633" s="420">
        <v>16800</v>
      </c>
      <c r="AM633" s="431">
        <f t="shared" si="310"/>
        <v>1680</v>
      </c>
      <c r="AN633" s="385">
        <v>10080</v>
      </c>
      <c r="AO633" s="237">
        <f t="shared" si="309"/>
        <v>1008</v>
      </c>
      <c r="AP633" s="96">
        <v>10080</v>
      </c>
      <c r="AQ633" s="431">
        <f t="shared" si="312"/>
        <v>1008</v>
      </c>
      <c r="AR633" s="420">
        <v>6720</v>
      </c>
      <c r="AS633" s="431">
        <f t="shared" si="313"/>
        <v>672</v>
      </c>
      <c r="AT633" s="385">
        <v>10080</v>
      </c>
      <c r="AU633" s="431">
        <f t="shared" si="314"/>
        <v>1008</v>
      </c>
      <c r="AV633" s="386">
        <v>0</v>
      </c>
      <c r="AW633" s="431">
        <f t="shared" si="315"/>
        <v>0</v>
      </c>
      <c r="AX633" s="386">
        <v>0</v>
      </c>
      <c r="AY633" s="431">
        <f t="shared" si="316"/>
        <v>0</v>
      </c>
      <c r="AZ633" s="386">
        <v>0</v>
      </c>
      <c r="BA633" s="431">
        <f t="shared" si="317"/>
        <v>0</v>
      </c>
      <c r="BB633" s="385">
        <v>0</v>
      </c>
      <c r="BC633" s="431">
        <f t="shared" si="318"/>
        <v>0</v>
      </c>
      <c r="BD633" s="386">
        <v>0</v>
      </c>
      <c r="BE633" s="431">
        <f t="shared" si="319"/>
        <v>0</v>
      </c>
      <c r="BF633" s="386">
        <v>0</v>
      </c>
      <c r="BG633" s="431">
        <f t="shared" si="320"/>
        <v>0</v>
      </c>
      <c r="BH633" s="385">
        <v>0</v>
      </c>
      <c r="BI633" s="445">
        <f t="shared" si="321"/>
        <v>0</v>
      </c>
      <c r="BJ633" s="77" t="s">
        <v>1931</v>
      </c>
      <c r="BK633" s="306"/>
      <c r="BL633" s="599"/>
      <c r="BM633" s="306" t="str">
        <f t="shared" si="387"/>
        <v>M27538-001</v>
      </c>
    </row>
    <row r="634" spans="1:71" ht="14.25" customHeight="1">
      <c r="A634" s="498" t="s">
        <v>1623</v>
      </c>
      <c r="B634" s="130" t="s">
        <v>1422</v>
      </c>
      <c r="C634" s="544" t="s">
        <v>87</v>
      </c>
      <c r="D634" s="549" t="s">
        <v>161</v>
      </c>
      <c r="E634" s="550" t="s">
        <v>194</v>
      </c>
      <c r="F634" s="970"/>
      <c r="G634" s="214">
        <v>2024</v>
      </c>
      <c r="H634" s="176" t="s">
        <v>1911</v>
      </c>
      <c r="I634" s="176" t="s">
        <v>204</v>
      </c>
      <c r="J634" s="330" t="s">
        <v>196</v>
      </c>
      <c r="K634" s="176" t="s">
        <v>218</v>
      </c>
      <c r="L634" s="176" t="s">
        <v>1182</v>
      </c>
      <c r="M634" s="327" t="s">
        <v>1513</v>
      </c>
      <c r="N634" s="55">
        <v>3.71</v>
      </c>
      <c r="O634" s="55">
        <f t="shared" si="383"/>
        <v>3.71</v>
      </c>
      <c r="P634" s="55">
        <f t="shared" si="383"/>
        <v>3.71</v>
      </c>
      <c r="Q634" s="55">
        <f t="shared" si="383"/>
        <v>3.71</v>
      </c>
      <c r="R634" s="55">
        <v>3.71</v>
      </c>
      <c r="S634" s="55">
        <f t="shared" si="384"/>
        <v>3.71</v>
      </c>
      <c r="T634" s="55">
        <f t="shared" si="384"/>
        <v>3.71</v>
      </c>
      <c r="U634" s="55">
        <f t="shared" si="384"/>
        <v>3.71</v>
      </c>
      <c r="V634" s="55">
        <f t="shared" si="384"/>
        <v>3.71</v>
      </c>
      <c r="W634" s="55">
        <f t="shared" si="388"/>
        <v>3.71</v>
      </c>
      <c r="X634" s="55">
        <f t="shared" si="388"/>
        <v>3.71</v>
      </c>
      <c r="Y634" s="55">
        <f t="shared" si="388"/>
        <v>3.71</v>
      </c>
      <c r="Z634" s="147">
        <v>0.1</v>
      </c>
      <c r="AA634" s="147">
        <f t="shared" si="385"/>
        <v>0.1</v>
      </c>
      <c r="AB634" s="147">
        <f t="shared" si="385"/>
        <v>0.1</v>
      </c>
      <c r="AC634" s="147">
        <f t="shared" si="385"/>
        <v>0.1</v>
      </c>
      <c r="AD634" s="147">
        <f t="shared" si="386"/>
        <v>0.1</v>
      </c>
      <c r="AE634" s="147">
        <f t="shared" si="386"/>
        <v>0.1</v>
      </c>
      <c r="AF634" s="147">
        <f t="shared" si="386"/>
        <v>0.1</v>
      </c>
      <c r="AG634" s="147">
        <f t="shared" si="386"/>
        <v>0.1</v>
      </c>
      <c r="AH634" s="147">
        <f t="shared" si="311"/>
        <v>0.1</v>
      </c>
      <c r="AI634" s="147">
        <f t="shared" si="311"/>
        <v>0.1</v>
      </c>
      <c r="AJ634" s="147">
        <f t="shared" si="311"/>
        <v>0.1</v>
      </c>
      <c r="AK634" s="147">
        <f t="shared" ref="AK634:AK703" si="389">AJ634</f>
        <v>0.1</v>
      </c>
      <c r="AL634" s="420">
        <v>3360</v>
      </c>
      <c r="AM634" s="431">
        <f t="shared" si="310"/>
        <v>336</v>
      </c>
      <c r="AN634" s="385">
        <v>3360</v>
      </c>
      <c r="AO634" s="237">
        <f t="shared" si="309"/>
        <v>336</v>
      </c>
      <c r="AP634" s="96">
        <v>3360</v>
      </c>
      <c r="AQ634" s="431">
        <f t="shared" si="312"/>
        <v>336</v>
      </c>
      <c r="AR634" s="420">
        <v>0</v>
      </c>
      <c r="AS634" s="431">
        <f t="shared" si="313"/>
        <v>0</v>
      </c>
      <c r="AT634" s="385">
        <v>3360</v>
      </c>
      <c r="AU634" s="431">
        <f t="shared" si="314"/>
        <v>336</v>
      </c>
      <c r="AV634" s="386">
        <v>0</v>
      </c>
      <c r="AW634" s="431">
        <f t="shared" si="315"/>
        <v>0</v>
      </c>
      <c r="AX634" s="386">
        <v>0</v>
      </c>
      <c r="AY634" s="431">
        <f t="shared" si="316"/>
        <v>0</v>
      </c>
      <c r="AZ634" s="386">
        <v>0</v>
      </c>
      <c r="BA634" s="431">
        <f t="shared" si="317"/>
        <v>0</v>
      </c>
      <c r="BB634" s="385">
        <v>0</v>
      </c>
      <c r="BC634" s="431">
        <f t="shared" si="318"/>
        <v>0</v>
      </c>
      <c r="BD634" s="386">
        <v>0</v>
      </c>
      <c r="BE634" s="431">
        <f t="shared" si="319"/>
        <v>0</v>
      </c>
      <c r="BF634" s="386">
        <v>0</v>
      </c>
      <c r="BG634" s="431">
        <f t="shared" si="320"/>
        <v>0</v>
      </c>
      <c r="BH634" s="385">
        <v>0</v>
      </c>
      <c r="BI634" s="445">
        <f t="shared" si="321"/>
        <v>0</v>
      </c>
      <c r="BJ634" s="77" t="s">
        <v>1932</v>
      </c>
      <c r="BK634" s="306"/>
      <c r="BL634" s="599"/>
      <c r="BM634" s="306" t="str">
        <f t="shared" si="387"/>
        <v>P10275-001</v>
      </c>
    </row>
    <row r="635" spans="1:71" ht="14.25" customHeight="1">
      <c r="A635" s="493" t="s">
        <v>1623</v>
      </c>
      <c r="B635" s="130" t="s">
        <v>1422</v>
      </c>
      <c r="C635" s="544" t="s">
        <v>87</v>
      </c>
      <c r="D635" s="549" t="s">
        <v>161</v>
      </c>
      <c r="E635" s="550" t="s">
        <v>194</v>
      </c>
      <c r="F635" s="970"/>
      <c r="G635" s="214">
        <v>2024</v>
      </c>
      <c r="H635" s="176" t="s">
        <v>1911</v>
      </c>
      <c r="I635" s="176" t="s">
        <v>204</v>
      </c>
      <c r="J635" s="330" t="s">
        <v>196</v>
      </c>
      <c r="K635" s="176" t="s">
        <v>218</v>
      </c>
      <c r="L635" s="176" t="s">
        <v>1182</v>
      </c>
      <c r="M635" s="327" t="s">
        <v>1513</v>
      </c>
      <c r="N635" s="55">
        <v>2.13</v>
      </c>
      <c r="O635" s="55">
        <f t="shared" si="383"/>
        <v>2.13</v>
      </c>
      <c r="P635" s="55">
        <f t="shared" si="383"/>
        <v>2.13</v>
      </c>
      <c r="Q635" s="55">
        <f t="shared" si="383"/>
        <v>2.13</v>
      </c>
      <c r="R635" s="55">
        <v>2.13</v>
      </c>
      <c r="S635" s="55">
        <f t="shared" si="384"/>
        <v>2.13</v>
      </c>
      <c r="T635" s="55">
        <f t="shared" si="384"/>
        <v>2.13</v>
      </c>
      <c r="U635" s="55">
        <f t="shared" si="384"/>
        <v>2.13</v>
      </c>
      <c r="V635" s="55">
        <f t="shared" si="384"/>
        <v>2.13</v>
      </c>
      <c r="W635" s="55">
        <f t="shared" si="388"/>
        <v>2.13</v>
      </c>
      <c r="X635" s="55">
        <f t="shared" si="388"/>
        <v>2.13</v>
      </c>
      <c r="Y635" s="55">
        <f t="shared" si="388"/>
        <v>2.13</v>
      </c>
      <c r="Z635" s="147">
        <v>0.12</v>
      </c>
      <c r="AA635" s="147">
        <f t="shared" si="385"/>
        <v>0.12</v>
      </c>
      <c r="AB635" s="147">
        <f t="shared" si="385"/>
        <v>0.12</v>
      </c>
      <c r="AC635" s="147">
        <f t="shared" si="385"/>
        <v>0.12</v>
      </c>
      <c r="AD635" s="147">
        <f t="shared" si="386"/>
        <v>0.12</v>
      </c>
      <c r="AE635" s="147">
        <f t="shared" si="386"/>
        <v>0.12</v>
      </c>
      <c r="AF635" s="147">
        <f t="shared" si="386"/>
        <v>0.12</v>
      </c>
      <c r="AG635" s="147">
        <f t="shared" si="386"/>
        <v>0.12</v>
      </c>
      <c r="AH635" s="147">
        <f t="shared" si="311"/>
        <v>0.12</v>
      </c>
      <c r="AI635" s="147">
        <f t="shared" si="311"/>
        <v>0.12</v>
      </c>
      <c r="AJ635" s="147">
        <f t="shared" si="311"/>
        <v>0.12</v>
      </c>
      <c r="AK635" s="147">
        <f t="shared" si="389"/>
        <v>0.12</v>
      </c>
      <c r="AL635" s="420">
        <v>3360</v>
      </c>
      <c r="AM635" s="431">
        <f t="shared" si="310"/>
        <v>403.2</v>
      </c>
      <c r="AN635" s="385">
        <v>0</v>
      </c>
      <c r="AO635" s="237">
        <f t="shared" si="309"/>
        <v>0</v>
      </c>
      <c r="AP635" s="96">
        <v>0</v>
      </c>
      <c r="AQ635" s="431">
        <f t="shared" si="312"/>
        <v>0</v>
      </c>
      <c r="AR635" s="420">
        <v>0</v>
      </c>
      <c r="AS635" s="431">
        <f t="shared" si="313"/>
        <v>0</v>
      </c>
      <c r="AT635" s="385">
        <v>0</v>
      </c>
      <c r="AU635" s="431">
        <f t="shared" si="314"/>
        <v>0</v>
      </c>
      <c r="AV635" s="386">
        <v>0</v>
      </c>
      <c r="AW635" s="431">
        <f t="shared" si="315"/>
        <v>0</v>
      </c>
      <c r="AX635" s="386">
        <v>0</v>
      </c>
      <c r="AY635" s="431">
        <f t="shared" si="316"/>
        <v>0</v>
      </c>
      <c r="AZ635" s="386">
        <v>0</v>
      </c>
      <c r="BA635" s="431">
        <f t="shared" si="317"/>
        <v>0</v>
      </c>
      <c r="BB635" s="385">
        <v>0</v>
      </c>
      <c r="BC635" s="431">
        <f t="shared" si="318"/>
        <v>0</v>
      </c>
      <c r="BD635" s="386">
        <v>0</v>
      </c>
      <c r="BE635" s="431">
        <f t="shared" si="319"/>
        <v>0</v>
      </c>
      <c r="BF635" s="386">
        <v>0</v>
      </c>
      <c r="BG635" s="431">
        <f t="shared" si="320"/>
        <v>0</v>
      </c>
      <c r="BH635" s="385">
        <v>0</v>
      </c>
      <c r="BI635" s="445">
        <f t="shared" si="321"/>
        <v>0</v>
      </c>
      <c r="BJ635" s="77" t="s">
        <v>1933</v>
      </c>
      <c r="BK635" s="306"/>
      <c r="BL635" s="599"/>
      <c r="BM635" s="306" t="str">
        <f t="shared" si="387"/>
        <v>P10274-001</v>
      </c>
    </row>
    <row r="636" spans="1:71" ht="14.25" customHeight="1">
      <c r="A636" s="498" t="s">
        <v>1623</v>
      </c>
      <c r="B636" s="130" t="s">
        <v>1422</v>
      </c>
      <c r="C636" s="544" t="s">
        <v>87</v>
      </c>
      <c r="D636" s="549" t="s">
        <v>161</v>
      </c>
      <c r="E636" s="550" t="s">
        <v>194</v>
      </c>
      <c r="F636" s="970"/>
      <c r="G636" s="214">
        <v>2024</v>
      </c>
      <c r="H636" s="176" t="s">
        <v>1911</v>
      </c>
      <c r="I636" s="176" t="s">
        <v>174</v>
      </c>
      <c r="J636" s="330" t="s">
        <v>196</v>
      </c>
      <c r="K636" s="176" t="s">
        <v>221</v>
      </c>
      <c r="L636" s="176" t="s">
        <v>1221</v>
      </c>
      <c r="M636" s="327" t="s">
        <v>1461</v>
      </c>
      <c r="N636" s="55">
        <v>4.04</v>
      </c>
      <c r="O636" s="55">
        <f t="shared" si="383"/>
        <v>4.04</v>
      </c>
      <c r="P636" s="55">
        <f t="shared" si="383"/>
        <v>4.04</v>
      </c>
      <c r="Q636" s="55">
        <f t="shared" si="383"/>
        <v>4.04</v>
      </c>
      <c r="R636" s="244">
        <f>4.04+0.45</f>
        <v>4.49</v>
      </c>
      <c r="S636" s="55">
        <f t="shared" si="384"/>
        <v>4.49</v>
      </c>
      <c r="T636" s="55">
        <f t="shared" si="384"/>
        <v>4.49</v>
      </c>
      <c r="U636" s="55">
        <f t="shared" si="384"/>
        <v>4.49</v>
      </c>
      <c r="V636" s="55">
        <f t="shared" si="384"/>
        <v>4.49</v>
      </c>
      <c r="W636" s="55">
        <f t="shared" si="388"/>
        <v>4.49</v>
      </c>
      <c r="X636" s="55">
        <f t="shared" si="388"/>
        <v>4.49</v>
      </c>
      <c r="Y636" s="55">
        <f t="shared" si="388"/>
        <v>4.49</v>
      </c>
      <c r="Z636" s="147">
        <v>0.34</v>
      </c>
      <c r="AA636" s="147">
        <f t="shared" si="385"/>
        <v>0.34</v>
      </c>
      <c r="AB636" s="147">
        <f t="shared" si="385"/>
        <v>0.34</v>
      </c>
      <c r="AC636" s="147">
        <f t="shared" si="385"/>
        <v>0.34</v>
      </c>
      <c r="AD636" s="147">
        <f t="shared" si="386"/>
        <v>0.34</v>
      </c>
      <c r="AE636" s="147">
        <f t="shared" si="386"/>
        <v>0.34</v>
      </c>
      <c r="AF636" s="147">
        <f t="shared" si="386"/>
        <v>0.34</v>
      </c>
      <c r="AG636" s="147">
        <f t="shared" si="386"/>
        <v>0.34</v>
      </c>
      <c r="AH636" s="147">
        <f t="shared" si="311"/>
        <v>0.34</v>
      </c>
      <c r="AI636" s="147">
        <f t="shared" si="311"/>
        <v>0.34</v>
      </c>
      <c r="AJ636" s="147">
        <f t="shared" si="311"/>
        <v>0.34</v>
      </c>
      <c r="AK636" s="147">
        <f t="shared" si="389"/>
        <v>0.34</v>
      </c>
      <c r="AL636" s="420">
        <v>14040</v>
      </c>
      <c r="AM636" s="431">
        <f t="shared" si="310"/>
        <v>4773.6000000000004</v>
      </c>
      <c r="AN636" s="385">
        <v>3600</v>
      </c>
      <c r="AO636" s="237">
        <f t="shared" si="309"/>
        <v>1224</v>
      </c>
      <c r="AP636" s="96">
        <v>6084</v>
      </c>
      <c r="AQ636" s="431">
        <f t="shared" si="312"/>
        <v>2068.56</v>
      </c>
      <c r="AR636" s="420">
        <v>0</v>
      </c>
      <c r="AS636" s="431">
        <f t="shared" si="313"/>
        <v>0</v>
      </c>
      <c r="AT636" s="385">
        <v>780</v>
      </c>
      <c r="AU636" s="431">
        <f t="shared" si="314"/>
        <v>265.20000000000005</v>
      </c>
      <c r="AV636" s="386">
        <v>37812</v>
      </c>
      <c r="AW636" s="431">
        <f t="shared" si="315"/>
        <v>12856.080000000002</v>
      </c>
      <c r="AX636" s="386">
        <v>40721</v>
      </c>
      <c r="AY636" s="431">
        <f t="shared" si="316"/>
        <v>13845.140000000001</v>
      </c>
      <c r="AZ636" s="386">
        <v>46538</v>
      </c>
      <c r="BA636" s="431">
        <f t="shared" si="317"/>
        <v>15822.920000000002</v>
      </c>
      <c r="BB636" s="385">
        <v>37812</v>
      </c>
      <c r="BC636" s="431">
        <f t="shared" si="318"/>
        <v>12856.080000000002</v>
      </c>
      <c r="BD636" s="386">
        <v>40721</v>
      </c>
      <c r="BE636" s="431">
        <f t="shared" si="319"/>
        <v>13845.140000000001</v>
      </c>
      <c r="BF636" s="386">
        <v>46538</v>
      </c>
      <c r="BG636" s="431">
        <f t="shared" si="320"/>
        <v>15822.920000000002</v>
      </c>
      <c r="BH636" s="385">
        <v>37812</v>
      </c>
      <c r="BI636" s="445">
        <f t="shared" si="321"/>
        <v>12856.080000000002</v>
      </c>
      <c r="BJ636" s="77" t="s">
        <v>1938</v>
      </c>
      <c r="BK636" s="306"/>
      <c r="BL636" s="599"/>
      <c r="BM636" s="306" t="str">
        <f t="shared" si="387"/>
        <v>P10202-xx1</v>
      </c>
    </row>
    <row r="637" spans="1:71" ht="14.25" customHeight="1">
      <c r="A637" s="493" t="s">
        <v>1623</v>
      </c>
      <c r="B637" s="130" t="s">
        <v>1422</v>
      </c>
      <c r="C637" s="544" t="s">
        <v>87</v>
      </c>
      <c r="D637" s="549" t="s">
        <v>161</v>
      </c>
      <c r="E637" s="550" t="s">
        <v>194</v>
      </c>
      <c r="F637" s="970"/>
      <c r="G637" s="214">
        <v>2024</v>
      </c>
      <c r="H637" s="176" t="s">
        <v>1911</v>
      </c>
      <c r="I637" s="176" t="s">
        <v>174</v>
      </c>
      <c r="J637" s="330" t="s">
        <v>196</v>
      </c>
      <c r="K637" s="176" t="s">
        <v>218</v>
      </c>
      <c r="L637" s="176" t="s">
        <v>1221</v>
      </c>
      <c r="M637" s="327" t="s">
        <v>1461</v>
      </c>
      <c r="N637" s="55">
        <v>3.68</v>
      </c>
      <c r="O637" s="55">
        <f t="shared" si="383"/>
        <v>3.68</v>
      </c>
      <c r="P637" s="55">
        <f t="shared" si="383"/>
        <v>3.68</v>
      </c>
      <c r="Q637" s="55">
        <f t="shared" si="383"/>
        <v>3.68</v>
      </c>
      <c r="R637" s="244">
        <f>3.68+0.45</f>
        <v>4.13</v>
      </c>
      <c r="S637" s="55">
        <f t="shared" si="384"/>
        <v>4.13</v>
      </c>
      <c r="T637" s="55">
        <f t="shared" si="384"/>
        <v>4.13</v>
      </c>
      <c r="U637" s="55">
        <f t="shared" si="384"/>
        <v>4.13</v>
      </c>
      <c r="V637" s="55">
        <f t="shared" si="384"/>
        <v>4.13</v>
      </c>
      <c r="W637" s="55">
        <f t="shared" si="388"/>
        <v>4.13</v>
      </c>
      <c r="X637" s="55">
        <f t="shared" si="388"/>
        <v>4.13</v>
      </c>
      <c r="Y637" s="55">
        <f t="shared" si="388"/>
        <v>4.13</v>
      </c>
      <c r="Z637" s="147">
        <v>0.3</v>
      </c>
      <c r="AA637" s="147">
        <f t="shared" si="385"/>
        <v>0.3</v>
      </c>
      <c r="AB637" s="147">
        <f t="shared" si="385"/>
        <v>0.3</v>
      </c>
      <c r="AC637" s="147">
        <f t="shared" si="385"/>
        <v>0.3</v>
      </c>
      <c r="AD637" s="147">
        <f t="shared" si="386"/>
        <v>0.3</v>
      </c>
      <c r="AE637" s="147">
        <f t="shared" si="386"/>
        <v>0.3</v>
      </c>
      <c r="AF637" s="147">
        <f t="shared" si="386"/>
        <v>0.3</v>
      </c>
      <c r="AG637" s="147">
        <f t="shared" si="386"/>
        <v>0.3</v>
      </c>
      <c r="AH637" s="147">
        <f t="shared" si="311"/>
        <v>0.3</v>
      </c>
      <c r="AI637" s="147">
        <f t="shared" si="311"/>
        <v>0.3</v>
      </c>
      <c r="AJ637" s="147">
        <f t="shared" si="311"/>
        <v>0.3</v>
      </c>
      <c r="AK637" s="147">
        <f t="shared" si="389"/>
        <v>0.3</v>
      </c>
      <c r="AL637" s="420">
        <v>11531</v>
      </c>
      <c r="AM637" s="431">
        <f t="shared" si="310"/>
        <v>3459.2999999999997</v>
      </c>
      <c r="AN637" s="385">
        <v>6120</v>
      </c>
      <c r="AO637" s="237">
        <f t="shared" si="309"/>
        <v>1836</v>
      </c>
      <c r="AP637" s="96">
        <v>7920</v>
      </c>
      <c r="AQ637" s="431">
        <f t="shared" si="312"/>
        <v>2376</v>
      </c>
      <c r="AR637" s="420">
        <v>1440</v>
      </c>
      <c r="AS637" s="431">
        <f t="shared" si="313"/>
        <v>432</v>
      </c>
      <c r="AT637" s="385">
        <v>2889</v>
      </c>
      <c r="AU637" s="431">
        <f t="shared" si="314"/>
        <v>866.69999999999993</v>
      </c>
      <c r="AV637" s="386">
        <v>32922</v>
      </c>
      <c r="AW637" s="431">
        <f t="shared" si="315"/>
        <v>9876.6</v>
      </c>
      <c r="AX637" s="386">
        <v>35454</v>
      </c>
      <c r="AY637" s="431">
        <f t="shared" si="316"/>
        <v>10636.199999999999</v>
      </c>
      <c r="AZ637" s="386">
        <v>40519</v>
      </c>
      <c r="BA637" s="431">
        <f t="shared" si="317"/>
        <v>12155.699999999999</v>
      </c>
      <c r="BB637" s="385">
        <v>32922</v>
      </c>
      <c r="BC637" s="431">
        <f t="shared" si="318"/>
        <v>9876.6</v>
      </c>
      <c r="BD637" s="386">
        <v>35454</v>
      </c>
      <c r="BE637" s="431">
        <f t="shared" si="319"/>
        <v>10636.199999999999</v>
      </c>
      <c r="BF637" s="386">
        <v>40519</v>
      </c>
      <c r="BG637" s="431">
        <f t="shared" si="320"/>
        <v>12155.699999999999</v>
      </c>
      <c r="BH637" s="385">
        <v>32922</v>
      </c>
      <c r="BI637" s="445">
        <f t="shared" si="321"/>
        <v>9876.6</v>
      </c>
      <c r="BJ637" s="77" t="s">
        <v>1939</v>
      </c>
      <c r="BK637" s="306"/>
      <c r="BL637" s="599"/>
      <c r="BM637" s="306" t="str">
        <f t="shared" si="387"/>
        <v>P10201-xx1</v>
      </c>
    </row>
    <row r="638" spans="1:71" ht="14.25" customHeight="1">
      <c r="A638" s="498" t="s">
        <v>1623</v>
      </c>
      <c r="B638" s="130" t="s">
        <v>1422</v>
      </c>
      <c r="C638" s="544" t="s">
        <v>87</v>
      </c>
      <c r="D638" s="549" t="s">
        <v>161</v>
      </c>
      <c r="E638" s="550" t="s">
        <v>194</v>
      </c>
      <c r="F638" s="970"/>
      <c r="G638" s="214">
        <v>2024</v>
      </c>
      <c r="H638" s="176" t="s">
        <v>1911</v>
      </c>
      <c r="I638" s="176" t="s">
        <v>174</v>
      </c>
      <c r="J638" s="330" t="s">
        <v>196</v>
      </c>
      <c r="K638" s="176" t="s">
        <v>218</v>
      </c>
      <c r="L638" s="176" t="s">
        <v>1509</v>
      </c>
      <c r="M638" s="327" t="s">
        <v>1510</v>
      </c>
      <c r="N638" s="55">
        <v>3.58</v>
      </c>
      <c r="O638" s="55">
        <f t="shared" si="383"/>
        <v>3.58</v>
      </c>
      <c r="P638" s="55">
        <f t="shared" si="383"/>
        <v>3.58</v>
      </c>
      <c r="Q638" s="904">
        <v>3.49</v>
      </c>
      <c r="R638" s="939">
        <f>3.49+0.45</f>
        <v>3.9400000000000004</v>
      </c>
      <c r="S638" s="904">
        <f t="shared" si="384"/>
        <v>3.9400000000000004</v>
      </c>
      <c r="T638" s="904">
        <f t="shared" si="384"/>
        <v>3.9400000000000004</v>
      </c>
      <c r="U638" s="904">
        <f t="shared" si="384"/>
        <v>3.9400000000000004</v>
      </c>
      <c r="V638" s="904">
        <f t="shared" si="384"/>
        <v>3.9400000000000004</v>
      </c>
      <c r="W638" s="904">
        <f t="shared" si="388"/>
        <v>3.9400000000000004</v>
      </c>
      <c r="X638" s="904">
        <f t="shared" si="388"/>
        <v>3.9400000000000004</v>
      </c>
      <c r="Y638" s="904">
        <f t="shared" si="388"/>
        <v>3.9400000000000004</v>
      </c>
      <c r="Z638" s="147">
        <v>0.68</v>
      </c>
      <c r="AA638" s="147">
        <f t="shared" si="385"/>
        <v>0.68</v>
      </c>
      <c r="AB638" s="147">
        <f t="shared" si="385"/>
        <v>0.68</v>
      </c>
      <c r="AC638" s="905">
        <v>0.5900000000000003</v>
      </c>
      <c r="AD638" s="905">
        <f t="shared" si="386"/>
        <v>0.5900000000000003</v>
      </c>
      <c r="AE638" s="905">
        <f t="shared" si="386"/>
        <v>0.5900000000000003</v>
      </c>
      <c r="AF638" s="905">
        <f t="shared" si="386"/>
        <v>0.5900000000000003</v>
      </c>
      <c r="AG638" s="905">
        <f t="shared" si="386"/>
        <v>0.5900000000000003</v>
      </c>
      <c r="AH638" s="905">
        <f t="shared" si="311"/>
        <v>0.5900000000000003</v>
      </c>
      <c r="AI638" s="905">
        <f t="shared" si="311"/>
        <v>0.5900000000000003</v>
      </c>
      <c r="AJ638" s="905">
        <f t="shared" si="311"/>
        <v>0.5900000000000003</v>
      </c>
      <c r="AK638" s="905">
        <f t="shared" si="389"/>
        <v>0.5900000000000003</v>
      </c>
      <c r="AL638" s="420">
        <v>2400</v>
      </c>
      <c r="AM638" s="431">
        <f t="shared" si="310"/>
        <v>1632.0000000000002</v>
      </c>
      <c r="AN638" s="385">
        <v>1440</v>
      </c>
      <c r="AO638" s="237">
        <f t="shared" si="309"/>
        <v>979.2</v>
      </c>
      <c r="AP638" s="96">
        <v>0</v>
      </c>
      <c r="AQ638" s="431">
        <f t="shared" si="312"/>
        <v>0</v>
      </c>
      <c r="AR638" s="420">
        <v>0</v>
      </c>
      <c r="AS638" s="431">
        <f t="shared" si="313"/>
        <v>0</v>
      </c>
      <c r="AT638" s="385">
        <v>1296</v>
      </c>
      <c r="AU638" s="431">
        <f t="shared" si="314"/>
        <v>764.64000000000044</v>
      </c>
      <c r="AV638" s="386">
        <v>33595</v>
      </c>
      <c r="AW638" s="431">
        <f t="shared" si="315"/>
        <v>19821.05000000001</v>
      </c>
      <c r="AX638" s="386">
        <v>36180</v>
      </c>
      <c r="AY638" s="431">
        <f t="shared" si="316"/>
        <v>21346.200000000012</v>
      </c>
      <c r="AZ638" s="386">
        <v>41348</v>
      </c>
      <c r="BA638" s="431">
        <f t="shared" si="317"/>
        <v>24395.320000000014</v>
      </c>
      <c r="BB638" s="385">
        <v>33595</v>
      </c>
      <c r="BC638" s="431">
        <f t="shared" si="318"/>
        <v>19821.05000000001</v>
      </c>
      <c r="BD638" s="386">
        <v>20000</v>
      </c>
      <c r="BE638" s="431">
        <f t="shared" si="319"/>
        <v>11800.000000000005</v>
      </c>
      <c r="BF638" s="386">
        <v>30000</v>
      </c>
      <c r="BG638" s="431">
        <f t="shared" si="320"/>
        <v>17700.000000000007</v>
      </c>
      <c r="BH638" s="385">
        <v>25000</v>
      </c>
      <c r="BI638" s="445">
        <f t="shared" si="321"/>
        <v>14750.000000000007</v>
      </c>
      <c r="BJ638" s="77" t="s">
        <v>1940</v>
      </c>
      <c r="BK638" s="306"/>
      <c r="BL638" s="599"/>
      <c r="BM638" s="306" t="str">
        <f t="shared" si="387"/>
        <v>P10197-xx1</v>
      </c>
    </row>
    <row r="639" spans="1:71" ht="14.25" customHeight="1">
      <c r="A639" s="839" t="s">
        <v>1623</v>
      </c>
      <c r="B639" s="840" t="s">
        <v>1422</v>
      </c>
      <c r="C639" s="841" t="s">
        <v>87</v>
      </c>
      <c r="D639" s="842" t="s">
        <v>161</v>
      </c>
      <c r="E639" s="497" t="s">
        <v>194</v>
      </c>
      <c r="F639" s="970"/>
      <c r="G639" s="843">
        <v>2024</v>
      </c>
      <c r="H639" s="176" t="s">
        <v>1911</v>
      </c>
      <c r="I639" s="176" t="s">
        <v>174</v>
      </c>
      <c r="J639" s="330" t="s">
        <v>196</v>
      </c>
      <c r="K639" s="176" t="s">
        <v>218</v>
      </c>
      <c r="L639" s="176" t="s">
        <v>1845</v>
      </c>
      <c r="M639" s="327" t="s">
        <v>1935</v>
      </c>
      <c r="N639" s="55">
        <v>3.93</v>
      </c>
      <c r="O639" s="55">
        <f t="shared" ref="O639:V641" si="390">N639</f>
        <v>3.93</v>
      </c>
      <c r="P639" s="55">
        <f t="shared" si="390"/>
        <v>3.93</v>
      </c>
      <c r="Q639" s="904">
        <v>3.8400000000000003</v>
      </c>
      <c r="R639" s="939">
        <f>3.84+0.45</f>
        <v>4.29</v>
      </c>
      <c r="S639" s="904">
        <f t="shared" si="390"/>
        <v>4.29</v>
      </c>
      <c r="T639" s="904">
        <f t="shared" si="390"/>
        <v>4.29</v>
      </c>
      <c r="U639" s="904">
        <f t="shared" si="390"/>
        <v>4.29</v>
      </c>
      <c r="V639" s="904">
        <f t="shared" si="390"/>
        <v>4.29</v>
      </c>
      <c r="W639" s="904">
        <f t="shared" ref="W639:W641" si="391">V639</f>
        <v>4.29</v>
      </c>
      <c r="X639" s="904">
        <f t="shared" ref="X639:X641" si="392">W639</f>
        <v>4.29</v>
      </c>
      <c r="Y639" s="904">
        <f t="shared" ref="Y639:Y641" si="393">X639</f>
        <v>4.29</v>
      </c>
      <c r="Z639" s="147">
        <v>0.68</v>
      </c>
      <c r="AA639" s="147">
        <f t="shared" ref="AA639:AA641" si="394">Z639</f>
        <v>0.68</v>
      </c>
      <c r="AB639" s="147">
        <f t="shared" ref="AB639:AB641" si="395">AA639</f>
        <v>0.68</v>
      </c>
      <c r="AC639" s="905">
        <v>0.5900000000000003</v>
      </c>
      <c r="AD639" s="905">
        <f t="shared" ref="AD639:AD641" si="396">AC639</f>
        <v>0.5900000000000003</v>
      </c>
      <c r="AE639" s="905">
        <f t="shared" ref="AE639:AE641" si="397">AD639</f>
        <v>0.5900000000000003</v>
      </c>
      <c r="AF639" s="905">
        <f t="shared" ref="AF639:AF641" si="398">AE639</f>
        <v>0.5900000000000003</v>
      </c>
      <c r="AG639" s="905">
        <f t="shared" ref="AG639:AG641" si="399">AF639</f>
        <v>0.5900000000000003</v>
      </c>
      <c r="AH639" s="905">
        <f t="shared" ref="AH639:AH641" si="400">AG639</f>
        <v>0.5900000000000003</v>
      </c>
      <c r="AI639" s="905">
        <f t="shared" ref="AI639:AI641" si="401">AH639</f>
        <v>0.5900000000000003</v>
      </c>
      <c r="AJ639" s="905">
        <f t="shared" ref="AJ639:AJ641" si="402">AI639</f>
        <v>0.5900000000000003</v>
      </c>
      <c r="AK639" s="905">
        <f t="shared" ref="AK639:AK641" si="403">AJ639</f>
        <v>0.5900000000000003</v>
      </c>
      <c r="AL639" s="849">
        <v>5760</v>
      </c>
      <c r="AM639" s="850">
        <f t="shared" ref="AM639:AM641" si="404">Z639*AL639</f>
        <v>3916.8</v>
      </c>
      <c r="AN639" s="851">
        <v>6480</v>
      </c>
      <c r="AO639" s="852">
        <f t="shared" ref="AO639:AO641" si="405">AN639*AA639</f>
        <v>4406.4000000000005</v>
      </c>
      <c r="AP639" s="853">
        <v>0</v>
      </c>
      <c r="AQ639" s="850">
        <f t="shared" ref="AQ639:AQ641" si="406">AP639*AB639</f>
        <v>0</v>
      </c>
      <c r="AR639" s="849">
        <v>0</v>
      </c>
      <c r="AS639" s="850">
        <f t="shared" ref="AS639:AS641" si="407">AR639*AC639</f>
        <v>0</v>
      </c>
      <c r="AT639" s="851">
        <v>0</v>
      </c>
      <c r="AU639" s="850">
        <f t="shared" ref="AU639:AU641" si="408">AT639*AD639</f>
        <v>0</v>
      </c>
      <c r="AV639" s="854">
        <v>0</v>
      </c>
      <c r="AW639" s="850">
        <f t="shared" ref="AW639:AW641" si="409">AV639*AE639</f>
        <v>0</v>
      </c>
      <c r="AX639" s="854">
        <v>0</v>
      </c>
      <c r="AY639" s="850">
        <f t="shared" ref="AY639:AY641" si="410">AX639*AF639</f>
        <v>0</v>
      </c>
      <c r="AZ639" s="854">
        <v>0</v>
      </c>
      <c r="BA639" s="850">
        <f t="shared" ref="BA639:BA641" si="411">AZ639*AG639</f>
        <v>0</v>
      </c>
      <c r="BB639" s="851">
        <v>0</v>
      </c>
      <c r="BC639" s="850">
        <f t="shared" ref="BC639:BC641" si="412">BB639*AH639</f>
        <v>0</v>
      </c>
      <c r="BD639" s="854">
        <v>0</v>
      </c>
      <c r="BE639" s="850">
        <f t="shared" ref="BE639:BE641" si="413">BD639*AI639</f>
        <v>0</v>
      </c>
      <c r="BF639" s="854">
        <v>0</v>
      </c>
      <c r="BG639" s="850">
        <f t="shared" ref="BG639:BG641" si="414">BF639*AJ639</f>
        <v>0</v>
      </c>
      <c r="BH639" s="851">
        <v>0</v>
      </c>
      <c r="BI639" s="855">
        <f t="shared" ref="BI639:BI641" si="415">BH639*AK639</f>
        <v>0</v>
      </c>
      <c r="BJ639" s="77" t="s">
        <v>1940</v>
      </c>
      <c r="BK639" s="306"/>
      <c r="BL639" s="599"/>
      <c r="BM639" s="306" t="str">
        <f t="shared" ref="BM639:BM641" si="416">BJ639</f>
        <v>P10197-xx1</v>
      </c>
    </row>
    <row r="640" spans="1:71" ht="14.25" customHeight="1">
      <c r="A640" s="839"/>
      <c r="B640" s="840"/>
      <c r="C640" s="841"/>
      <c r="D640" s="842"/>
      <c r="E640" s="497"/>
      <c r="F640" s="970"/>
      <c r="G640" s="843">
        <v>2024</v>
      </c>
      <c r="H640" s="176" t="s">
        <v>1911</v>
      </c>
      <c r="I640" s="176" t="s">
        <v>174</v>
      </c>
      <c r="J640" s="330" t="s">
        <v>196</v>
      </c>
      <c r="K640" s="176" t="s">
        <v>218</v>
      </c>
      <c r="L640" s="176" t="s">
        <v>1845</v>
      </c>
      <c r="M640" s="327" t="s">
        <v>1513</v>
      </c>
      <c r="N640" s="55">
        <v>0</v>
      </c>
      <c r="O640" s="55">
        <v>0</v>
      </c>
      <c r="P640" s="55">
        <v>3.77</v>
      </c>
      <c r="Q640" s="904">
        <v>3.77</v>
      </c>
      <c r="R640" s="939">
        <v>4.22</v>
      </c>
      <c r="S640" s="904">
        <f t="shared" ref="S640:Y640" si="417">R640</f>
        <v>4.22</v>
      </c>
      <c r="T640" s="904">
        <f t="shared" si="417"/>
        <v>4.22</v>
      </c>
      <c r="U640" s="904">
        <f t="shared" si="417"/>
        <v>4.22</v>
      </c>
      <c r="V640" s="904">
        <f t="shared" si="417"/>
        <v>4.22</v>
      </c>
      <c r="W640" s="904">
        <f t="shared" si="417"/>
        <v>4.22</v>
      </c>
      <c r="X640" s="904">
        <f t="shared" si="417"/>
        <v>4.22</v>
      </c>
      <c r="Y640" s="904">
        <f t="shared" si="417"/>
        <v>4.22</v>
      </c>
      <c r="Z640" s="147">
        <v>0</v>
      </c>
      <c r="AA640" s="147">
        <v>0</v>
      </c>
      <c r="AB640" s="147">
        <v>0.68</v>
      </c>
      <c r="AC640" s="905">
        <f>AB640</f>
        <v>0.68</v>
      </c>
      <c r="AD640" s="905">
        <f t="shared" si="396"/>
        <v>0.68</v>
      </c>
      <c r="AE640" s="905">
        <f t="shared" si="397"/>
        <v>0.68</v>
      </c>
      <c r="AF640" s="905">
        <f t="shared" si="398"/>
        <v>0.68</v>
      </c>
      <c r="AG640" s="905">
        <f t="shared" si="399"/>
        <v>0.68</v>
      </c>
      <c r="AH640" s="905">
        <f t="shared" si="400"/>
        <v>0.68</v>
      </c>
      <c r="AI640" s="905">
        <f t="shared" si="401"/>
        <v>0.68</v>
      </c>
      <c r="AJ640" s="905">
        <f t="shared" si="402"/>
        <v>0.68</v>
      </c>
      <c r="AK640" s="905">
        <f t="shared" si="403"/>
        <v>0.68</v>
      </c>
      <c r="AL640" s="849">
        <v>0</v>
      </c>
      <c r="AM640" s="850">
        <f t="shared" si="404"/>
        <v>0</v>
      </c>
      <c r="AN640" s="851">
        <v>0</v>
      </c>
      <c r="AO640" s="852">
        <f t="shared" si="405"/>
        <v>0</v>
      </c>
      <c r="AP640" s="853">
        <v>0</v>
      </c>
      <c r="AQ640" s="850">
        <f t="shared" si="406"/>
        <v>0</v>
      </c>
      <c r="AR640" s="849">
        <v>0</v>
      </c>
      <c r="AS640" s="850">
        <f t="shared" si="407"/>
        <v>0</v>
      </c>
      <c r="AT640" s="851">
        <v>0</v>
      </c>
      <c r="AU640" s="850">
        <f t="shared" si="408"/>
        <v>0</v>
      </c>
      <c r="AV640" s="854">
        <v>0</v>
      </c>
      <c r="AW640" s="850">
        <f t="shared" si="409"/>
        <v>0</v>
      </c>
      <c r="AX640" s="854">
        <v>0</v>
      </c>
      <c r="AY640" s="850">
        <f t="shared" si="410"/>
        <v>0</v>
      </c>
      <c r="AZ640" s="854">
        <v>0</v>
      </c>
      <c r="BA640" s="850">
        <f t="shared" si="411"/>
        <v>0</v>
      </c>
      <c r="BB640" s="851">
        <v>0</v>
      </c>
      <c r="BC640" s="850">
        <f t="shared" si="412"/>
        <v>0</v>
      </c>
      <c r="BD640" s="854">
        <v>0</v>
      </c>
      <c r="BE640" s="850">
        <f t="shared" si="413"/>
        <v>0</v>
      </c>
      <c r="BF640" s="854">
        <v>0</v>
      </c>
      <c r="BG640" s="850">
        <f t="shared" si="414"/>
        <v>0</v>
      </c>
      <c r="BH640" s="851">
        <v>0</v>
      </c>
      <c r="BI640" s="855">
        <f t="shared" si="415"/>
        <v>0</v>
      </c>
      <c r="BJ640" s="77" t="s">
        <v>1940</v>
      </c>
      <c r="BK640" s="306"/>
      <c r="BL640" s="599"/>
      <c r="BM640" s="306"/>
    </row>
    <row r="641" spans="1:65" ht="14.25" customHeight="1">
      <c r="A641" s="839" t="s">
        <v>1623</v>
      </c>
      <c r="B641" s="840" t="s">
        <v>1422</v>
      </c>
      <c r="C641" s="841" t="s">
        <v>87</v>
      </c>
      <c r="D641" s="842" t="s">
        <v>161</v>
      </c>
      <c r="E641" s="497" t="s">
        <v>194</v>
      </c>
      <c r="F641" s="970"/>
      <c r="G641" s="843">
        <v>2024</v>
      </c>
      <c r="H641" s="176" t="s">
        <v>1911</v>
      </c>
      <c r="I641" s="176" t="s">
        <v>174</v>
      </c>
      <c r="J641" s="330" t="s">
        <v>196</v>
      </c>
      <c r="K641" s="176" t="s">
        <v>218</v>
      </c>
      <c r="L641" s="176" t="s">
        <v>1509</v>
      </c>
      <c r="M641" s="327" t="s">
        <v>1941</v>
      </c>
      <c r="N641" s="55">
        <v>3.58</v>
      </c>
      <c r="O641" s="55">
        <f t="shared" si="390"/>
        <v>3.58</v>
      </c>
      <c r="P641" s="55">
        <f t="shared" si="390"/>
        <v>3.58</v>
      </c>
      <c r="Q641" s="904">
        <v>3.49</v>
      </c>
      <c r="R641" s="939">
        <f>3.49+0.45</f>
        <v>3.9400000000000004</v>
      </c>
      <c r="S641" s="904">
        <f t="shared" si="390"/>
        <v>3.9400000000000004</v>
      </c>
      <c r="T641" s="904">
        <f t="shared" si="390"/>
        <v>3.9400000000000004</v>
      </c>
      <c r="U641" s="904">
        <f t="shared" si="390"/>
        <v>3.9400000000000004</v>
      </c>
      <c r="V641" s="904">
        <f t="shared" si="390"/>
        <v>3.9400000000000004</v>
      </c>
      <c r="W641" s="904">
        <f t="shared" si="391"/>
        <v>3.9400000000000004</v>
      </c>
      <c r="X641" s="904">
        <f t="shared" si="392"/>
        <v>3.9400000000000004</v>
      </c>
      <c r="Y641" s="904">
        <f t="shared" si="393"/>
        <v>3.9400000000000004</v>
      </c>
      <c r="Z641" s="147">
        <v>0.68</v>
      </c>
      <c r="AA641" s="147">
        <f t="shared" si="394"/>
        <v>0.68</v>
      </c>
      <c r="AB641" s="147">
        <f t="shared" si="395"/>
        <v>0.68</v>
      </c>
      <c r="AC641" s="905">
        <v>0.5900000000000003</v>
      </c>
      <c r="AD641" s="905">
        <f t="shared" si="396"/>
        <v>0.5900000000000003</v>
      </c>
      <c r="AE641" s="905">
        <f t="shared" si="397"/>
        <v>0.5900000000000003</v>
      </c>
      <c r="AF641" s="905">
        <f t="shared" si="398"/>
        <v>0.5900000000000003</v>
      </c>
      <c r="AG641" s="905">
        <f t="shared" si="399"/>
        <v>0.5900000000000003</v>
      </c>
      <c r="AH641" s="905">
        <f t="shared" si="400"/>
        <v>0.5900000000000003</v>
      </c>
      <c r="AI641" s="905">
        <f t="shared" si="401"/>
        <v>0.5900000000000003</v>
      </c>
      <c r="AJ641" s="905">
        <f t="shared" si="402"/>
        <v>0.5900000000000003</v>
      </c>
      <c r="AK641" s="905">
        <f t="shared" si="403"/>
        <v>0.5900000000000003</v>
      </c>
      <c r="AL641" s="849">
        <v>5508</v>
      </c>
      <c r="AM641" s="850">
        <f t="shared" si="404"/>
        <v>3745.44</v>
      </c>
      <c r="AN641" s="851">
        <v>0</v>
      </c>
      <c r="AO641" s="852">
        <f t="shared" si="405"/>
        <v>0</v>
      </c>
      <c r="AP641" s="96">
        <v>5304</v>
      </c>
      <c r="AQ641" s="850">
        <f t="shared" si="406"/>
        <v>3606.7200000000003</v>
      </c>
      <c r="AR641" s="849">
        <v>0</v>
      </c>
      <c r="AS641" s="850">
        <f t="shared" si="407"/>
        <v>0</v>
      </c>
      <c r="AT641" s="851">
        <v>16464</v>
      </c>
      <c r="AU641" s="850">
        <f t="shared" si="408"/>
        <v>9713.7600000000057</v>
      </c>
      <c r="AV641" s="854">
        <v>0</v>
      </c>
      <c r="AW641" s="850">
        <f t="shared" si="409"/>
        <v>0</v>
      </c>
      <c r="AX641" s="854">
        <v>0</v>
      </c>
      <c r="AY641" s="850">
        <f t="shared" si="410"/>
        <v>0</v>
      </c>
      <c r="AZ641" s="854">
        <v>0</v>
      </c>
      <c r="BA641" s="850">
        <f t="shared" si="411"/>
        <v>0</v>
      </c>
      <c r="BB641" s="851">
        <v>0</v>
      </c>
      <c r="BC641" s="850">
        <f t="shared" si="412"/>
        <v>0</v>
      </c>
      <c r="BD641" s="854">
        <v>0</v>
      </c>
      <c r="BE641" s="850">
        <f t="shared" si="413"/>
        <v>0</v>
      </c>
      <c r="BF641" s="854">
        <v>0</v>
      </c>
      <c r="BG641" s="850">
        <f t="shared" si="414"/>
        <v>0</v>
      </c>
      <c r="BH641" s="851">
        <v>0</v>
      </c>
      <c r="BI641" s="855">
        <f t="shared" si="415"/>
        <v>0</v>
      </c>
      <c r="BJ641" s="77" t="s">
        <v>1940</v>
      </c>
      <c r="BK641" s="306"/>
      <c r="BL641" s="599"/>
      <c r="BM641" s="306" t="str">
        <f t="shared" si="416"/>
        <v>P10197-xx1</v>
      </c>
    </row>
    <row r="642" spans="1:65" ht="14.25" customHeight="1">
      <c r="A642" s="493" t="s">
        <v>1623</v>
      </c>
      <c r="B642" s="130" t="s">
        <v>1422</v>
      </c>
      <c r="C642" s="544" t="s">
        <v>87</v>
      </c>
      <c r="D642" s="549" t="s">
        <v>161</v>
      </c>
      <c r="E642" s="550" t="s">
        <v>194</v>
      </c>
      <c r="F642" s="970"/>
      <c r="G642" s="214">
        <v>2024</v>
      </c>
      <c r="H642" s="176" t="s">
        <v>1911</v>
      </c>
      <c r="I642" s="176" t="s">
        <v>174</v>
      </c>
      <c r="J642" s="330" t="s">
        <v>196</v>
      </c>
      <c r="K642" s="176" t="s">
        <v>218</v>
      </c>
      <c r="L642" s="176" t="s">
        <v>1221</v>
      </c>
      <c r="M642" s="327" t="s">
        <v>1461</v>
      </c>
      <c r="N642" s="55">
        <v>3.58</v>
      </c>
      <c r="O642" s="55">
        <f t="shared" si="383"/>
        <v>3.58</v>
      </c>
      <c r="P642" s="55">
        <f t="shared" si="383"/>
        <v>3.58</v>
      </c>
      <c r="Q642" s="904">
        <v>3.49</v>
      </c>
      <c r="R642" s="939">
        <f>3.49+0.45</f>
        <v>3.9400000000000004</v>
      </c>
      <c r="S642" s="904">
        <f t="shared" si="384"/>
        <v>3.9400000000000004</v>
      </c>
      <c r="T642" s="904">
        <f t="shared" si="384"/>
        <v>3.9400000000000004</v>
      </c>
      <c r="U642" s="904">
        <f t="shared" si="384"/>
        <v>3.9400000000000004</v>
      </c>
      <c r="V642" s="904">
        <f t="shared" si="384"/>
        <v>3.9400000000000004</v>
      </c>
      <c r="W642" s="904">
        <f t="shared" si="388"/>
        <v>3.9400000000000004</v>
      </c>
      <c r="X642" s="904">
        <f t="shared" si="388"/>
        <v>3.9400000000000004</v>
      </c>
      <c r="Y642" s="904">
        <f t="shared" si="388"/>
        <v>3.9400000000000004</v>
      </c>
      <c r="Z642" s="147">
        <v>0.68</v>
      </c>
      <c r="AA642" s="147">
        <f t="shared" si="385"/>
        <v>0.68</v>
      </c>
      <c r="AB642" s="147">
        <f t="shared" si="385"/>
        <v>0.68</v>
      </c>
      <c r="AC642" s="905">
        <v>0.5900000000000003</v>
      </c>
      <c r="AD642" s="905">
        <f t="shared" si="386"/>
        <v>0.5900000000000003</v>
      </c>
      <c r="AE642" s="905">
        <f t="shared" si="386"/>
        <v>0.5900000000000003</v>
      </c>
      <c r="AF642" s="905">
        <f t="shared" si="386"/>
        <v>0.5900000000000003</v>
      </c>
      <c r="AG642" s="905">
        <f t="shared" si="386"/>
        <v>0.5900000000000003</v>
      </c>
      <c r="AH642" s="905">
        <f t="shared" si="311"/>
        <v>0.5900000000000003</v>
      </c>
      <c r="AI642" s="905">
        <f t="shared" si="311"/>
        <v>0.5900000000000003</v>
      </c>
      <c r="AJ642" s="905">
        <f t="shared" si="311"/>
        <v>0.5900000000000003</v>
      </c>
      <c r="AK642" s="905">
        <f t="shared" si="389"/>
        <v>0.5900000000000003</v>
      </c>
      <c r="AL642" s="420">
        <v>25968</v>
      </c>
      <c r="AM642" s="431">
        <f t="shared" si="310"/>
        <v>17658.240000000002</v>
      </c>
      <c r="AN642" s="385">
        <v>12816</v>
      </c>
      <c r="AO642" s="237">
        <f t="shared" si="309"/>
        <v>8714.880000000001</v>
      </c>
      <c r="AP642" s="96">
        <v>18720</v>
      </c>
      <c r="AQ642" s="431">
        <f t="shared" si="312"/>
        <v>12729.6</v>
      </c>
      <c r="AR642" s="420">
        <v>18720</v>
      </c>
      <c r="AS642" s="431">
        <f t="shared" si="313"/>
        <v>11044.800000000007</v>
      </c>
      <c r="AT642" s="385">
        <v>13632</v>
      </c>
      <c r="AU642" s="431">
        <f t="shared" si="314"/>
        <v>8042.8800000000037</v>
      </c>
      <c r="AV642" s="386">
        <v>0</v>
      </c>
      <c r="AW642" s="431">
        <f t="shared" si="315"/>
        <v>0</v>
      </c>
      <c r="AX642" s="386">
        <v>0</v>
      </c>
      <c r="AY642" s="431">
        <f t="shared" si="316"/>
        <v>0</v>
      </c>
      <c r="AZ642" s="386">
        <v>0</v>
      </c>
      <c r="BA642" s="431">
        <f t="shared" si="317"/>
        <v>0</v>
      </c>
      <c r="BB642" s="385">
        <v>0</v>
      </c>
      <c r="BC642" s="431">
        <f t="shared" si="318"/>
        <v>0</v>
      </c>
      <c r="BD642" s="386">
        <v>0</v>
      </c>
      <c r="BE642" s="431">
        <f t="shared" si="319"/>
        <v>0</v>
      </c>
      <c r="BF642" s="386">
        <v>0</v>
      </c>
      <c r="BG642" s="431">
        <f t="shared" si="320"/>
        <v>0</v>
      </c>
      <c r="BH642" s="385">
        <v>0</v>
      </c>
      <c r="BI642" s="445">
        <f t="shared" si="321"/>
        <v>0</v>
      </c>
      <c r="BJ642" s="77" t="s">
        <v>1940</v>
      </c>
      <c r="BK642" s="306"/>
      <c r="BL642" s="599"/>
      <c r="BM642" s="306" t="str">
        <f t="shared" si="387"/>
        <v>P10197-xx1</v>
      </c>
    </row>
    <row r="643" spans="1:65" ht="14.25" customHeight="1">
      <c r="A643" s="498" t="s">
        <v>1623</v>
      </c>
      <c r="B643" s="130" t="s">
        <v>1422</v>
      </c>
      <c r="C643" s="544" t="s">
        <v>87</v>
      </c>
      <c r="D643" s="549" t="s">
        <v>161</v>
      </c>
      <c r="E643" s="550" t="s">
        <v>194</v>
      </c>
      <c r="F643" s="970"/>
      <c r="G643" s="214">
        <v>2024</v>
      </c>
      <c r="H643" s="176" t="s">
        <v>1911</v>
      </c>
      <c r="I643" s="176" t="s">
        <v>174</v>
      </c>
      <c r="J643" s="330" t="s">
        <v>196</v>
      </c>
      <c r="K643" s="176" t="s">
        <v>218</v>
      </c>
      <c r="L643" s="176" t="s">
        <v>1466</v>
      </c>
      <c r="M643" s="327" t="s">
        <v>1467</v>
      </c>
      <c r="N643" s="55">
        <v>4.01</v>
      </c>
      <c r="O643" s="55">
        <f t="shared" si="383"/>
        <v>4.01</v>
      </c>
      <c r="P643" s="55">
        <f t="shared" si="383"/>
        <v>4.01</v>
      </c>
      <c r="Q643" s="904">
        <v>3.92</v>
      </c>
      <c r="R643" s="939">
        <f>3.92+0.45</f>
        <v>4.37</v>
      </c>
      <c r="S643" s="904">
        <f t="shared" si="384"/>
        <v>4.37</v>
      </c>
      <c r="T643" s="904">
        <f t="shared" si="384"/>
        <v>4.37</v>
      </c>
      <c r="U643" s="904">
        <f t="shared" si="384"/>
        <v>4.37</v>
      </c>
      <c r="V643" s="904">
        <f t="shared" si="384"/>
        <v>4.37</v>
      </c>
      <c r="W643" s="904">
        <f t="shared" si="388"/>
        <v>4.37</v>
      </c>
      <c r="X643" s="904">
        <f t="shared" si="388"/>
        <v>4.37</v>
      </c>
      <c r="Y643" s="904">
        <f t="shared" si="388"/>
        <v>4.37</v>
      </c>
      <c r="Z643" s="147">
        <v>0.68</v>
      </c>
      <c r="AA643" s="147">
        <f t="shared" si="385"/>
        <v>0.68</v>
      </c>
      <c r="AB643" s="147">
        <f t="shared" si="385"/>
        <v>0.68</v>
      </c>
      <c r="AC643" s="905">
        <v>0.5900000000000003</v>
      </c>
      <c r="AD643" s="905">
        <f t="shared" si="386"/>
        <v>0.5900000000000003</v>
      </c>
      <c r="AE643" s="905">
        <f t="shared" si="386"/>
        <v>0.5900000000000003</v>
      </c>
      <c r="AF643" s="905">
        <f t="shared" si="386"/>
        <v>0.5900000000000003</v>
      </c>
      <c r="AG643" s="905">
        <f t="shared" si="386"/>
        <v>0.5900000000000003</v>
      </c>
      <c r="AH643" s="905">
        <f t="shared" si="311"/>
        <v>0.5900000000000003</v>
      </c>
      <c r="AI643" s="905">
        <f t="shared" si="311"/>
        <v>0.5900000000000003</v>
      </c>
      <c r="AJ643" s="905">
        <f t="shared" si="311"/>
        <v>0.5900000000000003</v>
      </c>
      <c r="AK643" s="905">
        <f t="shared" si="389"/>
        <v>0.5900000000000003</v>
      </c>
      <c r="AL643" s="420">
        <v>7200</v>
      </c>
      <c r="AM643" s="431">
        <f t="shared" si="310"/>
        <v>4896</v>
      </c>
      <c r="AN643" s="385">
        <v>0</v>
      </c>
      <c r="AO643" s="237">
        <f t="shared" si="309"/>
        <v>0</v>
      </c>
      <c r="AP643" s="96">
        <v>7200</v>
      </c>
      <c r="AQ643" s="431">
        <f t="shared" si="312"/>
        <v>4896</v>
      </c>
      <c r="AR643" s="420">
        <v>0</v>
      </c>
      <c r="AS643" s="431">
        <f t="shared" si="313"/>
        <v>0</v>
      </c>
      <c r="AT643" s="385">
        <v>7200</v>
      </c>
      <c r="AU643" s="431">
        <f t="shared" si="314"/>
        <v>4248.0000000000018</v>
      </c>
      <c r="AV643" s="386">
        <v>0</v>
      </c>
      <c r="AW643" s="431">
        <f t="shared" si="315"/>
        <v>0</v>
      </c>
      <c r="AX643" s="386">
        <v>0</v>
      </c>
      <c r="AY643" s="431">
        <f t="shared" si="316"/>
        <v>0</v>
      </c>
      <c r="AZ643" s="386">
        <v>0</v>
      </c>
      <c r="BA643" s="431">
        <f t="shared" si="317"/>
        <v>0</v>
      </c>
      <c r="BB643" s="385">
        <v>0</v>
      </c>
      <c r="BC643" s="431">
        <f t="shared" si="318"/>
        <v>0</v>
      </c>
      <c r="BD643" s="386">
        <v>0</v>
      </c>
      <c r="BE643" s="431">
        <f t="shared" si="319"/>
        <v>0</v>
      </c>
      <c r="BF643" s="386">
        <v>0</v>
      </c>
      <c r="BG643" s="431">
        <f t="shared" si="320"/>
        <v>0</v>
      </c>
      <c r="BH643" s="385">
        <v>0</v>
      </c>
      <c r="BI643" s="445">
        <f t="shared" si="321"/>
        <v>0</v>
      </c>
      <c r="BJ643" s="77" t="s">
        <v>1940</v>
      </c>
      <c r="BK643" s="306"/>
      <c r="BL643" s="599"/>
      <c r="BM643" s="306" t="str">
        <f t="shared" si="387"/>
        <v>P10197-xx1</v>
      </c>
    </row>
    <row r="644" spans="1:65" ht="14.25" customHeight="1">
      <c r="A644" s="493" t="s">
        <v>1623</v>
      </c>
      <c r="B644" s="130" t="s">
        <v>1422</v>
      </c>
      <c r="C644" s="544" t="s">
        <v>87</v>
      </c>
      <c r="D644" s="549" t="s">
        <v>161</v>
      </c>
      <c r="E644" s="550" t="s">
        <v>194</v>
      </c>
      <c r="F644" s="970"/>
      <c r="G644" s="214">
        <v>2024</v>
      </c>
      <c r="H644" s="176" t="s">
        <v>1911</v>
      </c>
      <c r="I644" s="176" t="s">
        <v>174</v>
      </c>
      <c r="J644" s="330" t="s">
        <v>196</v>
      </c>
      <c r="K644" s="176" t="s">
        <v>218</v>
      </c>
      <c r="L644" s="176" t="s">
        <v>167</v>
      </c>
      <c r="M644" s="327" t="s">
        <v>1468</v>
      </c>
      <c r="N644" s="55">
        <v>3.96</v>
      </c>
      <c r="O644" s="55">
        <f t="shared" si="383"/>
        <v>3.96</v>
      </c>
      <c r="P644" s="55">
        <f t="shared" si="383"/>
        <v>3.96</v>
      </c>
      <c r="Q644" s="904">
        <v>3.87</v>
      </c>
      <c r="R644" s="939">
        <f>3.87+0.45</f>
        <v>4.32</v>
      </c>
      <c r="S644" s="904">
        <f t="shared" si="384"/>
        <v>4.32</v>
      </c>
      <c r="T644" s="904">
        <f t="shared" si="384"/>
        <v>4.32</v>
      </c>
      <c r="U644" s="904">
        <f t="shared" si="384"/>
        <v>4.32</v>
      </c>
      <c r="V644" s="904">
        <f t="shared" si="384"/>
        <v>4.32</v>
      </c>
      <c r="W644" s="904">
        <f t="shared" si="388"/>
        <v>4.32</v>
      </c>
      <c r="X644" s="904">
        <f t="shared" si="388"/>
        <v>4.32</v>
      </c>
      <c r="Y644" s="904">
        <f t="shared" si="388"/>
        <v>4.32</v>
      </c>
      <c r="Z644" s="147">
        <v>0.68</v>
      </c>
      <c r="AA644" s="147">
        <f t="shared" si="385"/>
        <v>0.68</v>
      </c>
      <c r="AB644" s="147">
        <f t="shared" si="385"/>
        <v>0.68</v>
      </c>
      <c r="AC644" s="905">
        <v>0.5900000000000003</v>
      </c>
      <c r="AD644" s="905">
        <f t="shared" si="386"/>
        <v>0.5900000000000003</v>
      </c>
      <c r="AE644" s="905">
        <f t="shared" si="386"/>
        <v>0.5900000000000003</v>
      </c>
      <c r="AF644" s="905">
        <f t="shared" si="386"/>
        <v>0.5900000000000003</v>
      </c>
      <c r="AG644" s="905">
        <f t="shared" si="386"/>
        <v>0.5900000000000003</v>
      </c>
      <c r="AH644" s="905">
        <f t="shared" si="311"/>
        <v>0.5900000000000003</v>
      </c>
      <c r="AI644" s="905">
        <f t="shared" si="311"/>
        <v>0.5900000000000003</v>
      </c>
      <c r="AJ644" s="905">
        <f t="shared" si="311"/>
        <v>0.5900000000000003</v>
      </c>
      <c r="AK644" s="905">
        <f t="shared" si="389"/>
        <v>0.5900000000000003</v>
      </c>
      <c r="AL644" s="420">
        <v>132</v>
      </c>
      <c r="AM644" s="431">
        <f t="shared" si="310"/>
        <v>89.76</v>
      </c>
      <c r="AN644" s="385">
        <v>156</v>
      </c>
      <c r="AO644" s="237">
        <f t="shared" si="309"/>
        <v>106.08000000000001</v>
      </c>
      <c r="AP644" s="96">
        <v>492</v>
      </c>
      <c r="AQ644" s="431">
        <f t="shared" si="312"/>
        <v>334.56</v>
      </c>
      <c r="AR644" s="420">
        <v>192</v>
      </c>
      <c r="AS644" s="431">
        <f t="shared" si="313"/>
        <v>113.28000000000006</v>
      </c>
      <c r="AT644" s="385">
        <v>996</v>
      </c>
      <c r="AU644" s="431">
        <f t="shared" si="314"/>
        <v>587.64000000000033</v>
      </c>
      <c r="AV644" s="386">
        <v>0</v>
      </c>
      <c r="AW644" s="431">
        <f t="shared" si="315"/>
        <v>0</v>
      </c>
      <c r="AX644" s="386">
        <v>0</v>
      </c>
      <c r="AY644" s="431">
        <f t="shared" si="316"/>
        <v>0</v>
      </c>
      <c r="AZ644" s="386">
        <v>0</v>
      </c>
      <c r="BA644" s="431">
        <f t="shared" si="317"/>
        <v>0</v>
      </c>
      <c r="BB644" s="385">
        <v>0</v>
      </c>
      <c r="BC644" s="431">
        <f t="shared" si="318"/>
        <v>0</v>
      </c>
      <c r="BD644" s="386">
        <v>0</v>
      </c>
      <c r="BE644" s="431">
        <f t="shared" si="319"/>
        <v>0</v>
      </c>
      <c r="BF644" s="386">
        <v>0</v>
      </c>
      <c r="BG644" s="431">
        <f t="shared" si="320"/>
        <v>0</v>
      </c>
      <c r="BH644" s="385">
        <v>0</v>
      </c>
      <c r="BI644" s="445">
        <f t="shared" si="321"/>
        <v>0</v>
      </c>
      <c r="BJ644" s="77" t="s">
        <v>1940</v>
      </c>
      <c r="BK644" s="306"/>
      <c r="BL644" s="599"/>
      <c r="BM644" s="306" t="str">
        <f t="shared" si="387"/>
        <v>P10197-xx1</v>
      </c>
    </row>
    <row r="645" spans="1:65" ht="14.25" customHeight="1">
      <c r="A645" s="498" t="s">
        <v>1623</v>
      </c>
      <c r="B645" s="130" t="s">
        <v>1422</v>
      </c>
      <c r="C645" s="544" t="s">
        <v>87</v>
      </c>
      <c r="D645" s="549" t="s">
        <v>161</v>
      </c>
      <c r="E645" s="550" t="s">
        <v>194</v>
      </c>
      <c r="F645" s="970"/>
      <c r="G645" s="214">
        <v>2024</v>
      </c>
      <c r="H645" s="176" t="s">
        <v>1911</v>
      </c>
      <c r="I645" s="176" t="s">
        <v>174</v>
      </c>
      <c r="J645" s="330" t="s">
        <v>196</v>
      </c>
      <c r="K645" s="176" t="s">
        <v>218</v>
      </c>
      <c r="L645" s="176" t="s">
        <v>167</v>
      </c>
      <c r="M645" s="327" t="s">
        <v>1468</v>
      </c>
      <c r="N645" s="55">
        <v>5.01</v>
      </c>
      <c r="O645" s="55">
        <f t="shared" si="383"/>
        <v>5.01</v>
      </c>
      <c r="P645" s="55">
        <f t="shared" si="383"/>
        <v>5.01</v>
      </c>
      <c r="Q645" s="904">
        <v>4.92</v>
      </c>
      <c r="R645" s="939">
        <f>4.92+0.45</f>
        <v>5.37</v>
      </c>
      <c r="S645" s="904">
        <f t="shared" si="384"/>
        <v>5.37</v>
      </c>
      <c r="T645" s="904">
        <f t="shared" si="384"/>
        <v>5.37</v>
      </c>
      <c r="U645" s="904">
        <f t="shared" si="384"/>
        <v>5.37</v>
      </c>
      <c r="V645" s="904">
        <f t="shared" si="384"/>
        <v>5.37</v>
      </c>
      <c r="W645" s="904">
        <f t="shared" si="388"/>
        <v>5.37</v>
      </c>
      <c r="X645" s="904">
        <f t="shared" si="388"/>
        <v>5.37</v>
      </c>
      <c r="Y645" s="904">
        <f t="shared" si="388"/>
        <v>5.37</v>
      </c>
      <c r="Z645" s="147">
        <v>0.68</v>
      </c>
      <c r="AA645" s="147">
        <f t="shared" si="385"/>
        <v>0.68</v>
      </c>
      <c r="AB645" s="147">
        <f t="shared" si="385"/>
        <v>0.68</v>
      </c>
      <c r="AC645" s="905">
        <v>0.59</v>
      </c>
      <c r="AD645" s="905">
        <f t="shared" si="386"/>
        <v>0.59</v>
      </c>
      <c r="AE645" s="905">
        <f t="shared" si="386"/>
        <v>0.59</v>
      </c>
      <c r="AF645" s="905">
        <f t="shared" si="386"/>
        <v>0.59</v>
      </c>
      <c r="AG645" s="905">
        <f t="shared" si="386"/>
        <v>0.59</v>
      </c>
      <c r="AH645" s="905">
        <f t="shared" si="311"/>
        <v>0.59</v>
      </c>
      <c r="AI645" s="905">
        <f t="shared" si="311"/>
        <v>0.59</v>
      </c>
      <c r="AJ645" s="905">
        <f t="shared" si="311"/>
        <v>0.59</v>
      </c>
      <c r="AK645" s="905">
        <f t="shared" si="389"/>
        <v>0.59</v>
      </c>
      <c r="AL645" s="420">
        <v>0</v>
      </c>
      <c r="AM645" s="431">
        <f t="shared" si="310"/>
        <v>0</v>
      </c>
      <c r="AN645" s="385">
        <v>0</v>
      </c>
      <c r="AO645" s="237">
        <f t="shared" si="309"/>
        <v>0</v>
      </c>
      <c r="AP645" s="96">
        <v>0</v>
      </c>
      <c r="AQ645" s="431">
        <f t="shared" si="312"/>
        <v>0</v>
      </c>
      <c r="AR645" s="420">
        <v>0</v>
      </c>
      <c r="AS645" s="431">
        <f t="shared" si="313"/>
        <v>0</v>
      </c>
      <c r="AT645" s="385">
        <v>0</v>
      </c>
      <c r="AU645" s="431">
        <f t="shared" si="314"/>
        <v>0</v>
      </c>
      <c r="AV645" s="386">
        <v>0</v>
      </c>
      <c r="AW645" s="431">
        <f t="shared" si="315"/>
        <v>0</v>
      </c>
      <c r="AX645" s="386">
        <v>0</v>
      </c>
      <c r="AY645" s="431">
        <f t="shared" si="316"/>
        <v>0</v>
      </c>
      <c r="AZ645" s="386">
        <v>0</v>
      </c>
      <c r="BA645" s="431">
        <f t="shared" si="317"/>
        <v>0</v>
      </c>
      <c r="BB645" s="385">
        <v>0</v>
      </c>
      <c r="BC645" s="431">
        <f t="shared" si="318"/>
        <v>0</v>
      </c>
      <c r="BD645" s="386">
        <v>0</v>
      </c>
      <c r="BE645" s="431">
        <f t="shared" si="319"/>
        <v>0</v>
      </c>
      <c r="BF645" s="386">
        <v>0</v>
      </c>
      <c r="BG645" s="431">
        <f t="shared" si="320"/>
        <v>0</v>
      </c>
      <c r="BH645" s="385">
        <v>0</v>
      </c>
      <c r="BI645" s="445">
        <f t="shared" si="321"/>
        <v>0</v>
      </c>
      <c r="BJ645" s="77" t="s">
        <v>1942</v>
      </c>
      <c r="BK645" s="306"/>
      <c r="BL645" s="599"/>
      <c r="BM645" s="306" t="str">
        <f t="shared" si="387"/>
        <v>P10197-KD1</v>
      </c>
    </row>
    <row r="646" spans="1:65" ht="14.25" customHeight="1">
      <c r="A646" s="493" t="s">
        <v>1623</v>
      </c>
      <c r="B646" s="130" t="s">
        <v>1422</v>
      </c>
      <c r="C646" s="544" t="s">
        <v>87</v>
      </c>
      <c r="D646" s="549" t="s">
        <v>161</v>
      </c>
      <c r="E646" s="550" t="s">
        <v>194</v>
      </c>
      <c r="F646" s="970"/>
      <c r="G646" s="214">
        <v>2021</v>
      </c>
      <c r="H646" s="176" t="s">
        <v>1911</v>
      </c>
      <c r="I646" s="176" t="s">
        <v>174</v>
      </c>
      <c r="J646" s="330" t="s">
        <v>196</v>
      </c>
      <c r="K646" s="176" t="s">
        <v>218</v>
      </c>
      <c r="L646" s="176" t="s">
        <v>167</v>
      </c>
      <c r="M646" s="327" t="s">
        <v>1468</v>
      </c>
      <c r="N646" s="55">
        <v>4.51</v>
      </c>
      <c r="O646" s="55">
        <f t="shared" si="383"/>
        <v>4.51</v>
      </c>
      <c r="P646" s="55">
        <f t="shared" si="383"/>
        <v>4.51</v>
      </c>
      <c r="Q646" s="55">
        <f t="shared" si="383"/>
        <v>4.51</v>
      </c>
      <c r="R646" s="244">
        <f>4.51+0.45</f>
        <v>4.96</v>
      </c>
      <c r="S646" s="55">
        <f t="shared" si="384"/>
        <v>4.96</v>
      </c>
      <c r="T646" s="55">
        <f t="shared" si="384"/>
        <v>4.96</v>
      </c>
      <c r="U646" s="55">
        <f t="shared" si="384"/>
        <v>4.96</v>
      </c>
      <c r="V646" s="55">
        <f t="shared" si="384"/>
        <v>4.96</v>
      </c>
      <c r="W646" s="55">
        <f t="shared" si="388"/>
        <v>4.96</v>
      </c>
      <c r="X646" s="55">
        <f t="shared" si="388"/>
        <v>4.96</v>
      </c>
      <c r="Y646" s="55">
        <f t="shared" si="388"/>
        <v>4.96</v>
      </c>
      <c r="Z646" s="147">
        <v>0.2</v>
      </c>
      <c r="AA646" s="147">
        <f t="shared" si="385"/>
        <v>0.2</v>
      </c>
      <c r="AB646" s="147">
        <f t="shared" si="385"/>
        <v>0.2</v>
      </c>
      <c r="AC646" s="147">
        <f t="shared" si="385"/>
        <v>0.2</v>
      </c>
      <c r="AD646" s="147">
        <f t="shared" si="386"/>
        <v>0.2</v>
      </c>
      <c r="AE646" s="147">
        <f t="shared" si="386"/>
        <v>0.2</v>
      </c>
      <c r="AF646" s="147">
        <f t="shared" si="386"/>
        <v>0.2</v>
      </c>
      <c r="AG646" s="147">
        <f t="shared" si="386"/>
        <v>0.2</v>
      </c>
      <c r="AH646" s="147">
        <f t="shared" si="311"/>
        <v>0.2</v>
      </c>
      <c r="AI646" s="147">
        <f t="shared" si="311"/>
        <v>0.2</v>
      </c>
      <c r="AJ646" s="147">
        <f t="shared" si="311"/>
        <v>0.2</v>
      </c>
      <c r="AK646" s="147">
        <f t="shared" si="389"/>
        <v>0.2</v>
      </c>
      <c r="AL646" s="420">
        <v>23952</v>
      </c>
      <c r="AM646" s="431">
        <f t="shared" si="310"/>
        <v>4790.4000000000005</v>
      </c>
      <c r="AN646" s="385">
        <v>13296</v>
      </c>
      <c r="AO646" s="237">
        <f t="shared" si="309"/>
        <v>2659.2000000000003</v>
      </c>
      <c r="AP646" s="96">
        <v>7788</v>
      </c>
      <c r="AQ646" s="431">
        <f t="shared" si="312"/>
        <v>1557.6000000000001</v>
      </c>
      <c r="AR646" s="420">
        <v>4392</v>
      </c>
      <c r="AS646" s="431">
        <f t="shared" si="313"/>
        <v>878.40000000000009</v>
      </c>
      <c r="AT646" s="385">
        <v>12552</v>
      </c>
      <c r="AU646" s="431">
        <f t="shared" si="314"/>
        <v>2510.4</v>
      </c>
      <c r="AV646" s="386">
        <v>62140</v>
      </c>
      <c r="AW646" s="431">
        <f t="shared" si="315"/>
        <v>12428</v>
      </c>
      <c r="AX646" s="386">
        <v>66920</v>
      </c>
      <c r="AY646" s="431">
        <f t="shared" si="316"/>
        <v>13384</v>
      </c>
      <c r="AZ646" s="386">
        <v>76480</v>
      </c>
      <c r="BA646" s="431">
        <f t="shared" si="317"/>
        <v>15296</v>
      </c>
      <c r="BB646" s="385">
        <v>62140</v>
      </c>
      <c r="BC646" s="431">
        <f t="shared" si="318"/>
        <v>12428</v>
      </c>
      <c r="BD646" s="386">
        <v>40000</v>
      </c>
      <c r="BE646" s="431">
        <f t="shared" si="319"/>
        <v>8000</v>
      </c>
      <c r="BF646" s="386">
        <v>60000</v>
      </c>
      <c r="BG646" s="431">
        <f t="shared" si="320"/>
        <v>12000</v>
      </c>
      <c r="BH646" s="385">
        <v>50000</v>
      </c>
      <c r="BI646" s="445">
        <f t="shared" si="321"/>
        <v>10000</v>
      </c>
      <c r="BJ646" s="77" t="s">
        <v>1943</v>
      </c>
      <c r="BK646" s="306"/>
      <c r="BL646" s="599"/>
      <c r="BM646" s="306" t="str">
        <f t="shared" si="387"/>
        <v>M27536-AA1</v>
      </c>
    </row>
    <row r="647" spans="1:65" ht="14.25" customHeight="1">
      <c r="A647" s="498" t="s">
        <v>1623</v>
      </c>
      <c r="B647" s="130" t="s">
        <v>1422</v>
      </c>
      <c r="C647" s="544" t="s">
        <v>87</v>
      </c>
      <c r="D647" s="549" t="s">
        <v>161</v>
      </c>
      <c r="E647" s="550" t="s">
        <v>194</v>
      </c>
      <c r="F647" s="970"/>
      <c r="G647" s="214">
        <v>2024</v>
      </c>
      <c r="H647" s="176" t="s">
        <v>1911</v>
      </c>
      <c r="I647" s="176" t="s">
        <v>174</v>
      </c>
      <c r="J647" s="330" t="s">
        <v>196</v>
      </c>
      <c r="K647" s="176" t="s">
        <v>218</v>
      </c>
      <c r="L647" s="176" t="s">
        <v>167</v>
      </c>
      <c r="M647" s="327" t="s">
        <v>1468</v>
      </c>
      <c r="N647" s="55">
        <v>4.5599999999999996</v>
      </c>
      <c r="O647" s="55">
        <f t="shared" si="383"/>
        <v>4.5599999999999996</v>
      </c>
      <c r="P647" s="55">
        <f t="shared" si="383"/>
        <v>4.5599999999999996</v>
      </c>
      <c r="Q647" s="55">
        <f t="shared" si="383"/>
        <v>4.5599999999999996</v>
      </c>
      <c r="R647" s="244">
        <f>4.56+0.45</f>
        <v>5.01</v>
      </c>
      <c r="S647" s="55">
        <f t="shared" si="384"/>
        <v>5.01</v>
      </c>
      <c r="T647" s="55">
        <f t="shared" si="384"/>
        <v>5.01</v>
      </c>
      <c r="U647" s="55">
        <f t="shared" si="384"/>
        <v>5.01</v>
      </c>
      <c r="V647" s="55">
        <f t="shared" si="384"/>
        <v>5.01</v>
      </c>
      <c r="W647" s="55">
        <f t="shared" si="388"/>
        <v>5.01</v>
      </c>
      <c r="X647" s="55">
        <f t="shared" si="388"/>
        <v>5.01</v>
      </c>
      <c r="Y647" s="55">
        <f t="shared" si="388"/>
        <v>5.01</v>
      </c>
      <c r="Z647" s="147">
        <v>0.25</v>
      </c>
      <c r="AA647" s="147">
        <f t="shared" si="385"/>
        <v>0.25</v>
      </c>
      <c r="AB647" s="147">
        <f t="shared" si="385"/>
        <v>0.25</v>
      </c>
      <c r="AC647" s="147">
        <f t="shared" si="385"/>
        <v>0.25</v>
      </c>
      <c r="AD647" s="147">
        <f t="shared" si="386"/>
        <v>0.25</v>
      </c>
      <c r="AE647" s="147">
        <f t="shared" si="386"/>
        <v>0.25</v>
      </c>
      <c r="AF647" s="147">
        <f t="shared" si="386"/>
        <v>0.25</v>
      </c>
      <c r="AG647" s="147">
        <f t="shared" si="386"/>
        <v>0.25</v>
      </c>
      <c r="AH647" s="147">
        <f t="shared" si="311"/>
        <v>0.25</v>
      </c>
      <c r="AI647" s="147">
        <f t="shared" si="311"/>
        <v>0.25</v>
      </c>
      <c r="AJ647" s="147">
        <f t="shared" si="311"/>
        <v>0.25</v>
      </c>
      <c r="AK647" s="147">
        <f t="shared" si="389"/>
        <v>0.25</v>
      </c>
      <c r="AL647" s="420">
        <v>468</v>
      </c>
      <c r="AM647" s="431">
        <f t="shared" si="310"/>
        <v>117</v>
      </c>
      <c r="AN647" s="385">
        <v>780</v>
      </c>
      <c r="AO647" s="237">
        <f t="shared" si="309"/>
        <v>195</v>
      </c>
      <c r="AP647" s="96">
        <v>1008</v>
      </c>
      <c r="AQ647" s="431">
        <f t="shared" si="312"/>
        <v>252</v>
      </c>
      <c r="AR647" s="420">
        <v>408</v>
      </c>
      <c r="AS647" s="431">
        <f t="shared" si="313"/>
        <v>102</v>
      </c>
      <c r="AT647" s="385">
        <v>6756</v>
      </c>
      <c r="AU647" s="431">
        <f t="shared" si="314"/>
        <v>1689</v>
      </c>
      <c r="AV647" s="386">
        <v>0</v>
      </c>
      <c r="AW647" s="431">
        <f t="shared" si="315"/>
        <v>0</v>
      </c>
      <c r="AX647" s="386">
        <v>0</v>
      </c>
      <c r="AY647" s="431">
        <f t="shared" si="316"/>
        <v>0</v>
      </c>
      <c r="AZ647" s="386">
        <v>0</v>
      </c>
      <c r="BA647" s="431">
        <f t="shared" si="317"/>
        <v>0</v>
      </c>
      <c r="BB647" s="385">
        <v>0</v>
      </c>
      <c r="BC647" s="431">
        <f t="shared" si="318"/>
        <v>0</v>
      </c>
      <c r="BD647" s="386">
        <v>0</v>
      </c>
      <c r="BE647" s="431">
        <f t="shared" si="319"/>
        <v>0</v>
      </c>
      <c r="BF647" s="386">
        <v>0</v>
      </c>
      <c r="BG647" s="431">
        <f t="shared" si="320"/>
        <v>0</v>
      </c>
      <c r="BH647" s="385">
        <v>0</v>
      </c>
      <c r="BI647" s="445">
        <f t="shared" si="321"/>
        <v>0</v>
      </c>
      <c r="BJ647" s="77" t="s">
        <v>1944</v>
      </c>
      <c r="BK647" s="306"/>
      <c r="BL647" s="599"/>
      <c r="BM647" s="306" t="str">
        <f t="shared" si="387"/>
        <v>P10273-AA1</v>
      </c>
    </row>
    <row r="648" spans="1:65" ht="14.25" customHeight="1">
      <c r="A648" s="493" t="s">
        <v>1623</v>
      </c>
      <c r="B648" s="130" t="s">
        <v>1422</v>
      </c>
      <c r="C648" s="544" t="s">
        <v>87</v>
      </c>
      <c r="D648" s="549" t="s">
        <v>161</v>
      </c>
      <c r="E648" s="550" t="s">
        <v>194</v>
      </c>
      <c r="F648" s="970"/>
      <c r="G648" s="214">
        <v>2024</v>
      </c>
      <c r="H648" s="176" t="s">
        <v>1911</v>
      </c>
      <c r="I648" s="176" t="s">
        <v>174</v>
      </c>
      <c r="J648" s="330" t="s">
        <v>196</v>
      </c>
      <c r="K648" s="176" t="s">
        <v>218</v>
      </c>
      <c r="L648" s="176" t="s">
        <v>167</v>
      </c>
      <c r="M648" s="327" t="s">
        <v>1469</v>
      </c>
      <c r="N648" s="55">
        <v>3.72</v>
      </c>
      <c r="O648" s="55">
        <f t="shared" si="383"/>
        <v>3.72</v>
      </c>
      <c r="P648" s="55">
        <f t="shared" si="383"/>
        <v>3.72</v>
      </c>
      <c r="Q648" s="55">
        <f t="shared" si="383"/>
        <v>3.72</v>
      </c>
      <c r="R648" s="244">
        <f>3.72+0.45</f>
        <v>4.17</v>
      </c>
      <c r="S648" s="55">
        <f t="shared" si="384"/>
        <v>4.17</v>
      </c>
      <c r="T648" s="55">
        <f t="shared" si="384"/>
        <v>4.17</v>
      </c>
      <c r="U648" s="55">
        <f t="shared" si="384"/>
        <v>4.17</v>
      </c>
      <c r="V648" s="55">
        <f t="shared" si="384"/>
        <v>4.17</v>
      </c>
      <c r="W648" s="55">
        <f t="shared" si="388"/>
        <v>4.17</v>
      </c>
      <c r="X648" s="55">
        <f t="shared" si="388"/>
        <v>4.17</v>
      </c>
      <c r="Y648" s="55">
        <f t="shared" si="388"/>
        <v>4.17</v>
      </c>
      <c r="Z648" s="147">
        <v>0.3</v>
      </c>
      <c r="AA648" s="147">
        <f t="shared" si="385"/>
        <v>0.3</v>
      </c>
      <c r="AB648" s="147">
        <f t="shared" si="385"/>
        <v>0.3</v>
      </c>
      <c r="AC648" s="147">
        <f t="shared" si="385"/>
        <v>0.3</v>
      </c>
      <c r="AD648" s="147">
        <f t="shared" si="386"/>
        <v>0.3</v>
      </c>
      <c r="AE648" s="147">
        <f t="shared" si="386"/>
        <v>0.3</v>
      </c>
      <c r="AF648" s="147">
        <f t="shared" si="386"/>
        <v>0.3</v>
      </c>
      <c r="AG648" s="147">
        <f t="shared" si="386"/>
        <v>0.3</v>
      </c>
      <c r="AH648" s="147">
        <f t="shared" si="311"/>
        <v>0.3</v>
      </c>
      <c r="AI648" s="147">
        <f t="shared" si="311"/>
        <v>0.3</v>
      </c>
      <c r="AJ648" s="147">
        <f t="shared" si="311"/>
        <v>0.3</v>
      </c>
      <c r="AK648" s="147">
        <f t="shared" si="389"/>
        <v>0.3</v>
      </c>
      <c r="AL648" s="420">
        <v>5340</v>
      </c>
      <c r="AM648" s="431">
        <f t="shared" si="310"/>
        <v>1602</v>
      </c>
      <c r="AN648" s="385">
        <v>11760</v>
      </c>
      <c r="AO648" s="237">
        <f t="shared" si="309"/>
        <v>3528</v>
      </c>
      <c r="AP648" s="96">
        <v>6624</v>
      </c>
      <c r="AQ648" s="431">
        <f t="shared" si="312"/>
        <v>1987.1999999999998</v>
      </c>
      <c r="AR648" s="420">
        <v>1356</v>
      </c>
      <c r="AS648" s="431">
        <f t="shared" si="313"/>
        <v>406.8</v>
      </c>
      <c r="AT648" s="385">
        <v>1212</v>
      </c>
      <c r="AU648" s="431">
        <f t="shared" si="314"/>
        <v>363.59999999999997</v>
      </c>
      <c r="AV648" s="386">
        <v>0</v>
      </c>
      <c r="AW648" s="431">
        <f t="shared" si="315"/>
        <v>0</v>
      </c>
      <c r="AX648" s="386">
        <v>0</v>
      </c>
      <c r="AY648" s="431">
        <f t="shared" si="316"/>
        <v>0</v>
      </c>
      <c r="AZ648" s="386">
        <v>0</v>
      </c>
      <c r="BA648" s="431">
        <f t="shared" si="317"/>
        <v>0</v>
      </c>
      <c r="BB648" s="385">
        <v>0</v>
      </c>
      <c r="BC648" s="431">
        <f t="shared" si="318"/>
        <v>0</v>
      </c>
      <c r="BD648" s="386">
        <v>0</v>
      </c>
      <c r="BE648" s="431">
        <f t="shared" si="319"/>
        <v>0</v>
      </c>
      <c r="BF648" s="386">
        <v>0</v>
      </c>
      <c r="BG648" s="431">
        <f t="shared" si="320"/>
        <v>0</v>
      </c>
      <c r="BH648" s="385">
        <v>0</v>
      </c>
      <c r="BI648" s="445">
        <f t="shared" si="321"/>
        <v>0</v>
      </c>
      <c r="BJ648" s="77" t="s">
        <v>1939</v>
      </c>
      <c r="BK648" s="306"/>
      <c r="BL648" s="599"/>
      <c r="BM648" s="306" t="str">
        <f t="shared" si="387"/>
        <v>P10201-xx1</v>
      </c>
    </row>
    <row r="649" spans="1:65" ht="14.25" customHeight="1">
      <c r="A649" s="498" t="s">
        <v>1623</v>
      </c>
      <c r="B649" s="130" t="s">
        <v>1422</v>
      </c>
      <c r="C649" s="544" t="s">
        <v>87</v>
      </c>
      <c r="D649" s="549" t="s">
        <v>161</v>
      </c>
      <c r="E649" s="550" t="s">
        <v>194</v>
      </c>
      <c r="F649" s="970"/>
      <c r="G649" s="214">
        <v>2024</v>
      </c>
      <c r="H649" s="176" t="s">
        <v>1911</v>
      </c>
      <c r="I649" s="176" t="s">
        <v>174</v>
      </c>
      <c r="J649" s="330" t="s">
        <v>196</v>
      </c>
      <c r="K649" s="176" t="s">
        <v>218</v>
      </c>
      <c r="L649" s="176" t="s">
        <v>167</v>
      </c>
      <c r="M649" s="327" t="s">
        <v>1469</v>
      </c>
      <c r="N649" s="55">
        <v>3.81</v>
      </c>
      <c r="O649" s="55">
        <f t="shared" si="383"/>
        <v>3.81</v>
      </c>
      <c r="P649" s="55">
        <f t="shared" si="383"/>
        <v>3.81</v>
      </c>
      <c r="Q649" s="904">
        <v>3.72</v>
      </c>
      <c r="R649" s="939">
        <f>3.72+0.45</f>
        <v>4.17</v>
      </c>
      <c r="S649" s="904">
        <f t="shared" si="384"/>
        <v>4.17</v>
      </c>
      <c r="T649" s="904">
        <f t="shared" si="384"/>
        <v>4.17</v>
      </c>
      <c r="U649" s="904">
        <f t="shared" si="384"/>
        <v>4.17</v>
      </c>
      <c r="V649" s="904">
        <f t="shared" si="384"/>
        <v>4.17</v>
      </c>
      <c r="W649" s="904">
        <f t="shared" si="388"/>
        <v>4.17</v>
      </c>
      <c r="X649" s="904">
        <f t="shared" si="388"/>
        <v>4.17</v>
      </c>
      <c r="Y649" s="904">
        <f t="shared" si="388"/>
        <v>4.17</v>
      </c>
      <c r="Z649" s="147">
        <v>0.68</v>
      </c>
      <c r="AA649" s="147">
        <f t="shared" si="385"/>
        <v>0.68</v>
      </c>
      <c r="AB649" s="147">
        <f t="shared" si="385"/>
        <v>0.68</v>
      </c>
      <c r="AC649" s="905">
        <v>0.5900000000000003</v>
      </c>
      <c r="AD649" s="905">
        <f t="shared" si="386"/>
        <v>0.5900000000000003</v>
      </c>
      <c r="AE649" s="905">
        <f t="shared" si="386"/>
        <v>0.5900000000000003</v>
      </c>
      <c r="AF649" s="905">
        <f t="shared" si="386"/>
        <v>0.5900000000000003</v>
      </c>
      <c r="AG649" s="905">
        <f t="shared" si="386"/>
        <v>0.5900000000000003</v>
      </c>
      <c r="AH649" s="905">
        <f t="shared" si="311"/>
        <v>0.5900000000000003</v>
      </c>
      <c r="AI649" s="905">
        <f t="shared" si="311"/>
        <v>0.5900000000000003</v>
      </c>
      <c r="AJ649" s="905">
        <f t="shared" si="311"/>
        <v>0.5900000000000003</v>
      </c>
      <c r="AK649" s="905">
        <f t="shared" si="389"/>
        <v>0.5900000000000003</v>
      </c>
      <c r="AL649" s="420">
        <v>18972</v>
      </c>
      <c r="AM649" s="431">
        <f t="shared" si="310"/>
        <v>12900.960000000001</v>
      </c>
      <c r="AN649" s="385">
        <v>21360</v>
      </c>
      <c r="AO649" s="237">
        <f t="shared" si="309"/>
        <v>14524.800000000001</v>
      </c>
      <c r="AP649" s="96">
        <v>23316</v>
      </c>
      <c r="AQ649" s="431">
        <f t="shared" si="312"/>
        <v>15854.880000000001</v>
      </c>
      <c r="AR649" s="420">
        <v>8568</v>
      </c>
      <c r="AS649" s="431">
        <f t="shared" si="313"/>
        <v>5055.1200000000026</v>
      </c>
      <c r="AT649" s="385">
        <v>25356</v>
      </c>
      <c r="AU649" s="431">
        <f t="shared" si="314"/>
        <v>14960.040000000008</v>
      </c>
      <c r="AV649" s="386">
        <v>0</v>
      </c>
      <c r="AW649" s="431">
        <f t="shared" si="315"/>
        <v>0</v>
      </c>
      <c r="AX649" s="386">
        <v>0</v>
      </c>
      <c r="AY649" s="431">
        <f t="shared" si="316"/>
        <v>0</v>
      </c>
      <c r="AZ649" s="386">
        <v>0</v>
      </c>
      <c r="BA649" s="431">
        <f t="shared" si="317"/>
        <v>0</v>
      </c>
      <c r="BB649" s="385">
        <v>0</v>
      </c>
      <c r="BC649" s="431">
        <f t="shared" si="318"/>
        <v>0</v>
      </c>
      <c r="BD649" s="386">
        <v>0</v>
      </c>
      <c r="BE649" s="431">
        <f t="shared" si="319"/>
        <v>0</v>
      </c>
      <c r="BF649" s="386">
        <v>0</v>
      </c>
      <c r="BG649" s="431">
        <f t="shared" si="320"/>
        <v>0</v>
      </c>
      <c r="BH649" s="385">
        <v>0</v>
      </c>
      <c r="BI649" s="445">
        <f t="shared" si="321"/>
        <v>0</v>
      </c>
      <c r="BJ649" s="77" t="s">
        <v>1940</v>
      </c>
      <c r="BK649" s="306"/>
      <c r="BL649" s="599"/>
      <c r="BM649" s="306" t="str">
        <f t="shared" si="387"/>
        <v>P10197-xx1</v>
      </c>
    </row>
    <row r="650" spans="1:65" ht="14.25" customHeight="1">
      <c r="A650" s="493" t="s">
        <v>1623</v>
      </c>
      <c r="B650" s="130" t="s">
        <v>1422</v>
      </c>
      <c r="C650" s="544" t="s">
        <v>87</v>
      </c>
      <c r="D650" s="549" t="s">
        <v>161</v>
      </c>
      <c r="E650" s="550" t="s">
        <v>194</v>
      </c>
      <c r="F650" s="970"/>
      <c r="G650" s="214">
        <v>2024</v>
      </c>
      <c r="H650" s="176" t="s">
        <v>1911</v>
      </c>
      <c r="I650" s="176" t="s">
        <v>174</v>
      </c>
      <c r="J650" s="330" t="s">
        <v>196</v>
      </c>
      <c r="K650" s="176" t="s">
        <v>218</v>
      </c>
      <c r="L650" s="176" t="s">
        <v>167</v>
      </c>
      <c r="M650" s="327" t="s">
        <v>1469</v>
      </c>
      <c r="N650" s="55">
        <v>4.8600000000000003</v>
      </c>
      <c r="O650" s="55">
        <f t="shared" si="383"/>
        <v>4.8600000000000003</v>
      </c>
      <c r="P650" s="55">
        <f t="shared" si="383"/>
        <v>4.8600000000000003</v>
      </c>
      <c r="Q650" s="904">
        <v>4.7700000000000005</v>
      </c>
      <c r="R650" s="939">
        <f>4.77+0.45</f>
        <v>5.22</v>
      </c>
      <c r="S650" s="904">
        <f t="shared" si="384"/>
        <v>5.22</v>
      </c>
      <c r="T650" s="904">
        <f t="shared" si="384"/>
        <v>5.22</v>
      </c>
      <c r="U650" s="904">
        <f t="shared" si="384"/>
        <v>5.22</v>
      </c>
      <c r="V650" s="904">
        <f t="shared" si="384"/>
        <v>5.22</v>
      </c>
      <c r="W650" s="904">
        <f t="shared" si="388"/>
        <v>5.22</v>
      </c>
      <c r="X650" s="904">
        <f t="shared" si="388"/>
        <v>5.22</v>
      </c>
      <c r="Y650" s="904">
        <f t="shared" si="388"/>
        <v>5.22</v>
      </c>
      <c r="Z650" s="147">
        <v>0.68</v>
      </c>
      <c r="AA650" s="147">
        <f t="shared" si="385"/>
        <v>0.68</v>
      </c>
      <c r="AB650" s="147">
        <f t="shared" si="385"/>
        <v>0.68</v>
      </c>
      <c r="AC650" s="905">
        <v>0.59</v>
      </c>
      <c r="AD650" s="905">
        <f t="shared" si="386"/>
        <v>0.59</v>
      </c>
      <c r="AE650" s="905">
        <f t="shared" si="386"/>
        <v>0.59</v>
      </c>
      <c r="AF650" s="905">
        <f t="shared" si="386"/>
        <v>0.59</v>
      </c>
      <c r="AG650" s="905">
        <f t="shared" si="386"/>
        <v>0.59</v>
      </c>
      <c r="AH650" s="905">
        <f t="shared" si="311"/>
        <v>0.59</v>
      </c>
      <c r="AI650" s="905">
        <f t="shared" si="311"/>
        <v>0.59</v>
      </c>
      <c r="AJ650" s="905">
        <f t="shared" si="311"/>
        <v>0.59</v>
      </c>
      <c r="AK650" s="905">
        <f t="shared" si="389"/>
        <v>0.59</v>
      </c>
      <c r="AL650" s="420">
        <v>1056</v>
      </c>
      <c r="AM650" s="431">
        <f t="shared" si="310"/>
        <v>718.08</v>
      </c>
      <c r="AN650" s="385">
        <v>1344</v>
      </c>
      <c r="AO650" s="237">
        <f t="shared" si="309"/>
        <v>913.92000000000007</v>
      </c>
      <c r="AP650" s="96">
        <v>2808</v>
      </c>
      <c r="AQ650" s="431">
        <f t="shared" si="312"/>
        <v>1909.44</v>
      </c>
      <c r="AR650" s="420">
        <v>2760</v>
      </c>
      <c r="AS650" s="431">
        <f t="shared" si="313"/>
        <v>1628.3999999999999</v>
      </c>
      <c r="AT650" s="385">
        <v>6612</v>
      </c>
      <c r="AU650" s="431">
        <f t="shared" si="314"/>
        <v>3901.08</v>
      </c>
      <c r="AV650" s="386">
        <v>0</v>
      </c>
      <c r="AW650" s="431">
        <f t="shared" si="315"/>
        <v>0</v>
      </c>
      <c r="AX650" s="386">
        <v>0</v>
      </c>
      <c r="AY650" s="431">
        <f t="shared" si="316"/>
        <v>0</v>
      </c>
      <c r="AZ650" s="386">
        <v>0</v>
      </c>
      <c r="BA650" s="431">
        <f t="shared" si="317"/>
        <v>0</v>
      </c>
      <c r="BB650" s="385">
        <v>0</v>
      </c>
      <c r="BC650" s="431">
        <f t="shared" si="318"/>
        <v>0</v>
      </c>
      <c r="BD650" s="386">
        <v>0</v>
      </c>
      <c r="BE650" s="431">
        <f t="shared" si="319"/>
        <v>0</v>
      </c>
      <c r="BF650" s="386">
        <v>0</v>
      </c>
      <c r="BG650" s="431">
        <f t="shared" si="320"/>
        <v>0</v>
      </c>
      <c r="BH650" s="385">
        <v>0</v>
      </c>
      <c r="BI650" s="445">
        <f t="shared" si="321"/>
        <v>0</v>
      </c>
      <c r="BJ650" s="77" t="s">
        <v>1942</v>
      </c>
      <c r="BK650" s="306"/>
      <c r="BL650" s="599"/>
      <c r="BM650" s="306" t="str">
        <f t="shared" si="387"/>
        <v>P10197-KD1</v>
      </c>
    </row>
    <row r="651" spans="1:65" ht="14.25" customHeight="1">
      <c r="A651" s="498" t="s">
        <v>1623</v>
      </c>
      <c r="B651" s="130" t="s">
        <v>1422</v>
      </c>
      <c r="C651" s="544" t="s">
        <v>87</v>
      </c>
      <c r="D651" s="549" t="s">
        <v>161</v>
      </c>
      <c r="E651" s="550" t="s">
        <v>194</v>
      </c>
      <c r="F651" s="970"/>
      <c r="G651" s="214">
        <v>2021</v>
      </c>
      <c r="H651" s="176" t="s">
        <v>1911</v>
      </c>
      <c r="I651" s="176" t="s">
        <v>174</v>
      </c>
      <c r="J651" s="330" t="s">
        <v>196</v>
      </c>
      <c r="K651" s="176" t="s">
        <v>218</v>
      </c>
      <c r="L651" s="176" t="s">
        <v>167</v>
      </c>
      <c r="M651" s="327" t="s">
        <v>1469</v>
      </c>
      <c r="N651" s="55">
        <v>4.3600000000000003</v>
      </c>
      <c r="O651" s="55">
        <f t="shared" si="383"/>
        <v>4.3600000000000003</v>
      </c>
      <c r="P651" s="55">
        <f t="shared" si="383"/>
        <v>4.3600000000000003</v>
      </c>
      <c r="Q651" s="55">
        <f t="shared" si="383"/>
        <v>4.3600000000000003</v>
      </c>
      <c r="R651" s="244">
        <f>4.36+0.45</f>
        <v>4.8100000000000005</v>
      </c>
      <c r="S651" s="55">
        <f t="shared" si="384"/>
        <v>4.8100000000000005</v>
      </c>
      <c r="T651" s="55">
        <f t="shared" si="384"/>
        <v>4.8100000000000005</v>
      </c>
      <c r="U651" s="55">
        <f t="shared" si="384"/>
        <v>4.8100000000000005</v>
      </c>
      <c r="V651" s="55">
        <f t="shared" si="384"/>
        <v>4.8100000000000005</v>
      </c>
      <c r="W651" s="55">
        <f t="shared" si="388"/>
        <v>4.8100000000000005</v>
      </c>
      <c r="X651" s="55">
        <f t="shared" si="388"/>
        <v>4.8100000000000005</v>
      </c>
      <c r="Y651" s="55">
        <f t="shared" si="388"/>
        <v>4.8100000000000005</v>
      </c>
      <c r="Z651" s="147">
        <v>0.2</v>
      </c>
      <c r="AA651" s="147">
        <f t="shared" si="385"/>
        <v>0.2</v>
      </c>
      <c r="AB651" s="147">
        <f t="shared" si="385"/>
        <v>0.2</v>
      </c>
      <c r="AC651" s="147">
        <f t="shared" si="385"/>
        <v>0.2</v>
      </c>
      <c r="AD651" s="147">
        <f t="shared" si="386"/>
        <v>0.2</v>
      </c>
      <c r="AE651" s="147">
        <f t="shared" si="386"/>
        <v>0.2</v>
      </c>
      <c r="AF651" s="147">
        <f t="shared" si="386"/>
        <v>0.2</v>
      </c>
      <c r="AG651" s="147">
        <f t="shared" si="386"/>
        <v>0.2</v>
      </c>
      <c r="AH651" s="147">
        <f t="shared" si="311"/>
        <v>0.2</v>
      </c>
      <c r="AI651" s="147">
        <f t="shared" si="311"/>
        <v>0.2</v>
      </c>
      <c r="AJ651" s="147">
        <f t="shared" si="311"/>
        <v>0.2</v>
      </c>
      <c r="AK651" s="147">
        <f t="shared" si="389"/>
        <v>0.2</v>
      </c>
      <c r="AL651" s="420">
        <v>75228</v>
      </c>
      <c r="AM651" s="431">
        <f t="shared" si="310"/>
        <v>15045.6</v>
      </c>
      <c r="AN651" s="385">
        <v>63144</v>
      </c>
      <c r="AO651" s="237">
        <f t="shared" si="309"/>
        <v>12628.800000000001</v>
      </c>
      <c r="AP651" s="96">
        <v>43824</v>
      </c>
      <c r="AQ651" s="431">
        <f t="shared" si="312"/>
        <v>8764.8000000000011</v>
      </c>
      <c r="AR651" s="420">
        <v>22872</v>
      </c>
      <c r="AS651" s="431">
        <f t="shared" si="313"/>
        <v>4574.4000000000005</v>
      </c>
      <c r="AT651" s="385">
        <v>51312</v>
      </c>
      <c r="AU651" s="431">
        <f t="shared" si="314"/>
        <v>10262.400000000001</v>
      </c>
      <c r="AV651" s="386">
        <v>0</v>
      </c>
      <c r="AW651" s="431">
        <f t="shared" si="315"/>
        <v>0</v>
      </c>
      <c r="AX651" s="386">
        <v>0</v>
      </c>
      <c r="AY651" s="431">
        <f t="shared" si="316"/>
        <v>0</v>
      </c>
      <c r="AZ651" s="386">
        <v>0</v>
      </c>
      <c r="BA651" s="431">
        <f t="shared" si="317"/>
        <v>0</v>
      </c>
      <c r="BB651" s="385">
        <v>0</v>
      </c>
      <c r="BC651" s="431">
        <f t="shared" si="318"/>
        <v>0</v>
      </c>
      <c r="BD651" s="386">
        <v>0</v>
      </c>
      <c r="BE651" s="431">
        <f t="shared" si="319"/>
        <v>0</v>
      </c>
      <c r="BF651" s="386">
        <v>0</v>
      </c>
      <c r="BG651" s="431">
        <f t="shared" si="320"/>
        <v>0</v>
      </c>
      <c r="BH651" s="385">
        <v>0</v>
      </c>
      <c r="BI651" s="445">
        <f t="shared" si="321"/>
        <v>0</v>
      </c>
      <c r="BJ651" s="77" t="s">
        <v>1943</v>
      </c>
      <c r="BK651" s="306"/>
      <c r="BL651" s="599"/>
      <c r="BM651" s="306" t="str">
        <f t="shared" si="387"/>
        <v>M27536-AA1</v>
      </c>
    </row>
    <row r="652" spans="1:65" ht="14.25" customHeight="1">
      <c r="A652" s="493" t="s">
        <v>1623</v>
      </c>
      <c r="B652" s="130" t="s">
        <v>1422</v>
      </c>
      <c r="C652" s="544" t="s">
        <v>87</v>
      </c>
      <c r="D652" s="549" t="s">
        <v>161</v>
      </c>
      <c r="E652" s="550" t="s">
        <v>194</v>
      </c>
      <c r="F652" s="970"/>
      <c r="G652" s="214">
        <v>2024</v>
      </c>
      <c r="H652" s="176" t="s">
        <v>1911</v>
      </c>
      <c r="I652" s="176" t="s">
        <v>174</v>
      </c>
      <c r="J652" s="330" t="s">
        <v>196</v>
      </c>
      <c r="K652" s="176" t="s">
        <v>218</v>
      </c>
      <c r="L652" s="176" t="s">
        <v>167</v>
      </c>
      <c r="M652" s="327" t="s">
        <v>1469</v>
      </c>
      <c r="N652" s="55">
        <v>4.41</v>
      </c>
      <c r="O652" s="55">
        <f t="shared" si="383"/>
        <v>4.41</v>
      </c>
      <c r="P652" s="55">
        <f t="shared" si="383"/>
        <v>4.41</v>
      </c>
      <c r="Q652" s="55">
        <f t="shared" si="383"/>
        <v>4.41</v>
      </c>
      <c r="R652" s="244">
        <f>4.41+0.45</f>
        <v>4.8600000000000003</v>
      </c>
      <c r="S652" s="55">
        <f t="shared" si="384"/>
        <v>4.8600000000000003</v>
      </c>
      <c r="T652" s="55">
        <f t="shared" si="384"/>
        <v>4.8600000000000003</v>
      </c>
      <c r="U652" s="55">
        <f t="shared" si="384"/>
        <v>4.8600000000000003</v>
      </c>
      <c r="V652" s="55">
        <f t="shared" si="384"/>
        <v>4.8600000000000003</v>
      </c>
      <c r="W652" s="55">
        <f t="shared" si="388"/>
        <v>4.8600000000000003</v>
      </c>
      <c r="X652" s="55">
        <f t="shared" si="388"/>
        <v>4.8600000000000003</v>
      </c>
      <c r="Y652" s="55">
        <f t="shared" si="388"/>
        <v>4.8600000000000003</v>
      </c>
      <c r="Z652" s="147">
        <v>0.25</v>
      </c>
      <c r="AA652" s="147">
        <f t="shared" si="385"/>
        <v>0.25</v>
      </c>
      <c r="AB652" s="147">
        <f t="shared" si="385"/>
        <v>0.25</v>
      </c>
      <c r="AC652" s="147">
        <f t="shared" si="385"/>
        <v>0.25</v>
      </c>
      <c r="AD652" s="147">
        <f t="shared" si="386"/>
        <v>0.25</v>
      </c>
      <c r="AE652" s="147">
        <f t="shared" si="386"/>
        <v>0.25</v>
      </c>
      <c r="AF652" s="147">
        <f t="shared" si="386"/>
        <v>0.25</v>
      </c>
      <c r="AG652" s="147">
        <f t="shared" si="386"/>
        <v>0.25</v>
      </c>
      <c r="AH652" s="147">
        <f t="shared" si="311"/>
        <v>0.25</v>
      </c>
      <c r="AI652" s="147">
        <f t="shared" si="311"/>
        <v>0.25</v>
      </c>
      <c r="AJ652" s="147">
        <f t="shared" si="311"/>
        <v>0.25</v>
      </c>
      <c r="AK652" s="147">
        <f t="shared" si="389"/>
        <v>0.25</v>
      </c>
      <c r="AL652" s="420">
        <v>696</v>
      </c>
      <c r="AM652" s="431">
        <f t="shared" si="310"/>
        <v>174</v>
      </c>
      <c r="AN652" s="385">
        <v>324</v>
      </c>
      <c r="AO652" s="237">
        <f t="shared" si="309"/>
        <v>81</v>
      </c>
      <c r="AP652" s="96">
        <v>1008</v>
      </c>
      <c r="AQ652" s="431">
        <f t="shared" si="312"/>
        <v>252</v>
      </c>
      <c r="AR652" s="420">
        <v>1404</v>
      </c>
      <c r="AS652" s="431">
        <f t="shared" si="313"/>
        <v>351</v>
      </c>
      <c r="AT652" s="385">
        <v>204</v>
      </c>
      <c r="AU652" s="431">
        <f t="shared" si="314"/>
        <v>51</v>
      </c>
      <c r="AV652" s="386">
        <v>0</v>
      </c>
      <c r="AW652" s="431">
        <f t="shared" si="315"/>
        <v>0</v>
      </c>
      <c r="AX652" s="386">
        <v>0</v>
      </c>
      <c r="AY652" s="431">
        <f t="shared" si="316"/>
        <v>0</v>
      </c>
      <c r="AZ652" s="386">
        <v>0</v>
      </c>
      <c r="BA652" s="431">
        <f t="shared" si="317"/>
        <v>0</v>
      </c>
      <c r="BB652" s="385">
        <v>0</v>
      </c>
      <c r="BC652" s="431">
        <f t="shared" si="318"/>
        <v>0</v>
      </c>
      <c r="BD652" s="386">
        <v>0</v>
      </c>
      <c r="BE652" s="431">
        <f t="shared" si="319"/>
        <v>0</v>
      </c>
      <c r="BF652" s="386">
        <v>0</v>
      </c>
      <c r="BG652" s="431">
        <f t="shared" si="320"/>
        <v>0</v>
      </c>
      <c r="BH652" s="385">
        <v>0</v>
      </c>
      <c r="BI652" s="445">
        <f t="shared" si="321"/>
        <v>0</v>
      </c>
      <c r="BJ652" s="77" t="s">
        <v>1944</v>
      </c>
      <c r="BK652" s="306"/>
      <c r="BL652" s="599"/>
      <c r="BM652" s="306" t="str">
        <f t="shared" si="387"/>
        <v>P10273-AA1</v>
      </c>
    </row>
    <row r="653" spans="1:65" ht="14.25" customHeight="1">
      <c r="A653" s="498" t="s">
        <v>1623</v>
      </c>
      <c r="B653" s="130" t="s">
        <v>1422</v>
      </c>
      <c r="C653" s="544" t="s">
        <v>87</v>
      </c>
      <c r="D653" s="549" t="s">
        <v>161</v>
      </c>
      <c r="E653" s="550" t="s">
        <v>194</v>
      </c>
      <c r="F653" s="970"/>
      <c r="G653" s="214">
        <v>2024</v>
      </c>
      <c r="H653" s="176" t="s">
        <v>1911</v>
      </c>
      <c r="I653" s="176" t="s">
        <v>174</v>
      </c>
      <c r="J653" s="330" t="s">
        <v>196</v>
      </c>
      <c r="K653" s="176" t="s">
        <v>221</v>
      </c>
      <c r="L653" s="176" t="s">
        <v>167</v>
      </c>
      <c r="M653" s="327" t="s">
        <v>1469</v>
      </c>
      <c r="N653" s="55">
        <v>4.08</v>
      </c>
      <c r="O653" s="55">
        <f t="shared" si="383"/>
        <v>4.08</v>
      </c>
      <c r="P653" s="55">
        <f t="shared" si="383"/>
        <v>4.08</v>
      </c>
      <c r="Q653" s="55">
        <f t="shared" si="383"/>
        <v>4.08</v>
      </c>
      <c r="R653" s="244">
        <f>4.08+0.45</f>
        <v>4.53</v>
      </c>
      <c r="S653" s="55">
        <f t="shared" si="384"/>
        <v>4.53</v>
      </c>
      <c r="T653" s="55">
        <f t="shared" si="384"/>
        <v>4.53</v>
      </c>
      <c r="U653" s="55">
        <f t="shared" si="384"/>
        <v>4.53</v>
      </c>
      <c r="V653" s="55">
        <f t="shared" si="384"/>
        <v>4.53</v>
      </c>
      <c r="W653" s="55">
        <f t="shared" si="388"/>
        <v>4.53</v>
      </c>
      <c r="X653" s="55">
        <f t="shared" si="388"/>
        <v>4.53</v>
      </c>
      <c r="Y653" s="55">
        <f t="shared" si="388"/>
        <v>4.53</v>
      </c>
      <c r="Z653" s="147">
        <v>0.34</v>
      </c>
      <c r="AA653" s="147">
        <f t="shared" si="385"/>
        <v>0.34</v>
      </c>
      <c r="AB653" s="147">
        <f t="shared" si="385"/>
        <v>0.34</v>
      </c>
      <c r="AC653" s="147">
        <f t="shared" si="385"/>
        <v>0.34</v>
      </c>
      <c r="AD653" s="147">
        <f t="shared" si="386"/>
        <v>0.34</v>
      </c>
      <c r="AE653" s="147">
        <f t="shared" si="386"/>
        <v>0.34</v>
      </c>
      <c r="AF653" s="147">
        <f t="shared" si="386"/>
        <v>0.34</v>
      </c>
      <c r="AG653" s="147">
        <f t="shared" si="386"/>
        <v>0.34</v>
      </c>
      <c r="AH653" s="147">
        <f t="shared" si="311"/>
        <v>0.34</v>
      </c>
      <c r="AI653" s="147">
        <f t="shared" si="311"/>
        <v>0.34</v>
      </c>
      <c r="AJ653" s="147">
        <f t="shared" si="311"/>
        <v>0.34</v>
      </c>
      <c r="AK653" s="147">
        <f t="shared" si="389"/>
        <v>0.34</v>
      </c>
      <c r="AL653" s="420">
        <v>108</v>
      </c>
      <c r="AM653" s="431">
        <f t="shared" si="310"/>
        <v>36.720000000000006</v>
      </c>
      <c r="AN653" s="385">
        <v>156</v>
      </c>
      <c r="AO653" s="237">
        <f t="shared" si="309"/>
        <v>53.040000000000006</v>
      </c>
      <c r="AP653" s="96">
        <v>36</v>
      </c>
      <c r="AQ653" s="431">
        <f t="shared" si="312"/>
        <v>12.24</v>
      </c>
      <c r="AR653" s="420">
        <v>228</v>
      </c>
      <c r="AS653" s="431">
        <f t="shared" si="313"/>
        <v>77.52000000000001</v>
      </c>
      <c r="AT653" s="385">
        <v>48</v>
      </c>
      <c r="AU653" s="431">
        <f t="shared" si="314"/>
        <v>16.32</v>
      </c>
      <c r="AV653" s="386">
        <v>0</v>
      </c>
      <c r="AW653" s="431">
        <f t="shared" si="315"/>
        <v>0</v>
      </c>
      <c r="AX653" s="386">
        <v>0</v>
      </c>
      <c r="AY653" s="431">
        <f t="shared" si="316"/>
        <v>0</v>
      </c>
      <c r="AZ653" s="386">
        <v>0</v>
      </c>
      <c r="BA653" s="431">
        <f t="shared" si="317"/>
        <v>0</v>
      </c>
      <c r="BB653" s="385">
        <v>0</v>
      </c>
      <c r="BC653" s="431">
        <f t="shared" si="318"/>
        <v>0</v>
      </c>
      <c r="BD653" s="386">
        <v>0</v>
      </c>
      <c r="BE653" s="431">
        <f t="shared" si="319"/>
        <v>0</v>
      </c>
      <c r="BF653" s="386">
        <v>0</v>
      </c>
      <c r="BG653" s="431">
        <f t="shared" si="320"/>
        <v>0</v>
      </c>
      <c r="BH653" s="385">
        <v>0</v>
      </c>
      <c r="BI653" s="445">
        <f t="shared" si="321"/>
        <v>0</v>
      </c>
      <c r="BJ653" s="77" t="s">
        <v>1938</v>
      </c>
      <c r="BK653" s="306"/>
      <c r="BL653" s="599"/>
      <c r="BM653" s="306" t="str">
        <f t="shared" si="387"/>
        <v>P10202-xx1</v>
      </c>
    </row>
    <row r="654" spans="1:65" ht="14.25" customHeight="1">
      <c r="A654" s="493" t="s">
        <v>1623</v>
      </c>
      <c r="B654" s="130" t="s">
        <v>1422</v>
      </c>
      <c r="C654" s="544" t="s">
        <v>87</v>
      </c>
      <c r="D654" s="549" t="s">
        <v>161</v>
      </c>
      <c r="E654" s="550" t="s">
        <v>194</v>
      </c>
      <c r="F654" s="970"/>
      <c r="G654" s="214">
        <v>2024</v>
      </c>
      <c r="H654" s="176" t="s">
        <v>1911</v>
      </c>
      <c r="I654" s="176" t="s">
        <v>174</v>
      </c>
      <c r="J654" s="330" t="s">
        <v>196</v>
      </c>
      <c r="K654" s="176" t="s">
        <v>218</v>
      </c>
      <c r="L654" s="176" t="s">
        <v>167</v>
      </c>
      <c r="M654" s="327" t="s">
        <v>1479</v>
      </c>
      <c r="N654" s="55">
        <v>3.64</v>
      </c>
      <c r="O654" s="55">
        <f t="shared" si="383"/>
        <v>3.64</v>
      </c>
      <c r="P654" s="55">
        <f t="shared" si="383"/>
        <v>3.64</v>
      </c>
      <c r="Q654" s="55">
        <f t="shared" si="383"/>
        <v>3.64</v>
      </c>
      <c r="R654" s="244">
        <f>3.64+0.45</f>
        <v>4.09</v>
      </c>
      <c r="S654" s="55">
        <f t="shared" si="384"/>
        <v>4.09</v>
      </c>
      <c r="T654" s="55">
        <f t="shared" si="384"/>
        <v>4.09</v>
      </c>
      <c r="U654" s="55">
        <f t="shared" si="384"/>
        <v>4.09</v>
      </c>
      <c r="V654" s="55">
        <f t="shared" si="384"/>
        <v>4.09</v>
      </c>
      <c r="W654" s="55">
        <f t="shared" si="388"/>
        <v>4.09</v>
      </c>
      <c r="X654" s="55">
        <f t="shared" si="388"/>
        <v>4.09</v>
      </c>
      <c r="Y654" s="55">
        <f t="shared" si="388"/>
        <v>4.09</v>
      </c>
      <c r="Z654" s="147">
        <v>0.3</v>
      </c>
      <c r="AA654" s="147">
        <f t="shared" si="385"/>
        <v>0.3</v>
      </c>
      <c r="AB654" s="147">
        <f t="shared" si="385"/>
        <v>0.3</v>
      </c>
      <c r="AC654" s="147">
        <f t="shared" si="385"/>
        <v>0.3</v>
      </c>
      <c r="AD654" s="147">
        <f t="shared" si="386"/>
        <v>0.3</v>
      </c>
      <c r="AE654" s="147">
        <f t="shared" si="386"/>
        <v>0.3</v>
      </c>
      <c r="AF654" s="147">
        <f t="shared" si="386"/>
        <v>0.3</v>
      </c>
      <c r="AG654" s="147">
        <f t="shared" si="386"/>
        <v>0.3</v>
      </c>
      <c r="AH654" s="147">
        <f t="shared" si="311"/>
        <v>0.3</v>
      </c>
      <c r="AI654" s="147">
        <f t="shared" si="311"/>
        <v>0.3</v>
      </c>
      <c r="AJ654" s="147">
        <f t="shared" si="311"/>
        <v>0.3</v>
      </c>
      <c r="AK654" s="147">
        <f t="shared" si="389"/>
        <v>0.3</v>
      </c>
      <c r="AL654" s="420">
        <v>11892</v>
      </c>
      <c r="AM654" s="431">
        <f t="shared" si="310"/>
        <v>3567.6</v>
      </c>
      <c r="AN654" s="385">
        <v>35116</v>
      </c>
      <c r="AO654" s="237">
        <f t="shared" si="309"/>
        <v>10534.8</v>
      </c>
      <c r="AP654" s="96">
        <v>9024</v>
      </c>
      <c r="AQ654" s="431">
        <f t="shared" si="312"/>
        <v>2707.2</v>
      </c>
      <c r="AR654" s="420">
        <v>2508</v>
      </c>
      <c r="AS654" s="431">
        <f t="shared" si="313"/>
        <v>752.4</v>
      </c>
      <c r="AT654" s="385">
        <v>11700</v>
      </c>
      <c r="AU654" s="431">
        <f t="shared" si="314"/>
        <v>3510</v>
      </c>
      <c r="AV654" s="386">
        <v>0</v>
      </c>
      <c r="AW654" s="431">
        <f t="shared" si="315"/>
        <v>0</v>
      </c>
      <c r="AX654" s="386">
        <v>0</v>
      </c>
      <c r="AY654" s="431">
        <f t="shared" si="316"/>
        <v>0</v>
      </c>
      <c r="AZ654" s="386">
        <v>0</v>
      </c>
      <c r="BA654" s="431">
        <f t="shared" si="317"/>
        <v>0</v>
      </c>
      <c r="BB654" s="385">
        <v>0</v>
      </c>
      <c r="BC654" s="431">
        <f t="shared" si="318"/>
        <v>0</v>
      </c>
      <c r="BD654" s="386">
        <v>0</v>
      </c>
      <c r="BE654" s="431">
        <f t="shared" si="319"/>
        <v>0</v>
      </c>
      <c r="BF654" s="386">
        <v>0</v>
      </c>
      <c r="BG654" s="431">
        <f t="shared" si="320"/>
        <v>0</v>
      </c>
      <c r="BH654" s="385">
        <v>0</v>
      </c>
      <c r="BI654" s="445">
        <f t="shared" si="321"/>
        <v>0</v>
      </c>
      <c r="BJ654" s="77" t="s">
        <v>1939</v>
      </c>
      <c r="BK654" s="306"/>
      <c r="BL654" s="599"/>
      <c r="BM654" s="306" t="str">
        <f t="shared" si="387"/>
        <v>P10201-xx1</v>
      </c>
    </row>
    <row r="655" spans="1:65" ht="14.25" customHeight="1">
      <c r="A655" s="498" t="s">
        <v>1623</v>
      </c>
      <c r="B655" s="130" t="s">
        <v>1422</v>
      </c>
      <c r="C655" s="544" t="s">
        <v>87</v>
      </c>
      <c r="D655" s="549" t="s">
        <v>161</v>
      </c>
      <c r="E655" s="550" t="s">
        <v>194</v>
      </c>
      <c r="F655" s="970"/>
      <c r="G655" s="214">
        <v>2024</v>
      </c>
      <c r="H655" s="176" t="s">
        <v>1911</v>
      </c>
      <c r="I655" s="176" t="s">
        <v>174</v>
      </c>
      <c r="J655" s="330" t="s">
        <v>196</v>
      </c>
      <c r="K655" s="176" t="s">
        <v>218</v>
      </c>
      <c r="L655" s="176" t="s">
        <v>167</v>
      </c>
      <c r="M655" s="327" t="s">
        <v>1478</v>
      </c>
      <c r="N655" s="55">
        <v>3.64</v>
      </c>
      <c r="O655" s="55">
        <f t="shared" si="383"/>
        <v>3.64</v>
      </c>
      <c r="P655" s="55">
        <f t="shared" si="383"/>
        <v>3.64</v>
      </c>
      <c r="Q655" s="55">
        <f t="shared" si="383"/>
        <v>3.64</v>
      </c>
      <c r="R655" s="244">
        <f>3.64+0.45</f>
        <v>4.09</v>
      </c>
      <c r="S655" s="55">
        <f t="shared" si="384"/>
        <v>4.09</v>
      </c>
      <c r="T655" s="55">
        <f t="shared" si="384"/>
        <v>4.09</v>
      </c>
      <c r="U655" s="55">
        <f t="shared" si="384"/>
        <v>4.09</v>
      </c>
      <c r="V655" s="55">
        <f t="shared" si="384"/>
        <v>4.09</v>
      </c>
      <c r="W655" s="55">
        <f t="shared" si="388"/>
        <v>4.09</v>
      </c>
      <c r="X655" s="55">
        <f t="shared" si="388"/>
        <v>4.09</v>
      </c>
      <c r="Y655" s="55">
        <f t="shared" si="388"/>
        <v>4.09</v>
      </c>
      <c r="Z655" s="147">
        <v>0.3</v>
      </c>
      <c r="AA655" s="147">
        <f t="shared" si="385"/>
        <v>0.3</v>
      </c>
      <c r="AB655" s="147">
        <f t="shared" si="385"/>
        <v>0.3</v>
      </c>
      <c r="AC655" s="147">
        <f t="shared" si="385"/>
        <v>0.3</v>
      </c>
      <c r="AD655" s="147">
        <f t="shared" si="386"/>
        <v>0.3</v>
      </c>
      <c r="AE655" s="147">
        <f t="shared" si="386"/>
        <v>0.3</v>
      </c>
      <c r="AF655" s="147">
        <f t="shared" si="386"/>
        <v>0.3</v>
      </c>
      <c r="AG655" s="147">
        <f t="shared" si="386"/>
        <v>0.3</v>
      </c>
      <c r="AH655" s="147">
        <f t="shared" si="311"/>
        <v>0.3</v>
      </c>
      <c r="AI655" s="147">
        <f t="shared" si="311"/>
        <v>0.3</v>
      </c>
      <c r="AJ655" s="147">
        <f t="shared" si="311"/>
        <v>0.3</v>
      </c>
      <c r="AK655" s="147">
        <f t="shared" si="389"/>
        <v>0.3</v>
      </c>
      <c r="AL655" s="420">
        <v>456</v>
      </c>
      <c r="AM655" s="431">
        <f t="shared" si="310"/>
        <v>136.79999999999998</v>
      </c>
      <c r="AN655" s="385">
        <v>276</v>
      </c>
      <c r="AO655" s="237">
        <f t="shared" si="309"/>
        <v>82.8</v>
      </c>
      <c r="AP655" s="96">
        <v>4764</v>
      </c>
      <c r="AQ655" s="431">
        <f t="shared" si="312"/>
        <v>1429.2</v>
      </c>
      <c r="AR655" s="420">
        <v>24</v>
      </c>
      <c r="AS655" s="431">
        <f t="shared" si="313"/>
        <v>7.1999999999999993</v>
      </c>
      <c r="AT655" s="385">
        <v>468</v>
      </c>
      <c r="AU655" s="431">
        <f t="shared" si="314"/>
        <v>140.4</v>
      </c>
      <c r="AV655" s="386">
        <v>0</v>
      </c>
      <c r="AW655" s="431">
        <f t="shared" si="315"/>
        <v>0</v>
      </c>
      <c r="AX655" s="386">
        <v>0</v>
      </c>
      <c r="AY655" s="431">
        <f t="shared" si="316"/>
        <v>0</v>
      </c>
      <c r="AZ655" s="386">
        <v>0</v>
      </c>
      <c r="BA655" s="431">
        <f t="shared" si="317"/>
        <v>0</v>
      </c>
      <c r="BB655" s="385">
        <v>0</v>
      </c>
      <c r="BC655" s="431">
        <f t="shared" si="318"/>
        <v>0</v>
      </c>
      <c r="BD655" s="386">
        <v>0</v>
      </c>
      <c r="BE655" s="431">
        <f t="shared" si="319"/>
        <v>0</v>
      </c>
      <c r="BF655" s="386">
        <v>0</v>
      </c>
      <c r="BG655" s="431">
        <f t="shared" si="320"/>
        <v>0</v>
      </c>
      <c r="BH655" s="385">
        <v>0</v>
      </c>
      <c r="BI655" s="445">
        <f t="shared" si="321"/>
        <v>0</v>
      </c>
      <c r="BJ655" s="77" t="s">
        <v>1939</v>
      </c>
      <c r="BK655" s="306"/>
      <c r="BL655" s="599"/>
      <c r="BM655" s="306" t="str">
        <f t="shared" si="387"/>
        <v>P10201-xx1</v>
      </c>
    </row>
    <row r="656" spans="1:65" ht="14.25" customHeight="1">
      <c r="A656" s="493" t="s">
        <v>1623</v>
      </c>
      <c r="B656" s="130" t="s">
        <v>1422</v>
      </c>
      <c r="C656" s="544" t="s">
        <v>87</v>
      </c>
      <c r="D656" s="549" t="s">
        <v>161</v>
      </c>
      <c r="E656" s="550" t="s">
        <v>194</v>
      </c>
      <c r="F656" s="970"/>
      <c r="G656" s="214">
        <v>2024</v>
      </c>
      <c r="H656" s="176" t="s">
        <v>1911</v>
      </c>
      <c r="I656" s="176" t="s">
        <v>174</v>
      </c>
      <c r="J656" s="330" t="s">
        <v>196</v>
      </c>
      <c r="K656" s="176" t="s">
        <v>218</v>
      </c>
      <c r="L656" s="176" t="s">
        <v>1182</v>
      </c>
      <c r="M656" s="327" t="s">
        <v>1480</v>
      </c>
      <c r="N656" s="55">
        <v>3.55</v>
      </c>
      <c r="O656" s="55">
        <f t="shared" si="383"/>
        <v>3.55</v>
      </c>
      <c r="P656" s="55">
        <f t="shared" si="383"/>
        <v>3.55</v>
      </c>
      <c r="Q656" s="904">
        <v>3.55</v>
      </c>
      <c r="R656" s="939">
        <f>3.46+0.45</f>
        <v>3.91</v>
      </c>
      <c r="S656" s="904">
        <f t="shared" si="384"/>
        <v>3.91</v>
      </c>
      <c r="T656" s="904">
        <f t="shared" si="384"/>
        <v>3.91</v>
      </c>
      <c r="U656" s="904">
        <f t="shared" si="384"/>
        <v>3.91</v>
      </c>
      <c r="V656" s="904">
        <f t="shared" si="384"/>
        <v>3.91</v>
      </c>
      <c r="W656" s="904">
        <f t="shared" si="388"/>
        <v>3.91</v>
      </c>
      <c r="X656" s="904">
        <f t="shared" si="388"/>
        <v>3.91</v>
      </c>
      <c r="Y656" s="904">
        <f t="shared" si="388"/>
        <v>3.91</v>
      </c>
      <c r="Z656" s="147">
        <v>0.68</v>
      </c>
      <c r="AA656" s="147">
        <f t="shared" si="385"/>
        <v>0.68</v>
      </c>
      <c r="AB656" s="147">
        <f t="shared" si="385"/>
        <v>0.68</v>
      </c>
      <c r="AC656" s="905">
        <v>0.68</v>
      </c>
      <c r="AD656" s="905">
        <v>0.59</v>
      </c>
      <c r="AE656" s="905">
        <f t="shared" si="386"/>
        <v>0.59</v>
      </c>
      <c r="AF656" s="905">
        <f t="shared" si="386"/>
        <v>0.59</v>
      </c>
      <c r="AG656" s="905">
        <f t="shared" si="386"/>
        <v>0.59</v>
      </c>
      <c r="AH656" s="905">
        <f t="shared" si="311"/>
        <v>0.59</v>
      </c>
      <c r="AI656" s="905">
        <f t="shared" si="311"/>
        <v>0.59</v>
      </c>
      <c r="AJ656" s="905">
        <f t="shared" si="311"/>
        <v>0.59</v>
      </c>
      <c r="AK656" s="905">
        <f t="shared" si="389"/>
        <v>0.59</v>
      </c>
      <c r="AL656" s="420">
        <v>0</v>
      </c>
      <c r="AM656" s="431">
        <f t="shared" si="310"/>
        <v>0</v>
      </c>
      <c r="AN656" s="385">
        <v>0</v>
      </c>
      <c r="AO656" s="237">
        <f t="shared" si="309"/>
        <v>0</v>
      </c>
      <c r="AP656" s="96">
        <v>32028</v>
      </c>
      <c r="AQ656" s="431">
        <f t="shared" si="312"/>
        <v>21779.040000000001</v>
      </c>
      <c r="AR656" s="420">
        <v>22080</v>
      </c>
      <c r="AS656" s="431">
        <f t="shared" si="313"/>
        <v>15014.400000000001</v>
      </c>
      <c r="AT656" s="385">
        <v>3000</v>
      </c>
      <c r="AU656" s="431">
        <f t="shared" si="314"/>
        <v>1770</v>
      </c>
      <c r="AV656" s="386">
        <v>0</v>
      </c>
      <c r="AW656" s="431">
        <f t="shared" si="315"/>
        <v>0</v>
      </c>
      <c r="AX656" s="386">
        <v>0</v>
      </c>
      <c r="AY656" s="431">
        <f t="shared" si="316"/>
        <v>0</v>
      </c>
      <c r="AZ656" s="386">
        <v>0</v>
      </c>
      <c r="BA656" s="431">
        <f t="shared" si="317"/>
        <v>0</v>
      </c>
      <c r="BB656" s="385">
        <v>0</v>
      </c>
      <c r="BC656" s="431">
        <f t="shared" si="318"/>
        <v>0</v>
      </c>
      <c r="BD656" s="386">
        <v>0</v>
      </c>
      <c r="BE656" s="431">
        <f t="shared" si="319"/>
        <v>0</v>
      </c>
      <c r="BF656" s="386">
        <v>0</v>
      </c>
      <c r="BG656" s="431">
        <f t="shared" si="320"/>
        <v>0</v>
      </c>
      <c r="BH656" s="385">
        <v>0</v>
      </c>
      <c r="BI656" s="445">
        <f t="shared" si="321"/>
        <v>0</v>
      </c>
      <c r="BJ656" s="77" t="s">
        <v>1940</v>
      </c>
      <c r="BK656" s="306"/>
      <c r="BL656" s="599"/>
      <c r="BM656" s="306" t="str">
        <f t="shared" si="387"/>
        <v>P10197-xx1</v>
      </c>
    </row>
    <row r="657" spans="1:71" s="962" customFormat="1" ht="14.25" customHeight="1">
      <c r="A657" s="955" t="s">
        <v>1623</v>
      </c>
      <c r="B657" s="956" t="s">
        <v>1422</v>
      </c>
      <c r="C657" s="957" t="s">
        <v>87</v>
      </c>
      <c r="D657" s="958" t="s">
        <v>161</v>
      </c>
      <c r="E657" s="959" t="s">
        <v>194</v>
      </c>
      <c r="F657" s="970"/>
      <c r="G657" s="700">
        <v>2024</v>
      </c>
      <c r="H657" s="369" t="s">
        <v>1911</v>
      </c>
      <c r="I657" s="369" t="s">
        <v>174</v>
      </c>
      <c r="J657" s="701" t="s">
        <v>196</v>
      </c>
      <c r="K657" s="369" t="s">
        <v>218</v>
      </c>
      <c r="L657" s="369" t="s">
        <v>1182</v>
      </c>
      <c r="M657" s="960" t="s">
        <v>1808</v>
      </c>
      <c r="N657" s="702">
        <v>3.55</v>
      </c>
      <c r="O657" s="702">
        <f t="shared" ref="O657" si="418">N657</f>
        <v>3.55</v>
      </c>
      <c r="P657" s="702">
        <f t="shared" ref="P657" si="419">O657</f>
        <v>3.55</v>
      </c>
      <c r="Q657" s="702">
        <v>3.55</v>
      </c>
      <c r="R657" s="615">
        <f>3.46+0.45</f>
        <v>3.91</v>
      </c>
      <c r="S657" s="702">
        <f t="shared" ref="S657" si="420">R657</f>
        <v>3.91</v>
      </c>
      <c r="T657" s="702">
        <f t="shared" ref="T657" si="421">S657</f>
        <v>3.91</v>
      </c>
      <c r="U657" s="702">
        <f t="shared" ref="U657" si="422">T657</f>
        <v>3.91</v>
      </c>
      <c r="V657" s="702">
        <f t="shared" ref="V657" si="423">U657</f>
        <v>3.91</v>
      </c>
      <c r="W657" s="702">
        <f t="shared" ref="W657" si="424">V657</f>
        <v>3.91</v>
      </c>
      <c r="X657" s="702">
        <f t="shared" ref="X657" si="425">W657</f>
        <v>3.91</v>
      </c>
      <c r="Y657" s="702">
        <f t="shared" ref="Y657" si="426">X657</f>
        <v>3.91</v>
      </c>
      <c r="Z657" s="703">
        <v>0.68</v>
      </c>
      <c r="AA657" s="703">
        <f t="shared" ref="AA657" si="427">Z657</f>
        <v>0.68</v>
      </c>
      <c r="AB657" s="703">
        <f t="shared" ref="AB657" si="428">AA657</f>
        <v>0.68</v>
      </c>
      <c r="AC657" s="703">
        <v>0.68</v>
      </c>
      <c r="AD657" s="703">
        <v>0.59</v>
      </c>
      <c r="AE657" s="703">
        <f t="shared" ref="AE657" si="429">AD657</f>
        <v>0.59</v>
      </c>
      <c r="AF657" s="703">
        <f t="shared" ref="AF657" si="430">AE657</f>
        <v>0.59</v>
      </c>
      <c r="AG657" s="703">
        <f t="shared" ref="AG657" si="431">AF657</f>
        <v>0.59</v>
      </c>
      <c r="AH657" s="703">
        <f t="shared" ref="AH657" si="432">AG657</f>
        <v>0.59</v>
      </c>
      <c r="AI657" s="703">
        <f t="shared" ref="AI657" si="433">AH657</f>
        <v>0.59</v>
      </c>
      <c r="AJ657" s="703">
        <f t="shared" ref="AJ657" si="434">AI657</f>
        <v>0.59</v>
      </c>
      <c r="AK657" s="703">
        <f t="shared" ref="AK657" si="435">AJ657</f>
        <v>0.59</v>
      </c>
      <c r="AL657" s="704">
        <v>0</v>
      </c>
      <c r="AM657" s="678">
        <f t="shared" ref="AM657" si="436">Z657*AL657</f>
        <v>0</v>
      </c>
      <c r="AN657" s="679">
        <v>0</v>
      </c>
      <c r="AO657" s="591">
        <f t="shared" ref="AO657" si="437">AN657*AA657</f>
        <v>0</v>
      </c>
      <c r="AP657" s="705">
        <v>0</v>
      </c>
      <c r="AQ657" s="678">
        <f t="shared" ref="AQ657" si="438">AP657*AB657</f>
        <v>0</v>
      </c>
      <c r="AR657" s="704">
        <v>0</v>
      </c>
      <c r="AS657" s="678">
        <f t="shared" ref="AS657" si="439">AR657*AC657</f>
        <v>0</v>
      </c>
      <c r="AT657" s="679">
        <v>0</v>
      </c>
      <c r="AU657" s="678">
        <f t="shared" ref="AU657" si="440">AT657*AD657</f>
        <v>0</v>
      </c>
      <c r="AV657" s="677">
        <v>0</v>
      </c>
      <c r="AW657" s="678">
        <f t="shared" ref="AW657" si="441">AV657*AE657</f>
        <v>0</v>
      </c>
      <c r="AX657" s="677">
        <v>0</v>
      </c>
      <c r="AY657" s="678">
        <f t="shared" ref="AY657" si="442">AX657*AF657</f>
        <v>0</v>
      </c>
      <c r="AZ657" s="677">
        <v>0</v>
      </c>
      <c r="BA657" s="678">
        <f t="shared" ref="BA657" si="443">AZ657*AG657</f>
        <v>0</v>
      </c>
      <c r="BB657" s="679">
        <v>0</v>
      </c>
      <c r="BC657" s="678">
        <f t="shared" ref="BC657" si="444">BB657*AH657</f>
        <v>0</v>
      </c>
      <c r="BD657" s="677">
        <v>0</v>
      </c>
      <c r="BE657" s="678">
        <f t="shared" ref="BE657" si="445">BD657*AI657</f>
        <v>0</v>
      </c>
      <c r="BF657" s="677">
        <v>0</v>
      </c>
      <c r="BG657" s="678">
        <f t="shared" ref="BG657" si="446">BF657*AJ657</f>
        <v>0</v>
      </c>
      <c r="BH657" s="679">
        <v>0</v>
      </c>
      <c r="BI657" s="961">
        <f t="shared" ref="BI657" si="447">BH657*AK657</f>
        <v>0</v>
      </c>
      <c r="BJ657" s="680" t="s">
        <v>1940</v>
      </c>
      <c r="BK657" s="763"/>
      <c r="BL657" s="764"/>
      <c r="BM657" s="763" t="str">
        <f t="shared" ref="BM657" si="448">BJ657</f>
        <v>P10197-xx1</v>
      </c>
      <c r="BR657" s="1"/>
      <c r="BS657" s="1"/>
    </row>
    <row r="658" spans="1:71" ht="14.25" customHeight="1">
      <c r="A658" s="498" t="s">
        <v>1623</v>
      </c>
      <c r="B658" s="130" t="s">
        <v>1422</v>
      </c>
      <c r="C658" s="544" t="s">
        <v>87</v>
      </c>
      <c r="D658" s="549" t="s">
        <v>161</v>
      </c>
      <c r="E658" s="550" t="s">
        <v>194</v>
      </c>
      <c r="F658" s="970"/>
      <c r="G658" s="214">
        <v>2024</v>
      </c>
      <c r="H658" s="176" t="s">
        <v>1911</v>
      </c>
      <c r="I658" s="176" t="s">
        <v>174</v>
      </c>
      <c r="J658" s="330" t="s">
        <v>196</v>
      </c>
      <c r="K658" s="176" t="s">
        <v>218</v>
      </c>
      <c r="L658" s="176" t="s">
        <v>167</v>
      </c>
      <c r="M658" s="327" t="s">
        <v>1479</v>
      </c>
      <c r="N658" s="55">
        <v>4.33</v>
      </c>
      <c r="O658" s="55">
        <f t="shared" si="383"/>
        <v>4.33</v>
      </c>
      <c r="P658" s="55">
        <f t="shared" si="383"/>
        <v>4.33</v>
      </c>
      <c r="Q658" s="55">
        <f t="shared" si="383"/>
        <v>4.33</v>
      </c>
      <c r="R658" s="244">
        <f>4.33+0.45</f>
        <v>4.78</v>
      </c>
      <c r="S658" s="55">
        <f t="shared" si="384"/>
        <v>4.78</v>
      </c>
      <c r="T658" s="55">
        <f t="shared" si="384"/>
        <v>4.78</v>
      </c>
      <c r="U658" s="55">
        <f t="shared" si="384"/>
        <v>4.78</v>
      </c>
      <c r="V658" s="55">
        <f t="shared" si="384"/>
        <v>4.78</v>
      </c>
      <c r="W658" s="55">
        <f t="shared" si="388"/>
        <v>4.78</v>
      </c>
      <c r="X658" s="55">
        <f t="shared" si="388"/>
        <v>4.78</v>
      </c>
      <c r="Y658" s="55">
        <f t="shared" si="388"/>
        <v>4.78</v>
      </c>
      <c r="Z658" s="147">
        <v>0.25</v>
      </c>
      <c r="AA658" s="147">
        <f t="shared" si="385"/>
        <v>0.25</v>
      </c>
      <c r="AB658" s="147">
        <f t="shared" si="385"/>
        <v>0.25</v>
      </c>
      <c r="AC658" s="147">
        <f t="shared" si="385"/>
        <v>0.25</v>
      </c>
      <c r="AD658" s="147">
        <f t="shared" si="386"/>
        <v>0.25</v>
      </c>
      <c r="AE658" s="147">
        <f t="shared" si="386"/>
        <v>0.25</v>
      </c>
      <c r="AF658" s="147">
        <f t="shared" si="386"/>
        <v>0.25</v>
      </c>
      <c r="AG658" s="147">
        <f t="shared" si="386"/>
        <v>0.25</v>
      </c>
      <c r="AH658" s="147">
        <f t="shared" si="311"/>
        <v>0.25</v>
      </c>
      <c r="AI658" s="147">
        <f t="shared" si="311"/>
        <v>0.25</v>
      </c>
      <c r="AJ658" s="147">
        <f t="shared" si="311"/>
        <v>0.25</v>
      </c>
      <c r="AK658" s="147">
        <f t="shared" si="389"/>
        <v>0.25</v>
      </c>
      <c r="AL658" s="420">
        <v>0</v>
      </c>
      <c r="AM658" s="431">
        <f t="shared" si="310"/>
        <v>0</v>
      </c>
      <c r="AN658" s="385">
        <v>0</v>
      </c>
      <c r="AO658" s="237">
        <f t="shared" si="309"/>
        <v>0</v>
      </c>
      <c r="AP658" s="96">
        <v>0</v>
      </c>
      <c r="AQ658" s="431">
        <f t="shared" si="312"/>
        <v>0</v>
      </c>
      <c r="AR658" s="420">
        <v>0</v>
      </c>
      <c r="AS658" s="431">
        <f t="shared" si="313"/>
        <v>0</v>
      </c>
      <c r="AT658" s="385">
        <v>0</v>
      </c>
      <c r="AU658" s="431">
        <f t="shared" si="314"/>
        <v>0</v>
      </c>
      <c r="AV658" s="386">
        <v>0</v>
      </c>
      <c r="AW658" s="431">
        <f t="shared" si="315"/>
        <v>0</v>
      </c>
      <c r="AX658" s="386">
        <v>0</v>
      </c>
      <c r="AY658" s="431">
        <f t="shared" si="316"/>
        <v>0</v>
      </c>
      <c r="AZ658" s="386">
        <v>0</v>
      </c>
      <c r="BA658" s="431">
        <f t="shared" si="317"/>
        <v>0</v>
      </c>
      <c r="BB658" s="385">
        <v>0</v>
      </c>
      <c r="BC658" s="431">
        <f t="shared" si="318"/>
        <v>0</v>
      </c>
      <c r="BD658" s="386">
        <v>0</v>
      </c>
      <c r="BE658" s="431">
        <f t="shared" si="319"/>
        <v>0</v>
      </c>
      <c r="BF658" s="386">
        <v>0</v>
      </c>
      <c r="BG658" s="431">
        <f t="shared" si="320"/>
        <v>0</v>
      </c>
      <c r="BH658" s="385">
        <v>0</v>
      </c>
      <c r="BI658" s="445">
        <f t="shared" si="321"/>
        <v>0</v>
      </c>
      <c r="BJ658" s="77" t="s">
        <v>1944</v>
      </c>
      <c r="BK658" s="306"/>
      <c r="BL658" s="599"/>
      <c r="BM658" s="306" t="str">
        <f t="shared" si="387"/>
        <v>P10273-AA1</v>
      </c>
    </row>
    <row r="659" spans="1:71" ht="14.25" customHeight="1">
      <c r="A659" s="493" t="s">
        <v>1623</v>
      </c>
      <c r="B659" s="130" t="s">
        <v>1422</v>
      </c>
      <c r="C659" s="544" t="s">
        <v>87</v>
      </c>
      <c r="D659" s="549" t="s">
        <v>161</v>
      </c>
      <c r="E659" s="550" t="s">
        <v>194</v>
      </c>
      <c r="F659" s="970"/>
      <c r="G659" s="214">
        <v>2024</v>
      </c>
      <c r="H659" s="176" t="s">
        <v>1911</v>
      </c>
      <c r="I659" s="176" t="s">
        <v>174</v>
      </c>
      <c r="J659" s="330" t="s">
        <v>196</v>
      </c>
      <c r="K659" s="176" t="s">
        <v>218</v>
      </c>
      <c r="L659" s="176" t="s">
        <v>167</v>
      </c>
      <c r="M659" s="327" t="s">
        <v>1474</v>
      </c>
      <c r="N659" s="55">
        <v>3.73</v>
      </c>
      <c r="O659" s="55">
        <f t="shared" si="383"/>
        <v>3.73</v>
      </c>
      <c r="P659" s="55">
        <f t="shared" si="383"/>
        <v>3.73</v>
      </c>
      <c r="Q659" s="904">
        <v>3.64</v>
      </c>
      <c r="R659" s="939">
        <f>3.64+0.45</f>
        <v>4.09</v>
      </c>
      <c r="S659" s="904">
        <f t="shared" si="384"/>
        <v>4.09</v>
      </c>
      <c r="T659" s="904">
        <f t="shared" si="384"/>
        <v>4.09</v>
      </c>
      <c r="U659" s="904">
        <f t="shared" si="384"/>
        <v>4.09</v>
      </c>
      <c r="V659" s="904">
        <f t="shared" si="384"/>
        <v>4.09</v>
      </c>
      <c r="W659" s="904">
        <f t="shared" si="388"/>
        <v>4.09</v>
      </c>
      <c r="X659" s="904">
        <f t="shared" si="388"/>
        <v>4.09</v>
      </c>
      <c r="Y659" s="904">
        <f t="shared" si="388"/>
        <v>4.09</v>
      </c>
      <c r="Z659" s="147">
        <v>0.68</v>
      </c>
      <c r="AA659" s="147">
        <f t="shared" si="385"/>
        <v>0.68</v>
      </c>
      <c r="AB659" s="147">
        <f t="shared" si="385"/>
        <v>0.68</v>
      </c>
      <c r="AC659" s="905">
        <v>0.5900000000000003</v>
      </c>
      <c r="AD659" s="905">
        <f t="shared" si="386"/>
        <v>0.5900000000000003</v>
      </c>
      <c r="AE659" s="905">
        <f t="shared" si="386"/>
        <v>0.5900000000000003</v>
      </c>
      <c r="AF659" s="905">
        <f t="shared" si="386"/>
        <v>0.5900000000000003</v>
      </c>
      <c r="AG659" s="905">
        <f t="shared" si="386"/>
        <v>0.5900000000000003</v>
      </c>
      <c r="AH659" s="905">
        <f t="shared" si="311"/>
        <v>0.5900000000000003</v>
      </c>
      <c r="AI659" s="905">
        <f t="shared" si="311"/>
        <v>0.5900000000000003</v>
      </c>
      <c r="AJ659" s="905">
        <f t="shared" si="311"/>
        <v>0.5900000000000003</v>
      </c>
      <c r="AK659" s="905">
        <f t="shared" si="389"/>
        <v>0.5900000000000003</v>
      </c>
      <c r="AL659" s="420">
        <v>9240</v>
      </c>
      <c r="AM659" s="431">
        <f t="shared" si="310"/>
        <v>6283.2000000000007</v>
      </c>
      <c r="AN659" s="385">
        <v>6888</v>
      </c>
      <c r="AO659" s="237">
        <f t="shared" si="309"/>
        <v>4683.84</v>
      </c>
      <c r="AP659" s="96">
        <v>6144</v>
      </c>
      <c r="AQ659" s="431">
        <f t="shared" si="312"/>
        <v>4177.92</v>
      </c>
      <c r="AR659" s="420">
        <v>6000</v>
      </c>
      <c r="AS659" s="431">
        <f t="shared" si="313"/>
        <v>3540.0000000000018</v>
      </c>
      <c r="AT659" s="385">
        <v>11244</v>
      </c>
      <c r="AU659" s="431">
        <f t="shared" si="314"/>
        <v>6633.9600000000037</v>
      </c>
      <c r="AV659" s="386">
        <v>0</v>
      </c>
      <c r="AW659" s="431">
        <f t="shared" si="315"/>
        <v>0</v>
      </c>
      <c r="AX659" s="386">
        <v>0</v>
      </c>
      <c r="AY659" s="431">
        <f t="shared" si="316"/>
        <v>0</v>
      </c>
      <c r="AZ659" s="386">
        <v>0</v>
      </c>
      <c r="BA659" s="431">
        <f t="shared" si="317"/>
        <v>0</v>
      </c>
      <c r="BB659" s="385">
        <v>0</v>
      </c>
      <c r="BC659" s="431">
        <f t="shared" si="318"/>
        <v>0</v>
      </c>
      <c r="BD659" s="386">
        <v>0</v>
      </c>
      <c r="BE659" s="431">
        <f t="shared" si="319"/>
        <v>0</v>
      </c>
      <c r="BF659" s="386">
        <v>0</v>
      </c>
      <c r="BG659" s="431">
        <f t="shared" si="320"/>
        <v>0</v>
      </c>
      <c r="BH659" s="385">
        <v>0</v>
      </c>
      <c r="BI659" s="445">
        <f t="shared" si="321"/>
        <v>0</v>
      </c>
      <c r="BJ659" s="77" t="s">
        <v>1940</v>
      </c>
      <c r="BK659" s="306"/>
      <c r="BL659" s="599"/>
      <c r="BM659" s="306" t="str">
        <f t="shared" si="387"/>
        <v>P10197-xx1</v>
      </c>
    </row>
    <row r="660" spans="1:71" ht="14.25" customHeight="1">
      <c r="A660" s="498" t="s">
        <v>1623</v>
      </c>
      <c r="B660" s="130" t="s">
        <v>1422</v>
      </c>
      <c r="C660" s="544" t="s">
        <v>87</v>
      </c>
      <c r="D660" s="549" t="s">
        <v>161</v>
      </c>
      <c r="E660" s="550" t="s">
        <v>194</v>
      </c>
      <c r="F660" s="970"/>
      <c r="G660" s="214">
        <v>2024</v>
      </c>
      <c r="H660" s="176" t="s">
        <v>1911</v>
      </c>
      <c r="I660" s="176" t="s">
        <v>174</v>
      </c>
      <c r="J660" s="330" t="s">
        <v>196</v>
      </c>
      <c r="K660" s="176" t="s">
        <v>218</v>
      </c>
      <c r="L660" s="176" t="s">
        <v>167</v>
      </c>
      <c r="M660" s="327" t="s">
        <v>1474</v>
      </c>
      <c r="N660" s="55">
        <v>4.78</v>
      </c>
      <c r="O660" s="55">
        <f t="shared" si="383"/>
        <v>4.78</v>
      </c>
      <c r="P660" s="55">
        <f t="shared" si="383"/>
        <v>4.78</v>
      </c>
      <c r="Q660" s="904">
        <v>4.6900000000000004</v>
      </c>
      <c r="R660" s="939">
        <f>4.69+0.45</f>
        <v>5.1400000000000006</v>
      </c>
      <c r="S660" s="904">
        <f t="shared" si="384"/>
        <v>5.1400000000000006</v>
      </c>
      <c r="T660" s="904">
        <f t="shared" si="384"/>
        <v>5.1400000000000006</v>
      </c>
      <c r="U660" s="904">
        <f t="shared" si="384"/>
        <v>5.1400000000000006</v>
      </c>
      <c r="V660" s="904">
        <f t="shared" si="384"/>
        <v>5.1400000000000006</v>
      </c>
      <c r="W660" s="904">
        <f t="shared" si="388"/>
        <v>5.1400000000000006</v>
      </c>
      <c r="X660" s="904">
        <f t="shared" si="388"/>
        <v>5.1400000000000006</v>
      </c>
      <c r="Y660" s="904">
        <f t="shared" si="388"/>
        <v>5.1400000000000006</v>
      </c>
      <c r="Z660" s="147">
        <v>0.68</v>
      </c>
      <c r="AA660" s="147">
        <f t="shared" si="385"/>
        <v>0.68</v>
      </c>
      <c r="AB660" s="147">
        <f t="shared" si="385"/>
        <v>0.68</v>
      </c>
      <c r="AC660" s="905">
        <v>0.59</v>
      </c>
      <c r="AD660" s="905">
        <f t="shared" si="386"/>
        <v>0.59</v>
      </c>
      <c r="AE660" s="905">
        <f t="shared" si="386"/>
        <v>0.59</v>
      </c>
      <c r="AF660" s="905">
        <f t="shared" si="386"/>
        <v>0.59</v>
      </c>
      <c r="AG660" s="905">
        <f t="shared" si="386"/>
        <v>0.59</v>
      </c>
      <c r="AH660" s="905">
        <f t="shared" si="311"/>
        <v>0.59</v>
      </c>
      <c r="AI660" s="905">
        <f t="shared" si="311"/>
        <v>0.59</v>
      </c>
      <c r="AJ660" s="905">
        <f t="shared" si="311"/>
        <v>0.59</v>
      </c>
      <c r="AK660" s="905">
        <f t="shared" si="389"/>
        <v>0.59</v>
      </c>
      <c r="AL660" s="420">
        <v>36</v>
      </c>
      <c r="AM660" s="431">
        <f t="shared" si="310"/>
        <v>24.48</v>
      </c>
      <c r="AN660" s="385">
        <v>60</v>
      </c>
      <c r="AO660" s="237">
        <f t="shared" si="309"/>
        <v>40.800000000000004</v>
      </c>
      <c r="AP660" s="96">
        <v>0</v>
      </c>
      <c r="AQ660" s="431">
        <f t="shared" si="312"/>
        <v>0</v>
      </c>
      <c r="AR660" s="420">
        <v>12</v>
      </c>
      <c r="AS660" s="431">
        <f t="shared" si="313"/>
        <v>7.08</v>
      </c>
      <c r="AT660" s="385">
        <v>12</v>
      </c>
      <c r="AU660" s="431">
        <f t="shared" si="314"/>
        <v>7.08</v>
      </c>
      <c r="AV660" s="386">
        <v>0</v>
      </c>
      <c r="AW660" s="431">
        <f t="shared" si="315"/>
        <v>0</v>
      </c>
      <c r="AX660" s="386">
        <v>0</v>
      </c>
      <c r="AY660" s="431">
        <f t="shared" si="316"/>
        <v>0</v>
      </c>
      <c r="AZ660" s="386">
        <v>0</v>
      </c>
      <c r="BA660" s="431">
        <f t="shared" si="317"/>
        <v>0</v>
      </c>
      <c r="BB660" s="385">
        <v>0</v>
      </c>
      <c r="BC660" s="431">
        <f t="shared" si="318"/>
        <v>0</v>
      </c>
      <c r="BD660" s="386">
        <v>0</v>
      </c>
      <c r="BE660" s="431">
        <f t="shared" si="319"/>
        <v>0</v>
      </c>
      <c r="BF660" s="386">
        <v>0</v>
      </c>
      <c r="BG660" s="431">
        <f t="shared" si="320"/>
        <v>0</v>
      </c>
      <c r="BH660" s="385">
        <v>0</v>
      </c>
      <c r="BI660" s="445">
        <f t="shared" si="321"/>
        <v>0</v>
      </c>
      <c r="BJ660" s="77" t="s">
        <v>1942</v>
      </c>
      <c r="BK660" s="306"/>
      <c r="BL660" s="599"/>
      <c r="BM660" s="306" t="str">
        <f t="shared" si="387"/>
        <v>P10197-KD1</v>
      </c>
    </row>
    <row r="661" spans="1:71" ht="14.25" customHeight="1">
      <c r="A661" s="493" t="s">
        <v>1623</v>
      </c>
      <c r="B661" s="130" t="s">
        <v>1422</v>
      </c>
      <c r="C661" s="544" t="s">
        <v>87</v>
      </c>
      <c r="D661" s="549" t="s">
        <v>161</v>
      </c>
      <c r="E661" s="550" t="s">
        <v>194</v>
      </c>
      <c r="F661" s="970"/>
      <c r="G661" s="214">
        <v>2021</v>
      </c>
      <c r="H661" s="176" t="s">
        <v>1911</v>
      </c>
      <c r="I661" s="176" t="s">
        <v>174</v>
      </c>
      <c r="J661" s="330" t="s">
        <v>196</v>
      </c>
      <c r="K661" s="176" t="s">
        <v>218</v>
      </c>
      <c r="L661" s="176" t="s">
        <v>167</v>
      </c>
      <c r="M661" s="327" t="s">
        <v>1474</v>
      </c>
      <c r="N661" s="55">
        <v>4.28</v>
      </c>
      <c r="O661" s="55">
        <f t="shared" si="383"/>
        <v>4.28</v>
      </c>
      <c r="P661" s="55">
        <f t="shared" si="383"/>
        <v>4.28</v>
      </c>
      <c r="Q661" s="55">
        <f t="shared" si="383"/>
        <v>4.28</v>
      </c>
      <c r="R661" s="244">
        <f>4.28+0.45</f>
        <v>4.7300000000000004</v>
      </c>
      <c r="S661" s="55">
        <f t="shared" si="384"/>
        <v>4.7300000000000004</v>
      </c>
      <c r="T661" s="55">
        <f t="shared" si="384"/>
        <v>4.7300000000000004</v>
      </c>
      <c r="U661" s="55">
        <f t="shared" si="384"/>
        <v>4.7300000000000004</v>
      </c>
      <c r="V661" s="55">
        <f t="shared" si="384"/>
        <v>4.7300000000000004</v>
      </c>
      <c r="W661" s="55">
        <f t="shared" si="388"/>
        <v>4.7300000000000004</v>
      </c>
      <c r="X661" s="55">
        <f t="shared" si="388"/>
        <v>4.7300000000000004</v>
      </c>
      <c r="Y661" s="55">
        <f t="shared" si="388"/>
        <v>4.7300000000000004</v>
      </c>
      <c r="Z661" s="147">
        <v>0.2</v>
      </c>
      <c r="AA661" s="147">
        <f t="shared" si="385"/>
        <v>0.2</v>
      </c>
      <c r="AB661" s="147">
        <f t="shared" si="385"/>
        <v>0.2</v>
      </c>
      <c r="AC661" s="147">
        <f t="shared" si="385"/>
        <v>0.2</v>
      </c>
      <c r="AD661" s="147">
        <f t="shared" si="386"/>
        <v>0.2</v>
      </c>
      <c r="AE661" s="147">
        <f t="shared" si="386"/>
        <v>0.2</v>
      </c>
      <c r="AF661" s="147">
        <f t="shared" si="386"/>
        <v>0.2</v>
      </c>
      <c r="AG661" s="147">
        <f t="shared" si="386"/>
        <v>0.2</v>
      </c>
      <c r="AH661" s="147">
        <f t="shared" si="311"/>
        <v>0.2</v>
      </c>
      <c r="AI661" s="147">
        <f t="shared" si="311"/>
        <v>0.2</v>
      </c>
      <c r="AJ661" s="147">
        <f t="shared" si="311"/>
        <v>0.2</v>
      </c>
      <c r="AK661" s="147">
        <f t="shared" si="389"/>
        <v>0.2</v>
      </c>
      <c r="AL661" s="420">
        <v>3144</v>
      </c>
      <c r="AM661" s="431">
        <f t="shared" si="310"/>
        <v>628.80000000000007</v>
      </c>
      <c r="AN661" s="385">
        <v>6036</v>
      </c>
      <c r="AO661" s="237">
        <f t="shared" si="309"/>
        <v>1207.2</v>
      </c>
      <c r="AP661" s="96">
        <v>9168</v>
      </c>
      <c r="AQ661" s="431">
        <f t="shared" si="312"/>
        <v>1833.6000000000001</v>
      </c>
      <c r="AR661" s="420">
        <v>960</v>
      </c>
      <c r="AS661" s="431">
        <f t="shared" si="313"/>
        <v>192</v>
      </c>
      <c r="AT661" s="385">
        <v>876</v>
      </c>
      <c r="AU661" s="431">
        <f t="shared" si="314"/>
        <v>175.20000000000002</v>
      </c>
      <c r="AV661" s="386">
        <v>0</v>
      </c>
      <c r="AW661" s="431">
        <f t="shared" si="315"/>
        <v>0</v>
      </c>
      <c r="AX661" s="386">
        <v>0</v>
      </c>
      <c r="AY661" s="431">
        <f t="shared" si="316"/>
        <v>0</v>
      </c>
      <c r="AZ661" s="386">
        <v>0</v>
      </c>
      <c r="BA661" s="431">
        <f t="shared" si="317"/>
        <v>0</v>
      </c>
      <c r="BB661" s="385">
        <v>0</v>
      </c>
      <c r="BC661" s="431">
        <f t="shared" si="318"/>
        <v>0</v>
      </c>
      <c r="BD661" s="386">
        <v>0</v>
      </c>
      <c r="BE661" s="431">
        <f t="shared" si="319"/>
        <v>0</v>
      </c>
      <c r="BF661" s="386">
        <v>0</v>
      </c>
      <c r="BG661" s="431">
        <f t="shared" si="320"/>
        <v>0</v>
      </c>
      <c r="BH661" s="385">
        <v>0</v>
      </c>
      <c r="BI661" s="445">
        <f t="shared" si="321"/>
        <v>0</v>
      </c>
      <c r="BJ661" s="77" t="s">
        <v>1943</v>
      </c>
      <c r="BK661" s="306"/>
      <c r="BL661" s="599"/>
      <c r="BM661" s="306" t="str">
        <f t="shared" si="387"/>
        <v>M27536-AA1</v>
      </c>
    </row>
    <row r="662" spans="1:71" ht="14.25" customHeight="1">
      <c r="A662" s="498" t="s">
        <v>1623</v>
      </c>
      <c r="B662" s="130" t="s">
        <v>1422</v>
      </c>
      <c r="C662" s="544" t="s">
        <v>87</v>
      </c>
      <c r="D662" s="549" t="s">
        <v>161</v>
      </c>
      <c r="E662" s="550" t="s">
        <v>194</v>
      </c>
      <c r="F662" s="970"/>
      <c r="G662" s="214">
        <v>2024</v>
      </c>
      <c r="H662" s="176" t="s">
        <v>1911</v>
      </c>
      <c r="I662" s="176" t="s">
        <v>174</v>
      </c>
      <c r="J662" s="330" t="s">
        <v>196</v>
      </c>
      <c r="K662" s="176" t="s">
        <v>218</v>
      </c>
      <c r="L662" s="176" t="s">
        <v>167</v>
      </c>
      <c r="M662" s="327" t="s">
        <v>1474</v>
      </c>
      <c r="N662" s="55">
        <v>4.33</v>
      </c>
      <c r="O662" s="55">
        <f t="shared" si="383"/>
        <v>4.33</v>
      </c>
      <c r="P662" s="55">
        <f t="shared" si="383"/>
        <v>4.33</v>
      </c>
      <c r="Q662" s="55">
        <f t="shared" si="383"/>
        <v>4.33</v>
      </c>
      <c r="R662" s="244">
        <f>4.33+0.45</f>
        <v>4.78</v>
      </c>
      <c r="S662" s="55">
        <f t="shared" si="384"/>
        <v>4.78</v>
      </c>
      <c r="T662" s="55">
        <f t="shared" si="384"/>
        <v>4.78</v>
      </c>
      <c r="U662" s="55">
        <f t="shared" si="384"/>
        <v>4.78</v>
      </c>
      <c r="V662" s="55">
        <f t="shared" si="384"/>
        <v>4.78</v>
      </c>
      <c r="W662" s="55">
        <f t="shared" si="388"/>
        <v>4.78</v>
      </c>
      <c r="X662" s="55">
        <f t="shared" si="388"/>
        <v>4.78</v>
      </c>
      <c r="Y662" s="55">
        <f t="shared" si="388"/>
        <v>4.78</v>
      </c>
      <c r="Z662" s="147">
        <v>0.25</v>
      </c>
      <c r="AA662" s="147">
        <f t="shared" si="385"/>
        <v>0.25</v>
      </c>
      <c r="AB662" s="147">
        <f t="shared" si="385"/>
        <v>0.25</v>
      </c>
      <c r="AC662" s="147">
        <f t="shared" si="385"/>
        <v>0.25</v>
      </c>
      <c r="AD662" s="147">
        <f t="shared" si="386"/>
        <v>0.25</v>
      </c>
      <c r="AE662" s="147">
        <f t="shared" si="386"/>
        <v>0.25</v>
      </c>
      <c r="AF662" s="147">
        <f t="shared" si="386"/>
        <v>0.25</v>
      </c>
      <c r="AG662" s="147">
        <f t="shared" si="386"/>
        <v>0.25</v>
      </c>
      <c r="AH662" s="147">
        <f t="shared" si="311"/>
        <v>0.25</v>
      </c>
      <c r="AI662" s="147">
        <f t="shared" si="311"/>
        <v>0.25</v>
      </c>
      <c r="AJ662" s="147">
        <f t="shared" si="311"/>
        <v>0.25</v>
      </c>
      <c r="AK662" s="147">
        <f t="shared" si="389"/>
        <v>0.25</v>
      </c>
      <c r="AL662" s="420">
        <v>0</v>
      </c>
      <c r="AM662" s="431">
        <f t="shared" si="310"/>
        <v>0</v>
      </c>
      <c r="AN662" s="385">
        <v>372</v>
      </c>
      <c r="AO662" s="237">
        <f t="shared" si="309"/>
        <v>93</v>
      </c>
      <c r="AP662" s="96">
        <v>24</v>
      </c>
      <c r="AQ662" s="431">
        <f t="shared" si="312"/>
        <v>6</v>
      </c>
      <c r="AR662" s="420">
        <v>0</v>
      </c>
      <c r="AS662" s="431">
        <f t="shared" si="313"/>
        <v>0</v>
      </c>
      <c r="AT662" s="385">
        <v>120</v>
      </c>
      <c r="AU662" s="431">
        <f t="shared" si="314"/>
        <v>30</v>
      </c>
      <c r="AV662" s="386">
        <v>0</v>
      </c>
      <c r="AW662" s="431">
        <f t="shared" si="315"/>
        <v>0</v>
      </c>
      <c r="AX662" s="386">
        <v>0</v>
      </c>
      <c r="AY662" s="431">
        <f t="shared" si="316"/>
        <v>0</v>
      </c>
      <c r="AZ662" s="386">
        <v>0</v>
      </c>
      <c r="BA662" s="431">
        <f t="shared" si="317"/>
        <v>0</v>
      </c>
      <c r="BB662" s="385">
        <v>0</v>
      </c>
      <c r="BC662" s="431">
        <f t="shared" si="318"/>
        <v>0</v>
      </c>
      <c r="BD662" s="386">
        <v>0</v>
      </c>
      <c r="BE662" s="431">
        <f t="shared" si="319"/>
        <v>0</v>
      </c>
      <c r="BF662" s="386">
        <v>0</v>
      </c>
      <c r="BG662" s="431">
        <f t="shared" si="320"/>
        <v>0</v>
      </c>
      <c r="BH662" s="385">
        <v>0</v>
      </c>
      <c r="BI662" s="445">
        <f t="shared" si="321"/>
        <v>0</v>
      </c>
      <c r="BJ662" s="77" t="s">
        <v>1944</v>
      </c>
      <c r="BK662" s="306"/>
      <c r="BL662" s="599"/>
      <c r="BM662" s="306" t="str">
        <f t="shared" si="387"/>
        <v>P10273-AA1</v>
      </c>
    </row>
    <row r="663" spans="1:71" ht="14.25" customHeight="1">
      <c r="A663" s="493" t="s">
        <v>1623</v>
      </c>
      <c r="B663" s="130" t="s">
        <v>1422</v>
      </c>
      <c r="C663" s="544" t="s">
        <v>87</v>
      </c>
      <c r="D663" s="549" t="s">
        <v>161</v>
      </c>
      <c r="E663" s="550" t="s">
        <v>194</v>
      </c>
      <c r="F663" s="970"/>
      <c r="G663" s="214">
        <v>2024</v>
      </c>
      <c r="H663" s="176" t="s">
        <v>1911</v>
      </c>
      <c r="I663" s="176" t="s">
        <v>174</v>
      </c>
      <c r="J663" s="330" t="s">
        <v>196</v>
      </c>
      <c r="K663" s="176" t="s">
        <v>218</v>
      </c>
      <c r="L663" s="176" t="s">
        <v>167</v>
      </c>
      <c r="M663" s="327" t="s">
        <v>1474</v>
      </c>
      <c r="N663" s="55">
        <v>3.64</v>
      </c>
      <c r="O663" s="55">
        <f t="shared" si="383"/>
        <v>3.64</v>
      </c>
      <c r="P663" s="55">
        <f t="shared" si="383"/>
        <v>3.64</v>
      </c>
      <c r="Q663" s="55">
        <f t="shared" si="383"/>
        <v>3.64</v>
      </c>
      <c r="R663" s="244">
        <f>3.64+0.45</f>
        <v>4.09</v>
      </c>
      <c r="S663" s="55">
        <f t="shared" si="384"/>
        <v>4.09</v>
      </c>
      <c r="T663" s="55">
        <f t="shared" si="384"/>
        <v>4.09</v>
      </c>
      <c r="U663" s="55">
        <f t="shared" si="384"/>
        <v>4.09</v>
      </c>
      <c r="V663" s="55">
        <f t="shared" si="384"/>
        <v>4.09</v>
      </c>
      <c r="W663" s="55">
        <f t="shared" si="388"/>
        <v>4.09</v>
      </c>
      <c r="X663" s="55">
        <f t="shared" si="388"/>
        <v>4.09</v>
      </c>
      <c r="Y663" s="55">
        <f t="shared" si="388"/>
        <v>4.09</v>
      </c>
      <c r="Z663" s="147">
        <v>0.3</v>
      </c>
      <c r="AA663" s="147">
        <f t="shared" si="385"/>
        <v>0.3</v>
      </c>
      <c r="AB663" s="147">
        <f t="shared" si="385"/>
        <v>0.3</v>
      </c>
      <c r="AC663" s="147">
        <f t="shared" si="385"/>
        <v>0.3</v>
      </c>
      <c r="AD663" s="147">
        <f t="shared" si="386"/>
        <v>0.3</v>
      </c>
      <c r="AE663" s="147">
        <f t="shared" si="386"/>
        <v>0.3</v>
      </c>
      <c r="AF663" s="147">
        <f t="shared" si="386"/>
        <v>0.3</v>
      </c>
      <c r="AG663" s="147">
        <f t="shared" si="386"/>
        <v>0.3</v>
      </c>
      <c r="AH663" s="147">
        <f t="shared" si="311"/>
        <v>0.3</v>
      </c>
      <c r="AI663" s="147">
        <f t="shared" si="311"/>
        <v>0.3</v>
      </c>
      <c r="AJ663" s="147">
        <f t="shared" si="311"/>
        <v>0.3</v>
      </c>
      <c r="AK663" s="147">
        <f t="shared" si="389"/>
        <v>0.3</v>
      </c>
      <c r="AL663" s="420">
        <v>264</v>
      </c>
      <c r="AM663" s="431">
        <f t="shared" si="310"/>
        <v>79.2</v>
      </c>
      <c r="AN663" s="385">
        <v>168</v>
      </c>
      <c r="AO663" s="237">
        <f t="shared" ref="AO663:AO728" si="449">AN663*AA663</f>
        <v>50.4</v>
      </c>
      <c r="AP663" s="96">
        <v>48</v>
      </c>
      <c r="AQ663" s="431">
        <f t="shared" si="312"/>
        <v>14.399999999999999</v>
      </c>
      <c r="AR663" s="420">
        <v>0</v>
      </c>
      <c r="AS663" s="431">
        <f t="shared" si="313"/>
        <v>0</v>
      </c>
      <c r="AT663" s="385">
        <v>108</v>
      </c>
      <c r="AU663" s="431">
        <f t="shared" si="314"/>
        <v>32.4</v>
      </c>
      <c r="AV663" s="386">
        <v>0</v>
      </c>
      <c r="AW663" s="431">
        <f t="shared" si="315"/>
        <v>0</v>
      </c>
      <c r="AX663" s="386">
        <v>0</v>
      </c>
      <c r="AY663" s="431">
        <f t="shared" si="316"/>
        <v>0</v>
      </c>
      <c r="AZ663" s="386">
        <v>0</v>
      </c>
      <c r="BA663" s="431">
        <f t="shared" si="317"/>
        <v>0</v>
      </c>
      <c r="BB663" s="385">
        <v>0</v>
      </c>
      <c r="BC663" s="431">
        <f t="shared" si="318"/>
        <v>0</v>
      </c>
      <c r="BD663" s="386">
        <v>0</v>
      </c>
      <c r="BE663" s="431">
        <f t="shared" si="319"/>
        <v>0</v>
      </c>
      <c r="BF663" s="386">
        <v>0</v>
      </c>
      <c r="BG663" s="431">
        <f t="shared" si="320"/>
        <v>0</v>
      </c>
      <c r="BH663" s="385">
        <v>0</v>
      </c>
      <c r="BI663" s="445">
        <f t="shared" si="321"/>
        <v>0</v>
      </c>
      <c r="BJ663" s="77" t="s">
        <v>1939</v>
      </c>
      <c r="BK663" s="306"/>
      <c r="BL663" s="599"/>
      <c r="BM663" s="306" t="str">
        <f t="shared" si="387"/>
        <v>P10201-xx1</v>
      </c>
    </row>
    <row r="664" spans="1:71" ht="14.25" customHeight="1">
      <c r="A664" s="498" t="s">
        <v>1623</v>
      </c>
      <c r="B664" s="130" t="s">
        <v>1422</v>
      </c>
      <c r="C664" s="544" t="s">
        <v>87</v>
      </c>
      <c r="D664" s="549" t="s">
        <v>161</v>
      </c>
      <c r="E664" s="550" t="s">
        <v>194</v>
      </c>
      <c r="F664" s="970"/>
      <c r="G664" s="214">
        <v>2024</v>
      </c>
      <c r="H664" s="176" t="s">
        <v>1911</v>
      </c>
      <c r="I664" s="176" t="s">
        <v>174</v>
      </c>
      <c r="J664" s="330" t="s">
        <v>196</v>
      </c>
      <c r="K664" s="176" t="s">
        <v>218</v>
      </c>
      <c r="L664" s="176" t="s">
        <v>167</v>
      </c>
      <c r="M664" s="327" t="s">
        <v>1474</v>
      </c>
      <c r="N664" s="55">
        <v>4.7699999999999996</v>
      </c>
      <c r="O664" s="55">
        <f t="shared" si="383"/>
        <v>4.7699999999999996</v>
      </c>
      <c r="P664" s="55">
        <f t="shared" si="383"/>
        <v>4.7699999999999996</v>
      </c>
      <c r="Q664" s="55">
        <f t="shared" si="383"/>
        <v>4.7699999999999996</v>
      </c>
      <c r="R664" s="244">
        <v>5.22</v>
      </c>
      <c r="S664" s="55">
        <f t="shared" si="384"/>
        <v>5.22</v>
      </c>
      <c r="T664" s="55">
        <f t="shared" si="384"/>
        <v>5.22</v>
      </c>
      <c r="U664" s="55">
        <f t="shared" si="384"/>
        <v>5.22</v>
      </c>
      <c r="V664" s="55">
        <f t="shared" si="384"/>
        <v>5.22</v>
      </c>
      <c r="W664" s="55">
        <f t="shared" si="388"/>
        <v>5.22</v>
      </c>
      <c r="X664" s="55">
        <f t="shared" si="388"/>
        <v>5.22</v>
      </c>
      <c r="Y664" s="55">
        <f t="shared" si="388"/>
        <v>5.22</v>
      </c>
      <c r="Z664" s="147">
        <v>0.3</v>
      </c>
      <c r="AA664" s="147">
        <f t="shared" si="385"/>
        <v>0.3</v>
      </c>
      <c r="AB664" s="147">
        <f t="shared" si="385"/>
        <v>0.3</v>
      </c>
      <c r="AC664" s="147">
        <f t="shared" si="385"/>
        <v>0.3</v>
      </c>
      <c r="AD664" s="147">
        <f t="shared" si="386"/>
        <v>0.3</v>
      </c>
      <c r="AE664" s="147">
        <f t="shared" si="386"/>
        <v>0.3</v>
      </c>
      <c r="AF664" s="147">
        <f t="shared" si="386"/>
        <v>0.3</v>
      </c>
      <c r="AG664" s="147">
        <f t="shared" si="386"/>
        <v>0.3</v>
      </c>
      <c r="AH664" s="147">
        <f t="shared" si="311"/>
        <v>0.3</v>
      </c>
      <c r="AI664" s="147">
        <f t="shared" si="311"/>
        <v>0.3</v>
      </c>
      <c r="AJ664" s="147">
        <f t="shared" si="311"/>
        <v>0.3</v>
      </c>
      <c r="AK664" s="147">
        <f t="shared" si="389"/>
        <v>0.3</v>
      </c>
      <c r="AL664" s="420">
        <v>0</v>
      </c>
      <c r="AM664" s="431">
        <f t="shared" si="310"/>
        <v>0</v>
      </c>
      <c r="AN664" s="385">
        <v>0</v>
      </c>
      <c r="AO664" s="237">
        <f t="shared" si="449"/>
        <v>0</v>
      </c>
      <c r="AP664" s="96">
        <v>0</v>
      </c>
      <c r="AQ664" s="431">
        <f t="shared" si="312"/>
        <v>0</v>
      </c>
      <c r="AR664" s="420">
        <v>0</v>
      </c>
      <c r="AS664" s="431">
        <f t="shared" si="313"/>
        <v>0</v>
      </c>
      <c r="AT664" s="385">
        <v>0</v>
      </c>
      <c r="AU664" s="431">
        <f t="shared" si="314"/>
        <v>0</v>
      </c>
      <c r="AV664" s="386">
        <v>0</v>
      </c>
      <c r="AW664" s="431">
        <f t="shared" si="315"/>
        <v>0</v>
      </c>
      <c r="AX664" s="386">
        <v>0</v>
      </c>
      <c r="AY664" s="431">
        <f t="shared" si="316"/>
        <v>0</v>
      </c>
      <c r="AZ664" s="386">
        <v>0</v>
      </c>
      <c r="BA664" s="431">
        <f t="shared" si="317"/>
        <v>0</v>
      </c>
      <c r="BB664" s="385">
        <v>0</v>
      </c>
      <c r="BC664" s="431">
        <f t="shared" si="318"/>
        <v>0</v>
      </c>
      <c r="BD664" s="386">
        <v>0</v>
      </c>
      <c r="BE664" s="431">
        <f t="shared" si="319"/>
        <v>0</v>
      </c>
      <c r="BF664" s="386">
        <v>0</v>
      </c>
      <c r="BG664" s="431">
        <f t="shared" si="320"/>
        <v>0</v>
      </c>
      <c r="BH664" s="385">
        <v>0</v>
      </c>
      <c r="BI664" s="445">
        <f t="shared" si="321"/>
        <v>0</v>
      </c>
      <c r="BJ664" s="77" t="s">
        <v>1945</v>
      </c>
      <c r="BK664" s="306"/>
      <c r="BL664" s="599"/>
      <c r="BM664" s="306" t="str">
        <f t="shared" si="387"/>
        <v>P10201-KD1</v>
      </c>
    </row>
    <row r="665" spans="1:71" ht="14.25" customHeight="1">
      <c r="A665" s="493" t="s">
        <v>1623</v>
      </c>
      <c r="B665" s="130" t="s">
        <v>1422</v>
      </c>
      <c r="C665" s="544" t="s">
        <v>87</v>
      </c>
      <c r="D665" s="549" t="s">
        <v>161</v>
      </c>
      <c r="E665" s="550" t="s">
        <v>194</v>
      </c>
      <c r="F665" s="970"/>
      <c r="G665" s="214">
        <v>2024</v>
      </c>
      <c r="H665" s="176" t="s">
        <v>1911</v>
      </c>
      <c r="I665" s="176" t="s">
        <v>174</v>
      </c>
      <c r="J665" s="330" t="s">
        <v>196</v>
      </c>
      <c r="K665" s="176" t="s">
        <v>221</v>
      </c>
      <c r="L665" s="176" t="s">
        <v>167</v>
      </c>
      <c r="M665" s="327" t="s">
        <v>1479</v>
      </c>
      <c r="N665" s="55">
        <v>4</v>
      </c>
      <c r="O665" s="55">
        <f t="shared" ref="O665" si="450">N665</f>
        <v>4</v>
      </c>
      <c r="P665" s="55">
        <f t="shared" ref="P665" si="451">O665</f>
        <v>4</v>
      </c>
      <c r="Q665" s="55">
        <f t="shared" ref="Q665" si="452">P665</f>
        <v>4</v>
      </c>
      <c r="R665" s="244">
        <f>4+0.45</f>
        <v>4.45</v>
      </c>
      <c r="S665" s="55">
        <f t="shared" ref="S665" si="453">R665</f>
        <v>4.45</v>
      </c>
      <c r="T665" s="55">
        <f t="shared" ref="T665" si="454">S665</f>
        <v>4.45</v>
      </c>
      <c r="U665" s="55">
        <f t="shared" ref="U665" si="455">T665</f>
        <v>4.45</v>
      </c>
      <c r="V665" s="55">
        <f t="shared" ref="V665" si="456">U665</f>
        <v>4.45</v>
      </c>
      <c r="W665" s="55">
        <f t="shared" ref="W665" si="457">V665</f>
        <v>4.45</v>
      </c>
      <c r="X665" s="55">
        <f t="shared" ref="X665" si="458">W665</f>
        <v>4.45</v>
      </c>
      <c r="Y665" s="55">
        <f t="shared" ref="Y665" si="459">X665</f>
        <v>4.45</v>
      </c>
      <c r="Z665" s="147">
        <v>0.34</v>
      </c>
      <c r="AA665" s="147">
        <f t="shared" ref="AA665" si="460">Z665</f>
        <v>0.34</v>
      </c>
      <c r="AB665" s="147">
        <f t="shared" ref="AB665" si="461">AA665</f>
        <v>0.34</v>
      </c>
      <c r="AC665" s="147">
        <f t="shared" ref="AC665" si="462">AB665</f>
        <v>0.34</v>
      </c>
      <c r="AD665" s="147">
        <f t="shared" ref="AD665" si="463">AC665</f>
        <v>0.34</v>
      </c>
      <c r="AE665" s="147">
        <f t="shared" ref="AE665" si="464">AD665</f>
        <v>0.34</v>
      </c>
      <c r="AF665" s="147">
        <f t="shared" ref="AF665" si="465">AE665</f>
        <v>0.34</v>
      </c>
      <c r="AG665" s="147">
        <f t="shared" ref="AG665" si="466">AF665</f>
        <v>0.34</v>
      </c>
      <c r="AH665" s="147">
        <f t="shared" ref="AH665" si="467">AG665</f>
        <v>0.34</v>
      </c>
      <c r="AI665" s="147">
        <f t="shared" ref="AI665" si="468">AH665</f>
        <v>0.34</v>
      </c>
      <c r="AJ665" s="147">
        <f t="shared" ref="AJ665" si="469">AI665</f>
        <v>0.34</v>
      </c>
      <c r="AK665" s="147">
        <f t="shared" ref="AK665" si="470">AJ665</f>
        <v>0.34</v>
      </c>
      <c r="AL665" s="420">
        <v>0</v>
      </c>
      <c r="AM665" s="431">
        <f t="shared" si="310"/>
        <v>0</v>
      </c>
      <c r="AN665" s="385">
        <v>0</v>
      </c>
      <c r="AO665" s="237">
        <f t="shared" si="449"/>
        <v>0</v>
      </c>
      <c r="AP665" s="96">
        <v>0</v>
      </c>
      <c r="AQ665" s="431">
        <f t="shared" si="312"/>
        <v>0</v>
      </c>
      <c r="AR665" s="420">
        <v>0</v>
      </c>
      <c r="AS665" s="431">
        <f t="shared" si="313"/>
        <v>0</v>
      </c>
      <c r="AT665" s="385">
        <v>0</v>
      </c>
      <c r="AU665" s="431">
        <f t="shared" si="314"/>
        <v>0</v>
      </c>
      <c r="AV665" s="386">
        <v>0</v>
      </c>
      <c r="AW665" s="431">
        <f t="shared" si="315"/>
        <v>0</v>
      </c>
      <c r="AX665" s="386">
        <v>0</v>
      </c>
      <c r="AY665" s="431">
        <f t="shared" si="316"/>
        <v>0</v>
      </c>
      <c r="AZ665" s="386">
        <v>0</v>
      </c>
      <c r="BA665" s="431">
        <f t="shared" si="317"/>
        <v>0</v>
      </c>
      <c r="BB665" s="385">
        <v>0</v>
      </c>
      <c r="BC665" s="431">
        <f t="shared" si="318"/>
        <v>0</v>
      </c>
      <c r="BD665" s="386">
        <v>0</v>
      </c>
      <c r="BE665" s="431">
        <f t="shared" si="319"/>
        <v>0</v>
      </c>
      <c r="BF665" s="386">
        <v>0</v>
      </c>
      <c r="BG665" s="431">
        <f t="shared" si="320"/>
        <v>0</v>
      </c>
      <c r="BH665" s="385">
        <v>0</v>
      </c>
      <c r="BI665" s="445">
        <f t="shared" si="321"/>
        <v>0</v>
      </c>
      <c r="BJ665" s="77" t="s">
        <v>1938</v>
      </c>
      <c r="BK665" s="306"/>
      <c r="BL665" s="599"/>
      <c r="BM665" s="306"/>
    </row>
    <row r="666" spans="1:71" ht="14.25" customHeight="1">
      <c r="A666" s="493" t="s">
        <v>1623</v>
      </c>
      <c r="B666" s="130" t="s">
        <v>1422</v>
      </c>
      <c r="C666" s="544" t="s">
        <v>87</v>
      </c>
      <c r="D666" s="549" t="s">
        <v>161</v>
      </c>
      <c r="E666" s="550" t="s">
        <v>194</v>
      </c>
      <c r="F666" s="970"/>
      <c r="G666" s="214">
        <v>2024</v>
      </c>
      <c r="H666" s="176" t="s">
        <v>1911</v>
      </c>
      <c r="I666" s="176" t="s">
        <v>174</v>
      </c>
      <c r="J666" s="330" t="s">
        <v>196</v>
      </c>
      <c r="K666" s="176" t="s">
        <v>221</v>
      </c>
      <c r="L666" s="176" t="s">
        <v>167</v>
      </c>
      <c r="M666" s="327" t="s">
        <v>1474</v>
      </c>
      <c r="N666" s="55">
        <v>4</v>
      </c>
      <c r="O666" s="55">
        <f t="shared" si="383"/>
        <v>4</v>
      </c>
      <c r="P666" s="55">
        <f t="shared" si="383"/>
        <v>4</v>
      </c>
      <c r="Q666" s="55">
        <f t="shared" si="383"/>
        <v>4</v>
      </c>
      <c r="R666" s="244">
        <f>4+0.45</f>
        <v>4.45</v>
      </c>
      <c r="S666" s="55">
        <f t="shared" si="384"/>
        <v>4.45</v>
      </c>
      <c r="T666" s="55">
        <f t="shared" si="384"/>
        <v>4.45</v>
      </c>
      <c r="U666" s="55">
        <f t="shared" si="384"/>
        <v>4.45</v>
      </c>
      <c r="V666" s="55">
        <f t="shared" si="384"/>
        <v>4.45</v>
      </c>
      <c r="W666" s="55">
        <f t="shared" si="388"/>
        <v>4.45</v>
      </c>
      <c r="X666" s="55">
        <f t="shared" si="388"/>
        <v>4.45</v>
      </c>
      <c r="Y666" s="55">
        <f t="shared" si="388"/>
        <v>4.45</v>
      </c>
      <c r="Z666" s="147">
        <v>0.34</v>
      </c>
      <c r="AA666" s="147">
        <f t="shared" si="385"/>
        <v>0.34</v>
      </c>
      <c r="AB666" s="147">
        <f t="shared" si="385"/>
        <v>0.34</v>
      </c>
      <c r="AC666" s="147">
        <f t="shared" si="385"/>
        <v>0.34</v>
      </c>
      <c r="AD666" s="147">
        <f t="shared" si="386"/>
        <v>0.34</v>
      </c>
      <c r="AE666" s="147">
        <f t="shared" si="386"/>
        <v>0.34</v>
      </c>
      <c r="AF666" s="147">
        <f t="shared" si="386"/>
        <v>0.34</v>
      </c>
      <c r="AG666" s="147">
        <f t="shared" si="386"/>
        <v>0.34</v>
      </c>
      <c r="AH666" s="147">
        <f t="shared" si="311"/>
        <v>0.34</v>
      </c>
      <c r="AI666" s="147">
        <f t="shared" si="311"/>
        <v>0.34</v>
      </c>
      <c r="AJ666" s="147">
        <f t="shared" si="311"/>
        <v>0.34</v>
      </c>
      <c r="AK666" s="147">
        <f t="shared" si="389"/>
        <v>0.34</v>
      </c>
      <c r="AL666" s="420">
        <v>12</v>
      </c>
      <c r="AM666" s="431">
        <f t="shared" si="310"/>
        <v>4.08</v>
      </c>
      <c r="AN666" s="385">
        <v>0</v>
      </c>
      <c r="AO666" s="237">
        <f t="shared" si="449"/>
        <v>0</v>
      </c>
      <c r="AP666" s="96">
        <v>0</v>
      </c>
      <c r="AQ666" s="431">
        <f t="shared" si="312"/>
        <v>0</v>
      </c>
      <c r="AR666" s="420">
        <v>0</v>
      </c>
      <c r="AS666" s="431">
        <f t="shared" si="313"/>
        <v>0</v>
      </c>
      <c r="AT666" s="385">
        <v>0</v>
      </c>
      <c r="AU666" s="431">
        <f t="shared" si="314"/>
        <v>0</v>
      </c>
      <c r="AV666" s="386">
        <v>0</v>
      </c>
      <c r="AW666" s="431">
        <f t="shared" si="315"/>
        <v>0</v>
      </c>
      <c r="AX666" s="386">
        <v>0</v>
      </c>
      <c r="AY666" s="431">
        <f t="shared" si="316"/>
        <v>0</v>
      </c>
      <c r="AZ666" s="386">
        <v>0</v>
      </c>
      <c r="BA666" s="431">
        <f t="shared" si="317"/>
        <v>0</v>
      </c>
      <c r="BB666" s="385">
        <v>0</v>
      </c>
      <c r="BC666" s="431">
        <f t="shared" si="318"/>
        <v>0</v>
      </c>
      <c r="BD666" s="386">
        <v>0</v>
      </c>
      <c r="BE666" s="431">
        <f t="shared" si="319"/>
        <v>0</v>
      </c>
      <c r="BF666" s="386">
        <v>0</v>
      </c>
      <c r="BG666" s="431">
        <f t="shared" si="320"/>
        <v>0</v>
      </c>
      <c r="BH666" s="385">
        <v>0</v>
      </c>
      <c r="BI666" s="445">
        <f t="shared" si="321"/>
        <v>0</v>
      </c>
      <c r="BJ666" s="77" t="s">
        <v>1938</v>
      </c>
      <c r="BK666" s="306"/>
      <c r="BL666" s="599"/>
      <c r="BM666" s="306" t="str">
        <f t="shared" si="387"/>
        <v>P10202-xx1</v>
      </c>
    </row>
    <row r="667" spans="1:71" ht="14.25" customHeight="1">
      <c r="A667" s="498" t="s">
        <v>1623</v>
      </c>
      <c r="B667" s="130" t="s">
        <v>1422</v>
      </c>
      <c r="C667" s="544" t="s">
        <v>87</v>
      </c>
      <c r="D667" s="549" t="s">
        <v>161</v>
      </c>
      <c r="E667" s="550" t="s">
        <v>194</v>
      </c>
      <c r="F667" s="970"/>
      <c r="G667" s="214">
        <v>2024</v>
      </c>
      <c r="H667" s="176" t="s">
        <v>1911</v>
      </c>
      <c r="I667" s="176" t="s">
        <v>174</v>
      </c>
      <c r="J667" s="330" t="s">
        <v>196</v>
      </c>
      <c r="K667" s="176" t="s">
        <v>221</v>
      </c>
      <c r="L667" s="176" t="s">
        <v>167</v>
      </c>
      <c r="M667" s="327" t="s">
        <v>1474</v>
      </c>
      <c r="N667" s="55">
        <v>5.13</v>
      </c>
      <c r="O667" s="55">
        <f t="shared" si="383"/>
        <v>5.13</v>
      </c>
      <c r="P667" s="55">
        <f t="shared" si="383"/>
        <v>5.13</v>
      </c>
      <c r="Q667" s="55">
        <f t="shared" si="383"/>
        <v>5.13</v>
      </c>
      <c r="R667" s="244">
        <v>5.58</v>
      </c>
      <c r="S667" s="55">
        <f t="shared" si="384"/>
        <v>5.58</v>
      </c>
      <c r="T667" s="55">
        <f t="shared" si="384"/>
        <v>5.58</v>
      </c>
      <c r="U667" s="55">
        <f t="shared" si="384"/>
        <v>5.58</v>
      </c>
      <c r="V667" s="55">
        <f t="shared" si="384"/>
        <v>5.58</v>
      </c>
      <c r="W667" s="55">
        <f t="shared" si="388"/>
        <v>5.58</v>
      </c>
      <c r="X667" s="55">
        <f t="shared" si="388"/>
        <v>5.58</v>
      </c>
      <c r="Y667" s="55">
        <f t="shared" si="388"/>
        <v>5.58</v>
      </c>
      <c r="Z667" s="147">
        <v>0.34</v>
      </c>
      <c r="AA667" s="147">
        <f t="shared" si="385"/>
        <v>0.34</v>
      </c>
      <c r="AB667" s="147">
        <f t="shared" si="385"/>
        <v>0.34</v>
      </c>
      <c r="AC667" s="147">
        <f t="shared" si="385"/>
        <v>0.34</v>
      </c>
      <c r="AD667" s="147">
        <f t="shared" si="386"/>
        <v>0.34</v>
      </c>
      <c r="AE667" s="147">
        <f t="shared" si="386"/>
        <v>0.34</v>
      </c>
      <c r="AF667" s="147">
        <f t="shared" si="386"/>
        <v>0.34</v>
      </c>
      <c r="AG667" s="147">
        <f t="shared" si="386"/>
        <v>0.34</v>
      </c>
      <c r="AH667" s="147">
        <f t="shared" si="311"/>
        <v>0.34</v>
      </c>
      <c r="AI667" s="147">
        <f t="shared" si="311"/>
        <v>0.34</v>
      </c>
      <c r="AJ667" s="147">
        <f t="shared" si="311"/>
        <v>0.34</v>
      </c>
      <c r="AK667" s="147">
        <f t="shared" si="389"/>
        <v>0.34</v>
      </c>
      <c r="AL667" s="420">
        <v>0</v>
      </c>
      <c r="AM667" s="431">
        <f t="shared" si="310"/>
        <v>0</v>
      </c>
      <c r="AN667" s="385">
        <v>0</v>
      </c>
      <c r="AO667" s="237">
        <f t="shared" si="449"/>
        <v>0</v>
      </c>
      <c r="AP667" s="96">
        <v>0</v>
      </c>
      <c r="AQ667" s="431">
        <f t="shared" si="312"/>
        <v>0</v>
      </c>
      <c r="AR667" s="420">
        <v>0</v>
      </c>
      <c r="AS667" s="431">
        <f t="shared" si="313"/>
        <v>0</v>
      </c>
      <c r="AT667" s="385">
        <v>0</v>
      </c>
      <c r="AU667" s="431">
        <f t="shared" si="314"/>
        <v>0</v>
      </c>
      <c r="AV667" s="386">
        <v>0</v>
      </c>
      <c r="AW667" s="431">
        <f t="shared" si="315"/>
        <v>0</v>
      </c>
      <c r="AX667" s="386">
        <v>0</v>
      </c>
      <c r="AY667" s="431">
        <f t="shared" si="316"/>
        <v>0</v>
      </c>
      <c r="AZ667" s="386">
        <v>0</v>
      </c>
      <c r="BA667" s="431">
        <f t="shared" si="317"/>
        <v>0</v>
      </c>
      <c r="BB667" s="385">
        <v>0</v>
      </c>
      <c r="BC667" s="431">
        <f t="shared" si="318"/>
        <v>0</v>
      </c>
      <c r="BD667" s="386">
        <v>0</v>
      </c>
      <c r="BE667" s="431">
        <f t="shared" si="319"/>
        <v>0</v>
      </c>
      <c r="BF667" s="386">
        <v>0</v>
      </c>
      <c r="BG667" s="431">
        <f t="shared" si="320"/>
        <v>0</v>
      </c>
      <c r="BH667" s="385">
        <v>0</v>
      </c>
      <c r="BI667" s="445">
        <f t="shared" si="321"/>
        <v>0</v>
      </c>
      <c r="BJ667" s="77" t="s">
        <v>1946</v>
      </c>
      <c r="BK667" s="306"/>
      <c r="BL667" s="599"/>
      <c r="BM667" s="306" t="str">
        <f t="shared" si="387"/>
        <v>P10202-KD1</v>
      </c>
    </row>
    <row r="668" spans="1:71" ht="14.25" customHeight="1">
      <c r="A668" s="493" t="s">
        <v>1623</v>
      </c>
      <c r="B668" s="130" t="s">
        <v>1422</v>
      </c>
      <c r="C668" s="544" t="s">
        <v>87</v>
      </c>
      <c r="D668" s="549" t="s">
        <v>161</v>
      </c>
      <c r="E668" s="550" t="s">
        <v>194</v>
      </c>
      <c r="F668" s="970"/>
      <c r="G668" s="214">
        <v>2024</v>
      </c>
      <c r="H668" s="176" t="s">
        <v>1911</v>
      </c>
      <c r="I668" s="176" t="s">
        <v>174</v>
      </c>
      <c r="J668" s="330" t="s">
        <v>196</v>
      </c>
      <c r="K668" s="176" t="s">
        <v>218</v>
      </c>
      <c r="L668" s="176" t="s">
        <v>167</v>
      </c>
      <c r="M668" s="327" t="s">
        <v>1479</v>
      </c>
      <c r="N668" s="55">
        <v>3.73</v>
      </c>
      <c r="O668" s="55">
        <f t="shared" si="383"/>
        <v>3.73</v>
      </c>
      <c r="P668" s="55">
        <f t="shared" si="383"/>
        <v>3.73</v>
      </c>
      <c r="Q668" s="904">
        <v>3.64</v>
      </c>
      <c r="R668" s="939">
        <f>3.64+0.45</f>
        <v>4.09</v>
      </c>
      <c r="S668" s="904">
        <f t="shared" si="384"/>
        <v>4.09</v>
      </c>
      <c r="T668" s="904">
        <f t="shared" si="384"/>
        <v>4.09</v>
      </c>
      <c r="U668" s="904">
        <f t="shared" si="384"/>
        <v>4.09</v>
      </c>
      <c r="V668" s="904">
        <f t="shared" si="384"/>
        <v>4.09</v>
      </c>
      <c r="W668" s="904">
        <f t="shared" si="388"/>
        <v>4.09</v>
      </c>
      <c r="X668" s="904">
        <f t="shared" si="388"/>
        <v>4.09</v>
      </c>
      <c r="Y668" s="904">
        <f t="shared" si="388"/>
        <v>4.09</v>
      </c>
      <c r="Z668" s="147">
        <v>0.68</v>
      </c>
      <c r="AA668" s="147">
        <f t="shared" si="385"/>
        <v>0.68</v>
      </c>
      <c r="AB668" s="147">
        <f t="shared" si="385"/>
        <v>0.68</v>
      </c>
      <c r="AC668" s="905">
        <v>0.5900000000000003</v>
      </c>
      <c r="AD668" s="905">
        <f t="shared" si="386"/>
        <v>0.5900000000000003</v>
      </c>
      <c r="AE668" s="905">
        <f t="shared" si="386"/>
        <v>0.5900000000000003</v>
      </c>
      <c r="AF668" s="905">
        <f t="shared" si="386"/>
        <v>0.5900000000000003</v>
      </c>
      <c r="AG668" s="905">
        <f t="shared" si="386"/>
        <v>0.5900000000000003</v>
      </c>
      <c r="AH668" s="905">
        <f t="shared" si="311"/>
        <v>0.5900000000000003</v>
      </c>
      <c r="AI668" s="905">
        <f t="shared" si="311"/>
        <v>0.5900000000000003</v>
      </c>
      <c r="AJ668" s="905">
        <f t="shared" si="311"/>
        <v>0.5900000000000003</v>
      </c>
      <c r="AK668" s="905">
        <f t="shared" si="389"/>
        <v>0.5900000000000003</v>
      </c>
      <c r="AL668" s="420">
        <v>7392</v>
      </c>
      <c r="AM668" s="431">
        <f t="shared" si="310"/>
        <v>5026.5600000000004</v>
      </c>
      <c r="AN668" s="385">
        <v>30876</v>
      </c>
      <c r="AO668" s="237">
        <f t="shared" si="449"/>
        <v>20995.68</v>
      </c>
      <c r="AP668" s="96">
        <v>16152</v>
      </c>
      <c r="AQ668" s="431">
        <f t="shared" si="312"/>
        <v>10983.36</v>
      </c>
      <c r="AR668" s="420">
        <v>3420</v>
      </c>
      <c r="AS668" s="431">
        <f t="shared" si="313"/>
        <v>2017.8000000000011</v>
      </c>
      <c r="AT668" s="385">
        <v>18168</v>
      </c>
      <c r="AU668" s="431">
        <f t="shared" si="314"/>
        <v>10719.120000000006</v>
      </c>
      <c r="AV668" s="386">
        <v>0</v>
      </c>
      <c r="AW668" s="431">
        <f t="shared" si="315"/>
        <v>0</v>
      </c>
      <c r="AX668" s="386">
        <v>0</v>
      </c>
      <c r="AY668" s="431">
        <f t="shared" si="316"/>
        <v>0</v>
      </c>
      <c r="AZ668" s="386">
        <v>0</v>
      </c>
      <c r="BA668" s="431">
        <f t="shared" si="317"/>
        <v>0</v>
      </c>
      <c r="BB668" s="385">
        <v>0</v>
      </c>
      <c r="BC668" s="431">
        <f t="shared" si="318"/>
        <v>0</v>
      </c>
      <c r="BD668" s="386">
        <v>0</v>
      </c>
      <c r="BE668" s="431">
        <f t="shared" si="319"/>
        <v>0</v>
      </c>
      <c r="BF668" s="386">
        <v>0</v>
      </c>
      <c r="BG668" s="431">
        <f t="shared" si="320"/>
        <v>0</v>
      </c>
      <c r="BH668" s="385">
        <v>0</v>
      </c>
      <c r="BI668" s="445">
        <f t="shared" si="321"/>
        <v>0</v>
      </c>
      <c r="BJ668" s="77" t="s">
        <v>1940</v>
      </c>
      <c r="BK668" s="306"/>
      <c r="BL668" s="599"/>
      <c r="BM668" s="306" t="str">
        <f t="shared" si="387"/>
        <v>P10197-xx1</v>
      </c>
    </row>
    <row r="669" spans="1:71" ht="14.25" customHeight="1">
      <c r="A669" s="498" t="s">
        <v>1623</v>
      </c>
      <c r="B669" s="130" t="s">
        <v>1422</v>
      </c>
      <c r="C669" s="544" t="s">
        <v>87</v>
      </c>
      <c r="D669" s="549" t="s">
        <v>161</v>
      </c>
      <c r="E669" s="550" t="s">
        <v>194</v>
      </c>
      <c r="F669" s="970"/>
      <c r="G669" s="214">
        <v>2024</v>
      </c>
      <c r="H669" s="176" t="s">
        <v>1911</v>
      </c>
      <c r="I669" s="176" t="s">
        <v>174</v>
      </c>
      <c r="J669" s="330" t="s">
        <v>196</v>
      </c>
      <c r="K669" s="176" t="s">
        <v>218</v>
      </c>
      <c r="L669" s="176" t="s">
        <v>167</v>
      </c>
      <c r="M669" s="327" t="s">
        <v>1478</v>
      </c>
      <c r="N669" s="55">
        <v>3.73</v>
      </c>
      <c r="O669" s="55">
        <f t="shared" si="383"/>
        <v>3.73</v>
      </c>
      <c r="P669" s="55">
        <f t="shared" si="383"/>
        <v>3.73</v>
      </c>
      <c r="Q669" s="904">
        <v>3.64</v>
      </c>
      <c r="R669" s="939">
        <f>3.64+0.45</f>
        <v>4.09</v>
      </c>
      <c r="S669" s="904">
        <f t="shared" si="384"/>
        <v>4.09</v>
      </c>
      <c r="T669" s="904">
        <f t="shared" si="384"/>
        <v>4.09</v>
      </c>
      <c r="U669" s="904">
        <f t="shared" si="384"/>
        <v>4.09</v>
      </c>
      <c r="V669" s="904">
        <f t="shared" si="384"/>
        <v>4.09</v>
      </c>
      <c r="W669" s="904">
        <f t="shared" si="388"/>
        <v>4.09</v>
      </c>
      <c r="X669" s="904">
        <f t="shared" si="388"/>
        <v>4.09</v>
      </c>
      <c r="Y669" s="904">
        <f t="shared" si="388"/>
        <v>4.09</v>
      </c>
      <c r="Z669" s="147">
        <v>0.68</v>
      </c>
      <c r="AA669" s="147">
        <f t="shared" si="385"/>
        <v>0.68</v>
      </c>
      <c r="AB669" s="147">
        <f t="shared" si="385"/>
        <v>0.68</v>
      </c>
      <c r="AC669" s="905">
        <v>0.5900000000000003</v>
      </c>
      <c r="AD669" s="905">
        <f t="shared" si="386"/>
        <v>0.5900000000000003</v>
      </c>
      <c r="AE669" s="905">
        <f t="shared" si="386"/>
        <v>0.5900000000000003</v>
      </c>
      <c r="AF669" s="905">
        <f t="shared" si="386"/>
        <v>0.5900000000000003</v>
      </c>
      <c r="AG669" s="905">
        <f t="shared" si="386"/>
        <v>0.5900000000000003</v>
      </c>
      <c r="AH669" s="905">
        <f t="shared" si="311"/>
        <v>0.5900000000000003</v>
      </c>
      <c r="AI669" s="905">
        <f t="shared" si="311"/>
        <v>0.5900000000000003</v>
      </c>
      <c r="AJ669" s="905">
        <f t="shared" si="311"/>
        <v>0.5900000000000003</v>
      </c>
      <c r="AK669" s="905">
        <f t="shared" si="389"/>
        <v>0.5900000000000003</v>
      </c>
      <c r="AL669" s="420">
        <v>192</v>
      </c>
      <c r="AM669" s="431">
        <f t="shared" si="310"/>
        <v>130.56</v>
      </c>
      <c r="AN669" s="385">
        <v>408</v>
      </c>
      <c r="AO669" s="237">
        <f t="shared" si="449"/>
        <v>277.44</v>
      </c>
      <c r="AP669" s="96">
        <v>14604</v>
      </c>
      <c r="AQ669" s="431">
        <f t="shared" si="312"/>
        <v>9930.7200000000012</v>
      </c>
      <c r="AR669" s="420">
        <v>1608</v>
      </c>
      <c r="AS669" s="431">
        <f t="shared" si="313"/>
        <v>948.72000000000048</v>
      </c>
      <c r="AT669" s="385">
        <v>48</v>
      </c>
      <c r="AU669" s="431">
        <f t="shared" si="314"/>
        <v>28.320000000000014</v>
      </c>
      <c r="AV669" s="386">
        <v>0</v>
      </c>
      <c r="AW669" s="431">
        <f t="shared" si="315"/>
        <v>0</v>
      </c>
      <c r="AX669" s="386">
        <v>0</v>
      </c>
      <c r="AY669" s="431">
        <f t="shared" si="316"/>
        <v>0</v>
      </c>
      <c r="AZ669" s="386">
        <v>0</v>
      </c>
      <c r="BA669" s="431">
        <f t="shared" si="317"/>
        <v>0</v>
      </c>
      <c r="BB669" s="385">
        <v>0</v>
      </c>
      <c r="BC669" s="431">
        <f t="shared" si="318"/>
        <v>0</v>
      </c>
      <c r="BD669" s="386">
        <v>0</v>
      </c>
      <c r="BE669" s="431">
        <f t="shared" si="319"/>
        <v>0</v>
      </c>
      <c r="BF669" s="386">
        <v>0</v>
      </c>
      <c r="BG669" s="431">
        <f t="shared" si="320"/>
        <v>0</v>
      </c>
      <c r="BH669" s="385">
        <v>0</v>
      </c>
      <c r="BI669" s="445">
        <f t="shared" si="321"/>
        <v>0</v>
      </c>
      <c r="BJ669" s="77" t="s">
        <v>1940</v>
      </c>
      <c r="BK669" s="306"/>
      <c r="BL669" s="599"/>
      <c r="BM669" s="306" t="str">
        <f t="shared" si="387"/>
        <v>P10197-xx1</v>
      </c>
    </row>
    <row r="670" spans="1:71" ht="14.25" customHeight="1">
      <c r="A670" s="493" t="s">
        <v>1623</v>
      </c>
      <c r="B670" s="130" t="s">
        <v>1422</v>
      </c>
      <c r="C670" s="544" t="s">
        <v>87</v>
      </c>
      <c r="D670" s="549" t="s">
        <v>161</v>
      </c>
      <c r="E670" s="550" t="s">
        <v>194</v>
      </c>
      <c r="F670" s="970"/>
      <c r="G670" s="214">
        <v>2024</v>
      </c>
      <c r="H670" s="176" t="s">
        <v>1911</v>
      </c>
      <c r="I670" s="176" t="s">
        <v>174</v>
      </c>
      <c r="J670" s="330" t="s">
        <v>196</v>
      </c>
      <c r="K670" s="176" t="s">
        <v>218</v>
      </c>
      <c r="L670" s="176" t="s">
        <v>167</v>
      </c>
      <c r="M670" s="327" t="s">
        <v>870</v>
      </c>
      <c r="N670" s="55">
        <v>3.73</v>
      </c>
      <c r="O670" s="55">
        <f t="shared" si="383"/>
        <v>3.73</v>
      </c>
      <c r="P670" s="55">
        <f t="shared" si="383"/>
        <v>3.73</v>
      </c>
      <c r="Q670" s="904">
        <v>3.64</v>
      </c>
      <c r="R670" s="939">
        <f>3.64+0.45</f>
        <v>4.09</v>
      </c>
      <c r="S670" s="904">
        <f t="shared" si="384"/>
        <v>4.09</v>
      </c>
      <c r="T670" s="904">
        <f t="shared" si="384"/>
        <v>4.09</v>
      </c>
      <c r="U670" s="904">
        <f t="shared" si="384"/>
        <v>4.09</v>
      </c>
      <c r="V670" s="904">
        <f t="shared" si="384"/>
        <v>4.09</v>
      </c>
      <c r="W670" s="904">
        <f t="shared" si="388"/>
        <v>4.09</v>
      </c>
      <c r="X670" s="904">
        <f t="shared" si="388"/>
        <v>4.09</v>
      </c>
      <c r="Y670" s="904">
        <f t="shared" si="388"/>
        <v>4.09</v>
      </c>
      <c r="Z670" s="147">
        <v>0.68</v>
      </c>
      <c r="AA670" s="147">
        <f t="shared" si="385"/>
        <v>0.68</v>
      </c>
      <c r="AB670" s="147">
        <f t="shared" si="385"/>
        <v>0.68</v>
      </c>
      <c r="AC670" s="905">
        <v>0.5900000000000003</v>
      </c>
      <c r="AD670" s="905">
        <f t="shared" si="386"/>
        <v>0.5900000000000003</v>
      </c>
      <c r="AE670" s="905">
        <f t="shared" si="386"/>
        <v>0.5900000000000003</v>
      </c>
      <c r="AF670" s="905">
        <f t="shared" si="386"/>
        <v>0.5900000000000003</v>
      </c>
      <c r="AG670" s="905">
        <f t="shared" si="386"/>
        <v>0.5900000000000003</v>
      </c>
      <c r="AH670" s="905">
        <f t="shared" si="311"/>
        <v>0.5900000000000003</v>
      </c>
      <c r="AI670" s="905">
        <f t="shared" si="311"/>
        <v>0.5900000000000003</v>
      </c>
      <c r="AJ670" s="905">
        <f t="shared" si="311"/>
        <v>0.5900000000000003</v>
      </c>
      <c r="AK670" s="905">
        <f t="shared" si="389"/>
        <v>0.5900000000000003</v>
      </c>
      <c r="AL670" s="420">
        <v>28872</v>
      </c>
      <c r="AM670" s="431">
        <f t="shared" si="310"/>
        <v>19632.960000000003</v>
      </c>
      <c r="AN670" s="385">
        <v>47556</v>
      </c>
      <c r="AO670" s="237">
        <f t="shared" si="449"/>
        <v>32338.080000000002</v>
      </c>
      <c r="AP670" s="96">
        <v>21588</v>
      </c>
      <c r="AQ670" s="431">
        <f t="shared" si="312"/>
        <v>14679.84</v>
      </c>
      <c r="AR670" s="420">
        <v>12948</v>
      </c>
      <c r="AS670" s="431">
        <f t="shared" si="313"/>
        <v>7639.3200000000043</v>
      </c>
      <c r="AT670" s="385">
        <v>23316</v>
      </c>
      <c r="AU670" s="431">
        <f t="shared" si="314"/>
        <v>13756.440000000008</v>
      </c>
      <c r="AV670" s="386">
        <v>0</v>
      </c>
      <c r="AW670" s="431">
        <f t="shared" si="315"/>
        <v>0</v>
      </c>
      <c r="AX670" s="386">
        <v>0</v>
      </c>
      <c r="AY670" s="431">
        <f t="shared" si="316"/>
        <v>0</v>
      </c>
      <c r="AZ670" s="386">
        <v>0</v>
      </c>
      <c r="BA670" s="431">
        <f t="shared" si="317"/>
        <v>0</v>
      </c>
      <c r="BB670" s="385">
        <v>0</v>
      </c>
      <c r="BC670" s="431">
        <f t="shared" si="318"/>
        <v>0</v>
      </c>
      <c r="BD670" s="386">
        <v>0</v>
      </c>
      <c r="BE670" s="431">
        <f t="shared" si="319"/>
        <v>0</v>
      </c>
      <c r="BF670" s="386">
        <v>0</v>
      </c>
      <c r="BG670" s="431">
        <f t="shared" si="320"/>
        <v>0</v>
      </c>
      <c r="BH670" s="385">
        <v>0</v>
      </c>
      <c r="BI670" s="445">
        <f t="shared" si="321"/>
        <v>0</v>
      </c>
      <c r="BJ670" s="77" t="s">
        <v>1940</v>
      </c>
      <c r="BK670" s="306"/>
      <c r="BL670" s="599"/>
      <c r="BM670" s="306" t="str">
        <f t="shared" si="387"/>
        <v>P10197-xx1</v>
      </c>
    </row>
    <row r="671" spans="1:71" ht="14.25" customHeight="1">
      <c r="A671" s="498" t="s">
        <v>1623</v>
      </c>
      <c r="B671" s="130" t="s">
        <v>1422</v>
      </c>
      <c r="C671" s="544" t="s">
        <v>87</v>
      </c>
      <c r="D671" s="549" t="s">
        <v>161</v>
      </c>
      <c r="E671" s="550" t="s">
        <v>194</v>
      </c>
      <c r="F671" s="970"/>
      <c r="G671" s="214">
        <v>2024</v>
      </c>
      <c r="H671" s="176" t="s">
        <v>1911</v>
      </c>
      <c r="I671" s="176" t="s">
        <v>174</v>
      </c>
      <c r="J671" s="330" t="s">
        <v>196</v>
      </c>
      <c r="K671" s="176" t="s">
        <v>218</v>
      </c>
      <c r="L671" s="176" t="s">
        <v>167</v>
      </c>
      <c r="M671" s="327" t="s">
        <v>870</v>
      </c>
      <c r="N671" s="55">
        <v>4.78</v>
      </c>
      <c r="O671" s="55">
        <f t="shared" si="383"/>
        <v>4.78</v>
      </c>
      <c r="P671" s="55">
        <f t="shared" si="383"/>
        <v>4.78</v>
      </c>
      <c r="Q671" s="904">
        <v>4.6900000000000004</v>
      </c>
      <c r="R671" s="939">
        <f>4.69+0.45</f>
        <v>5.1400000000000006</v>
      </c>
      <c r="S671" s="904">
        <f t="shared" si="384"/>
        <v>5.1400000000000006</v>
      </c>
      <c r="T671" s="904">
        <f t="shared" si="384"/>
        <v>5.1400000000000006</v>
      </c>
      <c r="U671" s="904">
        <f t="shared" si="384"/>
        <v>5.1400000000000006</v>
      </c>
      <c r="V671" s="904">
        <f t="shared" si="384"/>
        <v>5.1400000000000006</v>
      </c>
      <c r="W671" s="904">
        <f t="shared" si="388"/>
        <v>5.1400000000000006</v>
      </c>
      <c r="X671" s="904">
        <f t="shared" si="388"/>
        <v>5.1400000000000006</v>
      </c>
      <c r="Y671" s="904">
        <f t="shared" si="388"/>
        <v>5.1400000000000006</v>
      </c>
      <c r="Z671" s="147">
        <v>0.68</v>
      </c>
      <c r="AA671" s="147">
        <f t="shared" si="385"/>
        <v>0.68</v>
      </c>
      <c r="AB671" s="147">
        <f t="shared" si="385"/>
        <v>0.68</v>
      </c>
      <c r="AC671" s="905">
        <v>0.59</v>
      </c>
      <c r="AD671" s="905">
        <f t="shared" si="386"/>
        <v>0.59</v>
      </c>
      <c r="AE671" s="905">
        <f t="shared" si="386"/>
        <v>0.59</v>
      </c>
      <c r="AF671" s="905">
        <f t="shared" si="386"/>
        <v>0.59</v>
      </c>
      <c r="AG671" s="905">
        <f t="shared" si="386"/>
        <v>0.59</v>
      </c>
      <c r="AH671" s="905">
        <f t="shared" si="311"/>
        <v>0.59</v>
      </c>
      <c r="AI671" s="905">
        <f t="shared" si="311"/>
        <v>0.59</v>
      </c>
      <c r="AJ671" s="905">
        <f t="shared" si="311"/>
        <v>0.59</v>
      </c>
      <c r="AK671" s="905">
        <f t="shared" si="389"/>
        <v>0.59</v>
      </c>
      <c r="AL671" s="420">
        <v>36</v>
      </c>
      <c r="AM671" s="431">
        <f t="shared" si="310"/>
        <v>24.48</v>
      </c>
      <c r="AN671" s="385">
        <v>24</v>
      </c>
      <c r="AO671" s="237">
        <f t="shared" si="449"/>
        <v>16.32</v>
      </c>
      <c r="AP671" s="96">
        <v>132</v>
      </c>
      <c r="AQ671" s="431">
        <f t="shared" si="312"/>
        <v>89.76</v>
      </c>
      <c r="AR671" s="420">
        <v>156</v>
      </c>
      <c r="AS671" s="431">
        <f t="shared" si="313"/>
        <v>92.039999999999992</v>
      </c>
      <c r="AT671" s="385">
        <v>0</v>
      </c>
      <c r="AU671" s="431">
        <f t="shared" si="314"/>
        <v>0</v>
      </c>
      <c r="AV671" s="386">
        <v>0</v>
      </c>
      <c r="AW671" s="431">
        <f t="shared" si="315"/>
        <v>0</v>
      </c>
      <c r="AX671" s="386">
        <v>0</v>
      </c>
      <c r="AY671" s="431">
        <f t="shared" si="316"/>
        <v>0</v>
      </c>
      <c r="AZ671" s="386">
        <v>0</v>
      </c>
      <c r="BA671" s="431">
        <f t="shared" si="317"/>
        <v>0</v>
      </c>
      <c r="BB671" s="385">
        <v>0</v>
      </c>
      <c r="BC671" s="431">
        <f t="shared" si="318"/>
        <v>0</v>
      </c>
      <c r="BD671" s="386">
        <v>0</v>
      </c>
      <c r="BE671" s="431">
        <f t="shared" si="319"/>
        <v>0</v>
      </c>
      <c r="BF671" s="386">
        <v>0</v>
      </c>
      <c r="BG671" s="431">
        <f t="shared" si="320"/>
        <v>0</v>
      </c>
      <c r="BH671" s="385">
        <v>0</v>
      </c>
      <c r="BI671" s="445">
        <f t="shared" si="321"/>
        <v>0</v>
      </c>
      <c r="BJ671" s="77" t="s">
        <v>1942</v>
      </c>
      <c r="BK671" s="306"/>
      <c r="BL671" s="599"/>
      <c r="BM671" s="306" t="str">
        <f t="shared" si="387"/>
        <v>P10197-KD1</v>
      </c>
    </row>
    <row r="672" spans="1:71" ht="14.25" customHeight="1">
      <c r="A672" s="493" t="s">
        <v>1623</v>
      </c>
      <c r="B672" s="130" t="s">
        <v>1422</v>
      </c>
      <c r="C672" s="544" t="s">
        <v>87</v>
      </c>
      <c r="D672" s="549" t="s">
        <v>161</v>
      </c>
      <c r="E672" s="550" t="s">
        <v>194</v>
      </c>
      <c r="F672" s="970"/>
      <c r="G672" s="214">
        <v>2021</v>
      </c>
      <c r="H672" s="176" t="s">
        <v>1911</v>
      </c>
      <c r="I672" s="176" t="s">
        <v>174</v>
      </c>
      <c r="J672" s="330" t="s">
        <v>196</v>
      </c>
      <c r="K672" s="176" t="s">
        <v>218</v>
      </c>
      <c r="L672" s="176" t="s">
        <v>167</v>
      </c>
      <c r="M672" s="327" t="s">
        <v>870</v>
      </c>
      <c r="N672" s="55">
        <v>4.28</v>
      </c>
      <c r="O672" s="55">
        <f t="shared" si="383"/>
        <v>4.28</v>
      </c>
      <c r="P672" s="55">
        <f t="shared" si="383"/>
        <v>4.28</v>
      </c>
      <c r="Q672" s="55">
        <f t="shared" si="383"/>
        <v>4.28</v>
      </c>
      <c r="R672" s="244">
        <f>4.28+0.45</f>
        <v>4.7300000000000004</v>
      </c>
      <c r="S672" s="55">
        <f t="shared" si="384"/>
        <v>4.7300000000000004</v>
      </c>
      <c r="T672" s="55">
        <f t="shared" si="384"/>
        <v>4.7300000000000004</v>
      </c>
      <c r="U672" s="55">
        <f t="shared" si="384"/>
        <v>4.7300000000000004</v>
      </c>
      <c r="V672" s="55">
        <f t="shared" si="384"/>
        <v>4.7300000000000004</v>
      </c>
      <c r="W672" s="55">
        <f t="shared" si="388"/>
        <v>4.7300000000000004</v>
      </c>
      <c r="X672" s="55">
        <f t="shared" si="388"/>
        <v>4.7300000000000004</v>
      </c>
      <c r="Y672" s="55">
        <f t="shared" si="388"/>
        <v>4.7300000000000004</v>
      </c>
      <c r="Z672" s="147">
        <v>0.2</v>
      </c>
      <c r="AA672" s="147">
        <f t="shared" si="385"/>
        <v>0.2</v>
      </c>
      <c r="AB672" s="147">
        <f t="shared" si="385"/>
        <v>0.2</v>
      </c>
      <c r="AC672" s="147">
        <f t="shared" si="385"/>
        <v>0.2</v>
      </c>
      <c r="AD672" s="147">
        <f t="shared" si="386"/>
        <v>0.2</v>
      </c>
      <c r="AE672" s="147">
        <f t="shared" si="386"/>
        <v>0.2</v>
      </c>
      <c r="AF672" s="147">
        <f t="shared" si="386"/>
        <v>0.2</v>
      </c>
      <c r="AG672" s="147">
        <f t="shared" si="386"/>
        <v>0.2</v>
      </c>
      <c r="AH672" s="147">
        <f t="shared" si="311"/>
        <v>0.2</v>
      </c>
      <c r="AI672" s="147">
        <f t="shared" si="311"/>
        <v>0.2</v>
      </c>
      <c r="AJ672" s="147">
        <f t="shared" si="311"/>
        <v>0.2</v>
      </c>
      <c r="AK672" s="147">
        <f t="shared" si="389"/>
        <v>0.2</v>
      </c>
      <c r="AL672" s="420">
        <v>4212</v>
      </c>
      <c r="AM672" s="431">
        <f t="shared" si="310"/>
        <v>842.40000000000009</v>
      </c>
      <c r="AN672" s="385">
        <v>4632</v>
      </c>
      <c r="AO672" s="237">
        <f t="shared" si="449"/>
        <v>926.40000000000009</v>
      </c>
      <c r="AP672" s="96">
        <v>5148</v>
      </c>
      <c r="AQ672" s="431">
        <f t="shared" si="312"/>
        <v>1029.6000000000001</v>
      </c>
      <c r="AR672" s="420">
        <v>1044</v>
      </c>
      <c r="AS672" s="431">
        <f t="shared" si="313"/>
        <v>208.8</v>
      </c>
      <c r="AT672" s="385">
        <v>156</v>
      </c>
      <c r="AU672" s="431">
        <f t="shared" si="314"/>
        <v>31.200000000000003</v>
      </c>
      <c r="AV672" s="386">
        <v>0</v>
      </c>
      <c r="AW672" s="431">
        <f t="shared" si="315"/>
        <v>0</v>
      </c>
      <c r="AX672" s="386">
        <v>0</v>
      </c>
      <c r="AY672" s="431">
        <f t="shared" si="316"/>
        <v>0</v>
      </c>
      <c r="AZ672" s="386">
        <v>0</v>
      </c>
      <c r="BA672" s="431">
        <f t="shared" si="317"/>
        <v>0</v>
      </c>
      <c r="BB672" s="385">
        <v>0</v>
      </c>
      <c r="BC672" s="431">
        <f t="shared" si="318"/>
        <v>0</v>
      </c>
      <c r="BD672" s="386">
        <v>0</v>
      </c>
      <c r="BE672" s="431">
        <f t="shared" si="319"/>
        <v>0</v>
      </c>
      <c r="BF672" s="386">
        <v>0</v>
      </c>
      <c r="BG672" s="431">
        <f t="shared" si="320"/>
        <v>0</v>
      </c>
      <c r="BH672" s="385">
        <v>0</v>
      </c>
      <c r="BI672" s="445">
        <f t="shared" si="321"/>
        <v>0</v>
      </c>
      <c r="BJ672" s="77" t="s">
        <v>1943</v>
      </c>
      <c r="BK672" s="306"/>
      <c r="BL672" s="599"/>
      <c r="BM672" s="306" t="str">
        <f t="shared" si="387"/>
        <v>M27536-AA1</v>
      </c>
    </row>
    <row r="673" spans="1:71" ht="14.25" customHeight="1">
      <c r="A673" s="498" t="s">
        <v>1623</v>
      </c>
      <c r="B673" s="130" t="s">
        <v>1422</v>
      </c>
      <c r="C673" s="544" t="s">
        <v>87</v>
      </c>
      <c r="D673" s="549" t="s">
        <v>161</v>
      </c>
      <c r="E673" s="550" t="s">
        <v>194</v>
      </c>
      <c r="F673" s="970"/>
      <c r="G673" s="214">
        <v>2024</v>
      </c>
      <c r="H673" s="176" t="s">
        <v>1911</v>
      </c>
      <c r="I673" s="176" t="s">
        <v>174</v>
      </c>
      <c r="J673" s="330" t="s">
        <v>196</v>
      </c>
      <c r="K673" s="176" t="s">
        <v>218</v>
      </c>
      <c r="L673" s="176" t="s">
        <v>167</v>
      </c>
      <c r="M673" s="327" t="s">
        <v>870</v>
      </c>
      <c r="N673" s="55">
        <v>4.33</v>
      </c>
      <c r="O673" s="55">
        <f t="shared" si="383"/>
        <v>4.33</v>
      </c>
      <c r="P673" s="55">
        <f t="shared" si="383"/>
        <v>4.33</v>
      </c>
      <c r="Q673" s="55">
        <f t="shared" si="383"/>
        <v>4.33</v>
      </c>
      <c r="R673" s="244">
        <f>4.33+0.45</f>
        <v>4.78</v>
      </c>
      <c r="S673" s="55">
        <f t="shared" si="384"/>
        <v>4.78</v>
      </c>
      <c r="T673" s="55">
        <f t="shared" si="384"/>
        <v>4.78</v>
      </c>
      <c r="U673" s="55">
        <f t="shared" si="384"/>
        <v>4.78</v>
      </c>
      <c r="V673" s="55">
        <f t="shared" si="384"/>
        <v>4.78</v>
      </c>
      <c r="W673" s="55">
        <f t="shared" si="388"/>
        <v>4.78</v>
      </c>
      <c r="X673" s="55">
        <f t="shared" si="388"/>
        <v>4.78</v>
      </c>
      <c r="Y673" s="55">
        <f t="shared" si="388"/>
        <v>4.78</v>
      </c>
      <c r="Z673" s="147">
        <v>0.25</v>
      </c>
      <c r="AA673" s="147">
        <f t="shared" si="385"/>
        <v>0.25</v>
      </c>
      <c r="AB673" s="147">
        <f t="shared" si="385"/>
        <v>0.25</v>
      </c>
      <c r="AC673" s="147">
        <f t="shared" si="385"/>
        <v>0.25</v>
      </c>
      <c r="AD673" s="147">
        <f t="shared" si="386"/>
        <v>0.25</v>
      </c>
      <c r="AE673" s="147">
        <f t="shared" si="386"/>
        <v>0.25</v>
      </c>
      <c r="AF673" s="147">
        <f t="shared" si="386"/>
        <v>0.25</v>
      </c>
      <c r="AG673" s="147">
        <f t="shared" si="386"/>
        <v>0.25</v>
      </c>
      <c r="AH673" s="147">
        <f t="shared" si="311"/>
        <v>0.25</v>
      </c>
      <c r="AI673" s="147">
        <f t="shared" si="311"/>
        <v>0.25</v>
      </c>
      <c r="AJ673" s="147">
        <f t="shared" si="311"/>
        <v>0.25</v>
      </c>
      <c r="AK673" s="147">
        <f t="shared" si="389"/>
        <v>0.25</v>
      </c>
      <c r="AL673" s="420">
        <v>12</v>
      </c>
      <c r="AM673" s="431">
        <f t="shared" si="310"/>
        <v>3</v>
      </c>
      <c r="AN673" s="385">
        <v>0</v>
      </c>
      <c r="AO673" s="237">
        <f t="shared" si="449"/>
        <v>0</v>
      </c>
      <c r="AP673" s="96">
        <v>120</v>
      </c>
      <c r="AQ673" s="431">
        <f t="shared" si="312"/>
        <v>30</v>
      </c>
      <c r="AR673" s="420">
        <v>24</v>
      </c>
      <c r="AS673" s="431">
        <f t="shared" si="313"/>
        <v>6</v>
      </c>
      <c r="AT673" s="385">
        <v>12</v>
      </c>
      <c r="AU673" s="431">
        <f t="shared" si="314"/>
        <v>3</v>
      </c>
      <c r="AV673" s="386">
        <v>0</v>
      </c>
      <c r="AW673" s="431">
        <f t="shared" si="315"/>
        <v>0</v>
      </c>
      <c r="AX673" s="386">
        <v>0</v>
      </c>
      <c r="AY673" s="431">
        <f t="shared" si="316"/>
        <v>0</v>
      </c>
      <c r="AZ673" s="386">
        <v>0</v>
      </c>
      <c r="BA673" s="431">
        <f t="shared" si="317"/>
        <v>0</v>
      </c>
      <c r="BB673" s="385">
        <v>0</v>
      </c>
      <c r="BC673" s="431">
        <f t="shared" si="318"/>
        <v>0</v>
      </c>
      <c r="BD673" s="386">
        <v>0</v>
      </c>
      <c r="BE673" s="431">
        <f t="shared" si="319"/>
        <v>0</v>
      </c>
      <c r="BF673" s="386">
        <v>0</v>
      </c>
      <c r="BG673" s="431">
        <f t="shared" si="320"/>
        <v>0</v>
      </c>
      <c r="BH673" s="385">
        <v>0</v>
      </c>
      <c r="BI673" s="445">
        <f t="shared" si="321"/>
        <v>0</v>
      </c>
      <c r="BJ673" s="77" t="s">
        <v>1944</v>
      </c>
      <c r="BK673" s="306"/>
      <c r="BL673" s="599"/>
      <c r="BM673" s="306" t="str">
        <f t="shared" si="387"/>
        <v>P10273-AA1</v>
      </c>
    </row>
    <row r="674" spans="1:71" ht="14.25" customHeight="1">
      <c r="A674" s="493" t="s">
        <v>1623</v>
      </c>
      <c r="B674" s="130" t="s">
        <v>1422</v>
      </c>
      <c r="C674" s="544" t="s">
        <v>87</v>
      </c>
      <c r="D674" s="549" t="s">
        <v>161</v>
      </c>
      <c r="E674" s="550" t="s">
        <v>194</v>
      </c>
      <c r="F674" s="970"/>
      <c r="G674" s="214">
        <v>2024</v>
      </c>
      <c r="H674" s="176" t="s">
        <v>1911</v>
      </c>
      <c r="I674" s="176" t="s">
        <v>174</v>
      </c>
      <c r="J674" s="330" t="s">
        <v>196</v>
      </c>
      <c r="K674" s="176" t="s">
        <v>218</v>
      </c>
      <c r="L674" s="176" t="s">
        <v>167</v>
      </c>
      <c r="M674" s="327" t="s">
        <v>870</v>
      </c>
      <c r="N674" s="55">
        <v>3.64</v>
      </c>
      <c r="O674" s="55">
        <f t="shared" si="383"/>
        <v>3.64</v>
      </c>
      <c r="P674" s="55">
        <f t="shared" si="383"/>
        <v>3.64</v>
      </c>
      <c r="Q674" s="55">
        <f t="shared" si="383"/>
        <v>3.64</v>
      </c>
      <c r="R674" s="244">
        <f>3.64+0.45</f>
        <v>4.09</v>
      </c>
      <c r="S674" s="55">
        <f t="shared" si="384"/>
        <v>4.09</v>
      </c>
      <c r="T674" s="55">
        <f t="shared" si="384"/>
        <v>4.09</v>
      </c>
      <c r="U674" s="55">
        <f t="shared" si="384"/>
        <v>4.09</v>
      </c>
      <c r="V674" s="55">
        <f t="shared" si="384"/>
        <v>4.09</v>
      </c>
      <c r="W674" s="55">
        <f t="shared" si="388"/>
        <v>4.09</v>
      </c>
      <c r="X674" s="55">
        <f t="shared" si="388"/>
        <v>4.09</v>
      </c>
      <c r="Y674" s="55">
        <f t="shared" si="388"/>
        <v>4.09</v>
      </c>
      <c r="Z674" s="147">
        <v>0.3</v>
      </c>
      <c r="AA674" s="147">
        <f t="shared" si="385"/>
        <v>0.3</v>
      </c>
      <c r="AB674" s="147">
        <f t="shared" si="385"/>
        <v>0.3</v>
      </c>
      <c r="AC674" s="147">
        <f t="shared" si="385"/>
        <v>0.3</v>
      </c>
      <c r="AD674" s="147">
        <f t="shared" si="386"/>
        <v>0.3</v>
      </c>
      <c r="AE674" s="147">
        <f t="shared" si="386"/>
        <v>0.3</v>
      </c>
      <c r="AF674" s="147">
        <f t="shared" si="386"/>
        <v>0.3</v>
      </c>
      <c r="AG674" s="147">
        <f t="shared" si="386"/>
        <v>0.3</v>
      </c>
      <c r="AH674" s="147">
        <f t="shared" si="311"/>
        <v>0.3</v>
      </c>
      <c r="AI674" s="147">
        <f t="shared" si="311"/>
        <v>0.3</v>
      </c>
      <c r="AJ674" s="147">
        <f t="shared" si="311"/>
        <v>0.3</v>
      </c>
      <c r="AK674" s="147">
        <f t="shared" si="389"/>
        <v>0.3</v>
      </c>
      <c r="AL674" s="420">
        <v>4080</v>
      </c>
      <c r="AM674" s="431">
        <f t="shared" si="310"/>
        <v>1224</v>
      </c>
      <c r="AN674" s="385">
        <v>12000</v>
      </c>
      <c r="AO674" s="237">
        <f t="shared" si="449"/>
        <v>3600</v>
      </c>
      <c r="AP674" s="96">
        <v>3240</v>
      </c>
      <c r="AQ674" s="431">
        <f t="shared" si="312"/>
        <v>972</v>
      </c>
      <c r="AR674" s="420">
        <v>4164</v>
      </c>
      <c r="AS674" s="431">
        <f t="shared" si="313"/>
        <v>1249.2</v>
      </c>
      <c r="AT674" s="385">
        <v>2580</v>
      </c>
      <c r="AU674" s="431">
        <f t="shared" si="314"/>
        <v>774</v>
      </c>
      <c r="AV674" s="386">
        <v>0</v>
      </c>
      <c r="AW674" s="431">
        <f t="shared" si="315"/>
        <v>0</v>
      </c>
      <c r="AX674" s="386">
        <v>0</v>
      </c>
      <c r="AY674" s="431">
        <f t="shared" si="316"/>
        <v>0</v>
      </c>
      <c r="AZ674" s="386">
        <v>0</v>
      </c>
      <c r="BA674" s="431">
        <f t="shared" si="317"/>
        <v>0</v>
      </c>
      <c r="BB674" s="385">
        <v>0</v>
      </c>
      <c r="BC674" s="431">
        <f t="shared" si="318"/>
        <v>0</v>
      </c>
      <c r="BD674" s="386">
        <v>0</v>
      </c>
      <c r="BE674" s="431">
        <f t="shared" si="319"/>
        <v>0</v>
      </c>
      <c r="BF674" s="386">
        <v>0</v>
      </c>
      <c r="BG674" s="431">
        <f t="shared" si="320"/>
        <v>0</v>
      </c>
      <c r="BH674" s="385">
        <v>0</v>
      </c>
      <c r="BI674" s="445">
        <f t="shared" si="321"/>
        <v>0</v>
      </c>
      <c r="BJ674" s="77" t="s">
        <v>1939</v>
      </c>
      <c r="BK674" s="306"/>
      <c r="BL674" s="599"/>
      <c r="BM674" s="306" t="str">
        <f t="shared" si="387"/>
        <v>P10201-xx1</v>
      </c>
    </row>
    <row r="675" spans="1:71" s="859" customFormat="1" ht="14.25" customHeight="1">
      <c r="A675" s="860" t="s">
        <v>1623</v>
      </c>
      <c r="B675" s="840" t="s">
        <v>1422</v>
      </c>
      <c r="C675" s="841" t="s">
        <v>87</v>
      </c>
      <c r="D675" s="842" t="s">
        <v>161</v>
      </c>
      <c r="E675" s="497" t="s">
        <v>194</v>
      </c>
      <c r="F675" s="970"/>
      <c r="G675" s="843">
        <v>2024</v>
      </c>
      <c r="H675" s="844" t="s">
        <v>1911</v>
      </c>
      <c r="I675" s="844" t="s">
        <v>174</v>
      </c>
      <c r="J675" s="845" t="s">
        <v>196</v>
      </c>
      <c r="K675" s="844" t="s">
        <v>218</v>
      </c>
      <c r="L675" s="844" t="s">
        <v>1845</v>
      </c>
      <c r="M675" s="846" t="s">
        <v>1947</v>
      </c>
      <c r="N675" s="847">
        <v>3.86</v>
      </c>
      <c r="O675" s="847">
        <f t="shared" ref="O675:V676" si="471">N675</f>
        <v>3.86</v>
      </c>
      <c r="P675" s="847">
        <f t="shared" si="471"/>
        <v>3.86</v>
      </c>
      <c r="Q675" s="847">
        <f t="shared" si="471"/>
        <v>3.86</v>
      </c>
      <c r="R675" s="938">
        <f>3.86+0.45</f>
        <v>4.3099999999999996</v>
      </c>
      <c r="S675" s="847">
        <f t="shared" si="471"/>
        <v>4.3099999999999996</v>
      </c>
      <c r="T675" s="847">
        <f t="shared" si="471"/>
        <v>4.3099999999999996</v>
      </c>
      <c r="U675" s="847">
        <f t="shared" si="471"/>
        <v>4.3099999999999996</v>
      </c>
      <c r="V675" s="847">
        <f t="shared" si="471"/>
        <v>4.3099999999999996</v>
      </c>
      <c r="W675" s="847">
        <f t="shared" ref="W675" si="472">V675</f>
        <v>4.3099999999999996</v>
      </c>
      <c r="X675" s="847">
        <f t="shared" ref="X675" si="473">W675</f>
        <v>4.3099999999999996</v>
      </c>
      <c r="Y675" s="847">
        <f t="shared" ref="Y675" si="474">X675</f>
        <v>4.3099999999999996</v>
      </c>
      <c r="Z675" s="848">
        <v>0.3</v>
      </c>
      <c r="AA675" s="848">
        <f t="shared" ref="AA675" si="475">Z675</f>
        <v>0.3</v>
      </c>
      <c r="AB675" s="848">
        <f t="shared" ref="AB675" si="476">AA675</f>
        <v>0.3</v>
      </c>
      <c r="AC675" s="848">
        <f t="shared" ref="AC675" si="477">AB675</f>
        <v>0.3</v>
      </c>
      <c r="AD675" s="848">
        <f t="shared" ref="AD675" si="478">AC675</f>
        <v>0.3</v>
      </c>
      <c r="AE675" s="848">
        <f t="shared" ref="AE675" si="479">AD675</f>
        <v>0.3</v>
      </c>
      <c r="AF675" s="848">
        <f t="shared" ref="AF675" si="480">AE675</f>
        <v>0.3</v>
      </c>
      <c r="AG675" s="848">
        <f t="shared" ref="AG675" si="481">AF675</f>
        <v>0.3</v>
      </c>
      <c r="AH675" s="848">
        <f t="shared" ref="AH675" si="482">AG675</f>
        <v>0.3</v>
      </c>
      <c r="AI675" s="848">
        <f t="shared" ref="AI675" si="483">AH675</f>
        <v>0.3</v>
      </c>
      <c r="AJ675" s="848">
        <f t="shared" ref="AJ675" si="484">AI675</f>
        <v>0.3</v>
      </c>
      <c r="AK675" s="848">
        <f t="shared" ref="AK675" si="485">AJ675</f>
        <v>0.3</v>
      </c>
      <c r="AL675" s="849">
        <v>0</v>
      </c>
      <c r="AM675" s="850">
        <f t="shared" ref="AM675" si="486">Z675*AL675</f>
        <v>0</v>
      </c>
      <c r="AN675" s="851">
        <v>0</v>
      </c>
      <c r="AO675" s="852">
        <f t="shared" ref="AO675" si="487">AN675*AA675</f>
        <v>0</v>
      </c>
      <c r="AP675" s="853">
        <v>0</v>
      </c>
      <c r="AQ675" s="850">
        <f t="shared" ref="AQ675" si="488">AP675*AB675</f>
        <v>0</v>
      </c>
      <c r="AR675" s="849">
        <v>0</v>
      </c>
      <c r="AS675" s="850">
        <f t="shared" ref="AS675" si="489">AR675*AC675</f>
        <v>0</v>
      </c>
      <c r="AT675" s="851">
        <v>0</v>
      </c>
      <c r="AU675" s="850">
        <f t="shared" ref="AU675" si="490">AT675*AD675</f>
        <v>0</v>
      </c>
      <c r="AV675" s="854">
        <v>0</v>
      </c>
      <c r="AW675" s="850">
        <f t="shared" ref="AW675" si="491">AV675*AE675</f>
        <v>0</v>
      </c>
      <c r="AX675" s="854">
        <v>0</v>
      </c>
      <c r="AY675" s="850">
        <f t="shared" ref="AY675" si="492">AX675*AF675</f>
        <v>0</v>
      </c>
      <c r="AZ675" s="854">
        <v>0</v>
      </c>
      <c r="BA675" s="850">
        <f t="shared" ref="BA675" si="493">AZ675*AG675</f>
        <v>0</v>
      </c>
      <c r="BB675" s="851">
        <v>0</v>
      </c>
      <c r="BC675" s="850">
        <f t="shared" ref="BC675" si="494">BB675*AH675</f>
        <v>0</v>
      </c>
      <c r="BD675" s="854">
        <v>0</v>
      </c>
      <c r="BE675" s="850">
        <f t="shared" ref="BE675" si="495">BD675*AI675</f>
        <v>0</v>
      </c>
      <c r="BF675" s="854">
        <v>0</v>
      </c>
      <c r="BG675" s="850">
        <f t="shared" ref="BG675" si="496">BF675*AJ675</f>
        <v>0</v>
      </c>
      <c r="BH675" s="851">
        <v>0</v>
      </c>
      <c r="BI675" s="855">
        <f t="shared" ref="BI675" si="497">BH675*AK675</f>
        <v>0</v>
      </c>
      <c r="BJ675" s="856" t="s">
        <v>1939</v>
      </c>
      <c r="BK675" s="857"/>
      <c r="BL675" s="858"/>
      <c r="BM675" s="857" t="str">
        <f t="shared" ref="BM675" si="498">BJ675</f>
        <v>P10201-xx1</v>
      </c>
      <c r="BR675" s="1"/>
      <c r="BS675" s="1"/>
    </row>
    <row r="676" spans="1:71" ht="14.25" customHeight="1">
      <c r="A676" s="498" t="s">
        <v>1623</v>
      </c>
      <c r="B676" s="130" t="s">
        <v>1422</v>
      </c>
      <c r="C676" s="544" t="s">
        <v>87</v>
      </c>
      <c r="D676" s="549" t="s">
        <v>161</v>
      </c>
      <c r="E676" s="550" t="s">
        <v>194</v>
      </c>
      <c r="F676" s="970"/>
      <c r="G676" s="214">
        <v>2024</v>
      </c>
      <c r="H676" s="176" t="s">
        <v>1911</v>
      </c>
      <c r="I676" s="176" t="s">
        <v>174</v>
      </c>
      <c r="J676" s="330" t="s">
        <v>196</v>
      </c>
      <c r="K676" s="176" t="s">
        <v>218</v>
      </c>
      <c r="L676" s="176" t="s">
        <v>167</v>
      </c>
      <c r="M676" s="327" t="s">
        <v>866</v>
      </c>
      <c r="N676" s="55">
        <v>4.7699999999999996</v>
      </c>
      <c r="O676" s="55">
        <f t="shared" si="471"/>
        <v>4.7699999999999996</v>
      </c>
      <c r="P676" s="55">
        <f t="shared" si="471"/>
        <v>4.7699999999999996</v>
      </c>
      <c r="Q676" s="55">
        <f t="shared" si="471"/>
        <v>4.7699999999999996</v>
      </c>
      <c r="R676" s="244">
        <v>5.22</v>
      </c>
      <c r="S676" s="55">
        <f t="shared" si="471"/>
        <v>5.22</v>
      </c>
      <c r="T676" s="55">
        <f t="shared" si="471"/>
        <v>5.22</v>
      </c>
      <c r="U676" s="55">
        <f t="shared" si="384"/>
        <v>5.22</v>
      </c>
      <c r="V676" s="55">
        <f t="shared" si="384"/>
        <v>5.22</v>
      </c>
      <c r="W676" s="55">
        <f t="shared" si="388"/>
        <v>5.22</v>
      </c>
      <c r="X676" s="55">
        <f t="shared" si="388"/>
        <v>5.22</v>
      </c>
      <c r="Y676" s="55">
        <f t="shared" si="388"/>
        <v>5.22</v>
      </c>
      <c r="Z676" s="147">
        <v>0.3</v>
      </c>
      <c r="AA676" s="147">
        <f t="shared" si="385"/>
        <v>0.3</v>
      </c>
      <c r="AB676" s="147">
        <f t="shared" si="385"/>
        <v>0.3</v>
      </c>
      <c r="AC676" s="147">
        <f t="shared" si="385"/>
        <v>0.3</v>
      </c>
      <c r="AD676" s="147">
        <f t="shared" si="386"/>
        <v>0.3</v>
      </c>
      <c r="AE676" s="147">
        <f t="shared" si="386"/>
        <v>0.3</v>
      </c>
      <c r="AF676" s="147">
        <f t="shared" si="386"/>
        <v>0.3</v>
      </c>
      <c r="AG676" s="147">
        <f t="shared" si="386"/>
        <v>0.3</v>
      </c>
      <c r="AH676" s="147">
        <f t="shared" si="311"/>
        <v>0.3</v>
      </c>
      <c r="AI676" s="147">
        <f t="shared" si="311"/>
        <v>0.3</v>
      </c>
      <c r="AJ676" s="147">
        <f t="shared" si="311"/>
        <v>0.3</v>
      </c>
      <c r="AK676" s="147">
        <f t="shared" si="389"/>
        <v>0.3</v>
      </c>
      <c r="AL676" s="420">
        <v>0</v>
      </c>
      <c r="AM676" s="431">
        <f t="shared" si="310"/>
        <v>0</v>
      </c>
      <c r="AN676" s="385">
        <v>0</v>
      </c>
      <c r="AO676" s="237">
        <f t="shared" si="449"/>
        <v>0</v>
      </c>
      <c r="AP676" s="96">
        <v>0</v>
      </c>
      <c r="AQ676" s="431">
        <f t="shared" si="312"/>
        <v>0</v>
      </c>
      <c r="AR676" s="420">
        <v>0</v>
      </c>
      <c r="AS676" s="431">
        <f t="shared" si="313"/>
        <v>0</v>
      </c>
      <c r="AT676" s="385">
        <v>0</v>
      </c>
      <c r="AU676" s="431">
        <f t="shared" si="314"/>
        <v>0</v>
      </c>
      <c r="AV676" s="386">
        <v>0</v>
      </c>
      <c r="AW676" s="431">
        <f t="shared" si="315"/>
        <v>0</v>
      </c>
      <c r="AX676" s="386">
        <v>0</v>
      </c>
      <c r="AY676" s="431">
        <f t="shared" si="316"/>
        <v>0</v>
      </c>
      <c r="AZ676" s="386">
        <v>0</v>
      </c>
      <c r="BA676" s="431">
        <f t="shared" si="317"/>
        <v>0</v>
      </c>
      <c r="BB676" s="385">
        <v>0</v>
      </c>
      <c r="BC676" s="431">
        <f t="shared" si="318"/>
        <v>0</v>
      </c>
      <c r="BD676" s="386">
        <v>0</v>
      </c>
      <c r="BE676" s="431">
        <f t="shared" si="319"/>
        <v>0</v>
      </c>
      <c r="BF676" s="386">
        <v>0</v>
      </c>
      <c r="BG676" s="431">
        <f t="shared" si="320"/>
        <v>0</v>
      </c>
      <c r="BH676" s="385">
        <v>0</v>
      </c>
      <c r="BI676" s="445">
        <f t="shared" si="321"/>
        <v>0</v>
      </c>
      <c r="BJ676" s="77" t="s">
        <v>1945</v>
      </c>
      <c r="BK676" s="306"/>
      <c r="BL676" s="599"/>
      <c r="BM676" s="306" t="str">
        <f t="shared" si="387"/>
        <v>P10201-KD1</v>
      </c>
    </row>
    <row r="677" spans="1:71" ht="14.25" customHeight="1">
      <c r="A677" s="493" t="s">
        <v>1623</v>
      </c>
      <c r="B677" s="130" t="s">
        <v>1422</v>
      </c>
      <c r="C677" s="544" t="s">
        <v>87</v>
      </c>
      <c r="D677" s="549" t="s">
        <v>161</v>
      </c>
      <c r="E677" s="550" t="s">
        <v>194</v>
      </c>
      <c r="F677" s="970"/>
      <c r="G677" s="214">
        <v>2024</v>
      </c>
      <c r="H677" s="176" t="s">
        <v>1911</v>
      </c>
      <c r="I677" s="176" t="s">
        <v>174</v>
      </c>
      <c r="J677" s="330" t="s">
        <v>196</v>
      </c>
      <c r="K677" s="176" t="s">
        <v>221</v>
      </c>
      <c r="L677" s="176" t="s">
        <v>167</v>
      </c>
      <c r="M677" s="327" t="s">
        <v>870</v>
      </c>
      <c r="N677" s="55">
        <v>4</v>
      </c>
      <c r="O677" s="55">
        <f t="shared" si="383"/>
        <v>4</v>
      </c>
      <c r="P677" s="55">
        <f t="shared" si="383"/>
        <v>4</v>
      </c>
      <c r="Q677" s="55">
        <f t="shared" si="383"/>
        <v>4</v>
      </c>
      <c r="R677" s="244">
        <f>4+0.45</f>
        <v>4.45</v>
      </c>
      <c r="S677" s="55">
        <f t="shared" si="384"/>
        <v>4.45</v>
      </c>
      <c r="T677" s="55">
        <f t="shared" si="384"/>
        <v>4.45</v>
      </c>
      <c r="U677" s="55">
        <f t="shared" si="384"/>
        <v>4.45</v>
      </c>
      <c r="V677" s="55">
        <f t="shared" si="384"/>
        <v>4.45</v>
      </c>
      <c r="W677" s="55">
        <f t="shared" si="388"/>
        <v>4.45</v>
      </c>
      <c r="X677" s="55">
        <f t="shared" si="388"/>
        <v>4.45</v>
      </c>
      <c r="Y677" s="55">
        <f t="shared" si="388"/>
        <v>4.45</v>
      </c>
      <c r="Z677" s="147">
        <v>0.34</v>
      </c>
      <c r="AA677" s="147">
        <f t="shared" si="385"/>
        <v>0.34</v>
      </c>
      <c r="AB677" s="147">
        <f t="shared" si="385"/>
        <v>0.34</v>
      </c>
      <c r="AC677" s="147">
        <f t="shared" si="385"/>
        <v>0.34</v>
      </c>
      <c r="AD677" s="147">
        <f t="shared" si="386"/>
        <v>0.34</v>
      </c>
      <c r="AE677" s="147">
        <f t="shared" si="386"/>
        <v>0.34</v>
      </c>
      <c r="AF677" s="147">
        <f t="shared" si="386"/>
        <v>0.34</v>
      </c>
      <c r="AG677" s="147">
        <f t="shared" si="386"/>
        <v>0.34</v>
      </c>
      <c r="AH677" s="147">
        <f t="shared" si="311"/>
        <v>0.34</v>
      </c>
      <c r="AI677" s="147">
        <f t="shared" si="311"/>
        <v>0.34</v>
      </c>
      <c r="AJ677" s="147">
        <f t="shared" si="311"/>
        <v>0.34</v>
      </c>
      <c r="AK677" s="147">
        <f t="shared" si="389"/>
        <v>0.34</v>
      </c>
      <c r="AL677" s="420">
        <v>25992</v>
      </c>
      <c r="AM677" s="431">
        <f t="shared" si="310"/>
        <v>8837.2800000000007</v>
      </c>
      <c r="AN677" s="385">
        <v>25104</v>
      </c>
      <c r="AO677" s="237">
        <f t="shared" si="449"/>
        <v>8535.36</v>
      </c>
      <c r="AP677" s="96">
        <v>14688</v>
      </c>
      <c r="AQ677" s="431">
        <f t="shared" si="312"/>
        <v>4993.92</v>
      </c>
      <c r="AR677" s="420">
        <v>16416</v>
      </c>
      <c r="AS677" s="431">
        <f t="shared" si="313"/>
        <v>5581.4400000000005</v>
      </c>
      <c r="AT677" s="385">
        <v>10956</v>
      </c>
      <c r="AU677" s="431">
        <f t="shared" si="314"/>
        <v>3725.0400000000004</v>
      </c>
      <c r="AV677" s="386">
        <v>0</v>
      </c>
      <c r="AW677" s="431">
        <f t="shared" si="315"/>
        <v>0</v>
      </c>
      <c r="AX677" s="386">
        <v>0</v>
      </c>
      <c r="AY677" s="431">
        <f t="shared" si="316"/>
        <v>0</v>
      </c>
      <c r="AZ677" s="386">
        <v>0</v>
      </c>
      <c r="BA677" s="431">
        <f t="shared" si="317"/>
        <v>0</v>
      </c>
      <c r="BB677" s="385">
        <v>0</v>
      </c>
      <c r="BC677" s="431">
        <f t="shared" si="318"/>
        <v>0</v>
      </c>
      <c r="BD677" s="386">
        <v>0</v>
      </c>
      <c r="BE677" s="431">
        <f t="shared" si="319"/>
        <v>0</v>
      </c>
      <c r="BF677" s="386">
        <v>0</v>
      </c>
      <c r="BG677" s="431">
        <f t="shared" si="320"/>
        <v>0</v>
      </c>
      <c r="BH677" s="385">
        <v>0</v>
      </c>
      <c r="BI677" s="445">
        <f t="shared" si="321"/>
        <v>0</v>
      </c>
      <c r="BJ677" s="77" t="s">
        <v>1938</v>
      </c>
      <c r="BK677" s="306"/>
      <c r="BL677" s="599"/>
      <c r="BM677" s="306" t="str">
        <f t="shared" si="387"/>
        <v>P10202-xx1</v>
      </c>
    </row>
    <row r="678" spans="1:71" ht="14.25" customHeight="1">
      <c r="A678" s="498" t="s">
        <v>1623</v>
      </c>
      <c r="B678" s="130" t="s">
        <v>1422</v>
      </c>
      <c r="C678" s="544" t="s">
        <v>87</v>
      </c>
      <c r="D678" s="549" t="s">
        <v>161</v>
      </c>
      <c r="E678" s="550" t="s">
        <v>194</v>
      </c>
      <c r="F678" s="970"/>
      <c r="G678" s="214">
        <v>2024</v>
      </c>
      <c r="H678" s="176" t="s">
        <v>1911</v>
      </c>
      <c r="I678" s="176" t="s">
        <v>174</v>
      </c>
      <c r="J678" s="330" t="s">
        <v>196</v>
      </c>
      <c r="K678" s="176" t="s">
        <v>221</v>
      </c>
      <c r="L678" s="176" t="s">
        <v>167</v>
      </c>
      <c r="M678" s="327" t="s">
        <v>870</v>
      </c>
      <c r="N678" s="55">
        <v>5.13</v>
      </c>
      <c r="O678" s="55">
        <v>5.13</v>
      </c>
      <c r="P678" s="55">
        <v>5.13</v>
      </c>
      <c r="Q678" s="55">
        <v>5.13</v>
      </c>
      <c r="R678" s="244">
        <v>5.58</v>
      </c>
      <c r="S678" s="55">
        <f t="shared" si="384"/>
        <v>5.58</v>
      </c>
      <c r="T678" s="55">
        <f t="shared" si="384"/>
        <v>5.58</v>
      </c>
      <c r="U678" s="55">
        <f t="shared" si="384"/>
        <v>5.58</v>
      </c>
      <c r="V678" s="55">
        <f t="shared" si="384"/>
        <v>5.58</v>
      </c>
      <c r="W678" s="55">
        <f t="shared" si="388"/>
        <v>5.58</v>
      </c>
      <c r="X678" s="55">
        <f t="shared" si="388"/>
        <v>5.58</v>
      </c>
      <c r="Y678" s="55">
        <f t="shared" si="388"/>
        <v>5.58</v>
      </c>
      <c r="Z678" s="147">
        <v>0.34</v>
      </c>
      <c r="AA678" s="147">
        <f t="shared" si="385"/>
        <v>0.34</v>
      </c>
      <c r="AB678" s="147">
        <f t="shared" si="385"/>
        <v>0.34</v>
      </c>
      <c r="AC678" s="147">
        <f t="shared" si="385"/>
        <v>0.34</v>
      </c>
      <c r="AD678" s="147">
        <f t="shared" si="386"/>
        <v>0.34</v>
      </c>
      <c r="AE678" s="147">
        <f t="shared" si="386"/>
        <v>0.34</v>
      </c>
      <c r="AF678" s="147">
        <f t="shared" si="386"/>
        <v>0.34</v>
      </c>
      <c r="AG678" s="147">
        <f t="shared" si="386"/>
        <v>0.34</v>
      </c>
      <c r="AH678" s="147">
        <f t="shared" si="311"/>
        <v>0.34</v>
      </c>
      <c r="AI678" s="147">
        <f t="shared" si="311"/>
        <v>0.34</v>
      </c>
      <c r="AJ678" s="147">
        <f t="shared" si="311"/>
        <v>0.34</v>
      </c>
      <c r="AK678" s="147">
        <f t="shared" si="389"/>
        <v>0.34</v>
      </c>
      <c r="AL678" s="420">
        <v>0</v>
      </c>
      <c r="AM678" s="431">
        <f t="shared" si="310"/>
        <v>0</v>
      </c>
      <c r="AN678" s="385">
        <v>0</v>
      </c>
      <c r="AO678" s="237">
        <f t="shared" si="449"/>
        <v>0</v>
      </c>
      <c r="AP678" s="96">
        <v>0</v>
      </c>
      <c r="AQ678" s="431">
        <f t="shared" si="312"/>
        <v>0</v>
      </c>
      <c r="AR678" s="420">
        <v>0</v>
      </c>
      <c r="AS678" s="431">
        <f t="shared" si="313"/>
        <v>0</v>
      </c>
      <c r="AT678" s="385">
        <v>0</v>
      </c>
      <c r="AU678" s="431">
        <f t="shared" si="314"/>
        <v>0</v>
      </c>
      <c r="AV678" s="386">
        <v>0</v>
      </c>
      <c r="AW678" s="431">
        <f t="shared" si="315"/>
        <v>0</v>
      </c>
      <c r="AX678" s="386">
        <v>0</v>
      </c>
      <c r="AY678" s="431">
        <f t="shared" si="316"/>
        <v>0</v>
      </c>
      <c r="AZ678" s="386">
        <v>0</v>
      </c>
      <c r="BA678" s="431">
        <f t="shared" si="317"/>
        <v>0</v>
      </c>
      <c r="BB678" s="385">
        <v>0</v>
      </c>
      <c r="BC678" s="431">
        <f t="shared" si="318"/>
        <v>0</v>
      </c>
      <c r="BD678" s="386">
        <v>0</v>
      </c>
      <c r="BE678" s="431">
        <f t="shared" si="319"/>
        <v>0</v>
      </c>
      <c r="BF678" s="386">
        <v>0</v>
      </c>
      <c r="BG678" s="431">
        <f t="shared" si="320"/>
        <v>0</v>
      </c>
      <c r="BH678" s="385">
        <v>0</v>
      </c>
      <c r="BI678" s="445">
        <f t="shared" si="321"/>
        <v>0</v>
      </c>
      <c r="BJ678" s="77" t="s">
        <v>1946</v>
      </c>
      <c r="BK678" s="306"/>
      <c r="BL678" s="599"/>
      <c r="BM678" s="306" t="str">
        <f t="shared" si="387"/>
        <v>P10202-KD1</v>
      </c>
    </row>
    <row r="679" spans="1:71" ht="14.25" customHeight="1">
      <c r="A679" s="493" t="s">
        <v>1623</v>
      </c>
      <c r="B679" s="130" t="s">
        <v>1422</v>
      </c>
      <c r="C679" s="544" t="s">
        <v>87</v>
      </c>
      <c r="D679" s="549" t="s">
        <v>161</v>
      </c>
      <c r="E679" s="550" t="s">
        <v>194</v>
      </c>
      <c r="F679" s="970"/>
      <c r="G679" s="214">
        <v>2021</v>
      </c>
      <c r="H679" s="176" t="s">
        <v>1911</v>
      </c>
      <c r="I679" s="176" t="s">
        <v>174</v>
      </c>
      <c r="J679" s="330" t="s">
        <v>196</v>
      </c>
      <c r="K679" s="176" t="s">
        <v>218</v>
      </c>
      <c r="L679" s="176" t="s">
        <v>167</v>
      </c>
      <c r="M679" s="327" t="s">
        <v>1478</v>
      </c>
      <c r="N679" s="55">
        <v>4.28</v>
      </c>
      <c r="O679" s="55">
        <f t="shared" si="383"/>
        <v>4.28</v>
      </c>
      <c r="P679" s="55">
        <f t="shared" si="383"/>
        <v>4.28</v>
      </c>
      <c r="Q679" s="55">
        <f t="shared" si="383"/>
        <v>4.28</v>
      </c>
      <c r="R679" s="244">
        <f>4.28+0.45</f>
        <v>4.7300000000000004</v>
      </c>
      <c r="S679" s="55">
        <f t="shared" si="384"/>
        <v>4.7300000000000004</v>
      </c>
      <c r="T679" s="55">
        <f t="shared" si="384"/>
        <v>4.7300000000000004</v>
      </c>
      <c r="U679" s="55">
        <f t="shared" si="384"/>
        <v>4.7300000000000004</v>
      </c>
      <c r="V679" s="55">
        <f t="shared" si="384"/>
        <v>4.7300000000000004</v>
      </c>
      <c r="W679" s="55">
        <f t="shared" si="388"/>
        <v>4.7300000000000004</v>
      </c>
      <c r="X679" s="55">
        <f t="shared" si="388"/>
        <v>4.7300000000000004</v>
      </c>
      <c r="Y679" s="55">
        <f t="shared" si="388"/>
        <v>4.7300000000000004</v>
      </c>
      <c r="Z679" s="147">
        <v>0.2</v>
      </c>
      <c r="AA679" s="147">
        <f t="shared" si="385"/>
        <v>0.2</v>
      </c>
      <c r="AB679" s="147">
        <f t="shared" si="385"/>
        <v>0.2</v>
      </c>
      <c r="AC679" s="147">
        <f t="shared" si="385"/>
        <v>0.2</v>
      </c>
      <c r="AD679" s="147">
        <f t="shared" si="386"/>
        <v>0.2</v>
      </c>
      <c r="AE679" s="147">
        <f t="shared" si="386"/>
        <v>0.2</v>
      </c>
      <c r="AF679" s="147">
        <f t="shared" si="386"/>
        <v>0.2</v>
      </c>
      <c r="AG679" s="147">
        <f t="shared" si="386"/>
        <v>0.2</v>
      </c>
      <c r="AH679" s="147">
        <f t="shared" si="311"/>
        <v>0.2</v>
      </c>
      <c r="AI679" s="147">
        <f t="shared" si="311"/>
        <v>0.2</v>
      </c>
      <c r="AJ679" s="147">
        <f t="shared" si="311"/>
        <v>0.2</v>
      </c>
      <c r="AK679" s="147">
        <f t="shared" si="389"/>
        <v>0.2</v>
      </c>
      <c r="AL679" s="420">
        <v>0</v>
      </c>
      <c r="AM679" s="431">
        <f t="shared" si="310"/>
        <v>0</v>
      </c>
      <c r="AN679" s="385">
        <v>0</v>
      </c>
      <c r="AO679" s="237">
        <f t="shared" si="449"/>
        <v>0</v>
      </c>
      <c r="AP679" s="96">
        <v>0</v>
      </c>
      <c r="AQ679" s="431">
        <f t="shared" si="312"/>
        <v>0</v>
      </c>
      <c r="AR679" s="420">
        <v>0</v>
      </c>
      <c r="AS679" s="431">
        <f t="shared" si="313"/>
        <v>0</v>
      </c>
      <c r="AT679" s="385">
        <v>0</v>
      </c>
      <c r="AU679" s="431">
        <f t="shared" si="314"/>
        <v>0</v>
      </c>
      <c r="AV679" s="386">
        <v>0</v>
      </c>
      <c r="AW679" s="431">
        <f t="shared" si="315"/>
        <v>0</v>
      </c>
      <c r="AX679" s="386">
        <v>0</v>
      </c>
      <c r="AY679" s="431">
        <f t="shared" si="316"/>
        <v>0</v>
      </c>
      <c r="AZ679" s="386">
        <v>0</v>
      </c>
      <c r="BA679" s="431">
        <f t="shared" si="317"/>
        <v>0</v>
      </c>
      <c r="BB679" s="385">
        <v>0</v>
      </c>
      <c r="BC679" s="431">
        <f t="shared" si="318"/>
        <v>0</v>
      </c>
      <c r="BD679" s="386">
        <v>0</v>
      </c>
      <c r="BE679" s="431">
        <f t="shared" si="319"/>
        <v>0</v>
      </c>
      <c r="BF679" s="386">
        <v>0</v>
      </c>
      <c r="BG679" s="431">
        <f t="shared" si="320"/>
        <v>0</v>
      </c>
      <c r="BH679" s="385">
        <v>0</v>
      </c>
      <c r="BI679" s="445">
        <f t="shared" si="321"/>
        <v>0</v>
      </c>
      <c r="BJ679" s="77" t="s">
        <v>1943</v>
      </c>
      <c r="BK679" s="306"/>
      <c r="BL679" s="599"/>
      <c r="BM679" s="306" t="str">
        <f t="shared" si="387"/>
        <v>M27536-AA1</v>
      </c>
    </row>
    <row r="680" spans="1:71" ht="14.25" customHeight="1">
      <c r="A680" s="498" t="s">
        <v>1623</v>
      </c>
      <c r="B680" s="130" t="s">
        <v>1422</v>
      </c>
      <c r="C680" s="544" t="s">
        <v>87</v>
      </c>
      <c r="D680" s="549" t="s">
        <v>161</v>
      </c>
      <c r="E680" s="550" t="s">
        <v>194</v>
      </c>
      <c r="F680" s="970"/>
      <c r="G680" s="214">
        <v>2021</v>
      </c>
      <c r="H680" s="176" t="s">
        <v>1911</v>
      </c>
      <c r="I680" s="176" t="s">
        <v>174</v>
      </c>
      <c r="J680" s="330" t="s">
        <v>196</v>
      </c>
      <c r="K680" s="176" t="s">
        <v>218</v>
      </c>
      <c r="L680" s="176" t="s">
        <v>167</v>
      </c>
      <c r="M680" s="327" t="s">
        <v>1479</v>
      </c>
      <c r="N680" s="55">
        <v>4.28</v>
      </c>
      <c r="O680" s="55">
        <f t="shared" si="383"/>
        <v>4.28</v>
      </c>
      <c r="P680" s="55">
        <f t="shared" si="383"/>
        <v>4.28</v>
      </c>
      <c r="Q680" s="55">
        <f t="shared" si="383"/>
        <v>4.28</v>
      </c>
      <c r="R680" s="244">
        <f>4.28+0.45</f>
        <v>4.7300000000000004</v>
      </c>
      <c r="S680" s="55">
        <f t="shared" si="384"/>
        <v>4.7300000000000004</v>
      </c>
      <c r="T680" s="55">
        <f t="shared" si="384"/>
        <v>4.7300000000000004</v>
      </c>
      <c r="U680" s="55">
        <f t="shared" si="384"/>
        <v>4.7300000000000004</v>
      </c>
      <c r="V680" s="55">
        <f t="shared" si="384"/>
        <v>4.7300000000000004</v>
      </c>
      <c r="W680" s="55">
        <f t="shared" si="388"/>
        <v>4.7300000000000004</v>
      </c>
      <c r="X680" s="55">
        <f t="shared" si="388"/>
        <v>4.7300000000000004</v>
      </c>
      <c r="Y680" s="55">
        <f t="shared" si="388"/>
        <v>4.7300000000000004</v>
      </c>
      <c r="Z680" s="147">
        <v>0.2</v>
      </c>
      <c r="AA680" s="147">
        <f t="shared" si="385"/>
        <v>0.2</v>
      </c>
      <c r="AB680" s="147">
        <f t="shared" si="385"/>
        <v>0.2</v>
      </c>
      <c r="AC680" s="147">
        <f t="shared" si="385"/>
        <v>0.2</v>
      </c>
      <c r="AD680" s="147">
        <f t="shared" si="386"/>
        <v>0.2</v>
      </c>
      <c r="AE680" s="147">
        <f t="shared" si="386"/>
        <v>0.2</v>
      </c>
      <c r="AF680" s="147">
        <f t="shared" si="386"/>
        <v>0.2</v>
      </c>
      <c r="AG680" s="147">
        <f t="shared" si="386"/>
        <v>0.2</v>
      </c>
      <c r="AH680" s="147">
        <f t="shared" si="311"/>
        <v>0.2</v>
      </c>
      <c r="AI680" s="147">
        <f t="shared" si="311"/>
        <v>0.2</v>
      </c>
      <c r="AJ680" s="147">
        <f t="shared" si="311"/>
        <v>0.2</v>
      </c>
      <c r="AK680" s="147">
        <f t="shared" si="389"/>
        <v>0.2</v>
      </c>
      <c r="AL680" s="420">
        <v>0</v>
      </c>
      <c r="AM680" s="431">
        <f t="shared" si="310"/>
        <v>0</v>
      </c>
      <c r="AN680" s="385">
        <v>0</v>
      </c>
      <c r="AO680" s="237">
        <f t="shared" si="449"/>
        <v>0</v>
      </c>
      <c r="AP680" s="96">
        <v>0</v>
      </c>
      <c r="AQ680" s="431">
        <f t="shared" si="312"/>
        <v>0</v>
      </c>
      <c r="AR680" s="420">
        <v>0</v>
      </c>
      <c r="AS680" s="431">
        <f t="shared" si="313"/>
        <v>0</v>
      </c>
      <c r="AT680" s="385">
        <v>0</v>
      </c>
      <c r="AU680" s="431">
        <f t="shared" si="314"/>
        <v>0</v>
      </c>
      <c r="AV680" s="386">
        <v>0</v>
      </c>
      <c r="AW680" s="431">
        <f t="shared" si="315"/>
        <v>0</v>
      </c>
      <c r="AX680" s="386">
        <v>0</v>
      </c>
      <c r="AY680" s="431">
        <f t="shared" si="316"/>
        <v>0</v>
      </c>
      <c r="AZ680" s="386">
        <v>0</v>
      </c>
      <c r="BA680" s="431">
        <f t="shared" si="317"/>
        <v>0</v>
      </c>
      <c r="BB680" s="385">
        <v>0</v>
      </c>
      <c r="BC680" s="431">
        <f t="shared" si="318"/>
        <v>0</v>
      </c>
      <c r="BD680" s="386">
        <v>0</v>
      </c>
      <c r="BE680" s="431">
        <f t="shared" si="319"/>
        <v>0</v>
      </c>
      <c r="BF680" s="386">
        <v>0</v>
      </c>
      <c r="BG680" s="431">
        <f t="shared" si="320"/>
        <v>0</v>
      </c>
      <c r="BH680" s="385">
        <v>0</v>
      </c>
      <c r="BI680" s="445">
        <f t="shared" si="321"/>
        <v>0</v>
      </c>
      <c r="BJ680" s="77" t="s">
        <v>1943</v>
      </c>
      <c r="BK680" s="306"/>
      <c r="BL680" s="599"/>
      <c r="BM680" s="306" t="str">
        <f t="shared" si="387"/>
        <v>M27536-AA1</v>
      </c>
    </row>
    <row r="681" spans="1:71" ht="14.25" customHeight="1">
      <c r="A681" s="493" t="s">
        <v>1623</v>
      </c>
      <c r="B681" s="130" t="s">
        <v>1422</v>
      </c>
      <c r="C681" s="544" t="s">
        <v>87</v>
      </c>
      <c r="D681" s="549" t="s">
        <v>161</v>
      </c>
      <c r="E681" s="550" t="s">
        <v>194</v>
      </c>
      <c r="F681" s="970"/>
      <c r="G681" s="214">
        <v>2024</v>
      </c>
      <c r="H681" s="176" t="s">
        <v>1911</v>
      </c>
      <c r="I681" s="176" t="s">
        <v>174</v>
      </c>
      <c r="J681" s="330" t="s">
        <v>196</v>
      </c>
      <c r="K681" s="176" t="s">
        <v>218</v>
      </c>
      <c r="L681" s="176" t="s">
        <v>1182</v>
      </c>
      <c r="M681" s="327" t="s">
        <v>1513</v>
      </c>
      <c r="N681" s="55">
        <v>4.37</v>
      </c>
      <c r="O681" s="55">
        <f t="shared" si="383"/>
        <v>4.37</v>
      </c>
      <c r="P681" s="55">
        <f t="shared" si="383"/>
        <v>4.37</v>
      </c>
      <c r="Q681" s="55">
        <f t="shared" si="383"/>
        <v>4.37</v>
      </c>
      <c r="R681" s="244">
        <f>4.37+0.45</f>
        <v>4.82</v>
      </c>
      <c r="S681" s="55">
        <f t="shared" si="384"/>
        <v>4.82</v>
      </c>
      <c r="T681" s="55">
        <f t="shared" si="384"/>
        <v>4.82</v>
      </c>
      <c r="U681" s="55">
        <f t="shared" si="384"/>
        <v>4.82</v>
      </c>
      <c r="V681" s="55">
        <f t="shared" si="384"/>
        <v>4.82</v>
      </c>
      <c r="W681" s="55">
        <f t="shared" si="388"/>
        <v>4.82</v>
      </c>
      <c r="X681" s="55">
        <f t="shared" si="388"/>
        <v>4.82</v>
      </c>
      <c r="Y681" s="55">
        <f t="shared" si="388"/>
        <v>4.82</v>
      </c>
      <c r="Z681" s="147">
        <v>0.25</v>
      </c>
      <c r="AA681" s="147">
        <f t="shared" si="385"/>
        <v>0.25</v>
      </c>
      <c r="AB681" s="147">
        <f t="shared" si="385"/>
        <v>0.25</v>
      </c>
      <c r="AC681" s="147">
        <f t="shared" si="385"/>
        <v>0.25</v>
      </c>
      <c r="AD681" s="147">
        <f t="shared" si="386"/>
        <v>0.25</v>
      </c>
      <c r="AE681" s="147">
        <f t="shared" si="386"/>
        <v>0.25</v>
      </c>
      <c r="AF681" s="147">
        <f t="shared" si="386"/>
        <v>0.25</v>
      </c>
      <c r="AG681" s="147">
        <f t="shared" si="386"/>
        <v>0.25</v>
      </c>
      <c r="AH681" s="147">
        <f t="shared" si="311"/>
        <v>0.25</v>
      </c>
      <c r="AI681" s="147">
        <f t="shared" si="311"/>
        <v>0.25</v>
      </c>
      <c r="AJ681" s="147">
        <f t="shared" si="311"/>
        <v>0.25</v>
      </c>
      <c r="AK681" s="147">
        <f t="shared" si="389"/>
        <v>0.25</v>
      </c>
      <c r="AL681" s="420">
        <v>0</v>
      </c>
      <c r="AM681" s="431">
        <f t="shared" si="310"/>
        <v>0</v>
      </c>
      <c r="AN681" s="385">
        <v>0</v>
      </c>
      <c r="AO681" s="237">
        <f t="shared" si="449"/>
        <v>0</v>
      </c>
      <c r="AP681" s="96">
        <v>0</v>
      </c>
      <c r="AQ681" s="431">
        <f t="shared" si="312"/>
        <v>0</v>
      </c>
      <c r="AR681" s="420">
        <v>0</v>
      </c>
      <c r="AS681" s="431">
        <f t="shared" si="313"/>
        <v>0</v>
      </c>
      <c r="AT681" s="385">
        <v>0</v>
      </c>
      <c r="AU681" s="431">
        <f t="shared" si="314"/>
        <v>0</v>
      </c>
      <c r="AV681" s="386">
        <v>0</v>
      </c>
      <c r="AW681" s="431">
        <f t="shared" si="315"/>
        <v>0</v>
      </c>
      <c r="AX681" s="386">
        <v>0</v>
      </c>
      <c r="AY681" s="431">
        <f t="shared" si="316"/>
        <v>0</v>
      </c>
      <c r="AZ681" s="386">
        <v>0</v>
      </c>
      <c r="BA681" s="431">
        <f t="shared" si="317"/>
        <v>0</v>
      </c>
      <c r="BB681" s="385">
        <v>0</v>
      </c>
      <c r="BC681" s="431">
        <f t="shared" si="318"/>
        <v>0</v>
      </c>
      <c r="BD681" s="386">
        <v>0</v>
      </c>
      <c r="BE681" s="431">
        <f t="shared" si="319"/>
        <v>0</v>
      </c>
      <c r="BF681" s="386">
        <v>0</v>
      </c>
      <c r="BG681" s="431">
        <f t="shared" si="320"/>
        <v>0</v>
      </c>
      <c r="BH681" s="385">
        <v>0</v>
      </c>
      <c r="BI681" s="445">
        <f t="shared" si="321"/>
        <v>0</v>
      </c>
      <c r="BJ681" s="77" t="s">
        <v>1944</v>
      </c>
      <c r="BK681" s="306"/>
      <c r="BL681" s="599"/>
      <c r="BM681" s="306" t="str">
        <f t="shared" si="387"/>
        <v>P10273-AA1</v>
      </c>
    </row>
    <row r="682" spans="1:71" ht="14.25" customHeight="1">
      <c r="A682" s="498" t="s">
        <v>1623</v>
      </c>
      <c r="B682" s="130" t="s">
        <v>1422</v>
      </c>
      <c r="C682" s="544" t="s">
        <v>87</v>
      </c>
      <c r="D682" s="549" t="s">
        <v>161</v>
      </c>
      <c r="E682" s="550" t="s">
        <v>194</v>
      </c>
      <c r="F682" s="970"/>
      <c r="G682" s="214">
        <v>2021</v>
      </c>
      <c r="H682" s="176" t="s">
        <v>1911</v>
      </c>
      <c r="I682" s="176" t="s">
        <v>174</v>
      </c>
      <c r="J682" s="330" t="s">
        <v>196</v>
      </c>
      <c r="K682" s="176" t="s">
        <v>218</v>
      </c>
      <c r="L682" s="176" t="s">
        <v>1182</v>
      </c>
      <c r="M682" s="327" t="s">
        <v>1513</v>
      </c>
      <c r="N682" s="55">
        <v>4.32</v>
      </c>
      <c r="O682" s="55">
        <f t="shared" si="383"/>
        <v>4.32</v>
      </c>
      <c r="P682" s="55">
        <f t="shared" si="383"/>
        <v>4.32</v>
      </c>
      <c r="Q682" s="55">
        <f t="shared" si="383"/>
        <v>4.32</v>
      </c>
      <c r="R682" s="244">
        <f>4.32+0.45</f>
        <v>4.7700000000000005</v>
      </c>
      <c r="S682" s="55">
        <f t="shared" si="384"/>
        <v>4.7700000000000005</v>
      </c>
      <c r="T682" s="55">
        <f t="shared" si="384"/>
        <v>4.7700000000000005</v>
      </c>
      <c r="U682" s="55">
        <f t="shared" si="384"/>
        <v>4.7700000000000005</v>
      </c>
      <c r="V682" s="55">
        <f t="shared" si="384"/>
        <v>4.7700000000000005</v>
      </c>
      <c r="W682" s="55">
        <f t="shared" si="388"/>
        <v>4.7700000000000005</v>
      </c>
      <c r="X682" s="55">
        <f t="shared" si="388"/>
        <v>4.7700000000000005</v>
      </c>
      <c r="Y682" s="55">
        <f t="shared" si="388"/>
        <v>4.7700000000000005</v>
      </c>
      <c r="Z682" s="147">
        <v>0.2</v>
      </c>
      <c r="AA682" s="147">
        <f t="shared" si="385"/>
        <v>0.2</v>
      </c>
      <c r="AB682" s="147">
        <f t="shared" si="385"/>
        <v>0.2</v>
      </c>
      <c r="AC682" s="147">
        <f t="shared" si="385"/>
        <v>0.2</v>
      </c>
      <c r="AD682" s="147">
        <f t="shared" si="386"/>
        <v>0.2</v>
      </c>
      <c r="AE682" s="147">
        <f t="shared" si="386"/>
        <v>0.2</v>
      </c>
      <c r="AF682" s="147">
        <f t="shared" si="386"/>
        <v>0.2</v>
      </c>
      <c r="AG682" s="147">
        <f t="shared" si="386"/>
        <v>0.2</v>
      </c>
      <c r="AH682" s="147">
        <f t="shared" si="311"/>
        <v>0.2</v>
      </c>
      <c r="AI682" s="147">
        <f t="shared" si="311"/>
        <v>0.2</v>
      </c>
      <c r="AJ682" s="147">
        <f t="shared" si="311"/>
        <v>0.2</v>
      </c>
      <c r="AK682" s="147">
        <f t="shared" si="389"/>
        <v>0.2</v>
      </c>
      <c r="AL682" s="420">
        <v>0</v>
      </c>
      <c r="AM682" s="431">
        <f t="shared" si="310"/>
        <v>0</v>
      </c>
      <c r="AN682" s="385">
        <v>0</v>
      </c>
      <c r="AO682" s="237">
        <f t="shared" si="449"/>
        <v>0</v>
      </c>
      <c r="AP682" s="96">
        <v>0</v>
      </c>
      <c r="AQ682" s="431">
        <f t="shared" si="312"/>
        <v>0</v>
      </c>
      <c r="AR682" s="420">
        <v>0</v>
      </c>
      <c r="AS682" s="431">
        <f t="shared" si="313"/>
        <v>0</v>
      </c>
      <c r="AT682" s="385">
        <v>0</v>
      </c>
      <c r="AU682" s="431">
        <f t="shared" si="314"/>
        <v>0</v>
      </c>
      <c r="AV682" s="386">
        <v>0</v>
      </c>
      <c r="AW682" s="431">
        <f t="shared" si="315"/>
        <v>0</v>
      </c>
      <c r="AX682" s="386">
        <v>0</v>
      </c>
      <c r="AY682" s="431">
        <f t="shared" si="316"/>
        <v>0</v>
      </c>
      <c r="AZ682" s="386">
        <v>0</v>
      </c>
      <c r="BA682" s="431">
        <f t="shared" si="317"/>
        <v>0</v>
      </c>
      <c r="BB682" s="385">
        <v>0</v>
      </c>
      <c r="BC682" s="431">
        <f t="shared" si="318"/>
        <v>0</v>
      </c>
      <c r="BD682" s="386">
        <v>0</v>
      </c>
      <c r="BE682" s="431">
        <f t="shared" si="319"/>
        <v>0</v>
      </c>
      <c r="BF682" s="386">
        <v>0</v>
      </c>
      <c r="BG682" s="431">
        <f t="shared" si="320"/>
        <v>0</v>
      </c>
      <c r="BH682" s="385">
        <v>0</v>
      </c>
      <c r="BI682" s="445">
        <f t="shared" si="321"/>
        <v>0</v>
      </c>
      <c r="BJ682" s="77" t="s">
        <v>1943</v>
      </c>
      <c r="BK682" s="306"/>
      <c r="BL682" s="599"/>
      <c r="BM682" s="306" t="str">
        <f t="shared" si="387"/>
        <v>M27536-AA1</v>
      </c>
    </row>
    <row r="683" spans="1:71" ht="14.25" customHeight="1">
      <c r="A683" s="493" t="s">
        <v>1623</v>
      </c>
      <c r="B683" s="130" t="s">
        <v>1422</v>
      </c>
      <c r="C683" s="544" t="s">
        <v>87</v>
      </c>
      <c r="D683" s="549" t="s">
        <v>161</v>
      </c>
      <c r="E683" s="550" t="s">
        <v>194</v>
      </c>
      <c r="F683" s="970"/>
      <c r="G683" s="214">
        <v>2020</v>
      </c>
      <c r="H683" s="176" t="s">
        <v>1948</v>
      </c>
      <c r="I683" s="176" t="s">
        <v>174</v>
      </c>
      <c r="J683" s="330" t="s">
        <v>196</v>
      </c>
      <c r="K683" s="176" t="s">
        <v>218</v>
      </c>
      <c r="L683" s="176" t="s">
        <v>1221</v>
      </c>
      <c r="M683" s="327" t="s">
        <v>1459</v>
      </c>
      <c r="N683" s="55">
        <v>4.92</v>
      </c>
      <c r="O683" s="55">
        <f t="shared" si="383"/>
        <v>4.92</v>
      </c>
      <c r="P683" s="55">
        <f t="shared" si="383"/>
        <v>4.92</v>
      </c>
      <c r="Q683" s="244">
        <f t="shared" si="383"/>
        <v>4.92</v>
      </c>
      <c r="R683" s="55">
        <v>5.42</v>
      </c>
      <c r="S683" s="55">
        <f t="shared" si="384"/>
        <v>5.42</v>
      </c>
      <c r="T683" s="55">
        <f t="shared" si="384"/>
        <v>5.42</v>
      </c>
      <c r="U683" s="55">
        <f t="shared" si="384"/>
        <v>5.42</v>
      </c>
      <c r="V683" s="55">
        <f t="shared" si="384"/>
        <v>5.42</v>
      </c>
      <c r="W683" s="55">
        <f t="shared" si="388"/>
        <v>5.42</v>
      </c>
      <c r="X683" s="55">
        <f t="shared" si="388"/>
        <v>5.42</v>
      </c>
      <c r="Y683" s="55">
        <f t="shared" si="388"/>
        <v>5.42</v>
      </c>
      <c r="Z683" s="147">
        <v>0.43</v>
      </c>
      <c r="AA683" s="147">
        <f t="shared" si="385"/>
        <v>0.43</v>
      </c>
      <c r="AB683" s="147">
        <f t="shared" si="385"/>
        <v>0.43</v>
      </c>
      <c r="AC683" s="147">
        <f t="shared" si="385"/>
        <v>0.43</v>
      </c>
      <c r="AD683" s="365">
        <v>0.48</v>
      </c>
      <c r="AE683" s="147">
        <f t="shared" si="386"/>
        <v>0.48</v>
      </c>
      <c r="AF683" s="147">
        <f t="shared" si="386"/>
        <v>0.48</v>
      </c>
      <c r="AG683" s="147">
        <f t="shared" si="386"/>
        <v>0.48</v>
      </c>
      <c r="AH683" s="147">
        <f t="shared" si="311"/>
        <v>0.48</v>
      </c>
      <c r="AI683" s="147">
        <f t="shared" si="311"/>
        <v>0.48</v>
      </c>
      <c r="AJ683" s="147">
        <f t="shared" si="311"/>
        <v>0.48</v>
      </c>
      <c r="AK683" s="147">
        <f t="shared" si="389"/>
        <v>0.48</v>
      </c>
      <c r="AL683" s="420">
        <v>0</v>
      </c>
      <c r="AM683" s="431">
        <f t="shared" si="310"/>
        <v>0</v>
      </c>
      <c r="AN683" s="385">
        <v>0</v>
      </c>
      <c r="AO683" s="237">
        <f t="shared" si="449"/>
        <v>0</v>
      </c>
      <c r="AP683" s="96">
        <v>0</v>
      </c>
      <c r="AQ683" s="431">
        <f t="shared" si="312"/>
        <v>0</v>
      </c>
      <c r="AR683" s="420">
        <v>0</v>
      </c>
      <c r="AS683" s="431">
        <f t="shared" si="313"/>
        <v>0</v>
      </c>
      <c r="AT683" s="385">
        <v>0</v>
      </c>
      <c r="AU683" s="431">
        <f t="shared" si="314"/>
        <v>0</v>
      </c>
      <c r="AV683" s="386">
        <v>50000</v>
      </c>
      <c r="AW683" s="431">
        <f t="shared" si="315"/>
        <v>24000</v>
      </c>
      <c r="AX683" s="386">
        <v>50000</v>
      </c>
      <c r="AY683" s="431">
        <f t="shared" si="316"/>
        <v>24000</v>
      </c>
      <c r="AZ683" s="386">
        <v>50000</v>
      </c>
      <c r="BA683" s="431">
        <f t="shared" si="317"/>
        <v>24000</v>
      </c>
      <c r="BB683" s="385">
        <v>50000</v>
      </c>
      <c r="BC683" s="431">
        <f t="shared" si="318"/>
        <v>24000</v>
      </c>
      <c r="BD683" s="386">
        <v>40000</v>
      </c>
      <c r="BE683" s="431">
        <f t="shared" si="319"/>
        <v>19200</v>
      </c>
      <c r="BF683" s="386">
        <v>60000</v>
      </c>
      <c r="BG683" s="431">
        <f t="shared" si="320"/>
        <v>28800</v>
      </c>
      <c r="BH683" s="385">
        <v>50000</v>
      </c>
      <c r="BI683" s="445">
        <f t="shared" si="321"/>
        <v>24000</v>
      </c>
      <c r="BJ683" s="77" t="s">
        <v>1949</v>
      </c>
      <c r="BK683" s="306"/>
      <c r="BL683" s="599"/>
      <c r="BM683" s="306" t="str">
        <f t="shared" si="387"/>
        <v>L96909-xx1</v>
      </c>
    </row>
    <row r="684" spans="1:71" ht="14.25" customHeight="1">
      <c r="A684" s="498" t="s">
        <v>1623</v>
      </c>
      <c r="B684" s="130" t="s">
        <v>1422</v>
      </c>
      <c r="C684" s="544" t="s">
        <v>87</v>
      </c>
      <c r="D684" s="549" t="s">
        <v>161</v>
      </c>
      <c r="E684" s="550" t="s">
        <v>194</v>
      </c>
      <c r="F684" s="970"/>
      <c r="G684" s="214">
        <v>2024</v>
      </c>
      <c r="H684" s="176" t="s">
        <v>1948</v>
      </c>
      <c r="I684" s="176" t="s">
        <v>174</v>
      </c>
      <c r="J684" s="330" t="s">
        <v>196</v>
      </c>
      <c r="K684" s="176" t="s">
        <v>218</v>
      </c>
      <c r="L684" s="176" t="s">
        <v>1221</v>
      </c>
      <c r="M684" s="327" t="s">
        <v>1459</v>
      </c>
      <c r="N684" s="55">
        <v>5.09</v>
      </c>
      <c r="O684" s="55">
        <f t="shared" si="383"/>
        <v>5.09</v>
      </c>
      <c r="P684" s="55">
        <f t="shared" si="383"/>
        <v>5.09</v>
      </c>
      <c r="Q684" s="55">
        <f t="shared" si="383"/>
        <v>5.09</v>
      </c>
      <c r="R684" s="244">
        <f>5.09+0.46</f>
        <v>5.55</v>
      </c>
      <c r="S684" s="55">
        <f t="shared" si="384"/>
        <v>5.55</v>
      </c>
      <c r="T684" s="55">
        <f t="shared" si="384"/>
        <v>5.55</v>
      </c>
      <c r="U684" s="55">
        <f t="shared" si="384"/>
        <v>5.55</v>
      </c>
      <c r="V684" s="55">
        <f t="shared" si="384"/>
        <v>5.55</v>
      </c>
      <c r="W684" s="55">
        <f t="shared" si="388"/>
        <v>5.55</v>
      </c>
      <c r="X684" s="55">
        <f t="shared" si="388"/>
        <v>5.55</v>
      </c>
      <c r="Y684" s="55">
        <f t="shared" si="388"/>
        <v>5.55</v>
      </c>
      <c r="Z684" s="147">
        <v>0.45</v>
      </c>
      <c r="AA684" s="147">
        <f t="shared" si="385"/>
        <v>0.45</v>
      </c>
      <c r="AB684" s="147">
        <f t="shared" si="385"/>
        <v>0.45</v>
      </c>
      <c r="AC684" s="147">
        <f t="shared" si="385"/>
        <v>0.45</v>
      </c>
      <c r="AD684" s="365">
        <v>0.46</v>
      </c>
      <c r="AE684" s="147">
        <f t="shared" si="386"/>
        <v>0.46</v>
      </c>
      <c r="AF684" s="147">
        <f t="shared" si="386"/>
        <v>0.46</v>
      </c>
      <c r="AG684" s="147">
        <f t="shared" si="386"/>
        <v>0.46</v>
      </c>
      <c r="AH684" s="147">
        <f t="shared" si="311"/>
        <v>0.46</v>
      </c>
      <c r="AI684" s="147">
        <f t="shared" si="311"/>
        <v>0.46</v>
      </c>
      <c r="AJ684" s="147">
        <f t="shared" si="311"/>
        <v>0.46</v>
      </c>
      <c r="AK684" s="147">
        <f t="shared" si="389"/>
        <v>0.46</v>
      </c>
      <c r="AL684" s="420">
        <v>0</v>
      </c>
      <c r="AM684" s="431">
        <f t="shared" si="310"/>
        <v>0</v>
      </c>
      <c r="AN684" s="385">
        <v>0</v>
      </c>
      <c r="AO684" s="237">
        <f t="shared" si="449"/>
        <v>0</v>
      </c>
      <c r="AP684" s="96">
        <v>0</v>
      </c>
      <c r="AQ684" s="431">
        <f t="shared" si="312"/>
        <v>0</v>
      </c>
      <c r="AR684" s="420">
        <v>0</v>
      </c>
      <c r="AS684" s="431">
        <f t="shared" si="313"/>
        <v>0</v>
      </c>
      <c r="AT684" s="385">
        <v>0</v>
      </c>
      <c r="AU684" s="431">
        <f t="shared" si="314"/>
        <v>0</v>
      </c>
      <c r="AV684" s="386">
        <v>25287</v>
      </c>
      <c r="AW684" s="431">
        <f t="shared" si="315"/>
        <v>11632.02</v>
      </c>
      <c r="AX684" s="386">
        <v>27232</v>
      </c>
      <c r="AY684" s="431">
        <f t="shared" si="316"/>
        <v>12526.720000000001</v>
      </c>
      <c r="AZ684" s="386">
        <v>31122</v>
      </c>
      <c r="BA684" s="431">
        <f t="shared" si="317"/>
        <v>14316.12</v>
      </c>
      <c r="BB684" s="385">
        <v>25287</v>
      </c>
      <c r="BC684" s="431">
        <f t="shared" si="318"/>
        <v>11632.02</v>
      </c>
      <c r="BD684" s="386">
        <v>27232</v>
      </c>
      <c r="BE684" s="431">
        <f t="shared" si="319"/>
        <v>12526.720000000001</v>
      </c>
      <c r="BF684" s="386">
        <v>31122</v>
      </c>
      <c r="BG684" s="431">
        <f t="shared" si="320"/>
        <v>14316.12</v>
      </c>
      <c r="BH684" s="385">
        <v>25287</v>
      </c>
      <c r="BI684" s="445">
        <f t="shared" si="321"/>
        <v>11632.02</v>
      </c>
      <c r="BJ684" s="77" t="s">
        <v>1950</v>
      </c>
      <c r="BK684" s="306"/>
      <c r="BL684" s="599"/>
      <c r="BM684" s="306" t="str">
        <f t="shared" si="387"/>
        <v>P10204-xx1</v>
      </c>
    </row>
    <row r="685" spans="1:71" ht="14.25" customHeight="1">
      <c r="A685" s="493" t="s">
        <v>1623</v>
      </c>
      <c r="B685" s="130" t="s">
        <v>1422</v>
      </c>
      <c r="C685" s="544" t="s">
        <v>87</v>
      </c>
      <c r="D685" s="549" t="s">
        <v>161</v>
      </c>
      <c r="E685" s="550" t="s">
        <v>194</v>
      </c>
      <c r="F685" s="970"/>
      <c r="G685" s="214">
        <v>2020</v>
      </c>
      <c r="H685" s="176" t="s">
        <v>1948</v>
      </c>
      <c r="I685" s="176" t="s">
        <v>174</v>
      </c>
      <c r="J685" s="330" t="s">
        <v>196</v>
      </c>
      <c r="K685" s="176" t="s">
        <v>218</v>
      </c>
      <c r="L685" s="176" t="s">
        <v>1221</v>
      </c>
      <c r="M685" s="327" t="s">
        <v>1461</v>
      </c>
      <c r="N685" s="55">
        <v>4.92</v>
      </c>
      <c r="O685" s="55">
        <f t="shared" si="383"/>
        <v>4.92</v>
      </c>
      <c r="P685" s="55">
        <f t="shared" si="383"/>
        <v>4.92</v>
      </c>
      <c r="Q685" s="244">
        <f t="shared" si="383"/>
        <v>4.92</v>
      </c>
      <c r="R685" s="55">
        <v>5.42</v>
      </c>
      <c r="S685" s="55">
        <f t="shared" si="384"/>
        <v>5.42</v>
      </c>
      <c r="T685" s="55">
        <f t="shared" si="384"/>
        <v>5.42</v>
      </c>
      <c r="U685" s="55">
        <f t="shared" si="384"/>
        <v>5.42</v>
      </c>
      <c r="V685" s="55">
        <f t="shared" si="384"/>
        <v>5.42</v>
      </c>
      <c r="W685" s="55">
        <f t="shared" si="388"/>
        <v>5.42</v>
      </c>
      <c r="X685" s="55">
        <f t="shared" si="388"/>
        <v>5.42</v>
      </c>
      <c r="Y685" s="55">
        <f t="shared" si="388"/>
        <v>5.42</v>
      </c>
      <c r="Z685" s="147">
        <v>0.43</v>
      </c>
      <c r="AA685" s="147">
        <f t="shared" si="385"/>
        <v>0.43</v>
      </c>
      <c r="AB685" s="147">
        <f t="shared" si="385"/>
        <v>0.43</v>
      </c>
      <c r="AC685" s="147">
        <f t="shared" si="385"/>
        <v>0.43</v>
      </c>
      <c r="AD685" s="365">
        <v>0.48</v>
      </c>
      <c r="AE685" s="147">
        <f t="shared" si="386"/>
        <v>0.48</v>
      </c>
      <c r="AF685" s="147">
        <f t="shared" si="386"/>
        <v>0.48</v>
      </c>
      <c r="AG685" s="147">
        <f t="shared" si="386"/>
        <v>0.48</v>
      </c>
      <c r="AH685" s="147">
        <f t="shared" si="311"/>
        <v>0.48</v>
      </c>
      <c r="AI685" s="147">
        <f t="shared" si="311"/>
        <v>0.48</v>
      </c>
      <c r="AJ685" s="147">
        <f t="shared" si="311"/>
        <v>0.48</v>
      </c>
      <c r="AK685" s="147">
        <f t="shared" si="389"/>
        <v>0.48</v>
      </c>
      <c r="AL685" s="420">
        <v>57281</v>
      </c>
      <c r="AM685" s="431">
        <f t="shared" si="310"/>
        <v>24630.829999999998</v>
      </c>
      <c r="AN685" s="385">
        <v>48864</v>
      </c>
      <c r="AO685" s="237">
        <f t="shared" si="449"/>
        <v>21011.52</v>
      </c>
      <c r="AP685" s="96">
        <v>21467</v>
      </c>
      <c r="AQ685" s="431">
        <f t="shared" si="312"/>
        <v>9230.81</v>
      </c>
      <c r="AR685" s="420">
        <v>31499</v>
      </c>
      <c r="AS685" s="431">
        <f t="shared" si="313"/>
        <v>13544.57</v>
      </c>
      <c r="AT685" s="385">
        <v>1680</v>
      </c>
      <c r="AU685" s="431">
        <f t="shared" si="314"/>
        <v>806.4</v>
      </c>
      <c r="AV685" s="386">
        <v>0</v>
      </c>
      <c r="AW685" s="431">
        <f t="shared" si="315"/>
        <v>0</v>
      </c>
      <c r="AX685" s="386">
        <v>0</v>
      </c>
      <c r="AY685" s="431">
        <f t="shared" si="316"/>
        <v>0</v>
      </c>
      <c r="AZ685" s="386">
        <v>0</v>
      </c>
      <c r="BA685" s="431">
        <f t="shared" si="317"/>
        <v>0</v>
      </c>
      <c r="BB685" s="385">
        <v>0</v>
      </c>
      <c r="BC685" s="431">
        <f t="shared" si="318"/>
        <v>0</v>
      </c>
      <c r="BD685" s="386">
        <v>0</v>
      </c>
      <c r="BE685" s="431">
        <f t="shared" si="319"/>
        <v>0</v>
      </c>
      <c r="BF685" s="386">
        <v>0</v>
      </c>
      <c r="BG685" s="431">
        <f t="shared" si="320"/>
        <v>0</v>
      </c>
      <c r="BH685" s="385">
        <v>0</v>
      </c>
      <c r="BI685" s="445">
        <f t="shared" si="321"/>
        <v>0</v>
      </c>
      <c r="BJ685" s="77" t="s">
        <v>1949</v>
      </c>
      <c r="BK685" s="306"/>
      <c r="BL685" s="599"/>
      <c r="BM685" s="306" t="str">
        <f t="shared" si="387"/>
        <v>L96909-xx1</v>
      </c>
    </row>
    <row r="686" spans="1:71" ht="14.25" customHeight="1">
      <c r="A686" s="498" t="s">
        <v>1623</v>
      </c>
      <c r="B686" s="130" t="s">
        <v>1422</v>
      </c>
      <c r="C686" s="544" t="s">
        <v>87</v>
      </c>
      <c r="D686" s="549" t="s">
        <v>161</v>
      </c>
      <c r="E686" s="550" t="s">
        <v>194</v>
      </c>
      <c r="F686" s="970"/>
      <c r="G686" s="214">
        <v>2024</v>
      </c>
      <c r="H686" s="176" t="s">
        <v>1948</v>
      </c>
      <c r="I686" s="176" t="s">
        <v>174</v>
      </c>
      <c r="J686" s="330" t="s">
        <v>196</v>
      </c>
      <c r="K686" s="176" t="s">
        <v>218</v>
      </c>
      <c r="L686" s="176" t="s">
        <v>1221</v>
      </c>
      <c r="M686" s="327" t="s">
        <v>1461</v>
      </c>
      <c r="N686" s="55">
        <v>5.09</v>
      </c>
      <c r="O686" s="55">
        <f t="shared" si="383"/>
        <v>5.09</v>
      </c>
      <c r="P686" s="55">
        <f t="shared" si="383"/>
        <v>5.09</v>
      </c>
      <c r="Q686" s="55">
        <f t="shared" si="383"/>
        <v>5.09</v>
      </c>
      <c r="R686" s="244">
        <f>5.09+0.46</f>
        <v>5.55</v>
      </c>
      <c r="S686" s="55">
        <f t="shared" si="384"/>
        <v>5.55</v>
      </c>
      <c r="T686" s="55">
        <f t="shared" si="384"/>
        <v>5.55</v>
      </c>
      <c r="U686" s="55">
        <f t="shared" si="384"/>
        <v>5.55</v>
      </c>
      <c r="V686" s="55">
        <f t="shared" si="384"/>
        <v>5.55</v>
      </c>
      <c r="W686" s="55">
        <f t="shared" si="388"/>
        <v>5.55</v>
      </c>
      <c r="X686" s="55">
        <f t="shared" si="388"/>
        <v>5.55</v>
      </c>
      <c r="Y686" s="55">
        <f t="shared" si="388"/>
        <v>5.55</v>
      </c>
      <c r="Z686" s="147">
        <v>0.45</v>
      </c>
      <c r="AA686" s="147">
        <f t="shared" si="385"/>
        <v>0.45</v>
      </c>
      <c r="AB686" s="147">
        <f t="shared" si="385"/>
        <v>0.45</v>
      </c>
      <c r="AC686" s="147">
        <f t="shared" si="385"/>
        <v>0.45</v>
      </c>
      <c r="AD686" s="365">
        <v>0.46</v>
      </c>
      <c r="AE686" s="147">
        <f t="shared" si="386"/>
        <v>0.46</v>
      </c>
      <c r="AF686" s="147">
        <f t="shared" si="386"/>
        <v>0.46</v>
      </c>
      <c r="AG686" s="147">
        <f t="shared" si="386"/>
        <v>0.46</v>
      </c>
      <c r="AH686" s="147">
        <f t="shared" si="311"/>
        <v>0.46</v>
      </c>
      <c r="AI686" s="147">
        <f t="shared" si="311"/>
        <v>0.46</v>
      </c>
      <c r="AJ686" s="147">
        <f t="shared" si="311"/>
        <v>0.46</v>
      </c>
      <c r="AK686" s="147">
        <f t="shared" si="389"/>
        <v>0.46</v>
      </c>
      <c r="AL686" s="420">
        <v>28440</v>
      </c>
      <c r="AM686" s="431">
        <f t="shared" si="310"/>
        <v>12798</v>
      </c>
      <c r="AN686" s="385">
        <v>0</v>
      </c>
      <c r="AO686" s="237">
        <f t="shared" si="449"/>
        <v>0</v>
      </c>
      <c r="AP686" s="96">
        <v>33120</v>
      </c>
      <c r="AQ686" s="431">
        <f t="shared" si="312"/>
        <v>14904</v>
      </c>
      <c r="AR686" s="420">
        <v>17276</v>
      </c>
      <c r="AS686" s="431">
        <f t="shared" si="313"/>
        <v>7774.2</v>
      </c>
      <c r="AT686" s="385">
        <v>30964</v>
      </c>
      <c r="AU686" s="431">
        <f t="shared" si="314"/>
        <v>14243.44</v>
      </c>
      <c r="AV686" s="386">
        <v>0</v>
      </c>
      <c r="AW686" s="431">
        <f t="shared" si="315"/>
        <v>0</v>
      </c>
      <c r="AX686" s="386">
        <v>0</v>
      </c>
      <c r="AY686" s="431">
        <f t="shared" si="316"/>
        <v>0</v>
      </c>
      <c r="AZ686" s="386">
        <v>0</v>
      </c>
      <c r="BA686" s="431">
        <f t="shared" si="317"/>
        <v>0</v>
      </c>
      <c r="BB686" s="385">
        <v>0</v>
      </c>
      <c r="BC686" s="431">
        <f t="shared" si="318"/>
        <v>0</v>
      </c>
      <c r="BD686" s="386">
        <v>0</v>
      </c>
      <c r="BE686" s="431">
        <f t="shared" si="319"/>
        <v>0</v>
      </c>
      <c r="BF686" s="386">
        <v>0</v>
      </c>
      <c r="BG686" s="431">
        <f t="shared" si="320"/>
        <v>0</v>
      </c>
      <c r="BH686" s="385">
        <v>0</v>
      </c>
      <c r="BI686" s="445">
        <f t="shared" si="321"/>
        <v>0</v>
      </c>
      <c r="BJ686" s="77" t="s">
        <v>1950</v>
      </c>
      <c r="BK686" s="306"/>
      <c r="BL686" s="599"/>
      <c r="BM686" s="306" t="str">
        <f t="shared" si="387"/>
        <v>P10204-xx1</v>
      </c>
    </row>
    <row r="687" spans="1:71" ht="14.25" customHeight="1">
      <c r="A687" s="493" t="s">
        <v>1623</v>
      </c>
      <c r="B687" s="130" t="s">
        <v>1422</v>
      </c>
      <c r="C687" s="544" t="s">
        <v>87</v>
      </c>
      <c r="D687" s="549" t="s">
        <v>161</v>
      </c>
      <c r="E687" s="550" t="s">
        <v>194</v>
      </c>
      <c r="F687" s="970"/>
      <c r="G687" s="214">
        <v>2020</v>
      </c>
      <c r="H687" s="176" t="s">
        <v>1948</v>
      </c>
      <c r="I687" s="176" t="s">
        <v>174</v>
      </c>
      <c r="J687" s="330" t="s">
        <v>196</v>
      </c>
      <c r="K687" s="176" t="s">
        <v>218</v>
      </c>
      <c r="L687" s="176" t="s">
        <v>1509</v>
      </c>
      <c r="M687" s="327" t="s">
        <v>1510</v>
      </c>
      <c r="N687" s="55">
        <v>4.7300000000000004</v>
      </c>
      <c r="O687" s="55">
        <f t="shared" si="383"/>
        <v>4.7300000000000004</v>
      </c>
      <c r="P687" s="55">
        <f t="shared" si="383"/>
        <v>4.7300000000000004</v>
      </c>
      <c r="Q687" s="244">
        <f t="shared" si="383"/>
        <v>4.7300000000000004</v>
      </c>
      <c r="R687" s="55">
        <v>5.23</v>
      </c>
      <c r="S687" s="55">
        <f t="shared" si="384"/>
        <v>5.23</v>
      </c>
      <c r="T687" s="55">
        <f t="shared" si="384"/>
        <v>5.23</v>
      </c>
      <c r="U687" s="55">
        <f t="shared" si="384"/>
        <v>5.23</v>
      </c>
      <c r="V687" s="55">
        <f t="shared" si="384"/>
        <v>5.23</v>
      </c>
      <c r="W687" s="55">
        <f t="shared" si="388"/>
        <v>5.23</v>
      </c>
      <c r="X687" s="55">
        <f t="shared" si="388"/>
        <v>5.23</v>
      </c>
      <c r="Y687" s="55">
        <f t="shared" si="388"/>
        <v>5.23</v>
      </c>
      <c r="Z687" s="147">
        <v>0.43</v>
      </c>
      <c r="AA687" s="147">
        <f t="shared" si="385"/>
        <v>0.43</v>
      </c>
      <c r="AB687" s="147">
        <f t="shared" si="385"/>
        <v>0.43</v>
      </c>
      <c r="AC687" s="147">
        <f t="shared" si="385"/>
        <v>0.43</v>
      </c>
      <c r="AD687" s="365">
        <v>0.48</v>
      </c>
      <c r="AE687" s="147">
        <f t="shared" si="386"/>
        <v>0.48</v>
      </c>
      <c r="AF687" s="147">
        <f t="shared" si="386"/>
        <v>0.48</v>
      </c>
      <c r="AG687" s="147">
        <f t="shared" si="386"/>
        <v>0.48</v>
      </c>
      <c r="AH687" s="147">
        <f t="shared" si="311"/>
        <v>0.48</v>
      </c>
      <c r="AI687" s="147">
        <f t="shared" si="311"/>
        <v>0.48</v>
      </c>
      <c r="AJ687" s="147">
        <f t="shared" si="311"/>
        <v>0.48</v>
      </c>
      <c r="AK687" s="147">
        <f t="shared" si="389"/>
        <v>0.48</v>
      </c>
      <c r="AL687" s="420">
        <v>0</v>
      </c>
      <c r="AM687" s="431">
        <f t="shared" si="310"/>
        <v>0</v>
      </c>
      <c r="AN687" s="385">
        <v>0</v>
      </c>
      <c r="AO687" s="237">
        <f t="shared" si="449"/>
        <v>0</v>
      </c>
      <c r="AP687" s="96">
        <v>0</v>
      </c>
      <c r="AQ687" s="431">
        <f t="shared" si="312"/>
        <v>0</v>
      </c>
      <c r="AR687" s="420">
        <v>0</v>
      </c>
      <c r="AS687" s="431">
        <f t="shared" si="313"/>
        <v>0</v>
      </c>
      <c r="AT687" s="385">
        <v>0</v>
      </c>
      <c r="AU687" s="431">
        <f t="shared" si="314"/>
        <v>0</v>
      </c>
      <c r="AV687" s="386">
        <v>0</v>
      </c>
      <c r="AW687" s="431">
        <f t="shared" si="315"/>
        <v>0</v>
      </c>
      <c r="AX687" s="386">
        <v>0</v>
      </c>
      <c r="AY687" s="431">
        <f t="shared" si="316"/>
        <v>0</v>
      </c>
      <c r="AZ687" s="386">
        <v>0</v>
      </c>
      <c r="BA687" s="431">
        <f t="shared" si="317"/>
        <v>0</v>
      </c>
      <c r="BB687" s="385">
        <v>0</v>
      </c>
      <c r="BC687" s="431">
        <f t="shared" si="318"/>
        <v>0</v>
      </c>
      <c r="BD687" s="386">
        <v>0</v>
      </c>
      <c r="BE687" s="431">
        <f t="shared" si="319"/>
        <v>0</v>
      </c>
      <c r="BF687" s="386">
        <v>0</v>
      </c>
      <c r="BG687" s="431">
        <f t="shared" si="320"/>
        <v>0</v>
      </c>
      <c r="BH687" s="385">
        <v>0</v>
      </c>
      <c r="BI687" s="445">
        <f t="shared" si="321"/>
        <v>0</v>
      </c>
      <c r="BJ687" s="77" t="s">
        <v>1949</v>
      </c>
      <c r="BK687" s="306"/>
      <c r="BL687" s="599"/>
      <c r="BM687" s="306" t="str">
        <f t="shared" si="387"/>
        <v>L96909-xx1</v>
      </c>
    </row>
    <row r="688" spans="1:71" ht="14.25" customHeight="1">
      <c r="A688" s="498" t="s">
        <v>1623</v>
      </c>
      <c r="B688" s="130" t="s">
        <v>1422</v>
      </c>
      <c r="C688" s="544" t="s">
        <v>87</v>
      </c>
      <c r="D688" s="549" t="s">
        <v>161</v>
      </c>
      <c r="E688" s="550" t="s">
        <v>194</v>
      </c>
      <c r="F688" s="970"/>
      <c r="G688" s="214">
        <v>2024</v>
      </c>
      <c r="H688" s="176" t="s">
        <v>1948</v>
      </c>
      <c r="I688" s="176" t="s">
        <v>174</v>
      </c>
      <c r="J688" s="330" t="s">
        <v>196</v>
      </c>
      <c r="K688" s="176" t="s">
        <v>218</v>
      </c>
      <c r="L688" s="176" t="s">
        <v>1509</v>
      </c>
      <c r="M688" s="327" t="s">
        <v>1510</v>
      </c>
      <c r="N688" s="55">
        <v>4.9000000000000004</v>
      </c>
      <c r="O688" s="55">
        <f t="shared" si="383"/>
        <v>4.9000000000000004</v>
      </c>
      <c r="P688" s="55">
        <f t="shared" si="383"/>
        <v>4.9000000000000004</v>
      </c>
      <c r="Q688" s="55">
        <f t="shared" si="383"/>
        <v>4.9000000000000004</v>
      </c>
      <c r="R688" s="244">
        <f>4.9+0.46</f>
        <v>5.36</v>
      </c>
      <c r="S688" s="55">
        <f t="shared" si="384"/>
        <v>5.36</v>
      </c>
      <c r="T688" s="55">
        <f t="shared" si="384"/>
        <v>5.36</v>
      </c>
      <c r="U688" s="55">
        <f t="shared" si="384"/>
        <v>5.36</v>
      </c>
      <c r="V688" s="55">
        <f t="shared" si="384"/>
        <v>5.36</v>
      </c>
      <c r="W688" s="55">
        <f t="shared" si="388"/>
        <v>5.36</v>
      </c>
      <c r="X688" s="55">
        <f t="shared" si="388"/>
        <v>5.36</v>
      </c>
      <c r="Y688" s="55">
        <f t="shared" si="388"/>
        <v>5.36</v>
      </c>
      <c r="Z688" s="147">
        <v>0.45</v>
      </c>
      <c r="AA688" s="147">
        <f t="shared" si="385"/>
        <v>0.45</v>
      </c>
      <c r="AB688" s="147">
        <f t="shared" si="385"/>
        <v>0.45</v>
      </c>
      <c r="AC688" s="147">
        <f t="shared" si="385"/>
        <v>0.45</v>
      </c>
      <c r="AD688" s="365">
        <v>0.46</v>
      </c>
      <c r="AE688" s="147">
        <f t="shared" si="386"/>
        <v>0.46</v>
      </c>
      <c r="AF688" s="147">
        <f t="shared" si="386"/>
        <v>0.46</v>
      </c>
      <c r="AG688" s="147">
        <f t="shared" si="386"/>
        <v>0.46</v>
      </c>
      <c r="AH688" s="147">
        <f t="shared" si="311"/>
        <v>0.46</v>
      </c>
      <c r="AI688" s="147">
        <f t="shared" si="311"/>
        <v>0.46</v>
      </c>
      <c r="AJ688" s="147">
        <f t="shared" si="311"/>
        <v>0.46</v>
      </c>
      <c r="AK688" s="147">
        <f t="shared" si="389"/>
        <v>0.46</v>
      </c>
      <c r="AL688" s="420">
        <v>0</v>
      </c>
      <c r="AM688" s="431">
        <f t="shared" si="310"/>
        <v>0</v>
      </c>
      <c r="AN688" s="385">
        <v>0</v>
      </c>
      <c r="AO688" s="237">
        <f t="shared" si="449"/>
        <v>0</v>
      </c>
      <c r="AP688" s="96">
        <v>0</v>
      </c>
      <c r="AQ688" s="431">
        <f t="shared" si="312"/>
        <v>0</v>
      </c>
      <c r="AR688" s="420">
        <v>0</v>
      </c>
      <c r="AS688" s="431">
        <f t="shared" si="313"/>
        <v>0</v>
      </c>
      <c r="AT688" s="385">
        <v>0</v>
      </c>
      <c r="AU688" s="431">
        <f t="shared" si="314"/>
        <v>0</v>
      </c>
      <c r="AV688" s="386">
        <v>0</v>
      </c>
      <c r="AW688" s="431">
        <f t="shared" si="315"/>
        <v>0</v>
      </c>
      <c r="AX688" s="386">
        <v>0</v>
      </c>
      <c r="AY688" s="431">
        <f t="shared" si="316"/>
        <v>0</v>
      </c>
      <c r="AZ688" s="386">
        <v>0</v>
      </c>
      <c r="BA688" s="431">
        <f t="shared" si="317"/>
        <v>0</v>
      </c>
      <c r="BB688" s="385">
        <v>0</v>
      </c>
      <c r="BC688" s="431">
        <f t="shared" si="318"/>
        <v>0</v>
      </c>
      <c r="BD688" s="386">
        <v>0</v>
      </c>
      <c r="BE688" s="431">
        <f t="shared" si="319"/>
        <v>0</v>
      </c>
      <c r="BF688" s="386">
        <v>0</v>
      </c>
      <c r="BG688" s="431">
        <f t="shared" si="320"/>
        <v>0</v>
      </c>
      <c r="BH688" s="385">
        <v>0</v>
      </c>
      <c r="BI688" s="445">
        <f t="shared" si="321"/>
        <v>0</v>
      </c>
      <c r="BJ688" s="77" t="s">
        <v>1950</v>
      </c>
      <c r="BK688" s="306"/>
      <c r="BL688" s="599"/>
      <c r="BM688" s="306" t="str">
        <f t="shared" si="387"/>
        <v>P10204-xx1</v>
      </c>
    </row>
    <row r="689" spans="1:65" ht="14.25" customHeight="1">
      <c r="A689" s="493" t="s">
        <v>1623</v>
      </c>
      <c r="B689" s="130" t="s">
        <v>1422</v>
      </c>
      <c r="C689" s="544" t="s">
        <v>87</v>
      </c>
      <c r="D689" s="549" t="s">
        <v>161</v>
      </c>
      <c r="E689" s="550" t="s">
        <v>194</v>
      </c>
      <c r="F689" s="970"/>
      <c r="G689" s="214">
        <v>2020</v>
      </c>
      <c r="H689" s="176" t="s">
        <v>1948</v>
      </c>
      <c r="I689" s="176" t="s">
        <v>174</v>
      </c>
      <c r="J689" s="330" t="s">
        <v>196</v>
      </c>
      <c r="K689" s="176" t="s">
        <v>218</v>
      </c>
      <c r="L689" s="176" t="s">
        <v>1202</v>
      </c>
      <c r="M689" s="327" t="s">
        <v>1463</v>
      </c>
      <c r="N689" s="55">
        <v>4.7300000000000004</v>
      </c>
      <c r="O689" s="55">
        <f t="shared" si="383"/>
        <v>4.7300000000000004</v>
      </c>
      <c r="P689" s="55">
        <f t="shared" si="383"/>
        <v>4.7300000000000004</v>
      </c>
      <c r="Q689" s="244">
        <f t="shared" si="383"/>
        <v>4.7300000000000004</v>
      </c>
      <c r="R689" s="55">
        <v>5.23</v>
      </c>
      <c r="S689" s="55">
        <f t="shared" si="384"/>
        <v>5.23</v>
      </c>
      <c r="T689" s="55">
        <f t="shared" si="384"/>
        <v>5.23</v>
      </c>
      <c r="U689" s="55">
        <f t="shared" si="384"/>
        <v>5.23</v>
      </c>
      <c r="V689" s="55">
        <f t="shared" si="384"/>
        <v>5.23</v>
      </c>
      <c r="W689" s="55">
        <f t="shared" si="388"/>
        <v>5.23</v>
      </c>
      <c r="X689" s="55">
        <f t="shared" si="388"/>
        <v>5.23</v>
      </c>
      <c r="Y689" s="55">
        <f t="shared" si="388"/>
        <v>5.23</v>
      </c>
      <c r="Z689" s="147">
        <v>0.43</v>
      </c>
      <c r="AA689" s="147">
        <f t="shared" si="385"/>
        <v>0.43</v>
      </c>
      <c r="AB689" s="147">
        <f t="shared" si="385"/>
        <v>0.43</v>
      </c>
      <c r="AC689" s="147">
        <f t="shared" si="385"/>
        <v>0.43</v>
      </c>
      <c r="AD689" s="365">
        <v>0.48</v>
      </c>
      <c r="AE689" s="147">
        <f t="shared" si="386"/>
        <v>0.48</v>
      </c>
      <c r="AF689" s="147">
        <f t="shared" si="386"/>
        <v>0.48</v>
      </c>
      <c r="AG689" s="147">
        <f t="shared" si="386"/>
        <v>0.48</v>
      </c>
      <c r="AH689" s="147">
        <f t="shared" si="311"/>
        <v>0.48</v>
      </c>
      <c r="AI689" s="147">
        <f t="shared" si="311"/>
        <v>0.48</v>
      </c>
      <c r="AJ689" s="147">
        <f t="shared" si="311"/>
        <v>0.48</v>
      </c>
      <c r="AK689" s="147">
        <f t="shared" si="389"/>
        <v>0.48</v>
      </c>
      <c r="AL689" s="420">
        <v>0</v>
      </c>
      <c r="AM689" s="431">
        <f t="shared" si="310"/>
        <v>0</v>
      </c>
      <c r="AN689" s="385">
        <v>0</v>
      </c>
      <c r="AO689" s="237">
        <f t="shared" si="449"/>
        <v>0</v>
      </c>
      <c r="AP689" s="96">
        <v>0</v>
      </c>
      <c r="AQ689" s="431">
        <f t="shared" si="312"/>
        <v>0</v>
      </c>
      <c r="AR689" s="420">
        <v>0</v>
      </c>
      <c r="AS689" s="431">
        <f t="shared" si="313"/>
        <v>0</v>
      </c>
      <c r="AT689" s="385">
        <v>0</v>
      </c>
      <c r="AU689" s="431">
        <f t="shared" si="314"/>
        <v>0</v>
      </c>
      <c r="AV689" s="386">
        <v>0</v>
      </c>
      <c r="AW689" s="431">
        <f t="shared" si="315"/>
        <v>0</v>
      </c>
      <c r="AX689" s="386">
        <v>0</v>
      </c>
      <c r="AY689" s="431">
        <f t="shared" si="316"/>
        <v>0</v>
      </c>
      <c r="AZ689" s="386">
        <v>0</v>
      </c>
      <c r="BA689" s="431">
        <f t="shared" si="317"/>
        <v>0</v>
      </c>
      <c r="BB689" s="385">
        <v>0</v>
      </c>
      <c r="BC689" s="431">
        <f t="shared" si="318"/>
        <v>0</v>
      </c>
      <c r="BD689" s="386">
        <v>0</v>
      </c>
      <c r="BE689" s="431">
        <f t="shared" si="319"/>
        <v>0</v>
      </c>
      <c r="BF689" s="386">
        <v>0</v>
      </c>
      <c r="BG689" s="431">
        <f t="shared" si="320"/>
        <v>0</v>
      </c>
      <c r="BH689" s="385">
        <v>0</v>
      </c>
      <c r="BI689" s="445">
        <f t="shared" si="321"/>
        <v>0</v>
      </c>
      <c r="BJ689" s="77" t="s">
        <v>1949</v>
      </c>
      <c r="BK689" s="306"/>
      <c r="BL689" s="599"/>
      <c r="BM689" s="306" t="str">
        <f t="shared" si="387"/>
        <v>L96909-xx1</v>
      </c>
    </row>
    <row r="690" spans="1:65" ht="14.25" customHeight="1">
      <c r="A690" s="498" t="s">
        <v>1623</v>
      </c>
      <c r="B690" s="130" t="s">
        <v>1422</v>
      </c>
      <c r="C690" s="544" t="s">
        <v>87</v>
      </c>
      <c r="D690" s="549" t="s">
        <v>161</v>
      </c>
      <c r="E690" s="550" t="s">
        <v>194</v>
      </c>
      <c r="F690" s="970"/>
      <c r="G690" s="214">
        <v>2024</v>
      </c>
      <c r="H690" s="176" t="s">
        <v>1948</v>
      </c>
      <c r="I690" s="176" t="s">
        <v>174</v>
      </c>
      <c r="J690" s="330" t="s">
        <v>196</v>
      </c>
      <c r="K690" s="176" t="s">
        <v>218</v>
      </c>
      <c r="L690" s="176" t="s">
        <v>1202</v>
      </c>
      <c r="M690" s="327" t="s">
        <v>1463</v>
      </c>
      <c r="N690" s="55">
        <v>4.9000000000000004</v>
      </c>
      <c r="O690" s="55">
        <f t="shared" si="383"/>
        <v>4.9000000000000004</v>
      </c>
      <c r="P690" s="55">
        <f t="shared" si="383"/>
        <v>4.9000000000000004</v>
      </c>
      <c r="Q690" s="55">
        <f t="shared" si="383"/>
        <v>4.9000000000000004</v>
      </c>
      <c r="R690" s="244">
        <f>4.9+0.46</f>
        <v>5.36</v>
      </c>
      <c r="S690" s="55">
        <f t="shared" si="384"/>
        <v>5.36</v>
      </c>
      <c r="T690" s="55">
        <f t="shared" si="384"/>
        <v>5.36</v>
      </c>
      <c r="U690" s="55">
        <f t="shared" si="384"/>
        <v>5.36</v>
      </c>
      <c r="V690" s="55">
        <f t="shared" si="384"/>
        <v>5.36</v>
      </c>
      <c r="W690" s="55">
        <f t="shared" si="388"/>
        <v>5.36</v>
      </c>
      <c r="X690" s="55">
        <f t="shared" si="388"/>
        <v>5.36</v>
      </c>
      <c r="Y690" s="55">
        <f t="shared" si="388"/>
        <v>5.36</v>
      </c>
      <c r="Z690" s="147">
        <v>0.45</v>
      </c>
      <c r="AA690" s="147">
        <f t="shared" si="385"/>
        <v>0.45</v>
      </c>
      <c r="AB690" s="147">
        <f t="shared" si="385"/>
        <v>0.45</v>
      </c>
      <c r="AC690" s="147">
        <f t="shared" si="385"/>
        <v>0.45</v>
      </c>
      <c r="AD690" s="365">
        <v>0.46</v>
      </c>
      <c r="AE690" s="147">
        <f t="shared" si="386"/>
        <v>0.46</v>
      </c>
      <c r="AF690" s="147">
        <f t="shared" si="386"/>
        <v>0.46</v>
      </c>
      <c r="AG690" s="147">
        <f t="shared" si="386"/>
        <v>0.46</v>
      </c>
      <c r="AH690" s="147">
        <f t="shared" si="311"/>
        <v>0.46</v>
      </c>
      <c r="AI690" s="147">
        <f t="shared" si="311"/>
        <v>0.46</v>
      </c>
      <c r="AJ690" s="147">
        <f t="shared" si="311"/>
        <v>0.46</v>
      </c>
      <c r="AK690" s="147">
        <f t="shared" si="389"/>
        <v>0.46</v>
      </c>
      <c r="AL690" s="420">
        <v>0</v>
      </c>
      <c r="AM690" s="431">
        <f t="shared" si="310"/>
        <v>0</v>
      </c>
      <c r="AN690" s="385">
        <v>0</v>
      </c>
      <c r="AO690" s="237">
        <f t="shared" si="449"/>
        <v>0</v>
      </c>
      <c r="AP690" s="96">
        <v>0</v>
      </c>
      <c r="AQ690" s="431">
        <f t="shared" si="312"/>
        <v>0</v>
      </c>
      <c r="AR690" s="420">
        <v>0</v>
      </c>
      <c r="AS690" s="431">
        <f t="shared" si="313"/>
        <v>0</v>
      </c>
      <c r="AT690" s="385">
        <v>0</v>
      </c>
      <c r="AU690" s="431">
        <f t="shared" si="314"/>
        <v>0</v>
      </c>
      <c r="AV690" s="386">
        <v>0</v>
      </c>
      <c r="AW690" s="431">
        <f t="shared" si="315"/>
        <v>0</v>
      </c>
      <c r="AX690" s="386">
        <v>0</v>
      </c>
      <c r="AY690" s="431">
        <f t="shared" si="316"/>
        <v>0</v>
      </c>
      <c r="AZ690" s="386">
        <v>0</v>
      </c>
      <c r="BA690" s="431">
        <f t="shared" si="317"/>
        <v>0</v>
      </c>
      <c r="BB690" s="385">
        <v>0</v>
      </c>
      <c r="BC690" s="431">
        <f t="shared" si="318"/>
        <v>0</v>
      </c>
      <c r="BD690" s="386">
        <v>0</v>
      </c>
      <c r="BE690" s="431">
        <f t="shared" si="319"/>
        <v>0</v>
      </c>
      <c r="BF690" s="386">
        <v>0</v>
      </c>
      <c r="BG690" s="431">
        <f t="shared" si="320"/>
        <v>0</v>
      </c>
      <c r="BH690" s="385">
        <v>0</v>
      </c>
      <c r="BI690" s="445">
        <f t="shared" si="321"/>
        <v>0</v>
      </c>
      <c r="BJ690" s="77" t="s">
        <v>1950</v>
      </c>
      <c r="BK690" s="306"/>
      <c r="BL690" s="599"/>
      <c r="BM690" s="306" t="str">
        <f t="shared" si="387"/>
        <v>P10204-xx1</v>
      </c>
    </row>
    <row r="691" spans="1:65" ht="14.25" customHeight="1">
      <c r="A691" s="493" t="s">
        <v>1623</v>
      </c>
      <c r="B691" s="130" t="s">
        <v>1422</v>
      </c>
      <c r="C691" s="544" t="s">
        <v>87</v>
      </c>
      <c r="D691" s="549" t="s">
        <v>161</v>
      </c>
      <c r="E691" s="550" t="s">
        <v>194</v>
      </c>
      <c r="F691" s="970"/>
      <c r="G691" s="214">
        <v>2020</v>
      </c>
      <c r="H691" s="176" t="s">
        <v>1948</v>
      </c>
      <c r="I691" s="176" t="s">
        <v>174</v>
      </c>
      <c r="J691" s="330" t="s">
        <v>196</v>
      </c>
      <c r="K691" s="176" t="s">
        <v>218</v>
      </c>
      <c r="L691" s="176" t="s">
        <v>1466</v>
      </c>
      <c r="M691" s="327" t="s">
        <v>1467</v>
      </c>
      <c r="N691" s="55">
        <v>5.16</v>
      </c>
      <c r="O691" s="55">
        <f t="shared" si="383"/>
        <v>5.16</v>
      </c>
      <c r="P691" s="55">
        <f t="shared" si="383"/>
        <v>5.16</v>
      </c>
      <c r="Q691" s="244">
        <f t="shared" si="383"/>
        <v>5.16</v>
      </c>
      <c r="R691" s="55">
        <v>5.66</v>
      </c>
      <c r="S691" s="55">
        <f t="shared" si="384"/>
        <v>5.66</v>
      </c>
      <c r="T691" s="55">
        <f t="shared" si="384"/>
        <v>5.66</v>
      </c>
      <c r="U691" s="55">
        <f t="shared" si="384"/>
        <v>5.66</v>
      </c>
      <c r="V691" s="55">
        <f t="shared" si="384"/>
        <v>5.66</v>
      </c>
      <c r="W691" s="55">
        <f t="shared" si="388"/>
        <v>5.66</v>
      </c>
      <c r="X691" s="55">
        <f t="shared" si="388"/>
        <v>5.66</v>
      </c>
      <c r="Y691" s="55">
        <f t="shared" si="388"/>
        <v>5.66</v>
      </c>
      <c r="Z691" s="147">
        <v>0.43</v>
      </c>
      <c r="AA691" s="147">
        <f t="shared" si="385"/>
        <v>0.43</v>
      </c>
      <c r="AB691" s="147">
        <f t="shared" si="385"/>
        <v>0.43</v>
      </c>
      <c r="AC691" s="147">
        <f t="shared" si="385"/>
        <v>0.43</v>
      </c>
      <c r="AD691" s="365">
        <v>0.48</v>
      </c>
      <c r="AE691" s="147">
        <f t="shared" si="386"/>
        <v>0.48</v>
      </c>
      <c r="AF691" s="147">
        <f t="shared" si="386"/>
        <v>0.48</v>
      </c>
      <c r="AG691" s="147">
        <f t="shared" si="386"/>
        <v>0.48</v>
      </c>
      <c r="AH691" s="147">
        <f t="shared" si="311"/>
        <v>0.48</v>
      </c>
      <c r="AI691" s="147">
        <f t="shared" si="311"/>
        <v>0.48</v>
      </c>
      <c r="AJ691" s="147">
        <f t="shared" si="311"/>
        <v>0.48</v>
      </c>
      <c r="AK691" s="147">
        <f t="shared" si="389"/>
        <v>0.48</v>
      </c>
      <c r="AL691" s="420">
        <v>7200</v>
      </c>
      <c r="AM691" s="431">
        <f t="shared" si="310"/>
        <v>3096</v>
      </c>
      <c r="AN691" s="385">
        <v>0</v>
      </c>
      <c r="AO691" s="237">
        <f t="shared" si="449"/>
        <v>0</v>
      </c>
      <c r="AP691" s="96">
        <v>0</v>
      </c>
      <c r="AQ691" s="431">
        <f t="shared" si="312"/>
        <v>0</v>
      </c>
      <c r="AR691" s="420">
        <v>0</v>
      </c>
      <c r="AS691" s="431">
        <f t="shared" si="313"/>
        <v>0</v>
      </c>
      <c r="AT691" s="385">
        <v>0</v>
      </c>
      <c r="AU691" s="431">
        <f t="shared" si="314"/>
        <v>0</v>
      </c>
      <c r="AV691" s="386">
        <v>0</v>
      </c>
      <c r="AW691" s="431">
        <f t="shared" si="315"/>
        <v>0</v>
      </c>
      <c r="AX691" s="386">
        <v>0</v>
      </c>
      <c r="AY691" s="431">
        <f t="shared" si="316"/>
        <v>0</v>
      </c>
      <c r="AZ691" s="386">
        <v>0</v>
      </c>
      <c r="BA691" s="431">
        <f t="shared" si="317"/>
        <v>0</v>
      </c>
      <c r="BB691" s="385">
        <v>0</v>
      </c>
      <c r="BC691" s="431">
        <f t="shared" si="318"/>
        <v>0</v>
      </c>
      <c r="BD691" s="386">
        <v>0</v>
      </c>
      <c r="BE691" s="431">
        <f t="shared" si="319"/>
        <v>0</v>
      </c>
      <c r="BF691" s="386">
        <v>0</v>
      </c>
      <c r="BG691" s="431">
        <f t="shared" si="320"/>
        <v>0</v>
      </c>
      <c r="BH691" s="385">
        <v>0</v>
      </c>
      <c r="BI691" s="445">
        <f t="shared" si="321"/>
        <v>0</v>
      </c>
      <c r="BJ691" s="77" t="s">
        <v>1949</v>
      </c>
      <c r="BK691" s="306"/>
      <c r="BL691" s="599"/>
      <c r="BM691" s="306" t="str">
        <f t="shared" si="387"/>
        <v>L96909-xx1</v>
      </c>
    </row>
    <row r="692" spans="1:65" ht="14.25" customHeight="1">
      <c r="A692" s="498" t="s">
        <v>1623</v>
      </c>
      <c r="B692" s="130" t="s">
        <v>1422</v>
      </c>
      <c r="C692" s="544" t="s">
        <v>87</v>
      </c>
      <c r="D692" s="549" t="s">
        <v>161</v>
      </c>
      <c r="E692" s="550" t="s">
        <v>194</v>
      </c>
      <c r="F692" s="970"/>
      <c r="G692" s="214">
        <v>2024</v>
      </c>
      <c r="H692" s="176" t="s">
        <v>1948</v>
      </c>
      <c r="I692" s="176" t="s">
        <v>174</v>
      </c>
      <c r="J692" s="330" t="s">
        <v>196</v>
      </c>
      <c r="K692" s="176" t="s">
        <v>218</v>
      </c>
      <c r="L692" s="176" t="s">
        <v>1466</v>
      </c>
      <c r="M692" s="327" t="s">
        <v>1467</v>
      </c>
      <c r="N692" s="55">
        <v>5.33</v>
      </c>
      <c r="O692" s="55">
        <f t="shared" si="383"/>
        <v>5.33</v>
      </c>
      <c r="P692" s="55">
        <f t="shared" si="383"/>
        <v>5.33</v>
      </c>
      <c r="Q692" s="55">
        <f t="shared" si="383"/>
        <v>5.33</v>
      </c>
      <c r="R692" s="244">
        <f>5.33+0.46</f>
        <v>5.79</v>
      </c>
      <c r="S692" s="55">
        <f t="shared" si="384"/>
        <v>5.79</v>
      </c>
      <c r="T692" s="55">
        <f t="shared" si="384"/>
        <v>5.79</v>
      </c>
      <c r="U692" s="55">
        <f t="shared" si="384"/>
        <v>5.79</v>
      </c>
      <c r="V692" s="55">
        <f t="shared" si="384"/>
        <v>5.79</v>
      </c>
      <c r="W692" s="55">
        <f t="shared" si="388"/>
        <v>5.79</v>
      </c>
      <c r="X692" s="55">
        <f t="shared" si="388"/>
        <v>5.79</v>
      </c>
      <c r="Y692" s="55">
        <f t="shared" si="388"/>
        <v>5.79</v>
      </c>
      <c r="Z692" s="147">
        <v>0.45</v>
      </c>
      <c r="AA692" s="147">
        <f t="shared" si="385"/>
        <v>0.45</v>
      </c>
      <c r="AB692" s="147">
        <f t="shared" si="385"/>
        <v>0.45</v>
      </c>
      <c r="AC692" s="147">
        <f t="shared" si="385"/>
        <v>0.45</v>
      </c>
      <c r="AD692" s="365">
        <v>0.46</v>
      </c>
      <c r="AE692" s="147">
        <f t="shared" si="386"/>
        <v>0.46</v>
      </c>
      <c r="AF692" s="147">
        <f t="shared" si="386"/>
        <v>0.46</v>
      </c>
      <c r="AG692" s="147">
        <f t="shared" si="386"/>
        <v>0.46</v>
      </c>
      <c r="AH692" s="147">
        <f t="shared" si="311"/>
        <v>0.46</v>
      </c>
      <c r="AI692" s="147">
        <f t="shared" si="311"/>
        <v>0.46</v>
      </c>
      <c r="AJ692" s="147">
        <f t="shared" si="311"/>
        <v>0.46</v>
      </c>
      <c r="AK692" s="147">
        <f t="shared" si="389"/>
        <v>0.46</v>
      </c>
      <c r="AL692" s="420">
        <v>0</v>
      </c>
      <c r="AM692" s="431">
        <f t="shared" si="310"/>
        <v>0</v>
      </c>
      <c r="AN692" s="385">
        <v>0</v>
      </c>
      <c r="AO692" s="237">
        <f t="shared" si="449"/>
        <v>0</v>
      </c>
      <c r="AP692" s="96">
        <v>0</v>
      </c>
      <c r="AQ692" s="431">
        <f t="shared" si="312"/>
        <v>0</v>
      </c>
      <c r="AR692" s="420">
        <v>4008</v>
      </c>
      <c r="AS692" s="431">
        <f t="shared" si="313"/>
        <v>1803.6000000000001</v>
      </c>
      <c r="AT692" s="385">
        <v>6012</v>
      </c>
      <c r="AU692" s="431">
        <f t="shared" si="314"/>
        <v>2765.52</v>
      </c>
      <c r="AV692" s="386">
        <v>0</v>
      </c>
      <c r="AW692" s="431">
        <f t="shared" si="315"/>
        <v>0</v>
      </c>
      <c r="AX692" s="386">
        <v>0</v>
      </c>
      <c r="AY692" s="431">
        <f t="shared" si="316"/>
        <v>0</v>
      </c>
      <c r="AZ692" s="386">
        <v>0</v>
      </c>
      <c r="BA692" s="431">
        <f t="shared" si="317"/>
        <v>0</v>
      </c>
      <c r="BB692" s="385">
        <v>0</v>
      </c>
      <c r="BC692" s="431">
        <f t="shared" si="318"/>
        <v>0</v>
      </c>
      <c r="BD692" s="386">
        <v>0</v>
      </c>
      <c r="BE692" s="431">
        <f t="shared" si="319"/>
        <v>0</v>
      </c>
      <c r="BF692" s="386">
        <v>0</v>
      </c>
      <c r="BG692" s="431">
        <f t="shared" si="320"/>
        <v>0</v>
      </c>
      <c r="BH692" s="385">
        <v>0</v>
      </c>
      <c r="BI692" s="445">
        <f t="shared" si="321"/>
        <v>0</v>
      </c>
      <c r="BJ692" s="77" t="s">
        <v>1950</v>
      </c>
      <c r="BK692" s="306"/>
      <c r="BL692" s="599"/>
      <c r="BM692" s="306" t="str">
        <f t="shared" si="387"/>
        <v>P10204-xx1</v>
      </c>
    </row>
    <row r="693" spans="1:65" ht="14.25" customHeight="1">
      <c r="A693" s="493" t="s">
        <v>1623</v>
      </c>
      <c r="B693" s="130" t="s">
        <v>1422</v>
      </c>
      <c r="C693" s="544" t="s">
        <v>87</v>
      </c>
      <c r="D693" s="549" t="s">
        <v>161</v>
      </c>
      <c r="E693" s="550" t="s">
        <v>194</v>
      </c>
      <c r="F693" s="970"/>
      <c r="G693" s="214">
        <v>2020</v>
      </c>
      <c r="H693" s="176" t="s">
        <v>1948</v>
      </c>
      <c r="I693" s="176" t="s">
        <v>174</v>
      </c>
      <c r="J693" s="330" t="s">
        <v>196</v>
      </c>
      <c r="K693" s="176" t="s">
        <v>218</v>
      </c>
      <c r="L693" s="176" t="s">
        <v>167</v>
      </c>
      <c r="M693" s="327" t="s">
        <v>1468</v>
      </c>
      <c r="N693" s="55">
        <v>5.1100000000000003</v>
      </c>
      <c r="O693" s="55">
        <f t="shared" si="383"/>
        <v>5.1100000000000003</v>
      </c>
      <c r="P693" s="55">
        <f t="shared" si="383"/>
        <v>5.1100000000000003</v>
      </c>
      <c r="Q693" s="244">
        <f t="shared" si="383"/>
        <v>5.1100000000000003</v>
      </c>
      <c r="R693" s="55">
        <v>5.61</v>
      </c>
      <c r="S693" s="55">
        <f t="shared" si="384"/>
        <v>5.61</v>
      </c>
      <c r="T693" s="55">
        <f t="shared" si="384"/>
        <v>5.61</v>
      </c>
      <c r="U693" s="55">
        <f t="shared" si="384"/>
        <v>5.61</v>
      </c>
      <c r="V693" s="55">
        <f t="shared" si="384"/>
        <v>5.61</v>
      </c>
      <c r="W693" s="55">
        <f t="shared" si="388"/>
        <v>5.61</v>
      </c>
      <c r="X693" s="55">
        <f t="shared" si="388"/>
        <v>5.61</v>
      </c>
      <c r="Y693" s="55">
        <f t="shared" si="388"/>
        <v>5.61</v>
      </c>
      <c r="Z693" s="147">
        <v>0.43</v>
      </c>
      <c r="AA693" s="147">
        <f t="shared" si="385"/>
        <v>0.43</v>
      </c>
      <c r="AB693" s="147">
        <f t="shared" si="385"/>
        <v>0.43</v>
      </c>
      <c r="AC693" s="147">
        <f t="shared" si="385"/>
        <v>0.43</v>
      </c>
      <c r="AD693" s="365">
        <v>0.48</v>
      </c>
      <c r="AE693" s="147">
        <f t="shared" si="386"/>
        <v>0.48</v>
      </c>
      <c r="AF693" s="147">
        <f t="shared" si="386"/>
        <v>0.48</v>
      </c>
      <c r="AG693" s="147">
        <f t="shared" si="386"/>
        <v>0.48</v>
      </c>
      <c r="AH693" s="147">
        <f t="shared" si="311"/>
        <v>0.48</v>
      </c>
      <c r="AI693" s="147">
        <f t="shared" si="311"/>
        <v>0.48</v>
      </c>
      <c r="AJ693" s="147">
        <f t="shared" si="311"/>
        <v>0.48</v>
      </c>
      <c r="AK693" s="147">
        <f t="shared" si="389"/>
        <v>0.48</v>
      </c>
      <c r="AL693" s="420">
        <v>0</v>
      </c>
      <c r="AM693" s="431">
        <f t="shared" ref="AM693:AM756" si="499">Z693*AL693</f>
        <v>0</v>
      </c>
      <c r="AN693" s="385">
        <v>0</v>
      </c>
      <c r="AO693" s="237">
        <f t="shared" si="449"/>
        <v>0</v>
      </c>
      <c r="AP693" s="96">
        <v>0</v>
      </c>
      <c r="AQ693" s="431">
        <f t="shared" si="312"/>
        <v>0</v>
      </c>
      <c r="AR693" s="420">
        <v>0</v>
      </c>
      <c r="AS693" s="431">
        <f t="shared" si="313"/>
        <v>0</v>
      </c>
      <c r="AT693" s="385">
        <v>0</v>
      </c>
      <c r="AU693" s="431">
        <f t="shared" si="314"/>
        <v>0</v>
      </c>
      <c r="AV693" s="386">
        <v>0</v>
      </c>
      <c r="AW693" s="431">
        <f t="shared" si="315"/>
        <v>0</v>
      </c>
      <c r="AX693" s="386">
        <v>0</v>
      </c>
      <c r="AY693" s="431">
        <f t="shared" si="316"/>
        <v>0</v>
      </c>
      <c r="AZ693" s="386">
        <v>0</v>
      </c>
      <c r="BA693" s="431">
        <f t="shared" si="317"/>
        <v>0</v>
      </c>
      <c r="BB693" s="385">
        <v>0</v>
      </c>
      <c r="BC693" s="431">
        <f t="shared" si="318"/>
        <v>0</v>
      </c>
      <c r="BD693" s="386">
        <v>0</v>
      </c>
      <c r="BE693" s="431">
        <f t="shared" si="319"/>
        <v>0</v>
      </c>
      <c r="BF693" s="386">
        <v>0</v>
      </c>
      <c r="BG693" s="431">
        <f t="shared" si="320"/>
        <v>0</v>
      </c>
      <c r="BH693" s="385">
        <v>0</v>
      </c>
      <c r="BI693" s="445">
        <f t="shared" si="321"/>
        <v>0</v>
      </c>
      <c r="BJ693" s="77" t="s">
        <v>1949</v>
      </c>
      <c r="BK693" s="306"/>
      <c r="BL693" s="599"/>
      <c r="BM693" s="306" t="str">
        <f t="shared" si="387"/>
        <v>L96909-xx1</v>
      </c>
    </row>
    <row r="694" spans="1:65" ht="14.25" customHeight="1">
      <c r="A694" s="498" t="s">
        <v>1623</v>
      </c>
      <c r="B694" s="130" t="s">
        <v>1422</v>
      </c>
      <c r="C694" s="544" t="s">
        <v>87</v>
      </c>
      <c r="D694" s="549" t="s">
        <v>161</v>
      </c>
      <c r="E694" s="550" t="s">
        <v>194</v>
      </c>
      <c r="F694" s="970"/>
      <c r="G694" s="214">
        <v>2024</v>
      </c>
      <c r="H694" s="176" t="s">
        <v>1948</v>
      </c>
      <c r="I694" s="176" t="s">
        <v>174</v>
      </c>
      <c r="J694" s="330" t="s">
        <v>196</v>
      </c>
      <c r="K694" s="176" t="s">
        <v>218</v>
      </c>
      <c r="L694" s="176" t="s">
        <v>167</v>
      </c>
      <c r="M694" s="327" t="s">
        <v>1468</v>
      </c>
      <c r="N694" s="55">
        <v>5.28</v>
      </c>
      <c r="O694" s="55">
        <f t="shared" si="383"/>
        <v>5.28</v>
      </c>
      <c r="P694" s="55">
        <f t="shared" si="383"/>
        <v>5.28</v>
      </c>
      <c r="Q694" s="55">
        <f t="shared" si="383"/>
        <v>5.28</v>
      </c>
      <c r="R694" s="244">
        <f>5.28+0.46</f>
        <v>5.74</v>
      </c>
      <c r="S694" s="55">
        <f t="shared" si="384"/>
        <v>5.74</v>
      </c>
      <c r="T694" s="55">
        <f t="shared" si="384"/>
        <v>5.74</v>
      </c>
      <c r="U694" s="55">
        <f t="shared" si="384"/>
        <v>5.74</v>
      </c>
      <c r="V694" s="55">
        <f t="shared" si="384"/>
        <v>5.74</v>
      </c>
      <c r="W694" s="55">
        <f t="shared" si="388"/>
        <v>5.74</v>
      </c>
      <c r="X694" s="55">
        <f t="shared" si="388"/>
        <v>5.74</v>
      </c>
      <c r="Y694" s="55">
        <f t="shared" si="388"/>
        <v>5.74</v>
      </c>
      <c r="Z694" s="147">
        <v>0.45</v>
      </c>
      <c r="AA694" s="147">
        <f t="shared" si="385"/>
        <v>0.45</v>
      </c>
      <c r="AB694" s="147">
        <f t="shared" si="385"/>
        <v>0.45</v>
      </c>
      <c r="AC694" s="147">
        <f t="shared" si="385"/>
        <v>0.45</v>
      </c>
      <c r="AD694" s="365">
        <v>0.46</v>
      </c>
      <c r="AE694" s="147">
        <f t="shared" si="386"/>
        <v>0.46</v>
      </c>
      <c r="AF694" s="147">
        <f t="shared" si="386"/>
        <v>0.46</v>
      </c>
      <c r="AG694" s="147">
        <f t="shared" si="386"/>
        <v>0.46</v>
      </c>
      <c r="AH694" s="147">
        <f t="shared" si="311"/>
        <v>0.46</v>
      </c>
      <c r="AI694" s="147">
        <f t="shared" si="311"/>
        <v>0.46</v>
      </c>
      <c r="AJ694" s="147">
        <f t="shared" si="311"/>
        <v>0.46</v>
      </c>
      <c r="AK694" s="147">
        <f t="shared" si="389"/>
        <v>0.46</v>
      </c>
      <c r="AL694" s="420">
        <v>144</v>
      </c>
      <c r="AM694" s="431">
        <f t="shared" si="499"/>
        <v>64.8</v>
      </c>
      <c r="AN694" s="385">
        <v>456</v>
      </c>
      <c r="AO694" s="237">
        <f t="shared" si="449"/>
        <v>205.20000000000002</v>
      </c>
      <c r="AP694" s="96">
        <v>12</v>
      </c>
      <c r="AQ694" s="431">
        <f t="shared" si="312"/>
        <v>5.4</v>
      </c>
      <c r="AR694" s="420">
        <v>12</v>
      </c>
      <c r="AS694" s="431">
        <f t="shared" si="313"/>
        <v>5.4</v>
      </c>
      <c r="AT694" s="385">
        <v>108</v>
      </c>
      <c r="AU694" s="431">
        <f t="shared" si="314"/>
        <v>49.68</v>
      </c>
      <c r="AV694" s="386">
        <v>0</v>
      </c>
      <c r="AW694" s="431">
        <f t="shared" si="315"/>
        <v>0</v>
      </c>
      <c r="AX694" s="386">
        <v>0</v>
      </c>
      <c r="AY694" s="431">
        <f t="shared" si="316"/>
        <v>0</v>
      </c>
      <c r="AZ694" s="386">
        <v>0</v>
      </c>
      <c r="BA694" s="431">
        <f t="shared" si="317"/>
        <v>0</v>
      </c>
      <c r="BB694" s="385">
        <v>0</v>
      </c>
      <c r="BC694" s="431">
        <f t="shared" si="318"/>
        <v>0</v>
      </c>
      <c r="BD694" s="386">
        <v>0</v>
      </c>
      <c r="BE694" s="431">
        <f t="shared" si="319"/>
        <v>0</v>
      </c>
      <c r="BF694" s="386">
        <v>0</v>
      </c>
      <c r="BG694" s="431">
        <f t="shared" si="320"/>
        <v>0</v>
      </c>
      <c r="BH694" s="385">
        <v>0</v>
      </c>
      <c r="BI694" s="445">
        <f t="shared" si="321"/>
        <v>0</v>
      </c>
      <c r="BJ694" s="77" t="s">
        <v>1950</v>
      </c>
      <c r="BK694" s="306"/>
      <c r="BL694" s="599"/>
      <c r="BM694" s="306" t="str">
        <f t="shared" si="387"/>
        <v>P10204-xx1</v>
      </c>
    </row>
    <row r="695" spans="1:65" ht="14.25" customHeight="1">
      <c r="A695" s="493" t="s">
        <v>1623</v>
      </c>
      <c r="B695" s="130" t="s">
        <v>1422</v>
      </c>
      <c r="C695" s="544" t="s">
        <v>87</v>
      </c>
      <c r="D695" s="549" t="s">
        <v>161</v>
      </c>
      <c r="E695" s="550" t="s">
        <v>194</v>
      </c>
      <c r="F695" s="970"/>
      <c r="G695" s="214">
        <v>2020</v>
      </c>
      <c r="H695" s="176" t="s">
        <v>1948</v>
      </c>
      <c r="I695" s="176" t="s">
        <v>174</v>
      </c>
      <c r="J695" s="330" t="s">
        <v>196</v>
      </c>
      <c r="K695" s="176" t="s">
        <v>218</v>
      </c>
      <c r="L695" s="176" t="s">
        <v>167</v>
      </c>
      <c r="M695" s="327" t="s">
        <v>1469</v>
      </c>
      <c r="N695" s="55">
        <v>4.96</v>
      </c>
      <c r="O695" s="55">
        <f t="shared" si="383"/>
        <v>4.96</v>
      </c>
      <c r="P695" s="55">
        <f t="shared" si="383"/>
        <v>4.96</v>
      </c>
      <c r="Q695" s="244">
        <f t="shared" si="383"/>
        <v>4.96</v>
      </c>
      <c r="R695" s="55">
        <v>5.46</v>
      </c>
      <c r="S695" s="55">
        <f t="shared" si="384"/>
        <v>5.46</v>
      </c>
      <c r="T695" s="55">
        <f t="shared" si="384"/>
        <v>5.46</v>
      </c>
      <c r="U695" s="55">
        <f t="shared" si="384"/>
        <v>5.46</v>
      </c>
      <c r="V695" s="55">
        <f t="shared" si="384"/>
        <v>5.46</v>
      </c>
      <c r="W695" s="55">
        <f t="shared" si="388"/>
        <v>5.46</v>
      </c>
      <c r="X695" s="55">
        <f t="shared" si="388"/>
        <v>5.46</v>
      </c>
      <c r="Y695" s="55">
        <f t="shared" si="388"/>
        <v>5.46</v>
      </c>
      <c r="Z695" s="147">
        <v>0.43</v>
      </c>
      <c r="AA695" s="147">
        <f t="shared" si="385"/>
        <v>0.43</v>
      </c>
      <c r="AB695" s="147">
        <f t="shared" si="385"/>
        <v>0.43</v>
      </c>
      <c r="AC695" s="147">
        <f t="shared" si="385"/>
        <v>0.43</v>
      </c>
      <c r="AD695" s="365">
        <v>0.48</v>
      </c>
      <c r="AE695" s="147">
        <f t="shared" si="386"/>
        <v>0.48</v>
      </c>
      <c r="AF695" s="147">
        <f t="shared" si="386"/>
        <v>0.48</v>
      </c>
      <c r="AG695" s="147">
        <f t="shared" si="386"/>
        <v>0.48</v>
      </c>
      <c r="AH695" s="147">
        <f t="shared" si="311"/>
        <v>0.48</v>
      </c>
      <c r="AI695" s="147">
        <f t="shared" si="311"/>
        <v>0.48</v>
      </c>
      <c r="AJ695" s="147">
        <f t="shared" si="311"/>
        <v>0.48</v>
      </c>
      <c r="AK695" s="147">
        <f t="shared" si="389"/>
        <v>0.48</v>
      </c>
      <c r="AL695" s="420">
        <v>2904</v>
      </c>
      <c r="AM695" s="431">
        <f t="shared" si="499"/>
        <v>1248.72</v>
      </c>
      <c r="AN695" s="385">
        <v>7860</v>
      </c>
      <c r="AO695" s="237">
        <f t="shared" si="449"/>
        <v>3379.7999999999997</v>
      </c>
      <c r="AP695" s="96">
        <v>1692</v>
      </c>
      <c r="AQ695" s="431">
        <f t="shared" si="312"/>
        <v>727.56</v>
      </c>
      <c r="AR695" s="420">
        <v>1464</v>
      </c>
      <c r="AS695" s="431">
        <f t="shared" si="313"/>
        <v>629.52</v>
      </c>
      <c r="AT695" s="385">
        <v>3600</v>
      </c>
      <c r="AU695" s="431">
        <f t="shared" si="314"/>
        <v>1728</v>
      </c>
      <c r="AV695" s="386">
        <v>0</v>
      </c>
      <c r="AW695" s="431">
        <f t="shared" si="315"/>
        <v>0</v>
      </c>
      <c r="AX695" s="386">
        <v>0</v>
      </c>
      <c r="AY695" s="431">
        <f t="shared" si="316"/>
        <v>0</v>
      </c>
      <c r="AZ695" s="386">
        <v>0</v>
      </c>
      <c r="BA695" s="431">
        <f t="shared" si="317"/>
        <v>0</v>
      </c>
      <c r="BB695" s="385">
        <v>0</v>
      </c>
      <c r="BC695" s="431">
        <f t="shared" si="318"/>
        <v>0</v>
      </c>
      <c r="BD695" s="386">
        <v>0</v>
      </c>
      <c r="BE695" s="431">
        <f t="shared" si="319"/>
        <v>0</v>
      </c>
      <c r="BF695" s="386">
        <v>0</v>
      </c>
      <c r="BG695" s="431">
        <f t="shared" si="320"/>
        <v>0</v>
      </c>
      <c r="BH695" s="385">
        <v>0</v>
      </c>
      <c r="BI695" s="445">
        <f t="shared" si="321"/>
        <v>0</v>
      </c>
      <c r="BJ695" s="77" t="s">
        <v>1949</v>
      </c>
      <c r="BK695" s="306"/>
      <c r="BL695" s="599"/>
      <c r="BM695" s="306" t="str">
        <f t="shared" si="387"/>
        <v>L96909-xx1</v>
      </c>
    </row>
    <row r="696" spans="1:65" ht="14.25" customHeight="1">
      <c r="A696" s="498" t="s">
        <v>1623</v>
      </c>
      <c r="B696" s="130" t="s">
        <v>1422</v>
      </c>
      <c r="C696" s="544" t="s">
        <v>87</v>
      </c>
      <c r="D696" s="549" t="s">
        <v>161</v>
      </c>
      <c r="E696" s="550" t="s">
        <v>194</v>
      </c>
      <c r="F696" s="970"/>
      <c r="G696" s="214">
        <v>2024</v>
      </c>
      <c r="H696" s="176" t="s">
        <v>1948</v>
      </c>
      <c r="I696" s="176" t="s">
        <v>174</v>
      </c>
      <c r="J696" s="330" t="s">
        <v>196</v>
      </c>
      <c r="K696" s="176" t="s">
        <v>218</v>
      </c>
      <c r="L696" s="176" t="s">
        <v>167</v>
      </c>
      <c r="M696" s="327" t="s">
        <v>1469</v>
      </c>
      <c r="N696" s="55">
        <v>5.13</v>
      </c>
      <c r="O696" s="55">
        <f t="shared" si="383"/>
        <v>5.13</v>
      </c>
      <c r="P696" s="55">
        <f t="shared" si="383"/>
        <v>5.13</v>
      </c>
      <c r="Q696" s="55">
        <f t="shared" si="383"/>
        <v>5.13</v>
      </c>
      <c r="R696" s="244">
        <f>5.13+0.46</f>
        <v>5.59</v>
      </c>
      <c r="S696" s="55">
        <f t="shared" si="384"/>
        <v>5.59</v>
      </c>
      <c r="T696" s="55">
        <f t="shared" si="384"/>
        <v>5.59</v>
      </c>
      <c r="U696" s="55">
        <f t="shared" si="384"/>
        <v>5.59</v>
      </c>
      <c r="V696" s="55">
        <f t="shared" si="384"/>
        <v>5.59</v>
      </c>
      <c r="W696" s="55">
        <f t="shared" si="388"/>
        <v>5.59</v>
      </c>
      <c r="X696" s="55">
        <f t="shared" si="388"/>
        <v>5.59</v>
      </c>
      <c r="Y696" s="55">
        <f t="shared" si="388"/>
        <v>5.59</v>
      </c>
      <c r="Z696" s="147">
        <v>0.45</v>
      </c>
      <c r="AA696" s="147">
        <f t="shared" si="385"/>
        <v>0.45</v>
      </c>
      <c r="AB696" s="147">
        <f t="shared" si="385"/>
        <v>0.45</v>
      </c>
      <c r="AC696" s="147">
        <f t="shared" si="385"/>
        <v>0.45</v>
      </c>
      <c r="AD696" s="365">
        <v>0.46</v>
      </c>
      <c r="AE696" s="147">
        <f t="shared" si="386"/>
        <v>0.46</v>
      </c>
      <c r="AF696" s="147">
        <f t="shared" si="386"/>
        <v>0.46</v>
      </c>
      <c r="AG696" s="147">
        <f t="shared" si="386"/>
        <v>0.46</v>
      </c>
      <c r="AH696" s="147">
        <f t="shared" si="311"/>
        <v>0.46</v>
      </c>
      <c r="AI696" s="147">
        <f t="shared" si="311"/>
        <v>0.46</v>
      </c>
      <c r="AJ696" s="147">
        <f t="shared" si="311"/>
        <v>0.46</v>
      </c>
      <c r="AK696" s="147">
        <f t="shared" si="389"/>
        <v>0.46</v>
      </c>
      <c r="AL696" s="420">
        <v>2280</v>
      </c>
      <c r="AM696" s="431">
        <f t="shared" si="499"/>
        <v>1026</v>
      </c>
      <c r="AN696" s="385">
        <v>2952</v>
      </c>
      <c r="AO696" s="237">
        <f t="shared" si="449"/>
        <v>1328.4</v>
      </c>
      <c r="AP696" s="96">
        <v>1608</v>
      </c>
      <c r="AQ696" s="431">
        <f t="shared" si="312"/>
        <v>723.6</v>
      </c>
      <c r="AR696" s="420">
        <v>1164</v>
      </c>
      <c r="AS696" s="431">
        <f t="shared" si="313"/>
        <v>523.80000000000007</v>
      </c>
      <c r="AT696" s="385">
        <v>3084</v>
      </c>
      <c r="AU696" s="431">
        <f t="shared" si="314"/>
        <v>1418.64</v>
      </c>
      <c r="AV696" s="386">
        <v>0</v>
      </c>
      <c r="AW696" s="431">
        <f t="shared" si="315"/>
        <v>0</v>
      </c>
      <c r="AX696" s="386">
        <v>0</v>
      </c>
      <c r="AY696" s="431">
        <f t="shared" si="316"/>
        <v>0</v>
      </c>
      <c r="AZ696" s="386">
        <v>0</v>
      </c>
      <c r="BA696" s="431">
        <f t="shared" si="317"/>
        <v>0</v>
      </c>
      <c r="BB696" s="385">
        <v>0</v>
      </c>
      <c r="BC696" s="431">
        <f t="shared" si="318"/>
        <v>0</v>
      </c>
      <c r="BD696" s="386">
        <v>0</v>
      </c>
      <c r="BE696" s="431">
        <f t="shared" si="319"/>
        <v>0</v>
      </c>
      <c r="BF696" s="386">
        <v>0</v>
      </c>
      <c r="BG696" s="431">
        <f t="shared" si="320"/>
        <v>0</v>
      </c>
      <c r="BH696" s="385">
        <v>0</v>
      </c>
      <c r="BI696" s="445">
        <f t="shared" si="321"/>
        <v>0</v>
      </c>
      <c r="BJ696" s="77" t="s">
        <v>1950</v>
      </c>
      <c r="BK696" s="306"/>
      <c r="BL696" s="599"/>
      <c r="BM696" s="306" t="str">
        <f t="shared" si="387"/>
        <v>P10204-xx1</v>
      </c>
    </row>
    <row r="697" spans="1:65" ht="14.25" customHeight="1">
      <c r="A697" s="493" t="s">
        <v>1623</v>
      </c>
      <c r="B697" s="130" t="s">
        <v>1422</v>
      </c>
      <c r="C697" s="544" t="s">
        <v>87</v>
      </c>
      <c r="D697" s="549" t="s">
        <v>161</v>
      </c>
      <c r="E697" s="550" t="s">
        <v>194</v>
      </c>
      <c r="F697" s="970"/>
      <c r="G697" s="214">
        <v>2020</v>
      </c>
      <c r="H697" s="176" t="s">
        <v>1948</v>
      </c>
      <c r="I697" s="176" t="s">
        <v>174</v>
      </c>
      <c r="J697" s="330" t="s">
        <v>196</v>
      </c>
      <c r="K697" s="176" t="s">
        <v>218</v>
      </c>
      <c r="L697" s="176" t="s">
        <v>167</v>
      </c>
      <c r="M697" s="327" t="s">
        <v>1469</v>
      </c>
      <c r="N697" s="55">
        <v>5.36</v>
      </c>
      <c r="O697" s="55">
        <f t="shared" si="383"/>
        <v>5.36</v>
      </c>
      <c r="P697" s="55">
        <f t="shared" si="383"/>
        <v>5.36</v>
      </c>
      <c r="Q697" s="244">
        <f t="shared" si="383"/>
        <v>5.36</v>
      </c>
      <c r="R697" s="55">
        <v>5.86</v>
      </c>
      <c r="S697" s="55">
        <f t="shared" si="384"/>
        <v>5.86</v>
      </c>
      <c r="T697" s="55">
        <f t="shared" si="384"/>
        <v>5.86</v>
      </c>
      <c r="U697" s="55">
        <f t="shared" si="384"/>
        <v>5.86</v>
      </c>
      <c r="V697" s="55">
        <f t="shared" si="384"/>
        <v>5.86</v>
      </c>
      <c r="W697" s="55">
        <f t="shared" si="388"/>
        <v>5.86</v>
      </c>
      <c r="X697" s="55">
        <f t="shared" si="388"/>
        <v>5.86</v>
      </c>
      <c r="Y697" s="55">
        <f t="shared" si="388"/>
        <v>5.86</v>
      </c>
      <c r="Z697" s="147">
        <v>0.43</v>
      </c>
      <c r="AA697" s="147">
        <f t="shared" si="385"/>
        <v>0.43</v>
      </c>
      <c r="AB697" s="147">
        <f t="shared" si="385"/>
        <v>0.43</v>
      </c>
      <c r="AC697" s="147">
        <f t="shared" si="385"/>
        <v>0.43</v>
      </c>
      <c r="AD697" s="365">
        <v>0.48</v>
      </c>
      <c r="AE697" s="147">
        <f t="shared" si="386"/>
        <v>0.48</v>
      </c>
      <c r="AF697" s="147">
        <f t="shared" si="386"/>
        <v>0.48</v>
      </c>
      <c r="AG697" s="147">
        <f t="shared" si="386"/>
        <v>0.48</v>
      </c>
      <c r="AH697" s="147">
        <f t="shared" si="311"/>
        <v>0.48</v>
      </c>
      <c r="AI697" s="147">
        <f t="shared" si="311"/>
        <v>0.48</v>
      </c>
      <c r="AJ697" s="147">
        <f t="shared" si="311"/>
        <v>0.48</v>
      </c>
      <c r="AK697" s="147">
        <f t="shared" si="389"/>
        <v>0.48</v>
      </c>
      <c r="AL697" s="420">
        <v>0</v>
      </c>
      <c r="AM697" s="431">
        <f t="shared" si="499"/>
        <v>0</v>
      </c>
      <c r="AN697" s="385">
        <v>0</v>
      </c>
      <c r="AO697" s="237">
        <f t="shared" si="449"/>
        <v>0</v>
      </c>
      <c r="AP697" s="96">
        <v>0</v>
      </c>
      <c r="AQ697" s="431">
        <f t="shared" si="312"/>
        <v>0</v>
      </c>
      <c r="AR697" s="420">
        <v>0</v>
      </c>
      <c r="AS697" s="431">
        <f t="shared" si="313"/>
        <v>0</v>
      </c>
      <c r="AT697" s="385">
        <v>0</v>
      </c>
      <c r="AU697" s="431">
        <f t="shared" si="314"/>
        <v>0</v>
      </c>
      <c r="AV697" s="386">
        <v>0</v>
      </c>
      <c r="AW697" s="431">
        <f t="shared" si="315"/>
        <v>0</v>
      </c>
      <c r="AX697" s="386">
        <v>0</v>
      </c>
      <c r="AY697" s="431">
        <f t="shared" si="316"/>
        <v>0</v>
      </c>
      <c r="AZ697" s="386">
        <v>0</v>
      </c>
      <c r="BA697" s="431">
        <f t="shared" si="317"/>
        <v>0</v>
      </c>
      <c r="BB697" s="385">
        <v>0</v>
      </c>
      <c r="BC697" s="431">
        <f t="shared" si="318"/>
        <v>0</v>
      </c>
      <c r="BD697" s="386">
        <v>0</v>
      </c>
      <c r="BE697" s="431">
        <f t="shared" si="319"/>
        <v>0</v>
      </c>
      <c r="BF697" s="386">
        <v>0</v>
      </c>
      <c r="BG697" s="431">
        <f t="shared" si="320"/>
        <v>0</v>
      </c>
      <c r="BH697" s="385">
        <v>0</v>
      </c>
      <c r="BI697" s="445">
        <f t="shared" si="321"/>
        <v>0</v>
      </c>
      <c r="BJ697" s="77" t="s">
        <v>1951</v>
      </c>
      <c r="BK697" s="306"/>
      <c r="BL697" s="599"/>
      <c r="BM697" s="306" t="str">
        <f t="shared" si="387"/>
        <v>L96909-KD1</v>
      </c>
    </row>
    <row r="698" spans="1:65" ht="14.25" customHeight="1">
      <c r="A698" s="498" t="s">
        <v>1623</v>
      </c>
      <c r="B698" s="130" t="s">
        <v>1422</v>
      </c>
      <c r="C698" s="544" t="s">
        <v>87</v>
      </c>
      <c r="D698" s="549" t="s">
        <v>161</v>
      </c>
      <c r="E698" s="550" t="s">
        <v>194</v>
      </c>
      <c r="F698" s="970"/>
      <c r="G698" s="214">
        <v>2024</v>
      </c>
      <c r="H698" s="176" t="s">
        <v>1948</v>
      </c>
      <c r="I698" s="176" t="s">
        <v>174</v>
      </c>
      <c r="J698" s="330" t="s">
        <v>196</v>
      </c>
      <c r="K698" s="176" t="s">
        <v>218</v>
      </c>
      <c r="L698" s="176" t="s">
        <v>167</v>
      </c>
      <c r="M698" s="327" t="s">
        <v>1469</v>
      </c>
      <c r="N698" s="55">
        <v>5.53</v>
      </c>
      <c r="O698" s="55">
        <f t="shared" si="383"/>
        <v>5.53</v>
      </c>
      <c r="P698" s="55">
        <f t="shared" si="383"/>
        <v>5.53</v>
      </c>
      <c r="Q698" s="55">
        <f t="shared" si="383"/>
        <v>5.53</v>
      </c>
      <c r="R698" s="244">
        <f>5.53+0.46</f>
        <v>5.99</v>
      </c>
      <c r="S698" s="55">
        <f t="shared" si="384"/>
        <v>5.99</v>
      </c>
      <c r="T698" s="55">
        <f t="shared" si="384"/>
        <v>5.99</v>
      </c>
      <c r="U698" s="55">
        <f t="shared" si="384"/>
        <v>5.99</v>
      </c>
      <c r="V698" s="55">
        <f t="shared" si="384"/>
        <v>5.99</v>
      </c>
      <c r="W698" s="55">
        <f t="shared" si="388"/>
        <v>5.99</v>
      </c>
      <c r="X698" s="55">
        <f t="shared" si="388"/>
        <v>5.99</v>
      </c>
      <c r="Y698" s="55">
        <f t="shared" si="388"/>
        <v>5.99</v>
      </c>
      <c r="Z698" s="147">
        <v>0.46</v>
      </c>
      <c r="AA698" s="147">
        <f t="shared" si="385"/>
        <v>0.46</v>
      </c>
      <c r="AB698" s="147">
        <f t="shared" si="385"/>
        <v>0.46</v>
      </c>
      <c r="AC698" s="147">
        <f t="shared" si="385"/>
        <v>0.46</v>
      </c>
      <c r="AD698" s="365">
        <v>0.47</v>
      </c>
      <c r="AE698" s="147">
        <f t="shared" si="386"/>
        <v>0.47</v>
      </c>
      <c r="AF698" s="147">
        <f t="shared" si="386"/>
        <v>0.47</v>
      </c>
      <c r="AG698" s="147">
        <f t="shared" si="386"/>
        <v>0.47</v>
      </c>
      <c r="AH698" s="147">
        <f t="shared" si="311"/>
        <v>0.47</v>
      </c>
      <c r="AI698" s="147">
        <f t="shared" si="311"/>
        <v>0.47</v>
      </c>
      <c r="AJ698" s="147">
        <f t="shared" si="311"/>
        <v>0.47</v>
      </c>
      <c r="AK698" s="147">
        <f t="shared" si="389"/>
        <v>0.47</v>
      </c>
      <c r="AL698" s="420">
        <v>0</v>
      </c>
      <c r="AM698" s="431">
        <f t="shared" si="499"/>
        <v>0</v>
      </c>
      <c r="AN698" s="385">
        <v>0</v>
      </c>
      <c r="AO698" s="237">
        <f t="shared" si="449"/>
        <v>0</v>
      </c>
      <c r="AP698" s="96">
        <v>0</v>
      </c>
      <c r="AQ698" s="431">
        <f t="shared" si="312"/>
        <v>0</v>
      </c>
      <c r="AR698" s="420">
        <v>0</v>
      </c>
      <c r="AS698" s="431">
        <f t="shared" si="313"/>
        <v>0</v>
      </c>
      <c r="AT698" s="385">
        <v>0</v>
      </c>
      <c r="AU698" s="431">
        <f t="shared" si="314"/>
        <v>0</v>
      </c>
      <c r="AV698" s="386">
        <v>0</v>
      </c>
      <c r="AW698" s="431">
        <f t="shared" si="315"/>
        <v>0</v>
      </c>
      <c r="AX698" s="386">
        <v>0</v>
      </c>
      <c r="AY698" s="431">
        <f t="shared" si="316"/>
        <v>0</v>
      </c>
      <c r="AZ698" s="386">
        <v>0</v>
      </c>
      <c r="BA698" s="431">
        <f t="shared" si="317"/>
        <v>0</v>
      </c>
      <c r="BB698" s="385">
        <v>0</v>
      </c>
      <c r="BC698" s="431">
        <f t="shared" si="318"/>
        <v>0</v>
      </c>
      <c r="BD698" s="386">
        <v>0</v>
      </c>
      <c r="BE698" s="431">
        <f t="shared" si="319"/>
        <v>0</v>
      </c>
      <c r="BF698" s="386">
        <v>0</v>
      </c>
      <c r="BG698" s="431">
        <f t="shared" si="320"/>
        <v>0</v>
      </c>
      <c r="BH698" s="385">
        <v>0</v>
      </c>
      <c r="BI698" s="445">
        <f t="shared" si="321"/>
        <v>0</v>
      </c>
      <c r="BJ698" s="77" t="s">
        <v>1952</v>
      </c>
      <c r="BK698" s="306"/>
      <c r="BL698" s="599"/>
      <c r="BM698" s="306" t="str">
        <f t="shared" si="387"/>
        <v>P10204-KD1</v>
      </c>
    </row>
    <row r="699" spans="1:65" ht="14.25" customHeight="1">
      <c r="A699" s="493" t="s">
        <v>1623</v>
      </c>
      <c r="B699" s="130" t="s">
        <v>1422</v>
      </c>
      <c r="C699" s="544" t="s">
        <v>87</v>
      </c>
      <c r="D699" s="549" t="s">
        <v>161</v>
      </c>
      <c r="E699" s="550" t="s">
        <v>194</v>
      </c>
      <c r="F699" s="970"/>
      <c r="G699" s="214">
        <v>2020</v>
      </c>
      <c r="H699" s="176" t="s">
        <v>1948</v>
      </c>
      <c r="I699" s="176" t="s">
        <v>174</v>
      </c>
      <c r="J699" s="330" t="s">
        <v>196</v>
      </c>
      <c r="K699" s="176" t="s">
        <v>218</v>
      </c>
      <c r="L699" s="176" t="s">
        <v>167</v>
      </c>
      <c r="M699" s="327" t="s">
        <v>1474</v>
      </c>
      <c r="N699" s="55">
        <v>4.88</v>
      </c>
      <c r="O699" s="55">
        <f t="shared" si="383"/>
        <v>4.88</v>
      </c>
      <c r="P699" s="55">
        <f t="shared" si="383"/>
        <v>4.88</v>
      </c>
      <c r="Q699" s="244">
        <f t="shared" si="383"/>
        <v>4.88</v>
      </c>
      <c r="R699" s="55">
        <v>5.38</v>
      </c>
      <c r="S699" s="55">
        <f t="shared" si="384"/>
        <v>5.38</v>
      </c>
      <c r="T699" s="55">
        <f t="shared" si="384"/>
        <v>5.38</v>
      </c>
      <c r="U699" s="55">
        <f t="shared" si="384"/>
        <v>5.38</v>
      </c>
      <c r="V699" s="55">
        <f t="shared" si="384"/>
        <v>5.38</v>
      </c>
      <c r="W699" s="55">
        <f t="shared" si="388"/>
        <v>5.38</v>
      </c>
      <c r="X699" s="55">
        <f t="shared" si="388"/>
        <v>5.38</v>
      </c>
      <c r="Y699" s="55">
        <f t="shared" si="388"/>
        <v>5.38</v>
      </c>
      <c r="Z699" s="147">
        <v>0.43</v>
      </c>
      <c r="AA699" s="147">
        <f t="shared" si="385"/>
        <v>0.43</v>
      </c>
      <c r="AB699" s="147">
        <f t="shared" si="385"/>
        <v>0.43</v>
      </c>
      <c r="AC699" s="147">
        <f t="shared" si="385"/>
        <v>0.43</v>
      </c>
      <c r="AD699" s="365">
        <v>0.48</v>
      </c>
      <c r="AE699" s="147">
        <f t="shared" si="386"/>
        <v>0.48</v>
      </c>
      <c r="AF699" s="147">
        <f t="shared" si="386"/>
        <v>0.48</v>
      </c>
      <c r="AG699" s="147">
        <f t="shared" si="386"/>
        <v>0.48</v>
      </c>
      <c r="AH699" s="147">
        <f t="shared" si="311"/>
        <v>0.48</v>
      </c>
      <c r="AI699" s="147">
        <f t="shared" si="311"/>
        <v>0.48</v>
      </c>
      <c r="AJ699" s="147">
        <f t="shared" si="311"/>
        <v>0.48</v>
      </c>
      <c r="AK699" s="147">
        <f t="shared" si="389"/>
        <v>0.48</v>
      </c>
      <c r="AL699" s="420">
        <v>708</v>
      </c>
      <c r="AM699" s="431">
        <f t="shared" si="499"/>
        <v>304.44</v>
      </c>
      <c r="AN699" s="385">
        <v>1596</v>
      </c>
      <c r="AO699" s="237">
        <f t="shared" si="449"/>
        <v>686.28</v>
      </c>
      <c r="AP699" s="96">
        <v>552</v>
      </c>
      <c r="AQ699" s="431">
        <f t="shared" si="312"/>
        <v>237.35999999999999</v>
      </c>
      <c r="AR699" s="420">
        <v>812</v>
      </c>
      <c r="AS699" s="431">
        <f t="shared" si="313"/>
        <v>349.15999999999997</v>
      </c>
      <c r="AT699" s="385">
        <v>720</v>
      </c>
      <c r="AU699" s="431">
        <f t="shared" si="314"/>
        <v>345.59999999999997</v>
      </c>
      <c r="AV699" s="386">
        <v>0</v>
      </c>
      <c r="AW699" s="431">
        <f t="shared" si="315"/>
        <v>0</v>
      </c>
      <c r="AX699" s="386">
        <v>0</v>
      </c>
      <c r="AY699" s="431">
        <f t="shared" si="316"/>
        <v>0</v>
      </c>
      <c r="AZ699" s="386">
        <v>0</v>
      </c>
      <c r="BA699" s="431">
        <f t="shared" si="317"/>
        <v>0</v>
      </c>
      <c r="BB699" s="385">
        <v>0</v>
      </c>
      <c r="BC699" s="431">
        <f t="shared" si="318"/>
        <v>0</v>
      </c>
      <c r="BD699" s="386">
        <v>0</v>
      </c>
      <c r="BE699" s="431">
        <f t="shared" si="319"/>
        <v>0</v>
      </c>
      <c r="BF699" s="386">
        <v>0</v>
      </c>
      <c r="BG699" s="431">
        <f t="shared" si="320"/>
        <v>0</v>
      </c>
      <c r="BH699" s="385">
        <v>0</v>
      </c>
      <c r="BI699" s="445">
        <f t="shared" si="321"/>
        <v>0</v>
      </c>
      <c r="BJ699" s="77" t="s">
        <v>1949</v>
      </c>
      <c r="BK699" s="306"/>
      <c r="BL699" s="599"/>
      <c r="BM699" s="306" t="str">
        <f t="shared" si="387"/>
        <v>L96909-xx1</v>
      </c>
    </row>
    <row r="700" spans="1:65" ht="14.25" customHeight="1">
      <c r="A700" s="498" t="s">
        <v>1623</v>
      </c>
      <c r="B700" s="130" t="s">
        <v>1422</v>
      </c>
      <c r="C700" s="544" t="s">
        <v>87</v>
      </c>
      <c r="D700" s="549" t="s">
        <v>161</v>
      </c>
      <c r="E700" s="550" t="s">
        <v>194</v>
      </c>
      <c r="F700" s="970"/>
      <c r="G700" s="214">
        <v>2024</v>
      </c>
      <c r="H700" s="176" t="s">
        <v>1948</v>
      </c>
      <c r="I700" s="176" t="s">
        <v>174</v>
      </c>
      <c r="J700" s="330" t="s">
        <v>196</v>
      </c>
      <c r="K700" s="176" t="s">
        <v>218</v>
      </c>
      <c r="L700" s="176" t="s">
        <v>167</v>
      </c>
      <c r="M700" s="327" t="s">
        <v>1474</v>
      </c>
      <c r="N700" s="55">
        <v>5.05</v>
      </c>
      <c r="O700" s="55">
        <f t="shared" si="383"/>
        <v>5.05</v>
      </c>
      <c r="P700" s="55">
        <f t="shared" si="383"/>
        <v>5.05</v>
      </c>
      <c r="Q700" s="55">
        <f t="shared" si="383"/>
        <v>5.05</v>
      </c>
      <c r="R700" s="244">
        <f>5.05+0.46</f>
        <v>5.51</v>
      </c>
      <c r="S700" s="55">
        <f t="shared" si="384"/>
        <v>5.51</v>
      </c>
      <c r="T700" s="55">
        <f t="shared" si="384"/>
        <v>5.51</v>
      </c>
      <c r="U700" s="55">
        <f t="shared" si="384"/>
        <v>5.51</v>
      </c>
      <c r="V700" s="55">
        <f t="shared" si="384"/>
        <v>5.51</v>
      </c>
      <c r="W700" s="55">
        <f t="shared" si="388"/>
        <v>5.51</v>
      </c>
      <c r="X700" s="55">
        <f t="shared" si="388"/>
        <v>5.51</v>
      </c>
      <c r="Y700" s="55">
        <f t="shared" si="388"/>
        <v>5.51</v>
      </c>
      <c r="Z700" s="147">
        <v>0.45</v>
      </c>
      <c r="AA700" s="147">
        <f t="shared" si="385"/>
        <v>0.45</v>
      </c>
      <c r="AB700" s="147">
        <f t="shared" si="385"/>
        <v>0.45</v>
      </c>
      <c r="AC700" s="147">
        <f t="shared" si="385"/>
        <v>0.45</v>
      </c>
      <c r="AD700" s="365">
        <v>0.46</v>
      </c>
      <c r="AE700" s="147">
        <f t="shared" si="386"/>
        <v>0.46</v>
      </c>
      <c r="AF700" s="147">
        <f t="shared" si="386"/>
        <v>0.46</v>
      </c>
      <c r="AG700" s="147">
        <f t="shared" si="386"/>
        <v>0.46</v>
      </c>
      <c r="AH700" s="147">
        <f t="shared" si="311"/>
        <v>0.46</v>
      </c>
      <c r="AI700" s="147">
        <f t="shared" si="311"/>
        <v>0.46</v>
      </c>
      <c r="AJ700" s="147">
        <f t="shared" si="311"/>
        <v>0.46</v>
      </c>
      <c r="AK700" s="147">
        <f t="shared" si="389"/>
        <v>0.46</v>
      </c>
      <c r="AL700" s="420">
        <v>5124</v>
      </c>
      <c r="AM700" s="431">
        <f t="shared" si="499"/>
        <v>2305.8000000000002</v>
      </c>
      <c r="AN700" s="385">
        <v>3132</v>
      </c>
      <c r="AO700" s="237">
        <f t="shared" si="449"/>
        <v>1409.4</v>
      </c>
      <c r="AP700" s="96">
        <v>2124</v>
      </c>
      <c r="AQ700" s="431">
        <f t="shared" si="312"/>
        <v>955.80000000000007</v>
      </c>
      <c r="AR700" s="420">
        <v>3144</v>
      </c>
      <c r="AS700" s="431">
        <f t="shared" si="313"/>
        <v>1414.8</v>
      </c>
      <c r="AT700" s="385">
        <v>4032</v>
      </c>
      <c r="AU700" s="431">
        <f t="shared" si="314"/>
        <v>1854.72</v>
      </c>
      <c r="AV700" s="386">
        <v>0</v>
      </c>
      <c r="AW700" s="431">
        <f t="shared" si="315"/>
        <v>0</v>
      </c>
      <c r="AX700" s="386">
        <v>0</v>
      </c>
      <c r="AY700" s="431">
        <f t="shared" si="316"/>
        <v>0</v>
      </c>
      <c r="AZ700" s="386">
        <v>0</v>
      </c>
      <c r="BA700" s="431">
        <f t="shared" si="317"/>
        <v>0</v>
      </c>
      <c r="BB700" s="385">
        <v>0</v>
      </c>
      <c r="BC700" s="431">
        <f t="shared" si="318"/>
        <v>0</v>
      </c>
      <c r="BD700" s="386">
        <v>0</v>
      </c>
      <c r="BE700" s="431">
        <f t="shared" si="319"/>
        <v>0</v>
      </c>
      <c r="BF700" s="386">
        <v>0</v>
      </c>
      <c r="BG700" s="431">
        <f t="shared" si="320"/>
        <v>0</v>
      </c>
      <c r="BH700" s="385">
        <v>0</v>
      </c>
      <c r="BI700" s="445">
        <f t="shared" si="321"/>
        <v>0</v>
      </c>
      <c r="BJ700" s="77" t="s">
        <v>1950</v>
      </c>
      <c r="BK700" s="306"/>
      <c r="BL700" s="599"/>
      <c r="BM700" s="306" t="str">
        <f t="shared" si="387"/>
        <v>P10204-xx1</v>
      </c>
    </row>
    <row r="701" spans="1:65" ht="14.25" customHeight="1">
      <c r="A701" s="493" t="s">
        <v>1623</v>
      </c>
      <c r="B701" s="130" t="s">
        <v>1422</v>
      </c>
      <c r="C701" s="544" t="s">
        <v>87</v>
      </c>
      <c r="D701" s="549" t="s">
        <v>161</v>
      </c>
      <c r="E701" s="550" t="s">
        <v>194</v>
      </c>
      <c r="F701" s="970"/>
      <c r="G701" s="214">
        <v>2020</v>
      </c>
      <c r="H701" s="176" t="s">
        <v>1948</v>
      </c>
      <c r="I701" s="176" t="s">
        <v>174</v>
      </c>
      <c r="J701" s="330" t="s">
        <v>196</v>
      </c>
      <c r="K701" s="176" t="s">
        <v>218</v>
      </c>
      <c r="L701" s="176" t="s">
        <v>167</v>
      </c>
      <c r="M701" s="327" t="s">
        <v>1474</v>
      </c>
      <c r="N701" s="55">
        <v>5.28</v>
      </c>
      <c r="O701" s="55">
        <f t="shared" si="383"/>
        <v>5.28</v>
      </c>
      <c r="P701" s="55">
        <f t="shared" si="383"/>
        <v>5.28</v>
      </c>
      <c r="Q701" s="244">
        <f t="shared" si="383"/>
        <v>5.28</v>
      </c>
      <c r="R701" s="55">
        <v>5.78</v>
      </c>
      <c r="S701" s="55">
        <f t="shared" si="384"/>
        <v>5.78</v>
      </c>
      <c r="T701" s="55">
        <f t="shared" si="384"/>
        <v>5.78</v>
      </c>
      <c r="U701" s="55">
        <f t="shared" si="384"/>
        <v>5.78</v>
      </c>
      <c r="V701" s="55">
        <f t="shared" si="384"/>
        <v>5.78</v>
      </c>
      <c r="W701" s="55">
        <f t="shared" si="388"/>
        <v>5.78</v>
      </c>
      <c r="X701" s="55">
        <f t="shared" si="388"/>
        <v>5.78</v>
      </c>
      <c r="Y701" s="55">
        <f t="shared" si="388"/>
        <v>5.78</v>
      </c>
      <c r="Z701" s="147">
        <v>0.43</v>
      </c>
      <c r="AA701" s="147">
        <f t="shared" si="385"/>
        <v>0.43</v>
      </c>
      <c r="AB701" s="147">
        <f t="shared" si="385"/>
        <v>0.43</v>
      </c>
      <c r="AC701" s="147">
        <f t="shared" si="385"/>
        <v>0.43</v>
      </c>
      <c r="AD701" s="365">
        <v>0.48</v>
      </c>
      <c r="AE701" s="147">
        <f t="shared" si="385"/>
        <v>0.48</v>
      </c>
      <c r="AF701" s="147">
        <f t="shared" si="385"/>
        <v>0.48</v>
      </c>
      <c r="AG701" s="147">
        <f t="shared" si="385"/>
        <v>0.48</v>
      </c>
      <c r="AH701" s="147">
        <f t="shared" si="385"/>
        <v>0.48</v>
      </c>
      <c r="AI701" s="147">
        <f t="shared" si="385"/>
        <v>0.48</v>
      </c>
      <c r="AJ701" s="147">
        <f t="shared" si="385"/>
        <v>0.48</v>
      </c>
      <c r="AK701" s="147">
        <f t="shared" si="389"/>
        <v>0.48</v>
      </c>
      <c r="AL701" s="420">
        <v>0</v>
      </c>
      <c r="AM701" s="431">
        <f t="shared" si="499"/>
        <v>0</v>
      </c>
      <c r="AN701" s="385">
        <v>0</v>
      </c>
      <c r="AO701" s="237">
        <f t="shared" si="449"/>
        <v>0</v>
      </c>
      <c r="AP701" s="96">
        <v>0</v>
      </c>
      <c r="AQ701" s="431">
        <f t="shared" ref="AQ701:AQ762" si="500">AP701*AB701</f>
        <v>0</v>
      </c>
      <c r="AR701" s="420">
        <v>0</v>
      </c>
      <c r="AS701" s="431">
        <f t="shared" ref="AS701:AS762" si="501">AR701*AC701</f>
        <v>0</v>
      </c>
      <c r="AT701" s="385">
        <v>0</v>
      </c>
      <c r="AU701" s="431">
        <f t="shared" ref="AU701:AU762" si="502">AT701*AD701</f>
        <v>0</v>
      </c>
      <c r="AV701" s="386">
        <v>0</v>
      </c>
      <c r="AW701" s="431">
        <f t="shared" ref="AW701:AW762" si="503">AV701*AE701</f>
        <v>0</v>
      </c>
      <c r="AX701" s="386">
        <v>0</v>
      </c>
      <c r="AY701" s="431">
        <f t="shared" ref="AY701:AY762" si="504">AX701*AF701</f>
        <v>0</v>
      </c>
      <c r="AZ701" s="386">
        <v>0</v>
      </c>
      <c r="BA701" s="431">
        <f t="shared" ref="BA701:BA762" si="505">AZ701*AG701</f>
        <v>0</v>
      </c>
      <c r="BB701" s="385">
        <v>0</v>
      </c>
      <c r="BC701" s="431">
        <f t="shared" ref="BC701:BC762" si="506">BB701*AH701</f>
        <v>0</v>
      </c>
      <c r="BD701" s="386">
        <v>0</v>
      </c>
      <c r="BE701" s="431">
        <f t="shared" ref="BE701:BE762" si="507">BD701*AI701</f>
        <v>0</v>
      </c>
      <c r="BF701" s="386">
        <v>0</v>
      </c>
      <c r="BG701" s="431">
        <f t="shared" ref="BG701:BG762" si="508">BF701*AJ701</f>
        <v>0</v>
      </c>
      <c r="BH701" s="385">
        <v>0</v>
      </c>
      <c r="BI701" s="445">
        <f t="shared" ref="BI701:BI762" si="509">BH701*AK701</f>
        <v>0</v>
      </c>
      <c r="BJ701" s="77" t="s">
        <v>1951</v>
      </c>
      <c r="BK701" s="306"/>
      <c r="BL701" s="599"/>
      <c r="BM701" s="306" t="str">
        <f t="shared" si="387"/>
        <v>L96909-KD1</v>
      </c>
    </row>
    <row r="702" spans="1:65" ht="14.25" customHeight="1">
      <c r="A702" s="498" t="s">
        <v>1623</v>
      </c>
      <c r="B702" s="130" t="s">
        <v>1422</v>
      </c>
      <c r="C702" s="544" t="s">
        <v>87</v>
      </c>
      <c r="D702" s="549" t="s">
        <v>161</v>
      </c>
      <c r="E702" s="550" t="s">
        <v>194</v>
      </c>
      <c r="F702" s="970"/>
      <c r="G702" s="214">
        <v>2024</v>
      </c>
      <c r="H702" s="176" t="s">
        <v>1948</v>
      </c>
      <c r="I702" s="176" t="s">
        <v>174</v>
      </c>
      <c r="J702" s="330" t="s">
        <v>196</v>
      </c>
      <c r="K702" s="176" t="s">
        <v>218</v>
      </c>
      <c r="L702" s="176" t="s">
        <v>167</v>
      </c>
      <c r="M702" s="327" t="s">
        <v>1474</v>
      </c>
      <c r="N702" s="55">
        <v>5.45</v>
      </c>
      <c r="O702" s="55">
        <f t="shared" ref="O702:U763" si="510">N702</f>
        <v>5.45</v>
      </c>
      <c r="P702" s="55">
        <f t="shared" si="510"/>
        <v>5.45</v>
      </c>
      <c r="Q702" s="55">
        <f t="shared" si="510"/>
        <v>5.45</v>
      </c>
      <c r="R702" s="244">
        <f>5.45+0.46</f>
        <v>5.91</v>
      </c>
      <c r="S702" s="55">
        <f t="shared" ref="S702:V762" si="511">R702</f>
        <v>5.91</v>
      </c>
      <c r="T702" s="55">
        <f t="shared" si="511"/>
        <v>5.91</v>
      </c>
      <c r="U702" s="55">
        <f t="shared" si="511"/>
        <v>5.91</v>
      </c>
      <c r="V702" s="55">
        <f t="shared" si="511"/>
        <v>5.91</v>
      </c>
      <c r="W702" s="55">
        <f t="shared" si="388"/>
        <v>5.91</v>
      </c>
      <c r="X702" s="55">
        <f t="shared" si="388"/>
        <v>5.91</v>
      </c>
      <c r="Y702" s="55">
        <f t="shared" si="388"/>
        <v>5.91</v>
      </c>
      <c r="Z702" s="147">
        <v>0.46</v>
      </c>
      <c r="AA702" s="147">
        <f t="shared" ref="AA702:AD763" si="512">Z702</f>
        <v>0.46</v>
      </c>
      <c r="AB702" s="147">
        <f t="shared" si="512"/>
        <v>0.46</v>
      </c>
      <c r="AC702" s="147">
        <f t="shared" si="512"/>
        <v>0.46</v>
      </c>
      <c r="AD702" s="365">
        <v>0.47</v>
      </c>
      <c r="AE702" s="147">
        <f t="shared" ref="AE702:AH763" si="513">AD702</f>
        <v>0.47</v>
      </c>
      <c r="AF702" s="147">
        <f t="shared" si="513"/>
        <v>0.47</v>
      </c>
      <c r="AG702" s="147">
        <f t="shared" si="513"/>
        <v>0.47</v>
      </c>
      <c r="AH702" s="147">
        <f t="shared" si="513"/>
        <v>0.47</v>
      </c>
      <c r="AI702" s="147">
        <f t="shared" ref="AI702:AK763" si="514">AH702</f>
        <v>0.47</v>
      </c>
      <c r="AJ702" s="147">
        <f t="shared" si="514"/>
        <v>0.47</v>
      </c>
      <c r="AK702" s="147">
        <f t="shared" si="389"/>
        <v>0.47</v>
      </c>
      <c r="AL702" s="420">
        <v>0</v>
      </c>
      <c r="AM702" s="431">
        <f t="shared" si="499"/>
        <v>0</v>
      </c>
      <c r="AN702" s="385">
        <v>0</v>
      </c>
      <c r="AO702" s="237">
        <f t="shared" si="449"/>
        <v>0</v>
      </c>
      <c r="AP702" s="96">
        <v>0</v>
      </c>
      <c r="AQ702" s="431">
        <f t="shared" si="500"/>
        <v>0</v>
      </c>
      <c r="AR702" s="420">
        <v>0</v>
      </c>
      <c r="AS702" s="431">
        <f t="shared" si="501"/>
        <v>0</v>
      </c>
      <c r="AT702" s="385">
        <v>0</v>
      </c>
      <c r="AU702" s="431">
        <f t="shared" si="502"/>
        <v>0</v>
      </c>
      <c r="AV702" s="386">
        <v>0</v>
      </c>
      <c r="AW702" s="431">
        <f t="shared" si="503"/>
        <v>0</v>
      </c>
      <c r="AX702" s="386">
        <v>0</v>
      </c>
      <c r="AY702" s="431">
        <f t="shared" si="504"/>
        <v>0</v>
      </c>
      <c r="AZ702" s="386">
        <v>0</v>
      </c>
      <c r="BA702" s="431">
        <f t="shared" si="505"/>
        <v>0</v>
      </c>
      <c r="BB702" s="385">
        <v>0</v>
      </c>
      <c r="BC702" s="431">
        <f t="shared" si="506"/>
        <v>0</v>
      </c>
      <c r="BD702" s="386">
        <v>0</v>
      </c>
      <c r="BE702" s="431">
        <f t="shared" si="507"/>
        <v>0</v>
      </c>
      <c r="BF702" s="386">
        <v>0</v>
      </c>
      <c r="BG702" s="431">
        <f t="shared" si="508"/>
        <v>0</v>
      </c>
      <c r="BH702" s="385">
        <v>0</v>
      </c>
      <c r="BI702" s="445">
        <f t="shared" si="509"/>
        <v>0</v>
      </c>
      <c r="BJ702" s="77" t="s">
        <v>1952</v>
      </c>
      <c r="BK702" s="306"/>
      <c r="BL702" s="599"/>
      <c r="BM702" s="306" t="str">
        <f t="shared" ref="BM702:BM763" si="515">BJ702</f>
        <v>P10204-KD1</v>
      </c>
    </row>
    <row r="703" spans="1:65" ht="14.25" customHeight="1">
      <c r="A703" s="493" t="s">
        <v>1623</v>
      </c>
      <c r="B703" s="130" t="s">
        <v>1422</v>
      </c>
      <c r="C703" s="544" t="s">
        <v>87</v>
      </c>
      <c r="D703" s="549" t="s">
        <v>161</v>
      </c>
      <c r="E703" s="550" t="s">
        <v>194</v>
      </c>
      <c r="F703" s="970"/>
      <c r="G703" s="214">
        <v>2020</v>
      </c>
      <c r="H703" s="176" t="s">
        <v>1948</v>
      </c>
      <c r="I703" s="176" t="s">
        <v>174</v>
      </c>
      <c r="J703" s="330" t="s">
        <v>196</v>
      </c>
      <c r="K703" s="176" t="s">
        <v>218</v>
      </c>
      <c r="L703" s="176" t="s">
        <v>167</v>
      </c>
      <c r="M703" s="327" t="s">
        <v>870</v>
      </c>
      <c r="N703" s="55">
        <v>4.88</v>
      </c>
      <c r="O703" s="55">
        <f t="shared" si="510"/>
        <v>4.88</v>
      </c>
      <c r="P703" s="55">
        <f t="shared" si="510"/>
        <v>4.88</v>
      </c>
      <c r="Q703" s="244">
        <f t="shared" si="510"/>
        <v>4.88</v>
      </c>
      <c r="R703" s="55">
        <v>5.38</v>
      </c>
      <c r="S703" s="55">
        <f t="shared" si="511"/>
        <v>5.38</v>
      </c>
      <c r="T703" s="55">
        <f t="shared" si="511"/>
        <v>5.38</v>
      </c>
      <c r="U703" s="55">
        <f t="shared" si="511"/>
        <v>5.38</v>
      </c>
      <c r="V703" s="55">
        <f t="shared" si="511"/>
        <v>5.38</v>
      </c>
      <c r="W703" s="55">
        <f t="shared" ref="W703:Y764" si="516">V703</f>
        <v>5.38</v>
      </c>
      <c r="X703" s="55">
        <f t="shared" si="516"/>
        <v>5.38</v>
      </c>
      <c r="Y703" s="55">
        <f t="shared" si="516"/>
        <v>5.38</v>
      </c>
      <c r="Z703" s="147">
        <v>0.43</v>
      </c>
      <c r="AA703" s="147">
        <f t="shared" si="512"/>
        <v>0.43</v>
      </c>
      <c r="AB703" s="147">
        <f t="shared" si="512"/>
        <v>0.43</v>
      </c>
      <c r="AC703" s="147">
        <f t="shared" si="512"/>
        <v>0.43</v>
      </c>
      <c r="AD703" s="365">
        <v>0.48</v>
      </c>
      <c r="AE703" s="147">
        <f t="shared" si="513"/>
        <v>0.48</v>
      </c>
      <c r="AF703" s="147">
        <f t="shared" si="513"/>
        <v>0.48</v>
      </c>
      <c r="AG703" s="147">
        <f t="shared" si="513"/>
        <v>0.48</v>
      </c>
      <c r="AH703" s="147">
        <f t="shared" si="513"/>
        <v>0.48</v>
      </c>
      <c r="AI703" s="147">
        <f t="shared" si="514"/>
        <v>0.48</v>
      </c>
      <c r="AJ703" s="147">
        <f t="shared" si="514"/>
        <v>0.48</v>
      </c>
      <c r="AK703" s="147">
        <f t="shared" si="389"/>
        <v>0.48</v>
      </c>
      <c r="AL703" s="420">
        <v>11064</v>
      </c>
      <c r="AM703" s="431">
        <f t="shared" si="499"/>
        <v>4757.5199999999995</v>
      </c>
      <c r="AN703" s="385">
        <v>10104</v>
      </c>
      <c r="AO703" s="237">
        <f t="shared" si="449"/>
        <v>4344.72</v>
      </c>
      <c r="AP703" s="96">
        <v>3936</v>
      </c>
      <c r="AQ703" s="431">
        <f t="shared" si="500"/>
        <v>1692.48</v>
      </c>
      <c r="AR703" s="420">
        <v>5592</v>
      </c>
      <c r="AS703" s="431">
        <f t="shared" si="501"/>
        <v>2404.56</v>
      </c>
      <c r="AT703" s="385">
        <v>15336</v>
      </c>
      <c r="AU703" s="431">
        <f t="shared" si="502"/>
        <v>7361.28</v>
      </c>
      <c r="AV703" s="386">
        <v>0</v>
      </c>
      <c r="AW703" s="431">
        <f t="shared" si="503"/>
        <v>0</v>
      </c>
      <c r="AX703" s="386">
        <v>0</v>
      </c>
      <c r="AY703" s="431">
        <f t="shared" si="504"/>
        <v>0</v>
      </c>
      <c r="AZ703" s="386">
        <v>0</v>
      </c>
      <c r="BA703" s="431">
        <f t="shared" si="505"/>
        <v>0</v>
      </c>
      <c r="BB703" s="385">
        <v>0</v>
      </c>
      <c r="BC703" s="431">
        <f t="shared" si="506"/>
        <v>0</v>
      </c>
      <c r="BD703" s="386">
        <v>0</v>
      </c>
      <c r="BE703" s="431">
        <f t="shared" si="507"/>
        <v>0</v>
      </c>
      <c r="BF703" s="386">
        <v>0</v>
      </c>
      <c r="BG703" s="431">
        <f t="shared" si="508"/>
        <v>0</v>
      </c>
      <c r="BH703" s="385">
        <v>0</v>
      </c>
      <c r="BI703" s="445">
        <f t="shared" si="509"/>
        <v>0</v>
      </c>
      <c r="BJ703" s="77" t="s">
        <v>1949</v>
      </c>
      <c r="BK703" s="306"/>
      <c r="BL703" s="599"/>
      <c r="BM703" s="306" t="str">
        <f t="shared" si="515"/>
        <v>L96909-xx1</v>
      </c>
    </row>
    <row r="704" spans="1:65" ht="14.25" customHeight="1">
      <c r="A704" s="498" t="s">
        <v>1623</v>
      </c>
      <c r="B704" s="130" t="s">
        <v>1422</v>
      </c>
      <c r="C704" s="544" t="s">
        <v>87</v>
      </c>
      <c r="D704" s="549" t="s">
        <v>161</v>
      </c>
      <c r="E704" s="550" t="s">
        <v>194</v>
      </c>
      <c r="F704" s="970"/>
      <c r="G704" s="214">
        <v>2024</v>
      </c>
      <c r="H704" s="176" t="s">
        <v>1948</v>
      </c>
      <c r="I704" s="176" t="s">
        <v>174</v>
      </c>
      <c r="J704" s="330" t="s">
        <v>196</v>
      </c>
      <c r="K704" s="176" t="s">
        <v>218</v>
      </c>
      <c r="L704" s="176" t="s">
        <v>167</v>
      </c>
      <c r="M704" s="327" t="s">
        <v>870</v>
      </c>
      <c r="N704" s="55">
        <v>5.05</v>
      </c>
      <c r="O704" s="55">
        <f t="shared" si="510"/>
        <v>5.05</v>
      </c>
      <c r="P704" s="55">
        <f t="shared" si="510"/>
        <v>5.05</v>
      </c>
      <c r="Q704" s="55">
        <f t="shared" si="510"/>
        <v>5.05</v>
      </c>
      <c r="R704" s="244">
        <f>5.05+0.46</f>
        <v>5.51</v>
      </c>
      <c r="S704" s="55">
        <f t="shared" si="511"/>
        <v>5.51</v>
      </c>
      <c r="T704" s="55">
        <f t="shared" si="511"/>
        <v>5.51</v>
      </c>
      <c r="U704" s="55">
        <f t="shared" si="511"/>
        <v>5.51</v>
      </c>
      <c r="V704" s="55">
        <f t="shared" ref="V704:Y765" si="517">U704</f>
        <v>5.51</v>
      </c>
      <c r="W704" s="55">
        <f t="shared" si="516"/>
        <v>5.51</v>
      </c>
      <c r="X704" s="55">
        <f t="shared" si="516"/>
        <v>5.51</v>
      </c>
      <c r="Y704" s="55">
        <f t="shared" si="516"/>
        <v>5.51</v>
      </c>
      <c r="Z704" s="147">
        <v>0.45</v>
      </c>
      <c r="AA704" s="147">
        <f t="shared" si="512"/>
        <v>0.45</v>
      </c>
      <c r="AB704" s="147">
        <f t="shared" si="512"/>
        <v>0.45</v>
      </c>
      <c r="AC704" s="147">
        <f t="shared" si="512"/>
        <v>0.45</v>
      </c>
      <c r="AD704" s="365">
        <v>0.46</v>
      </c>
      <c r="AE704" s="147">
        <f t="shared" si="513"/>
        <v>0.46</v>
      </c>
      <c r="AF704" s="147">
        <f t="shared" si="513"/>
        <v>0.46</v>
      </c>
      <c r="AG704" s="147">
        <f t="shared" si="513"/>
        <v>0.46</v>
      </c>
      <c r="AH704" s="147">
        <f t="shared" si="513"/>
        <v>0.46</v>
      </c>
      <c r="AI704" s="147">
        <f t="shared" si="514"/>
        <v>0.46</v>
      </c>
      <c r="AJ704" s="147">
        <f t="shared" si="514"/>
        <v>0.46</v>
      </c>
      <c r="AK704" s="147">
        <f t="shared" si="514"/>
        <v>0.46</v>
      </c>
      <c r="AL704" s="420">
        <v>6024</v>
      </c>
      <c r="AM704" s="431">
        <f t="shared" si="499"/>
        <v>2710.8</v>
      </c>
      <c r="AN704" s="385">
        <v>4632</v>
      </c>
      <c r="AO704" s="237">
        <f t="shared" si="449"/>
        <v>2084.4</v>
      </c>
      <c r="AP704" s="96">
        <v>7212</v>
      </c>
      <c r="AQ704" s="431">
        <f t="shared" si="500"/>
        <v>3245.4</v>
      </c>
      <c r="AR704" s="420">
        <v>3960</v>
      </c>
      <c r="AS704" s="431">
        <f t="shared" si="501"/>
        <v>1782</v>
      </c>
      <c r="AT704" s="385">
        <v>15348</v>
      </c>
      <c r="AU704" s="431">
        <f t="shared" si="502"/>
        <v>7060.08</v>
      </c>
      <c r="AV704" s="386">
        <v>0</v>
      </c>
      <c r="AW704" s="431">
        <f t="shared" si="503"/>
        <v>0</v>
      </c>
      <c r="AX704" s="386">
        <v>0</v>
      </c>
      <c r="AY704" s="431">
        <f t="shared" si="504"/>
        <v>0</v>
      </c>
      <c r="AZ704" s="386">
        <v>0</v>
      </c>
      <c r="BA704" s="431">
        <f t="shared" si="505"/>
        <v>0</v>
      </c>
      <c r="BB704" s="385">
        <v>0</v>
      </c>
      <c r="BC704" s="431">
        <f t="shared" si="506"/>
        <v>0</v>
      </c>
      <c r="BD704" s="386">
        <v>0</v>
      </c>
      <c r="BE704" s="431">
        <f t="shared" si="507"/>
        <v>0</v>
      </c>
      <c r="BF704" s="386">
        <v>0</v>
      </c>
      <c r="BG704" s="431">
        <f t="shared" si="508"/>
        <v>0</v>
      </c>
      <c r="BH704" s="385">
        <v>0</v>
      </c>
      <c r="BI704" s="445">
        <f t="shared" si="509"/>
        <v>0</v>
      </c>
      <c r="BJ704" s="77" t="s">
        <v>1950</v>
      </c>
      <c r="BK704" s="306"/>
      <c r="BL704" s="599"/>
      <c r="BM704" s="306" t="str">
        <f t="shared" si="515"/>
        <v>P10204-xx1</v>
      </c>
    </row>
    <row r="705" spans="1:65" ht="14.25" customHeight="1">
      <c r="A705" s="493" t="s">
        <v>1623</v>
      </c>
      <c r="B705" s="130" t="s">
        <v>1422</v>
      </c>
      <c r="C705" s="544" t="s">
        <v>87</v>
      </c>
      <c r="D705" s="549" t="s">
        <v>161</v>
      </c>
      <c r="E705" s="550" t="s">
        <v>194</v>
      </c>
      <c r="F705" s="970"/>
      <c r="G705" s="214">
        <v>2020</v>
      </c>
      <c r="H705" s="176" t="s">
        <v>1948</v>
      </c>
      <c r="I705" s="176" t="s">
        <v>174</v>
      </c>
      <c r="J705" s="330" t="s">
        <v>196</v>
      </c>
      <c r="K705" s="176" t="s">
        <v>218</v>
      </c>
      <c r="L705" s="176" t="s">
        <v>167</v>
      </c>
      <c r="M705" s="327" t="s">
        <v>870</v>
      </c>
      <c r="N705" s="55">
        <v>5.28</v>
      </c>
      <c r="O705" s="55">
        <f t="shared" si="510"/>
        <v>5.28</v>
      </c>
      <c r="P705" s="55">
        <f t="shared" si="510"/>
        <v>5.28</v>
      </c>
      <c r="Q705" s="244">
        <f t="shared" si="510"/>
        <v>5.28</v>
      </c>
      <c r="R705" s="55">
        <v>5.78</v>
      </c>
      <c r="S705" s="55">
        <f t="shared" si="511"/>
        <v>5.78</v>
      </c>
      <c r="T705" s="55">
        <f t="shared" si="511"/>
        <v>5.78</v>
      </c>
      <c r="U705" s="55">
        <f t="shared" si="511"/>
        <v>5.78</v>
      </c>
      <c r="V705" s="55">
        <f t="shared" si="517"/>
        <v>5.78</v>
      </c>
      <c r="W705" s="55">
        <f t="shared" si="516"/>
        <v>5.78</v>
      </c>
      <c r="X705" s="55">
        <f t="shared" si="516"/>
        <v>5.78</v>
      </c>
      <c r="Y705" s="55">
        <f t="shared" si="516"/>
        <v>5.78</v>
      </c>
      <c r="Z705" s="147">
        <v>0.43</v>
      </c>
      <c r="AA705" s="147">
        <f t="shared" si="512"/>
        <v>0.43</v>
      </c>
      <c r="AB705" s="147">
        <f t="shared" si="512"/>
        <v>0.43</v>
      </c>
      <c r="AC705" s="147">
        <f t="shared" si="512"/>
        <v>0.43</v>
      </c>
      <c r="AD705" s="365">
        <v>0.48</v>
      </c>
      <c r="AE705" s="147">
        <f t="shared" si="513"/>
        <v>0.48</v>
      </c>
      <c r="AF705" s="147">
        <f t="shared" si="513"/>
        <v>0.48</v>
      </c>
      <c r="AG705" s="147">
        <f t="shared" si="513"/>
        <v>0.48</v>
      </c>
      <c r="AH705" s="147">
        <f t="shared" si="513"/>
        <v>0.48</v>
      </c>
      <c r="AI705" s="147">
        <f t="shared" si="514"/>
        <v>0.48</v>
      </c>
      <c r="AJ705" s="147">
        <f t="shared" si="514"/>
        <v>0.48</v>
      </c>
      <c r="AK705" s="147">
        <f t="shared" si="514"/>
        <v>0.48</v>
      </c>
      <c r="AL705" s="420">
        <v>0</v>
      </c>
      <c r="AM705" s="431">
        <f t="shared" si="499"/>
        <v>0</v>
      </c>
      <c r="AN705" s="385">
        <v>0</v>
      </c>
      <c r="AO705" s="237">
        <f t="shared" si="449"/>
        <v>0</v>
      </c>
      <c r="AP705" s="96">
        <v>0</v>
      </c>
      <c r="AQ705" s="431">
        <f t="shared" si="500"/>
        <v>0</v>
      </c>
      <c r="AR705" s="420">
        <v>0</v>
      </c>
      <c r="AS705" s="431">
        <f t="shared" si="501"/>
        <v>0</v>
      </c>
      <c r="AT705" s="385">
        <v>0</v>
      </c>
      <c r="AU705" s="431">
        <f t="shared" si="502"/>
        <v>0</v>
      </c>
      <c r="AV705" s="386">
        <v>0</v>
      </c>
      <c r="AW705" s="431">
        <f t="shared" si="503"/>
        <v>0</v>
      </c>
      <c r="AX705" s="386">
        <v>0</v>
      </c>
      <c r="AY705" s="431">
        <f t="shared" si="504"/>
        <v>0</v>
      </c>
      <c r="AZ705" s="386">
        <v>0</v>
      </c>
      <c r="BA705" s="431">
        <f t="shared" si="505"/>
        <v>0</v>
      </c>
      <c r="BB705" s="385">
        <v>0</v>
      </c>
      <c r="BC705" s="431">
        <f t="shared" si="506"/>
        <v>0</v>
      </c>
      <c r="BD705" s="386">
        <v>0</v>
      </c>
      <c r="BE705" s="431">
        <f t="shared" si="507"/>
        <v>0</v>
      </c>
      <c r="BF705" s="386">
        <v>0</v>
      </c>
      <c r="BG705" s="431">
        <f t="shared" si="508"/>
        <v>0</v>
      </c>
      <c r="BH705" s="385">
        <v>0</v>
      </c>
      <c r="BI705" s="445">
        <f t="shared" si="509"/>
        <v>0</v>
      </c>
      <c r="BJ705" s="77" t="s">
        <v>1951</v>
      </c>
      <c r="BK705" s="306"/>
      <c r="BL705" s="599"/>
      <c r="BM705" s="306" t="str">
        <f t="shared" si="515"/>
        <v>L96909-KD1</v>
      </c>
    </row>
    <row r="706" spans="1:65" ht="14.25" customHeight="1">
      <c r="A706" s="498" t="s">
        <v>1623</v>
      </c>
      <c r="B706" s="130" t="s">
        <v>1422</v>
      </c>
      <c r="C706" s="544" t="s">
        <v>87</v>
      </c>
      <c r="D706" s="549" t="s">
        <v>161</v>
      </c>
      <c r="E706" s="550" t="s">
        <v>194</v>
      </c>
      <c r="F706" s="970"/>
      <c r="G706" s="214">
        <v>2024</v>
      </c>
      <c r="H706" s="176" t="s">
        <v>1948</v>
      </c>
      <c r="I706" s="176" t="s">
        <v>174</v>
      </c>
      <c r="J706" s="330" t="s">
        <v>196</v>
      </c>
      <c r="K706" s="176" t="s">
        <v>218</v>
      </c>
      <c r="L706" s="176" t="s">
        <v>167</v>
      </c>
      <c r="M706" s="327" t="s">
        <v>870</v>
      </c>
      <c r="N706" s="55">
        <v>5.45</v>
      </c>
      <c r="O706" s="55">
        <f t="shared" si="510"/>
        <v>5.45</v>
      </c>
      <c r="P706" s="55">
        <f t="shared" si="510"/>
        <v>5.45</v>
      </c>
      <c r="Q706" s="55">
        <f t="shared" si="510"/>
        <v>5.45</v>
      </c>
      <c r="R706" s="244">
        <f>5.45+0.46</f>
        <v>5.91</v>
      </c>
      <c r="S706" s="55">
        <f t="shared" si="511"/>
        <v>5.91</v>
      </c>
      <c r="T706" s="55">
        <f t="shared" si="511"/>
        <v>5.91</v>
      </c>
      <c r="U706" s="55">
        <f t="shared" si="511"/>
        <v>5.91</v>
      </c>
      <c r="V706" s="55">
        <f t="shared" si="517"/>
        <v>5.91</v>
      </c>
      <c r="W706" s="55">
        <f t="shared" si="516"/>
        <v>5.91</v>
      </c>
      <c r="X706" s="55">
        <f t="shared" si="516"/>
        <v>5.91</v>
      </c>
      <c r="Y706" s="55">
        <f t="shared" si="516"/>
        <v>5.91</v>
      </c>
      <c r="Z706" s="147">
        <v>0.46</v>
      </c>
      <c r="AA706" s="147">
        <f t="shared" si="512"/>
        <v>0.46</v>
      </c>
      <c r="AB706" s="147">
        <f t="shared" si="512"/>
        <v>0.46</v>
      </c>
      <c r="AC706" s="147">
        <f t="shared" si="512"/>
        <v>0.46</v>
      </c>
      <c r="AD706" s="365">
        <v>0.47</v>
      </c>
      <c r="AE706" s="147">
        <f t="shared" si="513"/>
        <v>0.47</v>
      </c>
      <c r="AF706" s="147">
        <f t="shared" si="513"/>
        <v>0.47</v>
      </c>
      <c r="AG706" s="147">
        <f t="shared" si="513"/>
        <v>0.47</v>
      </c>
      <c r="AH706" s="147">
        <f t="shared" si="513"/>
        <v>0.47</v>
      </c>
      <c r="AI706" s="147">
        <f t="shared" si="514"/>
        <v>0.47</v>
      </c>
      <c r="AJ706" s="147">
        <f t="shared" si="514"/>
        <v>0.47</v>
      </c>
      <c r="AK706" s="147">
        <f t="shared" si="514"/>
        <v>0.47</v>
      </c>
      <c r="AL706" s="420">
        <v>0</v>
      </c>
      <c r="AM706" s="431">
        <f t="shared" si="499"/>
        <v>0</v>
      </c>
      <c r="AN706" s="385">
        <v>0</v>
      </c>
      <c r="AO706" s="237">
        <f t="shared" si="449"/>
        <v>0</v>
      </c>
      <c r="AP706" s="96">
        <v>0</v>
      </c>
      <c r="AQ706" s="431">
        <f t="shared" si="500"/>
        <v>0</v>
      </c>
      <c r="AR706" s="420">
        <v>0</v>
      </c>
      <c r="AS706" s="431">
        <f t="shared" si="501"/>
        <v>0</v>
      </c>
      <c r="AT706" s="385">
        <v>0</v>
      </c>
      <c r="AU706" s="431">
        <f t="shared" si="502"/>
        <v>0</v>
      </c>
      <c r="AV706" s="386">
        <v>0</v>
      </c>
      <c r="AW706" s="431">
        <f t="shared" si="503"/>
        <v>0</v>
      </c>
      <c r="AX706" s="386">
        <v>0</v>
      </c>
      <c r="AY706" s="431">
        <f t="shared" si="504"/>
        <v>0</v>
      </c>
      <c r="AZ706" s="386">
        <v>0</v>
      </c>
      <c r="BA706" s="431">
        <f t="shared" si="505"/>
        <v>0</v>
      </c>
      <c r="BB706" s="385">
        <v>0</v>
      </c>
      <c r="BC706" s="431">
        <f t="shared" si="506"/>
        <v>0</v>
      </c>
      <c r="BD706" s="386">
        <v>0</v>
      </c>
      <c r="BE706" s="431">
        <f t="shared" si="507"/>
        <v>0</v>
      </c>
      <c r="BF706" s="386">
        <v>0</v>
      </c>
      <c r="BG706" s="431">
        <f t="shared" si="508"/>
        <v>0</v>
      </c>
      <c r="BH706" s="385">
        <v>0</v>
      </c>
      <c r="BI706" s="445">
        <f t="shared" si="509"/>
        <v>0</v>
      </c>
      <c r="BJ706" s="77" t="s">
        <v>1952</v>
      </c>
      <c r="BK706" s="306"/>
      <c r="BL706" s="599"/>
      <c r="BM706" s="306" t="str">
        <f t="shared" si="515"/>
        <v>P10204-KD1</v>
      </c>
    </row>
    <row r="707" spans="1:65" ht="14.25" customHeight="1">
      <c r="A707" s="493" t="s">
        <v>1623</v>
      </c>
      <c r="B707" s="130" t="s">
        <v>1422</v>
      </c>
      <c r="C707" s="544" t="s">
        <v>87</v>
      </c>
      <c r="D707" s="549" t="s">
        <v>161</v>
      </c>
      <c r="E707" s="550" t="s">
        <v>194</v>
      </c>
      <c r="F707" s="970"/>
      <c r="G707" s="214">
        <v>2020</v>
      </c>
      <c r="H707" s="176" t="s">
        <v>1948</v>
      </c>
      <c r="I707" s="176" t="s">
        <v>174</v>
      </c>
      <c r="J707" s="330" t="s">
        <v>196</v>
      </c>
      <c r="K707" s="176" t="s">
        <v>218</v>
      </c>
      <c r="L707" s="176" t="s">
        <v>167</v>
      </c>
      <c r="M707" s="327" t="s">
        <v>1478</v>
      </c>
      <c r="N707" s="55">
        <v>4.88</v>
      </c>
      <c r="O707" s="55">
        <f t="shared" si="510"/>
        <v>4.88</v>
      </c>
      <c r="P707" s="55">
        <f t="shared" si="510"/>
        <v>4.88</v>
      </c>
      <c r="Q707" s="244">
        <f t="shared" si="510"/>
        <v>4.88</v>
      </c>
      <c r="R707" s="55">
        <v>5.38</v>
      </c>
      <c r="S707" s="55">
        <f t="shared" si="511"/>
        <v>5.38</v>
      </c>
      <c r="T707" s="55">
        <f t="shared" si="511"/>
        <v>5.38</v>
      </c>
      <c r="U707" s="55">
        <f t="shared" si="511"/>
        <v>5.38</v>
      </c>
      <c r="V707" s="55">
        <f t="shared" si="517"/>
        <v>5.38</v>
      </c>
      <c r="W707" s="55">
        <f t="shared" si="516"/>
        <v>5.38</v>
      </c>
      <c r="X707" s="55">
        <f t="shared" si="516"/>
        <v>5.38</v>
      </c>
      <c r="Y707" s="55">
        <f t="shared" si="516"/>
        <v>5.38</v>
      </c>
      <c r="Z707" s="147">
        <v>0.43</v>
      </c>
      <c r="AA707" s="147">
        <f t="shared" si="512"/>
        <v>0.43</v>
      </c>
      <c r="AB707" s="147">
        <f t="shared" si="512"/>
        <v>0.43</v>
      </c>
      <c r="AC707" s="147">
        <f t="shared" si="512"/>
        <v>0.43</v>
      </c>
      <c r="AD707" s="365">
        <v>0.48</v>
      </c>
      <c r="AE707" s="147">
        <f t="shared" si="513"/>
        <v>0.48</v>
      </c>
      <c r="AF707" s="147">
        <f t="shared" si="513"/>
        <v>0.48</v>
      </c>
      <c r="AG707" s="147">
        <f t="shared" si="513"/>
        <v>0.48</v>
      </c>
      <c r="AH707" s="147">
        <f t="shared" si="513"/>
        <v>0.48</v>
      </c>
      <c r="AI707" s="147">
        <f t="shared" si="514"/>
        <v>0.48</v>
      </c>
      <c r="AJ707" s="147">
        <f t="shared" si="514"/>
        <v>0.48</v>
      </c>
      <c r="AK707" s="147">
        <f t="shared" si="514"/>
        <v>0.48</v>
      </c>
      <c r="AL707" s="420">
        <v>3813</v>
      </c>
      <c r="AM707" s="431">
        <f t="shared" si="499"/>
        <v>1639.59</v>
      </c>
      <c r="AN707" s="385">
        <v>8964</v>
      </c>
      <c r="AO707" s="237">
        <f t="shared" si="449"/>
        <v>3854.52</v>
      </c>
      <c r="AP707" s="96">
        <v>2580</v>
      </c>
      <c r="AQ707" s="431">
        <f t="shared" si="500"/>
        <v>1109.4000000000001</v>
      </c>
      <c r="AR707" s="420">
        <v>3480</v>
      </c>
      <c r="AS707" s="431">
        <f t="shared" si="501"/>
        <v>1496.3999999999999</v>
      </c>
      <c r="AT707" s="385">
        <v>6144</v>
      </c>
      <c r="AU707" s="431">
        <f t="shared" si="502"/>
        <v>2949.12</v>
      </c>
      <c r="AV707" s="386">
        <v>0</v>
      </c>
      <c r="AW707" s="431">
        <f t="shared" si="503"/>
        <v>0</v>
      </c>
      <c r="AX707" s="386">
        <v>0</v>
      </c>
      <c r="AY707" s="431">
        <f t="shared" si="504"/>
        <v>0</v>
      </c>
      <c r="AZ707" s="386">
        <v>0</v>
      </c>
      <c r="BA707" s="431">
        <f t="shared" si="505"/>
        <v>0</v>
      </c>
      <c r="BB707" s="385">
        <v>0</v>
      </c>
      <c r="BC707" s="431">
        <f t="shared" si="506"/>
        <v>0</v>
      </c>
      <c r="BD707" s="386">
        <v>0</v>
      </c>
      <c r="BE707" s="431">
        <f t="shared" si="507"/>
        <v>0</v>
      </c>
      <c r="BF707" s="386">
        <v>0</v>
      </c>
      <c r="BG707" s="431">
        <f t="shared" si="508"/>
        <v>0</v>
      </c>
      <c r="BH707" s="385">
        <v>0</v>
      </c>
      <c r="BI707" s="445">
        <f t="shared" si="509"/>
        <v>0</v>
      </c>
      <c r="BJ707" s="77" t="s">
        <v>1949</v>
      </c>
      <c r="BK707" s="306"/>
      <c r="BL707" s="599"/>
      <c r="BM707" s="306" t="str">
        <f t="shared" si="515"/>
        <v>L96909-xx1</v>
      </c>
    </row>
    <row r="708" spans="1:65" ht="14.25" customHeight="1">
      <c r="A708" s="498" t="s">
        <v>1623</v>
      </c>
      <c r="B708" s="130" t="s">
        <v>1422</v>
      </c>
      <c r="C708" s="544" t="s">
        <v>87</v>
      </c>
      <c r="D708" s="549" t="s">
        <v>161</v>
      </c>
      <c r="E708" s="550" t="s">
        <v>194</v>
      </c>
      <c r="F708" s="970"/>
      <c r="G708" s="214">
        <v>2024</v>
      </c>
      <c r="H708" s="176" t="s">
        <v>1948</v>
      </c>
      <c r="I708" s="176" t="s">
        <v>174</v>
      </c>
      <c r="J708" s="330" t="s">
        <v>196</v>
      </c>
      <c r="K708" s="176" t="s">
        <v>218</v>
      </c>
      <c r="L708" s="176" t="s">
        <v>167</v>
      </c>
      <c r="M708" s="327" t="s">
        <v>1478</v>
      </c>
      <c r="N708" s="55">
        <v>5.05</v>
      </c>
      <c r="O708" s="55">
        <f t="shared" si="510"/>
        <v>5.05</v>
      </c>
      <c r="P708" s="55">
        <f t="shared" si="510"/>
        <v>5.05</v>
      </c>
      <c r="Q708" s="55">
        <f t="shared" si="510"/>
        <v>5.05</v>
      </c>
      <c r="R708" s="244">
        <f>5.05+0.46</f>
        <v>5.51</v>
      </c>
      <c r="S708" s="55">
        <f t="shared" si="511"/>
        <v>5.51</v>
      </c>
      <c r="T708" s="55">
        <f t="shared" si="511"/>
        <v>5.51</v>
      </c>
      <c r="U708" s="55">
        <f t="shared" si="511"/>
        <v>5.51</v>
      </c>
      <c r="V708" s="55">
        <f t="shared" si="517"/>
        <v>5.51</v>
      </c>
      <c r="W708" s="55">
        <f t="shared" si="516"/>
        <v>5.51</v>
      </c>
      <c r="X708" s="55">
        <f t="shared" si="516"/>
        <v>5.51</v>
      </c>
      <c r="Y708" s="55">
        <f t="shared" si="516"/>
        <v>5.51</v>
      </c>
      <c r="Z708" s="147">
        <v>0.45</v>
      </c>
      <c r="AA708" s="147">
        <f t="shared" si="512"/>
        <v>0.45</v>
      </c>
      <c r="AB708" s="147">
        <f t="shared" si="512"/>
        <v>0.45</v>
      </c>
      <c r="AC708" s="147">
        <f t="shared" si="512"/>
        <v>0.45</v>
      </c>
      <c r="AD708" s="365">
        <v>0.46</v>
      </c>
      <c r="AE708" s="147">
        <f t="shared" si="513"/>
        <v>0.46</v>
      </c>
      <c r="AF708" s="147">
        <f t="shared" si="513"/>
        <v>0.46</v>
      </c>
      <c r="AG708" s="147">
        <f t="shared" si="513"/>
        <v>0.46</v>
      </c>
      <c r="AH708" s="147">
        <f t="shared" si="513"/>
        <v>0.46</v>
      </c>
      <c r="AI708" s="147">
        <f t="shared" si="514"/>
        <v>0.46</v>
      </c>
      <c r="AJ708" s="147">
        <f t="shared" si="514"/>
        <v>0.46</v>
      </c>
      <c r="AK708" s="147">
        <f t="shared" si="514"/>
        <v>0.46</v>
      </c>
      <c r="AL708" s="420">
        <v>696</v>
      </c>
      <c r="AM708" s="431">
        <f t="shared" si="499"/>
        <v>313.2</v>
      </c>
      <c r="AN708" s="385">
        <v>528</v>
      </c>
      <c r="AO708" s="237">
        <f t="shared" si="449"/>
        <v>237.6</v>
      </c>
      <c r="AP708" s="96">
        <v>312</v>
      </c>
      <c r="AQ708" s="431">
        <f t="shared" si="500"/>
        <v>140.4</v>
      </c>
      <c r="AR708" s="420">
        <v>600</v>
      </c>
      <c r="AS708" s="431">
        <f t="shared" si="501"/>
        <v>270</v>
      </c>
      <c r="AT708" s="385">
        <v>876</v>
      </c>
      <c r="AU708" s="431">
        <f t="shared" si="502"/>
        <v>402.96000000000004</v>
      </c>
      <c r="AV708" s="386">
        <v>0</v>
      </c>
      <c r="AW708" s="431">
        <f t="shared" si="503"/>
        <v>0</v>
      </c>
      <c r="AX708" s="386">
        <v>0</v>
      </c>
      <c r="AY708" s="431">
        <f t="shared" si="504"/>
        <v>0</v>
      </c>
      <c r="AZ708" s="386">
        <v>0</v>
      </c>
      <c r="BA708" s="431">
        <f t="shared" si="505"/>
        <v>0</v>
      </c>
      <c r="BB708" s="385">
        <v>0</v>
      </c>
      <c r="BC708" s="431">
        <f t="shared" si="506"/>
        <v>0</v>
      </c>
      <c r="BD708" s="386">
        <v>0</v>
      </c>
      <c r="BE708" s="431">
        <f t="shared" si="507"/>
        <v>0</v>
      </c>
      <c r="BF708" s="386">
        <v>0</v>
      </c>
      <c r="BG708" s="431">
        <f t="shared" si="508"/>
        <v>0</v>
      </c>
      <c r="BH708" s="385">
        <v>0</v>
      </c>
      <c r="BI708" s="445">
        <f t="shared" si="509"/>
        <v>0</v>
      </c>
      <c r="BJ708" s="77" t="s">
        <v>1950</v>
      </c>
      <c r="BK708" s="306"/>
      <c r="BL708" s="599"/>
      <c r="BM708" s="306" t="str">
        <f t="shared" si="515"/>
        <v>P10204-xx1</v>
      </c>
    </row>
    <row r="709" spans="1:65" ht="14.25" customHeight="1">
      <c r="A709" s="493" t="s">
        <v>1623</v>
      </c>
      <c r="B709" s="130" t="s">
        <v>1422</v>
      </c>
      <c r="C709" s="544" t="s">
        <v>87</v>
      </c>
      <c r="D709" s="549" t="s">
        <v>161</v>
      </c>
      <c r="E709" s="550" t="s">
        <v>194</v>
      </c>
      <c r="F709" s="970"/>
      <c r="G709" s="214">
        <v>2020</v>
      </c>
      <c r="H709" s="176" t="s">
        <v>1948</v>
      </c>
      <c r="I709" s="176" t="s">
        <v>174</v>
      </c>
      <c r="J709" s="330" t="s">
        <v>196</v>
      </c>
      <c r="K709" s="176" t="s">
        <v>218</v>
      </c>
      <c r="L709" s="176" t="s">
        <v>167</v>
      </c>
      <c r="M709" s="327" t="s">
        <v>1478</v>
      </c>
      <c r="N709" s="55">
        <v>5.28</v>
      </c>
      <c r="O709" s="55">
        <f t="shared" si="510"/>
        <v>5.28</v>
      </c>
      <c r="P709" s="55">
        <f t="shared" si="510"/>
        <v>5.28</v>
      </c>
      <c r="Q709" s="244">
        <f t="shared" si="510"/>
        <v>5.28</v>
      </c>
      <c r="R709" s="55">
        <v>5.78</v>
      </c>
      <c r="S709" s="55">
        <f t="shared" si="511"/>
        <v>5.78</v>
      </c>
      <c r="T709" s="55">
        <f t="shared" si="511"/>
        <v>5.78</v>
      </c>
      <c r="U709" s="55">
        <f t="shared" si="511"/>
        <v>5.78</v>
      </c>
      <c r="V709" s="55">
        <f t="shared" si="517"/>
        <v>5.78</v>
      </c>
      <c r="W709" s="55">
        <f t="shared" si="516"/>
        <v>5.78</v>
      </c>
      <c r="X709" s="55">
        <f t="shared" si="516"/>
        <v>5.78</v>
      </c>
      <c r="Y709" s="55">
        <f t="shared" si="516"/>
        <v>5.78</v>
      </c>
      <c r="Z709" s="147">
        <v>0.43</v>
      </c>
      <c r="AA709" s="147">
        <f t="shared" si="512"/>
        <v>0.43</v>
      </c>
      <c r="AB709" s="147">
        <f t="shared" si="512"/>
        <v>0.43</v>
      </c>
      <c r="AC709" s="147">
        <f t="shared" si="512"/>
        <v>0.43</v>
      </c>
      <c r="AD709" s="365">
        <v>0.48</v>
      </c>
      <c r="AE709" s="147">
        <f t="shared" si="513"/>
        <v>0.48</v>
      </c>
      <c r="AF709" s="147">
        <f t="shared" si="513"/>
        <v>0.48</v>
      </c>
      <c r="AG709" s="147">
        <f t="shared" si="513"/>
        <v>0.48</v>
      </c>
      <c r="AH709" s="147">
        <f t="shared" si="513"/>
        <v>0.48</v>
      </c>
      <c r="AI709" s="147">
        <f t="shared" si="514"/>
        <v>0.48</v>
      </c>
      <c r="AJ709" s="147">
        <f t="shared" si="514"/>
        <v>0.48</v>
      </c>
      <c r="AK709" s="147">
        <f t="shared" si="514"/>
        <v>0.48</v>
      </c>
      <c r="AL709" s="420">
        <v>0</v>
      </c>
      <c r="AM709" s="431">
        <f t="shared" si="499"/>
        <v>0</v>
      </c>
      <c r="AN709" s="385">
        <v>0</v>
      </c>
      <c r="AO709" s="237">
        <f t="shared" si="449"/>
        <v>0</v>
      </c>
      <c r="AP709" s="96">
        <v>0</v>
      </c>
      <c r="AQ709" s="431">
        <f t="shared" si="500"/>
        <v>0</v>
      </c>
      <c r="AR709" s="420">
        <v>0</v>
      </c>
      <c r="AS709" s="431">
        <f t="shared" si="501"/>
        <v>0</v>
      </c>
      <c r="AT709" s="385">
        <v>0</v>
      </c>
      <c r="AU709" s="431">
        <f t="shared" si="502"/>
        <v>0</v>
      </c>
      <c r="AV709" s="386">
        <v>0</v>
      </c>
      <c r="AW709" s="431">
        <f t="shared" si="503"/>
        <v>0</v>
      </c>
      <c r="AX709" s="386">
        <v>0</v>
      </c>
      <c r="AY709" s="431">
        <f t="shared" si="504"/>
        <v>0</v>
      </c>
      <c r="AZ709" s="386">
        <v>0</v>
      </c>
      <c r="BA709" s="431">
        <f t="shared" si="505"/>
        <v>0</v>
      </c>
      <c r="BB709" s="385">
        <v>0</v>
      </c>
      <c r="BC709" s="431">
        <f t="shared" si="506"/>
        <v>0</v>
      </c>
      <c r="BD709" s="386">
        <v>0</v>
      </c>
      <c r="BE709" s="431">
        <f t="shared" si="507"/>
        <v>0</v>
      </c>
      <c r="BF709" s="386">
        <v>0</v>
      </c>
      <c r="BG709" s="431">
        <f t="shared" si="508"/>
        <v>0</v>
      </c>
      <c r="BH709" s="385">
        <v>0</v>
      </c>
      <c r="BI709" s="445">
        <f t="shared" si="509"/>
        <v>0</v>
      </c>
      <c r="BJ709" s="77" t="s">
        <v>1951</v>
      </c>
      <c r="BK709" s="306"/>
      <c r="BL709" s="599"/>
      <c r="BM709" s="306" t="str">
        <f t="shared" si="515"/>
        <v>L96909-KD1</v>
      </c>
    </row>
    <row r="710" spans="1:65" ht="14.25" customHeight="1">
      <c r="A710" s="498" t="s">
        <v>1623</v>
      </c>
      <c r="B710" s="130" t="s">
        <v>1422</v>
      </c>
      <c r="C710" s="544" t="s">
        <v>87</v>
      </c>
      <c r="D710" s="549" t="s">
        <v>161</v>
      </c>
      <c r="E710" s="550" t="s">
        <v>194</v>
      </c>
      <c r="F710" s="970"/>
      <c r="G710" s="214">
        <v>2024</v>
      </c>
      <c r="H710" s="176" t="s">
        <v>1948</v>
      </c>
      <c r="I710" s="176" t="s">
        <v>174</v>
      </c>
      <c r="J710" s="330" t="s">
        <v>196</v>
      </c>
      <c r="K710" s="176" t="s">
        <v>218</v>
      </c>
      <c r="L710" s="176" t="s">
        <v>167</v>
      </c>
      <c r="M710" s="327" t="s">
        <v>1478</v>
      </c>
      <c r="N710" s="55">
        <v>5.45</v>
      </c>
      <c r="O710" s="55">
        <f t="shared" si="510"/>
        <v>5.45</v>
      </c>
      <c r="P710" s="55">
        <f t="shared" si="510"/>
        <v>5.45</v>
      </c>
      <c r="Q710" s="55">
        <f t="shared" si="510"/>
        <v>5.45</v>
      </c>
      <c r="R710" s="244">
        <f>5.45+0.46</f>
        <v>5.91</v>
      </c>
      <c r="S710" s="55">
        <f t="shared" si="511"/>
        <v>5.91</v>
      </c>
      <c r="T710" s="55">
        <f t="shared" si="511"/>
        <v>5.91</v>
      </c>
      <c r="U710" s="55">
        <f t="shared" si="511"/>
        <v>5.91</v>
      </c>
      <c r="V710" s="55">
        <f t="shared" si="517"/>
        <v>5.91</v>
      </c>
      <c r="W710" s="55">
        <f t="shared" si="516"/>
        <v>5.91</v>
      </c>
      <c r="X710" s="55">
        <f t="shared" si="516"/>
        <v>5.91</v>
      </c>
      <c r="Y710" s="55">
        <f t="shared" si="516"/>
        <v>5.91</v>
      </c>
      <c r="Z710" s="147">
        <v>0.46</v>
      </c>
      <c r="AA710" s="147">
        <f t="shared" si="512"/>
        <v>0.46</v>
      </c>
      <c r="AB710" s="147">
        <f t="shared" si="512"/>
        <v>0.46</v>
      </c>
      <c r="AC710" s="147">
        <f t="shared" si="512"/>
        <v>0.46</v>
      </c>
      <c r="AD710" s="365">
        <v>0.47</v>
      </c>
      <c r="AE710" s="147">
        <f t="shared" si="513"/>
        <v>0.47</v>
      </c>
      <c r="AF710" s="147">
        <f t="shared" si="513"/>
        <v>0.47</v>
      </c>
      <c r="AG710" s="147">
        <f t="shared" si="513"/>
        <v>0.47</v>
      </c>
      <c r="AH710" s="147">
        <f t="shared" si="513"/>
        <v>0.47</v>
      </c>
      <c r="AI710" s="147">
        <f t="shared" si="514"/>
        <v>0.47</v>
      </c>
      <c r="AJ710" s="147">
        <f t="shared" si="514"/>
        <v>0.47</v>
      </c>
      <c r="AK710" s="147">
        <f t="shared" si="514"/>
        <v>0.47</v>
      </c>
      <c r="AL710" s="420">
        <v>0</v>
      </c>
      <c r="AM710" s="431">
        <f t="shared" si="499"/>
        <v>0</v>
      </c>
      <c r="AN710" s="385">
        <v>12</v>
      </c>
      <c r="AO710" s="237">
        <f t="shared" si="449"/>
        <v>5.5200000000000005</v>
      </c>
      <c r="AP710" s="96">
        <v>12</v>
      </c>
      <c r="AQ710" s="431">
        <f t="shared" si="500"/>
        <v>5.5200000000000005</v>
      </c>
      <c r="AR710" s="420">
        <v>0</v>
      </c>
      <c r="AS710" s="431">
        <f t="shared" si="501"/>
        <v>0</v>
      </c>
      <c r="AT710" s="385">
        <v>0</v>
      </c>
      <c r="AU710" s="431">
        <f t="shared" si="502"/>
        <v>0</v>
      </c>
      <c r="AV710" s="386">
        <v>0</v>
      </c>
      <c r="AW710" s="431">
        <f t="shared" si="503"/>
        <v>0</v>
      </c>
      <c r="AX710" s="386">
        <v>0</v>
      </c>
      <c r="AY710" s="431">
        <f t="shared" si="504"/>
        <v>0</v>
      </c>
      <c r="AZ710" s="386">
        <v>0</v>
      </c>
      <c r="BA710" s="431">
        <f t="shared" si="505"/>
        <v>0</v>
      </c>
      <c r="BB710" s="385">
        <v>0</v>
      </c>
      <c r="BC710" s="431">
        <f t="shared" si="506"/>
        <v>0</v>
      </c>
      <c r="BD710" s="386">
        <v>0</v>
      </c>
      <c r="BE710" s="431">
        <f t="shared" si="507"/>
        <v>0</v>
      </c>
      <c r="BF710" s="386">
        <v>0</v>
      </c>
      <c r="BG710" s="431">
        <f t="shared" si="508"/>
        <v>0</v>
      </c>
      <c r="BH710" s="385">
        <v>0</v>
      </c>
      <c r="BI710" s="445">
        <f t="shared" si="509"/>
        <v>0</v>
      </c>
      <c r="BJ710" s="77" t="s">
        <v>1952</v>
      </c>
      <c r="BK710" s="306"/>
      <c r="BL710" s="599"/>
      <c r="BM710" s="306" t="str">
        <f t="shared" si="515"/>
        <v>P10204-KD1</v>
      </c>
    </row>
    <row r="711" spans="1:65" ht="14.25" customHeight="1">
      <c r="A711" s="493" t="s">
        <v>1623</v>
      </c>
      <c r="B711" s="130" t="s">
        <v>1422</v>
      </c>
      <c r="C711" s="544" t="s">
        <v>87</v>
      </c>
      <c r="D711" s="549" t="s">
        <v>161</v>
      </c>
      <c r="E711" s="550" t="s">
        <v>194</v>
      </c>
      <c r="F711" s="970"/>
      <c r="G711" s="214">
        <v>2020</v>
      </c>
      <c r="H711" s="176" t="s">
        <v>1948</v>
      </c>
      <c r="I711" s="176" t="s">
        <v>174</v>
      </c>
      <c r="J711" s="330" t="s">
        <v>196</v>
      </c>
      <c r="K711" s="176" t="s">
        <v>218</v>
      </c>
      <c r="L711" s="176" t="s">
        <v>167</v>
      </c>
      <c r="M711" s="327" t="s">
        <v>1479</v>
      </c>
      <c r="N711" s="55">
        <v>4.88</v>
      </c>
      <c r="O711" s="55">
        <f t="shared" si="510"/>
        <v>4.88</v>
      </c>
      <c r="P711" s="55">
        <f t="shared" si="510"/>
        <v>4.88</v>
      </c>
      <c r="Q711" s="244">
        <f t="shared" si="510"/>
        <v>4.88</v>
      </c>
      <c r="R711" s="55">
        <v>5.38</v>
      </c>
      <c r="S711" s="55">
        <f t="shared" si="511"/>
        <v>5.38</v>
      </c>
      <c r="T711" s="55">
        <f t="shared" si="511"/>
        <v>5.38</v>
      </c>
      <c r="U711" s="55">
        <f t="shared" si="511"/>
        <v>5.38</v>
      </c>
      <c r="V711" s="55">
        <f t="shared" si="517"/>
        <v>5.38</v>
      </c>
      <c r="W711" s="55">
        <f t="shared" si="516"/>
        <v>5.38</v>
      </c>
      <c r="X711" s="55">
        <f t="shared" si="516"/>
        <v>5.38</v>
      </c>
      <c r="Y711" s="55">
        <f t="shared" si="516"/>
        <v>5.38</v>
      </c>
      <c r="Z711" s="147">
        <v>0.43</v>
      </c>
      <c r="AA711" s="147">
        <f t="shared" si="512"/>
        <v>0.43</v>
      </c>
      <c r="AB711" s="147">
        <f t="shared" si="512"/>
        <v>0.43</v>
      </c>
      <c r="AC711" s="147">
        <f t="shared" si="512"/>
        <v>0.43</v>
      </c>
      <c r="AD711" s="365">
        <v>0.48</v>
      </c>
      <c r="AE711" s="147">
        <f t="shared" si="513"/>
        <v>0.48</v>
      </c>
      <c r="AF711" s="147">
        <f t="shared" si="513"/>
        <v>0.48</v>
      </c>
      <c r="AG711" s="147">
        <f t="shared" si="513"/>
        <v>0.48</v>
      </c>
      <c r="AH711" s="147">
        <f t="shared" si="513"/>
        <v>0.48</v>
      </c>
      <c r="AI711" s="147">
        <f t="shared" si="514"/>
        <v>0.48</v>
      </c>
      <c r="AJ711" s="147">
        <f t="shared" si="514"/>
        <v>0.48</v>
      </c>
      <c r="AK711" s="147">
        <f t="shared" si="514"/>
        <v>0.48</v>
      </c>
      <c r="AL711" s="420">
        <v>0</v>
      </c>
      <c r="AM711" s="431">
        <f t="shared" si="499"/>
        <v>0</v>
      </c>
      <c r="AN711" s="385">
        <v>0</v>
      </c>
      <c r="AO711" s="237">
        <f t="shared" si="449"/>
        <v>0</v>
      </c>
      <c r="AP711" s="96">
        <v>0</v>
      </c>
      <c r="AQ711" s="431">
        <f t="shared" si="500"/>
        <v>0</v>
      </c>
      <c r="AR711" s="420">
        <v>0</v>
      </c>
      <c r="AS711" s="431">
        <f t="shared" si="501"/>
        <v>0</v>
      </c>
      <c r="AT711" s="385">
        <v>0</v>
      </c>
      <c r="AU711" s="431">
        <f t="shared" si="502"/>
        <v>0</v>
      </c>
      <c r="AV711" s="386">
        <v>0</v>
      </c>
      <c r="AW711" s="431">
        <f t="shared" si="503"/>
        <v>0</v>
      </c>
      <c r="AX711" s="386">
        <v>0</v>
      </c>
      <c r="AY711" s="431">
        <f t="shared" si="504"/>
        <v>0</v>
      </c>
      <c r="AZ711" s="386">
        <v>0</v>
      </c>
      <c r="BA711" s="431">
        <f t="shared" si="505"/>
        <v>0</v>
      </c>
      <c r="BB711" s="385">
        <v>0</v>
      </c>
      <c r="BC711" s="431">
        <f t="shared" si="506"/>
        <v>0</v>
      </c>
      <c r="BD711" s="386">
        <v>0</v>
      </c>
      <c r="BE711" s="431">
        <f t="shared" si="507"/>
        <v>0</v>
      </c>
      <c r="BF711" s="386">
        <v>0</v>
      </c>
      <c r="BG711" s="431">
        <f t="shared" si="508"/>
        <v>0</v>
      </c>
      <c r="BH711" s="385">
        <v>0</v>
      </c>
      <c r="BI711" s="445">
        <f t="shared" si="509"/>
        <v>0</v>
      </c>
      <c r="BJ711" s="77" t="s">
        <v>1949</v>
      </c>
      <c r="BK711" s="306"/>
      <c r="BL711" s="599"/>
      <c r="BM711" s="306" t="str">
        <f t="shared" si="515"/>
        <v>L96909-xx1</v>
      </c>
    </row>
    <row r="712" spans="1:65" ht="14.25" customHeight="1">
      <c r="A712" s="498" t="s">
        <v>1623</v>
      </c>
      <c r="B712" s="130" t="s">
        <v>1422</v>
      </c>
      <c r="C712" s="544" t="s">
        <v>87</v>
      </c>
      <c r="D712" s="549" t="s">
        <v>161</v>
      </c>
      <c r="E712" s="550" t="s">
        <v>194</v>
      </c>
      <c r="F712" s="970"/>
      <c r="G712" s="214">
        <v>2024</v>
      </c>
      <c r="H712" s="176" t="s">
        <v>1948</v>
      </c>
      <c r="I712" s="176" t="s">
        <v>174</v>
      </c>
      <c r="J712" s="330" t="s">
        <v>196</v>
      </c>
      <c r="K712" s="176" t="s">
        <v>218</v>
      </c>
      <c r="L712" s="176" t="s">
        <v>167</v>
      </c>
      <c r="M712" s="327" t="s">
        <v>1479</v>
      </c>
      <c r="N712" s="55">
        <v>5.05</v>
      </c>
      <c r="O712" s="55">
        <f t="shared" si="510"/>
        <v>5.05</v>
      </c>
      <c r="P712" s="55">
        <f t="shared" si="510"/>
        <v>5.05</v>
      </c>
      <c r="Q712" s="55">
        <f t="shared" si="510"/>
        <v>5.05</v>
      </c>
      <c r="R712" s="244">
        <f>5.05+0.46</f>
        <v>5.51</v>
      </c>
      <c r="S712" s="55">
        <f t="shared" si="511"/>
        <v>5.51</v>
      </c>
      <c r="T712" s="55">
        <f t="shared" si="511"/>
        <v>5.51</v>
      </c>
      <c r="U712" s="55">
        <f t="shared" si="511"/>
        <v>5.51</v>
      </c>
      <c r="V712" s="55">
        <f t="shared" si="517"/>
        <v>5.51</v>
      </c>
      <c r="W712" s="55">
        <f t="shared" si="516"/>
        <v>5.51</v>
      </c>
      <c r="X712" s="55">
        <f t="shared" si="516"/>
        <v>5.51</v>
      </c>
      <c r="Y712" s="55">
        <f t="shared" si="516"/>
        <v>5.51</v>
      </c>
      <c r="Z712" s="147">
        <v>0.45</v>
      </c>
      <c r="AA712" s="147">
        <f t="shared" si="512"/>
        <v>0.45</v>
      </c>
      <c r="AB712" s="147">
        <f t="shared" si="512"/>
        <v>0.45</v>
      </c>
      <c r="AC712" s="147">
        <f t="shared" si="512"/>
        <v>0.45</v>
      </c>
      <c r="AD712" s="365">
        <v>0.46</v>
      </c>
      <c r="AE712" s="147">
        <f t="shared" si="513"/>
        <v>0.46</v>
      </c>
      <c r="AF712" s="147">
        <f t="shared" si="513"/>
        <v>0.46</v>
      </c>
      <c r="AG712" s="147">
        <f t="shared" si="513"/>
        <v>0.46</v>
      </c>
      <c r="AH712" s="147">
        <f t="shared" si="513"/>
        <v>0.46</v>
      </c>
      <c r="AI712" s="147">
        <f t="shared" si="514"/>
        <v>0.46</v>
      </c>
      <c r="AJ712" s="147">
        <f t="shared" si="514"/>
        <v>0.46</v>
      </c>
      <c r="AK712" s="147">
        <f t="shared" si="514"/>
        <v>0.46</v>
      </c>
      <c r="AL712" s="420">
        <v>0</v>
      </c>
      <c r="AM712" s="431">
        <f t="shared" si="499"/>
        <v>0</v>
      </c>
      <c r="AN712" s="385">
        <v>0</v>
      </c>
      <c r="AO712" s="237">
        <f t="shared" si="449"/>
        <v>0</v>
      </c>
      <c r="AP712" s="96">
        <v>0</v>
      </c>
      <c r="AQ712" s="431">
        <f t="shared" si="500"/>
        <v>0</v>
      </c>
      <c r="AR712" s="420">
        <v>0</v>
      </c>
      <c r="AS712" s="431">
        <f t="shared" si="501"/>
        <v>0</v>
      </c>
      <c r="AT712" s="385">
        <v>24</v>
      </c>
      <c r="AU712" s="431">
        <f t="shared" si="502"/>
        <v>11.040000000000001</v>
      </c>
      <c r="AV712" s="386">
        <v>0</v>
      </c>
      <c r="AW712" s="431">
        <f t="shared" si="503"/>
        <v>0</v>
      </c>
      <c r="AX712" s="386">
        <v>0</v>
      </c>
      <c r="AY712" s="431">
        <f t="shared" si="504"/>
        <v>0</v>
      </c>
      <c r="AZ712" s="386">
        <v>0</v>
      </c>
      <c r="BA712" s="431">
        <f t="shared" si="505"/>
        <v>0</v>
      </c>
      <c r="BB712" s="385">
        <v>0</v>
      </c>
      <c r="BC712" s="431">
        <f t="shared" si="506"/>
        <v>0</v>
      </c>
      <c r="BD712" s="386">
        <v>0</v>
      </c>
      <c r="BE712" s="431">
        <f t="shared" si="507"/>
        <v>0</v>
      </c>
      <c r="BF712" s="386">
        <v>0</v>
      </c>
      <c r="BG712" s="431">
        <f t="shared" si="508"/>
        <v>0</v>
      </c>
      <c r="BH712" s="385">
        <v>0</v>
      </c>
      <c r="BI712" s="445">
        <f t="shared" si="509"/>
        <v>0</v>
      </c>
      <c r="BJ712" s="77" t="s">
        <v>1950</v>
      </c>
      <c r="BK712" s="306"/>
      <c r="BL712" s="599"/>
      <c r="BM712" s="306" t="str">
        <f t="shared" si="515"/>
        <v>P10204-xx1</v>
      </c>
    </row>
    <row r="713" spans="1:65" ht="14.25" customHeight="1">
      <c r="A713" s="493" t="s">
        <v>1623</v>
      </c>
      <c r="B713" s="130" t="s">
        <v>1422</v>
      </c>
      <c r="C713" s="544" t="s">
        <v>87</v>
      </c>
      <c r="D713" s="549" t="s">
        <v>161</v>
      </c>
      <c r="E713" s="550" t="s">
        <v>194</v>
      </c>
      <c r="F713" s="970"/>
      <c r="G713" s="214">
        <v>2020</v>
      </c>
      <c r="H713" s="176" t="s">
        <v>1948</v>
      </c>
      <c r="I713" s="176" t="s">
        <v>174</v>
      </c>
      <c r="J713" s="330" t="s">
        <v>196</v>
      </c>
      <c r="K713" s="176" t="s">
        <v>218</v>
      </c>
      <c r="L713" s="176" t="s">
        <v>167</v>
      </c>
      <c r="M713" s="327" t="s">
        <v>1479</v>
      </c>
      <c r="N713" s="55">
        <v>5.28</v>
      </c>
      <c r="O713" s="55">
        <f t="shared" si="510"/>
        <v>5.28</v>
      </c>
      <c r="P713" s="55">
        <f t="shared" si="510"/>
        <v>5.28</v>
      </c>
      <c r="Q713" s="244">
        <f t="shared" si="510"/>
        <v>5.28</v>
      </c>
      <c r="R713" s="55">
        <v>5.78</v>
      </c>
      <c r="S713" s="55">
        <f t="shared" si="511"/>
        <v>5.78</v>
      </c>
      <c r="T713" s="55">
        <f t="shared" si="511"/>
        <v>5.78</v>
      </c>
      <c r="U713" s="55">
        <f t="shared" si="511"/>
        <v>5.78</v>
      </c>
      <c r="V713" s="55">
        <f t="shared" si="517"/>
        <v>5.78</v>
      </c>
      <c r="W713" s="55">
        <f t="shared" si="516"/>
        <v>5.78</v>
      </c>
      <c r="X713" s="55">
        <f t="shared" si="516"/>
        <v>5.78</v>
      </c>
      <c r="Y713" s="55">
        <f t="shared" si="516"/>
        <v>5.78</v>
      </c>
      <c r="Z713" s="147">
        <v>0.43</v>
      </c>
      <c r="AA713" s="147">
        <f t="shared" si="512"/>
        <v>0.43</v>
      </c>
      <c r="AB713" s="147">
        <f t="shared" si="512"/>
        <v>0.43</v>
      </c>
      <c r="AC713" s="147">
        <f t="shared" si="512"/>
        <v>0.43</v>
      </c>
      <c r="AD713" s="365">
        <v>0.48</v>
      </c>
      <c r="AE713" s="147">
        <f t="shared" si="513"/>
        <v>0.48</v>
      </c>
      <c r="AF713" s="147">
        <f t="shared" si="513"/>
        <v>0.48</v>
      </c>
      <c r="AG713" s="147">
        <f t="shared" si="513"/>
        <v>0.48</v>
      </c>
      <c r="AH713" s="147">
        <f t="shared" si="513"/>
        <v>0.48</v>
      </c>
      <c r="AI713" s="147">
        <f t="shared" si="514"/>
        <v>0.48</v>
      </c>
      <c r="AJ713" s="147">
        <f t="shared" si="514"/>
        <v>0.48</v>
      </c>
      <c r="AK713" s="147">
        <f t="shared" si="514"/>
        <v>0.48</v>
      </c>
      <c r="AL713" s="420">
        <v>0</v>
      </c>
      <c r="AM713" s="431">
        <f t="shared" si="499"/>
        <v>0</v>
      </c>
      <c r="AN713" s="385">
        <v>0</v>
      </c>
      <c r="AO713" s="237">
        <f t="shared" si="449"/>
        <v>0</v>
      </c>
      <c r="AP713" s="96">
        <v>0</v>
      </c>
      <c r="AQ713" s="431">
        <f t="shared" si="500"/>
        <v>0</v>
      </c>
      <c r="AR713" s="420">
        <v>0</v>
      </c>
      <c r="AS713" s="431">
        <f t="shared" si="501"/>
        <v>0</v>
      </c>
      <c r="AT713" s="385">
        <v>0</v>
      </c>
      <c r="AU713" s="431">
        <f t="shared" si="502"/>
        <v>0</v>
      </c>
      <c r="AV713" s="386">
        <v>0</v>
      </c>
      <c r="AW713" s="431">
        <f t="shared" si="503"/>
        <v>0</v>
      </c>
      <c r="AX713" s="386">
        <v>0</v>
      </c>
      <c r="AY713" s="431">
        <f t="shared" si="504"/>
        <v>0</v>
      </c>
      <c r="AZ713" s="386">
        <v>0</v>
      </c>
      <c r="BA713" s="431">
        <f t="shared" si="505"/>
        <v>0</v>
      </c>
      <c r="BB713" s="385">
        <v>0</v>
      </c>
      <c r="BC713" s="431">
        <f t="shared" si="506"/>
        <v>0</v>
      </c>
      <c r="BD713" s="386">
        <v>0</v>
      </c>
      <c r="BE713" s="431">
        <f t="shared" si="507"/>
        <v>0</v>
      </c>
      <c r="BF713" s="386">
        <v>0</v>
      </c>
      <c r="BG713" s="431">
        <f t="shared" si="508"/>
        <v>0</v>
      </c>
      <c r="BH713" s="385">
        <v>0</v>
      </c>
      <c r="BI713" s="445">
        <f t="shared" si="509"/>
        <v>0</v>
      </c>
      <c r="BJ713" s="77" t="s">
        <v>1951</v>
      </c>
      <c r="BK713" s="306"/>
      <c r="BL713" s="599"/>
      <c r="BM713" s="306" t="str">
        <f t="shared" si="515"/>
        <v>L96909-KD1</v>
      </c>
    </row>
    <row r="714" spans="1:65" ht="14.25" customHeight="1">
      <c r="A714" s="498" t="s">
        <v>1623</v>
      </c>
      <c r="B714" s="130" t="s">
        <v>1422</v>
      </c>
      <c r="C714" s="544" t="s">
        <v>87</v>
      </c>
      <c r="D714" s="549" t="s">
        <v>161</v>
      </c>
      <c r="E714" s="550" t="s">
        <v>194</v>
      </c>
      <c r="F714" s="970"/>
      <c r="G714" s="214">
        <v>2024</v>
      </c>
      <c r="H714" s="176" t="s">
        <v>1948</v>
      </c>
      <c r="I714" s="176" t="s">
        <v>174</v>
      </c>
      <c r="J714" s="330" t="s">
        <v>196</v>
      </c>
      <c r="K714" s="176" t="s">
        <v>218</v>
      </c>
      <c r="L714" s="176" t="s">
        <v>167</v>
      </c>
      <c r="M714" s="327" t="s">
        <v>1479</v>
      </c>
      <c r="N714" s="55">
        <v>5.45</v>
      </c>
      <c r="O714" s="55">
        <f t="shared" si="510"/>
        <v>5.45</v>
      </c>
      <c r="P714" s="55">
        <f t="shared" si="510"/>
        <v>5.45</v>
      </c>
      <c r="Q714" s="55">
        <f t="shared" si="510"/>
        <v>5.45</v>
      </c>
      <c r="R714" s="244">
        <f>5.45+0.46</f>
        <v>5.91</v>
      </c>
      <c r="S714" s="55">
        <f t="shared" si="511"/>
        <v>5.91</v>
      </c>
      <c r="T714" s="55">
        <f t="shared" si="511"/>
        <v>5.91</v>
      </c>
      <c r="U714" s="55">
        <f t="shared" si="511"/>
        <v>5.91</v>
      </c>
      <c r="V714" s="55">
        <f t="shared" si="517"/>
        <v>5.91</v>
      </c>
      <c r="W714" s="55">
        <f t="shared" si="516"/>
        <v>5.91</v>
      </c>
      <c r="X714" s="55">
        <f t="shared" si="516"/>
        <v>5.91</v>
      </c>
      <c r="Y714" s="55">
        <f t="shared" si="516"/>
        <v>5.91</v>
      </c>
      <c r="Z714" s="147">
        <v>0.46</v>
      </c>
      <c r="AA714" s="147">
        <f t="shared" si="512"/>
        <v>0.46</v>
      </c>
      <c r="AB714" s="147">
        <f t="shared" si="512"/>
        <v>0.46</v>
      </c>
      <c r="AC714" s="147">
        <f t="shared" si="512"/>
        <v>0.46</v>
      </c>
      <c r="AD714" s="365">
        <v>0.47</v>
      </c>
      <c r="AE714" s="147">
        <f t="shared" si="513"/>
        <v>0.47</v>
      </c>
      <c r="AF714" s="147">
        <f t="shared" si="513"/>
        <v>0.47</v>
      </c>
      <c r="AG714" s="147">
        <f t="shared" si="513"/>
        <v>0.47</v>
      </c>
      <c r="AH714" s="147">
        <f t="shared" si="513"/>
        <v>0.47</v>
      </c>
      <c r="AI714" s="147">
        <f t="shared" si="514"/>
        <v>0.47</v>
      </c>
      <c r="AJ714" s="147">
        <f t="shared" si="514"/>
        <v>0.47</v>
      </c>
      <c r="AK714" s="147">
        <f t="shared" si="514"/>
        <v>0.47</v>
      </c>
      <c r="AL714" s="420">
        <v>0</v>
      </c>
      <c r="AM714" s="431">
        <f t="shared" si="499"/>
        <v>0</v>
      </c>
      <c r="AN714" s="385">
        <v>0</v>
      </c>
      <c r="AO714" s="237">
        <f t="shared" si="449"/>
        <v>0</v>
      </c>
      <c r="AP714" s="96">
        <v>0</v>
      </c>
      <c r="AQ714" s="431">
        <f t="shared" si="500"/>
        <v>0</v>
      </c>
      <c r="AR714" s="420">
        <v>0</v>
      </c>
      <c r="AS714" s="431">
        <f t="shared" si="501"/>
        <v>0</v>
      </c>
      <c r="AT714" s="385">
        <v>0</v>
      </c>
      <c r="AU714" s="431">
        <f t="shared" si="502"/>
        <v>0</v>
      </c>
      <c r="AV714" s="386">
        <v>0</v>
      </c>
      <c r="AW714" s="431">
        <f t="shared" si="503"/>
        <v>0</v>
      </c>
      <c r="AX714" s="386">
        <v>0</v>
      </c>
      <c r="AY714" s="431">
        <f t="shared" si="504"/>
        <v>0</v>
      </c>
      <c r="AZ714" s="386">
        <v>0</v>
      </c>
      <c r="BA714" s="431">
        <f t="shared" si="505"/>
        <v>0</v>
      </c>
      <c r="BB714" s="385">
        <v>0</v>
      </c>
      <c r="BC714" s="431">
        <f t="shared" si="506"/>
        <v>0</v>
      </c>
      <c r="BD714" s="386">
        <v>0</v>
      </c>
      <c r="BE714" s="431">
        <f t="shared" si="507"/>
        <v>0</v>
      </c>
      <c r="BF714" s="386">
        <v>0</v>
      </c>
      <c r="BG714" s="431">
        <f t="shared" si="508"/>
        <v>0</v>
      </c>
      <c r="BH714" s="385">
        <v>0</v>
      </c>
      <c r="BI714" s="445">
        <f t="shared" si="509"/>
        <v>0</v>
      </c>
      <c r="BJ714" s="77" t="s">
        <v>1952</v>
      </c>
      <c r="BK714" s="306"/>
      <c r="BL714" s="599"/>
      <c r="BM714" s="306" t="str">
        <f t="shared" si="515"/>
        <v>P10204-KD1</v>
      </c>
    </row>
    <row r="715" spans="1:65" ht="14.25" customHeight="1">
      <c r="A715" s="493" t="s">
        <v>1623</v>
      </c>
      <c r="B715" s="130" t="s">
        <v>1422</v>
      </c>
      <c r="C715" s="544" t="s">
        <v>87</v>
      </c>
      <c r="D715" s="549" t="s">
        <v>161</v>
      </c>
      <c r="E715" s="550" t="s">
        <v>194</v>
      </c>
      <c r="F715" s="970"/>
      <c r="G715" s="214">
        <v>2020</v>
      </c>
      <c r="H715" s="176" t="s">
        <v>1948</v>
      </c>
      <c r="I715" s="176" t="s">
        <v>174</v>
      </c>
      <c r="J715" s="330" t="s">
        <v>196</v>
      </c>
      <c r="K715" s="176" t="s">
        <v>218</v>
      </c>
      <c r="L715" s="176" t="s">
        <v>1182</v>
      </c>
      <c r="M715" s="327" t="s">
        <v>1480</v>
      </c>
      <c r="N715" s="55">
        <v>4.7</v>
      </c>
      <c r="O715" s="55">
        <f t="shared" si="510"/>
        <v>4.7</v>
      </c>
      <c r="P715" s="55">
        <f t="shared" si="510"/>
        <v>4.7</v>
      </c>
      <c r="Q715" s="244">
        <f t="shared" si="510"/>
        <v>4.7</v>
      </c>
      <c r="R715" s="55">
        <v>5.2</v>
      </c>
      <c r="S715" s="55">
        <f t="shared" si="511"/>
        <v>5.2</v>
      </c>
      <c r="T715" s="55">
        <f t="shared" si="511"/>
        <v>5.2</v>
      </c>
      <c r="U715" s="55">
        <f t="shared" si="511"/>
        <v>5.2</v>
      </c>
      <c r="V715" s="55">
        <f t="shared" si="517"/>
        <v>5.2</v>
      </c>
      <c r="W715" s="55">
        <f t="shared" si="516"/>
        <v>5.2</v>
      </c>
      <c r="X715" s="55">
        <f t="shared" si="516"/>
        <v>5.2</v>
      </c>
      <c r="Y715" s="55">
        <f t="shared" si="516"/>
        <v>5.2</v>
      </c>
      <c r="Z715" s="147">
        <v>0.43</v>
      </c>
      <c r="AA715" s="147">
        <f t="shared" si="512"/>
        <v>0.43</v>
      </c>
      <c r="AB715" s="147">
        <f t="shared" si="512"/>
        <v>0.43</v>
      </c>
      <c r="AC715" s="147">
        <f t="shared" si="512"/>
        <v>0.43</v>
      </c>
      <c r="AD715" s="365">
        <v>0.48</v>
      </c>
      <c r="AE715" s="147">
        <f t="shared" si="513"/>
        <v>0.48</v>
      </c>
      <c r="AF715" s="147">
        <f t="shared" si="513"/>
        <v>0.48</v>
      </c>
      <c r="AG715" s="147">
        <f t="shared" si="513"/>
        <v>0.48</v>
      </c>
      <c r="AH715" s="147">
        <f t="shared" si="513"/>
        <v>0.48</v>
      </c>
      <c r="AI715" s="147">
        <f t="shared" si="514"/>
        <v>0.48</v>
      </c>
      <c r="AJ715" s="147">
        <f t="shared" si="514"/>
        <v>0.48</v>
      </c>
      <c r="AK715" s="147">
        <f t="shared" si="514"/>
        <v>0.48</v>
      </c>
      <c r="AL715" s="420">
        <v>3000</v>
      </c>
      <c r="AM715" s="431">
        <f t="shared" si="499"/>
        <v>1290</v>
      </c>
      <c r="AN715" s="385">
        <v>12012</v>
      </c>
      <c r="AO715" s="237">
        <f t="shared" si="449"/>
        <v>5165.16</v>
      </c>
      <c r="AP715" s="96">
        <v>9996</v>
      </c>
      <c r="AQ715" s="431">
        <f t="shared" si="500"/>
        <v>4298.28</v>
      </c>
      <c r="AR715" s="420">
        <v>5004</v>
      </c>
      <c r="AS715" s="431">
        <f t="shared" si="501"/>
        <v>2151.7199999999998</v>
      </c>
      <c r="AT715" s="385">
        <v>0</v>
      </c>
      <c r="AU715" s="431">
        <f t="shared" si="502"/>
        <v>0</v>
      </c>
      <c r="AV715" s="386">
        <v>0</v>
      </c>
      <c r="AW715" s="431">
        <f t="shared" si="503"/>
        <v>0</v>
      </c>
      <c r="AX715" s="386">
        <v>0</v>
      </c>
      <c r="AY715" s="431">
        <f t="shared" si="504"/>
        <v>0</v>
      </c>
      <c r="AZ715" s="386">
        <v>0</v>
      </c>
      <c r="BA715" s="431">
        <f t="shared" si="505"/>
        <v>0</v>
      </c>
      <c r="BB715" s="385">
        <v>0</v>
      </c>
      <c r="BC715" s="431">
        <f t="shared" si="506"/>
        <v>0</v>
      </c>
      <c r="BD715" s="386">
        <v>0</v>
      </c>
      <c r="BE715" s="431">
        <f t="shared" si="507"/>
        <v>0</v>
      </c>
      <c r="BF715" s="386">
        <v>0</v>
      </c>
      <c r="BG715" s="431">
        <f t="shared" si="508"/>
        <v>0</v>
      </c>
      <c r="BH715" s="385">
        <v>0</v>
      </c>
      <c r="BI715" s="445">
        <f t="shared" si="509"/>
        <v>0</v>
      </c>
      <c r="BJ715" s="77" t="s">
        <v>1949</v>
      </c>
      <c r="BK715" s="306"/>
      <c r="BL715" s="599"/>
      <c r="BM715" s="306" t="str">
        <f t="shared" si="515"/>
        <v>L96909-xx1</v>
      </c>
    </row>
    <row r="716" spans="1:65" ht="14.25" customHeight="1">
      <c r="A716" s="498" t="s">
        <v>1623</v>
      </c>
      <c r="B716" s="130" t="s">
        <v>1422</v>
      </c>
      <c r="C716" s="544" t="s">
        <v>87</v>
      </c>
      <c r="D716" s="549" t="s">
        <v>161</v>
      </c>
      <c r="E716" s="550" t="s">
        <v>194</v>
      </c>
      <c r="F716" s="970"/>
      <c r="G716" s="214">
        <v>2024</v>
      </c>
      <c r="H716" s="176" t="s">
        <v>1948</v>
      </c>
      <c r="I716" s="176" t="s">
        <v>174</v>
      </c>
      <c r="J716" s="330" t="s">
        <v>196</v>
      </c>
      <c r="K716" s="176" t="s">
        <v>218</v>
      </c>
      <c r="L716" s="176" t="s">
        <v>1182</v>
      </c>
      <c r="M716" s="327" t="s">
        <v>1480</v>
      </c>
      <c r="N716" s="55">
        <v>4.87</v>
      </c>
      <c r="O716" s="55">
        <f t="shared" si="510"/>
        <v>4.87</v>
      </c>
      <c r="P716" s="55">
        <f t="shared" si="510"/>
        <v>4.87</v>
      </c>
      <c r="Q716" s="55">
        <f t="shared" si="510"/>
        <v>4.87</v>
      </c>
      <c r="R716" s="244">
        <f>4.87+0.46</f>
        <v>5.33</v>
      </c>
      <c r="S716" s="55">
        <f t="shared" si="511"/>
        <v>5.33</v>
      </c>
      <c r="T716" s="55">
        <f t="shared" si="511"/>
        <v>5.33</v>
      </c>
      <c r="U716" s="55">
        <f t="shared" si="511"/>
        <v>5.33</v>
      </c>
      <c r="V716" s="55">
        <f t="shared" si="517"/>
        <v>5.33</v>
      </c>
      <c r="W716" s="55">
        <f t="shared" si="516"/>
        <v>5.33</v>
      </c>
      <c r="X716" s="55">
        <f t="shared" si="516"/>
        <v>5.33</v>
      </c>
      <c r="Y716" s="55">
        <f t="shared" si="516"/>
        <v>5.33</v>
      </c>
      <c r="Z716" s="147">
        <v>0.45</v>
      </c>
      <c r="AA716" s="147">
        <f t="shared" si="512"/>
        <v>0.45</v>
      </c>
      <c r="AB716" s="147">
        <f t="shared" si="512"/>
        <v>0.45</v>
      </c>
      <c r="AC716" s="147">
        <f t="shared" si="512"/>
        <v>0.45</v>
      </c>
      <c r="AD716" s="365">
        <v>0.46</v>
      </c>
      <c r="AE716" s="147">
        <f t="shared" si="513"/>
        <v>0.46</v>
      </c>
      <c r="AF716" s="147">
        <f t="shared" si="513"/>
        <v>0.46</v>
      </c>
      <c r="AG716" s="147">
        <f t="shared" si="513"/>
        <v>0.46</v>
      </c>
      <c r="AH716" s="147">
        <f t="shared" si="513"/>
        <v>0.46</v>
      </c>
      <c r="AI716" s="147">
        <f t="shared" si="514"/>
        <v>0.46</v>
      </c>
      <c r="AJ716" s="147">
        <f t="shared" si="514"/>
        <v>0.46</v>
      </c>
      <c r="AK716" s="147">
        <f t="shared" si="514"/>
        <v>0.46</v>
      </c>
      <c r="AL716" s="420">
        <v>0</v>
      </c>
      <c r="AM716" s="431">
        <f t="shared" si="499"/>
        <v>0</v>
      </c>
      <c r="AN716" s="385">
        <v>15012</v>
      </c>
      <c r="AO716" s="237">
        <f t="shared" si="449"/>
        <v>6755.4000000000005</v>
      </c>
      <c r="AP716" s="96">
        <v>7992</v>
      </c>
      <c r="AQ716" s="431">
        <f t="shared" si="500"/>
        <v>3596.4</v>
      </c>
      <c r="AR716" s="420">
        <v>3000</v>
      </c>
      <c r="AS716" s="431">
        <f t="shared" si="501"/>
        <v>1350</v>
      </c>
      <c r="AT716" s="385">
        <v>0</v>
      </c>
      <c r="AU716" s="431">
        <f t="shared" si="502"/>
        <v>0</v>
      </c>
      <c r="AV716" s="386">
        <v>0</v>
      </c>
      <c r="AW716" s="431">
        <f t="shared" si="503"/>
        <v>0</v>
      </c>
      <c r="AX716" s="386">
        <v>0</v>
      </c>
      <c r="AY716" s="431">
        <f t="shared" si="504"/>
        <v>0</v>
      </c>
      <c r="AZ716" s="386">
        <v>0</v>
      </c>
      <c r="BA716" s="431">
        <f t="shared" si="505"/>
        <v>0</v>
      </c>
      <c r="BB716" s="385">
        <v>0</v>
      </c>
      <c r="BC716" s="431">
        <f t="shared" si="506"/>
        <v>0</v>
      </c>
      <c r="BD716" s="386">
        <v>0</v>
      </c>
      <c r="BE716" s="431">
        <f t="shared" si="507"/>
        <v>0</v>
      </c>
      <c r="BF716" s="386">
        <v>0</v>
      </c>
      <c r="BG716" s="431">
        <f t="shared" si="508"/>
        <v>0</v>
      </c>
      <c r="BH716" s="385">
        <v>0</v>
      </c>
      <c r="BI716" s="445">
        <f t="shared" si="509"/>
        <v>0</v>
      </c>
      <c r="BJ716" s="77" t="s">
        <v>1950</v>
      </c>
      <c r="BK716" s="306"/>
      <c r="BL716" s="599"/>
      <c r="BM716" s="306" t="str">
        <f t="shared" si="515"/>
        <v>P10204-xx1</v>
      </c>
    </row>
    <row r="717" spans="1:65" ht="14.25" customHeight="1">
      <c r="A717" s="493" t="s">
        <v>1623</v>
      </c>
      <c r="B717" s="130" t="s">
        <v>1422</v>
      </c>
      <c r="C717" s="544" t="s">
        <v>87</v>
      </c>
      <c r="D717" s="549" t="s">
        <v>161</v>
      </c>
      <c r="E717" s="550" t="s">
        <v>194</v>
      </c>
      <c r="F717" s="970"/>
      <c r="G717" s="214">
        <v>2020</v>
      </c>
      <c r="H717" s="176" t="s">
        <v>1948</v>
      </c>
      <c r="I717" s="176" t="s">
        <v>204</v>
      </c>
      <c r="J717" s="330" t="s">
        <v>196</v>
      </c>
      <c r="K717" s="176" t="s">
        <v>218</v>
      </c>
      <c r="L717" s="176" t="s">
        <v>1221</v>
      </c>
      <c r="M717" s="327" t="s">
        <v>1459</v>
      </c>
      <c r="N717" s="55">
        <v>2.21</v>
      </c>
      <c r="O717" s="55">
        <f t="shared" si="510"/>
        <v>2.21</v>
      </c>
      <c r="P717" s="55">
        <f t="shared" si="510"/>
        <v>2.21</v>
      </c>
      <c r="Q717" s="55">
        <f t="shared" si="510"/>
        <v>2.21</v>
      </c>
      <c r="R717" s="55">
        <v>2.21</v>
      </c>
      <c r="S717" s="55">
        <f t="shared" si="511"/>
        <v>2.21</v>
      </c>
      <c r="T717" s="55">
        <f t="shared" si="511"/>
        <v>2.21</v>
      </c>
      <c r="U717" s="55">
        <f t="shared" si="511"/>
        <v>2.21</v>
      </c>
      <c r="V717" s="55">
        <f t="shared" si="517"/>
        <v>2.21</v>
      </c>
      <c r="W717" s="55">
        <f t="shared" si="516"/>
        <v>2.21</v>
      </c>
      <c r="X717" s="55">
        <f t="shared" si="516"/>
        <v>2.21</v>
      </c>
      <c r="Y717" s="55">
        <f t="shared" si="516"/>
        <v>2.21</v>
      </c>
      <c r="Z717" s="147">
        <v>0.28000000000000003</v>
      </c>
      <c r="AA717" s="147">
        <f t="shared" si="512"/>
        <v>0.28000000000000003</v>
      </c>
      <c r="AB717" s="147">
        <f t="shared" si="512"/>
        <v>0.28000000000000003</v>
      </c>
      <c r="AC717" s="147">
        <f t="shared" si="512"/>
        <v>0.28000000000000003</v>
      </c>
      <c r="AD717" s="147">
        <f t="shared" si="512"/>
        <v>0.28000000000000003</v>
      </c>
      <c r="AE717" s="147">
        <f t="shared" si="513"/>
        <v>0.28000000000000003</v>
      </c>
      <c r="AF717" s="147">
        <f t="shared" si="513"/>
        <v>0.28000000000000003</v>
      </c>
      <c r="AG717" s="147">
        <f t="shared" si="513"/>
        <v>0.28000000000000003</v>
      </c>
      <c r="AH717" s="147">
        <f t="shared" si="513"/>
        <v>0.28000000000000003</v>
      </c>
      <c r="AI717" s="147">
        <f t="shared" si="514"/>
        <v>0.28000000000000003</v>
      </c>
      <c r="AJ717" s="147">
        <f t="shared" si="514"/>
        <v>0.28000000000000003</v>
      </c>
      <c r="AK717" s="147">
        <f t="shared" si="514"/>
        <v>0.28000000000000003</v>
      </c>
      <c r="AL717" s="420">
        <v>0</v>
      </c>
      <c r="AM717" s="431">
        <f t="shared" si="499"/>
        <v>0</v>
      </c>
      <c r="AN717" s="385">
        <v>0</v>
      </c>
      <c r="AO717" s="237">
        <f t="shared" si="449"/>
        <v>0</v>
      </c>
      <c r="AP717" s="96">
        <v>0</v>
      </c>
      <c r="AQ717" s="431">
        <f t="shared" si="500"/>
        <v>0</v>
      </c>
      <c r="AR717" s="420">
        <v>0</v>
      </c>
      <c r="AS717" s="431">
        <f t="shared" si="501"/>
        <v>0</v>
      </c>
      <c r="AT717" s="385">
        <v>0</v>
      </c>
      <c r="AU717" s="431">
        <f t="shared" si="502"/>
        <v>0</v>
      </c>
      <c r="AV717" s="386">
        <v>52000</v>
      </c>
      <c r="AW717" s="431">
        <f t="shared" si="503"/>
        <v>14560.000000000002</v>
      </c>
      <c r="AX717" s="386">
        <v>56000</v>
      </c>
      <c r="AY717" s="431">
        <f t="shared" si="504"/>
        <v>15680.000000000002</v>
      </c>
      <c r="AZ717" s="386">
        <v>64000</v>
      </c>
      <c r="BA717" s="431">
        <f t="shared" si="505"/>
        <v>17920</v>
      </c>
      <c r="BB717" s="385">
        <v>52000</v>
      </c>
      <c r="BC717" s="431">
        <f t="shared" si="506"/>
        <v>14560.000000000002</v>
      </c>
      <c r="BD717" s="386">
        <v>56000</v>
      </c>
      <c r="BE717" s="431">
        <f t="shared" si="507"/>
        <v>15680.000000000002</v>
      </c>
      <c r="BF717" s="386">
        <v>64000</v>
      </c>
      <c r="BG717" s="431">
        <f t="shared" si="508"/>
        <v>17920</v>
      </c>
      <c r="BH717" s="385">
        <v>52000</v>
      </c>
      <c r="BI717" s="445">
        <f t="shared" si="509"/>
        <v>14560.000000000002</v>
      </c>
      <c r="BJ717" s="77" t="s">
        <v>1953</v>
      </c>
      <c r="BK717" s="306"/>
      <c r="BL717" s="599"/>
      <c r="BM717" s="306" t="str">
        <f t="shared" si="515"/>
        <v>L96910-xx1</v>
      </c>
    </row>
    <row r="718" spans="1:65" ht="14.25" customHeight="1">
      <c r="A718" s="498" t="s">
        <v>1623</v>
      </c>
      <c r="B718" s="130" t="s">
        <v>1422</v>
      </c>
      <c r="C718" s="544" t="s">
        <v>87</v>
      </c>
      <c r="D718" s="549" t="s">
        <v>161</v>
      </c>
      <c r="E718" s="550" t="s">
        <v>194</v>
      </c>
      <c r="F718" s="970"/>
      <c r="G718" s="214">
        <v>2024</v>
      </c>
      <c r="H718" s="176" t="s">
        <v>1948</v>
      </c>
      <c r="I718" s="176" t="s">
        <v>204</v>
      </c>
      <c r="J718" s="330" t="s">
        <v>196</v>
      </c>
      <c r="K718" s="176" t="s">
        <v>218</v>
      </c>
      <c r="L718" s="176" t="s">
        <v>1221</v>
      </c>
      <c r="M718" s="327" t="s">
        <v>1459</v>
      </c>
      <c r="N718" s="55">
        <v>2.23</v>
      </c>
      <c r="O718" s="55">
        <f t="shared" si="510"/>
        <v>2.23</v>
      </c>
      <c r="P718" s="55">
        <f t="shared" si="510"/>
        <v>2.23</v>
      </c>
      <c r="Q718" s="55">
        <f t="shared" si="510"/>
        <v>2.23</v>
      </c>
      <c r="R718" s="55">
        <v>2.23</v>
      </c>
      <c r="S718" s="55">
        <f t="shared" si="511"/>
        <v>2.23</v>
      </c>
      <c r="T718" s="55">
        <f t="shared" si="511"/>
        <v>2.23</v>
      </c>
      <c r="U718" s="55">
        <f t="shared" si="511"/>
        <v>2.23</v>
      </c>
      <c r="V718" s="55">
        <f t="shared" si="517"/>
        <v>2.23</v>
      </c>
      <c r="W718" s="55">
        <f t="shared" si="516"/>
        <v>2.23</v>
      </c>
      <c r="X718" s="55">
        <f t="shared" si="516"/>
        <v>2.23</v>
      </c>
      <c r="Y718" s="55">
        <f t="shared" si="516"/>
        <v>2.23</v>
      </c>
      <c r="Z718" s="147">
        <v>0.26</v>
      </c>
      <c r="AA718" s="147">
        <f t="shared" si="512"/>
        <v>0.26</v>
      </c>
      <c r="AB718" s="147">
        <f t="shared" si="512"/>
        <v>0.26</v>
      </c>
      <c r="AC718" s="147">
        <f t="shared" si="512"/>
        <v>0.26</v>
      </c>
      <c r="AD718" s="147">
        <f t="shared" si="512"/>
        <v>0.26</v>
      </c>
      <c r="AE718" s="147">
        <f t="shared" si="513"/>
        <v>0.26</v>
      </c>
      <c r="AF718" s="147">
        <f t="shared" si="513"/>
        <v>0.26</v>
      </c>
      <c r="AG718" s="147">
        <f t="shared" si="513"/>
        <v>0.26</v>
      </c>
      <c r="AH718" s="147">
        <f t="shared" si="513"/>
        <v>0.26</v>
      </c>
      <c r="AI718" s="147">
        <f t="shared" si="514"/>
        <v>0.26</v>
      </c>
      <c r="AJ718" s="147">
        <f t="shared" si="514"/>
        <v>0.26</v>
      </c>
      <c r="AK718" s="147">
        <f t="shared" si="514"/>
        <v>0.26</v>
      </c>
      <c r="AL718" s="420">
        <v>0</v>
      </c>
      <c r="AM718" s="431">
        <f t="shared" si="499"/>
        <v>0</v>
      </c>
      <c r="AN718" s="385">
        <v>0</v>
      </c>
      <c r="AO718" s="237">
        <f t="shared" si="449"/>
        <v>0</v>
      </c>
      <c r="AP718" s="96">
        <v>0</v>
      </c>
      <c r="AQ718" s="431">
        <f t="shared" si="500"/>
        <v>0</v>
      </c>
      <c r="AR718" s="420">
        <v>0</v>
      </c>
      <c r="AS718" s="431">
        <f t="shared" si="501"/>
        <v>0</v>
      </c>
      <c r="AT718" s="385">
        <v>0</v>
      </c>
      <c r="AU718" s="431">
        <f t="shared" si="502"/>
        <v>0</v>
      </c>
      <c r="AV718" s="386">
        <v>20000</v>
      </c>
      <c r="AW718" s="431">
        <f t="shared" si="503"/>
        <v>5200</v>
      </c>
      <c r="AX718" s="386">
        <v>20000</v>
      </c>
      <c r="AY718" s="431">
        <f t="shared" si="504"/>
        <v>5200</v>
      </c>
      <c r="AZ718" s="386">
        <v>20000</v>
      </c>
      <c r="BA718" s="431">
        <f t="shared" si="505"/>
        <v>5200</v>
      </c>
      <c r="BB718" s="385">
        <v>20000</v>
      </c>
      <c r="BC718" s="431">
        <f t="shared" si="506"/>
        <v>5200</v>
      </c>
      <c r="BD718" s="386">
        <v>20000</v>
      </c>
      <c r="BE718" s="431">
        <f t="shared" si="507"/>
        <v>5200</v>
      </c>
      <c r="BF718" s="386">
        <v>20000</v>
      </c>
      <c r="BG718" s="431">
        <f t="shared" si="508"/>
        <v>5200</v>
      </c>
      <c r="BH718" s="385">
        <v>20000</v>
      </c>
      <c r="BI718" s="445">
        <f t="shared" si="509"/>
        <v>5200</v>
      </c>
      <c r="BJ718" s="77" t="s">
        <v>1954</v>
      </c>
      <c r="BK718" s="306"/>
      <c r="BL718" s="599"/>
      <c r="BM718" s="306" t="str">
        <f t="shared" si="515"/>
        <v>P10276-xx1</v>
      </c>
    </row>
    <row r="719" spans="1:65" ht="14.25" customHeight="1">
      <c r="A719" s="493" t="s">
        <v>1623</v>
      </c>
      <c r="B719" s="130" t="s">
        <v>1422</v>
      </c>
      <c r="C719" s="544" t="s">
        <v>87</v>
      </c>
      <c r="D719" s="549" t="s">
        <v>161</v>
      </c>
      <c r="E719" s="550" t="s">
        <v>194</v>
      </c>
      <c r="F719" s="970"/>
      <c r="G719" s="214">
        <v>2020</v>
      </c>
      <c r="H719" s="176" t="s">
        <v>1948</v>
      </c>
      <c r="I719" s="176" t="s">
        <v>204</v>
      </c>
      <c r="J719" s="330" t="s">
        <v>196</v>
      </c>
      <c r="K719" s="176" t="s">
        <v>218</v>
      </c>
      <c r="L719" s="176" t="s">
        <v>1221</v>
      </c>
      <c r="M719" s="327" t="s">
        <v>1461</v>
      </c>
      <c r="N719" s="55">
        <v>2.21</v>
      </c>
      <c r="O719" s="55">
        <f t="shared" si="510"/>
        <v>2.21</v>
      </c>
      <c r="P719" s="55">
        <f t="shared" si="510"/>
        <v>2.21</v>
      </c>
      <c r="Q719" s="55">
        <f t="shared" si="510"/>
        <v>2.21</v>
      </c>
      <c r="R719" s="55">
        <v>2.21</v>
      </c>
      <c r="S719" s="55">
        <f t="shared" si="511"/>
        <v>2.21</v>
      </c>
      <c r="T719" s="55">
        <f t="shared" si="511"/>
        <v>2.21</v>
      </c>
      <c r="U719" s="55">
        <f t="shared" si="511"/>
        <v>2.21</v>
      </c>
      <c r="V719" s="55">
        <f t="shared" si="517"/>
        <v>2.21</v>
      </c>
      <c r="W719" s="55">
        <f t="shared" si="516"/>
        <v>2.21</v>
      </c>
      <c r="X719" s="55">
        <f t="shared" si="516"/>
        <v>2.21</v>
      </c>
      <c r="Y719" s="55">
        <f t="shared" si="516"/>
        <v>2.21</v>
      </c>
      <c r="Z719" s="147">
        <v>0.28000000000000003</v>
      </c>
      <c r="AA719" s="147">
        <f t="shared" si="512"/>
        <v>0.28000000000000003</v>
      </c>
      <c r="AB719" s="147">
        <f t="shared" si="512"/>
        <v>0.28000000000000003</v>
      </c>
      <c r="AC719" s="147">
        <f t="shared" si="512"/>
        <v>0.28000000000000003</v>
      </c>
      <c r="AD719" s="147">
        <f t="shared" si="512"/>
        <v>0.28000000000000003</v>
      </c>
      <c r="AE719" s="147">
        <f t="shared" si="513"/>
        <v>0.28000000000000003</v>
      </c>
      <c r="AF719" s="147">
        <f t="shared" si="513"/>
        <v>0.28000000000000003</v>
      </c>
      <c r="AG719" s="147">
        <f t="shared" si="513"/>
        <v>0.28000000000000003</v>
      </c>
      <c r="AH719" s="147">
        <f t="shared" si="513"/>
        <v>0.28000000000000003</v>
      </c>
      <c r="AI719" s="147">
        <f t="shared" si="514"/>
        <v>0.28000000000000003</v>
      </c>
      <c r="AJ719" s="147">
        <f t="shared" si="514"/>
        <v>0.28000000000000003</v>
      </c>
      <c r="AK719" s="147">
        <f t="shared" si="514"/>
        <v>0.28000000000000003</v>
      </c>
      <c r="AL719" s="420">
        <v>16800</v>
      </c>
      <c r="AM719" s="431">
        <f t="shared" si="499"/>
        <v>4704</v>
      </c>
      <c r="AN719" s="385">
        <v>0</v>
      </c>
      <c r="AO719" s="237">
        <f t="shared" si="449"/>
        <v>0</v>
      </c>
      <c r="AP719" s="96">
        <v>23520</v>
      </c>
      <c r="AQ719" s="431">
        <f t="shared" si="500"/>
        <v>6585.6</v>
      </c>
      <c r="AR719" s="420">
        <v>6720</v>
      </c>
      <c r="AS719" s="431">
        <f t="shared" si="501"/>
        <v>1881.6000000000001</v>
      </c>
      <c r="AT719" s="385">
        <v>15720</v>
      </c>
      <c r="AU719" s="431">
        <f t="shared" si="502"/>
        <v>4401.6000000000004</v>
      </c>
      <c r="AV719" s="386">
        <v>0</v>
      </c>
      <c r="AW719" s="431">
        <f t="shared" si="503"/>
        <v>0</v>
      </c>
      <c r="AX719" s="386">
        <v>0</v>
      </c>
      <c r="AY719" s="431">
        <f t="shared" si="504"/>
        <v>0</v>
      </c>
      <c r="AZ719" s="386">
        <v>0</v>
      </c>
      <c r="BA719" s="431">
        <f t="shared" si="505"/>
        <v>0</v>
      </c>
      <c r="BB719" s="385">
        <v>0</v>
      </c>
      <c r="BC719" s="431">
        <f t="shared" si="506"/>
        <v>0</v>
      </c>
      <c r="BD719" s="386">
        <v>0</v>
      </c>
      <c r="BE719" s="431">
        <f t="shared" si="507"/>
        <v>0</v>
      </c>
      <c r="BF719" s="386">
        <v>0</v>
      </c>
      <c r="BG719" s="431">
        <f t="shared" si="508"/>
        <v>0</v>
      </c>
      <c r="BH719" s="385">
        <v>0</v>
      </c>
      <c r="BI719" s="445">
        <f t="shared" si="509"/>
        <v>0</v>
      </c>
      <c r="BJ719" s="77" t="s">
        <v>1953</v>
      </c>
      <c r="BK719" s="306"/>
      <c r="BL719" s="599"/>
      <c r="BM719" s="306" t="str">
        <f t="shared" si="515"/>
        <v>L96910-xx1</v>
      </c>
    </row>
    <row r="720" spans="1:65" ht="14.25" customHeight="1">
      <c r="A720" s="498" t="s">
        <v>1623</v>
      </c>
      <c r="B720" s="130" t="s">
        <v>1422</v>
      </c>
      <c r="C720" s="544" t="s">
        <v>87</v>
      </c>
      <c r="D720" s="549" t="s">
        <v>161</v>
      </c>
      <c r="E720" s="550" t="s">
        <v>194</v>
      </c>
      <c r="F720" s="970"/>
      <c r="G720" s="214">
        <v>2024</v>
      </c>
      <c r="H720" s="176" t="s">
        <v>1948</v>
      </c>
      <c r="I720" s="176" t="s">
        <v>204</v>
      </c>
      <c r="J720" s="330" t="s">
        <v>196</v>
      </c>
      <c r="K720" s="176" t="s">
        <v>218</v>
      </c>
      <c r="L720" s="176" t="s">
        <v>1221</v>
      </c>
      <c r="M720" s="327" t="s">
        <v>1461</v>
      </c>
      <c r="N720" s="55">
        <v>2.23</v>
      </c>
      <c r="O720" s="55">
        <f t="shared" si="510"/>
        <v>2.23</v>
      </c>
      <c r="P720" s="55">
        <f t="shared" si="510"/>
        <v>2.23</v>
      </c>
      <c r="Q720" s="55">
        <f t="shared" si="510"/>
        <v>2.23</v>
      </c>
      <c r="R720" s="55">
        <v>2.23</v>
      </c>
      <c r="S720" s="55">
        <f t="shared" si="511"/>
        <v>2.23</v>
      </c>
      <c r="T720" s="55">
        <f t="shared" si="511"/>
        <v>2.23</v>
      </c>
      <c r="U720" s="55">
        <f t="shared" si="511"/>
        <v>2.23</v>
      </c>
      <c r="V720" s="55">
        <f t="shared" si="517"/>
        <v>2.23</v>
      </c>
      <c r="W720" s="55">
        <f t="shared" si="516"/>
        <v>2.23</v>
      </c>
      <c r="X720" s="55">
        <f t="shared" si="516"/>
        <v>2.23</v>
      </c>
      <c r="Y720" s="55">
        <f t="shared" si="516"/>
        <v>2.23</v>
      </c>
      <c r="Z720" s="147">
        <v>0.26</v>
      </c>
      <c r="AA720" s="147">
        <f t="shared" si="512"/>
        <v>0.26</v>
      </c>
      <c r="AB720" s="147">
        <f t="shared" si="512"/>
        <v>0.26</v>
      </c>
      <c r="AC720" s="147">
        <f t="shared" si="512"/>
        <v>0.26</v>
      </c>
      <c r="AD720" s="147">
        <f t="shared" si="512"/>
        <v>0.26</v>
      </c>
      <c r="AE720" s="147">
        <f t="shared" si="513"/>
        <v>0.26</v>
      </c>
      <c r="AF720" s="147">
        <f t="shared" si="513"/>
        <v>0.26</v>
      </c>
      <c r="AG720" s="147">
        <f t="shared" si="513"/>
        <v>0.26</v>
      </c>
      <c r="AH720" s="147">
        <f t="shared" si="513"/>
        <v>0.26</v>
      </c>
      <c r="AI720" s="147">
        <f t="shared" si="514"/>
        <v>0.26</v>
      </c>
      <c r="AJ720" s="147">
        <f t="shared" si="514"/>
        <v>0.26</v>
      </c>
      <c r="AK720" s="147">
        <f t="shared" si="514"/>
        <v>0.26</v>
      </c>
      <c r="AL720" s="420">
        <v>16800</v>
      </c>
      <c r="AM720" s="431">
        <f t="shared" si="499"/>
        <v>4368</v>
      </c>
      <c r="AN720" s="385">
        <v>16800</v>
      </c>
      <c r="AO720" s="237">
        <f t="shared" si="449"/>
        <v>4368</v>
      </c>
      <c r="AP720" s="96">
        <v>6720</v>
      </c>
      <c r="AQ720" s="431">
        <f t="shared" si="500"/>
        <v>1747.2</v>
      </c>
      <c r="AR720" s="420">
        <v>6720</v>
      </c>
      <c r="AS720" s="431">
        <f t="shared" si="501"/>
        <v>1747.2</v>
      </c>
      <c r="AT720" s="385">
        <v>0</v>
      </c>
      <c r="AU720" s="431">
        <f t="shared" si="502"/>
        <v>0</v>
      </c>
      <c r="AV720" s="386">
        <v>0</v>
      </c>
      <c r="AW720" s="431">
        <f t="shared" si="503"/>
        <v>0</v>
      </c>
      <c r="AX720" s="386">
        <v>0</v>
      </c>
      <c r="AY720" s="431">
        <f t="shared" si="504"/>
        <v>0</v>
      </c>
      <c r="AZ720" s="386">
        <v>0</v>
      </c>
      <c r="BA720" s="431">
        <f t="shared" si="505"/>
        <v>0</v>
      </c>
      <c r="BB720" s="385">
        <v>0</v>
      </c>
      <c r="BC720" s="431">
        <f t="shared" si="506"/>
        <v>0</v>
      </c>
      <c r="BD720" s="386">
        <v>0</v>
      </c>
      <c r="BE720" s="431">
        <f t="shared" si="507"/>
        <v>0</v>
      </c>
      <c r="BF720" s="386">
        <v>0</v>
      </c>
      <c r="BG720" s="431">
        <f t="shared" si="508"/>
        <v>0</v>
      </c>
      <c r="BH720" s="385">
        <v>0</v>
      </c>
      <c r="BI720" s="445">
        <f t="shared" si="509"/>
        <v>0</v>
      </c>
      <c r="BJ720" s="77" t="s">
        <v>1954</v>
      </c>
      <c r="BK720" s="306"/>
      <c r="BL720" s="599"/>
      <c r="BM720" s="306" t="str">
        <f t="shared" si="515"/>
        <v>P10276-xx1</v>
      </c>
    </row>
    <row r="721" spans="1:65" ht="14.25" customHeight="1">
      <c r="A721" s="493" t="s">
        <v>1623</v>
      </c>
      <c r="B721" s="130" t="s">
        <v>1422</v>
      </c>
      <c r="C721" s="544" t="s">
        <v>87</v>
      </c>
      <c r="D721" s="549" t="s">
        <v>161</v>
      </c>
      <c r="E721" s="550" t="s">
        <v>194</v>
      </c>
      <c r="F721" s="970"/>
      <c r="G721" s="214">
        <v>2020</v>
      </c>
      <c r="H721" s="176" t="s">
        <v>1948</v>
      </c>
      <c r="I721" s="176" t="s">
        <v>204</v>
      </c>
      <c r="J721" s="330" t="s">
        <v>196</v>
      </c>
      <c r="K721" s="176" t="s">
        <v>218</v>
      </c>
      <c r="L721" s="176" t="s">
        <v>1509</v>
      </c>
      <c r="M721" s="327" t="s">
        <v>1510</v>
      </c>
      <c r="N721" s="55">
        <v>2.11</v>
      </c>
      <c r="O721" s="55">
        <f t="shared" si="510"/>
        <v>2.11</v>
      </c>
      <c r="P721" s="55">
        <f t="shared" si="510"/>
        <v>2.11</v>
      </c>
      <c r="Q721" s="55">
        <f t="shared" si="510"/>
        <v>2.11</v>
      </c>
      <c r="R721" s="55">
        <v>2.11</v>
      </c>
      <c r="S721" s="55">
        <f t="shared" si="511"/>
        <v>2.11</v>
      </c>
      <c r="T721" s="55">
        <f t="shared" si="511"/>
        <v>2.11</v>
      </c>
      <c r="U721" s="55">
        <f t="shared" si="511"/>
        <v>2.11</v>
      </c>
      <c r="V721" s="55">
        <f t="shared" si="517"/>
        <v>2.11</v>
      </c>
      <c r="W721" s="55">
        <f t="shared" si="516"/>
        <v>2.11</v>
      </c>
      <c r="X721" s="55">
        <f t="shared" si="516"/>
        <v>2.11</v>
      </c>
      <c r="Y721" s="55">
        <f t="shared" si="516"/>
        <v>2.11</v>
      </c>
      <c r="Z721" s="147">
        <v>0.28000000000000003</v>
      </c>
      <c r="AA721" s="147">
        <f t="shared" si="512"/>
        <v>0.28000000000000003</v>
      </c>
      <c r="AB721" s="147">
        <f t="shared" si="512"/>
        <v>0.28000000000000003</v>
      </c>
      <c r="AC721" s="147">
        <f t="shared" si="512"/>
        <v>0.28000000000000003</v>
      </c>
      <c r="AD721" s="147">
        <f t="shared" si="512"/>
        <v>0.28000000000000003</v>
      </c>
      <c r="AE721" s="147">
        <f t="shared" si="513"/>
        <v>0.28000000000000003</v>
      </c>
      <c r="AF721" s="147">
        <f t="shared" si="513"/>
        <v>0.28000000000000003</v>
      </c>
      <c r="AG721" s="147">
        <f t="shared" si="513"/>
        <v>0.28000000000000003</v>
      </c>
      <c r="AH721" s="147">
        <f t="shared" si="513"/>
        <v>0.28000000000000003</v>
      </c>
      <c r="AI721" s="147">
        <f t="shared" si="514"/>
        <v>0.28000000000000003</v>
      </c>
      <c r="AJ721" s="147">
        <f t="shared" si="514"/>
        <v>0.28000000000000003</v>
      </c>
      <c r="AK721" s="147">
        <f t="shared" si="514"/>
        <v>0.28000000000000003</v>
      </c>
      <c r="AL721" s="420">
        <v>3720</v>
      </c>
      <c r="AM721" s="431">
        <f t="shared" si="499"/>
        <v>1041.6000000000001</v>
      </c>
      <c r="AN721" s="385">
        <v>0</v>
      </c>
      <c r="AO721" s="237">
        <f t="shared" si="449"/>
        <v>0</v>
      </c>
      <c r="AP721" s="96">
        <v>4920</v>
      </c>
      <c r="AQ721" s="431">
        <f t="shared" si="500"/>
        <v>1377.6000000000001</v>
      </c>
      <c r="AR721" s="420">
        <v>0</v>
      </c>
      <c r="AS721" s="431">
        <f t="shared" si="501"/>
        <v>0</v>
      </c>
      <c r="AT721" s="385">
        <v>0</v>
      </c>
      <c r="AU721" s="431">
        <f t="shared" si="502"/>
        <v>0</v>
      </c>
      <c r="AV721" s="386">
        <v>0</v>
      </c>
      <c r="AW721" s="431">
        <f t="shared" si="503"/>
        <v>0</v>
      </c>
      <c r="AX721" s="386">
        <v>0</v>
      </c>
      <c r="AY721" s="431">
        <f t="shared" si="504"/>
        <v>0</v>
      </c>
      <c r="AZ721" s="386">
        <v>0</v>
      </c>
      <c r="BA721" s="431">
        <f t="shared" si="505"/>
        <v>0</v>
      </c>
      <c r="BB721" s="385">
        <v>0</v>
      </c>
      <c r="BC721" s="431">
        <f t="shared" si="506"/>
        <v>0</v>
      </c>
      <c r="BD721" s="386">
        <v>0</v>
      </c>
      <c r="BE721" s="431">
        <f t="shared" si="507"/>
        <v>0</v>
      </c>
      <c r="BF721" s="386">
        <v>0</v>
      </c>
      <c r="BG721" s="431">
        <f t="shared" si="508"/>
        <v>0</v>
      </c>
      <c r="BH721" s="385">
        <v>0</v>
      </c>
      <c r="BI721" s="445">
        <f t="shared" si="509"/>
        <v>0</v>
      </c>
      <c r="BJ721" s="77" t="s">
        <v>1953</v>
      </c>
      <c r="BK721" s="306"/>
      <c r="BL721" s="599"/>
      <c r="BM721" s="306" t="str">
        <f t="shared" si="515"/>
        <v>L96910-xx1</v>
      </c>
    </row>
    <row r="722" spans="1:65" ht="14.25" customHeight="1">
      <c r="A722" s="498" t="s">
        <v>1623</v>
      </c>
      <c r="B722" s="130" t="s">
        <v>1422</v>
      </c>
      <c r="C722" s="544" t="s">
        <v>87</v>
      </c>
      <c r="D722" s="549" t="s">
        <v>161</v>
      </c>
      <c r="E722" s="550" t="s">
        <v>194</v>
      </c>
      <c r="F722" s="970"/>
      <c r="G722" s="214">
        <v>2020</v>
      </c>
      <c r="H722" s="176" t="s">
        <v>1948</v>
      </c>
      <c r="I722" s="176" t="s">
        <v>204</v>
      </c>
      <c r="J722" s="330" t="s">
        <v>196</v>
      </c>
      <c r="K722" s="176" t="s">
        <v>218</v>
      </c>
      <c r="L722" s="176" t="s">
        <v>1202</v>
      </c>
      <c r="M722" s="327" t="s">
        <v>1463</v>
      </c>
      <c r="N722" s="55">
        <v>2.11</v>
      </c>
      <c r="O722" s="55">
        <f t="shared" si="510"/>
        <v>2.11</v>
      </c>
      <c r="P722" s="55">
        <f t="shared" si="510"/>
        <v>2.11</v>
      </c>
      <c r="Q722" s="55">
        <f t="shared" si="510"/>
        <v>2.11</v>
      </c>
      <c r="R722" s="55">
        <v>2.11</v>
      </c>
      <c r="S722" s="55">
        <f t="shared" si="511"/>
        <v>2.11</v>
      </c>
      <c r="T722" s="55">
        <f t="shared" si="511"/>
        <v>2.11</v>
      </c>
      <c r="U722" s="55">
        <f t="shared" si="511"/>
        <v>2.11</v>
      </c>
      <c r="V722" s="55">
        <f t="shared" si="517"/>
        <v>2.11</v>
      </c>
      <c r="W722" s="55">
        <f t="shared" si="516"/>
        <v>2.11</v>
      </c>
      <c r="X722" s="55">
        <f t="shared" si="516"/>
        <v>2.11</v>
      </c>
      <c r="Y722" s="55">
        <f t="shared" si="516"/>
        <v>2.11</v>
      </c>
      <c r="Z722" s="147">
        <v>0.28000000000000003</v>
      </c>
      <c r="AA722" s="147">
        <f t="shared" si="512"/>
        <v>0.28000000000000003</v>
      </c>
      <c r="AB722" s="147">
        <f t="shared" si="512"/>
        <v>0.28000000000000003</v>
      </c>
      <c r="AC722" s="147">
        <f t="shared" si="512"/>
        <v>0.28000000000000003</v>
      </c>
      <c r="AD722" s="147">
        <f t="shared" si="512"/>
        <v>0.28000000000000003</v>
      </c>
      <c r="AE722" s="147">
        <f t="shared" si="513"/>
        <v>0.28000000000000003</v>
      </c>
      <c r="AF722" s="147">
        <f t="shared" si="513"/>
        <v>0.28000000000000003</v>
      </c>
      <c r="AG722" s="147">
        <f t="shared" si="513"/>
        <v>0.28000000000000003</v>
      </c>
      <c r="AH722" s="147">
        <f t="shared" si="513"/>
        <v>0.28000000000000003</v>
      </c>
      <c r="AI722" s="147">
        <f t="shared" si="514"/>
        <v>0.28000000000000003</v>
      </c>
      <c r="AJ722" s="147">
        <f t="shared" si="514"/>
        <v>0.28000000000000003</v>
      </c>
      <c r="AK722" s="147">
        <f t="shared" si="514"/>
        <v>0.28000000000000003</v>
      </c>
      <c r="AL722" s="420">
        <v>1440</v>
      </c>
      <c r="AM722" s="431">
        <f t="shared" si="499"/>
        <v>403.20000000000005</v>
      </c>
      <c r="AN722" s="385">
        <v>0</v>
      </c>
      <c r="AO722" s="237">
        <f t="shared" si="449"/>
        <v>0</v>
      </c>
      <c r="AP722" s="96">
        <v>1440</v>
      </c>
      <c r="AQ722" s="431">
        <f t="shared" si="500"/>
        <v>403.20000000000005</v>
      </c>
      <c r="AR722" s="420">
        <v>0</v>
      </c>
      <c r="AS722" s="431">
        <f t="shared" si="501"/>
        <v>0</v>
      </c>
      <c r="AT722" s="385">
        <v>240</v>
      </c>
      <c r="AU722" s="431">
        <f t="shared" si="502"/>
        <v>67.2</v>
      </c>
      <c r="AV722" s="386">
        <v>0</v>
      </c>
      <c r="AW722" s="431">
        <f t="shared" si="503"/>
        <v>0</v>
      </c>
      <c r="AX722" s="386">
        <v>0</v>
      </c>
      <c r="AY722" s="431">
        <f t="shared" si="504"/>
        <v>0</v>
      </c>
      <c r="AZ722" s="386">
        <v>0</v>
      </c>
      <c r="BA722" s="431">
        <f t="shared" si="505"/>
        <v>0</v>
      </c>
      <c r="BB722" s="385">
        <v>0</v>
      </c>
      <c r="BC722" s="431">
        <f t="shared" si="506"/>
        <v>0</v>
      </c>
      <c r="BD722" s="386">
        <v>0</v>
      </c>
      <c r="BE722" s="431">
        <f t="shared" si="507"/>
        <v>0</v>
      </c>
      <c r="BF722" s="386">
        <v>0</v>
      </c>
      <c r="BG722" s="431">
        <f t="shared" si="508"/>
        <v>0</v>
      </c>
      <c r="BH722" s="385">
        <v>0</v>
      </c>
      <c r="BI722" s="445">
        <f t="shared" si="509"/>
        <v>0</v>
      </c>
      <c r="BJ722" s="77" t="s">
        <v>1953</v>
      </c>
      <c r="BK722" s="306"/>
      <c r="BL722" s="599"/>
      <c r="BM722" s="306" t="str">
        <f t="shared" si="515"/>
        <v>L96910-xx1</v>
      </c>
    </row>
    <row r="723" spans="1:65" ht="14.25" customHeight="1">
      <c r="A723" s="493" t="s">
        <v>1623</v>
      </c>
      <c r="B723" s="130" t="s">
        <v>1422</v>
      </c>
      <c r="C723" s="544" t="s">
        <v>87</v>
      </c>
      <c r="D723" s="549" t="s">
        <v>161</v>
      </c>
      <c r="E723" s="550" t="s">
        <v>194</v>
      </c>
      <c r="F723" s="970"/>
      <c r="G723" s="214">
        <v>2024</v>
      </c>
      <c r="H723" s="176" t="s">
        <v>1948</v>
      </c>
      <c r="I723" s="176" t="s">
        <v>204</v>
      </c>
      <c r="J723" s="330" t="s">
        <v>196</v>
      </c>
      <c r="K723" s="176" t="s">
        <v>218</v>
      </c>
      <c r="L723" s="176" t="s">
        <v>1202</v>
      </c>
      <c r="M723" s="327" t="s">
        <v>1463</v>
      </c>
      <c r="N723" s="55">
        <v>2.13</v>
      </c>
      <c r="O723" s="55">
        <f t="shared" si="510"/>
        <v>2.13</v>
      </c>
      <c r="P723" s="55">
        <f t="shared" si="510"/>
        <v>2.13</v>
      </c>
      <c r="Q723" s="55">
        <f t="shared" si="510"/>
        <v>2.13</v>
      </c>
      <c r="R723" s="55">
        <v>2.13</v>
      </c>
      <c r="S723" s="55">
        <f t="shared" si="511"/>
        <v>2.13</v>
      </c>
      <c r="T723" s="55">
        <f t="shared" si="511"/>
        <v>2.13</v>
      </c>
      <c r="U723" s="55">
        <f t="shared" si="511"/>
        <v>2.13</v>
      </c>
      <c r="V723" s="55">
        <f t="shared" si="517"/>
        <v>2.13</v>
      </c>
      <c r="W723" s="55">
        <f t="shared" si="516"/>
        <v>2.13</v>
      </c>
      <c r="X723" s="55">
        <f t="shared" si="516"/>
        <v>2.13</v>
      </c>
      <c r="Y723" s="55">
        <f t="shared" si="516"/>
        <v>2.13</v>
      </c>
      <c r="Z723" s="147">
        <v>0.26</v>
      </c>
      <c r="AA723" s="147">
        <f t="shared" si="512"/>
        <v>0.26</v>
      </c>
      <c r="AB723" s="147">
        <f t="shared" si="512"/>
        <v>0.26</v>
      </c>
      <c r="AC723" s="147">
        <f t="shared" si="512"/>
        <v>0.26</v>
      </c>
      <c r="AD723" s="147">
        <f t="shared" si="512"/>
        <v>0.26</v>
      </c>
      <c r="AE723" s="147">
        <f t="shared" si="513"/>
        <v>0.26</v>
      </c>
      <c r="AF723" s="147">
        <f t="shared" si="513"/>
        <v>0.26</v>
      </c>
      <c r="AG723" s="147">
        <f t="shared" si="513"/>
        <v>0.26</v>
      </c>
      <c r="AH723" s="147">
        <f t="shared" si="513"/>
        <v>0.26</v>
      </c>
      <c r="AI723" s="147">
        <f t="shared" si="514"/>
        <v>0.26</v>
      </c>
      <c r="AJ723" s="147">
        <f t="shared" si="514"/>
        <v>0.26</v>
      </c>
      <c r="AK723" s="147">
        <f t="shared" si="514"/>
        <v>0.26</v>
      </c>
      <c r="AL723" s="420">
        <v>0</v>
      </c>
      <c r="AM723" s="431">
        <f t="shared" si="499"/>
        <v>0</v>
      </c>
      <c r="AN723" s="385">
        <v>0</v>
      </c>
      <c r="AO723" s="237">
        <f t="shared" si="449"/>
        <v>0</v>
      </c>
      <c r="AP723" s="96">
        <v>89760</v>
      </c>
      <c r="AQ723" s="431">
        <f t="shared" si="500"/>
        <v>23337.600000000002</v>
      </c>
      <c r="AR723" s="420">
        <v>53760</v>
      </c>
      <c r="AS723" s="431">
        <f t="shared" si="501"/>
        <v>13977.6</v>
      </c>
      <c r="AT723" s="385">
        <v>33600</v>
      </c>
      <c r="AU723" s="431">
        <f t="shared" si="502"/>
        <v>8736</v>
      </c>
      <c r="AV723" s="386">
        <v>0</v>
      </c>
      <c r="AW723" s="431">
        <f t="shared" si="503"/>
        <v>0</v>
      </c>
      <c r="AX723" s="386">
        <v>0</v>
      </c>
      <c r="AY723" s="431">
        <f t="shared" si="504"/>
        <v>0</v>
      </c>
      <c r="AZ723" s="386">
        <v>0</v>
      </c>
      <c r="BA723" s="431">
        <f t="shared" si="505"/>
        <v>0</v>
      </c>
      <c r="BB723" s="385">
        <v>0</v>
      </c>
      <c r="BC723" s="431">
        <f t="shared" si="506"/>
        <v>0</v>
      </c>
      <c r="BD723" s="386">
        <v>0</v>
      </c>
      <c r="BE723" s="431">
        <f t="shared" si="507"/>
        <v>0</v>
      </c>
      <c r="BF723" s="386">
        <v>0</v>
      </c>
      <c r="BG723" s="431">
        <f t="shared" si="508"/>
        <v>0</v>
      </c>
      <c r="BH723" s="385">
        <v>0</v>
      </c>
      <c r="BI723" s="445">
        <f t="shared" si="509"/>
        <v>0</v>
      </c>
      <c r="BJ723" s="77" t="s">
        <v>1954</v>
      </c>
      <c r="BK723" s="306"/>
      <c r="BL723" s="599"/>
      <c r="BM723" s="306" t="str">
        <f t="shared" si="515"/>
        <v>P10276-xx1</v>
      </c>
    </row>
    <row r="724" spans="1:65" ht="14.25" customHeight="1">
      <c r="A724" s="498" t="s">
        <v>1623</v>
      </c>
      <c r="B724" s="130" t="s">
        <v>1422</v>
      </c>
      <c r="C724" s="544" t="s">
        <v>87</v>
      </c>
      <c r="D724" s="549" t="s">
        <v>161</v>
      </c>
      <c r="E724" s="550" t="s">
        <v>194</v>
      </c>
      <c r="F724" s="970"/>
      <c r="G724" s="214">
        <v>2020</v>
      </c>
      <c r="H724" s="176" t="s">
        <v>1948</v>
      </c>
      <c r="I724" s="176" t="s">
        <v>204</v>
      </c>
      <c r="J724" s="330" t="s">
        <v>196</v>
      </c>
      <c r="K724" s="176" t="s">
        <v>218</v>
      </c>
      <c r="L724" s="176" t="s">
        <v>1466</v>
      </c>
      <c r="M724" s="327" t="s">
        <v>1467</v>
      </c>
      <c r="N724" s="55">
        <v>2.38</v>
      </c>
      <c r="O724" s="55">
        <f t="shared" si="510"/>
        <v>2.38</v>
      </c>
      <c r="P724" s="55">
        <f t="shared" si="510"/>
        <v>2.38</v>
      </c>
      <c r="Q724" s="55">
        <f t="shared" si="510"/>
        <v>2.38</v>
      </c>
      <c r="R724" s="55">
        <v>2.38</v>
      </c>
      <c r="S724" s="55">
        <f t="shared" si="511"/>
        <v>2.38</v>
      </c>
      <c r="T724" s="55">
        <f t="shared" si="511"/>
        <v>2.38</v>
      </c>
      <c r="U724" s="55">
        <f t="shared" si="511"/>
        <v>2.38</v>
      </c>
      <c r="V724" s="55">
        <f t="shared" si="517"/>
        <v>2.38</v>
      </c>
      <c r="W724" s="55">
        <f t="shared" si="516"/>
        <v>2.38</v>
      </c>
      <c r="X724" s="55">
        <f t="shared" si="516"/>
        <v>2.38</v>
      </c>
      <c r="Y724" s="55">
        <f t="shared" si="516"/>
        <v>2.38</v>
      </c>
      <c r="Z724" s="147">
        <v>0.28000000000000003</v>
      </c>
      <c r="AA724" s="147">
        <f t="shared" si="512"/>
        <v>0.28000000000000003</v>
      </c>
      <c r="AB724" s="147">
        <f t="shared" si="512"/>
        <v>0.28000000000000003</v>
      </c>
      <c r="AC724" s="147">
        <f t="shared" si="512"/>
        <v>0.28000000000000003</v>
      </c>
      <c r="AD724" s="147">
        <f t="shared" si="512"/>
        <v>0.28000000000000003</v>
      </c>
      <c r="AE724" s="147">
        <f t="shared" si="513"/>
        <v>0.28000000000000003</v>
      </c>
      <c r="AF724" s="147">
        <f t="shared" si="513"/>
        <v>0.28000000000000003</v>
      </c>
      <c r="AG724" s="147">
        <f t="shared" si="513"/>
        <v>0.28000000000000003</v>
      </c>
      <c r="AH724" s="147">
        <f t="shared" si="513"/>
        <v>0.28000000000000003</v>
      </c>
      <c r="AI724" s="147">
        <f t="shared" si="514"/>
        <v>0.28000000000000003</v>
      </c>
      <c r="AJ724" s="147">
        <f t="shared" si="514"/>
        <v>0.28000000000000003</v>
      </c>
      <c r="AK724" s="147">
        <f t="shared" si="514"/>
        <v>0.28000000000000003</v>
      </c>
      <c r="AL724" s="420">
        <v>4080</v>
      </c>
      <c r="AM724" s="431">
        <f t="shared" si="499"/>
        <v>1142.4000000000001</v>
      </c>
      <c r="AN724" s="385">
        <v>0</v>
      </c>
      <c r="AO724" s="237">
        <f t="shared" si="449"/>
        <v>0</v>
      </c>
      <c r="AP724" s="96">
        <v>0</v>
      </c>
      <c r="AQ724" s="431">
        <f t="shared" si="500"/>
        <v>0</v>
      </c>
      <c r="AR724" s="420">
        <v>0</v>
      </c>
      <c r="AS724" s="431">
        <f t="shared" si="501"/>
        <v>0</v>
      </c>
      <c r="AT724" s="385">
        <v>0</v>
      </c>
      <c r="AU724" s="431">
        <f t="shared" si="502"/>
        <v>0</v>
      </c>
      <c r="AV724" s="386">
        <v>0</v>
      </c>
      <c r="AW724" s="431">
        <f t="shared" si="503"/>
        <v>0</v>
      </c>
      <c r="AX724" s="386">
        <v>0</v>
      </c>
      <c r="AY724" s="431">
        <f t="shared" si="504"/>
        <v>0</v>
      </c>
      <c r="AZ724" s="386">
        <v>0</v>
      </c>
      <c r="BA724" s="431">
        <f t="shared" si="505"/>
        <v>0</v>
      </c>
      <c r="BB724" s="385">
        <v>0</v>
      </c>
      <c r="BC724" s="431">
        <f t="shared" si="506"/>
        <v>0</v>
      </c>
      <c r="BD724" s="386">
        <v>0</v>
      </c>
      <c r="BE724" s="431">
        <f t="shared" si="507"/>
        <v>0</v>
      </c>
      <c r="BF724" s="386">
        <v>0</v>
      </c>
      <c r="BG724" s="431">
        <f t="shared" si="508"/>
        <v>0</v>
      </c>
      <c r="BH724" s="385">
        <v>0</v>
      </c>
      <c r="BI724" s="445">
        <f t="shared" si="509"/>
        <v>0</v>
      </c>
      <c r="BJ724" s="77" t="s">
        <v>1953</v>
      </c>
      <c r="BK724" s="306"/>
      <c r="BL724" s="599"/>
      <c r="BM724" s="306" t="str">
        <f t="shared" si="515"/>
        <v>L96910-xx1</v>
      </c>
    </row>
    <row r="725" spans="1:65" ht="14.25" customHeight="1">
      <c r="A725" s="493" t="s">
        <v>1623</v>
      </c>
      <c r="B725" s="130" t="s">
        <v>1422</v>
      </c>
      <c r="C725" s="544" t="s">
        <v>87</v>
      </c>
      <c r="D725" s="549" t="s">
        <v>161</v>
      </c>
      <c r="E725" s="550" t="s">
        <v>194</v>
      </c>
      <c r="F725" s="970"/>
      <c r="G725" s="214">
        <v>2024</v>
      </c>
      <c r="H725" s="176" t="s">
        <v>1948</v>
      </c>
      <c r="I725" s="176" t="s">
        <v>204</v>
      </c>
      <c r="J725" s="330" t="s">
        <v>196</v>
      </c>
      <c r="K725" s="176" t="s">
        <v>218</v>
      </c>
      <c r="L725" s="176" t="s">
        <v>1466</v>
      </c>
      <c r="M725" s="327" t="s">
        <v>1467</v>
      </c>
      <c r="N725" s="55">
        <v>2.4</v>
      </c>
      <c r="O725" s="55">
        <f t="shared" si="510"/>
        <v>2.4</v>
      </c>
      <c r="P725" s="55">
        <f t="shared" si="510"/>
        <v>2.4</v>
      </c>
      <c r="Q725" s="55">
        <f t="shared" si="510"/>
        <v>2.4</v>
      </c>
      <c r="R725" s="55">
        <v>2.4</v>
      </c>
      <c r="S725" s="55">
        <f t="shared" si="511"/>
        <v>2.4</v>
      </c>
      <c r="T725" s="55">
        <f t="shared" si="511"/>
        <v>2.4</v>
      </c>
      <c r="U725" s="55">
        <f t="shared" si="511"/>
        <v>2.4</v>
      </c>
      <c r="V725" s="55">
        <f t="shared" si="517"/>
        <v>2.4</v>
      </c>
      <c r="W725" s="55">
        <f t="shared" si="516"/>
        <v>2.4</v>
      </c>
      <c r="X725" s="55">
        <f t="shared" si="516"/>
        <v>2.4</v>
      </c>
      <c r="Y725" s="55">
        <f t="shared" si="516"/>
        <v>2.4</v>
      </c>
      <c r="Z725" s="147">
        <v>0.26</v>
      </c>
      <c r="AA725" s="147">
        <f t="shared" si="512"/>
        <v>0.26</v>
      </c>
      <c r="AB725" s="147">
        <f t="shared" si="512"/>
        <v>0.26</v>
      </c>
      <c r="AC725" s="147">
        <f t="shared" si="512"/>
        <v>0.26</v>
      </c>
      <c r="AD725" s="147">
        <f t="shared" si="512"/>
        <v>0.26</v>
      </c>
      <c r="AE725" s="147">
        <f t="shared" si="513"/>
        <v>0.26</v>
      </c>
      <c r="AF725" s="147">
        <f t="shared" si="513"/>
        <v>0.26</v>
      </c>
      <c r="AG725" s="147">
        <f t="shared" si="513"/>
        <v>0.26</v>
      </c>
      <c r="AH725" s="147">
        <f t="shared" si="513"/>
        <v>0.26</v>
      </c>
      <c r="AI725" s="147">
        <f t="shared" si="514"/>
        <v>0.26</v>
      </c>
      <c r="AJ725" s="147">
        <f t="shared" si="514"/>
        <v>0.26</v>
      </c>
      <c r="AK725" s="147">
        <f t="shared" si="514"/>
        <v>0.26</v>
      </c>
      <c r="AL725" s="420">
        <v>0</v>
      </c>
      <c r="AM725" s="431">
        <f t="shared" si="499"/>
        <v>0</v>
      </c>
      <c r="AN725" s="385">
        <v>10080</v>
      </c>
      <c r="AO725" s="237">
        <f t="shared" si="449"/>
        <v>2620.8000000000002</v>
      </c>
      <c r="AP725" s="96">
        <v>0</v>
      </c>
      <c r="AQ725" s="431">
        <f t="shared" si="500"/>
        <v>0</v>
      </c>
      <c r="AR725" s="420">
        <v>0</v>
      </c>
      <c r="AS725" s="431">
        <f t="shared" si="501"/>
        <v>0</v>
      </c>
      <c r="AT725" s="385">
        <v>0</v>
      </c>
      <c r="AU725" s="431">
        <f t="shared" si="502"/>
        <v>0</v>
      </c>
      <c r="AV725" s="386">
        <v>0</v>
      </c>
      <c r="AW725" s="431">
        <f t="shared" si="503"/>
        <v>0</v>
      </c>
      <c r="AX725" s="386">
        <v>0</v>
      </c>
      <c r="AY725" s="431">
        <f t="shared" si="504"/>
        <v>0</v>
      </c>
      <c r="AZ725" s="386">
        <v>0</v>
      </c>
      <c r="BA725" s="431">
        <f t="shared" si="505"/>
        <v>0</v>
      </c>
      <c r="BB725" s="385">
        <v>0</v>
      </c>
      <c r="BC725" s="431">
        <f t="shared" si="506"/>
        <v>0</v>
      </c>
      <c r="BD725" s="386">
        <v>0</v>
      </c>
      <c r="BE725" s="431">
        <f t="shared" si="507"/>
        <v>0</v>
      </c>
      <c r="BF725" s="386">
        <v>0</v>
      </c>
      <c r="BG725" s="431">
        <f t="shared" si="508"/>
        <v>0</v>
      </c>
      <c r="BH725" s="385">
        <v>0</v>
      </c>
      <c r="BI725" s="445">
        <f t="shared" si="509"/>
        <v>0</v>
      </c>
      <c r="BJ725" s="77" t="s">
        <v>1954</v>
      </c>
      <c r="BK725" s="306"/>
      <c r="BL725" s="599"/>
      <c r="BM725" s="306" t="str">
        <f t="shared" si="515"/>
        <v>P10276-xx1</v>
      </c>
    </row>
    <row r="726" spans="1:65" ht="14.25" customHeight="1">
      <c r="A726" s="498" t="s">
        <v>1623</v>
      </c>
      <c r="B726" s="130" t="s">
        <v>1422</v>
      </c>
      <c r="C726" s="544" t="s">
        <v>87</v>
      </c>
      <c r="D726" s="549" t="s">
        <v>161</v>
      </c>
      <c r="E726" s="550" t="s">
        <v>194</v>
      </c>
      <c r="F726" s="970"/>
      <c r="G726" s="214">
        <v>2020</v>
      </c>
      <c r="H726" s="176" t="s">
        <v>1948</v>
      </c>
      <c r="I726" s="176" t="s">
        <v>204</v>
      </c>
      <c r="J726" s="330" t="s">
        <v>196</v>
      </c>
      <c r="K726" s="176" t="s">
        <v>218</v>
      </c>
      <c r="L726" s="176" t="s">
        <v>167</v>
      </c>
      <c r="M726" s="327" t="s">
        <v>1468</v>
      </c>
      <c r="N726" s="55">
        <v>2.11</v>
      </c>
      <c r="O726" s="55">
        <f t="shared" si="510"/>
        <v>2.11</v>
      </c>
      <c r="P726" s="55">
        <f t="shared" si="510"/>
        <v>2.11</v>
      </c>
      <c r="Q726" s="55">
        <f t="shared" si="510"/>
        <v>2.11</v>
      </c>
      <c r="R726" s="55">
        <v>2.11</v>
      </c>
      <c r="S726" s="55">
        <f t="shared" si="511"/>
        <v>2.11</v>
      </c>
      <c r="T726" s="55">
        <f t="shared" si="511"/>
        <v>2.11</v>
      </c>
      <c r="U726" s="55">
        <f t="shared" si="511"/>
        <v>2.11</v>
      </c>
      <c r="V726" s="55">
        <f t="shared" si="517"/>
        <v>2.11</v>
      </c>
      <c r="W726" s="55">
        <f t="shared" si="516"/>
        <v>2.11</v>
      </c>
      <c r="X726" s="55">
        <f t="shared" si="516"/>
        <v>2.11</v>
      </c>
      <c r="Y726" s="55">
        <f t="shared" si="516"/>
        <v>2.11</v>
      </c>
      <c r="Z726" s="147">
        <v>0.28000000000000003</v>
      </c>
      <c r="AA726" s="147">
        <f t="shared" si="512"/>
        <v>0.28000000000000003</v>
      </c>
      <c r="AB726" s="147">
        <f t="shared" si="512"/>
        <v>0.28000000000000003</v>
      </c>
      <c r="AC726" s="147">
        <f t="shared" si="512"/>
        <v>0.28000000000000003</v>
      </c>
      <c r="AD726" s="147">
        <f t="shared" si="512"/>
        <v>0.28000000000000003</v>
      </c>
      <c r="AE726" s="147">
        <f t="shared" si="513"/>
        <v>0.28000000000000003</v>
      </c>
      <c r="AF726" s="147">
        <f t="shared" si="513"/>
        <v>0.28000000000000003</v>
      </c>
      <c r="AG726" s="147">
        <f t="shared" si="513"/>
        <v>0.28000000000000003</v>
      </c>
      <c r="AH726" s="147">
        <f t="shared" si="513"/>
        <v>0.28000000000000003</v>
      </c>
      <c r="AI726" s="147">
        <f t="shared" si="514"/>
        <v>0.28000000000000003</v>
      </c>
      <c r="AJ726" s="147">
        <f t="shared" si="514"/>
        <v>0.28000000000000003</v>
      </c>
      <c r="AK726" s="147">
        <f t="shared" si="514"/>
        <v>0.28000000000000003</v>
      </c>
      <c r="AL726" s="420">
        <v>0</v>
      </c>
      <c r="AM726" s="431">
        <f t="shared" si="499"/>
        <v>0</v>
      </c>
      <c r="AN726" s="385">
        <v>0</v>
      </c>
      <c r="AO726" s="237">
        <f t="shared" si="449"/>
        <v>0</v>
      </c>
      <c r="AP726" s="96">
        <v>0</v>
      </c>
      <c r="AQ726" s="431">
        <f t="shared" si="500"/>
        <v>0</v>
      </c>
      <c r="AR726" s="420">
        <v>0</v>
      </c>
      <c r="AS726" s="431">
        <f t="shared" si="501"/>
        <v>0</v>
      </c>
      <c r="AT726" s="385">
        <v>0</v>
      </c>
      <c r="AU726" s="431">
        <f t="shared" si="502"/>
        <v>0</v>
      </c>
      <c r="AV726" s="386">
        <v>0</v>
      </c>
      <c r="AW726" s="431">
        <f t="shared" si="503"/>
        <v>0</v>
      </c>
      <c r="AX726" s="386">
        <v>0</v>
      </c>
      <c r="AY726" s="431">
        <f t="shared" si="504"/>
        <v>0</v>
      </c>
      <c r="AZ726" s="386">
        <v>0</v>
      </c>
      <c r="BA726" s="431">
        <f t="shared" si="505"/>
        <v>0</v>
      </c>
      <c r="BB726" s="385">
        <v>0</v>
      </c>
      <c r="BC726" s="431">
        <f t="shared" si="506"/>
        <v>0</v>
      </c>
      <c r="BD726" s="386">
        <v>0</v>
      </c>
      <c r="BE726" s="431">
        <f t="shared" si="507"/>
        <v>0</v>
      </c>
      <c r="BF726" s="386">
        <v>0</v>
      </c>
      <c r="BG726" s="431">
        <f t="shared" si="508"/>
        <v>0</v>
      </c>
      <c r="BH726" s="385">
        <v>0</v>
      </c>
      <c r="BI726" s="445">
        <f t="shared" si="509"/>
        <v>0</v>
      </c>
      <c r="BJ726" s="77" t="s">
        <v>1953</v>
      </c>
      <c r="BK726" s="306"/>
      <c r="BL726" s="599"/>
      <c r="BM726" s="306" t="str">
        <f t="shared" si="515"/>
        <v>L96910-xx1</v>
      </c>
    </row>
    <row r="727" spans="1:65" ht="14.25" customHeight="1">
      <c r="A727" s="493" t="s">
        <v>1623</v>
      </c>
      <c r="B727" s="130" t="s">
        <v>1422</v>
      </c>
      <c r="C727" s="544" t="s">
        <v>87</v>
      </c>
      <c r="D727" s="549" t="s">
        <v>161</v>
      </c>
      <c r="E727" s="550" t="s">
        <v>194</v>
      </c>
      <c r="F727" s="970"/>
      <c r="G727" s="214">
        <v>2024</v>
      </c>
      <c r="H727" s="176" t="s">
        <v>1948</v>
      </c>
      <c r="I727" s="176" t="s">
        <v>204</v>
      </c>
      <c r="J727" s="330" t="s">
        <v>196</v>
      </c>
      <c r="K727" s="176" t="s">
        <v>218</v>
      </c>
      <c r="L727" s="176" t="s">
        <v>167</v>
      </c>
      <c r="M727" s="327" t="s">
        <v>1468</v>
      </c>
      <c r="N727" s="55">
        <v>2.13</v>
      </c>
      <c r="O727" s="55">
        <f t="shared" si="510"/>
        <v>2.13</v>
      </c>
      <c r="P727" s="55">
        <f t="shared" si="510"/>
        <v>2.13</v>
      </c>
      <c r="Q727" s="55">
        <f t="shared" si="510"/>
        <v>2.13</v>
      </c>
      <c r="R727" s="55">
        <v>2.13</v>
      </c>
      <c r="S727" s="55">
        <f t="shared" si="511"/>
        <v>2.13</v>
      </c>
      <c r="T727" s="55">
        <f t="shared" si="511"/>
        <v>2.13</v>
      </c>
      <c r="U727" s="55">
        <f t="shared" si="511"/>
        <v>2.13</v>
      </c>
      <c r="V727" s="55">
        <f t="shared" si="517"/>
        <v>2.13</v>
      </c>
      <c r="W727" s="55">
        <f t="shared" si="516"/>
        <v>2.13</v>
      </c>
      <c r="X727" s="55">
        <f t="shared" si="516"/>
        <v>2.13</v>
      </c>
      <c r="Y727" s="55">
        <f t="shared" si="516"/>
        <v>2.13</v>
      </c>
      <c r="Z727" s="147">
        <v>0.26</v>
      </c>
      <c r="AA727" s="147">
        <f t="shared" si="512"/>
        <v>0.26</v>
      </c>
      <c r="AB727" s="147">
        <f t="shared" si="512"/>
        <v>0.26</v>
      </c>
      <c r="AC727" s="147">
        <f t="shared" si="512"/>
        <v>0.26</v>
      </c>
      <c r="AD727" s="147">
        <f t="shared" si="512"/>
        <v>0.26</v>
      </c>
      <c r="AE727" s="147">
        <f t="shared" si="513"/>
        <v>0.26</v>
      </c>
      <c r="AF727" s="147">
        <f t="shared" si="513"/>
        <v>0.26</v>
      </c>
      <c r="AG727" s="147">
        <f t="shared" si="513"/>
        <v>0.26</v>
      </c>
      <c r="AH727" s="147">
        <f t="shared" si="513"/>
        <v>0.26</v>
      </c>
      <c r="AI727" s="147">
        <f t="shared" si="514"/>
        <v>0.26</v>
      </c>
      <c r="AJ727" s="147">
        <f t="shared" si="514"/>
        <v>0.26</v>
      </c>
      <c r="AK727" s="147">
        <f t="shared" si="514"/>
        <v>0.26</v>
      </c>
      <c r="AL727" s="420">
        <v>120</v>
      </c>
      <c r="AM727" s="431">
        <f t="shared" si="499"/>
        <v>31.200000000000003</v>
      </c>
      <c r="AN727" s="385">
        <v>360</v>
      </c>
      <c r="AO727" s="237">
        <f t="shared" si="449"/>
        <v>93.600000000000009</v>
      </c>
      <c r="AP727" s="96">
        <v>0</v>
      </c>
      <c r="AQ727" s="431">
        <f t="shared" si="500"/>
        <v>0</v>
      </c>
      <c r="AR727" s="420">
        <v>0</v>
      </c>
      <c r="AS727" s="431">
        <f t="shared" si="501"/>
        <v>0</v>
      </c>
      <c r="AT727" s="385">
        <v>120</v>
      </c>
      <c r="AU727" s="431">
        <f t="shared" si="502"/>
        <v>31.200000000000003</v>
      </c>
      <c r="AV727" s="386">
        <v>0</v>
      </c>
      <c r="AW727" s="431">
        <f t="shared" si="503"/>
        <v>0</v>
      </c>
      <c r="AX727" s="386">
        <v>0</v>
      </c>
      <c r="AY727" s="431">
        <f t="shared" si="504"/>
        <v>0</v>
      </c>
      <c r="AZ727" s="386">
        <v>0</v>
      </c>
      <c r="BA727" s="431">
        <f t="shared" si="505"/>
        <v>0</v>
      </c>
      <c r="BB727" s="385">
        <v>0</v>
      </c>
      <c r="BC727" s="431">
        <f t="shared" si="506"/>
        <v>0</v>
      </c>
      <c r="BD727" s="386">
        <v>0</v>
      </c>
      <c r="BE727" s="431">
        <f t="shared" si="507"/>
        <v>0</v>
      </c>
      <c r="BF727" s="386">
        <v>0</v>
      </c>
      <c r="BG727" s="431">
        <f t="shared" si="508"/>
        <v>0</v>
      </c>
      <c r="BH727" s="385">
        <v>0</v>
      </c>
      <c r="BI727" s="445">
        <f t="shared" si="509"/>
        <v>0</v>
      </c>
      <c r="BJ727" s="77" t="s">
        <v>1954</v>
      </c>
      <c r="BK727" s="306"/>
      <c r="BL727" s="599"/>
      <c r="BM727" s="306" t="str">
        <f t="shared" si="515"/>
        <v>P10276-xx1</v>
      </c>
    </row>
    <row r="728" spans="1:65" ht="14.25" customHeight="1">
      <c r="A728" s="498" t="s">
        <v>1623</v>
      </c>
      <c r="B728" s="130" t="s">
        <v>1422</v>
      </c>
      <c r="C728" s="544" t="s">
        <v>87</v>
      </c>
      <c r="D728" s="549" t="s">
        <v>161</v>
      </c>
      <c r="E728" s="550" t="s">
        <v>194</v>
      </c>
      <c r="F728" s="970"/>
      <c r="G728" s="214">
        <v>2020</v>
      </c>
      <c r="H728" s="176" t="s">
        <v>1948</v>
      </c>
      <c r="I728" s="176" t="s">
        <v>204</v>
      </c>
      <c r="J728" s="330" t="s">
        <v>196</v>
      </c>
      <c r="K728" s="176" t="s">
        <v>218</v>
      </c>
      <c r="L728" s="176" t="s">
        <v>167</v>
      </c>
      <c r="M728" s="327" t="s">
        <v>1469</v>
      </c>
      <c r="N728" s="55">
        <v>2.11</v>
      </c>
      <c r="O728" s="55">
        <f t="shared" si="510"/>
        <v>2.11</v>
      </c>
      <c r="P728" s="55">
        <f t="shared" si="510"/>
        <v>2.11</v>
      </c>
      <c r="Q728" s="55">
        <f t="shared" si="510"/>
        <v>2.11</v>
      </c>
      <c r="R728" s="55">
        <v>2.11</v>
      </c>
      <c r="S728" s="55">
        <f t="shared" si="511"/>
        <v>2.11</v>
      </c>
      <c r="T728" s="55">
        <f t="shared" si="511"/>
        <v>2.11</v>
      </c>
      <c r="U728" s="55">
        <f t="shared" si="511"/>
        <v>2.11</v>
      </c>
      <c r="V728" s="55">
        <f t="shared" si="517"/>
        <v>2.11</v>
      </c>
      <c r="W728" s="55">
        <f t="shared" si="516"/>
        <v>2.11</v>
      </c>
      <c r="X728" s="55">
        <f t="shared" si="516"/>
        <v>2.11</v>
      </c>
      <c r="Y728" s="55">
        <f t="shared" si="516"/>
        <v>2.11</v>
      </c>
      <c r="Z728" s="147">
        <v>0.28000000000000003</v>
      </c>
      <c r="AA728" s="147">
        <f t="shared" si="512"/>
        <v>0.28000000000000003</v>
      </c>
      <c r="AB728" s="147">
        <f t="shared" si="512"/>
        <v>0.28000000000000003</v>
      </c>
      <c r="AC728" s="147">
        <f t="shared" si="512"/>
        <v>0.28000000000000003</v>
      </c>
      <c r="AD728" s="147">
        <f t="shared" si="512"/>
        <v>0.28000000000000003</v>
      </c>
      <c r="AE728" s="147">
        <f t="shared" si="513"/>
        <v>0.28000000000000003</v>
      </c>
      <c r="AF728" s="147">
        <f t="shared" si="513"/>
        <v>0.28000000000000003</v>
      </c>
      <c r="AG728" s="147">
        <f t="shared" si="513"/>
        <v>0.28000000000000003</v>
      </c>
      <c r="AH728" s="147">
        <f t="shared" si="513"/>
        <v>0.28000000000000003</v>
      </c>
      <c r="AI728" s="147">
        <f t="shared" si="514"/>
        <v>0.28000000000000003</v>
      </c>
      <c r="AJ728" s="147">
        <f t="shared" si="514"/>
        <v>0.28000000000000003</v>
      </c>
      <c r="AK728" s="147">
        <f t="shared" si="514"/>
        <v>0.28000000000000003</v>
      </c>
      <c r="AL728" s="420">
        <v>3360</v>
      </c>
      <c r="AM728" s="431">
        <f t="shared" si="499"/>
        <v>940.80000000000007</v>
      </c>
      <c r="AN728" s="385">
        <v>3720</v>
      </c>
      <c r="AO728" s="237">
        <f t="shared" si="449"/>
        <v>1041.6000000000001</v>
      </c>
      <c r="AP728" s="96">
        <v>1200</v>
      </c>
      <c r="AQ728" s="431">
        <f t="shared" si="500"/>
        <v>336.00000000000006</v>
      </c>
      <c r="AR728" s="420">
        <v>2400</v>
      </c>
      <c r="AS728" s="431">
        <f t="shared" si="501"/>
        <v>672.00000000000011</v>
      </c>
      <c r="AT728" s="385">
        <v>1440</v>
      </c>
      <c r="AU728" s="431">
        <f t="shared" si="502"/>
        <v>403.20000000000005</v>
      </c>
      <c r="AV728" s="386">
        <v>0</v>
      </c>
      <c r="AW728" s="431">
        <f t="shared" si="503"/>
        <v>0</v>
      </c>
      <c r="AX728" s="386">
        <v>0</v>
      </c>
      <c r="AY728" s="431">
        <f t="shared" si="504"/>
        <v>0</v>
      </c>
      <c r="AZ728" s="386">
        <v>0</v>
      </c>
      <c r="BA728" s="431">
        <f t="shared" si="505"/>
        <v>0</v>
      </c>
      <c r="BB728" s="385">
        <v>0</v>
      </c>
      <c r="BC728" s="431">
        <f t="shared" si="506"/>
        <v>0</v>
      </c>
      <c r="BD728" s="386">
        <v>0</v>
      </c>
      <c r="BE728" s="431">
        <f t="shared" si="507"/>
        <v>0</v>
      </c>
      <c r="BF728" s="386">
        <v>0</v>
      </c>
      <c r="BG728" s="431">
        <f t="shared" si="508"/>
        <v>0</v>
      </c>
      <c r="BH728" s="385">
        <v>0</v>
      </c>
      <c r="BI728" s="445">
        <f t="shared" si="509"/>
        <v>0</v>
      </c>
      <c r="BJ728" s="77" t="s">
        <v>1953</v>
      </c>
      <c r="BK728" s="306"/>
      <c r="BL728" s="599"/>
      <c r="BM728" s="306" t="str">
        <f t="shared" si="515"/>
        <v>L96910-xx1</v>
      </c>
    </row>
    <row r="729" spans="1:65" ht="14.25" customHeight="1">
      <c r="A729" s="493" t="s">
        <v>1623</v>
      </c>
      <c r="B729" s="130" t="s">
        <v>1422</v>
      </c>
      <c r="C729" s="544" t="s">
        <v>87</v>
      </c>
      <c r="D729" s="549" t="s">
        <v>161</v>
      </c>
      <c r="E729" s="550" t="s">
        <v>194</v>
      </c>
      <c r="F729" s="970"/>
      <c r="G729" s="214">
        <v>2024</v>
      </c>
      <c r="H729" s="176" t="s">
        <v>1948</v>
      </c>
      <c r="I729" s="176" t="s">
        <v>204</v>
      </c>
      <c r="J729" s="330" t="s">
        <v>196</v>
      </c>
      <c r="K729" s="176" t="s">
        <v>218</v>
      </c>
      <c r="L729" s="176" t="s">
        <v>167</v>
      </c>
      <c r="M729" s="327" t="s">
        <v>1469</v>
      </c>
      <c r="N729" s="55">
        <v>2.13</v>
      </c>
      <c r="O729" s="55">
        <f t="shared" si="510"/>
        <v>2.13</v>
      </c>
      <c r="P729" s="55">
        <f t="shared" si="510"/>
        <v>2.13</v>
      </c>
      <c r="Q729" s="55">
        <f t="shared" si="510"/>
        <v>2.13</v>
      </c>
      <c r="R729" s="55">
        <v>2.13</v>
      </c>
      <c r="S729" s="55">
        <f t="shared" si="511"/>
        <v>2.13</v>
      </c>
      <c r="T729" s="55">
        <f t="shared" si="511"/>
        <v>2.13</v>
      </c>
      <c r="U729" s="55">
        <f t="shared" si="511"/>
        <v>2.13</v>
      </c>
      <c r="V729" s="55">
        <f t="shared" si="517"/>
        <v>2.13</v>
      </c>
      <c r="W729" s="55">
        <f t="shared" si="516"/>
        <v>2.13</v>
      </c>
      <c r="X729" s="55">
        <f t="shared" si="516"/>
        <v>2.13</v>
      </c>
      <c r="Y729" s="55">
        <f t="shared" si="516"/>
        <v>2.13</v>
      </c>
      <c r="Z729" s="147">
        <v>0.26</v>
      </c>
      <c r="AA729" s="147">
        <f t="shared" si="512"/>
        <v>0.26</v>
      </c>
      <c r="AB729" s="147">
        <f t="shared" si="512"/>
        <v>0.26</v>
      </c>
      <c r="AC729" s="147">
        <f t="shared" si="512"/>
        <v>0.26</v>
      </c>
      <c r="AD729" s="147">
        <f t="shared" si="512"/>
        <v>0.26</v>
      </c>
      <c r="AE729" s="147">
        <f t="shared" si="513"/>
        <v>0.26</v>
      </c>
      <c r="AF729" s="147">
        <f t="shared" si="513"/>
        <v>0.26</v>
      </c>
      <c r="AG729" s="147">
        <f t="shared" si="513"/>
        <v>0.26</v>
      </c>
      <c r="AH729" s="147">
        <f t="shared" si="513"/>
        <v>0.26</v>
      </c>
      <c r="AI729" s="147">
        <f t="shared" si="514"/>
        <v>0.26</v>
      </c>
      <c r="AJ729" s="147">
        <f t="shared" si="514"/>
        <v>0.26</v>
      </c>
      <c r="AK729" s="147">
        <f t="shared" si="514"/>
        <v>0.26</v>
      </c>
      <c r="AL729" s="420">
        <v>11520</v>
      </c>
      <c r="AM729" s="431">
        <f t="shared" si="499"/>
        <v>2995.2000000000003</v>
      </c>
      <c r="AN729" s="385">
        <v>10080</v>
      </c>
      <c r="AO729" s="237">
        <f t="shared" ref="AO729:AO785" si="518">AN729*AA729</f>
        <v>2620.8000000000002</v>
      </c>
      <c r="AP729" s="96">
        <v>6600</v>
      </c>
      <c r="AQ729" s="431">
        <f t="shared" si="500"/>
        <v>1716</v>
      </c>
      <c r="AR729" s="420">
        <v>3480</v>
      </c>
      <c r="AS729" s="431">
        <f t="shared" si="501"/>
        <v>904.80000000000007</v>
      </c>
      <c r="AT729" s="385">
        <v>6120</v>
      </c>
      <c r="AU729" s="431">
        <f t="shared" si="502"/>
        <v>1591.2</v>
      </c>
      <c r="AV729" s="386">
        <v>0</v>
      </c>
      <c r="AW729" s="431">
        <f t="shared" si="503"/>
        <v>0</v>
      </c>
      <c r="AX729" s="386">
        <v>0</v>
      </c>
      <c r="AY729" s="431">
        <f t="shared" si="504"/>
        <v>0</v>
      </c>
      <c r="AZ729" s="386">
        <v>0</v>
      </c>
      <c r="BA729" s="431">
        <f t="shared" si="505"/>
        <v>0</v>
      </c>
      <c r="BB729" s="385">
        <v>0</v>
      </c>
      <c r="BC729" s="431">
        <f t="shared" si="506"/>
        <v>0</v>
      </c>
      <c r="BD729" s="386">
        <v>0</v>
      </c>
      <c r="BE729" s="431">
        <f t="shared" si="507"/>
        <v>0</v>
      </c>
      <c r="BF729" s="386">
        <v>0</v>
      </c>
      <c r="BG729" s="431">
        <f t="shared" si="508"/>
        <v>0</v>
      </c>
      <c r="BH729" s="385">
        <v>0</v>
      </c>
      <c r="BI729" s="445">
        <f t="shared" si="509"/>
        <v>0</v>
      </c>
      <c r="BJ729" s="77" t="s">
        <v>1954</v>
      </c>
      <c r="BK729" s="306"/>
      <c r="BL729" s="599"/>
      <c r="BM729" s="306" t="str">
        <f t="shared" si="515"/>
        <v>P10276-xx1</v>
      </c>
    </row>
    <row r="730" spans="1:65" ht="14.25" customHeight="1">
      <c r="A730" s="498" t="s">
        <v>1623</v>
      </c>
      <c r="B730" s="130" t="s">
        <v>1422</v>
      </c>
      <c r="C730" s="544" t="s">
        <v>87</v>
      </c>
      <c r="D730" s="549" t="s">
        <v>161</v>
      </c>
      <c r="E730" s="550" t="s">
        <v>194</v>
      </c>
      <c r="F730" s="970"/>
      <c r="G730" s="214">
        <v>2020</v>
      </c>
      <c r="H730" s="176" t="s">
        <v>1948</v>
      </c>
      <c r="I730" s="176" t="s">
        <v>204</v>
      </c>
      <c r="J730" s="330" t="s">
        <v>196</v>
      </c>
      <c r="K730" s="176" t="s">
        <v>218</v>
      </c>
      <c r="L730" s="176" t="s">
        <v>167</v>
      </c>
      <c r="M730" s="327" t="s">
        <v>1474</v>
      </c>
      <c r="N730" s="55">
        <v>2.11</v>
      </c>
      <c r="O730" s="55">
        <f t="shared" si="510"/>
        <v>2.11</v>
      </c>
      <c r="P730" s="55">
        <f t="shared" si="510"/>
        <v>2.11</v>
      </c>
      <c r="Q730" s="55">
        <f t="shared" si="510"/>
        <v>2.11</v>
      </c>
      <c r="R730" s="55">
        <v>2.11</v>
      </c>
      <c r="S730" s="55">
        <f t="shared" si="511"/>
        <v>2.11</v>
      </c>
      <c r="T730" s="55">
        <f t="shared" si="511"/>
        <v>2.11</v>
      </c>
      <c r="U730" s="55">
        <f t="shared" si="511"/>
        <v>2.11</v>
      </c>
      <c r="V730" s="55">
        <f t="shared" si="517"/>
        <v>2.11</v>
      </c>
      <c r="W730" s="55">
        <f t="shared" si="516"/>
        <v>2.11</v>
      </c>
      <c r="X730" s="55">
        <f t="shared" si="516"/>
        <v>2.11</v>
      </c>
      <c r="Y730" s="55">
        <f t="shared" si="516"/>
        <v>2.11</v>
      </c>
      <c r="Z730" s="147">
        <v>0.28000000000000003</v>
      </c>
      <c r="AA730" s="147">
        <f t="shared" si="512"/>
        <v>0.28000000000000003</v>
      </c>
      <c r="AB730" s="147">
        <f t="shared" si="512"/>
        <v>0.28000000000000003</v>
      </c>
      <c r="AC730" s="147">
        <f t="shared" si="512"/>
        <v>0.28000000000000003</v>
      </c>
      <c r="AD730" s="147">
        <f t="shared" si="512"/>
        <v>0.28000000000000003</v>
      </c>
      <c r="AE730" s="147">
        <f t="shared" si="513"/>
        <v>0.28000000000000003</v>
      </c>
      <c r="AF730" s="147">
        <f t="shared" si="513"/>
        <v>0.28000000000000003</v>
      </c>
      <c r="AG730" s="147">
        <f t="shared" si="513"/>
        <v>0.28000000000000003</v>
      </c>
      <c r="AH730" s="147">
        <f t="shared" si="513"/>
        <v>0.28000000000000003</v>
      </c>
      <c r="AI730" s="147">
        <f t="shared" si="514"/>
        <v>0.28000000000000003</v>
      </c>
      <c r="AJ730" s="147">
        <f t="shared" si="514"/>
        <v>0.28000000000000003</v>
      </c>
      <c r="AK730" s="147">
        <f t="shared" si="514"/>
        <v>0.28000000000000003</v>
      </c>
      <c r="AL730" s="420">
        <v>600</v>
      </c>
      <c r="AM730" s="431">
        <f t="shared" si="499"/>
        <v>168.00000000000003</v>
      </c>
      <c r="AN730" s="385">
        <v>840</v>
      </c>
      <c r="AO730" s="237">
        <f t="shared" si="518"/>
        <v>235.20000000000002</v>
      </c>
      <c r="AP730" s="96">
        <v>720</v>
      </c>
      <c r="AQ730" s="431">
        <f t="shared" si="500"/>
        <v>201.60000000000002</v>
      </c>
      <c r="AR730" s="420">
        <v>960</v>
      </c>
      <c r="AS730" s="431">
        <f t="shared" si="501"/>
        <v>268.8</v>
      </c>
      <c r="AT730" s="385">
        <v>120</v>
      </c>
      <c r="AU730" s="431">
        <f t="shared" si="502"/>
        <v>33.6</v>
      </c>
      <c r="AV730" s="386">
        <v>0</v>
      </c>
      <c r="AW730" s="431">
        <f t="shared" si="503"/>
        <v>0</v>
      </c>
      <c r="AX730" s="386">
        <v>0</v>
      </c>
      <c r="AY730" s="431">
        <f t="shared" si="504"/>
        <v>0</v>
      </c>
      <c r="AZ730" s="386">
        <v>0</v>
      </c>
      <c r="BA730" s="431">
        <f t="shared" si="505"/>
        <v>0</v>
      </c>
      <c r="BB730" s="385">
        <v>0</v>
      </c>
      <c r="BC730" s="431">
        <f t="shared" si="506"/>
        <v>0</v>
      </c>
      <c r="BD730" s="386">
        <v>0</v>
      </c>
      <c r="BE730" s="431">
        <f t="shared" si="507"/>
        <v>0</v>
      </c>
      <c r="BF730" s="386">
        <v>0</v>
      </c>
      <c r="BG730" s="431">
        <f t="shared" si="508"/>
        <v>0</v>
      </c>
      <c r="BH730" s="385">
        <v>0</v>
      </c>
      <c r="BI730" s="445">
        <f t="shared" si="509"/>
        <v>0</v>
      </c>
      <c r="BJ730" s="77" t="s">
        <v>1953</v>
      </c>
      <c r="BK730" s="306"/>
      <c r="BL730" s="599"/>
      <c r="BM730" s="306" t="str">
        <f t="shared" si="515"/>
        <v>L96910-xx1</v>
      </c>
    </row>
    <row r="731" spans="1:65" ht="14.25" customHeight="1">
      <c r="A731" s="493" t="s">
        <v>1623</v>
      </c>
      <c r="B731" s="130" t="s">
        <v>1422</v>
      </c>
      <c r="C731" s="544" t="s">
        <v>87</v>
      </c>
      <c r="D731" s="549" t="s">
        <v>161</v>
      </c>
      <c r="E731" s="550" t="s">
        <v>194</v>
      </c>
      <c r="F731" s="970"/>
      <c r="G731" s="214">
        <v>2024</v>
      </c>
      <c r="H731" s="176" t="s">
        <v>1948</v>
      </c>
      <c r="I731" s="176" t="s">
        <v>204</v>
      </c>
      <c r="J731" s="330" t="s">
        <v>196</v>
      </c>
      <c r="K731" s="176" t="s">
        <v>218</v>
      </c>
      <c r="L731" s="176" t="s">
        <v>167</v>
      </c>
      <c r="M731" s="327" t="s">
        <v>1474</v>
      </c>
      <c r="N731" s="55">
        <v>2.13</v>
      </c>
      <c r="O731" s="55">
        <f t="shared" si="510"/>
        <v>2.13</v>
      </c>
      <c r="P731" s="55">
        <f t="shared" si="510"/>
        <v>2.13</v>
      </c>
      <c r="Q731" s="55">
        <f t="shared" si="510"/>
        <v>2.13</v>
      </c>
      <c r="R731" s="55">
        <v>2.13</v>
      </c>
      <c r="S731" s="55">
        <f t="shared" si="511"/>
        <v>2.13</v>
      </c>
      <c r="T731" s="55">
        <f t="shared" si="511"/>
        <v>2.13</v>
      </c>
      <c r="U731" s="55">
        <f t="shared" si="511"/>
        <v>2.13</v>
      </c>
      <c r="V731" s="55">
        <f t="shared" si="517"/>
        <v>2.13</v>
      </c>
      <c r="W731" s="55">
        <f t="shared" si="516"/>
        <v>2.13</v>
      </c>
      <c r="X731" s="55">
        <f t="shared" si="516"/>
        <v>2.13</v>
      </c>
      <c r="Y731" s="55">
        <f t="shared" si="516"/>
        <v>2.13</v>
      </c>
      <c r="Z731" s="147">
        <v>0.26</v>
      </c>
      <c r="AA731" s="147">
        <f t="shared" si="512"/>
        <v>0.26</v>
      </c>
      <c r="AB731" s="147">
        <f t="shared" si="512"/>
        <v>0.26</v>
      </c>
      <c r="AC731" s="147">
        <f t="shared" si="512"/>
        <v>0.26</v>
      </c>
      <c r="AD731" s="147">
        <f t="shared" si="512"/>
        <v>0.26</v>
      </c>
      <c r="AE731" s="147">
        <f t="shared" si="513"/>
        <v>0.26</v>
      </c>
      <c r="AF731" s="147">
        <f t="shared" si="513"/>
        <v>0.26</v>
      </c>
      <c r="AG731" s="147">
        <f t="shared" si="513"/>
        <v>0.26</v>
      </c>
      <c r="AH731" s="147">
        <f t="shared" si="513"/>
        <v>0.26</v>
      </c>
      <c r="AI731" s="147">
        <f t="shared" si="514"/>
        <v>0.26</v>
      </c>
      <c r="AJ731" s="147">
        <f t="shared" si="514"/>
        <v>0.26</v>
      </c>
      <c r="AK731" s="147">
        <f t="shared" si="514"/>
        <v>0.26</v>
      </c>
      <c r="AL731" s="420">
        <v>3840</v>
      </c>
      <c r="AM731" s="431">
        <f t="shared" si="499"/>
        <v>998.40000000000009</v>
      </c>
      <c r="AN731" s="385">
        <v>5040</v>
      </c>
      <c r="AO731" s="237">
        <f t="shared" si="518"/>
        <v>1310.4000000000001</v>
      </c>
      <c r="AP731" s="96">
        <v>1320</v>
      </c>
      <c r="AQ731" s="431">
        <f t="shared" si="500"/>
        <v>343.2</v>
      </c>
      <c r="AR731" s="420">
        <v>480</v>
      </c>
      <c r="AS731" s="431">
        <f t="shared" si="501"/>
        <v>124.80000000000001</v>
      </c>
      <c r="AT731" s="385">
        <v>7080</v>
      </c>
      <c r="AU731" s="431">
        <f t="shared" si="502"/>
        <v>1840.8</v>
      </c>
      <c r="AV731" s="386">
        <v>0</v>
      </c>
      <c r="AW731" s="431">
        <f t="shared" si="503"/>
        <v>0</v>
      </c>
      <c r="AX731" s="386">
        <v>0</v>
      </c>
      <c r="AY731" s="431">
        <f t="shared" si="504"/>
        <v>0</v>
      </c>
      <c r="AZ731" s="386">
        <v>0</v>
      </c>
      <c r="BA731" s="431">
        <f t="shared" si="505"/>
        <v>0</v>
      </c>
      <c r="BB731" s="385">
        <v>0</v>
      </c>
      <c r="BC731" s="431">
        <f t="shared" si="506"/>
        <v>0</v>
      </c>
      <c r="BD731" s="386">
        <v>0</v>
      </c>
      <c r="BE731" s="431">
        <f t="shared" si="507"/>
        <v>0</v>
      </c>
      <c r="BF731" s="386">
        <v>0</v>
      </c>
      <c r="BG731" s="431">
        <f t="shared" si="508"/>
        <v>0</v>
      </c>
      <c r="BH731" s="385">
        <v>0</v>
      </c>
      <c r="BI731" s="445">
        <f t="shared" si="509"/>
        <v>0</v>
      </c>
      <c r="BJ731" s="77" t="s">
        <v>1954</v>
      </c>
      <c r="BK731" s="306"/>
      <c r="BL731" s="599"/>
      <c r="BM731" s="306" t="str">
        <f t="shared" si="515"/>
        <v>P10276-xx1</v>
      </c>
    </row>
    <row r="732" spans="1:65" ht="14.25" customHeight="1">
      <c r="A732" s="498" t="s">
        <v>1623</v>
      </c>
      <c r="B732" s="130" t="s">
        <v>1422</v>
      </c>
      <c r="C732" s="544" t="s">
        <v>87</v>
      </c>
      <c r="D732" s="549" t="s">
        <v>161</v>
      </c>
      <c r="E732" s="550" t="s">
        <v>194</v>
      </c>
      <c r="F732" s="970"/>
      <c r="G732" s="214">
        <v>2020</v>
      </c>
      <c r="H732" s="176" t="s">
        <v>1948</v>
      </c>
      <c r="I732" s="176" t="s">
        <v>204</v>
      </c>
      <c r="J732" s="330" t="s">
        <v>196</v>
      </c>
      <c r="K732" s="176" t="s">
        <v>218</v>
      </c>
      <c r="L732" s="176" t="s">
        <v>167</v>
      </c>
      <c r="M732" s="327" t="s">
        <v>870</v>
      </c>
      <c r="N732" s="55">
        <v>2.11</v>
      </c>
      <c r="O732" s="55">
        <f t="shared" si="510"/>
        <v>2.11</v>
      </c>
      <c r="P732" s="55">
        <f t="shared" si="510"/>
        <v>2.11</v>
      </c>
      <c r="Q732" s="55">
        <f t="shared" si="510"/>
        <v>2.11</v>
      </c>
      <c r="R732" s="55">
        <v>2.11</v>
      </c>
      <c r="S732" s="55">
        <f t="shared" si="511"/>
        <v>2.11</v>
      </c>
      <c r="T732" s="55">
        <f t="shared" si="511"/>
        <v>2.11</v>
      </c>
      <c r="U732" s="55">
        <f t="shared" si="511"/>
        <v>2.11</v>
      </c>
      <c r="V732" s="55">
        <f t="shared" si="517"/>
        <v>2.11</v>
      </c>
      <c r="W732" s="55">
        <f t="shared" si="516"/>
        <v>2.11</v>
      </c>
      <c r="X732" s="55">
        <f t="shared" si="516"/>
        <v>2.11</v>
      </c>
      <c r="Y732" s="55">
        <f t="shared" si="516"/>
        <v>2.11</v>
      </c>
      <c r="Z732" s="147">
        <v>0.28000000000000003</v>
      </c>
      <c r="AA732" s="147">
        <f t="shared" si="512"/>
        <v>0.28000000000000003</v>
      </c>
      <c r="AB732" s="147">
        <f t="shared" si="512"/>
        <v>0.28000000000000003</v>
      </c>
      <c r="AC732" s="147">
        <f t="shared" si="512"/>
        <v>0.28000000000000003</v>
      </c>
      <c r="AD732" s="147">
        <f t="shared" si="512"/>
        <v>0.28000000000000003</v>
      </c>
      <c r="AE732" s="147">
        <f t="shared" si="513"/>
        <v>0.28000000000000003</v>
      </c>
      <c r="AF732" s="147">
        <f t="shared" si="513"/>
        <v>0.28000000000000003</v>
      </c>
      <c r="AG732" s="147">
        <f t="shared" si="513"/>
        <v>0.28000000000000003</v>
      </c>
      <c r="AH732" s="147">
        <f t="shared" si="513"/>
        <v>0.28000000000000003</v>
      </c>
      <c r="AI732" s="147">
        <f t="shared" si="514"/>
        <v>0.28000000000000003</v>
      </c>
      <c r="AJ732" s="147">
        <f t="shared" si="514"/>
        <v>0.28000000000000003</v>
      </c>
      <c r="AK732" s="147">
        <f t="shared" si="514"/>
        <v>0.28000000000000003</v>
      </c>
      <c r="AL732" s="420">
        <v>4920</v>
      </c>
      <c r="AM732" s="431">
        <f t="shared" si="499"/>
        <v>1377.6000000000001</v>
      </c>
      <c r="AN732" s="385">
        <v>6480</v>
      </c>
      <c r="AO732" s="237">
        <f t="shared" si="518"/>
        <v>1814.4</v>
      </c>
      <c r="AP732" s="96">
        <v>3600</v>
      </c>
      <c r="AQ732" s="431">
        <f t="shared" si="500"/>
        <v>1008.0000000000001</v>
      </c>
      <c r="AR732" s="420">
        <v>6360</v>
      </c>
      <c r="AS732" s="431">
        <f t="shared" si="501"/>
        <v>1780.8000000000002</v>
      </c>
      <c r="AT732" s="385">
        <v>15840</v>
      </c>
      <c r="AU732" s="431">
        <f t="shared" si="502"/>
        <v>4435.2000000000007</v>
      </c>
      <c r="AV732" s="386">
        <v>0</v>
      </c>
      <c r="AW732" s="431">
        <f t="shared" si="503"/>
        <v>0</v>
      </c>
      <c r="AX732" s="386">
        <v>0</v>
      </c>
      <c r="AY732" s="431">
        <f t="shared" si="504"/>
        <v>0</v>
      </c>
      <c r="AZ732" s="386">
        <v>0</v>
      </c>
      <c r="BA732" s="431">
        <f t="shared" si="505"/>
        <v>0</v>
      </c>
      <c r="BB732" s="385">
        <v>0</v>
      </c>
      <c r="BC732" s="431">
        <f t="shared" si="506"/>
        <v>0</v>
      </c>
      <c r="BD732" s="386">
        <v>0</v>
      </c>
      <c r="BE732" s="431">
        <f t="shared" si="507"/>
        <v>0</v>
      </c>
      <c r="BF732" s="386">
        <v>0</v>
      </c>
      <c r="BG732" s="431">
        <f t="shared" si="508"/>
        <v>0</v>
      </c>
      <c r="BH732" s="385">
        <v>0</v>
      </c>
      <c r="BI732" s="445">
        <f t="shared" si="509"/>
        <v>0</v>
      </c>
      <c r="BJ732" s="77" t="s">
        <v>1953</v>
      </c>
      <c r="BK732" s="306"/>
      <c r="BL732" s="599"/>
      <c r="BM732" s="306" t="str">
        <f t="shared" si="515"/>
        <v>L96910-xx1</v>
      </c>
    </row>
    <row r="733" spans="1:65" ht="14.25" customHeight="1">
      <c r="A733" s="493" t="s">
        <v>1623</v>
      </c>
      <c r="B733" s="130" t="s">
        <v>1422</v>
      </c>
      <c r="C733" s="544" t="s">
        <v>87</v>
      </c>
      <c r="D733" s="549" t="s">
        <v>161</v>
      </c>
      <c r="E733" s="550" t="s">
        <v>194</v>
      </c>
      <c r="F733" s="970"/>
      <c r="G733" s="214">
        <v>2024</v>
      </c>
      <c r="H733" s="176" t="s">
        <v>1948</v>
      </c>
      <c r="I733" s="176" t="s">
        <v>204</v>
      </c>
      <c r="J733" s="330" t="s">
        <v>196</v>
      </c>
      <c r="K733" s="176" t="s">
        <v>218</v>
      </c>
      <c r="L733" s="176" t="s">
        <v>167</v>
      </c>
      <c r="M733" s="327" t="s">
        <v>870</v>
      </c>
      <c r="N733" s="55">
        <v>2.13</v>
      </c>
      <c r="O733" s="55">
        <f t="shared" si="510"/>
        <v>2.13</v>
      </c>
      <c r="P733" s="55">
        <f t="shared" si="510"/>
        <v>2.13</v>
      </c>
      <c r="Q733" s="55">
        <f t="shared" si="510"/>
        <v>2.13</v>
      </c>
      <c r="R733" s="55">
        <v>2.13</v>
      </c>
      <c r="S733" s="55">
        <f t="shared" si="511"/>
        <v>2.13</v>
      </c>
      <c r="T733" s="55">
        <f t="shared" si="511"/>
        <v>2.13</v>
      </c>
      <c r="U733" s="55">
        <f t="shared" si="511"/>
        <v>2.13</v>
      </c>
      <c r="V733" s="55">
        <f t="shared" si="517"/>
        <v>2.13</v>
      </c>
      <c r="W733" s="55">
        <f t="shared" si="516"/>
        <v>2.13</v>
      </c>
      <c r="X733" s="55">
        <f t="shared" si="516"/>
        <v>2.13</v>
      </c>
      <c r="Y733" s="55">
        <f t="shared" si="516"/>
        <v>2.13</v>
      </c>
      <c r="Z733" s="147">
        <v>0.26</v>
      </c>
      <c r="AA733" s="147">
        <f t="shared" si="512"/>
        <v>0.26</v>
      </c>
      <c r="AB733" s="147">
        <f t="shared" si="512"/>
        <v>0.26</v>
      </c>
      <c r="AC733" s="147">
        <f t="shared" si="512"/>
        <v>0.26</v>
      </c>
      <c r="AD733" s="147">
        <f t="shared" si="512"/>
        <v>0.26</v>
      </c>
      <c r="AE733" s="147">
        <f t="shared" si="513"/>
        <v>0.26</v>
      </c>
      <c r="AF733" s="147">
        <f t="shared" si="513"/>
        <v>0.26</v>
      </c>
      <c r="AG733" s="147">
        <f t="shared" si="513"/>
        <v>0.26</v>
      </c>
      <c r="AH733" s="147">
        <f t="shared" si="513"/>
        <v>0.26</v>
      </c>
      <c r="AI733" s="147">
        <f t="shared" si="514"/>
        <v>0.26</v>
      </c>
      <c r="AJ733" s="147">
        <f t="shared" si="514"/>
        <v>0.26</v>
      </c>
      <c r="AK733" s="147">
        <f t="shared" si="514"/>
        <v>0.26</v>
      </c>
      <c r="AL733" s="420">
        <v>5880</v>
      </c>
      <c r="AM733" s="431">
        <f t="shared" si="499"/>
        <v>1528.8</v>
      </c>
      <c r="AN733" s="385">
        <v>7080</v>
      </c>
      <c r="AO733" s="237">
        <f t="shared" si="518"/>
        <v>1840.8</v>
      </c>
      <c r="AP733" s="96">
        <v>8040</v>
      </c>
      <c r="AQ733" s="431">
        <f t="shared" si="500"/>
        <v>2090.4</v>
      </c>
      <c r="AR733" s="420">
        <v>3840</v>
      </c>
      <c r="AS733" s="431">
        <f t="shared" si="501"/>
        <v>998.40000000000009</v>
      </c>
      <c r="AT733" s="385">
        <v>17520</v>
      </c>
      <c r="AU733" s="431">
        <f t="shared" si="502"/>
        <v>4555.2</v>
      </c>
      <c r="AV733" s="386">
        <v>0</v>
      </c>
      <c r="AW733" s="431">
        <f t="shared" si="503"/>
        <v>0</v>
      </c>
      <c r="AX733" s="386">
        <v>0</v>
      </c>
      <c r="AY733" s="431">
        <f t="shared" si="504"/>
        <v>0</v>
      </c>
      <c r="AZ733" s="386">
        <v>0</v>
      </c>
      <c r="BA733" s="431">
        <f t="shared" si="505"/>
        <v>0</v>
      </c>
      <c r="BB733" s="385">
        <v>0</v>
      </c>
      <c r="BC733" s="431">
        <f t="shared" si="506"/>
        <v>0</v>
      </c>
      <c r="BD733" s="386">
        <v>0</v>
      </c>
      <c r="BE733" s="431">
        <f t="shared" si="507"/>
        <v>0</v>
      </c>
      <c r="BF733" s="386">
        <v>0</v>
      </c>
      <c r="BG733" s="431">
        <f t="shared" si="508"/>
        <v>0</v>
      </c>
      <c r="BH733" s="385">
        <v>0</v>
      </c>
      <c r="BI733" s="445">
        <f t="shared" si="509"/>
        <v>0</v>
      </c>
      <c r="BJ733" s="77" t="s">
        <v>1954</v>
      </c>
      <c r="BK733" s="306"/>
      <c r="BL733" s="599"/>
      <c r="BM733" s="306" t="str">
        <f t="shared" si="515"/>
        <v>P10276-xx1</v>
      </c>
    </row>
    <row r="734" spans="1:65" ht="14.25" customHeight="1">
      <c r="A734" s="498" t="s">
        <v>1623</v>
      </c>
      <c r="B734" s="130" t="s">
        <v>1422</v>
      </c>
      <c r="C734" s="544" t="s">
        <v>87</v>
      </c>
      <c r="D734" s="549" t="s">
        <v>161</v>
      </c>
      <c r="E734" s="550" t="s">
        <v>194</v>
      </c>
      <c r="F734" s="970"/>
      <c r="G734" s="214">
        <v>2020</v>
      </c>
      <c r="H734" s="176" t="s">
        <v>1948</v>
      </c>
      <c r="I734" s="176" t="s">
        <v>204</v>
      </c>
      <c r="J734" s="330" t="s">
        <v>196</v>
      </c>
      <c r="K734" s="176" t="s">
        <v>218</v>
      </c>
      <c r="L734" s="176" t="s">
        <v>167</v>
      </c>
      <c r="M734" s="327" t="s">
        <v>1478</v>
      </c>
      <c r="N734" s="55">
        <v>2.11</v>
      </c>
      <c r="O734" s="55">
        <f t="shared" si="510"/>
        <v>2.11</v>
      </c>
      <c r="P734" s="55">
        <f t="shared" si="510"/>
        <v>2.11</v>
      </c>
      <c r="Q734" s="55">
        <f t="shared" si="510"/>
        <v>2.11</v>
      </c>
      <c r="R734" s="55">
        <v>2.11</v>
      </c>
      <c r="S734" s="55">
        <f t="shared" si="511"/>
        <v>2.11</v>
      </c>
      <c r="T734" s="55">
        <f t="shared" si="511"/>
        <v>2.11</v>
      </c>
      <c r="U734" s="55">
        <f t="shared" si="511"/>
        <v>2.11</v>
      </c>
      <c r="V734" s="55">
        <f t="shared" si="517"/>
        <v>2.11</v>
      </c>
      <c r="W734" s="55">
        <f t="shared" si="516"/>
        <v>2.11</v>
      </c>
      <c r="X734" s="55">
        <f t="shared" si="516"/>
        <v>2.11</v>
      </c>
      <c r="Y734" s="55">
        <f t="shared" si="516"/>
        <v>2.11</v>
      </c>
      <c r="Z734" s="147">
        <v>0.28000000000000003</v>
      </c>
      <c r="AA734" s="147">
        <f t="shared" si="512"/>
        <v>0.28000000000000003</v>
      </c>
      <c r="AB734" s="147">
        <f t="shared" si="512"/>
        <v>0.28000000000000003</v>
      </c>
      <c r="AC734" s="147">
        <f t="shared" si="512"/>
        <v>0.28000000000000003</v>
      </c>
      <c r="AD734" s="147">
        <f t="shared" si="512"/>
        <v>0.28000000000000003</v>
      </c>
      <c r="AE734" s="147">
        <f t="shared" si="513"/>
        <v>0.28000000000000003</v>
      </c>
      <c r="AF734" s="147">
        <f t="shared" si="513"/>
        <v>0.28000000000000003</v>
      </c>
      <c r="AG734" s="147">
        <f t="shared" si="513"/>
        <v>0.28000000000000003</v>
      </c>
      <c r="AH734" s="147">
        <f t="shared" si="513"/>
        <v>0.28000000000000003</v>
      </c>
      <c r="AI734" s="147">
        <f t="shared" si="514"/>
        <v>0.28000000000000003</v>
      </c>
      <c r="AJ734" s="147">
        <f t="shared" si="514"/>
        <v>0.28000000000000003</v>
      </c>
      <c r="AK734" s="147">
        <f t="shared" si="514"/>
        <v>0.28000000000000003</v>
      </c>
      <c r="AL734" s="420">
        <v>3480</v>
      </c>
      <c r="AM734" s="431">
        <f t="shared" si="499"/>
        <v>974.40000000000009</v>
      </c>
      <c r="AN734" s="385">
        <v>4440</v>
      </c>
      <c r="AO734" s="237">
        <f t="shared" si="518"/>
        <v>1243.2</v>
      </c>
      <c r="AP734" s="96">
        <v>2640</v>
      </c>
      <c r="AQ734" s="431">
        <f t="shared" si="500"/>
        <v>739.2</v>
      </c>
      <c r="AR734" s="420">
        <v>2880</v>
      </c>
      <c r="AS734" s="431">
        <f t="shared" si="501"/>
        <v>806.40000000000009</v>
      </c>
      <c r="AT734" s="385">
        <v>6600</v>
      </c>
      <c r="AU734" s="431">
        <f t="shared" si="502"/>
        <v>1848.0000000000002</v>
      </c>
      <c r="AV734" s="386">
        <v>0</v>
      </c>
      <c r="AW734" s="431">
        <f t="shared" si="503"/>
        <v>0</v>
      </c>
      <c r="AX734" s="386">
        <v>0</v>
      </c>
      <c r="AY734" s="431">
        <f t="shared" si="504"/>
        <v>0</v>
      </c>
      <c r="AZ734" s="386">
        <v>0</v>
      </c>
      <c r="BA734" s="431">
        <f t="shared" si="505"/>
        <v>0</v>
      </c>
      <c r="BB734" s="385">
        <v>0</v>
      </c>
      <c r="BC734" s="431">
        <f t="shared" si="506"/>
        <v>0</v>
      </c>
      <c r="BD734" s="386">
        <v>0</v>
      </c>
      <c r="BE734" s="431">
        <f t="shared" si="507"/>
        <v>0</v>
      </c>
      <c r="BF734" s="386">
        <v>0</v>
      </c>
      <c r="BG734" s="431">
        <f t="shared" si="508"/>
        <v>0</v>
      </c>
      <c r="BH734" s="385">
        <v>0</v>
      </c>
      <c r="BI734" s="445">
        <f t="shared" si="509"/>
        <v>0</v>
      </c>
      <c r="BJ734" s="77" t="s">
        <v>1953</v>
      </c>
      <c r="BK734" s="306"/>
      <c r="BL734" s="599"/>
      <c r="BM734" s="306" t="str">
        <f t="shared" si="515"/>
        <v>L96910-xx1</v>
      </c>
    </row>
    <row r="735" spans="1:65" ht="14.25" customHeight="1">
      <c r="A735" s="493" t="s">
        <v>1623</v>
      </c>
      <c r="B735" s="130" t="s">
        <v>1422</v>
      </c>
      <c r="C735" s="544" t="s">
        <v>87</v>
      </c>
      <c r="D735" s="549" t="s">
        <v>161</v>
      </c>
      <c r="E735" s="550" t="s">
        <v>194</v>
      </c>
      <c r="F735" s="970"/>
      <c r="G735" s="214">
        <v>2024</v>
      </c>
      <c r="H735" s="176" t="s">
        <v>1948</v>
      </c>
      <c r="I735" s="176" t="s">
        <v>204</v>
      </c>
      <c r="J735" s="330" t="s">
        <v>196</v>
      </c>
      <c r="K735" s="176" t="s">
        <v>218</v>
      </c>
      <c r="L735" s="176" t="s">
        <v>167</v>
      </c>
      <c r="M735" s="327" t="s">
        <v>1478</v>
      </c>
      <c r="N735" s="55">
        <v>2.13</v>
      </c>
      <c r="O735" s="55">
        <f t="shared" si="510"/>
        <v>2.13</v>
      </c>
      <c r="P735" s="55">
        <f t="shared" si="510"/>
        <v>2.13</v>
      </c>
      <c r="Q735" s="55">
        <f t="shared" si="510"/>
        <v>2.13</v>
      </c>
      <c r="R735" s="55">
        <v>2.13</v>
      </c>
      <c r="S735" s="55">
        <f t="shared" si="511"/>
        <v>2.13</v>
      </c>
      <c r="T735" s="55">
        <f t="shared" si="511"/>
        <v>2.13</v>
      </c>
      <c r="U735" s="55">
        <f t="shared" si="511"/>
        <v>2.13</v>
      </c>
      <c r="V735" s="55">
        <f t="shared" si="517"/>
        <v>2.13</v>
      </c>
      <c r="W735" s="55">
        <f t="shared" si="516"/>
        <v>2.13</v>
      </c>
      <c r="X735" s="55">
        <f t="shared" si="516"/>
        <v>2.13</v>
      </c>
      <c r="Y735" s="55">
        <f t="shared" si="516"/>
        <v>2.13</v>
      </c>
      <c r="Z735" s="147">
        <v>0.26</v>
      </c>
      <c r="AA735" s="147">
        <f t="shared" si="512"/>
        <v>0.26</v>
      </c>
      <c r="AB735" s="147">
        <f t="shared" si="512"/>
        <v>0.26</v>
      </c>
      <c r="AC735" s="147">
        <f t="shared" si="512"/>
        <v>0.26</v>
      </c>
      <c r="AD735" s="147">
        <f t="shared" si="512"/>
        <v>0.26</v>
      </c>
      <c r="AE735" s="147">
        <f t="shared" si="513"/>
        <v>0.26</v>
      </c>
      <c r="AF735" s="147">
        <f t="shared" si="513"/>
        <v>0.26</v>
      </c>
      <c r="AG735" s="147">
        <f t="shared" si="513"/>
        <v>0.26</v>
      </c>
      <c r="AH735" s="147">
        <f t="shared" si="513"/>
        <v>0.26</v>
      </c>
      <c r="AI735" s="147">
        <f t="shared" si="514"/>
        <v>0.26</v>
      </c>
      <c r="AJ735" s="147">
        <f t="shared" si="514"/>
        <v>0.26</v>
      </c>
      <c r="AK735" s="147">
        <f t="shared" si="514"/>
        <v>0.26</v>
      </c>
      <c r="AL735" s="420">
        <v>0</v>
      </c>
      <c r="AM735" s="431">
        <f t="shared" si="499"/>
        <v>0</v>
      </c>
      <c r="AN735" s="385">
        <v>0</v>
      </c>
      <c r="AO735" s="237">
        <f t="shared" si="518"/>
        <v>0</v>
      </c>
      <c r="AP735" s="96">
        <v>1320</v>
      </c>
      <c r="AQ735" s="431">
        <f t="shared" si="500"/>
        <v>343.2</v>
      </c>
      <c r="AR735" s="420">
        <v>0</v>
      </c>
      <c r="AS735" s="431">
        <f t="shared" si="501"/>
        <v>0</v>
      </c>
      <c r="AT735" s="385">
        <v>0</v>
      </c>
      <c r="AU735" s="431">
        <f t="shared" si="502"/>
        <v>0</v>
      </c>
      <c r="AV735" s="386">
        <v>0</v>
      </c>
      <c r="AW735" s="431">
        <f t="shared" si="503"/>
        <v>0</v>
      </c>
      <c r="AX735" s="386">
        <v>0</v>
      </c>
      <c r="AY735" s="431">
        <f t="shared" si="504"/>
        <v>0</v>
      </c>
      <c r="AZ735" s="386">
        <v>0</v>
      </c>
      <c r="BA735" s="431">
        <f t="shared" si="505"/>
        <v>0</v>
      </c>
      <c r="BB735" s="385">
        <v>0</v>
      </c>
      <c r="BC735" s="431">
        <f t="shared" si="506"/>
        <v>0</v>
      </c>
      <c r="BD735" s="386">
        <v>0</v>
      </c>
      <c r="BE735" s="431">
        <f t="shared" si="507"/>
        <v>0</v>
      </c>
      <c r="BF735" s="386">
        <v>0</v>
      </c>
      <c r="BG735" s="431">
        <f t="shared" si="508"/>
        <v>0</v>
      </c>
      <c r="BH735" s="385">
        <v>0</v>
      </c>
      <c r="BI735" s="445">
        <f t="shared" si="509"/>
        <v>0</v>
      </c>
      <c r="BJ735" s="77" t="s">
        <v>1954</v>
      </c>
      <c r="BK735" s="306"/>
      <c r="BL735" s="599"/>
      <c r="BM735" s="306" t="str">
        <f t="shared" si="515"/>
        <v>P10276-xx1</v>
      </c>
    </row>
    <row r="736" spans="1:65" ht="14.25" customHeight="1">
      <c r="A736" s="498" t="s">
        <v>1623</v>
      </c>
      <c r="B736" s="130" t="s">
        <v>1422</v>
      </c>
      <c r="C736" s="544" t="s">
        <v>87</v>
      </c>
      <c r="D736" s="549" t="s">
        <v>161</v>
      </c>
      <c r="E736" s="550" t="s">
        <v>194</v>
      </c>
      <c r="F736" s="970"/>
      <c r="G736" s="214">
        <v>2020</v>
      </c>
      <c r="H736" s="176" t="s">
        <v>1948</v>
      </c>
      <c r="I736" s="176" t="s">
        <v>204</v>
      </c>
      <c r="J736" s="330" t="s">
        <v>196</v>
      </c>
      <c r="K736" s="176" t="s">
        <v>218</v>
      </c>
      <c r="L736" s="176" t="s">
        <v>167</v>
      </c>
      <c r="M736" s="327" t="s">
        <v>1479</v>
      </c>
      <c r="N736" s="55">
        <v>2.11</v>
      </c>
      <c r="O736" s="55">
        <f t="shared" si="510"/>
        <v>2.11</v>
      </c>
      <c r="P736" s="55">
        <f t="shared" si="510"/>
        <v>2.11</v>
      </c>
      <c r="Q736" s="55">
        <f t="shared" si="510"/>
        <v>2.11</v>
      </c>
      <c r="R736" s="55">
        <v>2.11</v>
      </c>
      <c r="S736" s="55">
        <f t="shared" si="511"/>
        <v>2.11</v>
      </c>
      <c r="T736" s="55">
        <f t="shared" si="511"/>
        <v>2.11</v>
      </c>
      <c r="U736" s="55">
        <f t="shared" si="511"/>
        <v>2.11</v>
      </c>
      <c r="V736" s="55">
        <f t="shared" si="517"/>
        <v>2.11</v>
      </c>
      <c r="W736" s="55">
        <f t="shared" si="516"/>
        <v>2.11</v>
      </c>
      <c r="X736" s="55">
        <f t="shared" si="516"/>
        <v>2.11</v>
      </c>
      <c r="Y736" s="55">
        <f t="shared" si="516"/>
        <v>2.11</v>
      </c>
      <c r="Z736" s="147">
        <v>0.28000000000000003</v>
      </c>
      <c r="AA736" s="147">
        <f t="shared" si="512"/>
        <v>0.28000000000000003</v>
      </c>
      <c r="AB736" s="147">
        <f t="shared" si="512"/>
        <v>0.28000000000000003</v>
      </c>
      <c r="AC736" s="147">
        <f t="shared" si="512"/>
        <v>0.28000000000000003</v>
      </c>
      <c r="AD736" s="147">
        <f t="shared" si="512"/>
        <v>0.28000000000000003</v>
      </c>
      <c r="AE736" s="147">
        <f t="shared" si="513"/>
        <v>0.28000000000000003</v>
      </c>
      <c r="AF736" s="147">
        <f t="shared" si="513"/>
        <v>0.28000000000000003</v>
      </c>
      <c r="AG736" s="147">
        <f t="shared" si="513"/>
        <v>0.28000000000000003</v>
      </c>
      <c r="AH736" s="147">
        <f t="shared" si="513"/>
        <v>0.28000000000000003</v>
      </c>
      <c r="AI736" s="147">
        <f t="shared" si="514"/>
        <v>0.28000000000000003</v>
      </c>
      <c r="AJ736" s="147">
        <f t="shared" si="514"/>
        <v>0.28000000000000003</v>
      </c>
      <c r="AK736" s="147">
        <f t="shared" si="514"/>
        <v>0.28000000000000003</v>
      </c>
      <c r="AL736" s="420">
        <v>0</v>
      </c>
      <c r="AM736" s="431">
        <f t="shared" si="499"/>
        <v>0</v>
      </c>
      <c r="AN736" s="385">
        <v>0</v>
      </c>
      <c r="AO736" s="237">
        <f t="shared" si="518"/>
        <v>0</v>
      </c>
      <c r="AP736" s="96">
        <v>0</v>
      </c>
      <c r="AQ736" s="431">
        <f t="shared" si="500"/>
        <v>0</v>
      </c>
      <c r="AR736" s="420">
        <v>0</v>
      </c>
      <c r="AS736" s="431">
        <f t="shared" si="501"/>
        <v>0</v>
      </c>
      <c r="AT736" s="385">
        <v>0</v>
      </c>
      <c r="AU736" s="431">
        <f t="shared" si="502"/>
        <v>0</v>
      </c>
      <c r="AV736" s="386">
        <v>0</v>
      </c>
      <c r="AW736" s="431">
        <f t="shared" si="503"/>
        <v>0</v>
      </c>
      <c r="AX736" s="386">
        <v>0</v>
      </c>
      <c r="AY736" s="431">
        <f t="shared" si="504"/>
        <v>0</v>
      </c>
      <c r="AZ736" s="386">
        <v>0</v>
      </c>
      <c r="BA736" s="431">
        <f t="shared" si="505"/>
        <v>0</v>
      </c>
      <c r="BB736" s="385">
        <v>0</v>
      </c>
      <c r="BC736" s="431">
        <f t="shared" si="506"/>
        <v>0</v>
      </c>
      <c r="BD736" s="386">
        <v>0</v>
      </c>
      <c r="BE736" s="431">
        <f t="shared" si="507"/>
        <v>0</v>
      </c>
      <c r="BF736" s="386">
        <v>0</v>
      </c>
      <c r="BG736" s="431">
        <f t="shared" si="508"/>
        <v>0</v>
      </c>
      <c r="BH736" s="385">
        <v>0</v>
      </c>
      <c r="BI736" s="445">
        <f t="shared" si="509"/>
        <v>0</v>
      </c>
      <c r="BJ736" s="77" t="s">
        <v>1953</v>
      </c>
      <c r="BK736" s="306"/>
      <c r="BL736" s="599"/>
      <c r="BM736" s="306" t="str">
        <f t="shared" si="515"/>
        <v>L96910-xx1</v>
      </c>
    </row>
    <row r="737" spans="1:65" ht="14.25" customHeight="1">
      <c r="A737" s="493" t="s">
        <v>1623</v>
      </c>
      <c r="B737" s="130" t="s">
        <v>1422</v>
      </c>
      <c r="C737" s="544" t="s">
        <v>87</v>
      </c>
      <c r="D737" s="549" t="s">
        <v>161</v>
      </c>
      <c r="E737" s="550" t="s">
        <v>194</v>
      </c>
      <c r="F737" s="970"/>
      <c r="G737" s="214">
        <v>2024</v>
      </c>
      <c r="H737" s="176" t="s">
        <v>1948</v>
      </c>
      <c r="I737" s="176" t="s">
        <v>204</v>
      </c>
      <c r="J737" s="330" t="s">
        <v>196</v>
      </c>
      <c r="K737" s="176" t="s">
        <v>218</v>
      </c>
      <c r="L737" s="176" t="s">
        <v>167</v>
      </c>
      <c r="M737" s="327" t="s">
        <v>1479</v>
      </c>
      <c r="N737" s="55">
        <v>2.13</v>
      </c>
      <c r="O737" s="55">
        <f t="shared" si="510"/>
        <v>2.13</v>
      </c>
      <c r="P737" s="55">
        <f t="shared" si="510"/>
        <v>2.13</v>
      </c>
      <c r="Q737" s="55">
        <f t="shared" si="510"/>
        <v>2.13</v>
      </c>
      <c r="R737" s="55">
        <v>2.13</v>
      </c>
      <c r="S737" s="55">
        <f t="shared" si="511"/>
        <v>2.13</v>
      </c>
      <c r="T737" s="55">
        <f t="shared" si="511"/>
        <v>2.13</v>
      </c>
      <c r="U737" s="55">
        <f t="shared" si="511"/>
        <v>2.13</v>
      </c>
      <c r="V737" s="55">
        <f t="shared" si="517"/>
        <v>2.13</v>
      </c>
      <c r="W737" s="55">
        <f t="shared" si="516"/>
        <v>2.13</v>
      </c>
      <c r="X737" s="55">
        <f t="shared" si="516"/>
        <v>2.13</v>
      </c>
      <c r="Y737" s="55">
        <f t="shared" si="516"/>
        <v>2.13</v>
      </c>
      <c r="Z737" s="147">
        <v>0.26</v>
      </c>
      <c r="AA737" s="147">
        <f t="shared" si="512"/>
        <v>0.26</v>
      </c>
      <c r="AB737" s="147">
        <f t="shared" si="512"/>
        <v>0.26</v>
      </c>
      <c r="AC737" s="147">
        <f t="shared" si="512"/>
        <v>0.26</v>
      </c>
      <c r="AD737" s="147">
        <f t="shared" si="512"/>
        <v>0.26</v>
      </c>
      <c r="AE737" s="147">
        <f t="shared" si="513"/>
        <v>0.26</v>
      </c>
      <c r="AF737" s="147">
        <f t="shared" si="513"/>
        <v>0.26</v>
      </c>
      <c r="AG737" s="147">
        <f t="shared" si="513"/>
        <v>0.26</v>
      </c>
      <c r="AH737" s="147">
        <f t="shared" si="513"/>
        <v>0.26</v>
      </c>
      <c r="AI737" s="147">
        <f t="shared" si="514"/>
        <v>0.26</v>
      </c>
      <c r="AJ737" s="147">
        <f t="shared" si="514"/>
        <v>0.26</v>
      </c>
      <c r="AK737" s="147">
        <f t="shared" si="514"/>
        <v>0.26</v>
      </c>
      <c r="AL737" s="420">
        <v>120</v>
      </c>
      <c r="AM737" s="431">
        <f t="shared" si="499"/>
        <v>31.200000000000003</v>
      </c>
      <c r="AN737" s="385">
        <v>960</v>
      </c>
      <c r="AO737" s="237">
        <f t="shared" si="518"/>
        <v>249.60000000000002</v>
      </c>
      <c r="AP737" s="96">
        <v>1320</v>
      </c>
      <c r="AQ737" s="431">
        <f t="shared" si="500"/>
        <v>343.2</v>
      </c>
      <c r="AR737" s="420">
        <v>0</v>
      </c>
      <c r="AS737" s="431">
        <f t="shared" si="501"/>
        <v>0</v>
      </c>
      <c r="AT737" s="385">
        <v>0</v>
      </c>
      <c r="AU737" s="431">
        <f t="shared" si="502"/>
        <v>0</v>
      </c>
      <c r="AV737" s="386">
        <v>0</v>
      </c>
      <c r="AW737" s="431">
        <f t="shared" si="503"/>
        <v>0</v>
      </c>
      <c r="AX737" s="386">
        <v>0</v>
      </c>
      <c r="AY737" s="431">
        <f t="shared" si="504"/>
        <v>0</v>
      </c>
      <c r="AZ737" s="386">
        <v>0</v>
      </c>
      <c r="BA737" s="431">
        <f t="shared" si="505"/>
        <v>0</v>
      </c>
      <c r="BB737" s="385">
        <v>0</v>
      </c>
      <c r="BC737" s="431">
        <f t="shared" si="506"/>
        <v>0</v>
      </c>
      <c r="BD737" s="386">
        <v>0</v>
      </c>
      <c r="BE737" s="431">
        <f t="shared" si="507"/>
        <v>0</v>
      </c>
      <c r="BF737" s="386">
        <v>0</v>
      </c>
      <c r="BG737" s="431">
        <f t="shared" si="508"/>
        <v>0</v>
      </c>
      <c r="BH737" s="385">
        <v>0</v>
      </c>
      <c r="BI737" s="445">
        <f t="shared" si="509"/>
        <v>0</v>
      </c>
      <c r="BJ737" s="77" t="s">
        <v>1954</v>
      </c>
      <c r="BK737" s="306"/>
      <c r="BL737" s="599"/>
      <c r="BM737" s="306" t="str">
        <f t="shared" si="515"/>
        <v>P10276-xx1</v>
      </c>
    </row>
    <row r="738" spans="1:65" ht="14.25" customHeight="1">
      <c r="A738" s="498" t="s">
        <v>1623</v>
      </c>
      <c r="B738" s="130" t="s">
        <v>1422</v>
      </c>
      <c r="C738" s="544" t="s">
        <v>87</v>
      </c>
      <c r="D738" s="549" t="s">
        <v>161</v>
      </c>
      <c r="E738" s="550" t="s">
        <v>194</v>
      </c>
      <c r="F738" s="970"/>
      <c r="G738" s="214">
        <v>2020</v>
      </c>
      <c r="H738" s="176" t="s">
        <v>1948</v>
      </c>
      <c r="I738" s="176" t="s">
        <v>204</v>
      </c>
      <c r="J738" s="330" t="s">
        <v>196</v>
      </c>
      <c r="K738" s="176" t="s">
        <v>218</v>
      </c>
      <c r="L738" s="176" t="s">
        <v>1182</v>
      </c>
      <c r="M738" s="327" t="s">
        <v>1513</v>
      </c>
      <c r="N738" s="55">
        <v>2.21</v>
      </c>
      <c r="O738" s="55">
        <f t="shared" si="510"/>
        <v>2.21</v>
      </c>
      <c r="P738" s="55">
        <f t="shared" si="510"/>
        <v>2.21</v>
      </c>
      <c r="Q738" s="55">
        <f t="shared" si="510"/>
        <v>2.21</v>
      </c>
      <c r="R738" s="55">
        <v>2.21</v>
      </c>
      <c r="S738" s="55">
        <f t="shared" si="511"/>
        <v>2.21</v>
      </c>
      <c r="T738" s="55">
        <f t="shared" si="511"/>
        <v>2.21</v>
      </c>
      <c r="U738" s="55">
        <f t="shared" si="511"/>
        <v>2.21</v>
      </c>
      <c r="V738" s="55">
        <f t="shared" si="517"/>
        <v>2.21</v>
      </c>
      <c r="W738" s="55">
        <f t="shared" si="516"/>
        <v>2.21</v>
      </c>
      <c r="X738" s="55">
        <f t="shared" si="516"/>
        <v>2.21</v>
      </c>
      <c r="Y738" s="55">
        <f t="shared" si="516"/>
        <v>2.21</v>
      </c>
      <c r="Z738" s="147">
        <v>0.28000000000000003</v>
      </c>
      <c r="AA738" s="147">
        <f t="shared" si="512"/>
        <v>0.28000000000000003</v>
      </c>
      <c r="AB738" s="147">
        <f t="shared" si="512"/>
        <v>0.28000000000000003</v>
      </c>
      <c r="AC738" s="147">
        <f t="shared" si="512"/>
        <v>0.28000000000000003</v>
      </c>
      <c r="AD738" s="147">
        <f t="shared" si="512"/>
        <v>0.28000000000000003</v>
      </c>
      <c r="AE738" s="147">
        <f t="shared" si="513"/>
        <v>0.28000000000000003</v>
      </c>
      <c r="AF738" s="147">
        <f t="shared" si="513"/>
        <v>0.28000000000000003</v>
      </c>
      <c r="AG738" s="147">
        <f t="shared" si="513"/>
        <v>0.28000000000000003</v>
      </c>
      <c r="AH738" s="147">
        <f t="shared" si="513"/>
        <v>0.28000000000000003</v>
      </c>
      <c r="AI738" s="147">
        <f t="shared" si="514"/>
        <v>0.28000000000000003</v>
      </c>
      <c r="AJ738" s="147">
        <f t="shared" si="514"/>
        <v>0.28000000000000003</v>
      </c>
      <c r="AK738" s="147">
        <f t="shared" si="514"/>
        <v>0.28000000000000003</v>
      </c>
      <c r="AL738" s="420">
        <v>6720</v>
      </c>
      <c r="AM738" s="431">
        <f t="shared" si="499"/>
        <v>1881.6000000000001</v>
      </c>
      <c r="AN738" s="385">
        <v>3360</v>
      </c>
      <c r="AO738" s="237">
        <f t="shared" si="518"/>
        <v>940.80000000000007</v>
      </c>
      <c r="AP738" s="96">
        <v>3360</v>
      </c>
      <c r="AQ738" s="431">
        <f t="shared" si="500"/>
        <v>940.80000000000007</v>
      </c>
      <c r="AR738" s="420">
        <v>3360</v>
      </c>
      <c r="AS738" s="431">
        <f t="shared" si="501"/>
        <v>940.80000000000007</v>
      </c>
      <c r="AT738" s="385">
        <v>3360</v>
      </c>
      <c r="AU738" s="431">
        <f t="shared" si="502"/>
        <v>940.80000000000007</v>
      </c>
      <c r="AV738" s="386">
        <v>0</v>
      </c>
      <c r="AW738" s="431">
        <f t="shared" si="503"/>
        <v>0</v>
      </c>
      <c r="AX738" s="386">
        <v>0</v>
      </c>
      <c r="AY738" s="431">
        <f t="shared" si="504"/>
        <v>0</v>
      </c>
      <c r="AZ738" s="386">
        <v>0</v>
      </c>
      <c r="BA738" s="431">
        <f t="shared" si="505"/>
        <v>0</v>
      </c>
      <c r="BB738" s="385">
        <v>0</v>
      </c>
      <c r="BC738" s="431">
        <f t="shared" si="506"/>
        <v>0</v>
      </c>
      <c r="BD738" s="386">
        <v>0</v>
      </c>
      <c r="BE738" s="431">
        <f t="shared" si="507"/>
        <v>0</v>
      </c>
      <c r="BF738" s="386">
        <v>0</v>
      </c>
      <c r="BG738" s="431">
        <f t="shared" si="508"/>
        <v>0</v>
      </c>
      <c r="BH738" s="385">
        <v>0</v>
      </c>
      <c r="BI738" s="445">
        <f t="shared" si="509"/>
        <v>0</v>
      </c>
      <c r="BJ738" s="77" t="s">
        <v>1953</v>
      </c>
      <c r="BK738" s="306"/>
      <c r="BL738" s="599"/>
      <c r="BM738" s="306" t="str">
        <f t="shared" si="515"/>
        <v>L96910-xx1</v>
      </c>
    </row>
    <row r="739" spans="1:65" ht="14.25" customHeight="1">
      <c r="A739" s="498" t="s">
        <v>1623</v>
      </c>
      <c r="B739" s="130" t="s">
        <v>1422</v>
      </c>
      <c r="C739" s="544" t="s">
        <v>87</v>
      </c>
      <c r="D739" s="549" t="s">
        <v>161</v>
      </c>
      <c r="E739" s="550" t="s">
        <v>194</v>
      </c>
      <c r="F739" s="970"/>
      <c r="G739" s="214">
        <v>2020</v>
      </c>
      <c r="H739" s="176" t="s">
        <v>1948</v>
      </c>
      <c r="I739" s="176" t="s">
        <v>204</v>
      </c>
      <c r="J739" s="330" t="s">
        <v>196</v>
      </c>
      <c r="K739" s="176" t="s">
        <v>218</v>
      </c>
      <c r="L739" s="176" t="s">
        <v>1936</v>
      </c>
      <c r="M739" s="327" t="s">
        <v>1941</v>
      </c>
      <c r="N739" s="55">
        <v>0</v>
      </c>
      <c r="O739" s="55">
        <v>0</v>
      </c>
      <c r="P739" s="55">
        <v>2.13</v>
      </c>
      <c r="Q739" s="55">
        <v>2.13</v>
      </c>
      <c r="R739" s="55">
        <v>2.13</v>
      </c>
      <c r="S739" s="55">
        <v>2.13</v>
      </c>
      <c r="T739" s="55">
        <v>2.13</v>
      </c>
      <c r="U739" s="55">
        <v>2.13</v>
      </c>
      <c r="V739" s="55">
        <v>2.13</v>
      </c>
      <c r="W739" s="55">
        <v>2.13</v>
      </c>
      <c r="X739" s="55">
        <v>2.13</v>
      </c>
      <c r="Y739" s="55">
        <v>2.13</v>
      </c>
      <c r="Z739" s="147">
        <v>0</v>
      </c>
      <c r="AA739" s="147">
        <v>0</v>
      </c>
      <c r="AB739" s="147">
        <v>0.26</v>
      </c>
      <c r="AC739" s="147">
        <f t="shared" si="512"/>
        <v>0.26</v>
      </c>
      <c r="AD739" s="147">
        <f t="shared" si="512"/>
        <v>0.26</v>
      </c>
      <c r="AE739" s="147">
        <f t="shared" si="513"/>
        <v>0.26</v>
      </c>
      <c r="AF739" s="147">
        <f t="shared" si="513"/>
        <v>0.26</v>
      </c>
      <c r="AG739" s="147">
        <f t="shared" si="513"/>
        <v>0.26</v>
      </c>
      <c r="AH739" s="147">
        <f t="shared" si="513"/>
        <v>0.26</v>
      </c>
      <c r="AI739" s="147">
        <f t="shared" si="514"/>
        <v>0.26</v>
      </c>
      <c r="AJ739" s="147">
        <f t="shared" si="514"/>
        <v>0.26</v>
      </c>
      <c r="AK739" s="147">
        <f t="shared" si="514"/>
        <v>0.26</v>
      </c>
      <c r="AL739" s="420">
        <v>0</v>
      </c>
      <c r="AM739" s="431">
        <f t="shared" si="499"/>
        <v>0</v>
      </c>
      <c r="AN739" s="385">
        <v>0</v>
      </c>
      <c r="AO739" s="237">
        <f t="shared" si="518"/>
        <v>0</v>
      </c>
      <c r="AP739" s="96">
        <v>0</v>
      </c>
      <c r="AQ739" s="431">
        <f t="shared" si="500"/>
        <v>0</v>
      </c>
      <c r="AR739" s="420">
        <v>0</v>
      </c>
      <c r="AS739" s="431">
        <f t="shared" si="501"/>
        <v>0</v>
      </c>
      <c r="AT739" s="385">
        <v>0</v>
      </c>
      <c r="AU739" s="431">
        <v>0</v>
      </c>
      <c r="AV739" s="386">
        <v>0</v>
      </c>
      <c r="AW739" s="431">
        <v>0</v>
      </c>
      <c r="AX739" s="386">
        <v>0</v>
      </c>
      <c r="AY739" s="431">
        <v>0</v>
      </c>
      <c r="AZ739" s="386">
        <v>0</v>
      </c>
      <c r="BA739" s="431">
        <v>0</v>
      </c>
      <c r="BB739" s="385">
        <v>0</v>
      </c>
      <c r="BC739" s="431">
        <f t="shared" si="506"/>
        <v>0</v>
      </c>
      <c r="BD739" s="386">
        <v>0</v>
      </c>
      <c r="BE739" s="431">
        <f t="shared" si="507"/>
        <v>0</v>
      </c>
      <c r="BF739" s="386">
        <v>0</v>
      </c>
      <c r="BG739" s="431">
        <f t="shared" si="508"/>
        <v>0</v>
      </c>
      <c r="BH739" s="385">
        <v>0</v>
      </c>
      <c r="BI739" s="445">
        <f t="shared" si="509"/>
        <v>0</v>
      </c>
      <c r="BJ739" s="77" t="s">
        <v>1954</v>
      </c>
      <c r="BK739" s="306"/>
      <c r="BL739" s="599"/>
      <c r="BM739" s="306"/>
    </row>
    <row r="740" spans="1:65" ht="14.25" customHeight="1">
      <c r="A740" s="493" t="s">
        <v>1623</v>
      </c>
      <c r="B740" s="130" t="s">
        <v>1422</v>
      </c>
      <c r="C740" s="544" t="s">
        <v>87</v>
      </c>
      <c r="D740" s="549" t="s">
        <v>161</v>
      </c>
      <c r="E740" s="550" t="s">
        <v>194</v>
      </c>
      <c r="F740" s="970"/>
      <c r="G740" s="214">
        <v>2024</v>
      </c>
      <c r="H740" s="176" t="s">
        <v>1948</v>
      </c>
      <c r="I740" s="176" t="s">
        <v>204</v>
      </c>
      <c r="J740" s="330" t="s">
        <v>196</v>
      </c>
      <c r="K740" s="176" t="s">
        <v>218</v>
      </c>
      <c r="L740" s="176" t="s">
        <v>1182</v>
      </c>
      <c r="M740" s="327" t="s">
        <v>1513</v>
      </c>
      <c r="N740" s="55">
        <v>2.23</v>
      </c>
      <c r="O740" s="55">
        <f t="shared" si="510"/>
        <v>2.23</v>
      </c>
      <c r="P740" s="55">
        <f t="shared" si="510"/>
        <v>2.23</v>
      </c>
      <c r="Q740" s="55">
        <f t="shared" si="510"/>
        <v>2.23</v>
      </c>
      <c r="R740" s="55">
        <v>2.23</v>
      </c>
      <c r="S740" s="55">
        <f t="shared" si="511"/>
        <v>2.23</v>
      </c>
      <c r="T740" s="55">
        <f t="shared" si="511"/>
        <v>2.23</v>
      </c>
      <c r="U740" s="55">
        <f t="shared" si="511"/>
        <v>2.23</v>
      </c>
      <c r="V740" s="55">
        <f t="shared" si="517"/>
        <v>2.23</v>
      </c>
      <c r="W740" s="55">
        <f t="shared" si="516"/>
        <v>2.23</v>
      </c>
      <c r="X740" s="55">
        <f t="shared" si="516"/>
        <v>2.23</v>
      </c>
      <c r="Y740" s="55">
        <f t="shared" si="516"/>
        <v>2.23</v>
      </c>
      <c r="Z740" s="147">
        <v>0.26</v>
      </c>
      <c r="AA740" s="147">
        <f t="shared" si="512"/>
        <v>0.26</v>
      </c>
      <c r="AB740" s="147">
        <f t="shared" si="512"/>
        <v>0.26</v>
      </c>
      <c r="AC740" s="147">
        <f t="shared" si="512"/>
        <v>0.26</v>
      </c>
      <c r="AD740" s="147">
        <f t="shared" si="512"/>
        <v>0.26</v>
      </c>
      <c r="AE740" s="147">
        <f t="shared" si="513"/>
        <v>0.26</v>
      </c>
      <c r="AF740" s="147">
        <f t="shared" si="513"/>
        <v>0.26</v>
      </c>
      <c r="AG740" s="147">
        <f t="shared" si="513"/>
        <v>0.26</v>
      </c>
      <c r="AH740" s="147">
        <f t="shared" si="513"/>
        <v>0.26</v>
      </c>
      <c r="AI740" s="147">
        <f t="shared" si="514"/>
        <v>0.26</v>
      </c>
      <c r="AJ740" s="147">
        <f t="shared" si="514"/>
        <v>0.26</v>
      </c>
      <c r="AK740" s="147">
        <f t="shared" si="514"/>
        <v>0.26</v>
      </c>
      <c r="AL740" s="420">
        <v>8640</v>
      </c>
      <c r="AM740" s="431">
        <f t="shared" si="499"/>
        <v>2246.4</v>
      </c>
      <c r="AN740" s="385">
        <v>3360</v>
      </c>
      <c r="AO740" s="237">
        <f t="shared" si="518"/>
        <v>873.6</v>
      </c>
      <c r="AP740" s="96">
        <v>3360</v>
      </c>
      <c r="AQ740" s="431">
        <f t="shared" si="500"/>
        <v>873.6</v>
      </c>
      <c r="AR740" s="420">
        <v>6720</v>
      </c>
      <c r="AS740" s="431">
        <f t="shared" si="501"/>
        <v>1747.2</v>
      </c>
      <c r="AT740" s="385">
        <v>6720</v>
      </c>
      <c r="AU740" s="431">
        <f t="shared" si="502"/>
        <v>1747.2</v>
      </c>
      <c r="AV740" s="386">
        <v>0</v>
      </c>
      <c r="AW740" s="431">
        <f t="shared" si="503"/>
        <v>0</v>
      </c>
      <c r="AX740" s="386">
        <v>0</v>
      </c>
      <c r="AY740" s="431">
        <f t="shared" si="504"/>
        <v>0</v>
      </c>
      <c r="AZ740" s="386">
        <v>0</v>
      </c>
      <c r="BA740" s="431">
        <f t="shared" si="505"/>
        <v>0</v>
      </c>
      <c r="BB740" s="385">
        <v>0</v>
      </c>
      <c r="BC740" s="431">
        <f t="shared" si="506"/>
        <v>0</v>
      </c>
      <c r="BD740" s="386">
        <v>0</v>
      </c>
      <c r="BE740" s="431">
        <f t="shared" si="507"/>
        <v>0</v>
      </c>
      <c r="BF740" s="386">
        <v>0</v>
      </c>
      <c r="BG740" s="431">
        <f t="shared" si="508"/>
        <v>0</v>
      </c>
      <c r="BH740" s="385">
        <v>0</v>
      </c>
      <c r="BI740" s="445">
        <f t="shared" si="509"/>
        <v>0</v>
      </c>
      <c r="BJ740" s="77" t="s">
        <v>1954</v>
      </c>
      <c r="BK740" s="306"/>
      <c r="BL740" s="599"/>
      <c r="BM740" s="306" t="str">
        <f t="shared" si="515"/>
        <v>P10276-xx1</v>
      </c>
    </row>
    <row r="741" spans="1:65" ht="14.1" customHeight="1">
      <c r="A741" s="498" t="s">
        <v>1623</v>
      </c>
      <c r="B741" s="130" t="s">
        <v>1422</v>
      </c>
      <c r="C741" s="544" t="s">
        <v>87</v>
      </c>
      <c r="D741" s="549" t="s">
        <v>161</v>
      </c>
      <c r="E741" s="550" t="s">
        <v>194</v>
      </c>
      <c r="F741" s="970"/>
      <c r="G741" s="214">
        <v>2012</v>
      </c>
      <c r="H741" s="176" t="s">
        <v>1955</v>
      </c>
      <c r="I741" s="176" t="s">
        <v>204</v>
      </c>
      <c r="J741" s="330" t="s">
        <v>196</v>
      </c>
      <c r="K741" s="176" t="s">
        <v>218</v>
      </c>
      <c r="L741" s="176" t="s">
        <v>1221</v>
      </c>
      <c r="M741" s="327" t="s">
        <v>1459</v>
      </c>
      <c r="N741" s="55">
        <v>2.75</v>
      </c>
      <c r="O741" s="55">
        <f t="shared" si="510"/>
        <v>2.75</v>
      </c>
      <c r="P741" s="55">
        <f t="shared" si="510"/>
        <v>2.75</v>
      </c>
      <c r="Q741" s="55">
        <f t="shared" si="510"/>
        <v>2.75</v>
      </c>
      <c r="R741" s="55">
        <v>2.75</v>
      </c>
      <c r="S741" s="55">
        <f t="shared" si="511"/>
        <v>2.75</v>
      </c>
      <c r="T741" s="55">
        <f t="shared" si="511"/>
        <v>2.75</v>
      </c>
      <c r="U741" s="55">
        <f t="shared" si="511"/>
        <v>2.75</v>
      </c>
      <c r="V741" s="55">
        <f t="shared" si="517"/>
        <v>2.75</v>
      </c>
      <c r="W741" s="55">
        <f t="shared" si="516"/>
        <v>2.75</v>
      </c>
      <c r="X741" s="55">
        <f t="shared" si="516"/>
        <v>2.75</v>
      </c>
      <c r="Y741" s="55">
        <f t="shared" si="516"/>
        <v>2.75</v>
      </c>
      <c r="Z741" s="147">
        <v>0.13</v>
      </c>
      <c r="AA741" s="147">
        <f t="shared" si="512"/>
        <v>0.13</v>
      </c>
      <c r="AB741" s="147">
        <f t="shared" si="512"/>
        <v>0.13</v>
      </c>
      <c r="AC741" s="147">
        <f t="shared" si="512"/>
        <v>0.13</v>
      </c>
      <c r="AD741" s="147">
        <f t="shared" si="512"/>
        <v>0.13</v>
      </c>
      <c r="AE741" s="147">
        <f t="shared" si="513"/>
        <v>0.13</v>
      </c>
      <c r="AF741" s="147">
        <f t="shared" si="513"/>
        <v>0.13</v>
      </c>
      <c r="AG741" s="147">
        <f t="shared" si="513"/>
        <v>0.13</v>
      </c>
      <c r="AH741" s="147">
        <f t="shared" si="513"/>
        <v>0.13</v>
      </c>
      <c r="AI741" s="147">
        <f t="shared" si="514"/>
        <v>0.13</v>
      </c>
      <c r="AJ741" s="147">
        <f t="shared" si="514"/>
        <v>0.13</v>
      </c>
      <c r="AK741" s="147">
        <f t="shared" si="514"/>
        <v>0.13</v>
      </c>
      <c r="AL741" s="420">
        <v>0</v>
      </c>
      <c r="AM741" s="431">
        <f t="shared" si="499"/>
        <v>0</v>
      </c>
      <c r="AN741" s="385">
        <v>0</v>
      </c>
      <c r="AO741" s="237">
        <f t="shared" si="518"/>
        <v>0</v>
      </c>
      <c r="AP741" s="96">
        <v>0</v>
      </c>
      <c r="AQ741" s="431">
        <f t="shared" si="500"/>
        <v>0</v>
      </c>
      <c r="AR741" s="420">
        <v>0</v>
      </c>
      <c r="AS741" s="431">
        <f t="shared" si="501"/>
        <v>0</v>
      </c>
      <c r="AT741" s="385">
        <v>0</v>
      </c>
      <c r="AU741" s="431">
        <f t="shared" si="502"/>
        <v>0</v>
      </c>
      <c r="AV741" s="386">
        <v>0</v>
      </c>
      <c r="AW741" s="431">
        <f t="shared" si="503"/>
        <v>0</v>
      </c>
      <c r="AX741" s="386">
        <v>0</v>
      </c>
      <c r="AY741" s="431">
        <f t="shared" si="504"/>
        <v>0</v>
      </c>
      <c r="AZ741" s="386">
        <v>0</v>
      </c>
      <c r="BA741" s="431">
        <f t="shared" si="505"/>
        <v>0</v>
      </c>
      <c r="BB741" s="385">
        <v>0</v>
      </c>
      <c r="BC741" s="431">
        <f t="shared" si="506"/>
        <v>0</v>
      </c>
      <c r="BD741" s="386">
        <v>0</v>
      </c>
      <c r="BE741" s="431">
        <f t="shared" si="507"/>
        <v>0</v>
      </c>
      <c r="BF741" s="386">
        <v>0</v>
      </c>
      <c r="BG741" s="431">
        <f t="shared" si="508"/>
        <v>0</v>
      </c>
      <c r="BH741" s="385">
        <v>0</v>
      </c>
      <c r="BI741" s="445">
        <f t="shared" si="509"/>
        <v>0</v>
      </c>
      <c r="BJ741" s="77" t="s">
        <v>1956</v>
      </c>
      <c r="BK741" s="306"/>
      <c r="BL741" s="599"/>
      <c r="BM741" s="306" t="str">
        <f t="shared" si="515"/>
        <v>827577-001</v>
      </c>
    </row>
    <row r="742" spans="1:65" ht="14.25" customHeight="1">
      <c r="A742" s="493" t="s">
        <v>1623</v>
      </c>
      <c r="B742" s="130" t="s">
        <v>1422</v>
      </c>
      <c r="C742" s="544" t="s">
        <v>87</v>
      </c>
      <c r="D742" s="549" t="s">
        <v>161</v>
      </c>
      <c r="E742" s="550" t="s">
        <v>194</v>
      </c>
      <c r="F742" s="970"/>
      <c r="G742" s="214">
        <v>2012</v>
      </c>
      <c r="H742" s="176" t="s">
        <v>1955</v>
      </c>
      <c r="I742" s="176" t="s">
        <v>204</v>
      </c>
      <c r="J742" s="330" t="s">
        <v>196</v>
      </c>
      <c r="K742" s="176" t="s">
        <v>218</v>
      </c>
      <c r="L742" s="176" t="s">
        <v>1221</v>
      </c>
      <c r="M742" s="327" t="s">
        <v>1461</v>
      </c>
      <c r="N742" s="55">
        <v>2.5</v>
      </c>
      <c r="O742" s="55">
        <f t="shared" si="510"/>
        <v>2.5</v>
      </c>
      <c r="P742" s="55">
        <f t="shared" si="510"/>
        <v>2.5</v>
      </c>
      <c r="Q742" s="55">
        <f t="shared" si="510"/>
        <v>2.5</v>
      </c>
      <c r="R742" s="55">
        <v>2.5</v>
      </c>
      <c r="S742" s="55">
        <f t="shared" si="511"/>
        <v>2.5</v>
      </c>
      <c r="T742" s="55">
        <f t="shared" si="511"/>
        <v>2.5</v>
      </c>
      <c r="U742" s="55">
        <f t="shared" si="511"/>
        <v>2.5</v>
      </c>
      <c r="V742" s="55">
        <f t="shared" si="517"/>
        <v>2.5</v>
      </c>
      <c r="W742" s="55">
        <f t="shared" si="516"/>
        <v>2.5</v>
      </c>
      <c r="X742" s="55">
        <f t="shared" si="516"/>
        <v>2.5</v>
      </c>
      <c r="Y742" s="55">
        <f t="shared" si="516"/>
        <v>2.5</v>
      </c>
      <c r="Z742" s="147">
        <v>0.13</v>
      </c>
      <c r="AA742" s="147">
        <f t="shared" si="512"/>
        <v>0.13</v>
      </c>
      <c r="AB742" s="147">
        <f t="shared" si="512"/>
        <v>0.13</v>
      </c>
      <c r="AC742" s="147">
        <f t="shared" si="512"/>
        <v>0.13</v>
      </c>
      <c r="AD742" s="147">
        <f t="shared" si="512"/>
        <v>0.13</v>
      </c>
      <c r="AE742" s="147">
        <f t="shared" si="513"/>
        <v>0.13</v>
      </c>
      <c r="AF742" s="147">
        <f t="shared" si="513"/>
        <v>0.13</v>
      </c>
      <c r="AG742" s="147">
        <f t="shared" si="513"/>
        <v>0.13</v>
      </c>
      <c r="AH742" s="147">
        <f t="shared" si="513"/>
        <v>0.13</v>
      </c>
      <c r="AI742" s="147">
        <f t="shared" si="514"/>
        <v>0.13</v>
      </c>
      <c r="AJ742" s="147">
        <f t="shared" si="514"/>
        <v>0.13</v>
      </c>
      <c r="AK742" s="147">
        <f t="shared" si="514"/>
        <v>0.13</v>
      </c>
      <c r="AL742" s="420">
        <v>0</v>
      </c>
      <c r="AM742" s="431">
        <f t="shared" si="499"/>
        <v>0</v>
      </c>
      <c r="AN742" s="385">
        <v>0</v>
      </c>
      <c r="AO742" s="237">
        <f t="shared" si="518"/>
        <v>0</v>
      </c>
      <c r="AP742" s="96">
        <v>0</v>
      </c>
      <c r="AQ742" s="431">
        <f t="shared" si="500"/>
        <v>0</v>
      </c>
      <c r="AR742" s="420">
        <v>0</v>
      </c>
      <c r="AS742" s="431">
        <f t="shared" si="501"/>
        <v>0</v>
      </c>
      <c r="AT742" s="385">
        <v>0</v>
      </c>
      <c r="AU742" s="431">
        <f t="shared" si="502"/>
        <v>0</v>
      </c>
      <c r="AV742" s="386">
        <v>0</v>
      </c>
      <c r="AW742" s="431">
        <f t="shared" si="503"/>
        <v>0</v>
      </c>
      <c r="AX742" s="386">
        <v>0</v>
      </c>
      <c r="AY742" s="431">
        <f t="shared" si="504"/>
        <v>0</v>
      </c>
      <c r="AZ742" s="386">
        <v>0</v>
      </c>
      <c r="BA742" s="431">
        <f t="shared" si="505"/>
        <v>0</v>
      </c>
      <c r="BB742" s="385">
        <v>0</v>
      </c>
      <c r="BC742" s="431">
        <f t="shared" si="506"/>
        <v>0</v>
      </c>
      <c r="BD742" s="386">
        <v>0</v>
      </c>
      <c r="BE742" s="431">
        <f t="shared" si="507"/>
        <v>0</v>
      </c>
      <c r="BF742" s="386">
        <v>0</v>
      </c>
      <c r="BG742" s="431">
        <f t="shared" si="508"/>
        <v>0</v>
      </c>
      <c r="BH742" s="385">
        <v>0</v>
      </c>
      <c r="BI742" s="445">
        <f t="shared" si="509"/>
        <v>0</v>
      </c>
      <c r="BJ742" s="77" t="s">
        <v>1956</v>
      </c>
      <c r="BK742" s="306"/>
      <c r="BL742" s="599"/>
      <c r="BM742" s="306" t="str">
        <f t="shared" si="515"/>
        <v>827577-001</v>
      </c>
    </row>
    <row r="743" spans="1:65" ht="14.25" customHeight="1">
      <c r="A743" s="498" t="s">
        <v>1623</v>
      </c>
      <c r="B743" s="130" t="s">
        <v>1422</v>
      </c>
      <c r="C743" s="544" t="s">
        <v>87</v>
      </c>
      <c r="D743" s="549" t="s">
        <v>161</v>
      </c>
      <c r="E743" s="550" t="s">
        <v>194</v>
      </c>
      <c r="F743" s="970"/>
      <c r="G743" s="214">
        <v>2012</v>
      </c>
      <c r="H743" s="176" t="s">
        <v>1955</v>
      </c>
      <c r="I743" s="176" t="s">
        <v>204</v>
      </c>
      <c r="J743" s="330" t="s">
        <v>196</v>
      </c>
      <c r="K743" s="176" t="s">
        <v>218</v>
      </c>
      <c r="L743" s="176" t="s">
        <v>167</v>
      </c>
      <c r="M743" s="327" t="s">
        <v>1469</v>
      </c>
      <c r="N743" s="55">
        <v>2.4</v>
      </c>
      <c r="O743" s="55">
        <f t="shared" si="510"/>
        <v>2.4</v>
      </c>
      <c r="P743" s="55">
        <f t="shared" si="510"/>
        <v>2.4</v>
      </c>
      <c r="Q743" s="55">
        <f t="shared" si="510"/>
        <v>2.4</v>
      </c>
      <c r="R743" s="55">
        <v>2.4</v>
      </c>
      <c r="S743" s="55">
        <f t="shared" si="511"/>
        <v>2.4</v>
      </c>
      <c r="T743" s="55">
        <f t="shared" si="511"/>
        <v>2.4</v>
      </c>
      <c r="U743" s="55">
        <f t="shared" si="511"/>
        <v>2.4</v>
      </c>
      <c r="V743" s="55">
        <f t="shared" si="517"/>
        <v>2.4</v>
      </c>
      <c r="W743" s="55">
        <f t="shared" si="516"/>
        <v>2.4</v>
      </c>
      <c r="X743" s="55">
        <f t="shared" si="516"/>
        <v>2.4</v>
      </c>
      <c r="Y743" s="55">
        <f t="shared" si="516"/>
        <v>2.4</v>
      </c>
      <c r="Z743" s="147">
        <v>0.13</v>
      </c>
      <c r="AA743" s="147">
        <f t="shared" si="512"/>
        <v>0.13</v>
      </c>
      <c r="AB743" s="147">
        <f t="shared" si="512"/>
        <v>0.13</v>
      </c>
      <c r="AC743" s="147">
        <f t="shared" si="512"/>
        <v>0.13</v>
      </c>
      <c r="AD743" s="147">
        <f t="shared" si="512"/>
        <v>0.13</v>
      </c>
      <c r="AE743" s="147">
        <f t="shared" si="513"/>
        <v>0.13</v>
      </c>
      <c r="AF743" s="147">
        <f t="shared" si="513"/>
        <v>0.13</v>
      </c>
      <c r="AG743" s="147">
        <f t="shared" si="513"/>
        <v>0.13</v>
      </c>
      <c r="AH743" s="147">
        <f t="shared" si="513"/>
        <v>0.13</v>
      </c>
      <c r="AI743" s="147">
        <f t="shared" si="514"/>
        <v>0.13</v>
      </c>
      <c r="AJ743" s="147">
        <f t="shared" si="514"/>
        <v>0.13</v>
      </c>
      <c r="AK743" s="147">
        <f t="shared" si="514"/>
        <v>0.13</v>
      </c>
      <c r="AL743" s="420">
        <v>0</v>
      </c>
      <c r="AM743" s="431">
        <f t="shared" si="499"/>
        <v>0</v>
      </c>
      <c r="AN743" s="385">
        <v>0</v>
      </c>
      <c r="AO743" s="237">
        <f t="shared" si="518"/>
        <v>0</v>
      </c>
      <c r="AP743" s="96">
        <v>0</v>
      </c>
      <c r="AQ743" s="431">
        <f t="shared" si="500"/>
        <v>0</v>
      </c>
      <c r="AR743" s="420">
        <v>0</v>
      </c>
      <c r="AS743" s="431">
        <f t="shared" si="501"/>
        <v>0</v>
      </c>
      <c r="AT743" s="385">
        <v>0</v>
      </c>
      <c r="AU743" s="431">
        <f t="shared" si="502"/>
        <v>0</v>
      </c>
      <c r="AV743" s="386">
        <v>0</v>
      </c>
      <c r="AW743" s="431">
        <f t="shared" si="503"/>
        <v>0</v>
      </c>
      <c r="AX743" s="386">
        <v>0</v>
      </c>
      <c r="AY743" s="431">
        <f t="shared" si="504"/>
        <v>0</v>
      </c>
      <c r="AZ743" s="386">
        <v>0</v>
      </c>
      <c r="BA743" s="431">
        <f t="shared" si="505"/>
        <v>0</v>
      </c>
      <c r="BB743" s="385">
        <v>0</v>
      </c>
      <c r="BC743" s="431">
        <f t="shared" si="506"/>
        <v>0</v>
      </c>
      <c r="BD743" s="386">
        <v>0</v>
      </c>
      <c r="BE743" s="431">
        <f t="shared" si="507"/>
        <v>0</v>
      </c>
      <c r="BF743" s="386">
        <v>0</v>
      </c>
      <c r="BG743" s="431">
        <f t="shared" si="508"/>
        <v>0</v>
      </c>
      <c r="BH743" s="385">
        <v>0</v>
      </c>
      <c r="BI743" s="445">
        <f t="shared" si="509"/>
        <v>0</v>
      </c>
      <c r="BJ743" s="77" t="s">
        <v>1956</v>
      </c>
      <c r="BK743" s="306"/>
      <c r="BL743" s="599"/>
      <c r="BM743" s="306" t="str">
        <f t="shared" si="515"/>
        <v>827577-001</v>
      </c>
    </row>
    <row r="744" spans="1:65" ht="14.25" customHeight="1">
      <c r="A744" s="493" t="s">
        <v>1623</v>
      </c>
      <c r="B744" s="130" t="s">
        <v>1422</v>
      </c>
      <c r="C744" s="544" t="s">
        <v>87</v>
      </c>
      <c r="D744" s="549" t="s">
        <v>161</v>
      </c>
      <c r="E744" s="550" t="s">
        <v>194</v>
      </c>
      <c r="F744" s="970"/>
      <c r="G744" s="214">
        <v>2012</v>
      </c>
      <c r="H744" s="176" t="s">
        <v>1955</v>
      </c>
      <c r="I744" s="176" t="s">
        <v>204</v>
      </c>
      <c r="J744" s="330" t="s">
        <v>196</v>
      </c>
      <c r="K744" s="176" t="s">
        <v>218</v>
      </c>
      <c r="L744" s="176" t="s">
        <v>167</v>
      </c>
      <c r="M744" s="327" t="s">
        <v>1474</v>
      </c>
      <c r="N744" s="55">
        <v>2.4700000000000002</v>
      </c>
      <c r="O744" s="55">
        <f t="shared" si="510"/>
        <v>2.4700000000000002</v>
      </c>
      <c r="P744" s="55">
        <f t="shared" si="510"/>
        <v>2.4700000000000002</v>
      </c>
      <c r="Q744" s="55">
        <f t="shared" si="510"/>
        <v>2.4700000000000002</v>
      </c>
      <c r="R744" s="55">
        <v>2.4700000000000002</v>
      </c>
      <c r="S744" s="55">
        <f t="shared" si="511"/>
        <v>2.4700000000000002</v>
      </c>
      <c r="T744" s="55">
        <f t="shared" si="511"/>
        <v>2.4700000000000002</v>
      </c>
      <c r="U744" s="55">
        <f t="shared" si="511"/>
        <v>2.4700000000000002</v>
      </c>
      <c r="V744" s="55">
        <f t="shared" si="517"/>
        <v>2.4700000000000002</v>
      </c>
      <c r="W744" s="55">
        <f t="shared" si="516"/>
        <v>2.4700000000000002</v>
      </c>
      <c r="X744" s="55">
        <f t="shared" si="516"/>
        <v>2.4700000000000002</v>
      </c>
      <c r="Y744" s="55">
        <f t="shared" si="516"/>
        <v>2.4700000000000002</v>
      </c>
      <c r="Z744" s="147">
        <v>0.13</v>
      </c>
      <c r="AA744" s="147">
        <f t="shared" si="512"/>
        <v>0.13</v>
      </c>
      <c r="AB744" s="147">
        <f t="shared" si="512"/>
        <v>0.13</v>
      </c>
      <c r="AC744" s="147">
        <f t="shared" si="512"/>
        <v>0.13</v>
      </c>
      <c r="AD744" s="147">
        <f t="shared" si="512"/>
        <v>0.13</v>
      </c>
      <c r="AE744" s="147">
        <f t="shared" si="513"/>
        <v>0.13</v>
      </c>
      <c r="AF744" s="147">
        <f t="shared" si="513"/>
        <v>0.13</v>
      </c>
      <c r="AG744" s="147">
        <f t="shared" si="513"/>
        <v>0.13</v>
      </c>
      <c r="AH744" s="147">
        <f t="shared" si="513"/>
        <v>0.13</v>
      </c>
      <c r="AI744" s="147">
        <f t="shared" si="514"/>
        <v>0.13</v>
      </c>
      <c r="AJ744" s="147">
        <f t="shared" si="514"/>
        <v>0.13</v>
      </c>
      <c r="AK744" s="147">
        <f t="shared" si="514"/>
        <v>0.13</v>
      </c>
      <c r="AL744" s="420">
        <v>0</v>
      </c>
      <c r="AM744" s="431">
        <f t="shared" si="499"/>
        <v>0</v>
      </c>
      <c r="AN744" s="385">
        <v>0</v>
      </c>
      <c r="AO744" s="237">
        <f t="shared" si="518"/>
        <v>0</v>
      </c>
      <c r="AP744" s="96">
        <v>0</v>
      </c>
      <c r="AQ744" s="431">
        <f t="shared" si="500"/>
        <v>0</v>
      </c>
      <c r="AR744" s="420">
        <v>0</v>
      </c>
      <c r="AS744" s="431">
        <f t="shared" si="501"/>
        <v>0</v>
      </c>
      <c r="AT744" s="385">
        <v>0</v>
      </c>
      <c r="AU744" s="431">
        <f t="shared" si="502"/>
        <v>0</v>
      </c>
      <c r="AV744" s="386">
        <v>0</v>
      </c>
      <c r="AW744" s="431">
        <f t="shared" si="503"/>
        <v>0</v>
      </c>
      <c r="AX744" s="386">
        <v>0</v>
      </c>
      <c r="AY744" s="431">
        <f t="shared" si="504"/>
        <v>0</v>
      </c>
      <c r="AZ744" s="386">
        <v>0</v>
      </c>
      <c r="BA744" s="431">
        <f t="shared" si="505"/>
        <v>0</v>
      </c>
      <c r="BB744" s="385">
        <v>0</v>
      </c>
      <c r="BC744" s="431">
        <f t="shared" si="506"/>
        <v>0</v>
      </c>
      <c r="BD744" s="386">
        <v>0</v>
      </c>
      <c r="BE744" s="431">
        <f t="shared" si="507"/>
        <v>0</v>
      </c>
      <c r="BF744" s="386">
        <v>0</v>
      </c>
      <c r="BG744" s="431">
        <f t="shared" si="508"/>
        <v>0</v>
      </c>
      <c r="BH744" s="385">
        <v>0</v>
      </c>
      <c r="BI744" s="445">
        <f t="shared" si="509"/>
        <v>0</v>
      </c>
      <c r="BJ744" s="77" t="s">
        <v>1956</v>
      </c>
      <c r="BK744" s="306"/>
      <c r="BL744" s="599"/>
      <c r="BM744" s="306" t="str">
        <f t="shared" si="515"/>
        <v>827577-001</v>
      </c>
    </row>
    <row r="745" spans="1:65" ht="14.25" customHeight="1">
      <c r="A745" s="498" t="s">
        <v>1623</v>
      </c>
      <c r="B745" s="130" t="s">
        <v>1422</v>
      </c>
      <c r="C745" s="544" t="s">
        <v>87</v>
      </c>
      <c r="D745" s="549" t="s">
        <v>161</v>
      </c>
      <c r="E745" s="550" t="s">
        <v>194</v>
      </c>
      <c r="F745" s="970"/>
      <c r="G745" s="214">
        <v>2012</v>
      </c>
      <c r="H745" s="176" t="s">
        <v>1955</v>
      </c>
      <c r="I745" s="176" t="s">
        <v>204</v>
      </c>
      <c r="J745" s="330" t="s">
        <v>196</v>
      </c>
      <c r="K745" s="176" t="s">
        <v>218</v>
      </c>
      <c r="L745" s="176" t="s">
        <v>167</v>
      </c>
      <c r="M745" s="327" t="s">
        <v>870</v>
      </c>
      <c r="N745" s="55">
        <v>2.4700000000000002</v>
      </c>
      <c r="O745" s="55">
        <f t="shared" si="510"/>
        <v>2.4700000000000002</v>
      </c>
      <c r="P745" s="55">
        <f t="shared" si="510"/>
        <v>2.4700000000000002</v>
      </c>
      <c r="Q745" s="55">
        <f t="shared" si="510"/>
        <v>2.4700000000000002</v>
      </c>
      <c r="R745" s="55">
        <v>2.4700000000000002</v>
      </c>
      <c r="S745" s="55">
        <f t="shared" si="511"/>
        <v>2.4700000000000002</v>
      </c>
      <c r="T745" s="55">
        <f t="shared" si="511"/>
        <v>2.4700000000000002</v>
      </c>
      <c r="U745" s="55">
        <f t="shared" si="511"/>
        <v>2.4700000000000002</v>
      </c>
      <c r="V745" s="55">
        <f t="shared" si="517"/>
        <v>2.4700000000000002</v>
      </c>
      <c r="W745" s="55">
        <f t="shared" si="516"/>
        <v>2.4700000000000002</v>
      </c>
      <c r="X745" s="55">
        <f t="shared" si="516"/>
        <v>2.4700000000000002</v>
      </c>
      <c r="Y745" s="55">
        <f t="shared" si="516"/>
        <v>2.4700000000000002</v>
      </c>
      <c r="Z745" s="147">
        <v>0.13</v>
      </c>
      <c r="AA745" s="147">
        <f t="shared" si="512"/>
        <v>0.13</v>
      </c>
      <c r="AB745" s="147">
        <f t="shared" si="512"/>
        <v>0.13</v>
      </c>
      <c r="AC745" s="147">
        <f t="shared" si="512"/>
        <v>0.13</v>
      </c>
      <c r="AD745" s="147">
        <f t="shared" si="512"/>
        <v>0.13</v>
      </c>
      <c r="AE745" s="147">
        <f t="shared" si="513"/>
        <v>0.13</v>
      </c>
      <c r="AF745" s="147">
        <f t="shared" si="513"/>
        <v>0.13</v>
      </c>
      <c r="AG745" s="147">
        <f t="shared" si="513"/>
        <v>0.13</v>
      </c>
      <c r="AH745" s="147">
        <f t="shared" si="513"/>
        <v>0.13</v>
      </c>
      <c r="AI745" s="147">
        <f t="shared" si="514"/>
        <v>0.13</v>
      </c>
      <c r="AJ745" s="147">
        <f t="shared" si="514"/>
        <v>0.13</v>
      </c>
      <c r="AK745" s="147">
        <f t="shared" si="514"/>
        <v>0.13</v>
      </c>
      <c r="AL745" s="420">
        <v>0</v>
      </c>
      <c r="AM745" s="431">
        <f t="shared" si="499"/>
        <v>0</v>
      </c>
      <c r="AN745" s="385">
        <v>300</v>
      </c>
      <c r="AO745" s="237">
        <f t="shared" si="518"/>
        <v>39</v>
      </c>
      <c r="AP745" s="96">
        <v>0</v>
      </c>
      <c r="AQ745" s="431">
        <f t="shared" si="500"/>
        <v>0</v>
      </c>
      <c r="AR745" s="420">
        <v>0</v>
      </c>
      <c r="AS745" s="431">
        <f t="shared" si="501"/>
        <v>0</v>
      </c>
      <c r="AT745" s="385">
        <v>0</v>
      </c>
      <c r="AU745" s="431">
        <f t="shared" si="502"/>
        <v>0</v>
      </c>
      <c r="AV745" s="386">
        <v>0</v>
      </c>
      <c r="AW745" s="431">
        <f t="shared" si="503"/>
        <v>0</v>
      </c>
      <c r="AX745" s="386">
        <v>0</v>
      </c>
      <c r="AY745" s="431">
        <f t="shared" si="504"/>
        <v>0</v>
      </c>
      <c r="AZ745" s="386">
        <v>0</v>
      </c>
      <c r="BA745" s="431">
        <f t="shared" si="505"/>
        <v>0</v>
      </c>
      <c r="BB745" s="385">
        <v>0</v>
      </c>
      <c r="BC745" s="431">
        <f t="shared" si="506"/>
        <v>0</v>
      </c>
      <c r="BD745" s="386">
        <v>0</v>
      </c>
      <c r="BE745" s="431">
        <f t="shared" si="507"/>
        <v>0</v>
      </c>
      <c r="BF745" s="386">
        <v>0</v>
      </c>
      <c r="BG745" s="431">
        <f t="shared" si="508"/>
        <v>0</v>
      </c>
      <c r="BH745" s="385">
        <v>0</v>
      </c>
      <c r="BI745" s="445">
        <f t="shared" si="509"/>
        <v>0</v>
      </c>
      <c r="BJ745" s="77" t="s">
        <v>1956</v>
      </c>
      <c r="BK745" s="306"/>
      <c r="BL745" s="599"/>
      <c r="BM745" s="306" t="str">
        <f t="shared" si="515"/>
        <v>827577-001</v>
      </c>
    </row>
    <row r="746" spans="1:65" ht="14.25" customHeight="1">
      <c r="A746" s="493" t="s">
        <v>1623</v>
      </c>
      <c r="B746" s="130" t="s">
        <v>1422</v>
      </c>
      <c r="C746" s="544" t="s">
        <v>87</v>
      </c>
      <c r="D746" s="549" t="s">
        <v>161</v>
      </c>
      <c r="E746" s="550" t="s">
        <v>194</v>
      </c>
      <c r="F746" s="970"/>
      <c r="G746" s="214">
        <v>2012</v>
      </c>
      <c r="H746" s="176" t="s">
        <v>1955</v>
      </c>
      <c r="I746" s="176" t="s">
        <v>204</v>
      </c>
      <c r="J746" s="330" t="s">
        <v>196</v>
      </c>
      <c r="K746" s="176" t="s">
        <v>218</v>
      </c>
      <c r="L746" s="176" t="s">
        <v>167</v>
      </c>
      <c r="M746" s="327" t="s">
        <v>1478</v>
      </c>
      <c r="N746" s="55">
        <v>2.4700000000000002</v>
      </c>
      <c r="O746" s="55">
        <f t="shared" si="510"/>
        <v>2.4700000000000002</v>
      </c>
      <c r="P746" s="55">
        <f t="shared" si="510"/>
        <v>2.4700000000000002</v>
      </c>
      <c r="Q746" s="55">
        <f t="shared" si="510"/>
        <v>2.4700000000000002</v>
      </c>
      <c r="R746" s="55">
        <v>2.4700000000000002</v>
      </c>
      <c r="S746" s="55">
        <f t="shared" si="511"/>
        <v>2.4700000000000002</v>
      </c>
      <c r="T746" s="55">
        <f t="shared" si="511"/>
        <v>2.4700000000000002</v>
      </c>
      <c r="U746" s="55">
        <f t="shared" si="511"/>
        <v>2.4700000000000002</v>
      </c>
      <c r="V746" s="55">
        <f t="shared" si="517"/>
        <v>2.4700000000000002</v>
      </c>
      <c r="W746" s="55">
        <f t="shared" si="516"/>
        <v>2.4700000000000002</v>
      </c>
      <c r="X746" s="55">
        <f t="shared" si="516"/>
        <v>2.4700000000000002</v>
      </c>
      <c r="Y746" s="55">
        <f t="shared" si="516"/>
        <v>2.4700000000000002</v>
      </c>
      <c r="Z746" s="147">
        <v>0.13</v>
      </c>
      <c r="AA746" s="147">
        <f t="shared" si="512"/>
        <v>0.13</v>
      </c>
      <c r="AB746" s="147">
        <f t="shared" si="512"/>
        <v>0.13</v>
      </c>
      <c r="AC746" s="147">
        <f t="shared" si="512"/>
        <v>0.13</v>
      </c>
      <c r="AD746" s="147">
        <f t="shared" si="512"/>
        <v>0.13</v>
      </c>
      <c r="AE746" s="147">
        <f t="shared" si="513"/>
        <v>0.13</v>
      </c>
      <c r="AF746" s="147">
        <f t="shared" si="513"/>
        <v>0.13</v>
      </c>
      <c r="AG746" s="147">
        <f t="shared" si="513"/>
        <v>0.13</v>
      </c>
      <c r="AH746" s="147">
        <f t="shared" si="513"/>
        <v>0.13</v>
      </c>
      <c r="AI746" s="147">
        <f t="shared" si="514"/>
        <v>0.13</v>
      </c>
      <c r="AJ746" s="147">
        <f t="shared" si="514"/>
        <v>0.13</v>
      </c>
      <c r="AK746" s="147">
        <f t="shared" si="514"/>
        <v>0.13</v>
      </c>
      <c r="AL746" s="420">
        <v>400</v>
      </c>
      <c r="AM746" s="431">
        <f t="shared" si="499"/>
        <v>52</v>
      </c>
      <c r="AN746" s="385">
        <v>1200</v>
      </c>
      <c r="AO746" s="237">
        <f t="shared" si="518"/>
        <v>156</v>
      </c>
      <c r="AP746" s="96">
        <v>800</v>
      </c>
      <c r="AQ746" s="431">
        <f t="shared" si="500"/>
        <v>104</v>
      </c>
      <c r="AR746" s="420">
        <v>700</v>
      </c>
      <c r="AS746" s="431">
        <f t="shared" si="501"/>
        <v>91</v>
      </c>
      <c r="AT746" s="385">
        <v>900</v>
      </c>
      <c r="AU746" s="431">
        <f t="shared" si="502"/>
        <v>117</v>
      </c>
      <c r="AV746" s="386">
        <v>0</v>
      </c>
      <c r="AW746" s="431">
        <f t="shared" si="503"/>
        <v>0</v>
      </c>
      <c r="AX746" s="386">
        <v>0</v>
      </c>
      <c r="AY746" s="431">
        <f t="shared" si="504"/>
        <v>0</v>
      </c>
      <c r="AZ746" s="386">
        <v>0</v>
      </c>
      <c r="BA746" s="431">
        <f t="shared" si="505"/>
        <v>0</v>
      </c>
      <c r="BB746" s="385">
        <v>0</v>
      </c>
      <c r="BC746" s="431">
        <f t="shared" si="506"/>
        <v>0</v>
      </c>
      <c r="BD746" s="386">
        <v>0</v>
      </c>
      <c r="BE746" s="431">
        <f t="shared" si="507"/>
        <v>0</v>
      </c>
      <c r="BF746" s="386">
        <v>0</v>
      </c>
      <c r="BG746" s="431">
        <f t="shared" si="508"/>
        <v>0</v>
      </c>
      <c r="BH746" s="385">
        <v>0</v>
      </c>
      <c r="BI746" s="445">
        <f t="shared" si="509"/>
        <v>0</v>
      </c>
      <c r="BJ746" s="77" t="s">
        <v>1956</v>
      </c>
      <c r="BK746" s="306"/>
      <c r="BL746" s="599"/>
      <c r="BM746" s="306" t="str">
        <f t="shared" si="515"/>
        <v>827577-001</v>
      </c>
    </row>
    <row r="747" spans="1:65" ht="14.25" customHeight="1">
      <c r="A747" s="498" t="s">
        <v>1623</v>
      </c>
      <c r="B747" s="130" t="s">
        <v>1422</v>
      </c>
      <c r="C747" s="544" t="s">
        <v>87</v>
      </c>
      <c r="D747" s="549" t="s">
        <v>161</v>
      </c>
      <c r="E747" s="550" t="s">
        <v>194</v>
      </c>
      <c r="F747" s="970"/>
      <c r="G747" s="214">
        <v>2012</v>
      </c>
      <c r="H747" s="176" t="s">
        <v>1955</v>
      </c>
      <c r="I747" s="176" t="s">
        <v>204</v>
      </c>
      <c r="J747" s="330" t="s">
        <v>196</v>
      </c>
      <c r="K747" s="176" t="s">
        <v>218</v>
      </c>
      <c r="L747" s="176" t="s">
        <v>167</v>
      </c>
      <c r="M747" s="327" t="s">
        <v>1479</v>
      </c>
      <c r="N747" s="55">
        <v>2.4700000000000002</v>
      </c>
      <c r="O747" s="55">
        <f t="shared" si="510"/>
        <v>2.4700000000000002</v>
      </c>
      <c r="P747" s="55">
        <f t="shared" si="510"/>
        <v>2.4700000000000002</v>
      </c>
      <c r="Q747" s="55">
        <f t="shared" si="510"/>
        <v>2.4700000000000002</v>
      </c>
      <c r="R747" s="55">
        <v>2.4700000000000002</v>
      </c>
      <c r="S747" s="55">
        <f t="shared" si="511"/>
        <v>2.4700000000000002</v>
      </c>
      <c r="T747" s="55">
        <f t="shared" si="511"/>
        <v>2.4700000000000002</v>
      </c>
      <c r="U747" s="55">
        <f t="shared" si="511"/>
        <v>2.4700000000000002</v>
      </c>
      <c r="V747" s="55">
        <f t="shared" si="517"/>
        <v>2.4700000000000002</v>
      </c>
      <c r="W747" s="55">
        <f t="shared" si="516"/>
        <v>2.4700000000000002</v>
      </c>
      <c r="X747" s="55">
        <f t="shared" si="516"/>
        <v>2.4700000000000002</v>
      </c>
      <c r="Y747" s="55">
        <f t="shared" si="516"/>
        <v>2.4700000000000002</v>
      </c>
      <c r="Z747" s="147">
        <v>0.13</v>
      </c>
      <c r="AA747" s="147">
        <f t="shared" si="512"/>
        <v>0.13</v>
      </c>
      <c r="AB747" s="147">
        <f t="shared" si="512"/>
        <v>0.13</v>
      </c>
      <c r="AC747" s="147">
        <f t="shared" si="512"/>
        <v>0.13</v>
      </c>
      <c r="AD747" s="147">
        <f t="shared" si="512"/>
        <v>0.13</v>
      </c>
      <c r="AE747" s="147">
        <f t="shared" si="513"/>
        <v>0.13</v>
      </c>
      <c r="AF747" s="147">
        <f t="shared" si="513"/>
        <v>0.13</v>
      </c>
      <c r="AG747" s="147">
        <f t="shared" si="513"/>
        <v>0.13</v>
      </c>
      <c r="AH747" s="147">
        <f t="shared" si="513"/>
        <v>0.13</v>
      </c>
      <c r="AI747" s="147">
        <f t="shared" si="514"/>
        <v>0.13</v>
      </c>
      <c r="AJ747" s="147">
        <f t="shared" si="514"/>
        <v>0.13</v>
      </c>
      <c r="AK747" s="147">
        <f t="shared" si="514"/>
        <v>0.13</v>
      </c>
      <c r="AL747" s="420">
        <v>0</v>
      </c>
      <c r="AM747" s="431">
        <f t="shared" si="499"/>
        <v>0</v>
      </c>
      <c r="AN747" s="385">
        <v>0</v>
      </c>
      <c r="AO747" s="237">
        <f t="shared" si="518"/>
        <v>0</v>
      </c>
      <c r="AP747" s="96">
        <v>0</v>
      </c>
      <c r="AQ747" s="431">
        <f t="shared" si="500"/>
        <v>0</v>
      </c>
      <c r="AR747" s="420">
        <v>0</v>
      </c>
      <c r="AS747" s="431">
        <f t="shared" si="501"/>
        <v>0</v>
      </c>
      <c r="AT747" s="385">
        <v>0</v>
      </c>
      <c r="AU747" s="431">
        <f t="shared" si="502"/>
        <v>0</v>
      </c>
      <c r="AV747" s="386">
        <v>0</v>
      </c>
      <c r="AW747" s="431">
        <f t="shared" si="503"/>
        <v>0</v>
      </c>
      <c r="AX747" s="386">
        <v>0</v>
      </c>
      <c r="AY747" s="431">
        <f t="shared" si="504"/>
        <v>0</v>
      </c>
      <c r="AZ747" s="386">
        <v>0</v>
      </c>
      <c r="BA747" s="431">
        <f t="shared" si="505"/>
        <v>0</v>
      </c>
      <c r="BB747" s="385">
        <v>0</v>
      </c>
      <c r="BC747" s="431">
        <f t="shared" si="506"/>
        <v>0</v>
      </c>
      <c r="BD747" s="386">
        <v>0</v>
      </c>
      <c r="BE747" s="431">
        <f t="shared" si="507"/>
        <v>0</v>
      </c>
      <c r="BF747" s="386">
        <v>0</v>
      </c>
      <c r="BG747" s="431">
        <f t="shared" si="508"/>
        <v>0</v>
      </c>
      <c r="BH747" s="385">
        <v>0</v>
      </c>
      <c r="BI747" s="445">
        <f t="shared" si="509"/>
        <v>0</v>
      </c>
      <c r="BJ747" s="77" t="s">
        <v>1956</v>
      </c>
      <c r="BK747" s="306"/>
      <c r="BL747" s="599"/>
      <c r="BM747" s="306" t="str">
        <f t="shared" si="515"/>
        <v>827577-001</v>
      </c>
    </row>
    <row r="748" spans="1:65" ht="14.25" customHeight="1">
      <c r="A748" s="493" t="s">
        <v>1623</v>
      </c>
      <c r="B748" s="130" t="s">
        <v>1422</v>
      </c>
      <c r="C748" s="544" t="s">
        <v>87</v>
      </c>
      <c r="D748" s="549" t="s">
        <v>161</v>
      </c>
      <c r="E748" s="550" t="s">
        <v>194</v>
      </c>
      <c r="F748" s="970"/>
      <c r="G748" s="214">
        <v>2012</v>
      </c>
      <c r="H748" s="176" t="s">
        <v>1955</v>
      </c>
      <c r="I748" s="176" t="s">
        <v>204</v>
      </c>
      <c r="J748" s="330" t="s">
        <v>196</v>
      </c>
      <c r="K748" s="176" t="s">
        <v>218</v>
      </c>
      <c r="L748" s="176" t="s">
        <v>1466</v>
      </c>
      <c r="M748" s="327" t="s">
        <v>1467</v>
      </c>
      <c r="N748" s="55">
        <v>2.67</v>
      </c>
      <c r="O748" s="55">
        <f t="shared" si="510"/>
        <v>2.67</v>
      </c>
      <c r="P748" s="55">
        <f t="shared" si="510"/>
        <v>2.67</v>
      </c>
      <c r="Q748" s="55">
        <f t="shared" si="510"/>
        <v>2.67</v>
      </c>
      <c r="R748" s="55">
        <v>2.67</v>
      </c>
      <c r="S748" s="55">
        <f t="shared" si="511"/>
        <v>2.67</v>
      </c>
      <c r="T748" s="55">
        <f t="shared" si="511"/>
        <v>2.67</v>
      </c>
      <c r="U748" s="55">
        <f t="shared" si="511"/>
        <v>2.67</v>
      </c>
      <c r="V748" s="55">
        <f t="shared" si="517"/>
        <v>2.67</v>
      </c>
      <c r="W748" s="55">
        <f t="shared" si="516"/>
        <v>2.67</v>
      </c>
      <c r="X748" s="55">
        <f t="shared" si="516"/>
        <v>2.67</v>
      </c>
      <c r="Y748" s="55">
        <f t="shared" si="516"/>
        <v>2.67</v>
      </c>
      <c r="Z748" s="147">
        <v>0.13</v>
      </c>
      <c r="AA748" s="147">
        <f t="shared" si="512"/>
        <v>0.13</v>
      </c>
      <c r="AB748" s="147">
        <f t="shared" si="512"/>
        <v>0.13</v>
      </c>
      <c r="AC748" s="147">
        <f t="shared" si="512"/>
        <v>0.13</v>
      </c>
      <c r="AD748" s="147">
        <f t="shared" si="512"/>
        <v>0.13</v>
      </c>
      <c r="AE748" s="147">
        <f t="shared" si="513"/>
        <v>0.13</v>
      </c>
      <c r="AF748" s="147">
        <f t="shared" si="513"/>
        <v>0.13</v>
      </c>
      <c r="AG748" s="147">
        <f t="shared" si="513"/>
        <v>0.13</v>
      </c>
      <c r="AH748" s="147">
        <f t="shared" si="513"/>
        <v>0.13</v>
      </c>
      <c r="AI748" s="147">
        <f t="shared" si="514"/>
        <v>0.13</v>
      </c>
      <c r="AJ748" s="147">
        <f t="shared" si="514"/>
        <v>0.13</v>
      </c>
      <c r="AK748" s="147">
        <f t="shared" si="514"/>
        <v>0.13</v>
      </c>
      <c r="AL748" s="420">
        <v>0</v>
      </c>
      <c r="AM748" s="431">
        <f t="shared" si="499"/>
        <v>0</v>
      </c>
      <c r="AN748" s="385">
        <v>0</v>
      </c>
      <c r="AO748" s="237">
        <f t="shared" si="518"/>
        <v>0</v>
      </c>
      <c r="AP748" s="96">
        <v>0</v>
      </c>
      <c r="AQ748" s="431">
        <f t="shared" si="500"/>
        <v>0</v>
      </c>
      <c r="AR748" s="420">
        <v>0</v>
      </c>
      <c r="AS748" s="431">
        <f t="shared" si="501"/>
        <v>0</v>
      </c>
      <c r="AT748" s="385">
        <v>0</v>
      </c>
      <c r="AU748" s="431">
        <f t="shared" si="502"/>
        <v>0</v>
      </c>
      <c r="AV748" s="386">
        <v>0</v>
      </c>
      <c r="AW748" s="431">
        <f t="shared" si="503"/>
        <v>0</v>
      </c>
      <c r="AX748" s="386">
        <v>0</v>
      </c>
      <c r="AY748" s="431">
        <f t="shared" si="504"/>
        <v>0</v>
      </c>
      <c r="AZ748" s="386">
        <v>0</v>
      </c>
      <c r="BA748" s="431">
        <f t="shared" si="505"/>
        <v>0</v>
      </c>
      <c r="BB748" s="385">
        <v>0</v>
      </c>
      <c r="BC748" s="431">
        <f t="shared" si="506"/>
        <v>0</v>
      </c>
      <c r="BD748" s="386">
        <v>0</v>
      </c>
      <c r="BE748" s="431">
        <f t="shared" si="507"/>
        <v>0</v>
      </c>
      <c r="BF748" s="386">
        <v>0</v>
      </c>
      <c r="BG748" s="431">
        <f t="shared" si="508"/>
        <v>0</v>
      </c>
      <c r="BH748" s="385">
        <v>0</v>
      </c>
      <c r="BI748" s="445">
        <f t="shared" si="509"/>
        <v>0</v>
      </c>
      <c r="BJ748" s="77" t="s">
        <v>1956</v>
      </c>
      <c r="BK748" s="306"/>
      <c r="BL748" s="599"/>
      <c r="BM748" s="306" t="str">
        <f t="shared" si="515"/>
        <v>827577-001</v>
      </c>
    </row>
    <row r="749" spans="1:65" ht="14.25" customHeight="1">
      <c r="A749" s="498" t="s">
        <v>1623</v>
      </c>
      <c r="B749" s="130" t="s">
        <v>1422</v>
      </c>
      <c r="C749" s="544" t="s">
        <v>87</v>
      </c>
      <c r="D749" s="549" t="s">
        <v>161</v>
      </c>
      <c r="E749" s="550" t="s">
        <v>194</v>
      </c>
      <c r="F749" s="970"/>
      <c r="G749" s="214">
        <v>2012</v>
      </c>
      <c r="H749" s="176" t="s">
        <v>1955</v>
      </c>
      <c r="I749" s="176" t="s">
        <v>204</v>
      </c>
      <c r="J749" s="330" t="s">
        <v>196</v>
      </c>
      <c r="K749" s="176" t="s">
        <v>218</v>
      </c>
      <c r="L749" s="176" t="s">
        <v>1188</v>
      </c>
      <c r="M749" s="327" t="s">
        <v>1528</v>
      </c>
      <c r="N749" s="55">
        <v>2.62</v>
      </c>
      <c r="O749" s="55">
        <f t="shared" si="510"/>
        <v>2.62</v>
      </c>
      <c r="P749" s="55">
        <f t="shared" si="510"/>
        <v>2.62</v>
      </c>
      <c r="Q749" s="55">
        <f t="shared" si="510"/>
        <v>2.62</v>
      </c>
      <c r="R749" s="55">
        <v>2.62</v>
      </c>
      <c r="S749" s="55">
        <f t="shared" si="511"/>
        <v>2.62</v>
      </c>
      <c r="T749" s="55">
        <f t="shared" si="511"/>
        <v>2.62</v>
      </c>
      <c r="U749" s="55">
        <f t="shared" si="511"/>
        <v>2.62</v>
      </c>
      <c r="V749" s="55">
        <f t="shared" si="517"/>
        <v>2.62</v>
      </c>
      <c r="W749" s="55">
        <f t="shared" si="516"/>
        <v>2.62</v>
      </c>
      <c r="X749" s="55">
        <f t="shared" si="516"/>
        <v>2.62</v>
      </c>
      <c r="Y749" s="55">
        <f t="shared" si="516"/>
        <v>2.62</v>
      </c>
      <c r="Z749" s="147">
        <v>0.13</v>
      </c>
      <c r="AA749" s="147">
        <f t="shared" si="512"/>
        <v>0.13</v>
      </c>
      <c r="AB749" s="147">
        <f t="shared" si="512"/>
        <v>0.13</v>
      </c>
      <c r="AC749" s="147">
        <f t="shared" si="512"/>
        <v>0.13</v>
      </c>
      <c r="AD749" s="147">
        <f t="shared" si="512"/>
        <v>0.13</v>
      </c>
      <c r="AE749" s="147">
        <f t="shared" si="513"/>
        <v>0.13</v>
      </c>
      <c r="AF749" s="147">
        <f t="shared" si="513"/>
        <v>0.13</v>
      </c>
      <c r="AG749" s="147">
        <f t="shared" si="513"/>
        <v>0.13</v>
      </c>
      <c r="AH749" s="147">
        <f t="shared" si="513"/>
        <v>0.13</v>
      </c>
      <c r="AI749" s="147">
        <f t="shared" si="514"/>
        <v>0.13</v>
      </c>
      <c r="AJ749" s="147">
        <f t="shared" si="514"/>
        <v>0.13</v>
      </c>
      <c r="AK749" s="147">
        <f t="shared" si="514"/>
        <v>0.13</v>
      </c>
      <c r="AL749" s="420">
        <v>0</v>
      </c>
      <c r="AM749" s="431">
        <f t="shared" si="499"/>
        <v>0</v>
      </c>
      <c r="AN749" s="385">
        <v>0</v>
      </c>
      <c r="AO749" s="237">
        <f t="shared" si="518"/>
        <v>0</v>
      </c>
      <c r="AP749" s="96">
        <v>0</v>
      </c>
      <c r="AQ749" s="431">
        <f t="shared" si="500"/>
        <v>0</v>
      </c>
      <c r="AR749" s="420">
        <v>0</v>
      </c>
      <c r="AS749" s="431">
        <f t="shared" si="501"/>
        <v>0</v>
      </c>
      <c r="AT749" s="385">
        <v>0</v>
      </c>
      <c r="AU749" s="431">
        <f t="shared" si="502"/>
        <v>0</v>
      </c>
      <c r="AV749" s="386">
        <v>0</v>
      </c>
      <c r="AW749" s="431">
        <f t="shared" si="503"/>
        <v>0</v>
      </c>
      <c r="AX749" s="386">
        <v>0</v>
      </c>
      <c r="AY749" s="431">
        <f t="shared" si="504"/>
        <v>0</v>
      </c>
      <c r="AZ749" s="386">
        <v>0</v>
      </c>
      <c r="BA749" s="431">
        <f t="shared" si="505"/>
        <v>0</v>
      </c>
      <c r="BB749" s="385">
        <v>0</v>
      </c>
      <c r="BC749" s="431">
        <f t="shared" si="506"/>
        <v>0</v>
      </c>
      <c r="BD749" s="386">
        <v>0</v>
      </c>
      <c r="BE749" s="431">
        <f t="shared" si="507"/>
        <v>0</v>
      </c>
      <c r="BF749" s="386">
        <v>0</v>
      </c>
      <c r="BG749" s="431">
        <f t="shared" si="508"/>
        <v>0</v>
      </c>
      <c r="BH749" s="385">
        <v>0</v>
      </c>
      <c r="BI749" s="445">
        <f t="shared" si="509"/>
        <v>0</v>
      </c>
      <c r="BJ749" s="77" t="s">
        <v>1956</v>
      </c>
      <c r="BK749" s="306"/>
      <c r="BL749" s="599"/>
      <c r="BM749" s="306" t="str">
        <f t="shared" si="515"/>
        <v>827577-001</v>
      </c>
    </row>
    <row r="750" spans="1:65" ht="14.25" customHeight="1">
      <c r="A750" s="493" t="s">
        <v>1623</v>
      </c>
      <c r="B750" s="130" t="s">
        <v>1422</v>
      </c>
      <c r="C750" s="544" t="s">
        <v>87</v>
      </c>
      <c r="D750" s="549" t="s">
        <v>161</v>
      </c>
      <c r="E750" s="550" t="s">
        <v>194</v>
      </c>
      <c r="F750" s="970"/>
      <c r="G750" s="214">
        <v>2017</v>
      </c>
      <c r="H750" s="176" t="s">
        <v>1957</v>
      </c>
      <c r="I750" s="176" t="s">
        <v>204</v>
      </c>
      <c r="J750" s="330" t="s">
        <v>196</v>
      </c>
      <c r="K750" s="176" t="s">
        <v>218</v>
      </c>
      <c r="L750" s="8" t="s">
        <v>1221</v>
      </c>
      <c r="M750" s="711" t="s">
        <v>1530</v>
      </c>
      <c r="N750" s="55">
        <v>3.78</v>
      </c>
      <c r="O750" s="55">
        <f t="shared" si="510"/>
        <v>3.78</v>
      </c>
      <c r="P750" s="55">
        <f t="shared" si="510"/>
        <v>3.78</v>
      </c>
      <c r="Q750" s="55">
        <f t="shared" si="510"/>
        <v>3.78</v>
      </c>
      <c r="R750" s="55">
        <v>3.78</v>
      </c>
      <c r="S750" s="55">
        <f t="shared" si="511"/>
        <v>3.78</v>
      </c>
      <c r="T750" s="55">
        <f t="shared" si="511"/>
        <v>3.78</v>
      </c>
      <c r="U750" s="55">
        <f t="shared" si="511"/>
        <v>3.78</v>
      </c>
      <c r="V750" s="55">
        <f t="shared" si="517"/>
        <v>3.78</v>
      </c>
      <c r="W750" s="55">
        <f t="shared" si="516"/>
        <v>3.78</v>
      </c>
      <c r="X750" s="55">
        <f t="shared" si="516"/>
        <v>3.78</v>
      </c>
      <c r="Y750" s="55">
        <f t="shared" si="516"/>
        <v>3.78</v>
      </c>
      <c r="Z750" s="147">
        <v>0</v>
      </c>
      <c r="AA750" s="147">
        <f t="shared" si="512"/>
        <v>0</v>
      </c>
      <c r="AB750" s="147">
        <f t="shared" si="512"/>
        <v>0</v>
      </c>
      <c r="AC750" s="147">
        <f t="shared" si="512"/>
        <v>0</v>
      </c>
      <c r="AD750" s="147">
        <f t="shared" si="512"/>
        <v>0</v>
      </c>
      <c r="AE750" s="147">
        <f t="shared" si="513"/>
        <v>0</v>
      </c>
      <c r="AF750" s="147">
        <f t="shared" si="513"/>
        <v>0</v>
      </c>
      <c r="AG750" s="147">
        <f t="shared" si="513"/>
        <v>0</v>
      </c>
      <c r="AH750" s="147">
        <f t="shared" si="513"/>
        <v>0</v>
      </c>
      <c r="AI750" s="147">
        <f t="shared" si="514"/>
        <v>0</v>
      </c>
      <c r="AJ750" s="147">
        <f t="shared" si="514"/>
        <v>0</v>
      </c>
      <c r="AK750" s="147">
        <f t="shared" si="514"/>
        <v>0</v>
      </c>
      <c r="AL750" s="420">
        <v>0</v>
      </c>
      <c r="AM750" s="431">
        <f t="shared" si="499"/>
        <v>0</v>
      </c>
      <c r="AN750" s="385">
        <v>0</v>
      </c>
      <c r="AO750" s="237">
        <f t="shared" si="518"/>
        <v>0</v>
      </c>
      <c r="AP750" s="96">
        <v>0</v>
      </c>
      <c r="AQ750" s="431">
        <f t="shared" si="500"/>
        <v>0</v>
      </c>
      <c r="AR750" s="420">
        <v>0</v>
      </c>
      <c r="AS750" s="431">
        <f t="shared" si="501"/>
        <v>0</v>
      </c>
      <c r="AT750" s="385">
        <v>0</v>
      </c>
      <c r="AU750" s="431">
        <f t="shared" si="502"/>
        <v>0</v>
      </c>
      <c r="AV750" s="386">
        <v>0</v>
      </c>
      <c r="AW750" s="431">
        <f t="shared" si="503"/>
        <v>0</v>
      </c>
      <c r="AX750" s="386">
        <v>0</v>
      </c>
      <c r="AY750" s="431">
        <f t="shared" si="504"/>
        <v>0</v>
      </c>
      <c r="AZ750" s="386">
        <v>0</v>
      </c>
      <c r="BA750" s="431">
        <f t="shared" si="505"/>
        <v>0</v>
      </c>
      <c r="BB750" s="385">
        <v>0</v>
      </c>
      <c r="BC750" s="431">
        <f t="shared" si="506"/>
        <v>0</v>
      </c>
      <c r="BD750" s="386">
        <v>0</v>
      </c>
      <c r="BE750" s="431">
        <f t="shared" si="507"/>
        <v>0</v>
      </c>
      <c r="BF750" s="386">
        <v>0</v>
      </c>
      <c r="BG750" s="431">
        <f t="shared" si="508"/>
        <v>0</v>
      </c>
      <c r="BH750" s="385">
        <v>0</v>
      </c>
      <c r="BI750" s="445">
        <f t="shared" si="509"/>
        <v>0</v>
      </c>
      <c r="BJ750" s="680" t="s">
        <v>1958</v>
      </c>
      <c r="BK750" s="306"/>
      <c r="BL750" s="599"/>
      <c r="BM750" s="306" t="str">
        <f t="shared" si="515"/>
        <v>672652-002</v>
      </c>
    </row>
    <row r="751" spans="1:65" ht="14.25" customHeight="1">
      <c r="A751" s="498" t="s">
        <v>1623</v>
      </c>
      <c r="B751" s="130" t="s">
        <v>1422</v>
      </c>
      <c r="C751" s="544" t="s">
        <v>87</v>
      </c>
      <c r="D751" s="549" t="s">
        <v>161</v>
      </c>
      <c r="E751" s="550" t="s">
        <v>194</v>
      </c>
      <c r="F751" s="970"/>
      <c r="G751" s="214">
        <v>2017</v>
      </c>
      <c r="H751" s="176" t="s">
        <v>1957</v>
      </c>
      <c r="I751" s="176" t="s">
        <v>204</v>
      </c>
      <c r="J751" s="330" t="s">
        <v>196</v>
      </c>
      <c r="K751" s="176" t="s">
        <v>218</v>
      </c>
      <c r="L751" s="176" t="s">
        <v>1221</v>
      </c>
      <c r="M751" s="327" t="s">
        <v>1459</v>
      </c>
      <c r="N751" s="55">
        <v>4.16</v>
      </c>
      <c r="O751" s="55">
        <f t="shared" si="510"/>
        <v>4.16</v>
      </c>
      <c r="P751" s="55">
        <f t="shared" si="510"/>
        <v>4.16</v>
      </c>
      <c r="Q751" s="55">
        <f t="shared" si="510"/>
        <v>4.16</v>
      </c>
      <c r="R751" s="55">
        <v>4.16</v>
      </c>
      <c r="S751" s="55">
        <f t="shared" si="511"/>
        <v>4.16</v>
      </c>
      <c r="T751" s="55">
        <f t="shared" si="511"/>
        <v>4.16</v>
      </c>
      <c r="U751" s="55">
        <f t="shared" si="511"/>
        <v>4.16</v>
      </c>
      <c r="V751" s="55">
        <f t="shared" si="517"/>
        <v>4.16</v>
      </c>
      <c r="W751" s="55">
        <f t="shared" si="516"/>
        <v>4.16</v>
      </c>
      <c r="X751" s="55">
        <f t="shared" si="516"/>
        <v>4.16</v>
      </c>
      <c r="Y751" s="55">
        <f t="shared" si="516"/>
        <v>4.16</v>
      </c>
      <c r="Z751" s="147">
        <v>0</v>
      </c>
      <c r="AA751" s="147">
        <f t="shared" si="512"/>
        <v>0</v>
      </c>
      <c r="AB751" s="147">
        <f t="shared" si="512"/>
        <v>0</v>
      </c>
      <c r="AC751" s="147">
        <f t="shared" si="512"/>
        <v>0</v>
      </c>
      <c r="AD751" s="147">
        <f t="shared" si="512"/>
        <v>0</v>
      </c>
      <c r="AE751" s="147">
        <f t="shared" si="513"/>
        <v>0</v>
      </c>
      <c r="AF751" s="147">
        <f t="shared" si="513"/>
        <v>0</v>
      </c>
      <c r="AG751" s="147">
        <f t="shared" si="513"/>
        <v>0</v>
      </c>
      <c r="AH751" s="147">
        <f t="shared" si="513"/>
        <v>0</v>
      </c>
      <c r="AI751" s="147">
        <f t="shared" si="514"/>
        <v>0</v>
      </c>
      <c r="AJ751" s="147">
        <f t="shared" si="514"/>
        <v>0</v>
      </c>
      <c r="AK751" s="147">
        <f t="shared" si="514"/>
        <v>0</v>
      </c>
      <c r="AL751" s="420">
        <v>0</v>
      </c>
      <c r="AM751" s="431">
        <f t="shared" si="499"/>
        <v>0</v>
      </c>
      <c r="AN751" s="385">
        <v>0</v>
      </c>
      <c r="AO751" s="237">
        <f t="shared" si="518"/>
        <v>0</v>
      </c>
      <c r="AP751" s="96">
        <v>0</v>
      </c>
      <c r="AQ751" s="431">
        <f t="shared" si="500"/>
        <v>0</v>
      </c>
      <c r="AR751" s="420">
        <v>0</v>
      </c>
      <c r="AS751" s="431">
        <f t="shared" si="501"/>
        <v>0</v>
      </c>
      <c r="AT751" s="385">
        <v>0</v>
      </c>
      <c r="AU751" s="431">
        <f t="shared" si="502"/>
        <v>0</v>
      </c>
      <c r="AV751" s="386">
        <v>0</v>
      </c>
      <c r="AW751" s="431">
        <f t="shared" si="503"/>
        <v>0</v>
      </c>
      <c r="AX751" s="386">
        <v>0</v>
      </c>
      <c r="AY751" s="431">
        <f t="shared" si="504"/>
        <v>0</v>
      </c>
      <c r="AZ751" s="386">
        <v>0</v>
      </c>
      <c r="BA751" s="431">
        <f t="shared" si="505"/>
        <v>0</v>
      </c>
      <c r="BB751" s="385">
        <v>0</v>
      </c>
      <c r="BC751" s="431">
        <f t="shared" si="506"/>
        <v>0</v>
      </c>
      <c r="BD751" s="386">
        <v>0</v>
      </c>
      <c r="BE751" s="431">
        <f t="shared" si="507"/>
        <v>0</v>
      </c>
      <c r="BF751" s="386">
        <v>0</v>
      </c>
      <c r="BG751" s="431">
        <f t="shared" si="508"/>
        <v>0</v>
      </c>
      <c r="BH751" s="385">
        <v>0</v>
      </c>
      <c r="BI751" s="445">
        <f t="shared" si="509"/>
        <v>0</v>
      </c>
      <c r="BJ751" s="680" t="s">
        <v>1958</v>
      </c>
      <c r="BK751" s="306"/>
      <c r="BL751" s="599"/>
      <c r="BM751" s="306" t="str">
        <f t="shared" si="515"/>
        <v>672652-002</v>
      </c>
    </row>
    <row r="752" spans="1:65" ht="14.25" customHeight="1">
      <c r="A752" s="493" t="s">
        <v>1623</v>
      </c>
      <c r="B752" s="130" t="s">
        <v>1422</v>
      </c>
      <c r="C752" s="544" t="s">
        <v>87</v>
      </c>
      <c r="D752" s="549" t="s">
        <v>161</v>
      </c>
      <c r="E752" s="550" t="s">
        <v>194</v>
      </c>
      <c r="F752" s="970"/>
      <c r="G752" s="214">
        <v>2017</v>
      </c>
      <c r="H752" s="176" t="s">
        <v>1957</v>
      </c>
      <c r="I752" s="176" t="s">
        <v>204</v>
      </c>
      <c r="J752" s="330" t="s">
        <v>196</v>
      </c>
      <c r="K752" s="176" t="s">
        <v>218</v>
      </c>
      <c r="L752" s="176" t="s">
        <v>1221</v>
      </c>
      <c r="M752" s="327" t="s">
        <v>1461</v>
      </c>
      <c r="N752" s="55">
        <v>3.78</v>
      </c>
      <c r="O752" s="55">
        <f t="shared" si="510"/>
        <v>3.78</v>
      </c>
      <c r="P752" s="55">
        <f t="shared" si="510"/>
        <v>3.78</v>
      </c>
      <c r="Q752" s="55">
        <f t="shared" si="510"/>
        <v>3.78</v>
      </c>
      <c r="R752" s="55">
        <v>3.78</v>
      </c>
      <c r="S752" s="55">
        <f t="shared" si="511"/>
        <v>3.78</v>
      </c>
      <c r="T752" s="55">
        <f t="shared" si="511"/>
        <v>3.78</v>
      </c>
      <c r="U752" s="55">
        <f t="shared" si="511"/>
        <v>3.78</v>
      </c>
      <c r="V752" s="55">
        <f t="shared" si="517"/>
        <v>3.78</v>
      </c>
      <c r="W752" s="55">
        <f t="shared" si="516"/>
        <v>3.78</v>
      </c>
      <c r="X752" s="55">
        <f t="shared" si="516"/>
        <v>3.78</v>
      </c>
      <c r="Y752" s="55">
        <f t="shared" si="516"/>
        <v>3.78</v>
      </c>
      <c r="Z752" s="147">
        <v>0</v>
      </c>
      <c r="AA752" s="147">
        <f t="shared" si="512"/>
        <v>0</v>
      </c>
      <c r="AB752" s="147">
        <f t="shared" si="512"/>
        <v>0</v>
      </c>
      <c r="AC752" s="147">
        <f t="shared" si="512"/>
        <v>0</v>
      </c>
      <c r="AD752" s="147">
        <f t="shared" si="512"/>
        <v>0</v>
      </c>
      <c r="AE752" s="147">
        <f t="shared" si="513"/>
        <v>0</v>
      </c>
      <c r="AF752" s="147">
        <f t="shared" si="513"/>
        <v>0</v>
      </c>
      <c r="AG752" s="147">
        <f t="shared" si="513"/>
        <v>0</v>
      </c>
      <c r="AH752" s="147">
        <f t="shared" si="513"/>
        <v>0</v>
      </c>
      <c r="AI752" s="147">
        <f t="shared" si="514"/>
        <v>0</v>
      </c>
      <c r="AJ752" s="147">
        <f t="shared" si="514"/>
        <v>0</v>
      </c>
      <c r="AK752" s="147">
        <f t="shared" si="514"/>
        <v>0</v>
      </c>
      <c r="AL752" s="420">
        <v>200</v>
      </c>
      <c r="AM752" s="431">
        <f t="shared" si="499"/>
        <v>0</v>
      </c>
      <c r="AN752" s="385">
        <v>200</v>
      </c>
      <c r="AO752" s="237">
        <f t="shared" si="518"/>
        <v>0</v>
      </c>
      <c r="AP752" s="96">
        <v>400</v>
      </c>
      <c r="AQ752" s="431">
        <f t="shared" si="500"/>
        <v>0</v>
      </c>
      <c r="AR752" s="420">
        <v>200</v>
      </c>
      <c r="AS752" s="431">
        <f t="shared" si="501"/>
        <v>0</v>
      </c>
      <c r="AT752" s="385">
        <v>1400</v>
      </c>
      <c r="AU752" s="431">
        <f t="shared" si="502"/>
        <v>0</v>
      </c>
      <c r="AV752" s="386">
        <v>0</v>
      </c>
      <c r="AW752" s="431">
        <f t="shared" si="503"/>
        <v>0</v>
      </c>
      <c r="AX752" s="386">
        <v>0</v>
      </c>
      <c r="AY752" s="431">
        <f t="shared" si="504"/>
        <v>0</v>
      </c>
      <c r="AZ752" s="386">
        <v>0</v>
      </c>
      <c r="BA752" s="431">
        <f t="shared" si="505"/>
        <v>0</v>
      </c>
      <c r="BB752" s="385">
        <v>0</v>
      </c>
      <c r="BC752" s="431">
        <f t="shared" si="506"/>
        <v>0</v>
      </c>
      <c r="BD752" s="386">
        <v>0</v>
      </c>
      <c r="BE752" s="431">
        <f t="shared" si="507"/>
        <v>0</v>
      </c>
      <c r="BF752" s="386">
        <v>0</v>
      </c>
      <c r="BG752" s="431">
        <f t="shared" si="508"/>
        <v>0</v>
      </c>
      <c r="BH752" s="385">
        <v>0</v>
      </c>
      <c r="BI752" s="445">
        <f t="shared" si="509"/>
        <v>0</v>
      </c>
      <c r="BJ752" s="680" t="s">
        <v>1958</v>
      </c>
      <c r="BK752" s="306"/>
      <c r="BL752" s="599"/>
      <c r="BM752" s="306" t="str">
        <f t="shared" si="515"/>
        <v>672652-002</v>
      </c>
    </row>
    <row r="753" spans="1:65" ht="14.25" customHeight="1">
      <c r="A753" s="498" t="s">
        <v>1623</v>
      </c>
      <c r="B753" s="130" t="s">
        <v>1422</v>
      </c>
      <c r="C753" s="544" t="s">
        <v>87</v>
      </c>
      <c r="D753" s="549" t="s">
        <v>161</v>
      </c>
      <c r="E753" s="550" t="s">
        <v>194</v>
      </c>
      <c r="F753" s="970"/>
      <c r="G753" s="214">
        <v>2017</v>
      </c>
      <c r="H753" s="176" t="s">
        <v>1957</v>
      </c>
      <c r="I753" s="176" t="s">
        <v>204</v>
      </c>
      <c r="J753" s="330" t="s">
        <v>196</v>
      </c>
      <c r="K753" s="176" t="s">
        <v>218</v>
      </c>
      <c r="L753" s="176" t="s">
        <v>1531</v>
      </c>
      <c r="M753" s="327" t="s">
        <v>1532</v>
      </c>
      <c r="N753" s="55">
        <v>2.37</v>
      </c>
      <c r="O753" s="55">
        <f t="shared" si="510"/>
        <v>2.37</v>
      </c>
      <c r="P753" s="55">
        <f t="shared" si="510"/>
        <v>2.37</v>
      </c>
      <c r="Q753" s="55">
        <f t="shared" si="510"/>
        <v>2.37</v>
      </c>
      <c r="R753" s="55">
        <v>2.37</v>
      </c>
      <c r="S753" s="55">
        <f t="shared" si="511"/>
        <v>2.37</v>
      </c>
      <c r="T753" s="55">
        <f t="shared" si="511"/>
        <v>2.37</v>
      </c>
      <c r="U753" s="55">
        <f t="shared" si="511"/>
        <v>2.37</v>
      </c>
      <c r="V753" s="55">
        <f t="shared" si="517"/>
        <v>2.37</v>
      </c>
      <c r="W753" s="55">
        <f t="shared" si="516"/>
        <v>2.37</v>
      </c>
      <c r="X753" s="55">
        <f t="shared" si="516"/>
        <v>2.37</v>
      </c>
      <c r="Y753" s="55">
        <f t="shared" si="516"/>
        <v>2.37</v>
      </c>
      <c r="Z753" s="147">
        <v>0</v>
      </c>
      <c r="AA753" s="147">
        <f t="shared" si="512"/>
        <v>0</v>
      </c>
      <c r="AB753" s="147">
        <f t="shared" si="512"/>
        <v>0</v>
      </c>
      <c r="AC753" s="147">
        <f t="shared" si="512"/>
        <v>0</v>
      </c>
      <c r="AD753" s="147">
        <f t="shared" si="512"/>
        <v>0</v>
      </c>
      <c r="AE753" s="147">
        <f t="shared" si="513"/>
        <v>0</v>
      </c>
      <c r="AF753" s="147">
        <f t="shared" si="513"/>
        <v>0</v>
      </c>
      <c r="AG753" s="147">
        <f t="shared" si="513"/>
        <v>0</v>
      </c>
      <c r="AH753" s="147">
        <f t="shared" si="513"/>
        <v>0</v>
      </c>
      <c r="AI753" s="147">
        <f t="shared" si="514"/>
        <v>0</v>
      </c>
      <c r="AJ753" s="147">
        <f t="shared" si="514"/>
        <v>0</v>
      </c>
      <c r="AK753" s="147">
        <f t="shared" si="514"/>
        <v>0</v>
      </c>
      <c r="AL753" s="420">
        <v>0</v>
      </c>
      <c r="AM753" s="431">
        <f t="shared" si="499"/>
        <v>0</v>
      </c>
      <c r="AN753" s="385">
        <v>0</v>
      </c>
      <c r="AO753" s="237">
        <f t="shared" si="518"/>
        <v>0</v>
      </c>
      <c r="AP753" s="96">
        <v>0</v>
      </c>
      <c r="AQ753" s="431">
        <f t="shared" si="500"/>
        <v>0</v>
      </c>
      <c r="AR753" s="420">
        <v>0</v>
      </c>
      <c r="AS753" s="431">
        <f t="shared" si="501"/>
        <v>0</v>
      </c>
      <c r="AT753" s="385">
        <v>0</v>
      </c>
      <c r="AU753" s="431">
        <f t="shared" si="502"/>
        <v>0</v>
      </c>
      <c r="AV753" s="386">
        <v>0</v>
      </c>
      <c r="AW753" s="431">
        <f t="shared" si="503"/>
        <v>0</v>
      </c>
      <c r="AX753" s="386">
        <v>0</v>
      </c>
      <c r="AY753" s="431">
        <f t="shared" si="504"/>
        <v>0</v>
      </c>
      <c r="AZ753" s="386">
        <v>0</v>
      </c>
      <c r="BA753" s="431">
        <f t="shared" si="505"/>
        <v>0</v>
      </c>
      <c r="BB753" s="385">
        <v>0</v>
      </c>
      <c r="BC753" s="431">
        <f t="shared" si="506"/>
        <v>0</v>
      </c>
      <c r="BD753" s="386">
        <v>0</v>
      </c>
      <c r="BE753" s="431">
        <f t="shared" si="507"/>
        <v>0</v>
      </c>
      <c r="BF753" s="386">
        <v>0</v>
      </c>
      <c r="BG753" s="431">
        <f t="shared" si="508"/>
        <v>0</v>
      </c>
      <c r="BH753" s="385">
        <v>0</v>
      </c>
      <c r="BI753" s="445">
        <f t="shared" si="509"/>
        <v>0</v>
      </c>
      <c r="BJ753" s="680" t="s">
        <v>1958</v>
      </c>
      <c r="BK753" s="306"/>
      <c r="BL753" s="599"/>
      <c r="BM753" s="306" t="str">
        <f t="shared" si="515"/>
        <v>672652-002</v>
      </c>
    </row>
    <row r="754" spans="1:65" ht="14.1" customHeight="1">
      <c r="A754" s="493" t="s">
        <v>1623</v>
      </c>
      <c r="B754" s="130" t="s">
        <v>1422</v>
      </c>
      <c r="C754" s="544" t="s">
        <v>87</v>
      </c>
      <c r="D754" s="549" t="s">
        <v>161</v>
      </c>
      <c r="E754" s="550" t="s">
        <v>194</v>
      </c>
      <c r="F754" s="970"/>
      <c r="G754" s="214">
        <v>2017</v>
      </c>
      <c r="H754" s="176" t="s">
        <v>1957</v>
      </c>
      <c r="I754" s="176" t="s">
        <v>204</v>
      </c>
      <c r="J754" s="330" t="s">
        <v>196</v>
      </c>
      <c r="K754" s="176" t="s">
        <v>218</v>
      </c>
      <c r="L754" s="8" t="s">
        <v>167</v>
      </c>
      <c r="M754" s="327" t="s">
        <v>1468</v>
      </c>
      <c r="N754" s="55">
        <v>2.42</v>
      </c>
      <c r="O754" s="55">
        <f t="shared" si="510"/>
        <v>2.42</v>
      </c>
      <c r="P754" s="55">
        <f t="shared" si="510"/>
        <v>2.42</v>
      </c>
      <c r="Q754" s="55">
        <f t="shared" si="510"/>
        <v>2.42</v>
      </c>
      <c r="R754" s="55">
        <v>2.42</v>
      </c>
      <c r="S754" s="55">
        <f t="shared" si="511"/>
        <v>2.42</v>
      </c>
      <c r="T754" s="55">
        <f t="shared" si="511"/>
        <v>2.42</v>
      </c>
      <c r="U754" s="55">
        <f t="shared" si="511"/>
        <v>2.42</v>
      </c>
      <c r="V754" s="55">
        <f t="shared" si="517"/>
        <v>2.42</v>
      </c>
      <c r="W754" s="55">
        <f t="shared" si="516"/>
        <v>2.42</v>
      </c>
      <c r="X754" s="55">
        <f t="shared" si="516"/>
        <v>2.42</v>
      </c>
      <c r="Y754" s="55">
        <f t="shared" si="516"/>
        <v>2.42</v>
      </c>
      <c r="Z754" s="147">
        <v>0</v>
      </c>
      <c r="AA754" s="147">
        <f t="shared" si="512"/>
        <v>0</v>
      </c>
      <c r="AB754" s="147">
        <f t="shared" si="512"/>
        <v>0</v>
      </c>
      <c r="AC754" s="147">
        <f t="shared" si="512"/>
        <v>0</v>
      </c>
      <c r="AD754" s="147">
        <f t="shared" si="512"/>
        <v>0</v>
      </c>
      <c r="AE754" s="147">
        <f t="shared" si="513"/>
        <v>0</v>
      </c>
      <c r="AF754" s="147">
        <f t="shared" si="513"/>
        <v>0</v>
      </c>
      <c r="AG754" s="147">
        <f t="shared" si="513"/>
        <v>0</v>
      </c>
      <c r="AH754" s="147">
        <f t="shared" si="513"/>
        <v>0</v>
      </c>
      <c r="AI754" s="147">
        <f t="shared" si="514"/>
        <v>0</v>
      </c>
      <c r="AJ754" s="147">
        <f t="shared" si="514"/>
        <v>0</v>
      </c>
      <c r="AK754" s="147">
        <f t="shared" si="514"/>
        <v>0</v>
      </c>
      <c r="AL754" s="420">
        <v>0</v>
      </c>
      <c r="AM754" s="431">
        <f t="shared" si="499"/>
        <v>0</v>
      </c>
      <c r="AN754" s="385">
        <v>0</v>
      </c>
      <c r="AO754" s="237">
        <f t="shared" si="518"/>
        <v>0</v>
      </c>
      <c r="AP754" s="96">
        <v>0</v>
      </c>
      <c r="AQ754" s="431">
        <f t="shared" si="500"/>
        <v>0</v>
      </c>
      <c r="AR754" s="420">
        <v>0</v>
      </c>
      <c r="AS754" s="431">
        <f t="shared" si="501"/>
        <v>0</v>
      </c>
      <c r="AT754" s="385">
        <v>0</v>
      </c>
      <c r="AU754" s="431">
        <f t="shared" si="502"/>
        <v>0</v>
      </c>
      <c r="AV754" s="386">
        <v>0</v>
      </c>
      <c r="AW754" s="431">
        <f t="shared" si="503"/>
        <v>0</v>
      </c>
      <c r="AX754" s="386">
        <v>0</v>
      </c>
      <c r="AY754" s="431">
        <f t="shared" si="504"/>
        <v>0</v>
      </c>
      <c r="AZ754" s="386">
        <v>0</v>
      </c>
      <c r="BA754" s="431">
        <f t="shared" si="505"/>
        <v>0</v>
      </c>
      <c r="BB754" s="385">
        <v>0</v>
      </c>
      <c r="BC754" s="431">
        <f t="shared" si="506"/>
        <v>0</v>
      </c>
      <c r="BD754" s="386">
        <v>0</v>
      </c>
      <c r="BE754" s="431">
        <f t="shared" si="507"/>
        <v>0</v>
      </c>
      <c r="BF754" s="386">
        <v>0</v>
      </c>
      <c r="BG754" s="431">
        <f t="shared" si="508"/>
        <v>0</v>
      </c>
      <c r="BH754" s="385">
        <v>0</v>
      </c>
      <c r="BI754" s="445">
        <f t="shared" si="509"/>
        <v>0</v>
      </c>
      <c r="BJ754" s="680" t="s">
        <v>1958</v>
      </c>
      <c r="BK754" s="306"/>
      <c r="BL754" s="599"/>
      <c r="BM754" s="306" t="str">
        <f t="shared" si="515"/>
        <v>672652-002</v>
      </c>
    </row>
    <row r="755" spans="1:65" ht="14.25" customHeight="1">
      <c r="A755" s="493" t="s">
        <v>1623</v>
      </c>
      <c r="B755" s="130" t="s">
        <v>1422</v>
      </c>
      <c r="C755" s="544" t="s">
        <v>87</v>
      </c>
      <c r="D755" s="549" t="s">
        <v>161</v>
      </c>
      <c r="E755" s="550" t="s">
        <v>194</v>
      </c>
      <c r="F755" s="970"/>
      <c r="G755" s="214">
        <v>2017</v>
      </c>
      <c r="H755" s="176" t="s">
        <v>1957</v>
      </c>
      <c r="I755" s="176" t="s">
        <v>204</v>
      </c>
      <c r="J755" s="330" t="s">
        <v>196</v>
      </c>
      <c r="K755" s="176" t="s">
        <v>218</v>
      </c>
      <c r="L755" s="176" t="s">
        <v>1466</v>
      </c>
      <c r="M755" s="327" t="s">
        <v>1467</v>
      </c>
      <c r="N755" s="55">
        <v>2.85</v>
      </c>
      <c r="O755" s="55">
        <f t="shared" si="510"/>
        <v>2.85</v>
      </c>
      <c r="P755" s="55">
        <f t="shared" si="510"/>
        <v>2.85</v>
      </c>
      <c r="Q755" s="55">
        <f t="shared" si="510"/>
        <v>2.85</v>
      </c>
      <c r="R755" s="55">
        <v>2.85</v>
      </c>
      <c r="S755" s="55">
        <f t="shared" si="511"/>
        <v>2.85</v>
      </c>
      <c r="T755" s="55">
        <f t="shared" si="511"/>
        <v>2.85</v>
      </c>
      <c r="U755" s="55">
        <f t="shared" si="511"/>
        <v>2.85</v>
      </c>
      <c r="V755" s="55">
        <f t="shared" si="517"/>
        <v>2.85</v>
      </c>
      <c r="W755" s="55">
        <f t="shared" si="516"/>
        <v>2.85</v>
      </c>
      <c r="X755" s="55">
        <f t="shared" si="516"/>
        <v>2.85</v>
      </c>
      <c r="Y755" s="55">
        <f t="shared" si="516"/>
        <v>2.85</v>
      </c>
      <c r="Z755" s="147">
        <v>0</v>
      </c>
      <c r="AA755" s="147">
        <f t="shared" si="512"/>
        <v>0</v>
      </c>
      <c r="AB755" s="147">
        <f t="shared" si="512"/>
        <v>0</v>
      </c>
      <c r="AC755" s="147">
        <f t="shared" si="512"/>
        <v>0</v>
      </c>
      <c r="AD755" s="147">
        <f t="shared" si="512"/>
        <v>0</v>
      </c>
      <c r="AE755" s="147">
        <f t="shared" si="513"/>
        <v>0</v>
      </c>
      <c r="AF755" s="147">
        <f t="shared" si="513"/>
        <v>0</v>
      </c>
      <c r="AG755" s="147">
        <f t="shared" si="513"/>
        <v>0</v>
      </c>
      <c r="AH755" s="147">
        <f t="shared" si="513"/>
        <v>0</v>
      </c>
      <c r="AI755" s="147">
        <f t="shared" si="514"/>
        <v>0</v>
      </c>
      <c r="AJ755" s="147">
        <f t="shared" si="514"/>
        <v>0</v>
      </c>
      <c r="AK755" s="147">
        <f t="shared" si="514"/>
        <v>0</v>
      </c>
      <c r="AL755" s="420">
        <v>0</v>
      </c>
      <c r="AM755" s="431">
        <f t="shared" si="499"/>
        <v>0</v>
      </c>
      <c r="AN755" s="385">
        <v>0</v>
      </c>
      <c r="AO755" s="237">
        <f t="shared" si="518"/>
        <v>0</v>
      </c>
      <c r="AP755" s="96">
        <v>0</v>
      </c>
      <c r="AQ755" s="431">
        <f t="shared" si="500"/>
        <v>0</v>
      </c>
      <c r="AR755" s="420">
        <v>0</v>
      </c>
      <c r="AS755" s="431">
        <f t="shared" si="501"/>
        <v>0</v>
      </c>
      <c r="AT755" s="385">
        <v>0</v>
      </c>
      <c r="AU755" s="431">
        <f t="shared" si="502"/>
        <v>0</v>
      </c>
      <c r="AV755" s="386">
        <v>0</v>
      </c>
      <c r="AW755" s="431">
        <f t="shared" si="503"/>
        <v>0</v>
      </c>
      <c r="AX755" s="386">
        <v>0</v>
      </c>
      <c r="AY755" s="431">
        <f t="shared" si="504"/>
        <v>0</v>
      </c>
      <c r="AZ755" s="386">
        <v>0</v>
      </c>
      <c r="BA755" s="431">
        <f t="shared" si="505"/>
        <v>0</v>
      </c>
      <c r="BB755" s="385">
        <v>0</v>
      </c>
      <c r="BC755" s="431">
        <f t="shared" si="506"/>
        <v>0</v>
      </c>
      <c r="BD755" s="386">
        <v>0</v>
      </c>
      <c r="BE755" s="431">
        <f t="shared" si="507"/>
        <v>0</v>
      </c>
      <c r="BF755" s="386">
        <v>0</v>
      </c>
      <c r="BG755" s="431">
        <f t="shared" si="508"/>
        <v>0</v>
      </c>
      <c r="BH755" s="385">
        <v>0</v>
      </c>
      <c r="BI755" s="445">
        <f t="shared" si="509"/>
        <v>0</v>
      </c>
      <c r="BJ755" s="680" t="s">
        <v>1958</v>
      </c>
      <c r="BK755" s="306"/>
      <c r="BL755" s="599"/>
      <c r="BM755" s="306" t="str">
        <f t="shared" si="515"/>
        <v>672652-002</v>
      </c>
    </row>
    <row r="756" spans="1:65" ht="14.25" customHeight="1">
      <c r="A756" s="498" t="s">
        <v>1623</v>
      </c>
      <c r="B756" s="130" t="s">
        <v>1422</v>
      </c>
      <c r="C756" s="544" t="s">
        <v>87</v>
      </c>
      <c r="D756" s="549" t="s">
        <v>161</v>
      </c>
      <c r="E756" s="550" t="s">
        <v>194</v>
      </c>
      <c r="F756" s="970"/>
      <c r="G756" s="214">
        <v>2017</v>
      </c>
      <c r="H756" s="176" t="s">
        <v>1957</v>
      </c>
      <c r="I756" s="176" t="s">
        <v>204</v>
      </c>
      <c r="J756" s="330" t="s">
        <v>196</v>
      </c>
      <c r="K756" s="176" t="s">
        <v>218</v>
      </c>
      <c r="L756" s="176" t="s">
        <v>167</v>
      </c>
      <c r="M756" s="327" t="s">
        <v>1478</v>
      </c>
      <c r="N756" s="55">
        <v>2.42</v>
      </c>
      <c r="O756" s="55">
        <f t="shared" si="510"/>
        <v>2.42</v>
      </c>
      <c r="P756" s="55">
        <f t="shared" si="510"/>
        <v>2.42</v>
      </c>
      <c r="Q756" s="55">
        <f t="shared" si="510"/>
        <v>2.42</v>
      </c>
      <c r="R756" s="55">
        <v>2.42</v>
      </c>
      <c r="S756" s="55">
        <f t="shared" si="511"/>
        <v>2.42</v>
      </c>
      <c r="T756" s="55">
        <f t="shared" si="511"/>
        <v>2.42</v>
      </c>
      <c r="U756" s="55">
        <f t="shared" si="511"/>
        <v>2.42</v>
      </c>
      <c r="V756" s="55">
        <f t="shared" si="517"/>
        <v>2.42</v>
      </c>
      <c r="W756" s="55">
        <f t="shared" si="516"/>
        <v>2.42</v>
      </c>
      <c r="X756" s="55">
        <f t="shared" si="516"/>
        <v>2.42</v>
      </c>
      <c r="Y756" s="55">
        <f t="shared" si="516"/>
        <v>2.42</v>
      </c>
      <c r="Z756" s="147">
        <v>0</v>
      </c>
      <c r="AA756" s="147">
        <f t="shared" si="512"/>
        <v>0</v>
      </c>
      <c r="AB756" s="147">
        <f t="shared" si="512"/>
        <v>0</v>
      </c>
      <c r="AC756" s="147">
        <f t="shared" si="512"/>
        <v>0</v>
      </c>
      <c r="AD756" s="147">
        <f t="shared" si="512"/>
        <v>0</v>
      </c>
      <c r="AE756" s="147">
        <f t="shared" si="513"/>
        <v>0</v>
      </c>
      <c r="AF756" s="147">
        <f t="shared" si="513"/>
        <v>0</v>
      </c>
      <c r="AG756" s="147">
        <f t="shared" si="513"/>
        <v>0</v>
      </c>
      <c r="AH756" s="147">
        <f t="shared" si="513"/>
        <v>0</v>
      </c>
      <c r="AI756" s="147">
        <f t="shared" si="514"/>
        <v>0</v>
      </c>
      <c r="AJ756" s="147">
        <f t="shared" si="514"/>
        <v>0</v>
      </c>
      <c r="AK756" s="147">
        <f t="shared" si="514"/>
        <v>0</v>
      </c>
      <c r="AL756" s="420">
        <v>0</v>
      </c>
      <c r="AM756" s="431">
        <f t="shared" si="499"/>
        <v>0</v>
      </c>
      <c r="AN756" s="385">
        <v>0</v>
      </c>
      <c r="AO756" s="237">
        <f t="shared" si="518"/>
        <v>0</v>
      </c>
      <c r="AP756" s="96">
        <v>0</v>
      </c>
      <c r="AQ756" s="431">
        <f t="shared" si="500"/>
        <v>0</v>
      </c>
      <c r="AR756" s="420">
        <v>0</v>
      </c>
      <c r="AS756" s="431">
        <f t="shared" si="501"/>
        <v>0</v>
      </c>
      <c r="AT756" s="385">
        <v>0</v>
      </c>
      <c r="AU756" s="431">
        <f t="shared" si="502"/>
        <v>0</v>
      </c>
      <c r="AV756" s="386">
        <v>0</v>
      </c>
      <c r="AW756" s="431">
        <f t="shared" si="503"/>
        <v>0</v>
      </c>
      <c r="AX756" s="386">
        <v>0</v>
      </c>
      <c r="AY756" s="431">
        <f t="shared" si="504"/>
        <v>0</v>
      </c>
      <c r="AZ756" s="386">
        <v>0</v>
      </c>
      <c r="BA756" s="431">
        <f t="shared" si="505"/>
        <v>0</v>
      </c>
      <c r="BB756" s="385">
        <v>0</v>
      </c>
      <c r="BC756" s="431">
        <f t="shared" si="506"/>
        <v>0</v>
      </c>
      <c r="BD756" s="386">
        <v>0</v>
      </c>
      <c r="BE756" s="431">
        <f t="shared" si="507"/>
        <v>0</v>
      </c>
      <c r="BF756" s="386">
        <v>0</v>
      </c>
      <c r="BG756" s="431">
        <f t="shared" si="508"/>
        <v>0</v>
      </c>
      <c r="BH756" s="385">
        <v>0</v>
      </c>
      <c r="BI756" s="445">
        <f t="shared" si="509"/>
        <v>0</v>
      </c>
      <c r="BJ756" s="680" t="s">
        <v>1958</v>
      </c>
      <c r="BK756" s="306"/>
      <c r="BL756" s="599"/>
      <c r="BM756" s="306" t="str">
        <f t="shared" si="515"/>
        <v>672652-002</v>
      </c>
    </row>
    <row r="757" spans="1:65" ht="14.25" customHeight="1">
      <c r="A757" s="498" t="s">
        <v>1623</v>
      </c>
      <c r="B757" s="130" t="s">
        <v>1422</v>
      </c>
      <c r="C757" s="544" t="s">
        <v>87</v>
      </c>
      <c r="D757" s="549" t="s">
        <v>161</v>
      </c>
      <c r="E757" s="550" t="s">
        <v>194</v>
      </c>
      <c r="F757" s="970"/>
      <c r="G757" s="214">
        <v>2017</v>
      </c>
      <c r="H757" s="176" t="s">
        <v>1957</v>
      </c>
      <c r="I757" s="176" t="s">
        <v>204</v>
      </c>
      <c r="J757" s="330" t="s">
        <v>196</v>
      </c>
      <c r="K757" s="176" t="s">
        <v>218</v>
      </c>
      <c r="L757" s="176" t="s">
        <v>167</v>
      </c>
      <c r="M757" s="327" t="s">
        <v>1469</v>
      </c>
      <c r="N757" s="55">
        <v>2.35</v>
      </c>
      <c r="O757" s="55">
        <f t="shared" si="510"/>
        <v>2.35</v>
      </c>
      <c r="P757" s="55">
        <f t="shared" si="510"/>
        <v>2.35</v>
      </c>
      <c r="Q757" s="55">
        <f t="shared" si="510"/>
        <v>2.35</v>
      </c>
      <c r="R757" s="55">
        <v>2.35</v>
      </c>
      <c r="S757" s="55">
        <f t="shared" si="511"/>
        <v>2.35</v>
      </c>
      <c r="T757" s="55">
        <f t="shared" si="511"/>
        <v>2.35</v>
      </c>
      <c r="U757" s="55">
        <f t="shared" si="511"/>
        <v>2.35</v>
      </c>
      <c r="V757" s="55">
        <f t="shared" si="517"/>
        <v>2.35</v>
      </c>
      <c r="W757" s="55">
        <f t="shared" si="516"/>
        <v>2.35</v>
      </c>
      <c r="X757" s="55">
        <f t="shared" si="516"/>
        <v>2.35</v>
      </c>
      <c r="Y757" s="55">
        <f t="shared" si="516"/>
        <v>2.35</v>
      </c>
      <c r="Z757" s="147">
        <v>0</v>
      </c>
      <c r="AA757" s="147">
        <f t="shared" si="512"/>
        <v>0</v>
      </c>
      <c r="AB757" s="147">
        <f t="shared" si="512"/>
        <v>0</v>
      </c>
      <c r="AC757" s="147">
        <f t="shared" si="512"/>
        <v>0</v>
      </c>
      <c r="AD757" s="147">
        <f t="shared" si="512"/>
        <v>0</v>
      </c>
      <c r="AE757" s="147">
        <f t="shared" si="513"/>
        <v>0</v>
      </c>
      <c r="AF757" s="147">
        <f t="shared" si="513"/>
        <v>0</v>
      </c>
      <c r="AG757" s="147">
        <f t="shared" si="513"/>
        <v>0</v>
      </c>
      <c r="AH757" s="147">
        <f t="shared" si="513"/>
        <v>0</v>
      </c>
      <c r="AI757" s="147">
        <f t="shared" si="514"/>
        <v>0</v>
      </c>
      <c r="AJ757" s="147">
        <f t="shared" si="514"/>
        <v>0</v>
      </c>
      <c r="AK757" s="147">
        <f t="shared" si="514"/>
        <v>0</v>
      </c>
      <c r="AL757" s="420">
        <v>0</v>
      </c>
      <c r="AM757" s="431">
        <f t="shared" ref="AM757:AM813" si="519">Z757*AL757</f>
        <v>0</v>
      </c>
      <c r="AN757" s="385">
        <v>100</v>
      </c>
      <c r="AO757" s="237">
        <f t="shared" si="518"/>
        <v>0</v>
      </c>
      <c r="AP757" s="96">
        <v>0</v>
      </c>
      <c r="AQ757" s="431">
        <f t="shared" si="500"/>
        <v>0</v>
      </c>
      <c r="AR757" s="420">
        <v>100</v>
      </c>
      <c r="AS757" s="431">
        <f t="shared" si="501"/>
        <v>0</v>
      </c>
      <c r="AT757" s="385">
        <v>0</v>
      </c>
      <c r="AU757" s="431">
        <f t="shared" si="502"/>
        <v>0</v>
      </c>
      <c r="AV757" s="386">
        <v>0</v>
      </c>
      <c r="AW757" s="431">
        <f t="shared" si="503"/>
        <v>0</v>
      </c>
      <c r="AX757" s="386">
        <v>0</v>
      </c>
      <c r="AY757" s="431">
        <f t="shared" si="504"/>
        <v>0</v>
      </c>
      <c r="AZ757" s="386">
        <v>0</v>
      </c>
      <c r="BA757" s="431">
        <f t="shared" si="505"/>
        <v>0</v>
      </c>
      <c r="BB757" s="385">
        <v>0</v>
      </c>
      <c r="BC757" s="431">
        <f t="shared" si="506"/>
        <v>0</v>
      </c>
      <c r="BD757" s="386">
        <v>0</v>
      </c>
      <c r="BE757" s="431">
        <f t="shared" si="507"/>
        <v>0</v>
      </c>
      <c r="BF757" s="386">
        <v>0</v>
      </c>
      <c r="BG757" s="431">
        <f t="shared" si="508"/>
        <v>0</v>
      </c>
      <c r="BH757" s="385">
        <v>0</v>
      </c>
      <c r="BI757" s="445">
        <f t="shared" si="509"/>
        <v>0</v>
      </c>
      <c r="BJ757" s="680" t="s">
        <v>1958</v>
      </c>
      <c r="BK757" s="306"/>
      <c r="BL757" s="599"/>
      <c r="BM757" s="306" t="str">
        <f t="shared" si="515"/>
        <v>672652-002</v>
      </c>
    </row>
    <row r="758" spans="1:65" ht="14.25" customHeight="1">
      <c r="A758" s="493" t="s">
        <v>1623</v>
      </c>
      <c r="B758" s="130" t="s">
        <v>1422</v>
      </c>
      <c r="C758" s="544" t="s">
        <v>87</v>
      </c>
      <c r="D758" s="549" t="s">
        <v>161</v>
      </c>
      <c r="E758" s="550" t="s">
        <v>194</v>
      </c>
      <c r="F758" s="970"/>
      <c r="G758" s="214">
        <v>2017</v>
      </c>
      <c r="H758" s="176" t="s">
        <v>1957</v>
      </c>
      <c r="I758" s="176" t="s">
        <v>204</v>
      </c>
      <c r="J758" s="330" t="s">
        <v>196</v>
      </c>
      <c r="K758" s="176" t="s">
        <v>218</v>
      </c>
      <c r="L758" s="176" t="s">
        <v>167</v>
      </c>
      <c r="M758" s="327" t="s">
        <v>1474</v>
      </c>
      <c r="N758" s="55">
        <v>2.42</v>
      </c>
      <c r="O758" s="55">
        <f t="shared" si="510"/>
        <v>2.42</v>
      </c>
      <c r="P758" s="55">
        <f t="shared" si="510"/>
        <v>2.42</v>
      </c>
      <c r="Q758" s="55">
        <f t="shared" si="510"/>
        <v>2.42</v>
      </c>
      <c r="R758" s="55">
        <v>2.42</v>
      </c>
      <c r="S758" s="55">
        <f t="shared" si="511"/>
        <v>2.42</v>
      </c>
      <c r="T758" s="55">
        <f t="shared" si="511"/>
        <v>2.42</v>
      </c>
      <c r="U758" s="55">
        <f t="shared" si="511"/>
        <v>2.42</v>
      </c>
      <c r="V758" s="55">
        <f t="shared" si="517"/>
        <v>2.42</v>
      </c>
      <c r="W758" s="55">
        <f t="shared" si="516"/>
        <v>2.42</v>
      </c>
      <c r="X758" s="55">
        <f t="shared" si="516"/>
        <v>2.42</v>
      </c>
      <c r="Y758" s="55">
        <f t="shared" si="516"/>
        <v>2.42</v>
      </c>
      <c r="Z758" s="147">
        <v>0</v>
      </c>
      <c r="AA758" s="147">
        <f t="shared" si="512"/>
        <v>0</v>
      </c>
      <c r="AB758" s="147">
        <f t="shared" si="512"/>
        <v>0</v>
      </c>
      <c r="AC758" s="147">
        <f t="shared" si="512"/>
        <v>0</v>
      </c>
      <c r="AD758" s="147">
        <f t="shared" si="512"/>
        <v>0</v>
      </c>
      <c r="AE758" s="147">
        <f t="shared" si="513"/>
        <v>0</v>
      </c>
      <c r="AF758" s="147">
        <f t="shared" si="513"/>
        <v>0</v>
      </c>
      <c r="AG758" s="147">
        <f t="shared" si="513"/>
        <v>0</v>
      </c>
      <c r="AH758" s="147">
        <f t="shared" si="513"/>
        <v>0</v>
      </c>
      <c r="AI758" s="147">
        <f t="shared" si="514"/>
        <v>0</v>
      </c>
      <c r="AJ758" s="147">
        <f t="shared" si="514"/>
        <v>0</v>
      </c>
      <c r="AK758" s="147">
        <f t="shared" si="514"/>
        <v>0</v>
      </c>
      <c r="AL758" s="420">
        <v>0</v>
      </c>
      <c r="AM758" s="431">
        <f t="shared" si="519"/>
        <v>0</v>
      </c>
      <c r="AN758" s="385">
        <v>0</v>
      </c>
      <c r="AO758" s="237">
        <f t="shared" si="518"/>
        <v>0</v>
      </c>
      <c r="AP758" s="96">
        <v>0</v>
      </c>
      <c r="AQ758" s="431">
        <f t="shared" si="500"/>
        <v>0</v>
      </c>
      <c r="AR758" s="420">
        <v>0</v>
      </c>
      <c r="AS758" s="431">
        <f t="shared" si="501"/>
        <v>0</v>
      </c>
      <c r="AT758" s="385">
        <v>0</v>
      </c>
      <c r="AU758" s="431">
        <f t="shared" si="502"/>
        <v>0</v>
      </c>
      <c r="AV758" s="386">
        <v>0</v>
      </c>
      <c r="AW758" s="431">
        <f t="shared" si="503"/>
        <v>0</v>
      </c>
      <c r="AX758" s="386">
        <v>0</v>
      </c>
      <c r="AY758" s="431">
        <f t="shared" si="504"/>
        <v>0</v>
      </c>
      <c r="AZ758" s="386">
        <v>0</v>
      </c>
      <c r="BA758" s="431">
        <f t="shared" si="505"/>
        <v>0</v>
      </c>
      <c r="BB758" s="385">
        <v>0</v>
      </c>
      <c r="BC758" s="431">
        <f t="shared" si="506"/>
        <v>0</v>
      </c>
      <c r="BD758" s="386">
        <v>0</v>
      </c>
      <c r="BE758" s="431">
        <f t="shared" si="507"/>
        <v>0</v>
      </c>
      <c r="BF758" s="386">
        <v>0</v>
      </c>
      <c r="BG758" s="431">
        <f t="shared" si="508"/>
        <v>0</v>
      </c>
      <c r="BH758" s="385">
        <v>0</v>
      </c>
      <c r="BI758" s="445">
        <f t="shared" si="509"/>
        <v>0</v>
      </c>
      <c r="BJ758" s="680" t="s">
        <v>1958</v>
      </c>
      <c r="BK758" s="306"/>
      <c r="BL758" s="599"/>
      <c r="BM758" s="306" t="str">
        <f t="shared" si="515"/>
        <v>672652-002</v>
      </c>
    </row>
    <row r="759" spans="1:65" ht="14.25" customHeight="1">
      <c r="A759" s="498" t="s">
        <v>1623</v>
      </c>
      <c r="B759" s="130" t="s">
        <v>1422</v>
      </c>
      <c r="C759" s="544" t="s">
        <v>87</v>
      </c>
      <c r="D759" s="549" t="s">
        <v>161</v>
      </c>
      <c r="E759" s="550" t="s">
        <v>194</v>
      </c>
      <c r="F759" s="970"/>
      <c r="G759" s="214">
        <v>2017</v>
      </c>
      <c r="H759" s="176" t="s">
        <v>1957</v>
      </c>
      <c r="I759" s="176" t="s">
        <v>204</v>
      </c>
      <c r="J759" s="330" t="s">
        <v>196</v>
      </c>
      <c r="K759" s="176" t="s">
        <v>218</v>
      </c>
      <c r="L759" s="176" t="s">
        <v>167</v>
      </c>
      <c r="M759" s="327" t="s">
        <v>870</v>
      </c>
      <c r="N759" s="55">
        <v>2.42</v>
      </c>
      <c r="O759" s="55">
        <f t="shared" si="510"/>
        <v>2.42</v>
      </c>
      <c r="P759" s="55">
        <f t="shared" si="510"/>
        <v>2.42</v>
      </c>
      <c r="Q759" s="55">
        <f t="shared" si="510"/>
        <v>2.42</v>
      </c>
      <c r="R759" s="55">
        <v>2.42</v>
      </c>
      <c r="S759" s="55">
        <f t="shared" si="511"/>
        <v>2.42</v>
      </c>
      <c r="T759" s="55">
        <f t="shared" si="511"/>
        <v>2.42</v>
      </c>
      <c r="U759" s="55">
        <f t="shared" si="511"/>
        <v>2.42</v>
      </c>
      <c r="V759" s="55">
        <f t="shared" si="517"/>
        <v>2.42</v>
      </c>
      <c r="W759" s="55">
        <f t="shared" si="516"/>
        <v>2.42</v>
      </c>
      <c r="X759" s="55">
        <f t="shared" si="516"/>
        <v>2.42</v>
      </c>
      <c r="Y759" s="55">
        <f t="shared" si="516"/>
        <v>2.42</v>
      </c>
      <c r="Z759" s="147">
        <v>0</v>
      </c>
      <c r="AA759" s="147">
        <f t="shared" si="512"/>
        <v>0</v>
      </c>
      <c r="AB759" s="147">
        <f t="shared" si="512"/>
        <v>0</v>
      </c>
      <c r="AC759" s="147">
        <f t="shared" si="512"/>
        <v>0</v>
      </c>
      <c r="AD759" s="147">
        <f t="shared" si="512"/>
        <v>0</v>
      </c>
      <c r="AE759" s="147">
        <f t="shared" si="513"/>
        <v>0</v>
      </c>
      <c r="AF759" s="147">
        <f t="shared" si="513"/>
        <v>0</v>
      </c>
      <c r="AG759" s="147">
        <f t="shared" si="513"/>
        <v>0</v>
      </c>
      <c r="AH759" s="147">
        <f t="shared" si="513"/>
        <v>0</v>
      </c>
      <c r="AI759" s="147">
        <f t="shared" si="514"/>
        <v>0</v>
      </c>
      <c r="AJ759" s="147">
        <f t="shared" si="514"/>
        <v>0</v>
      </c>
      <c r="AK759" s="147">
        <f t="shared" si="514"/>
        <v>0</v>
      </c>
      <c r="AL759" s="420">
        <v>0</v>
      </c>
      <c r="AM759" s="431">
        <f t="shared" si="519"/>
        <v>0</v>
      </c>
      <c r="AN759" s="385">
        <v>0</v>
      </c>
      <c r="AO759" s="237">
        <f t="shared" si="518"/>
        <v>0</v>
      </c>
      <c r="AP759" s="96">
        <v>0</v>
      </c>
      <c r="AQ759" s="431">
        <f t="shared" si="500"/>
        <v>0</v>
      </c>
      <c r="AR759" s="420">
        <v>0</v>
      </c>
      <c r="AS759" s="431">
        <f t="shared" si="501"/>
        <v>0</v>
      </c>
      <c r="AT759" s="385">
        <v>0</v>
      </c>
      <c r="AU759" s="431">
        <f t="shared" si="502"/>
        <v>0</v>
      </c>
      <c r="AV759" s="386">
        <v>0</v>
      </c>
      <c r="AW759" s="431">
        <f t="shared" si="503"/>
        <v>0</v>
      </c>
      <c r="AX759" s="386">
        <v>0</v>
      </c>
      <c r="AY759" s="431">
        <f t="shared" si="504"/>
        <v>0</v>
      </c>
      <c r="AZ759" s="386">
        <v>0</v>
      </c>
      <c r="BA759" s="431">
        <f t="shared" si="505"/>
        <v>0</v>
      </c>
      <c r="BB759" s="385">
        <v>0</v>
      </c>
      <c r="BC759" s="431">
        <f t="shared" si="506"/>
        <v>0</v>
      </c>
      <c r="BD759" s="386">
        <v>0</v>
      </c>
      <c r="BE759" s="431">
        <f t="shared" si="507"/>
        <v>0</v>
      </c>
      <c r="BF759" s="386">
        <v>0</v>
      </c>
      <c r="BG759" s="431">
        <f t="shared" si="508"/>
        <v>0</v>
      </c>
      <c r="BH759" s="385">
        <v>0</v>
      </c>
      <c r="BI759" s="445">
        <f t="shared" si="509"/>
        <v>0</v>
      </c>
      <c r="BJ759" s="680" t="s">
        <v>1958</v>
      </c>
      <c r="BK759" s="306"/>
      <c r="BL759" s="599"/>
      <c r="BM759" s="306" t="str">
        <f t="shared" si="515"/>
        <v>672652-002</v>
      </c>
    </row>
    <row r="760" spans="1:65" ht="14.25" customHeight="1">
      <c r="A760" s="493" t="s">
        <v>1623</v>
      </c>
      <c r="B760" s="130" t="s">
        <v>1422</v>
      </c>
      <c r="C760" s="544" t="s">
        <v>87</v>
      </c>
      <c r="D760" s="549" t="s">
        <v>161</v>
      </c>
      <c r="E760" s="550" t="s">
        <v>194</v>
      </c>
      <c r="F760" s="970"/>
      <c r="G760" s="214">
        <v>2017</v>
      </c>
      <c r="H760" s="176" t="s">
        <v>1957</v>
      </c>
      <c r="I760" s="176" t="s">
        <v>204</v>
      </c>
      <c r="J760" s="330" t="s">
        <v>196</v>
      </c>
      <c r="K760" s="176" t="s">
        <v>218</v>
      </c>
      <c r="L760" s="176" t="s">
        <v>167</v>
      </c>
      <c r="M760" s="327" t="s">
        <v>1513</v>
      </c>
      <c r="N760" s="55">
        <v>3.78</v>
      </c>
      <c r="O760" s="55">
        <f t="shared" si="510"/>
        <v>3.78</v>
      </c>
      <c r="P760" s="55">
        <f t="shared" si="510"/>
        <v>3.78</v>
      </c>
      <c r="Q760" s="55">
        <f t="shared" si="510"/>
        <v>3.78</v>
      </c>
      <c r="R760" s="55">
        <v>3.78</v>
      </c>
      <c r="S760" s="55">
        <f t="shared" si="511"/>
        <v>3.78</v>
      </c>
      <c r="T760" s="55">
        <f t="shared" si="511"/>
        <v>3.78</v>
      </c>
      <c r="U760" s="55">
        <f t="shared" si="511"/>
        <v>3.78</v>
      </c>
      <c r="V760" s="55">
        <f t="shared" si="517"/>
        <v>3.78</v>
      </c>
      <c r="W760" s="55">
        <f t="shared" si="516"/>
        <v>3.78</v>
      </c>
      <c r="X760" s="55">
        <f t="shared" si="516"/>
        <v>3.78</v>
      </c>
      <c r="Y760" s="55">
        <f t="shared" si="516"/>
        <v>3.78</v>
      </c>
      <c r="Z760" s="147">
        <v>0</v>
      </c>
      <c r="AA760" s="147">
        <f t="shared" si="512"/>
        <v>0</v>
      </c>
      <c r="AB760" s="147">
        <f t="shared" si="512"/>
        <v>0</v>
      </c>
      <c r="AC760" s="147">
        <f t="shared" si="512"/>
        <v>0</v>
      </c>
      <c r="AD760" s="147">
        <f t="shared" si="512"/>
        <v>0</v>
      </c>
      <c r="AE760" s="147">
        <f t="shared" si="513"/>
        <v>0</v>
      </c>
      <c r="AF760" s="147">
        <f t="shared" si="513"/>
        <v>0</v>
      </c>
      <c r="AG760" s="147">
        <f t="shared" si="513"/>
        <v>0</v>
      </c>
      <c r="AH760" s="147">
        <f t="shared" si="513"/>
        <v>0</v>
      </c>
      <c r="AI760" s="147">
        <f t="shared" si="514"/>
        <v>0</v>
      </c>
      <c r="AJ760" s="147">
        <f t="shared" si="514"/>
        <v>0</v>
      </c>
      <c r="AK760" s="147">
        <f t="shared" si="514"/>
        <v>0</v>
      </c>
      <c r="AL760" s="420">
        <v>0</v>
      </c>
      <c r="AM760" s="431">
        <f t="shared" si="519"/>
        <v>0</v>
      </c>
      <c r="AN760" s="385">
        <v>2400</v>
      </c>
      <c r="AO760" s="237">
        <f t="shared" si="518"/>
        <v>0</v>
      </c>
      <c r="AP760" s="96">
        <v>0</v>
      </c>
      <c r="AQ760" s="431">
        <f t="shared" si="500"/>
        <v>0</v>
      </c>
      <c r="AR760" s="420">
        <v>0</v>
      </c>
      <c r="AS760" s="431">
        <f t="shared" si="501"/>
        <v>0</v>
      </c>
      <c r="AT760" s="385">
        <v>2000</v>
      </c>
      <c r="AU760" s="431">
        <f t="shared" si="502"/>
        <v>0</v>
      </c>
      <c r="AV760" s="386">
        <v>0</v>
      </c>
      <c r="AW760" s="431">
        <f t="shared" si="503"/>
        <v>0</v>
      </c>
      <c r="AX760" s="386">
        <v>0</v>
      </c>
      <c r="AY760" s="431">
        <f t="shared" si="504"/>
        <v>0</v>
      </c>
      <c r="AZ760" s="386">
        <v>0</v>
      </c>
      <c r="BA760" s="431">
        <f t="shared" si="505"/>
        <v>0</v>
      </c>
      <c r="BB760" s="385">
        <v>0</v>
      </c>
      <c r="BC760" s="431">
        <f t="shared" si="506"/>
        <v>0</v>
      </c>
      <c r="BD760" s="386">
        <v>0</v>
      </c>
      <c r="BE760" s="431">
        <f t="shared" si="507"/>
        <v>0</v>
      </c>
      <c r="BF760" s="386">
        <v>0</v>
      </c>
      <c r="BG760" s="431">
        <f t="shared" si="508"/>
        <v>0</v>
      </c>
      <c r="BH760" s="385">
        <v>0</v>
      </c>
      <c r="BI760" s="445">
        <f t="shared" si="509"/>
        <v>0</v>
      </c>
      <c r="BJ760" s="680" t="s">
        <v>1958</v>
      </c>
      <c r="BK760" s="306"/>
      <c r="BL760" s="599"/>
      <c r="BM760" s="306" t="str">
        <f t="shared" si="515"/>
        <v>672652-002</v>
      </c>
    </row>
    <row r="761" spans="1:65" ht="14.25" customHeight="1">
      <c r="A761" s="493" t="s">
        <v>1623</v>
      </c>
      <c r="B761" s="130" t="s">
        <v>1422</v>
      </c>
      <c r="C761" s="544" t="s">
        <v>87</v>
      </c>
      <c r="D761" s="549" t="s">
        <v>161</v>
      </c>
      <c r="E761" s="550" t="s">
        <v>194</v>
      </c>
      <c r="F761" s="970"/>
      <c r="G761" s="214">
        <v>2017</v>
      </c>
      <c r="H761" s="176" t="s">
        <v>1957</v>
      </c>
      <c r="I761" s="176" t="s">
        <v>204</v>
      </c>
      <c r="J761" s="330" t="s">
        <v>196</v>
      </c>
      <c r="K761" s="176" t="s">
        <v>218</v>
      </c>
      <c r="L761" s="176" t="s">
        <v>1188</v>
      </c>
      <c r="M761" s="327" t="s">
        <v>1528</v>
      </c>
      <c r="N761" s="55">
        <v>2.42</v>
      </c>
      <c r="O761" s="55">
        <f t="shared" si="510"/>
        <v>2.42</v>
      </c>
      <c r="P761" s="55">
        <f t="shared" si="510"/>
        <v>2.42</v>
      </c>
      <c r="Q761" s="55">
        <f t="shared" si="510"/>
        <v>2.42</v>
      </c>
      <c r="R761" s="55">
        <v>2.42</v>
      </c>
      <c r="S761" s="55">
        <f t="shared" si="511"/>
        <v>2.42</v>
      </c>
      <c r="T761" s="55">
        <f t="shared" si="511"/>
        <v>2.42</v>
      </c>
      <c r="U761" s="55">
        <f t="shared" si="511"/>
        <v>2.42</v>
      </c>
      <c r="V761" s="55">
        <f t="shared" si="517"/>
        <v>2.42</v>
      </c>
      <c r="W761" s="55">
        <f t="shared" si="516"/>
        <v>2.42</v>
      </c>
      <c r="X761" s="55">
        <f t="shared" si="516"/>
        <v>2.42</v>
      </c>
      <c r="Y761" s="55">
        <f t="shared" si="516"/>
        <v>2.42</v>
      </c>
      <c r="Z761" s="147">
        <v>0</v>
      </c>
      <c r="AA761" s="147">
        <f t="shared" si="512"/>
        <v>0</v>
      </c>
      <c r="AB761" s="147">
        <f t="shared" si="512"/>
        <v>0</v>
      </c>
      <c r="AC761" s="147">
        <f t="shared" si="512"/>
        <v>0</v>
      </c>
      <c r="AD761" s="147">
        <f t="shared" si="512"/>
        <v>0</v>
      </c>
      <c r="AE761" s="147">
        <f t="shared" si="513"/>
        <v>0</v>
      </c>
      <c r="AF761" s="147">
        <f t="shared" si="513"/>
        <v>0</v>
      </c>
      <c r="AG761" s="147">
        <f t="shared" si="513"/>
        <v>0</v>
      </c>
      <c r="AH761" s="147">
        <f t="shared" si="513"/>
        <v>0</v>
      </c>
      <c r="AI761" s="147">
        <f t="shared" si="514"/>
        <v>0</v>
      </c>
      <c r="AJ761" s="147">
        <f t="shared" si="514"/>
        <v>0</v>
      </c>
      <c r="AK761" s="147">
        <f t="shared" si="514"/>
        <v>0</v>
      </c>
      <c r="AL761" s="420">
        <v>0</v>
      </c>
      <c r="AM761" s="431">
        <f t="shared" si="519"/>
        <v>0</v>
      </c>
      <c r="AN761" s="385">
        <v>1000</v>
      </c>
      <c r="AO761" s="237">
        <f t="shared" si="518"/>
        <v>0</v>
      </c>
      <c r="AP761" s="96">
        <v>1000</v>
      </c>
      <c r="AQ761" s="431">
        <f t="shared" si="500"/>
        <v>0</v>
      </c>
      <c r="AR761" s="420">
        <v>0</v>
      </c>
      <c r="AS761" s="431">
        <f t="shared" si="501"/>
        <v>0</v>
      </c>
      <c r="AT761" s="385">
        <v>1000</v>
      </c>
      <c r="AU761" s="431">
        <f t="shared" si="502"/>
        <v>0</v>
      </c>
      <c r="AV761" s="386">
        <v>0</v>
      </c>
      <c r="AW761" s="431">
        <f t="shared" si="503"/>
        <v>0</v>
      </c>
      <c r="AX761" s="386">
        <v>0</v>
      </c>
      <c r="AY761" s="431">
        <f t="shared" si="504"/>
        <v>0</v>
      </c>
      <c r="AZ761" s="386">
        <v>0</v>
      </c>
      <c r="BA761" s="431">
        <f t="shared" si="505"/>
        <v>0</v>
      </c>
      <c r="BB761" s="385">
        <v>0</v>
      </c>
      <c r="BC761" s="431">
        <f t="shared" si="506"/>
        <v>0</v>
      </c>
      <c r="BD761" s="386">
        <v>0</v>
      </c>
      <c r="BE761" s="431">
        <f t="shared" si="507"/>
        <v>0</v>
      </c>
      <c r="BF761" s="386">
        <v>0</v>
      </c>
      <c r="BG761" s="431">
        <f t="shared" si="508"/>
        <v>0</v>
      </c>
      <c r="BH761" s="385">
        <v>0</v>
      </c>
      <c r="BI761" s="445">
        <f t="shared" si="509"/>
        <v>0</v>
      </c>
      <c r="BJ761" s="680" t="s">
        <v>1958</v>
      </c>
      <c r="BK761" s="306"/>
      <c r="BL761" s="599"/>
      <c r="BM761" s="306" t="str">
        <f t="shared" si="515"/>
        <v>672652-002</v>
      </c>
    </row>
    <row r="762" spans="1:65" ht="14.25" customHeight="1">
      <c r="A762" s="498" t="s">
        <v>1623</v>
      </c>
      <c r="B762" s="130" t="s">
        <v>1422</v>
      </c>
      <c r="C762" s="544" t="s">
        <v>87</v>
      </c>
      <c r="D762" s="549" t="s">
        <v>161</v>
      </c>
      <c r="E762" s="550" t="s">
        <v>1910</v>
      </c>
      <c r="F762" s="970"/>
      <c r="G762" s="214">
        <v>2017</v>
      </c>
      <c r="H762" s="176" t="s">
        <v>1957</v>
      </c>
      <c r="I762" s="176" t="s">
        <v>204</v>
      </c>
      <c r="J762" s="330" t="s">
        <v>196</v>
      </c>
      <c r="K762" s="176" t="s">
        <v>218</v>
      </c>
      <c r="L762" s="8" t="s">
        <v>1221</v>
      </c>
      <c r="M762" s="711" t="s">
        <v>1530</v>
      </c>
      <c r="N762" s="55">
        <v>2.04</v>
      </c>
      <c r="O762" s="55">
        <f t="shared" si="510"/>
        <v>2.04</v>
      </c>
      <c r="P762" s="55">
        <f t="shared" si="510"/>
        <v>2.04</v>
      </c>
      <c r="Q762" s="55">
        <f t="shared" si="510"/>
        <v>2.04</v>
      </c>
      <c r="R762" s="55">
        <v>2.04</v>
      </c>
      <c r="S762" s="55">
        <f t="shared" si="511"/>
        <v>2.04</v>
      </c>
      <c r="T762" s="55">
        <f t="shared" si="511"/>
        <v>2.04</v>
      </c>
      <c r="U762" s="55">
        <f t="shared" si="511"/>
        <v>2.04</v>
      </c>
      <c r="V762" s="55">
        <f t="shared" si="517"/>
        <v>2.04</v>
      </c>
      <c r="W762" s="55">
        <f t="shared" si="516"/>
        <v>2.04</v>
      </c>
      <c r="X762" s="55">
        <f t="shared" si="516"/>
        <v>2.04</v>
      </c>
      <c r="Y762" s="55">
        <f t="shared" si="516"/>
        <v>2.04</v>
      </c>
      <c r="Z762" s="147">
        <v>0.01</v>
      </c>
      <c r="AA762" s="147">
        <f t="shared" si="512"/>
        <v>0.01</v>
      </c>
      <c r="AB762" s="147">
        <f t="shared" si="512"/>
        <v>0.01</v>
      </c>
      <c r="AC762" s="147">
        <f t="shared" si="512"/>
        <v>0.01</v>
      </c>
      <c r="AD762" s="147">
        <f t="shared" si="512"/>
        <v>0.01</v>
      </c>
      <c r="AE762" s="147">
        <f t="shared" si="513"/>
        <v>0.01</v>
      </c>
      <c r="AF762" s="147">
        <f t="shared" si="513"/>
        <v>0.01</v>
      </c>
      <c r="AG762" s="147">
        <f t="shared" si="513"/>
        <v>0.01</v>
      </c>
      <c r="AH762" s="147">
        <f t="shared" si="513"/>
        <v>0.01</v>
      </c>
      <c r="AI762" s="147">
        <f t="shared" si="514"/>
        <v>0.01</v>
      </c>
      <c r="AJ762" s="147">
        <f t="shared" si="514"/>
        <v>0.01</v>
      </c>
      <c r="AK762" s="147">
        <f t="shared" si="514"/>
        <v>0.01</v>
      </c>
      <c r="AL762" s="420">
        <v>0</v>
      </c>
      <c r="AM762" s="431">
        <f t="shared" si="519"/>
        <v>0</v>
      </c>
      <c r="AN762" s="385">
        <v>0</v>
      </c>
      <c r="AO762" s="237">
        <f t="shared" si="518"/>
        <v>0</v>
      </c>
      <c r="AP762" s="96">
        <v>0</v>
      </c>
      <c r="AQ762" s="431">
        <f t="shared" si="500"/>
        <v>0</v>
      </c>
      <c r="AR762" s="420">
        <v>0</v>
      </c>
      <c r="AS762" s="431">
        <f t="shared" si="501"/>
        <v>0</v>
      </c>
      <c r="AT762" s="385">
        <v>0</v>
      </c>
      <c r="AU762" s="431">
        <f t="shared" si="502"/>
        <v>0</v>
      </c>
      <c r="AV762" s="386">
        <v>0</v>
      </c>
      <c r="AW762" s="431">
        <f t="shared" si="503"/>
        <v>0</v>
      </c>
      <c r="AX762" s="386">
        <v>0</v>
      </c>
      <c r="AY762" s="431">
        <f t="shared" si="504"/>
        <v>0</v>
      </c>
      <c r="AZ762" s="386">
        <v>0</v>
      </c>
      <c r="BA762" s="431">
        <f t="shared" si="505"/>
        <v>0</v>
      </c>
      <c r="BB762" s="385">
        <v>0</v>
      </c>
      <c r="BC762" s="431">
        <f t="shared" si="506"/>
        <v>0</v>
      </c>
      <c r="BD762" s="386">
        <v>0</v>
      </c>
      <c r="BE762" s="431">
        <f t="shared" si="507"/>
        <v>0</v>
      </c>
      <c r="BF762" s="386">
        <v>0</v>
      </c>
      <c r="BG762" s="431">
        <f t="shared" si="508"/>
        <v>0</v>
      </c>
      <c r="BH762" s="385">
        <v>0</v>
      </c>
      <c r="BI762" s="445">
        <f t="shared" si="509"/>
        <v>0</v>
      </c>
      <c r="BJ762" s="680" t="s">
        <v>1959</v>
      </c>
      <c r="BK762" s="306"/>
      <c r="BL762" s="599"/>
      <c r="BM762" s="306" t="str">
        <f t="shared" si="515"/>
        <v>672652-001</v>
      </c>
    </row>
    <row r="763" spans="1:65" ht="14.25" customHeight="1">
      <c r="A763" s="493" t="s">
        <v>1623</v>
      </c>
      <c r="B763" s="130" t="s">
        <v>1422</v>
      </c>
      <c r="C763" s="544" t="s">
        <v>87</v>
      </c>
      <c r="D763" s="549" t="s">
        <v>161</v>
      </c>
      <c r="E763" s="550" t="s">
        <v>1910</v>
      </c>
      <c r="F763" s="970"/>
      <c r="G763" s="214">
        <v>2017</v>
      </c>
      <c r="H763" s="176" t="s">
        <v>1957</v>
      </c>
      <c r="I763" s="176" t="s">
        <v>204</v>
      </c>
      <c r="J763" s="330" t="s">
        <v>196</v>
      </c>
      <c r="K763" s="176" t="s">
        <v>218</v>
      </c>
      <c r="L763" s="176" t="s">
        <v>1221</v>
      </c>
      <c r="M763" s="327" t="s">
        <v>1459</v>
      </c>
      <c r="N763" s="55">
        <v>2.31</v>
      </c>
      <c r="O763" s="55">
        <f t="shared" si="510"/>
        <v>2.31</v>
      </c>
      <c r="P763" s="55">
        <f t="shared" si="510"/>
        <v>2.31</v>
      </c>
      <c r="Q763" s="55">
        <f t="shared" si="510"/>
        <v>2.31</v>
      </c>
      <c r="R763" s="55">
        <v>2.31</v>
      </c>
      <c r="S763" s="55">
        <f t="shared" si="510"/>
        <v>2.31</v>
      </c>
      <c r="T763" s="55">
        <f t="shared" si="510"/>
        <v>2.31</v>
      </c>
      <c r="U763" s="55">
        <f t="shared" si="510"/>
        <v>2.31</v>
      </c>
      <c r="V763" s="55">
        <f t="shared" si="517"/>
        <v>2.31</v>
      </c>
      <c r="W763" s="55">
        <f t="shared" si="516"/>
        <v>2.31</v>
      </c>
      <c r="X763" s="55">
        <f t="shared" si="516"/>
        <v>2.31</v>
      </c>
      <c r="Y763" s="55">
        <f t="shared" si="516"/>
        <v>2.31</v>
      </c>
      <c r="Z763" s="147">
        <v>0.01</v>
      </c>
      <c r="AA763" s="147">
        <f t="shared" si="512"/>
        <v>0.01</v>
      </c>
      <c r="AB763" s="147">
        <f t="shared" si="512"/>
        <v>0.01</v>
      </c>
      <c r="AC763" s="147">
        <f t="shared" si="512"/>
        <v>0.01</v>
      </c>
      <c r="AD763" s="147">
        <f t="shared" ref="AD763:AG821" si="520">AC763</f>
        <v>0.01</v>
      </c>
      <c r="AE763" s="147">
        <f t="shared" si="513"/>
        <v>0.01</v>
      </c>
      <c r="AF763" s="147">
        <f t="shared" si="513"/>
        <v>0.01</v>
      </c>
      <c r="AG763" s="147">
        <f t="shared" si="513"/>
        <v>0.01</v>
      </c>
      <c r="AH763" s="147">
        <f t="shared" ref="AH763:AK821" si="521">AG763</f>
        <v>0.01</v>
      </c>
      <c r="AI763" s="147">
        <f t="shared" si="514"/>
        <v>0.01</v>
      </c>
      <c r="AJ763" s="147">
        <f t="shared" si="514"/>
        <v>0.01</v>
      </c>
      <c r="AK763" s="147">
        <f t="shared" si="514"/>
        <v>0.01</v>
      </c>
      <c r="AL763" s="420">
        <v>0</v>
      </c>
      <c r="AM763" s="431">
        <f t="shared" si="519"/>
        <v>0</v>
      </c>
      <c r="AN763" s="385">
        <v>0</v>
      </c>
      <c r="AO763" s="237">
        <f t="shared" si="518"/>
        <v>0</v>
      </c>
      <c r="AP763" s="96">
        <v>0</v>
      </c>
      <c r="AQ763" s="431">
        <f t="shared" ref="AQ763:AQ821" si="522">AP763*AB763</f>
        <v>0</v>
      </c>
      <c r="AR763" s="420">
        <v>0</v>
      </c>
      <c r="AS763" s="431">
        <f t="shared" ref="AS763:AS821" si="523">AR763*AC763</f>
        <v>0</v>
      </c>
      <c r="AT763" s="385">
        <v>0</v>
      </c>
      <c r="AU763" s="431">
        <f t="shared" ref="AU763:AU821" si="524">AT763*AD763</f>
        <v>0</v>
      </c>
      <c r="AV763" s="386">
        <v>0</v>
      </c>
      <c r="AW763" s="431">
        <f t="shared" ref="AW763:AW821" si="525">AV763*AE763</f>
        <v>0</v>
      </c>
      <c r="AX763" s="386">
        <v>0</v>
      </c>
      <c r="AY763" s="431">
        <f t="shared" ref="AY763:AY821" si="526">AX763*AF763</f>
        <v>0</v>
      </c>
      <c r="AZ763" s="386">
        <v>0</v>
      </c>
      <c r="BA763" s="431">
        <f t="shared" ref="BA763:BA821" si="527">AZ763*AG763</f>
        <v>0</v>
      </c>
      <c r="BB763" s="385">
        <v>0</v>
      </c>
      <c r="BC763" s="431">
        <f t="shared" ref="BC763:BC821" si="528">BB763*AH763</f>
        <v>0</v>
      </c>
      <c r="BD763" s="386">
        <v>0</v>
      </c>
      <c r="BE763" s="431">
        <f t="shared" ref="BE763:BE821" si="529">BD763*AI763</f>
        <v>0</v>
      </c>
      <c r="BF763" s="386">
        <v>0</v>
      </c>
      <c r="BG763" s="431">
        <f t="shared" ref="BG763:BG821" si="530">BF763*AJ763</f>
        <v>0</v>
      </c>
      <c r="BH763" s="385">
        <v>0</v>
      </c>
      <c r="BI763" s="445">
        <f t="shared" ref="BI763:BI821" si="531">BH763*AK763</f>
        <v>0</v>
      </c>
      <c r="BJ763" s="680" t="s">
        <v>1959</v>
      </c>
      <c r="BK763" s="306"/>
      <c r="BL763" s="599"/>
      <c r="BM763" s="306" t="str">
        <f t="shared" si="515"/>
        <v>672652-001</v>
      </c>
    </row>
    <row r="764" spans="1:65" ht="14.25" customHeight="1">
      <c r="A764" s="498" t="s">
        <v>1623</v>
      </c>
      <c r="B764" s="130" t="s">
        <v>1422</v>
      </c>
      <c r="C764" s="544" t="s">
        <v>87</v>
      </c>
      <c r="D764" s="549" t="s">
        <v>161</v>
      </c>
      <c r="E764" s="550" t="s">
        <v>1910</v>
      </c>
      <c r="F764" s="970"/>
      <c r="G764" s="214">
        <v>2017</v>
      </c>
      <c r="H764" s="176" t="s">
        <v>1957</v>
      </c>
      <c r="I764" s="176" t="s">
        <v>204</v>
      </c>
      <c r="J764" s="330" t="s">
        <v>196</v>
      </c>
      <c r="K764" s="176" t="s">
        <v>218</v>
      </c>
      <c r="L764" s="176" t="s">
        <v>1221</v>
      </c>
      <c r="M764" s="327" t="s">
        <v>1461</v>
      </c>
      <c r="N764" s="55">
        <v>1.85</v>
      </c>
      <c r="O764" s="55">
        <f t="shared" ref="O764:Q823" si="532">N764</f>
        <v>1.85</v>
      </c>
      <c r="P764" s="55">
        <f t="shared" si="532"/>
        <v>1.85</v>
      </c>
      <c r="Q764" s="55">
        <f t="shared" si="532"/>
        <v>1.85</v>
      </c>
      <c r="R764" s="55">
        <v>1.85</v>
      </c>
      <c r="S764" s="55">
        <f t="shared" ref="S764:W823" si="533">R764</f>
        <v>1.85</v>
      </c>
      <c r="T764" s="55">
        <f t="shared" si="533"/>
        <v>1.85</v>
      </c>
      <c r="U764" s="55">
        <f t="shared" si="533"/>
        <v>1.85</v>
      </c>
      <c r="V764" s="55">
        <f t="shared" si="517"/>
        <v>1.85</v>
      </c>
      <c r="W764" s="55">
        <f t="shared" si="516"/>
        <v>1.85</v>
      </c>
      <c r="X764" s="55">
        <f t="shared" si="516"/>
        <v>1.85</v>
      </c>
      <c r="Y764" s="55">
        <f t="shared" si="516"/>
        <v>1.85</v>
      </c>
      <c r="Z764" s="147">
        <v>0.01</v>
      </c>
      <c r="AA764" s="147">
        <f t="shared" ref="AA764:AJ823" si="534">Z764</f>
        <v>0.01</v>
      </c>
      <c r="AB764" s="147">
        <f t="shared" si="534"/>
        <v>0.01</v>
      </c>
      <c r="AC764" s="147">
        <f t="shared" si="534"/>
        <v>0.01</v>
      </c>
      <c r="AD764" s="147">
        <f t="shared" si="520"/>
        <v>0.01</v>
      </c>
      <c r="AE764" s="147">
        <f t="shared" si="520"/>
        <v>0.01</v>
      </c>
      <c r="AF764" s="147">
        <f t="shared" si="520"/>
        <v>0.01</v>
      </c>
      <c r="AG764" s="147">
        <f t="shared" si="520"/>
        <v>0.01</v>
      </c>
      <c r="AH764" s="147">
        <f t="shared" si="521"/>
        <v>0.01</v>
      </c>
      <c r="AI764" s="147">
        <f t="shared" si="521"/>
        <v>0.01</v>
      </c>
      <c r="AJ764" s="147">
        <f t="shared" si="521"/>
        <v>0.01</v>
      </c>
      <c r="AK764" s="147">
        <f t="shared" si="521"/>
        <v>0.01</v>
      </c>
      <c r="AL764" s="420">
        <v>0</v>
      </c>
      <c r="AM764" s="431">
        <f t="shared" si="519"/>
        <v>0</v>
      </c>
      <c r="AN764" s="385">
        <v>0</v>
      </c>
      <c r="AO764" s="237">
        <f t="shared" si="518"/>
        <v>0</v>
      </c>
      <c r="AP764" s="629">
        <v>0</v>
      </c>
      <c r="AQ764" s="431">
        <f t="shared" si="522"/>
        <v>0</v>
      </c>
      <c r="AR764" s="420">
        <v>0</v>
      </c>
      <c r="AS764" s="431">
        <f t="shared" si="523"/>
        <v>0</v>
      </c>
      <c r="AT764" s="385">
        <v>0</v>
      </c>
      <c r="AU764" s="431">
        <f t="shared" si="524"/>
        <v>0</v>
      </c>
      <c r="AV764" s="386">
        <v>0</v>
      </c>
      <c r="AW764" s="431">
        <f t="shared" si="525"/>
        <v>0</v>
      </c>
      <c r="AX764" s="386">
        <v>0</v>
      </c>
      <c r="AY764" s="431">
        <f t="shared" si="526"/>
        <v>0</v>
      </c>
      <c r="AZ764" s="386">
        <v>0</v>
      </c>
      <c r="BA764" s="431">
        <f t="shared" si="527"/>
        <v>0</v>
      </c>
      <c r="BB764" s="385">
        <v>0</v>
      </c>
      <c r="BC764" s="431">
        <f t="shared" si="528"/>
        <v>0</v>
      </c>
      <c r="BD764" s="386">
        <v>0</v>
      </c>
      <c r="BE764" s="431">
        <f t="shared" si="529"/>
        <v>0</v>
      </c>
      <c r="BF764" s="386">
        <v>0</v>
      </c>
      <c r="BG764" s="431">
        <f t="shared" si="530"/>
        <v>0</v>
      </c>
      <c r="BH764" s="385">
        <v>0</v>
      </c>
      <c r="BI764" s="445">
        <f t="shared" si="531"/>
        <v>0</v>
      </c>
      <c r="BJ764" s="680" t="s">
        <v>1959</v>
      </c>
      <c r="BK764" s="306"/>
      <c r="BL764" s="599"/>
      <c r="BM764" s="306" t="str">
        <f t="shared" ref="BM764:BM823" si="535">BJ764</f>
        <v>672652-001</v>
      </c>
    </row>
    <row r="765" spans="1:65" ht="14.25" customHeight="1">
      <c r="A765" s="493" t="s">
        <v>1623</v>
      </c>
      <c r="B765" s="130" t="s">
        <v>1422</v>
      </c>
      <c r="C765" s="544" t="s">
        <v>87</v>
      </c>
      <c r="D765" s="549" t="s">
        <v>161</v>
      </c>
      <c r="E765" s="550" t="s">
        <v>1910</v>
      </c>
      <c r="F765" s="970"/>
      <c r="G765" s="214">
        <v>2017</v>
      </c>
      <c r="H765" s="176" t="s">
        <v>1957</v>
      </c>
      <c r="I765" s="176" t="s">
        <v>204</v>
      </c>
      <c r="J765" s="330" t="s">
        <v>196</v>
      </c>
      <c r="K765" s="176" t="s">
        <v>218</v>
      </c>
      <c r="L765" s="176" t="s">
        <v>1509</v>
      </c>
      <c r="M765" s="327" t="s">
        <v>1533</v>
      </c>
      <c r="N765" s="55">
        <v>2.0699999999999998</v>
      </c>
      <c r="O765" s="55">
        <f t="shared" si="532"/>
        <v>2.0699999999999998</v>
      </c>
      <c r="P765" s="55">
        <f t="shared" si="532"/>
        <v>2.0699999999999998</v>
      </c>
      <c r="Q765" s="55">
        <f t="shared" si="532"/>
        <v>2.0699999999999998</v>
      </c>
      <c r="R765" s="55">
        <v>2.0699999999999998</v>
      </c>
      <c r="S765" s="55">
        <f t="shared" si="533"/>
        <v>2.0699999999999998</v>
      </c>
      <c r="T765" s="55">
        <f t="shared" si="533"/>
        <v>2.0699999999999998</v>
      </c>
      <c r="U765" s="55">
        <f t="shared" si="533"/>
        <v>2.0699999999999998</v>
      </c>
      <c r="V765" s="55">
        <f t="shared" si="517"/>
        <v>2.0699999999999998</v>
      </c>
      <c r="W765" s="55">
        <f t="shared" si="517"/>
        <v>2.0699999999999998</v>
      </c>
      <c r="X765" s="55">
        <f t="shared" si="517"/>
        <v>2.0699999999999998</v>
      </c>
      <c r="Y765" s="55">
        <f t="shared" si="517"/>
        <v>2.0699999999999998</v>
      </c>
      <c r="Z765" s="147">
        <v>0.01</v>
      </c>
      <c r="AA765" s="147">
        <f t="shared" si="534"/>
        <v>0.01</v>
      </c>
      <c r="AB765" s="147">
        <f t="shared" si="534"/>
        <v>0.01</v>
      </c>
      <c r="AC765" s="147">
        <f t="shared" si="534"/>
        <v>0.01</v>
      </c>
      <c r="AD765" s="147">
        <f t="shared" si="520"/>
        <v>0.01</v>
      </c>
      <c r="AE765" s="147">
        <f t="shared" si="520"/>
        <v>0.01</v>
      </c>
      <c r="AF765" s="147">
        <f t="shared" si="520"/>
        <v>0.01</v>
      </c>
      <c r="AG765" s="147">
        <f t="shared" si="520"/>
        <v>0.01</v>
      </c>
      <c r="AH765" s="147">
        <f t="shared" si="521"/>
        <v>0.01</v>
      </c>
      <c r="AI765" s="147">
        <f t="shared" si="521"/>
        <v>0.01</v>
      </c>
      <c r="AJ765" s="147">
        <f t="shared" si="521"/>
        <v>0.01</v>
      </c>
      <c r="AK765" s="147">
        <f t="shared" si="521"/>
        <v>0.01</v>
      </c>
      <c r="AL765" s="420">
        <v>0</v>
      </c>
      <c r="AM765" s="431">
        <f t="shared" si="519"/>
        <v>0</v>
      </c>
      <c r="AN765" s="385">
        <v>0</v>
      </c>
      <c r="AO765" s="237">
        <f t="shared" si="518"/>
        <v>0</v>
      </c>
      <c r="AP765" s="96">
        <v>0</v>
      </c>
      <c r="AQ765" s="431">
        <f t="shared" si="522"/>
        <v>0</v>
      </c>
      <c r="AR765" s="420">
        <v>0</v>
      </c>
      <c r="AS765" s="431">
        <f t="shared" si="523"/>
        <v>0</v>
      </c>
      <c r="AT765" s="385">
        <v>0</v>
      </c>
      <c r="AU765" s="431">
        <f t="shared" si="524"/>
        <v>0</v>
      </c>
      <c r="AV765" s="386">
        <v>0</v>
      </c>
      <c r="AW765" s="431">
        <f t="shared" si="525"/>
        <v>0</v>
      </c>
      <c r="AX765" s="386">
        <v>0</v>
      </c>
      <c r="AY765" s="431">
        <f t="shared" si="526"/>
        <v>0</v>
      </c>
      <c r="AZ765" s="386">
        <v>0</v>
      </c>
      <c r="BA765" s="431">
        <f t="shared" si="527"/>
        <v>0</v>
      </c>
      <c r="BB765" s="385">
        <v>0</v>
      </c>
      <c r="BC765" s="431">
        <f t="shared" si="528"/>
        <v>0</v>
      </c>
      <c r="BD765" s="386">
        <v>0</v>
      </c>
      <c r="BE765" s="431">
        <f t="shared" si="529"/>
        <v>0</v>
      </c>
      <c r="BF765" s="386">
        <v>0</v>
      </c>
      <c r="BG765" s="431">
        <f t="shared" si="530"/>
        <v>0</v>
      </c>
      <c r="BH765" s="385">
        <v>0</v>
      </c>
      <c r="BI765" s="445">
        <f t="shared" si="531"/>
        <v>0</v>
      </c>
      <c r="BJ765" s="680" t="s">
        <v>1959</v>
      </c>
      <c r="BK765" s="306"/>
      <c r="BL765" s="599"/>
      <c r="BM765" s="306" t="str">
        <f t="shared" si="535"/>
        <v>672652-001</v>
      </c>
    </row>
    <row r="766" spans="1:65" ht="14.25" customHeight="1">
      <c r="A766" s="498" t="s">
        <v>1623</v>
      </c>
      <c r="B766" s="130" t="s">
        <v>1422</v>
      </c>
      <c r="C766" s="544" t="s">
        <v>87</v>
      </c>
      <c r="D766" s="549" t="s">
        <v>161</v>
      </c>
      <c r="E766" s="550" t="s">
        <v>1910</v>
      </c>
      <c r="F766" s="970"/>
      <c r="G766" s="214">
        <v>2017</v>
      </c>
      <c r="H766" s="176" t="s">
        <v>1957</v>
      </c>
      <c r="I766" s="176" t="s">
        <v>204</v>
      </c>
      <c r="J766" s="330" t="s">
        <v>196</v>
      </c>
      <c r="K766" s="176" t="s">
        <v>218</v>
      </c>
      <c r="L766" s="176" t="s">
        <v>1509</v>
      </c>
      <c r="M766" s="327" t="s">
        <v>1510</v>
      </c>
      <c r="N766" s="55">
        <v>1.81</v>
      </c>
      <c r="O766" s="55">
        <f t="shared" si="532"/>
        <v>1.81</v>
      </c>
      <c r="P766" s="55">
        <f t="shared" si="532"/>
        <v>1.81</v>
      </c>
      <c r="Q766" s="55">
        <f t="shared" si="532"/>
        <v>1.81</v>
      </c>
      <c r="R766" s="55">
        <v>1.81</v>
      </c>
      <c r="S766" s="55">
        <f t="shared" si="533"/>
        <v>1.81</v>
      </c>
      <c r="T766" s="55">
        <f t="shared" si="533"/>
        <v>1.81</v>
      </c>
      <c r="U766" s="55">
        <f t="shared" si="533"/>
        <v>1.81</v>
      </c>
      <c r="V766" s="55">
        <f t="shared" si="533"/>
        <v>1.81</v>
      </c>
      <c r="W766" s="55">
        <f t="shared" si="533"/>
        <v>1.81</v>
      </c>
      <c r="X766" s="55">
        <f t="shared" ref="X766:Y825" si="536">W766</f>
        <v>1.81</v>
      </c>
      <c r="Y766" s="55">
        <f t="shared" si="536"/>
        <v>1.81</v>
      </c>
      <c r="Z766" s="147">
        <v>0.01</v>
      </c>
      <c r="AA766" s="147">
        <f t="shared" si="534"/>
        <v>0.01</v>
      </c>
      <c r="AB766" s="147">
        <f t="shared" si="534"/>
        <v>0.01</v>
      </c>
      <c r="AC766" s="147">
        <f t="shared" si="534"/>
        <v>0.01</v>
      </c>
      <c r="AD766" s="147">
        <f t="shared" si="520"/>
        <v>0.01</v>
      </c>
      <c r="AE766" s="147">
        <f t="shared" si="520"/>
        <v>0.01</v>
      </c>
      <c r="AF766" s="147">
        <f t="shared" si="520"/>
        <v>0.01</v>
      </c>
      <c r="AG766" s="147">
        <f t="shared" si="520"/>
        <v>0.01</v>
      </c>
      <c r="AH766" s="147">
        <f t="shared" si="521"/>
        <v>0.01</v>
      </c>
      <c r="AI766" s="147">
        <f t="shared" si="521"/>
        <v>0.01</v>
      </c>
      <c r="AJ766" s="147">
        <f t="shared" si="521"/>
        <v>0.01</v>
      </c>
      <c r="AK766" s="147">
        <f t="shared" ref="AK766:AK825" si="537">AJ766</f>
        <v>0.01</v>
      </c>
      <c r="AL766" s="420">
        <v>0</v>
      </c>
      <c r="AM766" s="431">
        <f t="shared" si="519"/>
        <v>0</v>
      </c>
      <c r="AN766" s="385">
        <v>0</v>
      </c>
      <c r="AO766" s="237">
        <f t="shared" si="518"/>
        <v>0</v>
      </c>
      <c r="AP766" s="96">
        <v>0</v>
      </c>
      <c r="AQ766" s="431">
        <f t="shared" si="522"/>
        <v>0</v>
      </c>
      <c r="AR766" s="420">
        <v>0</v>
      </c>
      <c r="AS766" s="431">
        <f t="shared" si="523"/>
        <v>0</v>
      </c>
      <c r="AT766" s="385">
        <v>0</v>
      </c>
      <c r="AU766" s="431">
        <f t="shared" si="524"/>
        <v>0</v>
      </c>
      <c r="AV766" s="386">
        <v>0</v>
      </c>
      <c r="AW766" s="431">
        <f t="shared" si="525"/>
        <v>0</v>
      </c>
      <c r="AX766" s="386">
        <v>0</v>
      </c>
      <c r="AY766" s="431">
        <f t="shared" si="526"/>
        <v>0</v>
      </c>
      <c r="AZ766" s="386">
        <v>0</v>
      </c>
      <c r="BA766" s="431">
        <f t="shared" si="527"/>
        <v>0</v>
      </c>
      <c r="BB766" s="385">
        <v>0</v>
      </c>
      <c r="BC766" s="431">
        <f t="shared" si="528"/>
        <v>0</v>
      </c>
      <c r="BD766" s="386">
        <v>0</v>
      </c>
      <c r="BE766" s="431">
        <f t="shared" si="529"/>
        <v>0</v>
      </c>
      <c r="BF766" s="386">
        <v>0</v>
      </c>
      <c r="BG766" s="431">
        <f t="shared" si="530"/>
        <v>0</v>
      </c>
      <c r="BH766" s="385">
        <v>0</v>
      </c>
      <c r="BI766" s="445">
        <f t="shared" si="531"/>
        <v>0</v>
      </c>
      <c r="BJ766" s="680" t="s">
        <v>1959</v>
      </c>
      <c r="BK766" s="306"/>
      <c r="BL766" s="599"/>
      <c r="BM766" s="306" t="str">
        <f t="shared" si="535"/>
        <v>672652-001</v>
      </c>
    </row>
    <row r="767" spans="1:65" ht="14.25" customHeight="1">
      <c r="A767" s="498" t="s">
        <v>1623</v>
      </c>
      <c r="B767" s="130" t="s">
        <v>1422</v>
      </c>
      <c r="C767" s="544" t="s">
        <v>87</v>
      </c>
      <c r="D767" s="549" t="s">
        <v>161</v>
      </c>
      <c r="E767" s="550" t="s">
        <v>1910</v>
      </c>
      <c r="F767" s="970"/>
      <c r="G767" s="214">
        <v>2017</v>
      </c>
      <c r="H767" s="176" t="s">
        <v>1957</v>
      </c>
      <c r="I767" s="176" t="s">
        <v>204</v>
      </c>
      <c r="J767" s="330" t="s">
        <v>196</v>
      </c>
      <c r="K767" s="176" t="s">
        <v>218</v>
      </c>
      <c r="L767" s="176" t="s">
        <v>1534</v>
      </c>
      <c r="M767" s="327" t="s">
        <v>1535</v>
      </c>
      <c r="N767" s="55">
        <v>1.67</v>
      </c>
      <c r="O767" s="55">
        <f t="shared" si="532"/>
        <v>1.67</v>
      </c>
      <c r="P767" s="55">
        <f t="shared" si="532"/>
        <v>1.67</v>
      </c>
      <c r="Q767" s="55">
        <f t="shared" si="532"/>
        <v>1.67</v>
      </c>
      <c r="R767" s="55">
        <v>1.67</v>
      </c>
      <c r="S767" s="55">
        <f t="shared" si="533"/>
        <v>1.67</v>
      </c>
      <c r="T767" s="55">
        <f t="shared" si="533"/>
        <v>1.67</v>
      </c>
      <c r="U767" s="55">
        <f t="shared" si="533"/>
        <v>1.67</v>
      </c>
      <c r="V767" s="55">
        <f t="shared" si="533"/>
        <v>1.67</v>
      </c>
      <c r="W767" s="55">
        <f t="shared" ref="W767:Y826" si="538">V767</f>
        <v>1.67</v>
      </c>
      <c r="X767" s="55">
        <f t="shared" si="536"/>
        <v>1.67</v>
      </c>
      <c r="Y767" s="55">
        <f t="shared" si="536"/>
        <v>1.67</v>
      </c>
      <c r="Z767" s="147">
        <v>0.01</v>
      </c>
      <c r="AA767" s="147">
        <f t="shared" si="534"/>
        <v>0.01</v>
      </c>
      <c r="AB767" s="147">
        <f t="shared" si="534"/>
        <v>0.01</v>
      </c>
      <c r="AC767" s="147">
        <f t="shared" si="534"/>
        <v>0.01</v>
      </c>
      <c r="AD767" s="147">
        <f t="shared" si="520"/>
        <v>0.01</v>
      </c>
      <c r="AE767" s="147">
        <f t="shared" si="520"/>
        <v>0.01</v>
      </c>
      <c r="AF767" s="147">
        <f t="shared" si="520"/>
        <v>0.01</v>
      </c>
      <c r="AG767" s="147">
        <f t="shared" si="520"/>
        <v>0.01</v>
      </c>
      <c r="AH767" s="147">
        <f t="shared" si="521"/>
        <v>0.01</v>
      </c>
      <c r="AI767" s="147">
        <f t="shared" si="521"/>
        <v>0.01</v>
      </c>
      <c r="AJ767" s="147">
        <f t="shared" si="521"/>
        <v>0.01</v>
      </c>
      <c r="AK767" s="147">
        <f t="shared" si="537"/>
        <v>0.01</v>
      </c>
      <c r="AL767" s="420">
        <v>0</v>
      </c>
      <c r="AM767" s="431">
        <f t="shared" si="519"/>
        <v>0</v>
      </c>
      <c r="AN767" s="385">
        <v>0</v>
      </c>
      <c r="AO767" s="237">
        <f t="shared" si="518"/>
        <v>0</v>
      </c>
      <c r="AP767" s="96">
        <v>0</v>
      </c>
      <c r="AQ767" s="431">
        <f t="shared" si="522"/>
        <v>0</v>
      </c>
      <c r="AR767" s="420">
        <v>0</v>
      </c>
      <c r="AS767" s="431">
        <f t="shared" si="523"/>
        <v>0</v>
      </c>
      <c r="AT767" s="385">
        <v>0</v>
      </c>
      <c r="AU767" s="431">
        <f t="shared" si="524"/>
        <v>0</v>
      </c>
      <c r="AV767" s="386">
        <v>0</v>
      </c>
      <c r="AW767" s="431">
        <f t="shared" si="525"/>
        <v>0</v>
      </c>
      <c r="AX767" s="386">
        <v>0</v>
      </c>
      <c r="AY767" s="431">
        <f t="shared" si="526"/>
        <v>0</v>
      </c>
      <c r="AZ767" s="386">
        <v>0</v>
      </c>
      <c r="BA767" s="431">
        <f t="shared" si="527"/>
        <v>0</v>
      </c>
      <c r="BB767" s="385">
        <v>0</v>
      </c>
      <c r="BC767" s="431">
        <f t="shared" si="528"/>
        <v>0</v>
      </c>
      <c r="BD767" s="386">
        <v>0</v>
      </c>
      <c r="BE767" s="431">
        <f t="shared" si="529"/>
        <v>0</v>
      </c>
      <c r="BF767" s="386">
        <v>0</v>
      </c>
      <c r="BG767" s="431">
        <f t="shared" si="530"/>
        <v>0</v>
      </c>
      <c r="BH767" s="385">
        <v>0</v>
      </c>
      <c r="BI767" s="445">
        <f t="shared" si="531"/>
        <v>0</v>
      </c>
      <c r="BJ767" s="680" t="s">
        <v>1959</v>
      </c>
      <c r="BK767" s="306"/>
      <c r="BL767" s="599"/>
      <c r="BM767" s="306" t="str">
        <f t="shared" si="535"/>
        <v>672652-001</v>
      </c>
    </row>
    <row r="768" spans="1:65" ht="14.25" customHeight="1">
      <c r="A768" s="493" t="s">
        <v>1623</v>
      </c>
      <c r="B768" s="130" t="s">
        <v>1422</v>
      </c>
      <c r="C768" s="544" t="s">
        <v>87</v>
      </c>
      <c r="D768" s="549" t="s">
        <v>161</v>
      </c>
      <c r="E768" s="550" t="s">
        <v>1910</v>
      </c>
      <c r="F768" s="970"/>
      <c r="G768" s="214">
        <v>2017</v>
      </c>
      <c r="H768" s="176" t="s">
        <v>1957</v>
      </c>
      <c r="I768" s="176" t="s">
        <v>204</v>
      </c>
      <c r="J768" s="330" t="s">
        <v>196</v>
      </c>
      <c r="K768" s="176" t="s">
        <v>218</v>
      </c>
      <c r="L768" s="176" t="s">
        <v>1202</v>
      </c>
      <c r="M768" s="327" t="s">
        <v>1463</v>
      </c>
      <c r="N768" s="55">
        <v>1.67</v>
      </c>
      <c r="O768" s="55">
        <f t="shared" si="532"/>
        <v>1.67</v>
      </c>
      <c r="P768" s="55">
        <f t="shared" si="532"/>
        <v>1.67</v>
      </c>
      <c r="Q768" s="55">
        <f t="shared" si="532"/>
        <v>1.67</v>
      </c>
      <c r="R768" s="55">
        <v>1.67</v>
      </c>
      <c r="S768" s="55">
        <f t="shared" si="533"/>
        <v>1.67</v>
      </c>
      <c r="T768" s="55">
        <f t="shared" si="533"/>
        <v>1.67</v>
      </c>
      <c r="U768" s="55">
        <f t="shared" si="533"/>
        <v>1.67</v>
      </c>
      <c r="V768" s="55">
        <f t="shared" si="533"/>
        <v>1.67</v>
      </c>
      <c r="W768" s="55">
        <f t="shared" si="538"/>
        <v>1.67</v>
      </c>
      <c r="X768" s="55">
        <f t="shared" si="536"/>
        <v>1.67</v>
      </c>
      <c r="Y768" s="55">
        <f t="shared" si="536"/>
        <v>1.67</v>
      </c>
      <c r="Z768" s="147">
        <v>0.01</v>
      </c>
      <c r="AA768" s="147">
        <f t="shared" si="534"/>
        <v>0.01</v>
      </c>
      <c r="AB768" s="147">
        <f t="shared" si="534"/>
        <v>0.01</v>
      </c>
      <c r="AC768" s="147">
        <f t="shared" si="534"/>
        <v>0.01</v>
      </c>
      <c r="AD768" s="147">
        <f t="shared" si="520"/>
        <v>0.01</v>
      </c>
      <c r="AE768" s="147">
        <f t="shared" si="520"/>
        <v>0.01</v>
      </c>
      <c r="AF768" s="147">
        <f t="shared" si="520"/>
        <v>0.01</v>
      </c>
      <c r="AG768" s="147">
        <f t="shared" si="520"/>
        <v>0.01</v>
      </c>
      <c r="AH768" s="147">
        <f t="shared" si="521"/>
        <v>0.01</v>
      </c>
      <c r="AI768" s="147">
        <f t="shared" si="521"/>
        <v>0.01</v>
      </c>
      <c r="AJ768" s="147">
        <f t="shared" si="521"/>
        <v>0.01</v>
      </c>
      <c r="AK768" s="147">
        <f t="shared" si="537"/>
        <v>0.01</v>
      </c>
      <c r="AL768" s="420">
        <v>0</v>
      </c>
      <c r="AM768" s="431">
        <f t="shared" si="519"/>
        <v>0</v>
      </c>
      <c r="AN768" s="385">
        <v>0</v>
      </c>
      <c r="AO768" s="237">
        <f t="shared" si="518"/>
        <v>0</v>
      </c>
      <c r="AP768" s="96">
        <v>0</v>
      </c>
      <c r="AQ768" s="431">
        <f t="shared" si="522"/>
        <v>0</v>
      </c>
      <c r="AR768" s="420">
        <v>0</v>
      </c>
      <c r="AS768" s="431">
        <f t="shared" si="523"/>
        <v>0</v>
      </c>
      <c r="AT768" s="385">
        <v>0</v>
      </c>
      <c r="AU768" s="431">
        <f t="shared" si="524"/>
        <v>0</v>
      </c>
      <c r="AV768" s="386">
        <v>0</v>
      </c>
      <c r="AW768" s="431">
        <f t="shared" si="525"/>
        <v>0</v>
      </c>
      <c r="AX768" s="386">
        <v>0</v>
      </c>
      <c r="AY768" s="431">
        <f t="shared" si="526"/>
        <v>0</v>
      </c>
      <c r="AZ768" s="386">
        <v>0</v>
      </c>
      <c r="BA768" s="431">
        <f t="shared" si="527"/>
        <v>0</v>
      </c>
      <c r="BB768" s="385">
        <v>0</v>
      </c>
      <c r="BC768" s="431">
        <f t="shared" si="528"/>
        <v>0</v>
      </c>
      <c r="BD768" s="386">
        <v>0</v>
      </c>
      <c r="BE768" s="431">
        <f t="shared" si="529"/>
        <v>0</v>
      </c>
      <c r="BF768" s="386">
        <v>0</v>
      </c>
      <c r="BG768" s="431">
        <f t="shared" si="530"/>
        <v>0</v>
      </c>
      <c r="BH768" s="385">
        <v>0</v>
      </c>
      <c r="BI768" s="445">
        <f t="shared" si="531"/>
        <v>0</v>
      </c>
      <c r="BJ768" s="680" t="s">
        <v>1959</v>
      </c>
      <c r="BK768" s="306"/>
      <c r="BL768" s="599"/>
      <c r="BM768" s="306" t="str">
        <f t="shared" si="535"/>
        <v>672652-001</v>
      </c>
    </row>
    <row r="769" spans="1:69" ht="14.25" customHeight="1">
      <c r="A769" s="498" t="s">
        <v>1623</v>
      </c>
      <c r="B769" s="130" t="s">
        <v>1422</v>
      </c>
      <c r="C769" s="544" t="s">
        <v>87</v>
      </c>
      <c r="D769" s="549" t="s">
        <v>161</v>
      </c>
      <c r="E769" s="550" t="s">
        <v>1910</v>
      </c>
      <c r="F769" s="970"/>
      <c r="G769" s="214">
        <v>2017</v>
      </c>
      <c r="H769" s="176" t="s">
        <v>1957</v>
      </c>
      <c r="I769" s="176" t="s">
        <v>204</v>
      </c>
      <c r="J769" s="330" t="s">
        <v>196</v>
      </c>
      <c r="K769" s="176" t="s">
        <v>218</v>
      </c>
      <c r="L769" s="176" t="s">
        <v>1466</v>
      </c>
      <c r="M769" s="327" t="s">
        <v>1467</v>
      </c>
      <c r="N769" s="55">
        <v>2.02</v>
      </c>
      <c r="O769" s="55">
        <f t="shared" si="532"/>
        <v>2.02</v>
      </c>
      <c r="P769" s="55">
        <f t="shared" si="532"/>
        <v>2.02</v>
      </c>
      <c r="Q769" s="55">
        <f t="shared" si="532"/>
        <v>2.02</v>
      </c>
      <c r="R769" s="55">
        <v>2.02</v>
      </c>
      <c r="S769" s="55">
        <f t="shared" si="533"/>
        <v>2.02</v>
      </c>
      <c r="T769" s="55">
        <f t="shared" si="533"/>
        <v>2.02</v>
      </c>
      <c r="U769" s="55">
        <f t="shared" si="533"/>
        <v>2.02</v>
      </c>
      <c r="V769" s="55">
        <f t="shared" si="533"/>
        <v>2.02</v>
      </c>
      <c r="W769" s="55">
        <f t="shared" si="538"/>
        <v>2.02</v>
      </c>
      <c r="X769" s="55">
        <f t="shared" si="536"/>
        <v>2.02</v>
      </c>
      <c r="Y769" s="55">
        <f t="shared" si="536"/>
        <v>2.02</v>
      </c>
      <c r="Z769" s="147">
        <v>0.01</v>
      </c>
      <c r="AA769" s="147">
        <f t="shared" si="534"/>
        <v>0.01</v>
      </c>
      <c r="AB769" s="147">
        <f t="shared" si="534"/>
        <v>0.01</v>
      </c>
      <c r="AC769" s="147">
        <f t="shared" si="534"/>
        <v>0.01</v>
      </c>
      <c r="AD769" s="147">
        <f t="shared" si="520"/>
        <v>0.01</v>
      </c>
      <c r="AE769" s="147">
        <f t="shared" si="520"/>
        <v>0.01</v>
      </c>
      <c r="AF769" s="147">
        <f t="shared" si="520"/>
        <v>0.01</v>
      </c>
      <c r="AG769" s="147">
        <f t="shared" si="520"/>
        <v>0.01</v>
      </c>
      <c r="AH769" s="147">
        <f t="shared" si="521"/>
        <v>0.01</v>
      </c>
      <c r="AI769" s="147">
        <f t="shared" si="521"/>
        <v>0.01</v>
      </c>
      <c r="AJ769" s="147">
        <f t="shared" si="521"/>
        <v>0.01</v>
      </c>
      <c r="AK769" s="147">
        <f t="shared" si="537"/>
        <v>0.01</v>
      </c>
      <c r="AL769" s="420">
        <v>0</v>
      </c>
      <c r="AM769" s="431">
        <f t="shared" si="519"/>
        <v>0</v>
      </c>
      <c r="AN769" s="385">
        <v>0</v>
      </c>
      <c r="AO769" s="237">
        <f t="shared" si="518"/>
        <v>0</v>
      </c>
      <c r="AP769" s="96">
        <v>0</v>
      </c>
      <c r="AQ769" s="431">
        <f t="shared" si="522"/>
        <v>0</v>
      </c>
      <c r="AR769" s="420">
        <v>0</v>
      </c>
      <c r="AS769" s="431">
        <f t="shared" si="523"/>
        <v>0</v>
      </c>
      <c r="AT769" s="385">
        <v>0</v>
      </c>
      <c r="AU769" s="431">
        <f t="shared" si="524"/>
        <v>0</v>
      </c>
      <c r="AV769" s="386">
        <v>0</v>
      </c>
      <c r="AW769" s="431">
        <f t="shared" si="525"/>
        <v>0</v>
      </c>
      <c r="AX769" s="386">
        <v>0</v>
      </c>
      <c r="AY769" s="431">
        <f t="shared" si="526"/>
        <v>0</v>
      </c>
      <c r="AZ769" s="386">
        <v>0</v>
      </c>
      <c r="BA769" s="431">
        <f t="shared" si="527"/>
        <v>0</v>
      </c>
      <c r="BB769" s="385">
        <v>0</v>
      </c>
      <c r="BC769" s="431">
        <f t="shared" si="528"/>
        <v>0</v>
      </c>
      <c r="BD769" s="386">
        <v>0</v>
      </c>
      <c r="BE769" s="431">
        <f t="shared" si="529"/>
        <v>0</v>
      </c>
      <c r="BF769" s="386">
        <v>0</v>
      </c>
      <c r="BG769" s="431">
        <f t="shared" si="530"/>
        <v>0</v>
      </c>
      <c r="BH769" s="385">
        <v>0</v>
      </c>
      <c r="BI769" s="445">
        <f t="shared" si="531"/>
        <v>0</v>
      </c>
      <c r="BJ769" s="680" t="s">
        <v>1959</v>
      </c>
      <c r="BK769" s="306"/>
      <c r="BL769" s="599"/>
      <c r="BM769" s="306" t="str">
        <f t="shared" si="535"/>
        <v>672652-001</v>
      </c>
    </row>
    <row r="770" spans="1:69" ht="14.25" customHeight="1">
      <c r="A770" s="493" t="s">
        <v>1623</v>
      </c>
      <c r="B770" s="130" t="s">
        <v>1422</v>
      </c>
      <c r="C770" s="544" t="s">
        <v>87</v>
      </c>
      <c r="D770" s="549" t="s">
        <v>161</v>
      </c>
      <c r="E770" s="550" t="s">
        <v>1910</v>
      </c>
      <c r="F770" s="970"/>
      <c r="G770" s="214">
        <v>2017</v>
      </c>
      <c r="H770" s="176" t="s">
        <v>1957</v>
      </c>
      <c r="I770" s="176" t="s">
        <v>204</v>
      </c>
      <c r="J770" s="330" t="s">
        <v>196</v>
      </c>
      <c r="K770" s="176" t="s">
        <v>218</v>
      </c>
      <c r="L770" s="176" t="s">
        <v>1531</v>
      </c>
      <c r="M770" s="327" t="s">
        <v>1532</v>
      </c>
      <c r="N770" s="55">
        <v>1.67</v>
      </c>
      <c r="O770" s="55">
        <f t="shared" si="532"/>
        <v>1.67</v>
      </c>
      <c r="P770" s="55">
        <f t="shared" si="532"/>
        <v>1.67</v>
      </c>
      <c r="Q770" s="55">
        <f t="shared" si="532"/>
        <v>1.67</v>
      </c>
      <c r="R770" s="55">
        <v>1.67</v>
      </c>
      <c r="S770" s="55">
        <f t="shared" si="533"/>
        <v>1.67</v>
      </c>
      <c r="T770" s="55">
        <f t="shared" si="533"/>
        <v>1.67</v>
      </c>
      <c r="U770" s="55">
        <f t="shared" si="533"/>
        <v>1.67</v>
      </c>
      <c r="V770" s="55">
        <f t="shared" si="533"/>
        <v>1.67</v>
      </c>
      <c r="W770" s="55">
        <f t="shared" si="538"/>
        <v>1.67</v>
      </c>
      <c r="X770" s="55">
        <f t="shared" si="536"/>
        <v>1.67</v>
      </c>
      <c r="Y770" s="55">
        <f t="shared" si="536"/>
        <v>1.67</v>
      </c>
      <c r="Z770" s="147">
        <v>0.01</v>
      </c>
      <c r="AA770" s="147">
        <f t="shared" si="534"/>
        <v>0.01</v>
      </c>
      <c r="AB770" s="147">
        <f t="shared" si="534"/>
        <v>0.01</v>
      </c>
      <c r="AC770" s="147">
        <f t="shared" si="534"/>
        <v>0.01</v>
      </c>
      <c r="AD770" s="147">
        <f t="shared" si="520"/>
        <v>0.01</v>
      </c>
      <c r="AE770" s="147">
        <f t="shared" si="520"/>
        <v>0.01</v>
      </c>
      <c r="AF770" s="147">
        <f t="shared" si="520"/>
        <v>0.01</v>
      </c>
      <c r="AG770" s="147">
        <f t="shared" si="520"/>
        <v>0.01</v>
      </c>
      <c r="AH770" s="147">
        <f t="shared" si="521"/>
        <v>0.01</v>
      </c>
      <c r="AI770" s="147">
        <f t="shared" si="521"/>
        <v>0.01</v>
      </c>
      <c r="AJ770" s="147">
        <f t="shared" si="521"/>
        <v>0.01</v>
      </c>
      <c r="AK770" s="147">
        <f t="shared" si="537"/>
        <v>0.01</v>
      </c>
      <c r="AL770" s="420">
        <v>0</v>
      </c>
      <c r="AM770" s="431">
        <f t="shared" si="519"/>
        <v>0</v>
      </c>
      <c r="AN770" s="385">
        <v>0</v>
      </c>
      <c r="AO770" s="237">
        <f t="shared" si="518"/>
        <v>0</v>
      </c>
      <c r="AP770" s="96">
        <v>0</v>
      </c>
      <c r="AQ770" s="431">
        <f t="shared" si="522"/>
        <v>0</v>
      </c>
      <c r="AR770" s="420">
        <v>0</v>
      </c>
      <c r="AS770" s="431">
        <f t="shared" si="523"/>
        <v>0</v>
      </c>
      <c r="AT770" s="385">
        <v>0</v>
      </c>
      <c r="AU770" s="431">
        <f t="shared" si="524"/>
        <v>0</v>
      </c>
      <c r="AV770" s="386">
        <v>0</v>
      </c>
      <c r="AW770" s="431">
        <f t="shared" si="525"/>
        <v>0</v>
      </c>
      <c r="AX770" s="386">
        <v>0</v>
      </c>
      <c r="AY770" s="431">
        <f t="shared" si="526"/>
        <v>0</v>
      </c>
      <c r="AZ770" s="386">
        <v>0</v>
      </c>
      <c r="BA770" s="431">
        <f t="shared" si="527"/>
        <v>0</v>
      </c>
      <c r="BB770" s="385">
        <v>0</v>
      </c>
      <c r="BC770" s="431">
        <f t="shared" si="528"/>
        <v>0</v>
      </c>
      <c r="BD770" s="386">
        <v>0</v>
      </c>
      <c r="BE770" s="431">
        <f t="shared" si="529"/>
        <v>0</v>
      </c>
      <c r="BF770" s="386">
        <v>0</v>
      </c>
      <c r="BG770" s="431">
        <f t="shared" si="530"/>
        <v>0</v>
      </c>
      <c r="BH770" s="385">
        <v>0</v>
      </c>
      <c r="BI770" s="445">
        <f t="shared" si="531"/>
        <v>0</v>
      </c>
      <c r="BJ770" s="680" t="s">
        <v>1959</v>
      </c>
      <c r="BK770" s="306"/>
      <c r="BL770" s="599"/>
      <c r="BM770" s="306" t="str">
        <f t="shared" si="535"/>
        <v>672652-001</v>
      </c>
    </row>
    <row r="771" spans="1:69" ht="13.5" customHeight="1">
      <c r="A771" s="498" t="s">
        <v>1623</v>
      </c>
      <c r="B771" s="130" t="s">
        <v>1422</v>
      </c>
      <c r="C771" s="544" t="s">
        <v>87</v>
      </c>
      <c r="D771" s="549" t="s">
        <v>161</v>
      </c>
      <c r="E771" s="550" t="s">
        <v>1910</v>
      </c>
      <c r="F771" s="970"/>
      <c r="G771" s="214">
        <v>2017</v>
      </c>
      <c r="H771" s="176" t="s">
        <v>1957</v>
      </c>
      <c r="I771" s="176" t="s">
        <v>204</v>
      </c>
      <c r="J771" s="330" t="s">
        <v>196</v>
      </c>
      <c r="K771" s="176" t="s">
        <v>218</v>
      </c>
      <c r="L771" s="8" t="s">
        <v>167</v>
      </c>
      <c r="M771" s="711" t="s">
        <v>1468</v>
      </c>
      <c r="N771" s="55">
        <v>1.67</v>
      </c>
      <c r="O771" s="55">
        <f t="shared" si="532"/>
        <v>1.67</v>
      </c>
      <c r="P771" s="55">
        <f t="shared" si="532"/>
        <v>1.67</v>
      </c>
      <c r="Q771" s="55">
        <f t="shared" si="532"/>
        <v>1.67</v>
      </c>
      <c r="R771" s="55">
        <v>1.67</v>
      </c>
      <c r="S771" s="55">
        <f t="shared" si="533"/>
        <v>1.67</v>
      </c>
      <c r="T771" s="55">
        <f t="shared" si="533"/>
        <v>1.67</v>
      </c>
      <c r="U771" s="55">
        <f t="shared" si="533"/>
        <v>1.67</v>
      </c>
      <c r="V771" s="55">
        <f t="shared" si="533"/>
        <v>1.67</v>
      </c>
      <c r="W771" s="55">
        <f t="shared" si="538"/>
        <v>1.67</v>
      </c>
      <c r="X771" s="55">
        <f t="shared" si="536"/>
        <v>1.67</v>
      </c>
      <c r="Y771" s="55">
        <f t="shared" si="536"/>
        <v>1.67</v>
      </c>
      <c r="Z771" s="147">
        <v>0.01</v>
      </c>
      <c r="AA771" s="147">
        <f t="shared" si="534"/>
        <v>0.01</v>
      </c>
      <c r="AB771" s="147">
        <f t="shared" si="534"/>
        <v>0.01</v>
      </c>
      <c r="AC771" s="147">
        <f t="shared" si="534"/>
        <v>0.01</v>
      </c>
      <c r="AD771" s="147">
        <f t="shared" si="520"/>
        <v>0.01</v>
      </c>
      <c r="AE771" s="147">
        <f t="shared" si="520"/>
        <v>0.01</v>
      </c>
      <c r="AF771" s="147">
        <f t="shared" si="520"/>
        <v>0.01</v>
      </c>
      <c r="AG771" s="147">
        <f t="shared" si="520"/>
        <v>0.01</v>
      </c>
      <c r="AH771" s="147">
        <f t="shared" si="521"/>
        <v>0.01</v>
      </c>
      <c r="AI771" s="147">
        <f t="shared" si="521"/>
        <v>0.01</v>
      </c>
      <c r="AJ771" s="147">
        <f t="shared" si="521"/>
        <v>0.01</v>
      </c>
      <c r="AK771" s="147">
        <f t="shared" si="537"/>
        <v>0.01</v>
      </c>
      <c r="AL771" s="420">
        <v>0</v>
      </c>
      <c r="AM771" s="431">
        <f t="shared" si="519"/>
        <v>0</v>
      </c>
      <c r="AN771" s="385">
        <v>0</v>
      </c>
      <c r="AO771" s="237">
        <f t="shared" si="518"/>
        <v>0</v>
      </c>
      <c r="AP771" s="96">
        <v>0</v>
      </c>
      <c r="AQ771" s="431">
        <f t="shared" si="522"/>
        <v>0</v>
      </c>
      <c r="AR771" s="420">
        <v>0</v>
      </c>
      <c r="AS771" s="431">
        <f t="shared" si="523"/>
        <v>0</v>
      </c>
      <c r="AT771" s="385">
        <v>0</v>
      </c>
      <c r="AU771" s="431">
        <f t="shared" si="524"/>
        <v>0</v>
      </c>
      <c r="AV771" s="386">
        <v>0</v>
      </c>
      <c r="AW771" s="431">
        <f t="shared" si="525"/>
        <v>0</v>
      </c>
      <c r="AX771" s="386">
        <v>0</v>
      </c>
      <c r="AY771" s="431">
        <f t="shared" si="526"/>
        <v>0</v>
      </c>
      <c r="AZ771" s="386">
        <v>0</v>
      </c>
      <c r="BA771" s="431">
        <f t="shared" si="527"/>
        <v>0</v>
      </c>
      <c r="BB771" s="385">
        <v>0</v>
      </c>
      <c r="BC771" s="431">
        <f t="shared" si="528"/>
        <v>0</v>
      </c>
      <c r="BD771" s="386">
        <v>0</v>
      </c>
      <c r="BE771" s="431">
        <f t="shared" si="529"/>
        <v>0</v>
      </c>
      <c r="BF771" s="386">
        <v>0</v>
      </c>
      <c r="BG771" s="431">
        <f t="shared" si="530"/>
        <v>0</v>
      </c>
      <c r="BH771" s="385">
        <v>0</v>
      </c>
      <c r="BI771" s="445">
        <f t="shared" si="531"/>
        <v>0</v>
      </c>
      <c r="BJ771" s="680" t="s">
        <v>1959</v>
      </c>
      <c r="BK771" s="306"/>
      <c r="BL771" s="599"/>
      <c r="BM771" s="306" t="str">
        <f t="shared" si="535"/>
        <v>672652-001</v>
      </c>
    </row>
    <row r="772" spans="1:69" ht="14.25" customHeight="1">
      <c r="A772" s="493" t="s">
        <v>1623</v>
      </c>
      <c r="B772" s="130" t="s">
        <v>1422</v>
      </c>
      <c r="C772" s="544" t="s">
        <v>87</v>
      </c>
      <c r="D772" s="549" t="s">
        <v>161</v>
      </c>
      <c r="E772" s="550" t="s">
        <v>1910</v>
      </c>
      <c r="F772" s="970"/>
      <c r="G772" s="214">
        <v>2017</v>
      </c>
      <c r="H772" s="176" t="s">
        <v>1957</v>
      </c>
      <c r="I772" s="176" t="s">
        <v>204</v>
      </c>
      <c r="J772" s="330" t="s">
        <v>196</v>
      </c>
      <c r="K772" s="176" t="s">
        <v>218</v>
      </c>
      <c r="L772" s="176" t="s">
        <v>167</v>
      </c>
      <c r="M772" s="327" t="s">
        <v>1478</v>
      </c>
      <c r="N772" s="55">
        <v>1.8199999999999998</v>
      </c>
      <c r="O772" s="55">
        <f t="shared" si="532"/>
        <v>1.8199999999999998</v>
      </c>
      <c r="P772" s="55">
        <f t="shared" si="532"/>
        <v>1.8199999999999998</v>
      </c>
      <c r="Q772" s="55">
        <f t="shared" si="532"/>
        <v>1.8199999999999998</v>
      </c>
      <c r="R772" s="55">
        <v>1.82</v>
      </c>
      <c r="S772" s="55">
        <f t="shared" si="533"/>
        <v>1.82</v>
      </c>
      <c r="T772" s="55">
        <f t="shared" si="533"/>
        <v>1.82</v>
      </c>
      <c r="U772" s="55">
        <f t="shared" si="533"/>
        <v>1.82</v>
      </c>
      <c r="V772" s="55">
        <f t="shared" si="533"/>
        <v>1.82</v>
      </c>
      <c r="W772" s="55">
        <f t="shared" si="538"/>
        <v>1.82</v>
      </c>
      <c r="X772" s="55">
        <f t="shared" si="536"/>
        <v>1.82</v>
      </c>
      <c r="Y772" s="55">
        <f t="shared" si="536"/>
        <v>1.82</v>
      </c>
      <c r="Z772" s="147">
        <v>0.01</v>
      </c>
      <c r="AA772" s="147">
        <f t="shared" si="534"/>
        <v>0.01</v>
      </c>
      <c r="AB772" s="147">
        <f t="shared" si="534"/>
        <v>0.01</v>
      </c>
      <c r="AC772" s="147">
        <f t="shared" si="534"/>
        <v>0.01</v>
      </c>
      <c r="AD772" s="147">
        <f t="shared" si="520"/>
        <v>0.01</v>
      </c>
      <c r="AE772" s="147">
        <f t="shared" si="520"/>
        <v>0.01</v>
      </c>
      <c r="AF772" s="147">
        <f t="shared" si="520"/>
        <v>0.01</v>
      </c>
      <c r="AG772" s="147">
        <f t="shared" si="520"/>
        <v>0.01</v>
      </c>
      <c r="AH772" s="147">
        <f t="shared" si="521"/>
        <v>0.01</v>
      </c>
      <c r="AI772" s="147">
        <f t="shared" si="521"/>
        <v>0.01</v>
      </c>
      <c r="AJ772" s="147">
        <f t="shared" si="521"/>
        <v>0.01</v>
      </c>
      <c r="AK772" s="147">
        <f t="shared" si="537"/>
        <v>0.01</v>
      </c>
      <c r="AL772" s="420">
        <v>0</v>
      </c>
      <c r="AM772" s="431">
        <f t="shared" si="519"/>
        <v>0</v>
      </c>
      <c r="AN772" s="385">
        <v>0</v>
      </c>
      <c r="AO772" s="237">
        <f t="shared" si="518"/>
        <v>0</v>
      </c>
      <c r="AP772" s="96">
        <v>0</v>
      </c>
      <c r="AQ772" s="431">
        <f t="shared" si="522"/>
        <v>0</v>
      </c>
      <c r="AR772" s="420">
        <v>0</v>
      </c>
      <c r="AS772" s="431">
        <f t="shared" si="523"/>
        <v>0</v>
      </c>
      <c r="AT772" s="385">
        <v>100</v>
      </c>
      <c r="AU772" s="431">
        <f t="shared" si="524"/>
        <v>1</v>
      </c>
      <c r="AV772" s="386">
        <v>0</v>
      </c>
      <c r="AW772" s="431">
        <f t="shared" si="525"/>
        <v>0</v>
      </c>
      <c r="AX772" s="386">
        <v>0</v>
      </c>
      <c r="AY772" s="431">
        <f t="shared" si="526"/>
        <v>0</v>
      </c>
      <c r="AZ772" s="386">
        <v>0</v>
      </c>
      <c r="BA772" s="431">
        <f t="shared" si="527"/>
        <v>0</v>
      </c>
      <c r="BB772" s="385">
        <v>0</v>
      </c>
      <c r="BC772" s="431">
        <f t="shared" si="528"/>
        <v>0</v>
      </c>
      <c r="BD772" s="386">
        <v>0</v>
      </c>
      <c r="BE772" s="431">
        <f t="shared" si="529"/>
        <v>0</v>
      </c>
      <c r="BF772" s="386">
        <v>0</v>
      </c>
      <c r="BG772" s="431">
        <f t="shared" si="530"/>
        <v>0</v>
      </c>
      <c r="BH772" s="385">
        <v>0</v>
      </c>
      <c r="BI772" s="445">
        <f t="shared" si="531"/>
        <v>0</v>
      </c>
      <c r="BJ772" s="680" t="s">
        <v>1959</v>
      </c>
      <c r="BK772" s="306"/>
      <c r="BL772" s="599"/>
      <c r="BM772" s="306" t="str">
        <f t="shared" si="535"/>
        <v>672652-001</v>
      </c>
    </row>
    <row r="773" spans="1:69" ht="14.25" customHeight="1">
      <c r="A773" s="493" t="s">
        <v>1623</v>
      </c>
      <c r="B773" s="130" t="s">
        <v>1422</v>
      </c>
      <c r="C773" s="544" t="s">
        <v>87</v>
      </c>
      <c r="D773" s="549" t="s">
        <v>161</v>
      </c>
      <c r="E773" s="550" t="s">
        <v>1910</v>
      </c>
      <c r="F773" s="970"/>
      <c r="G773" s="214">
        <v>2017</v>
      </c>
      <c r="H773" s="176" t="s">
        <v>1957</v>
      </c>
      <c r="I773" s="176" t="s">
        <v>204</v>
      </c>
      <c r="J773" s="330" t="s">
        <v>196</v>
      </c>
      <c r="K773" s="176" t="s">
        <v>218</v>
      </c>
      <c r="L773" s="176" t="s">
        <v>167</v>
      </c>
      <c r="M773" s="327" t="s">
        <v>1469</v>
      </c>
      <c r="N773" s="55">
        <v>1.75</v>
      </c>
      <c r="O773" s="55">
        <f t="shared" si="532"/>
        <v>1.75</v>
      </c>
      <c r="P773" s="55">
        <f t="shared" si="532"/>
        <v>1.75</v>
      </c>
      <c r="Q773" s="55">
        <f t="shared" si="532"/>
        <v>1.75</v>
      </c>
      <c r="R773" s="55">
        <v>1.75</v>
      </c>
      <c r="S773" s="55">
        <f t="shared" si="533"/>
        <v>1.75</v>
      </c>
      <c r="T773" s="55">
        <f t="shared" si="533"/>
        <v>1.75</v>
      </c>
      <c r="U773" s="55">
        <f t="shared" si="533"/>
        <v>1.75</v>
      </c>
      <c r="V773" s="55">
        <f t="shared" si="533"/>
        <v>1.75</v>
      </c>
      <c r="W773" s="55">
        <f t="shared" si="538"/>
        <v>1.75</v>
      </c>
      <c r="X773" s="55">
        <f t="shared" si="536"/>
        <v>1.75</v>
      </c>
      <c r="Y773" s="55">
        <f t="shared" si="536"/>
        <v>1.75</v>
      </c>
      <c r="Z773" s="147">
        <v>0.01</v>
      </c>
      <c r="AA773" s="147">
        <f t="shared" si="534"/>
        <v>0.01</v>
      </c>
      <c r="AB773" s="147">
        <f t="shared" si="534"/>
        <v>0.01</v>
      </c>
      <c r="AC773" s="147">
        <f t="shared" si="534"/>
        <v>0.01</v>
      </c>
      <c r="AD773" s="147">
        <f t="shared" si="520"/>
        <v>0.01</v>
      </c>
      <c r="AE773" s="147">
        <f t="shared" si="520"/>
        <v>0.01</v>
      </c>
      <c r="AF773" s="147">
        <f t="shared" si="520"/>
        <v>0.01</v>
      </c>
      <c r="AG773" s="147">
        <f t="shared" si="520"/>
        <v>0.01</v>
      </c>
      <c r="AH773" s="147">
        <f t="shared" si="521"/>
        <v>0.01</v>
      </c>
      <c r="AI773" s="147">
        <f t="shared" si="521"/>
        <v>0.01</v>
      </c>
      <c r="AJ773" s="147">
        <f t="shared" si="521"/>
        <v>0.01</v>
      </c>
      <c r="AK773" s="147">
        <f t="shared" si="537"/>
        <v>0.01</v>
      </c>
      <c r="AL773" s="420">
        <v>0</v>
      </c>
      <c r="AM773" s="431">
        <f t="shared" si="519"/>
        <v>0</v>
      </c>
      <c r="AN773" s="385">
        <v>0</v>
      </c>
      <c r="AO773" s="237">
        <f t="shared" si="518"/>
        <v>0</v>
      </c>
      <c r="AP773" s="96">
        <v>0</v>
      </c>
      <c r="AQ773" s="431">
        <f t="shared" si="522"/>
        <v>0</v>
      </c>
      <c r="AR773" s="420">
        <v>0</v>
      </c>
      <c r="AS773" s="431">
        <f t="shared" si="523"/>
        <v>0</v>
      </c>
      <c r="AT773" s="385">
        <v>0</v>
      </c>
      <c r="AU773" s="431">
        <f t="shared" si="524"/>
        <v>0</v>
      </c>
      <c r="AV773" s="386">
        <v>0</v>
      </c>
      <c r="AW773" s="431">
        <f t="shared" si="525"/>
        <v>0</v>
      </c>
      <c r="AX773" s="386">
        <v>0</v>
      </c>
      <c r="AY773" s="431">
        <f t="shared" si="526"/>
        <v>0</v>
      </c>
      <c r="AZ773" s="386">
        <v>0</v>
      </c>
      <c r="BA773" s="431">
        <f t="shared" si="527"/>
        <v>0</v>
      </c>
      <c r="BB773" s="385">
        <v>0</v>
      </c>
      <c r="BC773" s="431">
        <f t="shared" si="528"/>
        <v>0</v>
      </c>
      <c r="BD773" s="386">
        <v>0</v>
      </c>
      <c r="BE773" s="431">
        <f t="shared" si="529"/>
        <v>0</v>
      </c>
      <c r="BF773" s="386">
        <v>0</v>
      </c>
      <c r="BG773" s="431">
        <f t="shared" si="530"/>
        <v>0</v>
      </c>
      <c r="BH773" s="385">
        <v>0</v>
      </c>
      <c r="BI773" s="445">
        <f t="shared" si="531"/>
        <v>0</v>
      </c>
      <c r="BJ773" s="680" t="s">
        <v>1959</v>
      </c>
      <c r="BK773" s="306"/>
      <c r="BL773" s="599"/>
      <c r="BM773" s="306" t="str">
        <f t="shared" si="535"/>
        <v>672652-001</v>
      </c>
    </row>
    <row r="774" spans="1:69" ht="14.25" customHeight="1">
      <c r="A774" s="498" t="s">
        <v>1623</v>
      </c>
      <c r="B774" s="130" t="s">
        <v>1422</v>
      </c>
      <c r="C774" s="544" t="s">
        <v>87</v>
      </c>
      <c r="D774" s="549" t="s">
        <v>161</v>
      </c>
      <c r="E774" s="550" t="s">
        <v>1910</v>
      </c>
      <c r="F774" s="970"/>
      <c r="G774" s="214">
        <v>2017</v>
      </c>
      <c r="H774" s="176" t="s">
        <v>1957</v>
      </c>
      <c r="I774" s="176" t="s">
        <v>204</v>
      </c>
      <c r="J774" s="330" t="s">
        <v>196</v>
      </c>
      <c r="K774" s="176" t="s">
        <v>218</v>
      </c>
      <c r="L774" s="176" t="s">
        <v>167</v>
      </c>
      <c r="M774" s="327" t="s">
        <v>1474</v>
      </c>
      <c r="N774" s="55">
        <v>1.82</v>
      </c>
      <c r="O774" s="55">
        <f t="shared" si="532"/>
        <v>1.82</v>
      </c>
      <c r="P774" s="55">
        <f t="shared" si="532"/>
        <v>1.82</v>
      </c>
      <c r="Q774" s="55">
        <f t="shared" si="532"/>
        <v>1.82</v>
      </c>
      <c r="R774" s="55">
        <v>1.82</v>
      </c>
      <c r="S774" s="55">
        <f t="shared" si="533"/>
        <v>1.82</v>
      </c>
      <c r="T774" s="55">
        <f t="shared" si="533"/>
        <v>1.82</v>
      </c>
      <c r="U774" s="55">
        <f t="shared" si="533"/>
        <v>1.82</v>
      </c>
      <c r="V774" s="55">
        <f t="shared" si="533"/>
        <v>1.82</v>
      </c>
      <c r="W774" s="55">
        <f t="shared" si="538"/>
        <v>1.82</v>
      </c>
      <c r="X774" s="55">
        <f t="shared" si="536"/>
        <v>1.82</v>
      </c>
      <c r="Y774" s="55">
        <f t="shared" si="536"/>
        <v>1.82</v>
      </c>
      <c r="Z774" s="147">
        <v>0.01</v>
      </c>
      <c r="AA774" s="147">
        <f t="shared" si="534"/>
        <v>0.01</v>
      </c>
      <c r="AB774" s="147">
        <f t="shared" si="534"/>
        <v>0.01</v>
      </c>
      <c r="AC774" s="147">
        <f t="shared" si="534"/>
        <v>0.01</v>
      </c>
      <c r="AD774" s="147">
        <f t="shared" si="520"/>
        <v>0.01</v>
      </c>
      <c r="AE774" s="147">
        <f t="shared" si="520"/>
        <v>0.01</v>
      </c>
      <c r="AF774" s="147">
        <f t="shared" si="520"/>
        <v>0.01</v>
      </c>
      <c r="AG774" s="147">
        <f t="shared" si="520"/>
        <v>0.01</v>
      </c>
      <c r="AH774" s="147">
        <f t="shared" si="521"/>
        <v>0.01</v>
      </c>
      <c r="AI774" s="147">
        <f t="shared" si="521"/>
        <v>0.01</v>
      </c>
      <c r="AJ774" s="147">
        <f t="shared" si="521"/>
        <v>0.01</v>
      </c>
      <c r="AK774" s="147">
        <f t="shared" si="537"/>
        <v>0.01</v>
      </c>
      <c r="AL774" s="420">
        <v>0</v>
      </c>
      <c r="AM774" s="431">
        <f t="shared" si="519"/>
        <v>0</v>
      </c>
      <c r="AN774" s="385">
        <v>0</v>
      </c>
      <c r="AO774" s="237">
        <f t="shared" si="518"/>
        <v>0</v>
      </c>
      <c r="AP774" s="96">
        <v>0</v>
      </c>
      <c r="AQ774" s="431">
        <f t="shared" si="522"/>
        <v>0</v>
      </c>
      <c r="AR774" s="420">
        <v>0</v>
      </c>
      <c r="AS774" s="431">
        <f t="shared" si="523"/>
        <v>0</v>
      </c>
      <c r="AT774" s="385">
        <v>0</v>
      </c>
      <c r="AU774" s="431">
        <f t="shared" si="524"/>
        <v>0</v>
      </c>
      <c r="AV774" s="386">
        <v>0</v>
      </c>
      <c r="AW774" s="431">
        <f t="shared" si="525"/>
        <v>0</v>
      </c>
      <c r="AX774" s="386">
        <v>0</v>
      </c>
      <c r="AY774" s="431">
        <f t="shared" si="526"/>
        <v>0</v>
      </c>
      <c r="AZ774" s="386">
        <v>0</v>
      </c>
      <c r="BA774" s="431">
        <f t="shared" si="527"/>
        <v>0</v>
      </c>
      <c r="BB774" s="385">
        <v>0</v>
      </c>
      <c r="BC774" s="431">
        <f t="shared" si="528"/>
        <v>0</v>
      </c>
      <c r="BD774" s="386">
        <v>0</v>
      </c>
      <c r="BE774" s="431">
        <f t="shared" si="529"/>
        <v>0</v>
      </c>
      <c r="BF774" s="386">
        <v>0</v>
      </c>
      <c r="BG774" s="431">
        <f t="shared" si="530"/>
        <v>0</v>
      </c>
      <c r="BH774" s="385">
        <v>0</v>
      </c>
      <c r="BI774" s="445">
        <f t="shared" si="531"/>
        <v>0</v>
      </c>
      <c r="BJ774" s="680" t="s">
        <v>1959</v>
      </c>
      <c r="BK774" s="306"/>
      <c r="BL774" s="599"/>
      <c r="BM774" s="306" t="str">
        <f t="shared" si="535"/>
        <v>672652-001</v>
      </c>
    </row>
    <row r="775" spans="1:69" ht="14.25" customHeight="1">
      <c r="A775" s="493" t="s">
        <v>1623</v>
      </c>
      <c r="B775" s="130" t="s">
        <v>1422</v>
      </c>
      <c r="C775" s="544" t="s">
        <v>87</v>
      </c>
      <c r="D775" s="549" t="s">
        <v>161</v>
      </c>
      <c r="E775" s="550" t="s">
        <v>1910</v>
      </c>
      <c r="F775" s="970"/>
      <c r="G775" s="214">
        <v>2017</v>
      </c>
      <c r="H775" s="176" t="s">
        <v>1957</v>
      </c>
      <c r="I775" s="176" t="s">
        <v>204</v>
      </c>
      <c r="J775" s="330" t="s">
        <v>196</v>
      </c>
      <c r="K775" s="176" t="s">
        <v>218</v>
      </c>
      <c r="L775" s="176" t="s">
        <v>167</v>
      </c>
      <c r="M775" s="327" t="s">
        <v>870</v>
      </c>
      <c r="N775" s="55">
        <v>1.82</v>
      </c>
      <c r="O775" s="55">
        <f t="shared" si="532"/>
        <v>1.82</v>
      </c>
      <c r="P775" s="55">
        <f t="shared" si="532"/>
        <v>1.82</v>
      </c>
      <c r="Q775" s="55">
        <f t="shared" si="532"/>
        <v>1.82</v>
      </c>
      <c r="R775" s="55">
        <v>1.82</v>
      </c>
      <c r="S775" s="55">
        <f t="shared" si="533"/>
        <v>1.82</v>
      </c>
      <c r="T775" s="55">
        <f t="shared" si="533"/>
        <v>1.82</v>
      </c>
      <c r="U775" s="55">
        <f t="shared" si="533"/>
        <v>1.82</v>
      </c>
      <c r="V775" s="55">
        <f t="shared" si="533"/>
        <v>1.82</v>
      </c>
      <c r="W775" s="55">
        <f t="shared" si="538"/>
        <v>1.82</v>
      </c>
      <c r="X775" s="55">
        <f t="shared" si="536"/>
        <v>1.82</v>
      </c>
      <c r="Y775" s="55">
        <f t="shared" si="536"/>
        <v>1.82</v>
      </c>
      <c r="Z775" s="147">
        <v>0.01</v>
      </c>
      <c r="AA775" s="147">
        <f t="shared" si="534"/>
        <v>0.01</v>
      </c>
      <c r="AB775" s="147">
        <f t="shared" si="534"/>
        <v>0.01</v>
      </c>
      <c r="AC775" s="147">
        <f t="shared" si="534"/>
        <v>0.01</v>
      </c>
      <c r="AD775" s="147">
        <f t="shared" si="520"/>
        <v>0.01</v>
      </c>
      <c r="AE775" s="147">
        <f t="shared" si="520"/>
        <v>0.01</v>
      </c>
      <c r="AF775" s="147">
        <f t="shared" si="520"/>
        <v>0.01</v>
      </c>
      <c r="AG775" s="147">
        <f t="shared" si="520"/>
        <v>0.01</v>
      </c>
      <c r="AH775" s="147">
        <f t="shared" si="521"/>
        <v>0.01</v>
      </c>
      <c r="AI775" s="147">
        <f t="shared" si="521"/>
        <v>0.01</v>
      </c>
      <c r="AJ775" s="147">
        <f t="shared" si="521"/>
        <v>0.01</v>
      </c>
      <c r="AK775" s="147">
        <f t="shared" si="537"/>
        <v>0.01</v>
      </c>
      <c r="AL775" s="420">
        <v>0</v>
      </c>
      <c r="AM775" s="431">
        <f t="shared" si="519"/>
        <v>0</v>
      </c>
      <c r="AN775" s="385">
        <v>100</v>
      </c>
      <c r="AO775" s="237">
        <f t="shared" si="518"/>
        <v>1</v>
      </c>
      <c r="AP775" s="96">
        <v>200</v>
      </c>
      <c r="AQ775" s="431">
        <f t="shared" si="522"/>
        <v>2</v>
      </c>
      <c r="AR775" s="420">
        <v>0</v>
      </c>
      <c r="AS775" s="431">
        <f t="shared" si="523"/>
        <v>0</v>
      </c>
      <c r="AT775" s="385">
        <v>200</v>
      </c>
      <c r="AU775" s="431">
        <f t="shared" si="524"/>
        <v>2</v>
      </c>
      <c r="AV775" s="386">
        <v>0</v>
      </c>
      <c r="AW775" s="431">
        <f t="shared" si="525"/>
        <v>0</v>
      </c>
      <c r="AX775" s="386">
        <v>0</v>
      </c>
      <c r="AY775" s="431">
        <f t="shared" si="526"/>
        <v>0</v>
      </c>
      <c r="AZ775" s="386">
        <v>0</v>
      </c>
      <c r="BA775" s="431">
        <f t="shared" si="527"/>
        <v>0</v>
      </c>
      <c r="BB775" s="385">
        <v>0</v>
      </c>
      <c r="BC775" s="431">
        <f t="shared" si="528"/>
        <v>0</v>
      </c>
      <c r="BD775" s="386">
        <v>0</v>
      </c>
      <c r="BE775" s="431">
        <f t="shared" si="529"/>
        <v>0</v>
      </c>
      <c r="BF775" s="386">
        <v>0</v>
      </c>
      <c r="BG775" s="431">
        <f t="shared" si="530"/>
        <v>0</v>
      </c>
      <c r="BH775" s="385">
        <v>0</v>
      </c>
      <c r="BI775" s="445">
        <f t="shared" si="531"/>
        <v>0</v>
      </c>
      <c r="BJ775" s="680" t="s">
        <v>1959</v>
      </c>
      <c r="BK775" s="306"/>
      <c r="BL775" s="599"/>
      <c r="BM775" s="306" t="str">
        <f t="shared" si="535"/>
        <v>672652-001</v>
      </c>
    </row>
    <row r="776" spans="1:69" ht="14.25" customHeight="1">
      <c r="A776" s="493" t="s">
        <v>1623</v>
      </c>
      <c r="B776" s="130" t="s">
        <v>1422</v>
      </c>
      <c r="C776" s="544" t="s">
        <v>87</v>
      </c>
      <c r="D776" s="549" t="s">
        <v>161</v>
      </c>
      <c r="E776" s="550" t="s">
        <v>1910</v>
      </c>
      <c r="F776" s="970"/>
      <c r="G776" s="214">
        <v>2017</v>
      </c>
      <c r="H776" s="176" t="s">
        <v>1957</v>
      </c>
      <c r="I776" s="176" t="s">
        <v>204</v>
      </c>
      <c r="J776" s="330" t="s">
        <v>196</v>
      </c>
      <c r="K776" s="176" t="s">
        <v>218</v>
      </c>
      <c r="L776" s="176" t="s">
        <v>167</v>
      </c>
      <c r="M776" s="327" t="s">
        <v>1479</v>
      </c>
      <c r="N776" s="55">
        <v>1.82</v>
      </c>
      <c r="O776" s="55">
        <f t="shared" si="532"/>
        <v>1.82</v>
      </c>
      <c r="P776" s="55">
        <f t="shared" si="532"/>
        <v>1.82</v>
      </c>
      <c r="Q776" s="55">
        <f t="shared" si="532"/>
        <v>1.82</v>
      </c>
      <c r="R776" s="55">
        <v>1.82</v>
      </c>
      <c r="S776" s="55">
        <f t="shared" si="533"/>
        <v>1.82</v>
      </c>
      <c r="T776" s="55">
        <f t="shared" si="533"/>
        <v>1.82</v>
      </c>
      <c r="U776" s="55">
        <f t="shared" si="533"/>
        <v>1.82</v>
      </c>
      <c r="V776" s="55">
        <f t="shared" si="533"/>
        <v>1.82</v>
      </c>
      <c r="W776" s="55">
        <f t="shared" si="538"/>
        <v>1.82</v>
      </c>
      <c r="X776" s="55">
        <f t="shared" si="536"/>
        <v>1.82</v>
      </c>
      <c r="Y776" s="55">
        <f t="shared" si="536"/>
        <v>1.82</v>
      </c>
      <c r="Z776" s="147">
        <v>0.01</v>
      </c>
      <c r="AA776" s="147">
        <f t="shared" si="534"/>
        <v>0.01</v>
      </c>
      <c r="AB776" s="147">
        <f t="shared" si="534"/>
        <v>0.01</v>
      </c>
      <c r="AC776" s="147">
        <f t="shared" si="534"/>
        <v>0.01</v>
      </c>
      <c r="AD776" s="147">
        <f t="shared" si="520"/>
        <v>0.01</v>
      </c>
      <c r="AE776" s="147">
        <f t="shared" si="520"/>
        <v>0.01</v>
      </c>
      <c r="AF776" s="147">
        <f t="shared" si="520"/>
        <v>0.01</v>
      </c>
      <c r="AG776" s="147">
        <f t="shared" si="520"/>
        <v>0.01</v>
      </c>
      <c r="AH776" s="147">
        <f t="shared" si="521"/>
        <v>0.01</v>
      </c>
      <c r="AI776" s="147">
        <f t="shared" si="521"/>
        <v>0.01</v>
      </c>
      <c r="AJ776" s="147">
        <f t="shared" si="521"/>
        <v>0.01</v>
      </c>
      <c r="AK776" s="147">
        <f t="shared" si="537"/>
        <v>0.01</v>
      </c>
      <c r="AL776" s="420">
        <v>0</v>
      </c>
      <c r="AM776" s="431">
        <f t="shared" si="519"/>
        <v>0</v>
      </c>
      <c r="AN776" s="385">
        <v>0</v>
      </c>
      <c r="AO776" s="237">
        <f t="shared" si="518"/>
        <v>0</v>
      </c>
      <c r="AP776" s="96">
        <v>0</v>
      </c>
      <c r="AQ776" s="431">
        <f t="shared" si="522"/>
        <v>0</v>
      </c>
      <c r="AR776" s="420">
        <v>0</v>
      </c>
      <c r="AS776" s="431">
        <f t="shared" si="523"/>
        <v>0</v>
      </c>
      <c r="AT776" s="385">
        <v>0</v>
      </c>
      <c r="AU776" s="431">
        <f t="shared" si="524"/>
        <v>0</v>
      </c>
      <c r="AV776" s="386">
        <v>0</v>
      </c>
      <c r="AW776" s="431">
        <f t="shared" si="525"/>
        <v>0</v>
      </c>
      <c r="AX776" s="386">
        <v>0</v>
      </c>
      <c r="AY776" s="431">
        <f t="shared" si="526"/>
        <v>0</v>
      </c>
      <c r="AZ776" s="386">
        <v>0</v>
      </c>
      <c r="BA776" s="431">
        <f t="shared" si="527"/>
        <v>0</v>
      </c>
      <c r="BB776" s="385">
        <v>0</v>
      </c>
      <c r="BC776" s="431">
        <f t="shared" si="528"/>
        <v>0</v>
      </c>
      <c r="BD776" s="386">
        <v>0</v>
      </c>
      <c r="BE776" s="431">
        <f t="shared" si="529"/>
        <v>0</v>
      </c>
      <c r="BF776" s="386">
        <v>0</v>
      </c>
      <c r="BG776" s="431">
        <f t="shared" si="530"/>
        <v>0</v>
      </c>
      <c r="BH776" s="385">
        <v>0</v>
      </c>
      <c r="BI776" s="445">
        <f t="shared" si="531"/>
        <v>0</v>
      </c>
      <c r="BJ776" s="680" t="s">
        <v>1959</v>
      </c>
      <c r="BK776" s="306"/>
      <c r="BL776" s="599"/>
      <c r="BM776" s="306" t="str">
        <f t="shared" si="535"/>
        <v>672652-001</v>
      </c>
    </row>
    <row r="777" spans="1:69" ht="14.25" customHeight="1">
      <c r="A777" s="498" t="s">
        <v>1623</v>
      </c>
      <c r="B777" s="130" t="s">
        <v>1422</v>
      </c>
      <c r="C777" s="544" t="s">
        <v>87</v>
      </c>
      <c r="D777" s="549" t="s">
        <v>161</v>
      </c>
      <c r="E777" s="550" t="s">
        <v>1910</v>
      </c>
      <c r="F777" s="970"/>
      <c r="G777" s="214">
        <v>2017</v>
      </c>
      <c r="H777" s="176" t="s">
        <v>1957</v>
      </c>
      <c r="I777" s="176" t="s">
        <v>204</v>
      </c>
      <c r="J777" s="330" t="s">
        <v>196</v>
      </c>
      <c r="K777" s="176" t="s">
        <v>218</v>
      </c>
      <c r="L777" s="176" t="s">
        <v>1188</v>
      </c>
      <c r="M777" s="327" t="s">
        <v>1528</v>
      </c>
      <c r="N777" s="55">
        <v>1.97</v>
      </c>
      <c r="O777" s="55">
        <f t="shared" si="532"/>
        <v>1.97</v>
      </c>
      <c r="P777" s="55">
        <f t="shared" si="532"/>
        <v>1.97</v>
      </c>
      <c r="Q777" s="55">
        <f t="shared" si="532"/>
        <v>1.97</v>
      </c>
      <c r="R777" s="55">
        <v>1.97</v>
      </c>
      <c r="S777" s="55">
        <f t="shared" si="533"/>
        <v>1.97</v>
      </c>
      <c r="T777" s="55">
        <f t="shared" si="533"/>
        <v>1.97</v>
      </c>
      <c r="U777" s="55">
        <f t="shared" si="533"/>
        <v>1.97</v>
      </c>
      <c r="V777" s="55">
        <f t="shared" si="533"/>
        <v>1.97</v>
      </c>
      <c r="W777" s="55">
        <f t="shared" si="538"/>
        <v>1.97</v>
      </c>
      <c r="X777" s="55">
        <f t="shared" si="536"/>
        <v>1.97</v>
      </c>
      <c r="Y777" s="55">
        <f t="shared" si="536"/>
        <v>1.97</v>
      </c>
      <c r="Z777" s="147">
        <v>0.01</v>
      </c>
      <c r="AA777" s="147">
        <f t="shared" si="534"/>
        <v>0.01</v>
      </c>
      <c r="AB777" s="147">
        <f t="shared" si="534"/>
        <v>0.01</v>
      </c>
      <c r="AC777" s="147">
        <f t="shared" si="534"/>
        <v>0.01</v>
      </c>
      <c r="AD777" s="147">
        <f t="shared" si="520"/>
        <v>0.01</v>
      </c>
      <c r="AE777" s="147">
        <f t="shared" si="520"/>
        <v>0.01</v>
      </c>
      <c r="AF777" s="147">
        <f t="shared" si="520"/>
        <v>0.01</v>
      </c>
      <c r="AG777" s="147">
        <f t="shared" si="520"/>
        <v>0.01</v>
      </c>
      <c r="AH777" s="147">
        <f t="shared" si="521"/>
        <v>0.01</v>
      </c>
      <c r="AI777" s="147">
        <f t="shared" si="521"/>
        <v>0.01</v>
      </c>
      <c r="AJ777" s="147">
        <f t="shared" si="521"/>
        <v>0.01</v>
      </c>
      <c r="AK777" s="147">
        <f t="shared" si="537"/>
        <v>0.01</v>
      </c>
      <c r="AL777" s="420">
        <v>0</v>
      </c>
      <c r="AM777" s="431">
        <f t="shared" si="519"/>
        <v>0</v>
      </c>
      <c r="AN777" s="385">
        <v>0</v>
      </c>
      <c r="AO777" s="237">
        <f t="shared" si="518"/>
        <v>0</v>
      </c>
      <c r="AP777" s="96">
        <v>0</v>
      </c>
      <c r="AQ777" s="431">
        <f t="shared" si="522"/>
        <v>0</v>
      </c>
      <c r="AR777" s="420">
        <v>0</v>
      </c>
      <c r="AS777" s="431">
        <f t="shared" si="523"/>
        <v>0</v>
      </c>
      <c r="AT777" s="385">
        <v>0</v>
      </c>
      <c r="AU777" s="431">
        <f t="shared" si="524"/>
        <v>0</v>
      </c>
      <c r="AV777" s="386">
        <v>0</v>
      </c>
      <c r="AW777" s="431">
        <f t="shared" si="525"/>
        <v>0</v>
      </c>
      <c r="AX777" s="386">
        <v>0</v>
      </c>
      <c r="AY777" s="431">
        <f t="shared" si="526"/>
        <v>0</v>
      </c>
      <c r="AZ777" s="386">
        <v>0</v>
      </c>
      <c r="BA777" s="431">
        <f t="shared" si="527"/>
        <v>0</v>
      </c>
      <c r="BB777" s="385">
        <v>0</v>
      </c>
      <c r="BC777" s="431">
        <f t="shared" si="528"/>
        <v>0</v>
      </c>
      <c r="BD777" s="386">
        <v>0</v>
      </c>
      <c r="BE777" s="431">
        <f t="shared" si="529"/>
        <v>0</v>
      </c>
      <c r="BF777" s="386">
        <v>0</v>
      </c>
      <c r="BG777" s="431">
        <f t="shared" si="530"/>
        <v>0</v>
      </c>
      <c r="BH777" s="385">
        <v>0</v>
      </c>
      <c r="BI777" s="445">
        <f t="shared" si="531"/>
        <v>0</v>
      </c>
      <c r="BJ777" s="680" t="s">
        <v>1959</v>
      </c>
      <c r="BK777" s="306"/>
      <c r="BL777" s="599"/>
      <c r="BM777" s="306" t="str">
        <f t="shared" si="535"/>
        <v>672652-001</v>
      </c>
    </row>
    <row r="778" spans="1:69" ht="14.25" customHeight="1">
      <c r="A778" s="493" t="s">
        <v>1623</v>
      </c>
      <c r="B778" s="130" t="s">
        <v>1422</v>
      </c>
      <c r="C778" s="544" t="s">
        <v>87</v>
      </c>
      <c r="D778" s="549" t="s">
        <v>161</v>
      </c>
      <c r="E778" s="550" t="s">
        <v>1910</v>
      </c>
      <c r="F778" s="970"/>
      <c r="G778" s="214">
        <v>2017</v>
      </c>
      <c r="H778" s="176" t="s">
        <v>1957</v>
      </c>
      <c r="I778" s="176" t="s">
        <v>204</v>
      </c>
      <c r="J778" s="330" t="s">
        <v>196</v>
      </c>
      <c r="K778" s="176" t="s">
        <v>218</v>
      </c>
      <c r="L778" s="176" t="s">
        <v>1182</v>
      </c>
      <c r="M778" s="327" t="s">
        <v>1480</v>
      </c>
      <c r="N778" s="55">
        <v>1.97</v>
      </c>
      <c r="O778" s="55">
        <f t="shared" si="532"/>
        <v>1.97</v>
      </c>
      <c r="P778" s="55">
        <f t="shared" si="532"/>
        <v>1.97</v>
      </c>
      <c r="Q778" s="55">
        <f t="shared" si="532"/>
        <v>1.97</v>
      </c>
      <c r="R778" s="55">
        <v>1.97</v>
      </c>
      <c r="S778" s="55">
        <f t="shared" si="533"/>
        <v>1.97</v>
      </c>
      <c r="T778" s="55">
        <f t="shared" si="533"/>
        <v>1.97</v>
      </c>
      <c r="U778" s="55">
        <f t="shared" si="533"/>
        <v>1.97</v>
      </c>
      <c r="V778" s="55">
        <f t="shared" si="533"/>
        <v>1.97</v>
      </c>
      <c r="W778" s="55">
        <f t="shared" si="538"/>
        <v>1.97</v>
      </c>
      <c r="X778" s="55">
        <f t="shared" si="536"/>
        <v>1.97</v>
      </c>
      <c r="Y778" s="55">
        <f t="shared" si="536"/>
        <v>1.97</v>
      </c>
      <c r="Z778" s="147">
        <v>0.01</v>
      </c>
      <c r="AA778" s="147">
        <f t="shared" si="534"/>
        <v>0.01</v>
      </c>
      <c r="AB778" s="147">
        <f t="shared" si="534"/>
        <v>0.01</v>
      </c>
      <c r="AC778" s="147">
        <f t="shared" si="534"/>
        <v>0.01</v>
      </c>
      <c r="AD778" s="147">
        <f t="shared" si="520"/>
        <v>0.01</v>
      </c>
      <c r="AE778" s="147">
        <f t="shared" si="520"/>
        <v>0.01</v>
      </c>
      <c r="AF778" s="147">
        <f t="shared" si="520"/>
        <v>0.01</v>
      </c>
      <c r="AG778" s="147">
        <f t="shared" si="520"/>
        <v>0.01</v>
      </c>
      <c r="AH778" s="147">
        <f t="shared" si="521"/>
        <v>0.01</v>
      </c>
      <c r="AI778" s="147">
        <f t="shared" si="521"/>
        <v>0.01</v>
      </c>
      <c r="AJ778" s="147">
        <f t="shared" si="521"/>
        <v>0.01</v>
      </c>
      <c r="AK778" s="147">
        <f t="shared" si="537"/>
        <v>0.01</v>
      </c>
      <c r="AL778" s="420">
        <v>0</v>
      </c>
      <c r="AM778" s="431">
        <f t="shared" si="519"/>
        <v>0</v>
      </c>
      <c r="AN778" s="385">
        <v>0</v>
      </c>
      <c r="AO778" s="237">
        <f t="shared" si="518"/>
        <v>0</v>
      </c>
      <c r="AP778" s="96">
        <v>0</v>
      </c>
      <c r="AQ778" s="431">
        <f t="shared" si="522"/>
        <v>0</v>
      </c>
      <c r="AR778" s="420">
        <v>0</v>
      </c>
      <c r="AS778" s="431">
        <f t="shared" si="523"/>
        <v>0</v>
      </c>
      <c r="AT778" s="385">
        <v>0</v>
      </c>
      <c r="AU778" s="431">
        <f t="shared" si="524"/>
        <v>0</v>
      </c>
      <c r="AV778" s="386">
        <v>0</v>
      </c>
      <c r="AW778" s="431">
        <f t="shared" si="525"/>
        <v>0</v>
      </c>
      <c r="AX778" s="386">
        <v>0</v>
      </c>
      <c r="AY778" s="431">
        <f t="shared" si="526"/>
        <v>0</v>
      </c>
      <c r="AZ778" s="386">
        <v>0</v>
      </c>
      <c r="BA778" s="431">
        <f t="shared" si="527"/>
        <v>0</v>
      </c>
      <c r="BB778" s="385">
        <v>0</v>
      </c>
      <c r="BC778" s="431">
        <f t="shared" si="528"/>
        <v>0</v>
      </c>
      <c r="BD778" s="386">
        <v>0</v>
      </c>
      <c r="BE778" s="431">
        <f t="shared" si="529"/>
        <v>0</v>
      </c>
      <c r="BF778" s="386">
        <v>0</v>
      </c>
      <c r="BG778" s="431">
        <f t="shared" si="530"/>
        <v>0</v>
      </c>
      <c r="BH778" s="385">
        <v>0</v>
      </c>
      <c r="BI778" s="445">
        <f t="shared" si="531"/>
        <v>0</v>
      </c>
      <c r="BJ778" s="680" t="s">
        <v>1959</v>
      </c>
      <c r="BK778" s="306"/>
      <c r="BL778" s="599"/>
      <c r="BM778" s="306" t="str">
        <f t="shared" si="535"/>
        <v>672652-001</v>
      </c>
    </row>
    <row r="779" spans="1:69" ht="14.25" customHeight="1">
      <c r="A779" s="498" t="s">
        <v>1623</v>
      </c>
      <c r="B779" s="130" t="s">
        <v>1422</v>
      </c>
      <c r="C779" s="544" t="s">
        <v>87</v>
      </c>
      <c r="D779" s="549" t="s">
        <v>161</v>
      </c>
      <c r="E779" s="550" t="s">
        <v>1910</v>
      </c>
      <c r="F779" s="970"/>
      <c r="G779" s="214">
        <v>2017</v>
      </c>
      <c r="H779" s="176" t="s">
        <v>1957</v>
      </c>
      <c r="I779" s="176" t="s">
        <v>204</v>
      </c>
      <c r="J779" s="330" t="s">
        <v>196</v>
      </c>
      <c r="K779" s="176" t="s">
        <v>218</v>
      </c>
      <c r="L779" s="176" t="s">
        <v>1182</v>
      </c>
      <c r="M779" s="327" t="s">
        <v>1513</v>
      </c>
      <c r="N779" s="55">
        <v>1.85</v>
      </c>
      <c r="O779" s="55">
        <f t="shared" si="532"/>
        <v>1.85</v>
      </c>
      <c r="P779" s="55">
        <f t="shared" si="532"/>
        <v>1.85</v>
      </c>
      <c r="Q779" s="55">
        <f t="shared" si="532"/>
        <v>1.85</v>
      </c>
      <c r="R779" s="55">
        <v>1.85</v>
      </c>
      <c r="S779" s="55">
        <f t="shared" si="533"/>
        <v>1.85</v>
      </c>
      <c r="T779" s="55">
        <f t="shared" si="533"/>
        <v>1.85</v>
      </c>
      <c r="U779" s="55">
        <f t="shared" si="533"/>
        <v>1.85</v>
      </c>
      <c r="V779" s="55">
        <f t="shared" si="533"/>
        <v>1.85</v>
      </c>
      <c r="W779" s="55">
        <f t="shared" si="538"/>
        <v>1.85</v>
      </c>
      <c r="X779" s="55">
        <f t="shared" si="536"/>
        <v>1.85</v>
      </c>
      <c r="Y779" s="55">
        <f t="shared" si="536"/>
        <v>1.85</v>
      </c>
      <c r="Z779" s="147">
        <v>0.01</v>
      </c>
      <c r="AA779" s="147">
        <f t="shared" si="534"/>
        <v>0.01</v>
      </c>
      <c r="AB779" s="147">
        <f t="shared" si="534"/>
        <v>0.01</v>
      </c>
      <c r="AC779" s="147">
        <f t="shared" si="534"/>
        <v>0.01</v>
      </c>
      <c r="AD779" s="147">
        <f t="shared" si="520"/>
        <v>0.01</v>
      </c>
      <c r="AE779" s="147">
        <f t="shared" si="520"/>
        <v>0.01</v>
      </c>
      <c r="AF779" s="147">
        <f t="shared" si="520"/>
        <v>0.01</v>
      </c>
      <c r="AG779" s="147">
        <f t="shared" si="520"/>
        <v>0.01</v>
      </c>
      <c r="AH779" s="147">
        <f t="shared" si="521"/>
        <v>0.01</v>
      </c>
      <c r="AI779" s="147">
        <f t="shared" si="521"/>
        <v>0.01</v>
      </c>
      <c r="AJ779" s="147">
        <f t="shared" si="521"/>
        <v>0.01</v>
      </c>
      <c r="AK779" s="147">
        <f t="shared" si="537"/>
        <v>0.01</v>
      </c>
      <c r="AL779" s="420">
        <v>0</v>
      </c>
      <c r="AM779" s="431">
        <f t="shared" si="519"/>
        <v>0</v>
      </c>
      <c r="AN779" s="385">
        <v>0</v>
      </c>
      <c r="AO779" s="237">
        <f t="shared" si="518"/>
        <v>0</v>
      </c>
      <c r="AP779" s="96">
        <v>0</v>
      </c>
      <c r="AQ779" s="431">
        <f t="shared" si="522"/>
        <v>0</v>
      </c>
      <c r="AR779" s="420">
        <v>0</v>
      </c>
      <c r="AS779" s="431">
        <f t="shared" si="523"/>
        <v>0</v>
      </c>
      <c r="AT779" s="385">
        <v>0</v>
      </c>
      <c r="AU779" s="431">
        <f t="shared" si="524"/>
        <v>0</v>
      </c>
      <c r="AV779" s="386">
        <v>0</v>
      </c>
      <c r="AW779" s="431">
        <f t="shared" si="525"/>
        <v>0</v>
      </c>
      <c r="AX779" s="386">
        <v>0</v>
      </c>
      <c r="AY779" s="431">
        <f t="shared" si="526"/>
        <v>0</v>
      </c>
      <c r="AZ779" s="386">
        <v>0</v>
      </c>
      <c r="BA779" s="431">
        <f t="shared" si="527"/>
        <v>0</v>
      </c>
      <c r="BB779" s="385">
        <v>0</v>
      </c>
      <c r="BC779" s="431">
        <f t="shared" si="528"/>
        <v>0</v>
      </c>
      <c r="BD779" s="386">
        <v>0</v>
      </c>
      <c r="BE779" s="431">
        <f t="shared" si="529"/>
        <v>0</v>
      </c>
      <c r="BF779" s="386">
        <v>0</v>
      </c>
      <c r="BG779" s="431">
        <f t="shared" si="530"/>
        <v>0</v>
      </c>
      <c r="BH779" s="385">
        <v>0</v>
      </c>
      <c r="BI779" s="445">
        <f t="shared" si="531"/>
        <v>0</v>
      </c>
      <c r="BJ779" s="680" t="s">
        <v>1959</v>
      </c>
      <c r="BK779" s="306"/>
      <c r="BL779" s="599"/>
      <c r="BM779" s="306" t="str">
        <f t="shared" si="535"/>
        <v>672652-001</v>
      </c>
    </row>
    <row r="780" spans="1:69" ht="14.25" customHeight="1">
      <c r="A780" s="498" t="s">
        <v>1623</v>
      </c>
      <c r="B780" s="130" t="s">
        <v>1422</v>
      </c>
      <c r="C780" s="544" t="s">
        <v>87</v>
      </c>
      <c r="D780" s="549" t="s">
        <v>161</v>
      </c>
      <c r="E780" s="550" t="s">
        <v>1910</v>
      </c>
      <c r="F780" s="970"/>
      <c r="G780" s="214">
        <v>2017</v>
      </c>
      <c r="H780" s="176" t="s">
        <v>1960</v>
      </c>
      <c r="I780" s="176" t="s">
        <v>204</v>
      </c>
      <c r="J780" s="330" t="s">
        <v>196</v>
      </c>
      <c r="K780" s="176" t="s">
        <v>218</v>
      </c>
      <c r="L780" s="176" t="s">
        <v>1221</v>
      </c>
      <c r="M780" s="327" t="s">
        <v>1459</v>
      </c>
      <c r="N780" s="55">
        <v>2.5099999999999998</v>
      </c>
      <c r="O780" s="55">
        <f t="shared" si="532"/>
        <v>2.5099999999999998</v>
      </c>
      <c r="P780" s="55">
        <f t="shared" si="532"/>
        <v>2.5099999999999998</v>
      </c>
      <c r="Q780" s="55">
        <f t="shared" si="532"/>
        <v>2.5099999999999998</v>
      </c>
      <c r="R780" s="55">
        <v>2.5099999999999998</v>
      </c>
      <c r="S780" s="55">
        <f t="shared" si="533"/>
        <v>2.5099999999999998</v>
      </c>
      <c r="T780" s="55">
        <f t="shared" si="533"/>
        <v>2.5099999999999998</v>
      </c>
      <c r="U780" s="55">
        <f t="shared" si="533"/>
        <v>2.5099999999999998</v>
      </c>
      <c r="V780" s="55">
        <f t="shared" si="533"/>
        <v>2.5099999999999998</v>
      </c>
      <c r="W780" s="55">
        <f t="shared" si="538"/>
        <v>2.5099999999999998</v>
      </c>
      <c r="X780" s="55">
        <f t="shared" si="536"/>
        <v>2.5099999999999998</v>
      </c>
      <c r="Y780" s="55">
        <f t="shared" si="536"/>
        <v>2.5099999999999998</v>
      </c>
      <c r="Z780" s="147">
        <v>0.01</v>
      </c>
      <c r="AA780" s="147">
        <f t="shared" si="534"/>
        <v>0.01</v>
      </c>
      <c r="AB780" s="147">
        <f t="shared" si="534"/>
        <v>0.01</v>
      </c>
      <c r="AC780" s="147">
        <f t="shared" si="534"/>
        <v>0.01</v>
      </c>
      <c r="AD780" s="147">
        <f t="shared" si="520"/>
        <v>0.01</v>
      </c>
      <c r="AE780" s="147">
        <f t="shared" si="520"/>
        <v>0.01</v>
      </c>
      <c r="AF780" s="147">
        <f t="shared" si="520"/>
        <v>0.01</v>
      </c>
      <c r="AG780" s="147">
        <f t="shared" si="520"/>
        <v>0.01</v>
      </c>
      <c r="AH780" s="147">
        <f t="shared" si="521"/>
        <v>0.01</v>
      </c>
      <c r="AI780" s="147">
        <f t="shared" si="521"/>
        <v>0.01</v>
      </c>
      <c r="AJ780" s="147">
        <f t="shared" si="521"/>
        <v>0.01</v>
      </c>
      <c r="AK780" s="147">
        <f t="shared" si="537"/>
        <v>0.01</v>
      </c>
      <c r="AL780" s="420">
        <v>0</v>
      </c>
      <c r="AM780" s="431">
        <f t="shared" si="519"/>
        <v>0</v>
      </c>
      <c r="AN780" s="385">
        <v>0</v>
      </c>
      <c r="AO780" s="237">
        <f t="shared" si="518"/>
        <v>0</v>
      </c>
      <c r="AP780" s="96">
        <v>0</v>
      </c>
      <c r="AQ780" s="431">
        <f t="shared" si="522"/>
        <v>0</v>
      </c>
      <c r="AR780" s="420">
        <v>0</v>
      </c>
      <c r="AS780" s="431">
        <f t="shared" si="523"/>
        <v>0</v>
      </c>
      <c r="AT780" s="385">
        <v>0</v>
      </c>
      <c r="AU780" s="431">
        <f t="shared" si="524"/>
        <v>0</v>
      </c>
      <c r="AV780" s="386">
        <v>0</v>
      </c>
      <c r="AW780" s="431">
        <f t="shared" si="525"/>
        <v>0</v>
      </c>
      <c r="AX780" s="386">
        <v>0</v>
      </c>
      <c r="AY780" s="431">
        <f t="shared" si="526"/>
        <v>0</v>
      </c>
      <c r="AZ780" s="386">
        <v>0</v>
      </c>
      <c r="BA780" s="431">
        <f t="shared" si="527"/>
        <v>0</v>
      </c>
      <c r="BB780" s="385">
        <v>0</v>
      </c>
      <c r="BC780" s="431">
        <f t="shared" si="528"/>
        <v>0</v>
      </c>
      <c r="BD780" s="386">
        <v>0</v>
      </c>
      <c r="BE780" s="431">
        <f t="shared" si="529"/>
        <v>0</v>
      </c>
      <c r="BF780" s="386">
        <v>0</v>
      </c>
      <c r="BG780" s="431">
        <f t="shared" si="530"/>
        <v>0</v>
      </c>
      <c r="BH780" s="385">
        <v>0</v>
      </c>
      <c r="BI780" s="445">
        <f t="shared" si="531"/>
        <v>0</v>
      </c>
      <c r="BJ780" s="680" t="s">
        <v>1961</v>
      </c>
      <c r="BK780" s="306"/>
      <c r="BL780" s="599"/>
      <c r="BM780" s="306" t="str">
        <f t="shared" si="535"/>
        <v>672651-001</v>
      </c>
      <c r="BQ780" s="147"/>
    </row>
    <row r="781" spans="1:69" ht="14.25" customHeight="1">
      <c r="A781" s="493" t="s">
        <v>1623</v>
      </c>
      <c r="B781" s="130" t="s">
        <v>1422</v>
      </c>
      <c r="C781" s="544" t="s">
        <v>87</v>
      </c>
      <c r="D781" s="549" t="s">
        <v>161</v>
      </c>
      <c r="E781" s="550" t="s">
        <v>1910</v>
      </c>
      <c r="F781" s="970"/>
      <c r="G781" s="214">
        <v>2017</v>
      </c>
      <c r="H781" s="176" t="s">
        <v>1960</v>
      </c>
      <c r="I781" s="176" t="s">
        <v>204</v>
      </c>
      <c r="J781" s="330" t="s">
        <v>196</v>
      </c>
      <c r="K781" s="176" t="s">
        <v>218</v>
      </c>
      <c r="L781" s="176" t="s">
        <v>1221</v>
      </c>
      <c r="M781" s="327" t="s">
        <v>1461</v>
      </c>
      <c r="N781" s="55">
        <v>2.0099999999999998</v>
      </c>
      <c r="O781" s="55">
        <f t="shared" si="532"/>
        <v>2.0099999999999998</v>
      </c>
      <c r="P781" s="55">
        <f t="shared" si="532"/>
        <v>2.0099999999999998</v>
      </c>
      <c r="Q781" s="55">
        <f t="shared" si="532"/>
        <v>2.0099999999999998</v>
      </c>
      <c r="R781" s="55">
        <v>2.0099999999999998</v>
      </c>
      <c r="S781" s="55">
        <f t="shared" si="533"/>
        <v>2.0099999999999998</v>
      </c>
      <c r="T781" s="55">
        <f t="shared" si="533"/>
        <v>2.0099999999999998</v>
      </c>
      <c r="U781" s="55">
        <f t="shared" si="533"/>
        <v>2.0099999999999998</v>
      </c>
      <c r="V781" s="55">
        <f t="shared" si="533"/>
        <v>2.0099999999999998</v>
      </c>
      <c r="W781" s="55">
        <f t="shared" si="538"/>
        <v>2.0099999999999998</v>
      </c>
      <c r="X781" s="55">
        <f t="shared" si="536"/>
        <v>2.0099999999999998</v>
      </c>
      <c r="Y781" s="55">
        <f t="shared" si="536"/>
        <v>2.0099999999999998</v>
      </c>
      <c r="Z781" s="147">
        <v>0.01</v>
      </c>
      <c r="AA781" s="147">
        <f t="shared" si="534"/>
        <v>0.01</v>
      </c>
      <c r="AB781" s="147">
        <f t="shared" si="534"/>
        <v>0.01</v>
      </c>
      <c r="AC781" s="147">
        <f t="shared" si="534"/>
        <v>0.01</v>
      </c>
      <c r="AD781" s="147">
        <f t="shared" si="520"/>
        <v>0.01</v>
      </c>
      <c r="AE781" s="147">
        <f t="shared" si="520"/>
        <v>0.01</v>
      </c>
      <c r="AF781" s="147">
        <f t="shared" si="520"/>
        <v>0.01</v>
      </c>
      <c r="AG781" s="147">
        <f t="shared" si="520"/>
        <v>0.01</v>
      </c>
      <c r="AH781" s="147">
        <f t="shared" si="521"/>
        <v>0.01</v>
      </c>
      <c r="AI781" s="147">
        <f t="shared" si="521"/>
        <v>0.01</v>
      </c>
      <c r="AJ781" s="147">
        <f t="shared" si="521"/>
        <v>0.01</v>
      </c>
      <c r="AK781" s="147">
        <f t="shared" si="537"/>
        <v>0.01</v>
      </c>
      <c r="AL781" s="420">
        <v>0</v>
      </c>
      <c r="AM781" s="431">
        <f t="shared" si="519"/>
        <v>0</v>
      </c>
      <c r="AN781" s="385">
        <v>0</v>
      </c>
      <c r="AO781" s="237">
        <f t="shared" si="518"/>
        <v>0</v>
      </c>
      <c r="AP781" s="96">
        <v>0</v>
      </c>
      <c r="AQ781" s="431">
        <f t="shared" si="522"/>
        <v>0</v>
      </c>
      <c r="AR781" s="420">
        <v>100</v>
      </c>
      <c r="AS781" s="431">
        <f t="shared" si="523"/>
        <v>1</v>
      </c>
      <c r="AT781" s="385">
        <v>0</v>
      </c>
      <c r="AU781" s="431">
        <f t="shared" si="524"/>
        <v>0</v>
      </c>
      <c r="AV781" s="386">
        <v>0</v>
      </c>
      <c r="AW781" s="431">
        <f t="shared" si="525"/>
        <v>0</v>
      </c>
      <c r="AX781" s="386">
        <v>0</v>
      </c>
      <c r="AY781" s="431">
        <f t="shared" si="526"/>
        <v>0</v>
      </c>
      <c r="AZ781" s="386">
        <v>0</v>
      </c>
      <c r="BA781" s="431">
        <f t="shared" si="527"/>
        <v>0</v>
      </c>
      <c r="BB781" s="385">
        <v>0</v>
      </c>
      <c r="BC781" s="431">
        <f t="shared" si="528"/>
        <v>0</v>
      </c>
      <c r="BD781" s="386">
        <v>0</v>
      </c>
      <c r="BE781" s="431">
        <f t="shared" si="529"/>
        <v>0</v>
      </c>
      <c r="BF781" s="386">
        <v>0</v>
      </c>
      <c r="BG781" s="431">
        <f t="shared" si="530"/>
        <v>0</v>
      </c>
      <c r="BH781" s="385">
        <v>0</v>
      </c>
      <c r="BI781" s="445">
        <f t="shared" si="531"/>
        <v>0</v>
      </c>
      <c r="BJ781" s="680" t="s">
        <v>1961</v>
      </c>
      <c r="BK781" s="306"/>
      <c r="BL781" s="599"/>
      <c r="BM781" s="306" t="str">
        <f t="shared" si="535"/>
        <v>672651-001</v>
      </c>
    </row>
    <row r="782" spans="1:69" ht="14.25" customHeight="1">
      <c r="A782" s="498" t="s">
        <v>1623</v>
      </c>
      <c r="B782" s="130" t="s">
        <v>1422</v>
      </c>
      <c r="C782" s="544" t="s">
        <v>87</v>
      </c>
      <c r="D782" s="549" t="s">
        <v>161</v>
      </c>
      <c r="E782" s="550" t="s">
        <v>1910</v>
      </c>
      <c r="F782" s="970"/>
      <c r="G782" s="214">
        <v>2017</v>
      </c>
      <c r="H782" s="176" t="s">
        <v>1960</v>
      </c>
      <c r="I782" s="176" t="s">
        <v>204</v>
      </c>
      <c r="J782" s="330" t="s">
        <v>196</v>
      </c>
      <c r="K782" s="176" t="s">
        <v>218</v>
      </c>
      <c r="L782" s="176" t="s">
        <v>1509</v>
      </c>
      <c r="M782" s="327" t="s">
        <v>1533</v>
      </c>
      <c r="N782" s="55">
        <v>2.23</v>
      </c>
      <c r="O782" s="55">
        <f t="shared" si="532"/>
        <v>2.23</v>
      </c>
      <c r="P782" s="55">
        <f t="shared" si="532"/>
        <v>2.23</v>
      </c>
      <c r="Q782" s="55">
        <f t="shared" si="532"/>
        <v>2.23</v>
      </c>
      <c r="R782" s="55">
        <v>2.23</v>
      </c>
      <c r="S782" s="55">
        <f t="shared" si="533"/>
        <v>2.23</v>
      </c>
      <c r="T782" s="55">
        <f t="shared" si="533"/>
        <v>2.23</v>
      </c>
      <c r="U782" s="55">
        <f t="shared" si="533"/>
        <v>2.23</v>
      </c>
      <c r="V782" s="55">
        <f t="shared" si="533"/>
        <v>2.23</v>
      </c>
      <c r="W782" s="55">
        <f t="shared" si="538"/>
        <v>2.23</v>
      </c>
      <c r="X782" s="55">
        <f t="shared" si="536"/>
        <v>2.23</v>
      </c>
      <c r="Y782" s="55">
        <f t="shared" si="536"/>
        <v>2.23</v>
      </c>
      <c r="Z782" s="147">
        <v>0.01</v>
      </c>
      <c r="AA782" s="147">
        <f t="shared" si="534"/>
        <v>0.01</v>
      </c>
      <c r="AB782" s="147">
        <f t="shared" si="534"/>
        <v>0.01</v>
      </c>
      <c r="AC782" s="147">
        <f t="shared" si="534"/>
        <v>0.01</v>
      </c>
      <c r="AD782" s="147">
        <f t="shared" si="520"/>
        <v>0.01</v>
      </c>
      <c r="AE782" s="147">
        <f t="shared" si="520"/>
        <v>0.01</v>
      </c>
      <c r="AF782" s="147">
        <f t="shared" si="520"/>
        <v>0.01</v>
      </c>
      <c r="AG782" s="147">
        <f t="shared" si="520"/>
        <v>0.01</v>
      </c>
      <c r="AH782" s="147">
        <f t="shared" si="521"/>
        <v>0.01</v>
      </c>
      <c r="AI782" s="147">
        <f t="shared" si="521"/>
        <v>0.01</v>
      </c>
      <c r="AJ782" s="147">
        <f t="shared" si="521"/>
        <v>0.01</v>
      </c>
      <c r="AK782" s="147">
        <f t="shared" si="537"/>
        <v>0.01</v>
      </c>
      <c r="AL782" s="420">
        <v>0</v>
      </c>
      <c r="AM782" s="431">
        <f t="shared" si="519"/>
        <v>0</v>
      </c>
      <c r="AN782" s="385">
        <v>0</v>
      </c>
      <c r="AO782" s="237">
        <f t="shared" si="518"/>
        <v>0</v>
      </c>
      <c r="AP782" s="96">
        <v>0</v>
      </c>
      <c r="AQ782" s="431">
        <f t="shared" si="522"/>
        <v>0</v>
      </c>
      <c r="AR782" s="420">
        <v>0</v>
      </c>
      <c r="AS782" s="431">
        <f t="shared" si="523"/>
        <v>0</v>
      </c>
      <c r="AT782" s="385">
        <v>0</v>
      </c>
      <c r="AU782" s="431">
        <f t="shared" si="524"/>
        <v>0</v>
      </c>
      <c r="AV782" s="386">
        <v>0</v>
      </c>
      <c r="AW782" s="431">
        <f t="shared" si="525"/>
        <v>0</v>
      </c>
      <c r="AX782" s="386">
        <v>0</v>
      </c>
      <c r="AY782" s="431">
        <f t="shared" si="526"/>
        <v>0</v>
      </c>
      <c r="AZ782" s="386">
        <v>0</v>
      </c>
      <c r="BA782" s="431">
        <f t="shared" si="527"/>
        <v>0</v>
      </c>
      <c r="BB782" s="385">
        <v>0</v>
      </c>
      <c r="BC782" s="431">
        <f t="shared" si="528"/>
        <v>0</v>
      </c>
      <c r="BD782" s="386">
        <v>0</v>
      </c>
      <c r="BE782" s="431">
        <f t="shared" si="529"/>
        <v>0</v>
      </c>
      <c r="BF782" s="386">
        <v>0</v>
      </c>
      <c r="BG782" s="431">
        <f t="shared" si="530"/>
        <v>0</v>
      </c>
      <c r="BH782" s="385">
        <v>0</v>
      </c>
      <c r="BI782" s="445">
        <f t="shared" si="531"/>
        <v>0</v>
      </c>
      <c r="BJ782" s="680" t="s">
        <v>1961</v>
      </c>
      <c r="BK782" s="306"/>
      <c r="BL782" s="599"/>
      <c r="BM782" s="306" t="str">
        <f t="shared" si="535"/>
        <v>672651-001</v>
      </c>
    </row>
    <row r="783" spans="1:69" ht="14.25" customHeight="1">
      <c r="A783" s="493" t="s">
        <v>1623</v>
      </c>
      <c r="B783" s="130" t="s">
        <v>1422</v>
      </c>
      <c r="C783" s="544" t="s">
        <v>87</v>
      </c>
      <c r="D783" s="549" t="s">
        <v>161</v>
      </c>
      <c r="E783" s="550" t="s">
        <v>1910</v>
      </c>
      <c r="F783" s="970"/>
      <c r="G783" s="214">
        <v>2017</v>
      </c>
      <c r="H783" s="176" t="s">
        <v>1960</v>
      </c>
      <c r="I783" s="176" t="s">
        <v>204</v>
      </c>
      <c r="J783" s="330" t="s">
        <v>196</v>
      </c>
      <c r="K783" s="176" t="s">
        <v>218</v>
      </c>
      <c r="L783" s="176" t="s">
        <v>1509</v>
      </c>
      <c r="M783" s="327" t="s">
        <v>1510</v>
      </c>
      <c r="N783" s="55">
        <v>1.97</v>
      </c>
      <c r="O783" s="55">
        <f t="shared" si="532"/>
        <v>1.97</v>
      </c>
      <c r="P783" s="55">
        <f t="shared" si="532"/>
        <v>1.97</v>
      </c>
      <c r="Q783" s="55">
        <f t="shared" si="532"/>
        <v>1.97</v>
      </c>
      <c r="R783" s="55">
        <v>1.97</v>
      </c>
      <c r="S783" s="55">
        <f t="shared" si="533"/>
        <v>1.97</v>
      </c>
      <c r="T783" s="55">
        <f t="shared" si="533"/>
        <v>1.97</v>
      </c>
      <c r="U783" s="55">
        <f t="shared" si="533"/>
        <v>1.97</v>
      </c>
      <c r="V783" s="55">
        <f t="shared" si="533"/>
        <v>1.97</v>
      </c>
      <c r="W783" s="55">
        <f t="shared" si="538"/>
        <v>1.97</v>
      </c>
      <c r="X783" s="55">
        <f t="shared" si="536"/>
        <v>1.97</v>
      </c>
      <c r="Y783" s="55">
        <f t="shared" si="536"/>
        <v>1.97</v>
      </c>
      <c r="Z783" s="147">
        <v>0.01</v>
      </c>
      <c r="AA783" s="147">
        <f t="shared" si="534"/>
        <v>0.01</v>
      </c>
      <c r="AB783" s="147">
        <f t="shared" si="534"/>
        <v>0.01</v>
      </c>
      <c r="AC783" s="147">
        <f t="shared" si="534"/>
        <v>0.01</v>
      </c>
      <c r="AD783" s="147">
        <f t="shared" si="520"/>
        <v>0.01</v>
      </c>
      <c r="AE783" s="147">
        <f t="shared" si="520"/>
        <v>0.01</v>
      </c>
      <c r="AF783" s="147">
        <f t="shared" si="520"/>
        <v>0.01</v>
      </c>
      <c r="AG783" s="147">
        <f t="shared" si="520"/>
        <v>0.01</v>
      </c>
      <c r="AH783" s="147">
        <f t="shared" si="521"/>
        <v>0.01</v>
      </c>
      <c r="AI783" s="147">
        <f t="shared" si="521"/>
        <v>0.01</v>
      </c>
      <c r="AJ783" s="147">
        <f t="shared" si="521"/>
        <v>0.01</v>
      </c>
      <c r="AK783" s="147">
        <f t="shared" si="537"/>
        <v>0.01</v>
      </c>
      <c r="AL783" s="420">
        <v>0</v>
      </c>
      <c r="AM783" s="431">
        <f t="shared" si="519"/>
        <v>0</v>
      </c>
      <c r="AN783" s="385">
        <v>0</v>
      </c>
      <c r="AO783" s="237">
        <f t="shared" si="518"/>
        <v>0</v>
      </c>
      <c r="AP783" s="96">
        <v>0</v>
      </c>
      <c r="AQ783" s="431">
        <f t="shared" si="522"/>
        <v>0</v>
      </c>
      <c r="AR783" s="420">
        <v>0</v>
      </c>
      <c r="AS783" s="431">
        <f t="shared" si="523"/>
        <v>0</v>
      </c>
      <c r="AT783" s="385">
        <v>0</v>
      </c>
      <c r="AU783" s="431">
        <f t="shared" si="524"/>
        <v>0</v>
      </c>
      <c r="AV783" s="386">
        <v>0</v>
      </c>
      <c r="AW783" s="431">
        <f t="shared" si="525"/>
        <v>0</v>
      </c>
      <c r="AX783" s="386">
        <v>0</v>
      </c>
      <c r="AY783" s="431">
        <f t="shared" si="526"/>
        <v>0</v>
      </c>
      <c r="AZ783" s="386">
        <v>0</v>
      </c>
      <c r="BA783" s="431">
        <f t="shared" si="527"/>
        <v>0</v>
      </c>
      <c r="BB783" s="385">
        <v>0</v>
      </c>
      <c r="BC783" s="431">
        <f t="shared" si="528"/>
        <v>0</v>
      </c>
      <c r="BD783" s="386">
        <v>0</v>
      </c>
      <c r="BE783" s="431">
        <f t="shared" si="529"/>
        <v>0</v>
      </c>
      <c r="BF783" s="386">
        <v>0</v>
      </c>
      <c r="BG783" s="431">
        <f t="shared" si="530"/>
        <v>0</v>
      </c>
      <c r="BH783" s="385">
        <v>0</v>
      </c>
      <c r="BI783" s="445">
        <f t="shared" si="531"/>
        <v>0</v>
      </c>
      <c r="BJ783" s="680" t="s">
        <v>1961</v>
      </c>
      <c r="BK783" s="306"/>
      <c r="BL783" s="599"/>
      <c r="BM783" s="306" t="str">
        <f t="shared" si="535"/>
        <v>672651-001</v>
      </c>
    </row>
    <row r="784" spans="1:69" ht="14.25" customHeight="1">
      <c r="A784" s="493" t="s">
        <v>1623</v>
      </c>
      <c r="B784" s="130" t="s">
        <v>1422</v>
      </c>
      <c r="C784" s="544" t="s">
        <v>87</v>
      </c>
      <c r="D784" s="549" t="s">
        <v>161</v>
      </c>
      <c r="E784" s="550" t="s">
        <v>1910</v>
      </c>
      <c r="F784" s="970"/>
      <c r="G784" s="214">
        <v>2017</v>
      </c>
      <c r="H784" s="176" t="s">
        <v>1960</v>
      </c>
      <c r="I784" s="176" t="s">
        <v>204</v>
      </c>
      <c r="J784" s="330" t="s">
        <v>196</v>
      </c>
      <c r="K784" s="176" t="s">
        <v>218</v>
      </c>
      <c r="L784" s="176" t="s">
        <v>1221</v>
      </c>
      <c r="M784" s="327" t="s">
        <v>1459</v>
      </c>
      <c r="N784" s="55">
        <v>2.5099999999999998</v>
      </c>
      <c r="O784" s="55">
        <f t="shared" si="532"/>
        <v>2.5099999999999998</v>
      </c>
      <c r="P784" s="55">
        <f t="shared" si="532"/>
        <v>2.5099999999999998</v>
      </c>
      <c r="Q784" s="55">
        <f t="shared" si="532"/>
        <v>2.5099999999999998</v>
      </c>
      <c r="R784" s="55">
        <v>2.5099999999999998</v>
      </c>
      <c r="S784" s="55">
        <f t="shared" si="533"/>
        <v>2.5099999999999998</v>
      </c>
      <c r="T784" s="55">
        <f t="shared" si="533"/>
        <v>2.5099999999999998</v>
      </c>
      <c r="U784" s="55">
        <f t="shared" si="533"/>
        <v>2.5099999999999998</v>
      </c>
      <c r="V784" s="55">
        <f t="shared" si="533"/>
        <v>2.5099999999999998</v>
      </c>
      <c r="W784" s="55">
        <f t="shared" si="538"/>
        <v>2.5099999999999998</v>
      </c>
      <c r="X784" s="55">
        <f t="shared" si="536"/>
        <v>2.5099999999999998</v>
      </c>
      <c r="Y784" s="55">
        <f t="shared" si="536"/>
        <v>2.5099999999999998</v>
      </c>
      <c r="Z784" s="147">
        <v>0.01</v>
      </c>
      <c r="AA784" s="147">
        <f t="shared" si="534"/>
        <v>0.01</v>
      </c>
      <c r="AB784" s="147">
        <f t="shared" si="534"/>
        <v>0.01</v>
      </c>
      <c r="AC784" s="147">
        <f t="shared" si="534"/>
        <v>0.01</v>
      </c>
      <c r="AD784" s="147">
        <f t="shared" si="520"/>
        <v>0.01</v>
      </c>
      <c r="AE784" s="147">
        <f t="shared" si="520"/>
        <v>0.01</v>
      </c>
      <c r="AF784" s="147">
        <f t="shared" si="520"/>
        <v>0.01</v>
      </c>
      <c r="AG784" s="147">
        <f t="shared" si="520"/>
        <v>0.01</v>
      </c>
      <c r="AH784" s="147">
        <f t="shared" si="521"/>
        <v>0.01</v>
      </c>
      <c r="AI784" s="147">
        <f t="shared" si="521"/>
        <v>0.01</v>
      </c>
      <c r="AJ784" s="147">
        <f t="shared" si="521"/>
        <v>0.01</v>
      </c>
      <c r="AK784" s="147">
        <f t="shared" si="537"/>
        <v>0.01</v>
      </c>
      <c r="AL784" s="420">
        <v>0</v>
      </c>
      <c r="AM784" s="431">
        <f t="shared" si="519"/>
        <v>0</v>
      </c>
      <c r="AN784" s="385">
        <v>0</v>
      </c>
      <c r="AO784" s="237">
        <f t="shared" si="518"/>
        <v>0</v>
      </c>
      <c r="AP784" s="96">
        <v>0</v>
      </c>
      <c r="AQ784" s="431">
        <f t="shared" si="522"/>
        <v>0</v>
      </c>
      <c r="AR784" s="420">
        <v>0</v>
      </c>
      <c r="AS784" s="431">
        <f t="shared" si="523"/>
        <v>0</v>
      </c>
      <c r="AT784" s="385">
        <v>0</v>
      </c>
      <c r="AU784" s="431">
        <f t="shared" si="524"/>
        <v>0</v>
      </c>
      <c r="AV784" s="386">
        <v>0</v>
      </c>
      <c r="AW784" s="431">
        <f t="shared" si="525"/>
        <v>0</v>
      </c>
      <c r="AX784" s="386">
        <v>0</v>
      </c>
      <c r="AY784" s="431">
        <f t="shared" si="526"/>
        <v>0</v>
      </c>
      <c r="AZ784" s="386">
        <v>0</v>
      </c>
      <c r="BA784" s="431">
        <f t="shared" si="527"/>
        <v>0</v>
      </c>
      <c r="BB784" s="385">
        <v>0</v>
      </c>
      <c r="BC784" s="431">
        <f t="shared" si="528"/>
        <v>0</v>
      </c>
      <c r="BD784" s="386">
        <v>0</v>
      </c>
      <c r="BE784" s="431">
        <f t="shared" si="529"/>
        <v>0</v>
      </c>
      <c r="BF784" s="386">
        <v>0</v>
      </c>
      <c r="BG784" s="431">
        <f t="shared" si="530"/>
        <v>0</v>
      </c>
      <c r="BH784" s="385">
        <v>0</v>
      </c>
      <c r="BI784" s="445">
        <f t="shared" si="531"/>
        <v>0</v>
      </c>
      <c r="BJ784" s="680" t="s">
        <v>1961</v>
      </c>
      <c r="BK784" s="306"/>
      <c r="BL784" s="599"/>
      <c r="BM784" s="306" t="str">
        <f t="shared" si="535"/>
        <v>672651-001</v>
      </c>
      <c r="BQ784" s="147"/>
    </row>
    <row r="785" spans="1:65" ht="14.25" customHeight="1">
      <c r="A785" s="498" t="s">
        <v>1623</v>
      </c>
      <c r="B785" s="130" t="s">
        <v>1422</v>
      </c>
      <c r="C785" s="544" t="s">
        <v>87</v>
      </c>
      <c r="D785" s="549" t="s">
        <v>161</v>
      </c>
      <c r="E785" s="550" t="s">
        <v>1910</v>
      </c>
      <c r="F785" s="970"/>
      <c r="G785" s="214">
        <v>2017</v>
      </c>
      <c r="H785" s="176" t="s">
        <v>1960</v>
      </c>
      <c r="I785" s="176" t="s">
        <v>204</v>
      </c>
      <c r="J785" s="330" t="s">
        <v>196</v>
      </c>
      <c r="K785" s="176" t="s">
        <v>218</v>
      </c>
      <c r="L785" s="176" t="s">
        <v>1534</v>
      </c>
      <c r="M785" s="327" t="s">
        <v>1535</v>
      </c>
      <c r="N785" s="55">
        <v>1.83</v>
      </c>
      <c r="O785" s="55">
        <f t="shared" si="532"/>
        <v>1.83</v>
      </c>
      <c r="P785" s="55">
        <f t="shared" si="532"/>
        <v>1.83</v>
      </c>
      <c r="Q785" s="55">
        <f t="shared" si="532"/>
        <v>1.83</v>
      </c>
      <c r="R785" s="55">
        <v>1.83</v>
      </c>
      <c r="S785" s="55">
        <f t="shared" si="533"/>
        <v>1.83</v>
      </c>
      <c r="T785" s="55">
        <f t="shared" si="533"/>
        <v>1.83</v>
      </c>
      <c r="U785" s="55">
        <f t="shared" si="533"/>
        <v>1.83</v>
      </c>
      <c r="V785" s="55">
        <f t="shared" si="533"/>
        <v>1.83</v>
      </c>
      <c r="W785" s="55">
        <f t="shared" si="538"/>
        <v>1.83</v>
      </c>
      <c r="X785" s="55">
        <f t="shared" si="536"/>
        <v>1.83</v>
      </c>
      <c r="Y785" s="55">
        <f t="shared" si="536"/>
        <v>1.83</v>
      </c>
      <c r="Z785" s="147">
        <v>0.01</v>
      </c>
      <c r="AA785" s="147">
        <f t="shared" si="534"/>
        <v>0.01</v>
      </c>
      <c r="AB785" s="147">
        <f t="shared" si="534"/>
        <v>0.01</v>
      </c>
      <c r="AC785" s="147">
        <f t="shared" si="534"/>
        <v>0.01</v>
      </c>
      <c r="AD785" s="147">
        <f t="shared" si="520"/>
        <v>0.01</v>
      </c>
      <c r="AE785" s="147">
        <f t="shared" si="520"/>
        <v>0.01</v>
      </c>
      <c r="AF785" s="147">
        <f t="shared" si="520"/>
        <v>0.01</v>
      </c>
      <c r="AG785" s="147">
        <f t="shared" si="520"/>
        <v>0.01</v>
      </c>
      <c r="AH785" s="147">
        <f t="shared" si="521"/>
        <v>0.01</v>
      </c>
      <c r="AI785" s="147">
        <f t="shared" si="521"/>
        <v>0.01</v>
      </c>
      <c r="AJ785" s="147">
        <f t="shared" si="521"/>
        <v>0.01</v>
      </c>
      <c r="AK785" s="147">
        <f t="shared" si="537"/>
        <v>0.01</v>
      </c>
      <c r="AL785" s="420">
        <v>0</v>
      </c>
      <c r="AM785" s="431">
        <f t="shared" si="519"/>
        <v>0</v>
      </c>
      <c r="AN785" s="385">
        <v>0</v>
      </c>
      <c r="AO785" s="237">
        <f t="shared" si="518"/>
        <v>0</v>
      </c>
      <c r="AP785" s="96">
        <v>0</v>
      </c>
      <c r="AQ785" s="431">
        <f t="shared" si="522"/>
        <v>0</v>
      </c>
      <c r="AR785" s="420">
        <v>0</v>
      </c>
      <c r="AS785" s="431">
        <f t="shared" si="523"/>
        <v>0</v>
      </c>
      <c r="AT785" s="385">
        <v>0</v>
      </c>
      <c r="AU785" s="431">
        <f t="shared" si="524"/>
        <v>0</v>
      </c>
      <c r="AV785" s="386">
        <v>0</v>
      </c>
      <c r="AW785" s="431">
        <f t="shared" si="525"/>
        <v>0</v>
      </c>
      <c r="AX785" s="386">
        <v>0</v>
      </c>
      <c r="AY785" s="431">
        <f t="shared" si="526"/>
        <v>0</v>
      </c>
      <c r="AZ785" s="386">
        <v>0</v>
      </c>
      <c r="BA785" s="431">
        <f t="shared" si="527"/>
        <v>0</v>
      </c>
      <c r="BB785" s="385">
        <v>0</v>
      </c>
      <c r="BC785" s="431">
        <f t="shared" si="528"/>
        <v>0</v>
      </c>
      <c r="BD785" s="386">
        <v>0</v>
      </c>
      <c r="BE785" s="431">
        <f t="shared" si="529"/>
        <v>0</v>
      </c>
      <c r="BF785" s="386">
        <v>0</v>
      </c>
      <c r="BG785" s="431">
        <f t="shared" si="530"/>
        <v>0</v>
      </c>
      <c r="BH785" s="385">
        <v>0</v>
      </c>
      <c r="BI785" s="445">
        <f t="shared" si="531"/>
        <v>0</v>
      </c>
      <c r="BJ785" s="680" t="s">
        <v>1961</v>
      </c>
      <c r="BK785" s="306"/>
      <c r="BL785" s="599"/>
      <c r="BM785" s="306" t="str">
        <f t="shared" si="535"/>
        <v>672651-001</v>
      </c>
    </row>
    <row r="786" spans="1:65" ht="14.25" customHeight="1">
      <c r="A786" s="493" t="s">
        <v>1623</v>
      </c>
      <c r="B786" s="130" t="s">
        <v>1422</v>
      </c>
      <c r="C786" s="544" t="s">
        <v>87</v>
      </c>
      <c r="D786" s="549" t="s">
        <v>161</v>
      </c>
      <c r="E786" s="550" t="s">
        <v>1910</v>
      </c>
      <c r="F786" s="970"/>
      <c r="G786" s="214">
        <v>2017</v>
      </c>
      <c r="H786" s="176" t="s">
        <v>1960</v>
      </c>
      <c r="I786" s="176" t="s">
        <v>204</v>
      </c>
      <c r="J786" s="330" t="s">
        <v>196</v>
      </c>
      <c r="K786" s="176" t="s">
        <v>218</v>
      </c>
      <c r="L786" s="176" t="s">
        <v>1202</v>
      </c>
      <c r="M786" s="327" t="s">
        <v>1463</v>
      </c>
      <c r="N786" s="55">
        <v>1.83</v>
      </c>
      <c r="O786" s="55">
        <f t="shared" si="532"/>
        <v>1.83</v>
      </c>
      <c r="P786" s="55">
        <f t="shared" si="532"/>
        <v>1.83</v>
      </c>
      <c r="Q786" s="55">
        <f t="shared" si="532"/>
        <v>1.83</v>
      </c>
      <c r="R786" s="55">
        <v>1.83</v>
      </c>
      <c r="S786" s="55">
        <f t="shared" si="533"/>
        <v>1.83</v>
      </c>
      <c r="T786" s="55">
        <f t="shared" si="533"/>
        <v>1.83</v>
      </c>
      <c r="U786" s="55">
        <f t="shared" si="533"/>
        <v>1.83</v>
      </c>
      <c r="V786" s="55">
        <f t="shared" si="533"/>
        <v>1.83</v>
      </c>
      <c r="W786" s="55">
        <f t="shared" si="538"/>
        <v>1.83</v>
      </c>
      <c r="X786" s="55">
        <f t="shared" si="536"/>
        <v>1.83</v>
      </c>
      <c r="Y786" s="55">
        <f t="shared" si="536"/>
        <v>1.83</v>
      </c>
      <c r="Z786" s="147">
        <v>0.01</v>
      </c>
      <c r="AA786" s="147">
        <f t="shared" si="534"/>
        <v>0.01</v>
      </c>
      <c r="AB786" s="147">
        <f t="shared" si="534"/>
        <v>0.01</v>
      </c>
      <c r="AC786" s="147">
        <f t="shared" si="534"/>
        <v>0.01</v>
      </c>
      <c r="AD786" s="147">
        <f t="shared" si="520"/>
        <v>0.01</v>
      </c>
      <c r="AE786" s="147">
        <f t="shared" si="520"/>
        <v>0.01</v>
      </c>
      <c r="AF786" s="147">
        <f t="shared" si="520"/>
        <v>0.01</v>
      </c>
      <c r="AG786" s="147">
        <f t="shared" si="520"/>
        <v>0.01</v>
      </c>
      <c r="AH786" s="147">
        <f t="shared" si="521"/>
        <v>0.01</v>
      </c>
      <c r="AI786" s="147">
        <f t="shared" si="521"/>
        <v>0.01</v>
      </c>
      <c r="AJ786" s="147">
        <f t="shared" si="521"/>
        <v>0.01</v>
      </c>
      <c r="AK786" s="147">
        <f t="shared" si="537"/>
        <v>0.01</v>
      </c>
      <c r="AL786" s="420">
        <v>0</v>
      </c>
      <c r="AM786" s="431">
        <f t="shared" si="519"/>
        <v>0</v>
      </c>
      <c r="AN786" s="385">
        <v>0</v>
      </c>
      <c r="AO786" s="237">
        <f t="shared" ref="AO786:AO852" si="539">AN786*AA786</f>
        <v>0</v>
      </c>
      <c r="AP786" s="96">
        <v>0</v>
      </c>
      <c r="AQ786" s="431">
        <f t="shared" si="522"/>
        <v>0</v>
      </c>
      <c r="AR786" s="420">
        <v>0</v>
      </c>
      <c r="AS786" s="431">
        <f t="shared" si="523"/>
        <v>0</v>
      </c>
      <c r="AT786" s="385">
        <v>0</v>
      </c>
      <c r="AU786" s="431">
        <f t="shared" si="524"/>
        <v>0</v>
      </c>
      <c r="AV786" s="386">
        <v>0</v>
      </c>
      <c r="AW786" s="431">
        <f t="shared" si="525"/>
        <v>0</v>
      </c>
      <c r="AX786" s="386">
        <v>0</v>
      </c>
      <c r="AY786" s="431">
        <f t="shared" si="526"/>
        <v>0</v>
      </c>
      <c r="AZ786" s="386">
        <v>0</v>
      </c>
      <c r="BA786" s="431">
        <f t="shared" si="527"/>
        <v>0</v>
      </c>
      <c r="BB786" s="385">
        <v>0</v>
      </c>
      <c r="BC786" s="431">
        <f t="shared" si="528"/>
        <v>0</v>
      </c>
      <c r="BD786" s="386">
        <v>0</v>
      </c>
      <c r="BE786" s="431">
        <f t="shared" si="529"/>
        <v>0</v>
      </c>
      <c r="BF786" s="386">
        <v>0</v>
      </c>
      <c r="BG786" s="431">
        <f t="shared" si="530"/>
        <v>0</v>
      </c>
      <c r="BH786" s="385">
        <v>0</v>
      </c>
      <c r="BI786" s="445">
        <f t="shared" si="531"/>
        <v>0</v>
      </c>
      <c r="BJ786" s="680" t="s">
        <v>1961</v>
      </c>
      <c r="BK786" s="306"/>
      <c r="BL786" s="599"/>
      <c r="BM786" s="306" t="str">
        <f t="shared" si="535"/>
        <v>672651-001</v>
      </c>
    </row>
    <row r="787" spans="1:65" ht="14.25" customHeight="1">
      <c r="A787" s="498" t="s">
        <v>1623</v>
      </c>
      <c r="B787" s="130" t="s">
        <v>1422</v>
      </c>
      <c r="C787" s="544" t="s">
        <v>87</v>
      </c>
      <c r="D787" s="549" t="s">
        <v>161</v>
      </c>
      <c r="E787" s="550" t="s">
        <v>1910</v>
      </c>
      <c r="F787" s="970"/>
      <c r="G787" s="214">
        <v>2017</v>
      </c>
      <c r="H787" s="176" t="s">
        <v>1960</v>
      </c>
      <c r="I787" s="176" t="s">
        <v>204</v>
      </c>
      <c r="J787" s="330" t="s">
        <v>196</v>
      </c>
      <c r="K787" s="176" t="s">
        <v>218</v>
      </c>
      <c r="L787" s="176" t="s">
        <v>1466</v>
      </c>
      <c r="M787" s="327" t="s">
        <v>1467</v>
      </c>
      <c r="N787" s="55">
        <v>2.1800000000000002</v>
      </c>
      <c r="O787" s="55">
        <f t="shared" si="532"/>
        <v>2.1800000000000002</v>
      </c>
      <c r="P787" s="55">
        <f t="shared" si="532"/>
        <v>2.1800000000000002</v>
      </c>
      <c r="Q787" s="55">
        <f t="shared" si="532"/>
        <v>2.1800000000000002</v>
      </c>
      <c r="R787" s="55">
        <v>2.1800000000000002</v>
      </c>
      <c r="S787" s="55">
        <f t="shared" si="533"/>
        <v>2.1800000000000002</v>
      </c>
      <c r="T787" s="55">
        <f t="shared" si="533"/>
        <v>2.1800000000000002</v>
      </c>
      <c r="U787" s="55">
        <f t="shared" si="533"/>
        <v>2.1800000000000002</v>
      </c>
      <c r="V787" s="55">
        <f t="shared" si="533"/>
        <v>2.1800000000000002</v>
      </c>
      <c r="W787" s="55">
        <f t="shared" si="538"/>
        <v>2.1800000000000002</v>
      </c>
      <c r="X787" s="55">
        <f t="shared" si="536"/>
        <v>2.1800000000000002</v>
      </c>
      <c r="Y787" s="55">
        <f t="shared" si="536"/>
        <v>2.1800000000000002</v>
      </c>
      <c r="Z787" s="147">
        <v>0.01</v>
      </c>
      <c r="AA787" s="147">
        <f t="shared" si="534"/>
        <v>0.01</v>
      </c>
      <c r="AB787" s="147">
        <f t="shared" si="534"/>
        <v>0.01</v>
      </c>
      <c r="AC787" s="147">
        <f t="shared" si="534"/>
        <v>0.01</v>
      </c>
      <c r="AD787" s="147">
        <f t="shared" si="520"/>
        <v>0.01</v>
      </c>
      <c r="AE787" s="147">
        <f t="shared" si="520"/>
        <v>0.01</v>
      </c>
      <c r="AF787" s="147">
        <f t="shared" si="520"/>
        <v>0.01</v>
      </c>
      <c r="AG787" s="147">
        <f t="shared" si="520"/>
        <v>0.01</v>
      </c>
      <c r="AH787" s="147">
        <f t="shared" si="521"/>
        <v>0.01</v>
      </c>
      <c r="AI787" s="147">
        <f t="shared" si="521"/>
        <v>0.01</v>
      </c>
      <c r="AJ787" s="147">
        <f t="shared" si="521"/>
        <v>0.01</v>
      </c>
      <c r="AK787" s="147">
        <f t="shared" si="537"/>
        <v>0.01</v>
      </c>
      <c r="AL787" s="420">
        <v>0</v>
      </c>
      <c r="AM787" s="431">
        <f t="shared" si="519"/>
        <v>0</v>
      </c>
      <c r="AN787" s="385">
        <v>0</v>
      </c>
      <c r="AO787" s="237">
        <f t="shared" si="539"/>
        <v>0</v>
      </c>
      <c r="AP787" s="96">
        <v>0</v>
      </c>
      <c r="AQ787" s="431">
        <f t="shared" si="522"/>
        <v>0</v>
      </c>
      <c r="AR787" s="420">
        <v>0</v>
      </c>
      <c r="AS787" s="431">
        <f t="shared" si="523"/>
        <v>0</v>
      </c>
      <c r="AT787" s="385">
        <v>0</v>
      </c>
      <c r="AU787" s="431">
        <f t="shared" si="524"/>
        <v>0</v>
      </c>
      <c r="AV787" s="386">
        <v>0</v>
      </c>
      <c r="AW787" s="431">
        <f t="shared" si="525"/>
        <v>0</v>
      </c>
      <c r="AX787" s="386">
        <v>0</v>
      </c>
      <c r="AY787" s="431">
        <f t="shared" si="526"/>
        <v>0</v>
      </c>
      <c r="AZ787" s="386">
        <v>0</v>
      </c>
      <c r="BA787" s="431">
        <f t="shared" si="527"/>
        <v>0</v>
      </c>
      <c r="BB787" s="385">
        <v>0</v>
      </c>
      <c r="BC787" s="431">
        <f t="shared" si="528"/>
        <v>0</v>
      </c>
      <c r="BD787" s="386">
        <v>0</v>
      </c>
      <c r="BE787" s="431">
        <f t="shared" si="529"/>
        <v>0</v>
      </c>
      <c r="BF787" s="386">
        <v>0</v>
      </c>
      <c r="BG787" s="431">
        <f t="shared" si="530"/>
        <v>0</v>
      </c>
      <c r="BH787" s="385">
        <v>0</v>
      </c>
      <c r="BI787" s="445">
        <f t="shared" si="531"/>
        <v>0</v>
      </c>
      <c r="BJ787" s="680" t="s">
        <v>1961</v>
      </c>
      <c r="BK787" s="306"/>
      <c r="BL787" s="599"/>
      <c r="BM787" s="306" t="str">
        <f t="shared" si="535"/>
        <v>672651-001</v>
      </c>
    </row>
    <row r="788" spans="1:65" ht="14.25" customHeight="1">
      <c r="A788" s="493" t="s">
        <v>1623</v>
      </c>
      <c r="B788" s="130" t="s">
        <v>1422</v>
      </c>
      <c r="C788" s="544" t="s">
        <v>87</v>
      </c>
      <c r="D788" s="549" t="s">
        <v>161</v>
      </c>
      <c r="E788" s="550" t="s">
        <v>1910</v>
      </c>
      <c r="F788" s="970"/>
      <c r="G788" s="214">
        <v>2017</v>
      </c>
      <c r="H788" s="176" t="s">
        <v>1960</v>
      </c>
      <c r="I788" s="176" t="s">
        <v>204</v>
      </c>
      <c r="J788" s="330" t="s">
        <v>196</v>
      </c>
      <c r="K788" s="176" t="s">
        <v>218</v>
      </c>
      <c r="L788" s="176" t="s">
        <v>1531</v>
      </c>
      <c r="M788" s="327" t="s">
        <v>1532</v>
      </c>
      <c r="N788" s="55">
        <v>1.83</v>
      </c>
      <c r="O788" s="55">
        <f t="shared" si="532"/>
        <v>1.83</v>
      </c>
      <c r="P788" s="55">
        <f t="shared" si="532"/>
        <v>1.83</v>
      </c>
      <c r="Q788" s="55">
        <f t="shared" si="532"/>
        <v>1.83</v>
      </c>
      <c r="R788" s="55">
        <v>1.83</v>
      </c>
      <c r="S788" s="55">
        <f t="shared" si="533"/>
        <v>1.83</v>
      </c>
      <c r="T788" s="55">
        <f t="shared" si="533"/>
        <v>1.83</v>
      </c>
      <c r="U788" s="55">
        <f t="shared" si="533"/>
        <v>1.83</v>
      </c>
      <c r="V788" s="55">
        <f t="shared" si="533"/>
        <v>1.83</v>
      </c>
      <c r="W788" s="55">
        <f t="shared" si="538"/>
        <v>1.83</v>
      </c>
      <c r="X788" s="55">
        <f t="shared" si="536"/>
        <v>1.83</v>
      </c>
      <c r="Y788" s="55">
        <f t="shared" si="536"/>
        <v>1.83</v>
      </c>
      <c r="Z788" s="147">
        <v>0.01</v>
      </c>
      <c r="AA788" s="147">
        <f t="shared" si="534"/>
        <v>0.01</v>
      </c>
      <c r="AB788" s="147">
        <f t="shared" si="534"/>
        <v>0.01</v>
      </c>
      <c r="AC788" s="147">
        <f t="shared" si="534"/>
        <v>0.01</v>
      </c>
      <c r="AD788" s="147">
        <f t="shared" si="520"/>
        <v>0.01</v>
      </c>
      <c r="AE788" s="147">
        <f t="shared" si="520"/>
        <v>0.01</v>
      </c>
      <c r="AF788" s="147">
        <f t="shared" si="520"/>
        <v>0.01</v>
      </c>
      <c r="AG788" s="147">
        <f t="shared" si="520"/>
        <v>0.01</v>
      </c>
      <c r="AH788" s="147">
        <f t="shared" si="521"/>
        <v>0.01</v>
      </c>
      <c r="AI788" s="147">
        <f t="shared" si="521"/>
        <v>0.01</v>
      </c>
      <c r="AJ788" s="147">
        <f t="shared" si="521"/>
        <v>0.01</v>
      </c>
      <c r="AK788" s="147">
        <f t="shared" si="537"/>
        <v>0.01</v>
      </c>
      <c r="AL788" s="420">
        <v>0</v>
      </c>
      <c r="AM788" s="431">
        <f t="shared" si="519"/>
        <v>0</v>
      </c>
      <c r="AN788" s="385">
        <v>0</v>
      </c>
      <c r="AO788" s="237">
        <f t="shared" si="539"/>
        <v>0</v>
      </c>
      <c r="AP788" s="96">
        <v>0</v>
      </c>
      <c r="AQ788" s="431">
        <f t="shared" si="522"/>
        <v>0</v>
      </c>
      <c r="AR788" s="420">
        <v>0</v>
      </c>
      <c r="AS788" s="431">
        <f t="shared" si="523"/>
        <v>0</v>
      </c>
      <c r="AT788" s="385">
        <v>0</v>
      </c>
      <c r="AU788" s="431">
        <f t="shared" si="524"/>
        <v>0</v>
      </c>
      <c r="AV788" s="386">
        <v>0</v>
      </c>
      <c r="AW788" s="431">
        <f t="shared" si="525"/>
        <v>0</v>
      </c>
      <c r="AX788" s="386">
        <v>0</v>
      </c>
      <c r="AY788" s="431">
        <f t="shared" si="526"/>
        <v>0</v>
      </c>
      <c r="AZ788" s="386">
        <v>0</v>
      </c>
      <c r="BA788" s="431">
        <f t="shared" si="527"/>
        <v>0</v>
      </c>
      <c r="BB788" s="385">
        <v>0</v>
      </c>
      <c r="BC788" s="431">
        <f t="shared" si="528"/>
        <v>0</v>
      </c>
      <c r="BD788" s="386">
        <v>0</v>
      </c>
      <c r="BE788" s="431">
        <f t="shared" si="529"/>
        <v>0</v>
      </c>
      <c r="BF788" s="386">
        <v>0</v>
      </c>
      <c r="BG788" s="431">
        <f t="shared" si="530"/>
        <v>0</v>
      </c>
      <c r="BH788" s="385">
        <v>0</v>
      </c>
      <c r="BI788" s="445">
        <f t="shared" si="531"/>
        <v>0</v>
      </c>
      <c r="BJ788" s="680" t="s">
        <v>1961</v>
      </c>
      <c r="BK788" s="306"/>
      <c r="BL788" s="599"/>
      <c r="BM788" s="306" t="str">
        <f t="shared" si="535"/>
        <v>672651-001</v>
      </c>
    </row>
    <row r="789" spans="1:65" ht="14.25" customHeight="1">
      <c r="A789" s="498" t="s">
        <v>1623</v>
      </c>
      <c r="B789" s="130" t="s">
        <v>1422</v>
      </c>
      <c r="C789" s="544" t="s">
        <v>87</v>
      </c>
      <c r="D789" s="549" t="s">
        <v>161</v>
      </c>
      <c r="E789" s="550" t="s">
        <v>1910</v>
      </c>
      <c r="F789" s="970"/>
      <c r="G789" s="214">
        <v>2017</v>
      </c>
      <c r="H789" s="176" t="s">
        <v>1960</v>
      </c>
      <c r="I789" s="176" t="s">
        <v>204</v>
      </c>
      <c r="J789" s="330" t="s">
        <v>196</v>
      </c>
      <c r="K789" s="176" t="s">
        <v>218</v>
      </c>
      <c r="L789" s="176" t="s">
        <v>167</v>
      </c>
      <c r="M789" s="711" t="s">
        <v>1468</v>
      </c>
      <c r="N789" s="55">
        <v>1.83</v>
      </c>
      <c r="O789" s="55">
        <f t="shared" si="532"/>
        <v>1.83</v>
      </c>
      <c r="P789" s="55">
        <f t="shared" si="532"/>
        <v>1.83</v>
      </c>
      <c r="Q789" s="55">
        <f t="shared" si="532"/>
        <v>1.83</v>
      </c>
      <c r="R789" s="55">
        <v>1.83</v>
      </c>
      <c r="S789" s="55">
        <f t="shared" si="533"/>
        <v>1.83</v>
      </c>
      <c r="T789" s="55">
        <f t="shared" si="533"/>
        <v>1.83</v>
      </c>
      <c r="U789" s="55">
        <f t="shared" si="533"/>
        <v>1.83</v>
      </c>
      <c r="V789" s="55">
        <f t="shared" si="533"/>
        <v>1.83</v>
      </c>
      <c r="W789" s="55">
        <f t="shared" si="538"/>
        <v>1.83</v>
      </c>
      <c r="X789" s="55">
        <f t="shared" si="536"/>
        <v>1.83</v>
      </c>
      <c r="Y789" s="55">
        <f t="shared" si="536"/>
        <v>1.83</v>
      </c>
      <c r="Z789" s="147">
        <v>0.01</v>
      </c>
      <c r="AA789" s="147">
        <f t="shared" si="534"/>
        <v>0.01</v>
      </c>
      <c r="AB789" s="147">
        <f t="shared" si="534"/>
        <v>0.01</v>
      </c>
      <c r="AC789" s="147">
        <f t="shared" si="534"/>
        <v>0.01</v>
      </c>
      <c r="AD789" s="147">
        <f t="shared" si="520"/>
        <v>0.01</v>
      </c>
      <c r="AE789" s="147">
        <f t="shared" si="520"/>
        <v>0.01</v>
      </c>
      <c r="AF789" s="147">
        <f t="shared" si="520"/>
        <v>0.01</v>
      </c>
      <c r="AG789" s="147">
        <f t="shared" si="520"/>
        <v>0.01</v>
      </c>
      <c r="AH789" s="147">
        <f t="shared" si="521"/>
        <v>0.01</v>
      </c>
      <c r="AI789" s="147">
        <f t="shared" si="521"/>
        <v>0.01</v>
      </c>
      <c r="AJ789" s="147">
        <f t="shared" si="521"/>
        <v>0.01</v>
      </c>
      <c r="AK789" s="147">
        <f t="shared" si="537"/>
        <v>0.01</v>
      </c>
      <c r="AL789" s="420">
        <v>700</v>
      </c>
      <c r="AM789" s="431">
        <f t="shared" si="519"/>
        <v>7</v>
      </c>
      <c r="AN789" s="385">
        <v>0</v>
      </c>
      <c r="AO789" s="237">
        <f t="shared" si="539"/>
        <v>0</v>
      </c>
      <c r="AP789" s="96">
        <v>0</v>
      </c>
      <c r="AQ789" s="431">
        <f t="shared" si="522"/>
        <v>0</v>
      </c>
      <c r="AR789" s="420">
        <v>0</v>
      </c>
      <c r="AS789" s="431">
        <f t="shared" si="523"/>
        <v>0</v>
      </c>
      <c r="AT789" s="385">
        <v>0</v>
      </c>
      <c r="AU789" s="431">
        <f t="shared" si="524"/>
        <v>0</v>
      </c>
      <c r="AV789" s="386">
        <v>0</v>
      </c>
      <c r="AW789" s="431">
        <f t="shared" si="525"/>
        <v>0</v>
      </c>
      <c r="AX789" s="386">
        <v>0</v>
      </c>
      <c r="AY789" s="431">
        <f t="shared" si="526"/>
        <v>0</v>
      </c>
      <c r="AZ789" s="386">
        <v>0</v>
      </c>
      <c r="BA789" s="431">
        <f t="shared" si="527"/>
        <v>0</v>
      </c>
      <c r="BB789" s="385">
        <v>0</v>
      </c>
      <c r="BC789" s="431">
        <f t="shared" si="528"/>
        <v>0</v>
      </c>
      <c r="BD789" s="386">
        <v>0</v>
      </c>
      <c r="BE789" s="431">
        <f t="shared" si="529"/>
        <v>0</v>
      </c>
      <c r="BF789" s="386">
        <v>0</v>
      </c>
      <c r="BG789" s="431">
        <f t="shared" si="530"/>
        <v>0</v>
      </c>
      <c r="BH789" s="385">
        <v>0</v>
      </c>
      <c r="BI789" s="445">
        <f t="shared" si="531"/>
        <v>0</v>
      </c>
      <c r="BJ789" s="680" t="s">
        <v>1961</v>
      </c>
      <c r="BK789" s="306"/>
      <c r="BL789" s="599"/>
      <c r="BM789" s="306" t="str">
        <f t="shared" si="535"/>
        <v>672651-001</v>
      </c>
    </row>
    <row r="790" spans="1:65" ht="14.25" customHeight="1">
      <c r="A790" s="493" t="s">
        <v>1623</v>
      </c>
      <c r="B790" s="130" t="s">
        <v>1422</v>
      </c>
      <c r="C790" s="544" t="s">
        <v>87</v>
      </c>
      <c r="D790" s="549" t="s">
        <v>161</v>
      </c>
      <c r="E790" s="550" t="s">
        <v>1910</v>
      </c>
      <c r="F790" s="970"/>
      <c r="G790" s="214">
        <v>2017</v>
      </c>
      <c r="H790" s="176" t="s">
        <v>1960</v>
      </c>
      <c r="I790" s="176" t="s">
        <v>204</v>
      </c>
      <c r="J790" s="330" t="s">
        <v>196</v>
      </c>
      <c r="K790" s="176" t="s">
        <v>218</v>
      </c>
      <c r="L790" s="176" t="s">
        <v>167</v>
      </c>
      <c r="M790" s="327" t="s">
        <v>1469</v>
      </c>
      <c r="N790" s="55">
        <v>1.91</v>
      </c>
      <c r="O790" s="55">
        <f t="shared" si="532"/>
        <v>1.91</v>
      </c>
      <c r="P790" s="55">
        <f t="shared" si="532"/>
        <v>1.91</v>
      </c>
      <c r="Q790" s="55">
        <f t="shared" si="532"/>
        <v>1.91</v>
      </c>
      <c r="R790" s="55">
        <v>1.91</v>
      </c>
      <c r="S790" s="55">
        <f t="shared" si="533"/>
        <v>1.91</v>
      </c>
      <c r="T790" s="55">
        <f t="shared" si="533"/>
        <v>1.91</v>
      </c>
      <c r="U790" s="55">
        <f t="shared" si="533"/>
        <v>1.91</v>
      </c>
      <c r="V790" s="55">
        <f t="shared" si="533"/>
        <v>1.91</v>
      </c>
      <c r="W790" s="55">
        <f t="shared" si="538"/>
        <v>1.91</v>
      </c>
      <c r="X790" s="55">
        <f t="shared" si="536"/>
        <v>1.91</v>
      </c>
      <c r="Y790" s="55">
        <f t="shared" si="536"/>
        <v>1.91</v>
      </c>
      <c r="Z790" s="147">
        <v>0.01</v>
      </c>
      <c r="AA790" s="147">
        <f t="shared" si="534"/>
        <v>0.01</v>
      </c>
      <c r="AB790" s="147">
        <f t="shared" si="534"/>
        <v>0.01</v>
      </c>
      <c r="AC790" s="147">
        <f t="shared" si="534"/>
        <v>0.01</v>
      </c>
      <c r="AD790" s="147">
        <f t="shared" si="520"/>
        <v>0.01</v>
      </c>
      <c r="AE790" s="147">
        <f t="shared" si="520"/>
        <v>0.01</v>
      </c>
      <c r="AF790" s="147">
        <f t="shared" si="520"/>
        <v>0.01</v>
      </c>
      <c r="AG790" s="147">
        <f t="shared" si="520"/>
        <v>0.01</v>
      </c>
      <c r="AH790" s="147">
        <f t="shared" si="521"/>
        <v>0.01</v>
      </c>
      <c r="AI790" s="147">
        <f t="shared" si="521"/>
        <v>0.01</v>
      </c>
      <c r="AJ790" s="147">
        <f t="shared" si="521"/>
        <v>0.01</v>
      </c>
      <c r="AK790" s="147">
        <f t="shared" si="537"/>
        <v>0.01</v>
      </c>
      <c r="AL790" s="420">
        <v>200</v>
      </c>
      <c r="AM790" s="431">
        <f t="shared" si="519"/>
        <v>2</v>
      </c>
      <c r="AN790" s="385">
        <v>300</v>
      </c>
      <c r="AO790" s="237">
        <f t="shared" si="539"/>
        <v>3</v>
      </c>
      <c r="AP790" s="96">
        <v>0</v>
      </c>
      <c r="AQ790" s="431">
        <f t="shared" si="522"/>
        <v>0</v>
      </c>
      <c r="AR790" s="420">
        <v>0</v>
      </c>
      <c r="AS790" s="431">
        <f t="shared" si="523"/>
        <v>0</v>
      </c>
      <c r="AT790" s="385">
        <v>0</v>
      </c>
      <c r="AU790" s="431">
        <f t="shared" si="524"/>
        <v>0</v>
      </c>
      <c r="AV790" s="386">
        <v>0</v>
      </c>
      <c r="AW790" s="431">
        <f t="shared" si="525"/>
        <v>0</v>
      </c>
      <c r="AX790" s="386">
        <v>0</v>
      </c>
      <c r="AY790" s="431">
        <f t="shared" si="526"/>
        <v>0</v>
      </c>
      <c r="AZ790" s="386">
        <v>0</v>
      </c>
      <c r="BA790" s="431">
        <f t="shared" si="527"/>
        <v>0</v>
      </c>
      <c r="BB790" s="385">
        <v>0</v>
      </c>
      <c r="BC790" s="431">
        <f t="shared" si="528"/>
        <v>0</v>
      </c>
      <c r="BD790" s="386">
        <v>0</v>
      </c>
      <c r="BE790" s="431">
        <f t="shared" si="529"/>
        <v>0</v>
      </c>
      <c r="BF790" s="386">
        <v>0</v>
      </c>
      <c r="BG790" s="431">
        <f t="shared" si="530"/>
        <v>0</v>
      </c>
      <c r="BH790" s="385">
        <v>0</v>
      </c>
      <c r="BI790" s="445">
        <f t="shared" si="531"/>
        <v>0</v>
      </c>
      <c r="BJ790" s="680" t="s">
        <v>1961</v>
      </c>
      <c r="BK790" s="306"/>
      <c r="BL790" s="599"/>
      <c r="BM790" s="306" t="str">
        <f t="shared" si="535"/>
        <v>672651-001</v>
      </c>
    </row>
    <row r="791" spans="1:65" ht="14.25" customHeight="1">
      <c r="A791" s="498" t="s">
        <v>1623</v>
      </c>
      <c r="B791" s="130" t="s">
        <v>1422</v>
      </c>
      <c r="C791" s="544" t="s">
        <v>87</v>
      </c>
      <c r="D791" s="549" t="s">
        <v>161</v>
      </c>
      <c r="E791" s="550" t="s">
        <v>1910</v>
      </c>
      <c r="F791" s="970"/>
      <c r="G791" s="214">
        <v>2017</v>
      </c>
      <c r="H791" s="176" t="s">
        <v>1960</v>
      </c>
      <c r="I791" s="176" t="s">
        <v>204</v>
      </c>
      <c r="J791" s="330" t="s">
        <v>196</v>
      </c>
      <c r="K791" s="176" t="s">
        <v>218</v>
      </c>
      <c r="L791" s="176" t="s">
        <v>167</v>
      </c>
      <c r="M791" s="327" t="s">
        <v>1474</v>
      </c>
      <c r="N791" s="55">
        <v>1.98</v>
      </c>
      <c r="O791" s="55">
        <f t="shared" si="532"/>
        <v>1.98</v>
      </c>
      <c r="P791" s="55">
        <f t="shared" si="532"/>
        <v>1.98</v>
      </c>
      <c r="Q791" s="55">
        <f t="shared" si="532"/>
        <v>1.98</v>
      </c>
      <c r="R791" s="55">
        <v>1.98</v>
      </c>
      <c r="S791" s="55">
        <f t="shared" si="533"/>
        <v>1.98</v>
      </c>
      <c r="T791" s="55">
        <f t="shared" si="533"/>
        <v>1.98</v>
      </c>
      <c r="U791" s="55">
        <f t="shared" si="533"/>
        <v>1.98</v>
      </c>
      <c r="V791" s="55">
        <f t="shared" si="533"/>
        <v>1.98</v>
      </c>
      <c r="W791" s="55">
        <f t="shared" si="538"/>
        <v>1.98</v>
      </c>
      <c r="X791" s="55">
        <f t="shared" si="536"/>
        <v>1.98</v>
      </c>
      <c r="Y791" s="55">
        <f t="shared" si="536"/>
        <v>1.98</v>
      </c>
      <c r="Z791" s="147">
        <v>0.01</v>
      </c>
      <c r="AA791" s="147">
        <f t="shared" si="534"/>
        <v>0.01</v>
      </c>
      <c r="AB791" s="147">
        <f t="shared" si="534"/>
        <v>0.01</v>
      </c>
      <c r="AC791" s="147">
        <f t="shared" si="534"/>
        <v>0.01</v>
      </c>
      <c r="AD791" s="147">
        <f t="shared" si="520"/>
        <v>0.01</v>
      </c>
      <c r="AE791" s="147">
        <f t="shared" si="520"/>
        <v>0.01</v>
      </c>
      <c r="AF791" s="147">
        <f t="shared" si="520"/>
        <v>0.01</v>
      </c>
      <c r="AG791" s="147">
        <f t="shared" si="520"/>
        <v>0.01</v>
      </c>
      <c r="AH791" s="147">
        <f t="shared" si="521"/>
        <v>0.01</v>
      </c>
      <c r="AI791" s="147">
        <f t="shared" si="521"/>
        <v>0.01</v>
      </c>
      <c r="AJ791" s="147">
        <f t="shared" si="521"/>
        <v>0.01</v>
      </c>
      <c r="AK791" s="147">
        <f t="shared" si="537"/>
        <v>0.01</v>
      </c>
      <c r="AL791" s="420">
        <v>0</v>
      </c>
      <c r="AM791" s="431">
        <f t="shared" si="519"/>
        <v>0</v>
      </c>
      <c r="AN791" s="385">
        <v>0</v>
      </c>
      <c r="AO791" s="237">
        <f t="shared" si="539"/>
        <v>0</v>
      </c>
      <c r="AP791" s="96">
        <v>0</v>
      </c>
      <c r="AQ791" s="431">
        <f t="shared" si="522"/>
        <v>0</v>
      </c>
      <c r="AR791" s="420">
        <v>0</v>
      </c>
      <c r="AS791" s="431">
        <f t="shared" si="523"/>
        <v>0</v>
      </c>
      <c r="AT791" s="385">
        <v>0</v>
      </c>
      <c r="AU791" s="431">
        <f t="shared" si="524"/>
        <v>0</v>
      </c>
      <c r="AV791" s="386">
        <v>0</v>
      </c>
      <c r="AW791" s="431">
        <f t="shared" si="525"/>
        <v>0</v>
      </c>
      <c r="AX791" s="386">
        <v>0</v>
      </c>
      <c r="AY791" s="431">
        <f t="shared" si="526"/>
        <v>0</v>
      </c>
      <c r="AZ791" s="386">
        <v>0</v>
      </c>
      <c r="BA791" s="431">
        <f t="shared" si="527"/>
        <v>0</v>
      </c>
      <c r="BB791" s="385">
        <v>0</v>
      </c>
      <c r="BC791" s="431">
        <f t="shared" si="528"/>
        <v>0</v>
      </c>
      <c r="BD791" s="386">
        <v>0</v>
      </c>
      <c r="BE791" s="431">
        <f t="shared" si="529"/>
        <v>0</v>
      </c>
      <c r="BF791" s="386">
        <v>0</v>
      </c>
      <c r="BG791" s="431">
        <f t="shared" si="530"/>
        <v>0</v>
      </c>
      <c r="BH791" s="385">
        <v>0</v>
      </c>
      <c r="BI791" s="445">
        <f t="shared" si="531"/>
        <v>0</v>
      </c>
      <c r="BJ791" s="680" t="s">
        <v>1961</v>
      </c>
      <c r="BK791" s="306"/>
      <c r="BL791" s="599"/>
      <c r="BM791" s="306" t="str">
        <f t="shared" si="535"/>
        <v>672651-001</v>
      </c>
    </row>
    <row r="792" spans="1:65" ht="14.25" customHeight="1">
      <c r="A792" s="493" t="s">
        <v>1623</v>
      </c>
      <c r="B792" s="130" t="s">
        <v>1422</v>
      </c>
      <c r="C792" s="544" t="s">
        <v>87</v>
      </c>
      <c r="D792" s="549" t="s">
        <v>161</v>
      </c>
      <c r="E792" s="550" t="s">
        <v>1910</v>
      </c>
      <c r="F792" s="970"/>
      <c r="G792" s="214">
        <v>2017</v>
      </c>
      <c r="H792" s="176" t="s">
        <v>1960</v>
      </c>
      <c r="I792" s="176" t="s">
        <v>204</v>
      </c>
      <c r="J792" s="330" t="s">
        <v>196</v>
      </c>
      <c r="K792" s="176" t="s">
        <v>218</v>
      </c>
      <c r="L792" s="176" t="s">
        <v>167</v>
      </c>
      <c r="M792" s="327" t="s">
        <v>1474</v>
      </c>
      <c r="N792" s="55">
        <v>1.98</v>
      </c>
      <c r="O792" s="55">
        <f t="shared" si="532"/>
        <v>1.98</v>
      </c>
      <c r="P792" s="55">
        <f t="shared" si="532"/>
        <v>1.98</v>
      </c>
      <c r="Q792" s="55">
        <f t="shared" si="532"/>
        <v>1.98</v>
      </c>
      <c r="R792" s="55">
        <v>1.98</v>
      </c>
      <c r="S792" s="55">
        <f t="shared" si="533"/>
        <v>1.98</v>
      </c>
      <c r="T792" s="55">
        <f t="shared" si="533"/>
        <v>1.98</v>
      </c>
      <c r="U792" s="55">
        <f t="shared" si="533"/>
        <v>1.98</v>
      </c>
      <c r="V792" s="55">
        <f t="shared" si="533"/>
        <v>1.98</v>
      </c>
      <c r="W792" s="55">
        <f t="shared" si="538"/>
        <v>1.98</v>
      </c>
      <c r="X792" s="55">
        <f t="shared" si="536"/>
        <v>1.98</v>
      </c>
      <c r="Y792" s="55">
        <f t="shared" si="536"/>
        <v>1.98</v>
      </c>
      <c r="Z792" s="147">
        <v>0.01</v>
      </c>
      <c r="AA792" s="147">
        <f t="shared" si="534"/>
        <v>0.01</v>
      </c>
      <c r="AB792" s="147">
        <f t="shared" si="534"/>
        <v>0.01</v>
      </c>
      <c r="AC792" s="147">
        <f t="shared" si="534"/>
        <v>0.01</v>
      </c>
      <c r="AD792" s="147">
        <f t="shared" si="520"/>
        <v>0.01</v>
      </c>
      <c r="AE792" s="147">
        <f t="shared" si="520"/>
        <v>0.01</v>
      </c>
      <c r="AF792" s="147">
        <f t="shared" si="520"/>
        <v>0.01</v>
      </c>
      <c r="AG792" s="147">
        <f t="shared" si="520"/>
        <v>0.01</v>
      </c>
      <c r="AH792" s="147">
        <f t="shared" si="521"/>
        <v>0.01</v>
      </c>
      <c r="AI792" s="147">
        <f t="shared" si="521"/>
        <v>0.01</v>
      </c>
      <c r="AJ792" s="147">
        <f t="shared" si="521"/>
        <v>0.01</v>
      </c>
      <c r="AK792" s="147">
        <f t="shared" si="537"/>
        <v>0.01</v>
      </c>
      <c r="AL792" s="420">
        <v>0</v>
      </c>
      <c r="AM792" s="431">
        <f t="shared" si="519"/>
        <v>0</v>
      </c>
      <c r="AN792" s="385">
        <v>0</v>
      </c>
      <c r="AO792" s="237">
        <f t="shared" si="539"/>
        <v>0</v>
      </c>
      <c r="AP792" s="96">
        <v>0</v>
      </c>
      <c r="AQ792" s="431">
        <f t="shared" si="522"/>
        <v>0</v>
      </c>
      <c r="AR792" s="420">
        <v>0</v>
      </c>
      <c r="AS792" s="431">
        <f t="shared" si="523"/>
        <v>0</v>
      </c>
      <c r="AT792" s="385">
        <v>0</v>
      </c>
      <c r="AU792" s="431">
        <f t="shared" si="524"/>
        <v>0</v>
      </c>
      <c r="AV792" s="386">
        <v>0</v>
      </c>
      <c r="AW792" s="431">
        <f t="shared" si="525"/>
        <v>0</v>
      </c>
      <c r="AX792" s="386">
        <v>0</v>
      </c>
      <c r="AY792" s="431">
        <f t="shared" si="526"/>
        <v>0</v>
      </c>
      <c r="AZ792" s="386">
        <v>0</v>
      </c>
      <c r="BA792" s="431">
        <f t="shared" si="527"/>
        <v>0</v>
      </c>
      <c r="BB792" s="385">
        <v>0</v>
      </c>
      <c r="BC792" s="431">
        <f t="shared" si="528"/>
        <v>0</v>
      </c>
      <c r="BD792" s="386">
        <v>0</v>
      </c>
      <c r="BE792" s="431">
        <f t="shared" si="529"/>
        <v>0</v>
      </c>
      <c r="BF792" s="386">
        <v>0</v>
      </c>
      <c r="BG792" s="431">
        <f t="shared" si="530"/>
        <v>0</v>
      </c>
      <c r="BH792" s="385">
        <v>0</v>
      </c>
      <c r="BI792" s="445">
        <f t="shared" si="531"/>
        <v>0</v>
      </c>
      <c r="BJ792" s="680" t="s">
        <v>1961</v>
      </c>
      <c r="BK792" s="306"/>
      <c r="BL792" s="599"/>
      <c r="BM792" s="306" t="str">
        <f t="shared" si="535"/>
        <v>672651-001</v>
      </c>
    </row>
    <row r="793" spans="1:65" ht="14.25" customHeight="1">
      <c r="A793" s="498" t="s">
        <v>1623</v>
      </c>
      <c r="B793" s="130" t="s">
        <v>1422</v>
      </c>
      <c r="C793" s="544" t="s">
        <v>87</v>
      </c>
      <c r="D793" s="549" t="s">
        <v>161</v>
      </c>
      <c r="E793" s="550" t="s">
        <v>1910</v>
      </c>
      <c r="F793" s="970"/>
      <c r="G793" s="214">
        <v>2017</v>
      </c>
      <c r="H793" s="176" t="s">
        <v>1960</v>
      </c>
      <c r="I793" s="176" t="s">
        <v>204</v>
      </c>
      <c r="J793" s="330" t="s">
        <v>196</v>
      </c>
      <c r="K793" s="176" t="s">
        <v>218</v>
      </c>
      <c r="L793" s="176" t="s">
        <v>167</v>
      </c>
      <c r="M793" s="327" t="s">
        <v>870</v>
      </c>
      <c r="N793" s="55">
        <v>1.98</v>
      </c>
      <c r="O793" s="55">
        <f t="shared" si="532"/>
        <v>1.98</v>
      </c>
      <c r="P793" s="55">
        <f t="shared" si="532"/>
        <v>1.98</v>
      </c>
      <c r="Q793" s="55">
        <f t="shared" si="532"/>
        <v>1.98</v>
      </c>
      <c r="R793" s="55">
        <v>1.98</v>
      </c>
      <c r="S793" s="55">
        <f t="shared" si="533"/>
        <v>1.98</v>
      </c>
      <c r="T793" s="55">
        <f t="shared" si="533"/>
        <v>1.98</v>
      </c>
      <c r="U793" s="55">
        <f t="shared" si="533"/>
        <v>1.98</v>
      </c>
      <c r="V793" s="55">
        <f t="shared" si="533"/>
        <v>1.98</v>
      </c>
      <c r="W793" s="55">
        <f t="shared" si="538"/>
        <v>1.98</v>
      </c>
      <c r="X793" s="55">
        <f t="shared" si="536"/>
        <v>1.98</v>
      </c>
      <c r="Y793" s="55">
        <f t="shared" si="536"/>
        <v>1.98</v>
      </c>
      <c r="Z793" s="147">
        <v>0.01</v>
      </c>
      <c r="AA793" s="147">
        <f t="shared" si="534"/>
        <v>0.01</v>
      </c>
      <c r="AB793" s="147">
        <f t="shared" si="534"/>
        <v>0.01</v>
      </c>
      <c r="AC793" s="147">
        <f t="shared" si="534"/>
        <v>0.01</v>
      </c>
      <c r="AD793" s="147">
        <f t="shared" si="520"/>
        <v>0.01</v>
      </c>
      <c r="AE793" s="147">
        <f t="shared" si="520"/>
        <v>0.01</v>
      </c>
      <c r="AF793" s="147">
        <f t="shared" si="520"/>
        <v>0.01</v>
      </c>
      <c r="AG793" s="147">
        <f t="shared" si="520"/>
        <v>0.01</v>
      </c>
      <c r="AH793" s="147">
        <f t="shared" si="521"/>
        <v>0.01</v>
      </c>
      <c r="AI793" s="147">
        <f t="shared" si="521"/>
        <v>0.01</v>
      </c>
      <c r="AJ793" s="147">
        <f t="shared" si="521"/>
        <v>0.01</v>
      </c>
      <c r="AK793" s="147">
        <f t="shared" si="537"/>
        <v>0.01</v>
      </c>
      <c r="AL793" s="420">
        <v>0</v>
      </c>
      <c r="AM793" s="431">
        <f t="shared" si="519"/>
        <v>0</v>
      </c>
      <c r="AN793" s="385">
        <v>0</v>
      </c>
      <c r="AO793" s="237">
        <f t="shared" si="539"/>
        <v>0</v>
      </c>
      <c r="AP793" s="96">
        <v>0</v>
      </c>
      <c r="AQ793" s="431">
        <f t="shared" si="522"/>
        <v>0</v>
      </c>
      <c r="AR793" s="420">
        <v>0</v>
      </c>
      <c r="AS793" s="431">
        <f t="shared" si="523"/>
        <v>0</v>
      </c>
      <c r="AT793" s="385">
        <v>0</v>
      </c>
      <c r="AU793" s="431">
        <f t="shared" si="524"/>
        <v>0</v>
      </c>
      <c r="AV793" s="386">
        <v>0</v>
      </c>
      <c r="AW793" s="431">
        <f t="shared" si="525"/>
        <v>0</v>
      </c>
      <c r="AX793" s="386">
        <v>0</v>
      </c>
      <c r="AY793" s="431">
        <f t="shared" si="526"/>
        <v>0</v>
      </c>
      <c r="AZ793" s="386">
        <v>0</v>
      </c>
      <c r="BA793" s="431">
        <f t="shared" si="527"/>
        <v>0</v>
      </c>
      <c r="BB793" s="385">
        <v>0</v>
      </c>
      <c r="BC793" s="431">
        <f t="shared" si="528"/>
        <v>0</v>
      </c>
      <c r="BD793" s="386">
        <v>0</v>
      </c>
      <c r="BE793" s="431">
        <f t="shared" si="529"/>
        <v>0</v>
      </c>
      <c r="BF793" s="386">
        <v>0</v>
      </c>
      <c r="BG793" s="431">
        <f t="shared" si="530"/>
        <v>0</v>
      </c>
      <c r="BH793" s="385">
        <v>0</v>
      </c>
      <c r="BI793" s="445">
        <f t="shared" si="531"/>
        <v>0</v>
      </c>
      <c r="BJ793" s="680" t="s">
        <v>1961</v>
      </c>
      <c r="BK793" s="306"/>
      <c r="BL793" s="599"/>
      <c r="BM793" s="306" t="str">
        <f t="shared" si="535"/>
        <v>672651-001</v>
      </c>
    </row>
    <row r="794" spans="1:65" ht="14.25" customHeight="1">
      <c r="A794" s="493" t="s">
        <v>1623</v>
      </c>
      <c r="B794" s="130" t="s">
        <v>1422</v>
      </c>
      <c r="C794" s="544" t="s">
        <v>87</v>
      </c>
      <c r="D794" s="549" t="s">
        <v>161</v>
      </c>
      <c r="E794" s="550" t="s">
        <v>1910</v>
      </c>
      <c r="F794" s="970"/>
      <c r="G794" s="214">
        <v>2017</v>
      </c>
      <c r="H794" s="176" t="s">
        <v>1960</v>
      </c>
      <c r="I794" s="176" t="s">
        <v>204</v>
      </c>
      <c r="J794" s="330" t="s">
        <v>196</v>
      </c>
      <c r="K794" s="176" t="s">
        <v>218</v>
      </c>
      <c r="L794" s="176" t="s">
        <v>167</v>
      </c>
      <c r="M794" s="327" t="s">
        <v>1478</v>
      </c>
      <c r="N794" s="55">
        <v>1.98</v>
      </c>
      <c r="O794" s="55">
        <f t="shared" si="532"/>
        <v>1.98</v>
      </c>
      <c r="P794" s="55">
        <f t="shared" si="532"/>
        <v>1.98</v>
      </c>
      <c r="Q794" s="55">
        <f t="shared" si="532"/>
        <v>1.98</v>
      </c>
      <c r="R794" s="55">
        <v>1.98</v>
      </c>
      <c r="S794" s="55">
        <f t="shared" si="533"/>
        <v>1.98</v>
      </c>
      <c r="T794" s="55">
        <f t="shared" si="533"/>
        <v>1.98</v>
      </c>
      <c r="U794" s="55">
        <f t="shared" si="533"/>
        <v>1.98</v>
      </c>
      <c r="V794" s="55">
        <f t="shared" si="533"/>
        <v>1.98</v>
      </c>
      <c r="W794" s="55">
        <f t="shared" si="538"/>
        <v>1.98</v>
      </c>
      <c r="X794" s="55">
        <f t="shared" si="536"/>
        <v>1.98</v>
      </c>
      <c r="Y794" s="55">
        <f t="shared" si="536"/>
        <v>1.98</v>
      </c>
      <c r="Z794" s="147">
        <v>0.01</v>
      </c>
      <c r="AA794" s="147">
        <f t="shared" si="534"/>
        <v>0.01</v>
      </c>
      <c r="AB794" s="147">
        <f t="shared" si="534"/>
        <v>0.01</v>
      </c>
      <c r="AC794" s="147">
        <f t="shared" si="534"/>
        <v>0.01</v>
      </c>
      <c r="AD794" s="147">
        <f t="shared" si="520"/>
        <v>0.01</v>
      </c>
      <c r="AE794" s="147">
        <f t="shared" si="520"/>
        <v>0.01</v>
      </c>
      <c r="AF794" s="147">
        <f t="shared" si="520"/>
        <v>0.01</v>
      </c>
      <c r="AG794" s="147">
        <f t="shared" si="520"/>
        <v>0.01</v>
      </c>
      <c r="AH794" s="147">
        <f t="shared" si="521"/>
        <v>0.01</v>
      </c>
      <c r="AI794" s="147">
        <f t="shared" si="521"/>
        <v>0.01</v>
      </c>
      <c r="AJ794" s="147">
        <f t="shared" si="521"/>
        <v>0.01</v>
      </c>
      <c r="AK794" s="147">
        <f t="shared" si="537"/>
        <v>0.01</v>
      </c>
      <c r="AL794" s="420">
        <v>0</v>
      </c>
      <c r="AM794" s="431">
        <f t="shared" si="519"/>
        <v>0</v>
      </c>
      <c r="AN794" s="385">
        <v>0</v>
      </c>
      <c r="AO794" s="237">
        <f t="shared" si="539"/>
        <v>0</v>
      </c>
      <c r="AP794" s="96">
        <v>0</v>
      </c>
      <c r="AQ794" s="431">
        <f t="shared" si="522"/>
        <v>0</v>
      </c>
      <c r="AR794" s="420">
        <v>0</v>
      </c>
      <c r="AS794" s="431">
        <f t="shared" si="523"/>
        <v>0</v>
      </c>
      <c r="AT794" s="385">
        <v>0</v>
      </c>
      <c r="AU794" s="431">
        <f t="shared" si="524"/>
        <v>0</v>
      </c>
      <c r="AV794" s="386">
        <v>0</v>
      </c>
      <c r="AW794" s="431">
        <f t="shared" si="525"/>
        <v>0</v>
      </c>
      <c r="AX794" s="386">
        <v>0</v>
      </c>
      <c r="AY794" s="431">
        <f t="shared" si="526"/>
        <v>0</v>
      </c>
      <c r="AZ794" s="386">
        <v>0</v>
      </c>
      <c r="BA794" s="431">
        <f t="shared" si="527"/>
        <v>0</v>
      </c>
      <c r="BB794" s="385">
        <v>0</v>
      </c>
      <c r="BC794" s="431">
        <f t="shared" si="528"/>
        <v>0</v>
      </c>
      <c r="BD794" s="386">
        <v>0</v>
      </c>
      <c r="BE794" s="431">
        <f t="shared" si="529"/>
        <v>0</v>
      </c>
      <c r="BF794" s="386">
        <v>0</v>
      </c>
      <c r="BG794" s="431">
        <f t="shared" si="530"/>
        <v>0</v>
      </c>
      <c r="BH794" s="385">
        <v>0</v>
      </c>
      <c r="BI794" s="445">
        <f t="shared" si="531"/>
        <v>0</v>
      </c>
      <c r="BJ794" s="680" t="s">
        <v>1961</v>
      </c>
      <c r="BK794" s="306"/>
      <c r="BL794" s="599"/>
      <c r="BM794" s="306" t="str">
        <f t="shared" si="535"/>
        <v>672651-001</v>
      </c>
    </row>
    <row r="795" spans="1:65" ht="14.25" customHeight="1">
      <c r="A795" s="498" t="s">
        <v>1623</v>
      </c>
      <c r="B795" s="130" t="s">
        <v>1422</v>
      </c>
      <c r="C795" s="544" t="s">
        <v>87</v>
      </c>
      <c r="D795" s="549" t="s">
        <v>161</v>
      </c>
      <c r="E795" s="550" t="s">
        <v>1910</v>
      </c>
      <c r="F795" s="970"/>
      <c r="G795" s="214">
        <v>2017</v>
      </c>
      <c r="H795" s="176" t="s">
        <v>1960</v>
      </c>
      <c r="I795" s="176" t="s">
        <v>204</v>
      </c>
      <c r="J795" s="330" t="s">
        <v>196</v>
      </c>
      <c r="K795" s="176" t="s">
        <v>218</v>
      </c>
      <c r="L795" s="176" t="s">
        <v>167</v>
      </c>
      <c r="M795" s="327" t="s">
        <v>1479</v>
      </c>
      <c r="N795" s="55">
        <v>1.98</v>
      </c>
      <c r="O795" s="55">
        <f t="shared" si="532"/>
        <v>1.98</v>
      </c>
      <c r="P795" s="55">
        <f t="shared" si="532"/>
        <v>1.98</v>
      </c>
      <c r="Q795" s="55">
        <f t="shared" si="532"/>
        <v>1.98</v>
      </c>
      <c r="R795" s="55">
        <v>1.98</v>
      </c>
      <c r="S795" s="55">
        <f t="shared" si="533"/>
        <v>1.98</v>
      </c>
      <c r="T795" s="55">
        <f t="shared" si="533"/>
        <v>1.98</v>
      </c>
      <c r="U795" s="55">
        <f t="shared" si="533"/>
        <v>1.98</v>
      </c>
      <c r="V795" s="55">
        <f t="shared" si="533"/>
        <v>1.98</v>
      </c>
      <c r="W795" s="55">
        <f t="shared" si="538"/>
        <v>1.98</v>
      </c>
      <c r="X795" s="55">
        <f t="shared" si="536"/>
        <v>1.98</v>
      </c>
      <c r="Y795" s="55">
        <f t="shared" si="536"/>
        <v>1.98</v>
      </c>
      <c r="Z795" s="147">
        <v>0.01</v>
      </c>
      <c r="AA795" s="147">
        <f t="shared" si="534"/>
        <v>0.01</v>
      </c>
      <c r="AB795" s="147">
        <f t="shared" si="534"/>
        <v>0.01</v>
      </c>
      <c r="AC795" s="147">
        <f t="shared" si="534"/>
        <v>0.01</v>
      </c>
      <c r="AD795" s="147">
        <f t="shared" si="520"/>
        <v>0.01</v>
      </c>
      <c r="AE795" s="147">
        <f t="shared" si="520"/>
        <v>0.01</v>
      </c>
      <c r="AF795" s="147">
        <f t="shared" si="520"/>
        <v>0.01</v>
      </c>
      <c r="AG795" s="147">
        <f t="shared" si="520"/>
        <v>0.01</v>
      </c>
      <c r="AH795" s="147">
        <f t="shared" si="521"/>
        <v>0.01</v>
      </c>
      <c r="AI795" s="147">
        <f t="shared" si="521"/>
        <v>0.01</v>
      </c>
      <c r="AJ795" s="147">
        <f t="shared" si="521"/>
        <v>0.01</v>
      </c>
      <c r="AK795" s="147">
        <f t="shared" si="537"/>
        <v>0.01</v>
      </c>
      <c r="AL795" s="420">
        <v>0</v>
      </c>
      <c r="AM795" s="431">
        <f t="shared" si="519"/>
        <v>0</v>
      </c>
      <c r="AN795" s="385">
        <v>0</v>
      </c>
      <c r="AO795" s="237">
        <f t="shared" si="539"/>
        <v>0</v>
      </c>
      <c r="AP795" s="96">
        <v>0</v>
      </c>
      <c r="AQ795" s="431">
        <f t="shared" si="522"/>
        <v>0</v>
      </c>
      <c r="AR795" s="420">
        <v>0</v>
      </c>
      <c r="AS795" s="431">
        <f t="shared" si="523"/>
        <v>0</v>
      </c>
      <c r="AT795" s="385">
        <v>0</v>
      </c>
      <c r="AU795" s="431">
        <f t="shared" si="524"/>
        <v>0</v>
      </c>
      <c r="AV795" s="386">
        <v>0</v>
      </c>
      <c r="AW795" s="431">
        <f t="shared" si="525"/>
        <v>0</v>
      </c>
      <c r="AX795" s="386">
        <v>0</v>
      </c>
      <c r="AY795" s="431">
        <f t="shared" si="526"/>
        <v>0</v>
      </c>
      <c r="AZ795" s="386">
        <v>0</v>
      </c>
      <c r="BA795" s="431">
        <f t="shared" si="527"/>
        <v>0</v>
      </c>
      <c r="BB795" s="385">
        <v>0</v>
      </c>
      <c r="BC795" s="431">
        <f t="shared" si="528"/>
        <v>0</v>
      </c>
      <c r="BD795" s="386">
        <v>0</v>
      </c>
      <c r="BE795" s="431">
        <f t="shared" si="529"/>
        <v>0</v>
      </c>
      <c r="BF795" s="386">
        <v>0</v>
      </c>
      <c r="BG795" s="431">
        <f t="shared" si="530"/>
        <v>0</v>
      </c>
      <c r="BH795" s="385">
        <v>0</v>
      </c>
      <c r="BI795" s="445">
        <f t="shared" si="531"/>
        <v>0</v>
      </c>
      <c r="BJ795" s="680" t="s">
        <v>1961</v>
      </c>
      <c r="BK795" s="306"/>
      <c r="BL795" s="599"/>
      <c r="BM795" s="306" t="str">
        <f t="shared" si="535"/>
        <v>672651-001</v>
      </c>
    </row>
    <row r="796" spans="1:65" ht="14.25" customHeight="1">
      <c r="A796" s="493" t="s">
        <v>1623</v>
      </c>
      <c r="B796" s="130" t="s">
        <v>1422</v>
      </c>
      <c r="C796" s="544" t="s">
        <v>87</v>
      </c>
      <c r="D796" s="549" t="s">
        <v>161</v>
      </c>
      <c r="E796" s="550" t="s">
        <v>1910</v>
      </c>
      <c r="F796" s="970"/>
      <c r="G796" s="214">
        <v>2017</v>
      </c>
      <c r="H796" s="176" t="s">
        <v>1960</v>
      </c>
      <c r="I796" s="176" t="s">
        <v>204</v>
      </c>
      <c r="J796" s="330" t="s">
        <v>196</v>
      </c>
      <c r="K796" s="176" t="s">
        <v>218</v>
      </c>
      <c r="L796" s="176" t="s">
        <v>1188</v>
      </c>
      <c r="M796" s="327" t="s">
        <v>1528</v>
      </c>
      <c r="N796" s="55">
        <v>2.13</v>
      </c>
      <c r="O796" s="55">
        <f t="shared" si="532"/>
        <v>2.13</v>
      </c>
      <c r="P796" s="55">
        <f t="shared" si="532"/>
        <v>2.13</v>
      </c>
      <c r="Q796" s="55">
        <f t="shared" si="532"/>
        <v>2.13</v>
      </c>
      <c r="R796" s="55">
        <v>2.13</v>
      </c>
      <c r="S796" s="55">
        <f t="shared" si="533"/>
        <v>2.13</v>
      </c>
      <c r="T796" s="55">
        <f t="shared" si="533"/>
        <v>2.13</v>
      </c>
      <c r="U796" s="55">
        <f t="shared" si="533"/>
        <v>2.13</v>
      </c>
      <c r="V796" s="55">
        <f t="shared" si="533"/>
        <v>2.13</v>
      </c>
      <c r="W796" s="55">
        <f t="shared" si="538"/>
        <v>2.13</v>
      </c>
      <c r="X796" s="55">
        <f t="shared" si="536"/>
        <v>2.13</v>
      </c>
      <c r="Y796" s="55">
        <f t="shared" si="536"/>
        <v>2.13</v>
      </c>
      <c r="Z796" s="147">
        <v>0.01</v>
      </c>
      <c r="AA796" s="147">
        <f t="shared" si="534"/>
        <v>0.01</v>
      </c>
      <c r="AB796" s="147">
        <f t="shared" si="534"/>
        <v>0.01</v>
      </c>
      <c r="AC796" s="147">
        <f t="shared" si="534"/>
        <v>0.01</v>
      </c>
      <c r="AD796" s="147">
        <f t="shared" si="520"/>
        <v>0.01</v>
      </c>
      <c r="AE796" s="147">
        <f t="shared" si="520"/>
        <v>0.01</v>
      </c>
      <c r="AF796" s="147">
        <f t="shared" si="520"/>
        <v>0.01</v>
      </c>
      <c r="AG796" s="147">
        <f t="shared" si="520"/>
        <v>0.01</v>
      </c>
      <c r="AH796" s="147">
        <f t="shared" si="521"/>
        <v>0.01</v>
      </c>
      <c r="AI796" s="147">
        <f t="shared" si="521"/>
        <v>0.01</v>
      </c>
      <c r="AJ796" s="147">
        <f t="shared" si="521"/>
        <v>0.01</v>
      </c>
      <c r="AK796" s="147">
        <f t="shared" si="537"/>
        <v>0.01</v>
      </c>
      <c r="AL796" s="420">
        <v>0</v>
      </c>
      <c r="AM796" s="431">
        <f t="shared" si="519"/>
        <v>0</v>
      </c>
      <c r="AN796" s="385">
        <v>0</v>
      </c>
      <c r="AO796" s="237">
        <f t="shared" si="539"/>
        <v>0</v>
      </c>
      <c r="AP796" s="96">
        <v>0</v>
      </c>
      <c r="AQ796" s="431">
        <f t="shared" si="522"/>
        <v>0</v>
      </c>
      <c r="AR796" s="420">
        <v>0</v>
      </c>
      <c r="AS796" s="431">
        <f t="shared" si="523"/>
        <v>0</v>
      </c>
      <c r="AT796" s="385">
        <v>0</v>
      </c>
      <c r="AU796" s="431">
        <f t="shared" si="524"/>
        <v>0</v>
      </c>
      <c r="AV796" s="386">
        <v>0</v>
      </c>
      <c r="AW796" s="431">
        <f t="shared" si="525"/>
        <v>0</v>
      </c>
      <c r="AX796" s="386">
        <v>0</v>
      </c>
      <c r="AY796" s="431">
        <f t="shared" si="526"/>
        <v>0</v>
      </c>
      <c r="AZ796" s="386">
        <v>0</v>
      </c>
      <c r="BA796" s="431">
        <f t="shared" si="527"/>
        <v>0</v>
      </c>
      <c r="BB796" s="385">
        <v>0</v>
      </c>
      <c r="BC796" s="431">
        <f t="shared" si="528"/>
        <v>0</v>
      </c>
      <c r="BD796" s="386">
        <v>0</v>
      </c>
      <c r="BE796" s="431">
        <f t="shared" si="529"/>
        <v>0</v>
      </c>
      <c r="BF796" s="386">
        <v>0</v>
      </c>
      <c r="BG796" s="431">
        <f t="shared" si="530"/>
        <v>0</v>
      </c>
      <c r="BH796" s="385">
        <v>0</v>
      </c>
      <c r="BI796" s="445">
        <f t="shared" si="531"/>
        <v>0</v>
      </c>
      <c r="BJ796" s="680" t="s">
        <v>1961</v>
      </c>
      <c r="BK796" s="306"/>
      <c r="BL796" s="599"/>
      <c r="BM796" s="306" t="str">
        <f t="shared" si="535"/>
        <v>672651-001</v>
      </c>
    </row>
    <row r="797" spans="1:65" ht="14.25" customHeight="1">
      <c r="A797" s="498" t="s">
        <v>1623</v>
      </c>
      <c r="B797" s="130" t="s">
        <v>1422</v>
      </c>
      <c r="C797" s="544" t="s">
        <v>87</v>
      </c>
      <c r="D797" s="549" t="s">
        <v>161</v>
      </c>
      <c r="E797" s="550" t="s">
        <v>1910</v>
      </c>
      <c r="F797" s="970"/>
      <c r="G797" s="214">
        <v>2017</v>
      </c>
      <c r="H797" s="176" t="s">
        <v>1960</v>
      </c>
      <c r="I797" s="176" t="s">
        <v>204</v>
      </c>
      <c r="J797" s="330" t="s">
        <v>196</v>
      </c>
      <c r="K797" s="176" t="s">
        <v>218</v>
      </c>
      <c r="L797" s="176" t="s">
        <v>1182</v>
      </c>
      <c r="M797" s="327" t="s">
        <v>1513</v>
      </c>
      <c r="N797" s="55">
        <v>2.0099999999999998</v>
      </c>
      <c r="O797" s="55">
        <f t="shared" si="532"/>
        <v>2.0099999999999998</v>
      </c>
      <c r="P797" s="55">
        <f t="shared" si="532"/>
        <v>2.0099999999999998</v>
      </c>
      <c r="Q797" s="55">
        <f t="shared" si="532"/>
        <v>2.0099999999999998</v>
      </c>
      <c r="R797" s="55">
        <v>2.0099999999999998</v>
      </c>
      <c r="S797" s="55">
        <f t="shared" si="533"/>
        <v>2.0099999999999998</v>
      </c>
      <c r="T797" s="55">
        <f t="shared" si="533"/>
        <v>2.0099999999999998</v>
      </c>
      <c r="U797" s="55">
        <f t="shared" si="533"/>
        <v>2.0099999999999998</v>
      </c>
      <c r="V797" s="55">
        <f t="shared" si="533"/>
        <v>2.0099999999999998</v>
      </c>
      <c r="W797" s="55">
        <f t="shared" si="538"/>
        <v>2.0099999999999998</v>
      </c>
      <c r="X797" s="55">
        <f t="shared" si="536"/>
        <v>2.0099999999999998</v>
      </c>
      <c r="Y797" s="55">
        <f t="shared" si="536"/>
        <v>2.0099999999999998</v>
      </c>
      <c r="Z797" s="147">
        <v>0.01</v>
      </c>
      <c r="AA797" s="147">
        <f t="shared" si="534"/>
        <v>0.01</v>
      </c>
      <c r="AB797" s="147">
        <f t="shared" si="534"/>
        <v>0.01</v>
      </c>
      <c r="AC797" s="147">
        <f t="shared" si="534"/>
        <v>0.01</v>
      </c>
      <c r="AD797" s="147">
        <f t="shared" si="520"/>
        <v>0.01</v>
      </c>
      <c r="AE797" s="147">
        <f t="shared" si="520"/>
        <v>0.01</v>
      </c>
      <c r="AF797" s="147">
        <f t="shared" si="520"/>
        <v>0.01</v>
      </c>
      <c r="AG797" s="147">
        <f t="shared" si="520"/>
        <v>0.01</v>
      </c>
      <c r="AH797" s="147">
        <f t="shared" si="521"/>
        <v>0.01</v>
      </c>
      <c r="AI797" s="147">
        <f t="shared" si="521"/>
        <v>0.01</v>
      </c>
      <c r="AJ797" s="147">
        <f t="shared" si="521"/>
        <v>0.01</v>
      </c>
      <c r="AK797" s="147">
        <f t="shared" si="537"/>
        <v>0.01</v>
      </c>
      <c r="AL797" s="420">
        <v>0</v>
      </c>
      <c r="AM797" s="431">
        <f t="shared" si="519"/>
        <v>0</v>
      </c>
      <c r="AN797" s="385">
        <v>0</v>
      </c>
      <c r="AO797" s="237">
        <f t="shared" si="539"/>
        <v>0</v>
      </c>
      <c r="AP797" s="96">
        <v>100</v>
      </c>
      <c r="AQ797" s="431">
        <f t="shared" si="522"/>
        <v>1</v>
      </c>
      <c r="AR797" s="420">
        <v>0</v>
      </c>
      <c r="AS797" s="431">
        <f t="shared" si="523"/>
        <v>0</v>
      </c>
      <c r="AT797" s="385">
        <v>0</v>
      </c>
      <c r="AU797" s="431">
        <f t="shared" si="524"/>
        <v>0</v>
      </c>
      <c r="AV797" s="386">
        <v>0</v>
      </c>
      <c r="AW797" s="431">
        <f t="shared" si="525"/>
        <v>0</v>
      </c>
      <c r="AX797" s="386">
        <v>0</v>
      </c>
      <c r="AY797" s="431">
        <f t="shared" si="526"/>
        <v>0</v>
      </c>
      <c r="AZ797" s="386">
        <v>0</v>
      </c>
      <c r="BA797" s="431">
        <f t="shared" si="527"/>
        <v>0</v>
      </c>
      <c r="BB797" s="385">
        <v>0</v>
      </c>
      <c r="BC797" s="431">
        <f t="shared" si="528"/>
        <v>0</v>
      </c>
      <c r="BD797" s="386">
        <v>0</v>
      </c>
      <c r="BE797" s="431">
        <f t="shared" si="529"/>
        <v>0</v>
      </c>
      <c r="BF797" s="386">
        <v>0</v>
      </c>
      <c r="BG797" s="431">
        <f t="shared" si="530"/>
        <v>0</v>
      </c>
      <c r="BH797" s="385">
        <v>0</v>
      </c>
      <c r="BI797" s="445">
        <f t="shared" si="531"/>
        <v>0</v>
      </c>
      <c r="BJ797" s="680" t="s">
        <v>1961</v>
      </c>
      <c r="BK797" s="306"/>
      <c r="BL797" s="599"/>
      <c r="BM797" s="306" t="str">
        <f t="shared" si="535"/>
        <v>672651-001</v>
      </c>
    </row>
    <row r="798" spans="1:65" ht="14.25" customHeight="1">
      <c r="A798" s="493" t="s">
        <v>1623</v>
      </c>
      <c r="B798" s="130" t="s">
        <v>1422</v>
      </c>
      <c r="C798" s="544" t="s">
        <v>87</v>
      </c>
      <c r="D798" s="549" t="s">
        <v>225</v>
      </c>
      <c r="E798" s="550" t="s">
        <v>194</v>
      </c>
      <c r="F798" s="970"/>
      <c r="G798" s="214">
        <v>2021</v>
      </c>
      <c r="H798" s="176" t="s">
        <v>1911</v>
      </c>
      <c r="I798" s="176" t="s">
        <v>204</v>
      </c>
      <c r="J798" s="330" t="s">
        <v>196</v>
      </c>
      <c r="K798" s="176" t="s">
        <v>218</v>
      </c>
      <c r="L798" s="176" t="s">
        <v>1221</v>
      </c>
      <c r="M798" s="327" t="s">
        <v>1461</v>
      </c>
      <c r="N798" s="55">
        <v>2.11</v>
      </c>
      <c r="O798" s="55">
        <f t="shared" si="532"/>
        <v>2.11</v>
      </c>
      <c r="P798" s="55">
        <f t="shared" si="532"/>
        <v>2.11</v>
      </c>
      <c r="Q798" s="55">
        <f t="shared" si="532"/>
        <v>2.11</v>
      </c>
      <c r="R798" s="55">
        <v>2.11</v>
      </c>
      <c r="S798" s="55">
        <f t="shared" si="533"/>
        <v>2.11</v>
      </c>
      <c r="T798" s="55">
        <f t="shared" si="533"/>
        <v>2.11</v>
      </c>
      <c r="U798" s="55">
        <f t="shared" si="533"/>
        <v>2.11</v>
      </c>
      <c r="V798" s="55">
        <f t="shared" si="533"/>
        <v>2.11</v>
      </c>
      <c r="W798" s="55">
        <f t="shared" si="538"/>
        <v>2.11</v>
      </c>
      <c r="X798" s="55">
        <f t="shared" si="536"/>
        <v>2.11</v>
      </c>
      <c r="Y798" s="55">
        <f t="shared" si="536"/>
        <v>2.11</v>
      </c>
      <c r="Z798" s="147">
        <v>0.1</v>
      </c>
      <c r="AA798" s="147">
        <f t="shared" si="534"/>
        <v>0.1</v>
      </c>
      <c r="AB798" s="147">
        <f t="shared" si="534"/>
        <v>0.1</v>
      </c>
      <c r="AC798" s="147">
        <f t="shared" si="534"/>
        <v>0.1</v>
      </c>
      <c r="AD798" s="147">
        <f t="shared" si="520"/>
        <v>0.1</v>
      </c>
      <c r="AE798" s="147">
        <f t="shared" si="520"/>
        <v>0.1</v>
      </c>
      <c r="AF798" s="147">
        <f t="shared" si="520"/>
        <v>0.1</v>
      </c>
      <c r="AG798" s="147">
        <f t="shared" si="520"/>
        <v>0.1</v>
      </c>
      <c r="AH798" s="147">
        <f t="shared" si="521"/>
        <v>0.1</v>
      </c>
      <c r="AI798" s="147">
        <f t="shared" si="521"/>
        <v>0.1</v>
      </c>
      <c r="AJ798" s="147">
        <f t="shared" si="521"/>
        <v>0.1</v>
      </c>
      <c r="AK798" s="147">
        <f t="shared" si="537"/>
        <v>0.1</v>
      </c>
      <c r="AL798" s="420">
        <v>0</v>
      </c>
      <c r="AM798" s="431">
        <f t="shared" si="519"/>
        <v>0</v>
      </c>
      <c r="AN798" s="385">
        <v>0</v>
      </c>
      <c r="AO798" s="237">
        <f t="shared" si="539"/>
        <v>0</v>
      </c>
      <c r="AP798" s="96">
        <v>0</v>
      </c>
      <c r="AQ798" s="431">
        <f t="shared" si="522"/>
        <v>0</v>
      </c>
      <c r="AR798" s="420">
        <v>0</v>
      </c>
      <c r="AS798" s="431">
        <f t="shared" si="523"/>
        <v>0</v>
      </c>
      <c r="AT798" s="385">
        <v>0</v>
      </c>
      <c r="AU798" s="431">
        <f t="shared" si="524"/>
        <v>0</v>
      </c>
      <c r="AV798" s="386">
        <v>10863</v>
      </c>
      <c r="AW798" s="431">
        <f t="shared" si="525"/>
        <v>1086.3</v>
      </c>
      <c r="AX798" s="386">
        <v>11698</v>
      </c>
      <c r="AY798" s="431">
        <f t="shared" si="526"/>
        <v>1169.8</v>
      </c>
      <c r="AZ798" s="386">
        <v>13370</v>
      </c>
      <c r="BA798" s="431">
        <f t="shared" si="527"/>
        <v>1337</v>
      </c>
      <c r="BB798" s="385">
        <v>10863</v>
      </c>
      <c r="BC798" s="431">
        <f t="shared" si="528"/>
        <v>1086.3</v>
      </c>
      <c r="BD798" s="386">
        <v>11698</v>
      </c>
      <c r="BE798" s="431">
        <f t="shared" si="529"/>
        <v>1169.8</v>
      </c>
      <c r="BF798" s="386">
        <v>13370</v>
      </c>
      <c r="BG798" s="431">
        <f t="shared" si="530"/>
        <v>1337</v>
      </c>
      <c r="BH798" s="385">
        <v>10863</v>
      </c>
      <c r="BI798" s="445">
        <f t="shared" si="531"/>
        <v>1086.3</v>
      </c>
      <c r="BJ798" s="77" t="s">
        <v>1962</v>
      </c>
      <c r="BK798" s="306"/>
      <c r="BL798" s="599"/>
      <c r="BM798" s="306" t="str">
        <f t="shared" si="535"/>
        <v>M27539-001</v>
      </c>
    </row>
    <row r="799" spans="1:65" ht="14.25" customHeight="1">
      <c r="A799" s="498" t="s">
        <v>1623</v>
      </c>
      <c r="B799" s="130" t="s">
        <v>1422</v>
      </c>
      <c r="C799" s="544" t="s">
        <v>87</v>
      </c>
      <c r="D799" s="549" t="s">
        <v>225</v>
      </c>
      <c r="E799" s="550" t="s">
        <v>194</v>
      </c>
      <c r="F799" s="970"/>
      <c r="G799" s="214">
        <v>2021</v>
      </c>
      <c r="H799" s="176" t="s">
        <v>1911</v>
      </c>
      <c r="I799" s="176" t="s">
        <v>204</v>
      </c>
      <c r="J799" s="330" t="s">
        <v>196</v>
      </c>
      <c r="K799" s="176" t="s">
        <v>221</v>
      </c>
      <c r="L799" s="176" t="s">
        <v>1221</v>
      </c>
      <c r="M799" s="327" t="s">
        <v>1461</v>
      </c>
      <c r="N799" s="55">
        <v>2.06</v>
      </c>
      <c r="O799" s="55">
        <f t="shared" si="532"/>
        <v>2.06</v>
      </c>
      <c r="P799" s="55">
        <f t="shared" si="532"/>
        <v>2.06</v>
      </c>
      <c r="Q799" s="55">
        <f t="shared" si="532"/>
        <v>2.06</v>
      </c>
      <c r="R799" s="55">
        <v>2.06</v>
      </c>
      <c r="S799" s="55">
        <f t="shared" si="533"/>
        <v>2.06</v>
      </c>
      <c r="T799" s="55">
        <f t="shared" si="533"/>
        <v>2.06</v>
      </c>
      <c r="U799" s="55">
        <f t="shared" si="533"/>
        <v>2.06</v>
      </c>
      <c r="V799" s="55">
        <f t="shared" si="533"/>
        <v>2.06</v>
      </c>
      <c r="W799" s="55">
        <f t="shared" si="538"/>
        <v>2.06</v>
      </c>
      <c r="X799" s="55">
        <f t="shared" si="536"/>
        <v>2.06</v>
      </c>
      <c r="Y799" s="55">
        <f t="shared" si="536"/>
        <v>2.06</v>
      </c>
      <c r="Z799" s="147">
        <v>0.12</v>
      </c>
      <c r="AA799" s="147">
        <f t="shared" si="534"/>
        <v>0.12</v>
      </c>
      <c r="AB799" s="147">
        <f t="shared" si="534"/>
        <v>0.12</v>
      </c>
      <c r="AC799" s="147">
        <f t="shared" si="534"/>
        <v>0.12</v>
      </c>
      <c r="AD799" s="147">
        <f t="shared" si="520"/>
        <v>0.12</v>
      </c>
      <c r="AE799" s="147">
        <f t="shared" si="520"/>
        <v>0.12</v>
      </c>
      <c r="AF799" s="147">
        <f t="shared" si="520"/>
        <v>0.12</v>
      </c>
      <c r="AG799" s="147">
        <f t="shared" si="520"/>
        <v>0.12</v>
      </c>
      <c r="AH799" s="147">
        <f t="shared" si="521"/>
        <v>0.12</v>
      </c>
      <c r="AI799" s="147">
        <f t="shared" si="521"/>
        <v>0.12</v>
      </c>
      <c r="AJ799" s="147">
        <f t="shared" si="521"/>
        <v>0.12</v>
      </c>
      <c r="AK799" s="147">
        <f t="shared" si="537"/>
        <v>0.12</v>
      </c>
      <c r="AL799" s="420">
        <v>0</v>
      </c>
      <c r="AM799" s="431">
        <f t="shared" si="519"/>
        <v>0</v>
      </c>
      <c r="AN799" s="385">
        <v>0</v>
      </c>
      <c r="AO799" s="237">
        <f t="shared" si="539"/>
        <v>0</v>
      </c>
      <c r="AP799" s="96">
        <v>0</v>
      </c>
      <c r="AQ799" s="431">
        <f t="shared" si="522"/>
        <v>0</v>
      </c>
      <c r="AR799" s="420">
        <v>0</v>
      </c>
      <c r="AS799" s="431">
        <f t="shared" si="523"/>
        <v>0</v>
      </c>
      <c r="AT799" s="385">
        <v>0</v>
      </c>
      <c r="AU799" s="431">
        <f t="shared" si="524"/>
        <v>0</v>
      </c>
      <c r="AV799" s="386">
        <v>0</v>
      </c>
      <c r="AW799" s="431">
        <f t="shared" si="525"/>
        <v>0</v>
      </c>
      <c r="AX799" s="386">
        <v>0</v>
      </c>
      <c r="AY799" s="431">
        <f t="shared" si="526"/>
        <v>0</v>
      </c>
      <c r="AZ799" s="386">
        <v>0</v>
      </c>
      <c r="BA799" s="431">
        <f t="shared" si="527"/>
        <v>0</v>
      </c>
      <c r="BB799" s="385">
        <v>0</v>
      </c>
      <c r="BC799" s="431">
        <f t="shared" si="528"/>
        <v>0</v>
      </c>
      <c r="BD799" s="386">
        <v>0</v>
      </c>
      <c r="BE799" s="431">
        <f t="shared" si="529"/>
        <v>0</v>
      </c>
      <c r="BF799" s="386">
        <v>0</v>
      </c>
      <c r="BG799" s="431">
        <f t="shared" si="530"/>
        <v>0</v>
      </c>
      <c r="BH799" s="385">
        <v>0</v>
      </c>
      <c r="BI799" s="445">
        <f t="shared" si="531"/>
        <v>0</v>
      </c>
      <c r="BJ799" s="77" t="s">
        <v>355</v>
      </c>
      <c r="BK799" s="306"/>
      <c r="BL799" s="599"/>
      <c r="BM799" s="306" t="str">
        <f t="shared" si="535"/>
        <v>M52962-001</v>
      </c>
    </row>
    <row r="800" spans="1:65" ht="14.25" customHeight="1">
      <c r="A800" s="493" t="s">
        <v>1623</v>
      </c>
      <c r="B800" s="130" t="s">
        <v>1422</v>
      </c>
      <c r="C800" s="544" t="s">
        <v>87</v>
      </c>
      <c r="D800" s="549" t="s">
        <v>225</v>
      </c>
      <c r="E800" s="550" t="s">
        <v>194</v>
      </c>
      <c r="F800" s="970"/>
      <c r="G800" s="214">
        <v>2021</v>
      </c>
      <c r="H800" s="176" t="s">
        <v>1911</v>
      </c>
      <c r="I800" s="176" t="s">
        <v>204</v>
      </c>
      <c r="J800" s="330" t="s">
        <v>196</v>
      </c>
      <c r="K800" s="176" t="s">
        <v>221</v>
      </c>
      <c r="L800" s="176" t="s">
        <v>1221</v>
      </c>
      <c r="M800" s="327" t="s">
        <v>1461</v>
      </c>
      <c r="N800" s="55">
        <v>2.2400000000000002</v>
      </c>
      <c r="O800" s="55">
        <f t="shared" si="532"/>
        <v>2.2400000000000002</v>
      </c>
      <c r="P800" s="55">
        <f t="shared" si="532"/>
        <v>2.2400000000000002</v>
      </c>
      <c r="Q800" s="55">
        <f t="shared" si="532"/>
        <v>2.2400000000000002</v>
      </c>
      <c r="R800" s="55">
        <v>2.2400000000000002</v>
      </c>
      <c r="S800" s="55">
        <f t="shared" si="533"/>
        <v>2.2400000000000002</v>
      </c>
      <c r="T800" s="55">
        <f t="shared" si="533"/>
        <v>2.2400000000000002</v>
      </c>
      <c r="U800" s="55">
        <f t="shared" si="533"/>
        <v>2.2400000000000002</v>
      </c>
      <c r="V800" s="55">
        <f t="shared" si="533"/>
        <v>2.2400000000000002</v>
      </c>
      <c r="W800" s="55">
        <f t="shared" si="538"/>
        <v>2.2400000000000002</v>
      </c>
      <c r="X800" s="55">
        <f t="shared" si="536"/>
        <v>2.2400000000000002</v>
      </c>
      <c r="Y800" s="55">
        <f t="shared" si="536"/>
        <v>2.2400000000000002</v>
      </c>
      <c r="Z800" s="147">
        <v>0.54</v>
      </c>
      <c r="AA800" s="147">
        <f t="shared" si="534"/>
        <v>0.54</v>
      </c>
      <c r="AB800" s="147">
        <f t="shared" si="534"/>
        <v>0.54</v>
      </c>
      <c r="AC800" s="147">
        <f t="shared" si="534"/>
        <v>0.54</v>
      </c>
      <c r="AD800" s="147">
        <f t="shared" si="520"/>
        <v>0.54</v>
      </c>
      <c r="AE800" s="147">
        <f t="shared" si="520"/>
        <v>0.54</v>
      </c>
      <c r="AF800" s="147">
        <f t="shared" si="520"/>
        <v>0.54</v>
      </c>
      <c r="AG800" s="147">
        <f t="shared" si="520"/>
        <v>0.54</v>
      </c>
      <c r="AH800" s="147">
        <f t="shared" si="521"/>
        <v>0.54</v>
      </c>
      <c r="AI800" s="147">
        <f t="shared" si="521"/>
        <v>0.54</v>
      </c>
      <c r="AJ800" s="147">
        <f t="shared" si="521"/>
        <v>0.54</v>
      </c>
      <c r="AK800" s="147">
        <f t="shared" si="537"/>
        <v>0.54</v>
      </c>
      <c r="AL800" s="420">
        <v>0</v>
      </c>
      <c r="AM800" s="431">
        <f t="shared" si="519"/>
        <v>0</v>
      </c>
      <c r="AN800" s="385">
        <v>0</v>
      </c>
      <c r="AO800" s="237">
        <f t="shared" si="539"/>
        <v>0</v>
      </c>
      <c r="AP800" s="96">
        <v>0</v>
      </c>
      <c r="AQ800" s="431">
        <f t="shared" si="522"/>
        <v>0</v>
      </c>
      <c r="AR800" s="420">
        <v>22800</v>
      </c>
      <c r="AS800" s="431">
        <f t="shared" si="523"/>
        <v>12312</v>
      </c>
      <c r="AT800" s="385">
        <v>0</v>
      </c>
      <c r="AU800" s="431">
        <f t="shared" si="524"/>
        <v>0</v>
      </c>
      <c r="AV800" s="386">
        <v>0</v>
      </c>
      <c r="AW800" s="431">
        <f t="shared" si="525"/>
        <v>0</v>
      </c>
      <c r="AX800" s="386">
        <v>0</v>
      </c>
      <c r="AY800" s="431">
        <f t="shared" si="526"/>
        <v>0</v>
      </c>
      <c r="AZ800" s="386">
        <v>0</v>
      </c>
      <c r="BA800" s="431">
        <f t="shared" si="527"/>
        <v>0</v>
      </c>
      <c r="BB800" s="385">
        <v>0</v>
      </c>
      <c r="BC800" s="431">
        <f t="shared" si="528"/>
        <v>0</v>
      </c>
      <c r="BD800" s="386">
        <v>0</v>
      </c>
      <c r="BE800" s="431">
        <f t="shared" si="529"/>
        <v>0</v>
      </c>
      <c r="BF800" s="386">
        <v>0</v>
      </c>
      <c r="BG800" s="431">
        <f t="shared" si="530"/>
        <v>0</v>
      </c>
      <c r="BH800" s="385">
        <v>0</v>
      </c>
      <c r="BI800" s="445">
        <f t="shared" si="531"/>
        <v>0</v>
      </c>
      <c r="BJ800" s="77" t="s">
        <v>1963</v>
      </c>
      <c r="BK800" s="306"/>
      <c r="BL800" s="599"/>
      <c r="BM800" s="306" t="str">
        <f t="shared" si="535"/>
        <v>N51149-xx1</v>
      </c>
    </row>
    <row r="801" spans="1:65" ht="14.25" customHeight="1">
      <c r="A801" s="498" t="s">
        <v>1623</v>
      </c>
      <c r="B801" s="130" t="s">
        <v>1422</v>
      </c>
      <c r="C801" s="544" t="s">
        <v>87</v>
      </c>
      <c r="D801" s="549" t="s">
        <v>225</v>
      </c>
      <c r="E801" s="550" t="s">
        <v>194</v>
      </c>
      <c r="F801" s="970"/>
      <c r="G801" s="214">
        <v>2021</v>
      </c>
      <c r="H801" s="176" t="s">
        <v>1911</v>
      </c>
      <c r="I801" s="176" t="s">
        <v>204</v>
      </c>
      <c r="J801" s="330" t="s">
        <v>196</v>
      </c>
      <c r="K801" s="176" t="s">
        <v>221</v>
      </c>
      <c r="L801" s="176" t="s">
        <v>1221</v>
      </c>
      <c r="M801" s="327" t="s">
        <v>1461</v>
      </c>
      <c r="N801" s="55">
        <v>2.36</v>
      </c>
      <c r="O801" s="55">
        <f t="shared" si="532"/>
        <v>2.36</v>
      </c>
      <c r="P801" s="55">
        <f t="shared" si="532"/>
        <v>2.36</v>
      </c>
      <c r="Q801" s="55">
        <f t="shared" si="532"/>
        <v>2.36</v>
      </c>
      <c r="R801" s="55">
        <v>2.36</v>
      </c>
      <c r="S801" s="55">
        <f t="shared" si="533"/>
        <v>2.36</v>
      </c>
      <c r="T801" s="55">
        <f t="shared" si="533"/>
        <v>2.36</v>
      </c>
      <c r="U801" s="55">
        <f t="shared" si="533"/>
        <v>2.36</v>
      </c>
      <c r="V801" s="55">
        <f t="shared" si="533"/>
        <v>2.36</v>
      </c>
      <c r="W801" s="55">
        <f t="shared" si="538"/>
        <v>2.36</v>
      </c>
      <c r="X801" s="55">
        <f t="shared" si="536"/>
        <v>2.36</v>
      </c>
      <c r="Y801" s="55">
        <f t="shared" si="536"/>
        <v>2.36</v>
      </c>
      <c r="Z801" s="147">
        <v>0.19</v>
      </c>
      <c r="AA801" s="147">
        <f t="shared" si="534"/>
        <v>0.19</v>
      </c>
      <c r="AB801" s="147">
        <f t="shared" si="534"/>
        <v>0.19</v>
      </c>
      <c r="AC801" s="147">
        <f t="shared" si="534"/>
        <v>0.19</v>
      </c>
      <c r="AD801" s="147">
        <f t="shared" si="520"/>
        <v>0.19</v>
      </c>
      <c r="AE801" s="147">
        <f t="shared" si="520"/>
        <v>0.19</v>
      </c>
      <c r="AF801" s="147">
        <f t="shared" si="520"/>
        <v>0.19</v>
      </c>
      <c r="AG801" s="147">
        <f t="shared" si="520"/>
        <v>0.19</v>
      </c>
      <c r="AH801" s="147">
        <f t="shared" si="521"/>
        <v>0.19</v>
      </c>
      <c r="AI801" s="147">
        <f t="shared" si="521"/>
        <v>0.19</v>
      </c>
      <c r="AJ801" s="147">
        <f t="shared" si="521"/>
        <v>0.19</v>
      </c>
      <c r="AK801" s="147">
        <f t="shared" si="537"/>
        <v>0.19</v>
      </c>
      <c r="AL801" s="420">
        <v>0</v>
      </c>
      <c r="AM801" s="431">
        <f t="shared" si="519"/>
        <v>0</v>
      </c>
      <c r="AN801" s="385">
        <v>0</v>
      </c>
      <c r="AO801" s="237">
        <f t="shared" si="539"/>
        <v>0</v>
      </c>
      <c r="AP801" s="96">
        <v>0</v>
      </c>
      <c r="AQ801" s="431">
        <f t="shared" si="522"/>
        <v>0</v>
      </c>
      <c r="AR801" s="420">
        <v>0</v>
      </c>
      <c r="AS801" s="431">
        <f t="shared" si="523"/>
        <v>0</v>
      </c>
      <c r="AT801" s="385">
        <v>0</v>
      </c>
      <c r="AU801" s="431">
        <f t="shared" si="524"/>
        <v>0</v>
      </c>
      <c r="AV801" s="386">
        <v>0</v>
      </c>
      <c r="AW801" s="431">
        <f t="shared" si="525"/>
        <v>0</v>
      </c>
      <c r="AX801" s="386">
        <v>0</v>
      </c>
      <c r="AY801" s="431">
        <f t="shared" si="526"/>
        <v>0</v>
      </c>
      <c r="AZ801" s="386">
        <v>0</v>
      </c>
      <c r="BA801" s="431">
        <f t="shared" si="527"/>
        <v>0</v>
      </c>
      <c r="BB801" s="385">
        <v>0</v>
      </c>
      <c r="BC801" s="431">
        <f t="shared" si="528"/>
        <v>0</v>
      </c>
      <c r="BD801" s="386">
        <v>0</v>
      </c>
      <c r="BE801" s="431">
        <f t="shared" si="529"/>
        <v>0</v>
      </c>
      <c r="BF801" s="386">
        <v>0</v>
      </c>
      <c r="BG801" s="431">
        <f t="shared" si="530"/>
        <v>0</v>
      </c>
      <c r="BH801" s="385">
        <v>0</v>
      </c>
      <c r="BI801" s="445">
        <f t="shared" si="531"/>
        <v>0</v>
      </c>
      <c r="BJ801" s="77" t="s">
        <v>1964</v>
      </c>
      <c r="BK801" s="306"/>
      <c r="BL801" s="599"/>
      <c r="BM801" s="306" t="str">
        <f t="shared" si="535"/>
        <v>N69207-xx1</v>
      </c>
    </row>
    <row r="802" spans="1:65" ht="14.25" customHeight="1">
      <c r="A802" s="493" t="s">
        <v>1623</v>
      </c>
      <c r="B802" s="130" t="s">
        <v>1422</v>
      </c>
      <c r="C802" s="544" t="s">
        <v>87</v>
      </c>
      <c r="D802" s="549" t="s">
        <v>225</v>
      </c>
      <c r="E802" s="550" t="s">
        <v>194</v>
      </c>
      <c r="F802" s="970"/>
      <c r="G802" s="214">
        <v>2024</v>
      </c>
      <c r="H802" s="176" t="s">
        <v>1911</v>
      </c>
      <c r="I802" s="176" t="s">
        <v>204</v>
      </c>
      <c r="J802" s="330" t="s">
        <v>196</v>
      </c>
      <c r="K802" s="176" t="s">
        <v>221</v>
      </c>
      <c r="L802" s="176" t="s">
        <v>1221</v>
      </c>
      <c r="M802" s="327" t="s">
        <v>1461</v>
      </c>
      <c r="N802" s="55">
        <v>2.08</v>
      </c>
      <c r="O802" s="55">
        <f t="shared" si="532"/>
        <v>2.08</v>
      </c>
      <c r="P802" s="55">
        <f t="shared" si="532"/>
        <v>2.08</v>
      </c>
      <c r="Q802" s="55">
        <f t="shared" si="532"/>
        <v>2.08</v>
      </c>
      <c r="R802" s="55">
        <v>2.08</v>
      </c>
      <c r="S802" s="55">
        <f t="shared" si="533"/>
        <v>2.08</v>
      </c>
      <c r="T802" s="55">
        <f t="shared" si="533"/>
        <v>2.08</v>
      </c>
      <c r="U802" s="55">
        <f t="shared" si="533"/>
        <v>2.08</v>
      </c>
      <c r="V802" s="55">
        <f t="shared" si="533"/>
        <v>2.08</v>
      </c>
      <c r="W802" s="55">
        <f t="shared" si="538"/>
        <v>2.08</v>
      </c>
      <c r="X802" s="55">
        <f t="shared" si="536"/>
        <v>2.08</v>
      </c>
      <c r="Y802" s="55">
        <f t="shared" si="536"/>
        <v>2.08</v>
      </c>
      <c r="Z802" s="147">
        <v>0.15</v>
      </c>
      <c r="AA802" s="147">
        <f t="shared" si="534"/>
        <v>0.15</v>
      </c>
      <c r="AB802" s="147">
        <f t="shared" si="534"/>
        <v>0.15</v>
      </c>
      <c r="AC802" s="147">
        <f t="shared" si="534"/>
        <v>0.15</v>
      </c>
      <c r="AD802" s="147">
        <f t="shared" si="520"/>
        <v>0.15</v>
      </c>
      <c r="AE802" s="147">
        <f t="shared" si="520"/>
        <v>0.15</v>
      </c>
      <c r="AF802" s="147">
        <f t="shared" si="520"/>
        <v>0.15</v>
      </c>
      <c r="AG802" s="147">
        <f t="shared" si="520"/>
        <v>0.15</v>
      </c>
      <c r="AH802" s="147">
        <f t="shared" si="521"/>
        <v>0.15</v>
      </c>
      <c r="AI802" s="147">
        <f t="shared" si="521"/>
        <v>0.15</v>
      </c>
      <c r="AJ802" s="147">
        <f t="shared" si="521"/>
        <v>0.15</v>
      </c>
      <c r="AK802" s="147">
        <f t="shared" si="537"/>
        <v>0.15</v>
      </c>
      <c r="AL802" s="420">
        <v>10080</v>
      </c>
      <c r="AM802" s="431">
        <f t="shared" si="519"/>
        <v>1512</v>
      </c>
      <c r="AN802" s="385">
        <v>10080</v>
      </c>
      <c r="AO802" s="237">
        <f t="shared" si="539"/>
        <v>1512</v>
      </c>
      <c r="AP802" s="96">
        <v>6720</v>
      </c>
      <c r="AQ802" s="431">
        <f t="shared" si="522"/>
        <v>1008</v>
      </c>
      <c r="AR802" s="420">
        <v>0</v>
      </c>
      <c r="AS802" s="431">
        <f t="shared" si="523"/>
        <v>0</v>
      </c>
      <c r="AT802" s="385">
        <v>3360</v>
      </c>
      <c r="AU802" s="431">
        <f t="shared" si="524"/>
        <v>504</v>
      </c>
      <c r="AV802" s="386">
        <v>30930</v>
      </c>
      <c r="AW802" s="431">
        <f t="shared" si="525"/>
        <v>4639.5</v>
      </c>
      <c r="AX802" s="386">
        <v>33309</v>
      </c>
      <c r="AY802" s="431">
        <f t="shared" si="526"/>
        <v>4996.3499999999995</v>
      </c>
      <c r="AZ802" s="386">
        <v>38067</v>
      </c>
      <c r="BA802" s="431">
        <f t="shared" si="527"/>
        <v>5710.05</v>
      </c>
      <c r="BB802" s="385">
        <v>30930</v>
      </c>
      <c r="BC802" s="431">
        <f t="shared" si="528"/>
        <v>4639.5</v>
      </c>
      <c r="BD802" s="386">
        <v>33309</v>
      </c>
      <c r="BE802" s="431">
        <f t="shared" si="529"/>
        <v>4996.3499999999995</v>
      </c>
      <c r="BF802" s="386">
        <v>38067</v>
      </c>
      <c r="BG802" s="431">
        <f t="shared" si="530"/>
        <v>5710.05</v>
      </c>
      <c r="BH802" s="385">
        <v>30930</v>
      </c>
      <c r="BI802" s="445">
        <f t="shared" si="531"/>
        <v>4639.5</v>
      </c>
      <c r="BJ802" s="77" t="s">
        <v>1965</v>
      </c>
      <c r="BK802" s="306"/>
      <c r="BL802" s="599"/>
      <c r="BM802" s="306" t="str">
        <f t="shared" si="535"/>
        <v>P10277-001</v>
      </c>
    </row>
    <row r="803" spans="1:65" ht="14.25" customHeight="1">
      <c r="A803" s="498" t="s">
        <v>1623</v>
      </c>
      <c r="B803" s="130" t="s">
        <v>1422</v>
      </c>
      <c r="C803" s="544" t="s">
        <v>87</v>
      </c>
      <c r="D803" s="549" t="s">
        <v>225</v>
      </c>
      <c r="E803" s="550" t="s">
        <v>194</v>
      </c>
      <c r="F803" s="970"/>
      <c r="G803" s="214">
        <v>2021</v>
      </c>
      <c r="H803" s="176" t="s">
        <v>1911</v>
      </c>
      <c r="I803" s="176" t="s">
        <v>204</v>
      </c>
      <c r="J803" s="330" t="s">
        <v>196</v>
      </c>
      <c r="K803" s="176" t="s">
        <v>218</v>
      </c>
      <c r="L803" s="176" t="s">
        <v>1466</v>
      </c>
      <c r="M803" s="327" t="s">
        <v>1467</v>
      </c>
      <c r="N803" s="55">
        <v>2.2799999999999998</v>
      </c>
      <c r="O803" s="55">
        <f t="shared" si="532"/>
        <v>2.2799999999999998</v>
      </c>
      <c r="P803" s="55">
        <f t="shared" si="532"/>
        <v>2.2799999999999998</v>
      </c>
      <c r="Q803" s="55">
        <f t="shared" si="532"/>
        <v>2.2799999999999998</v>
      </c>
      <c r="R803" s="55">
        <v>2.2799999999999998</v>
      </c>
      <c r="S803" s="55">
        <f t="shared" si="533"/>
        <v>2.2799999999999998</v>
      </c>
      <c r="T803" s="55">
        <f t="shared" si="533"/>
        <v>2.2799999999999998</v>
      </c>
      <c r="U803" s="55">
        <f t="shared" si="533"/>
        <v>2.2799999999999998</v>
      </c>
      <c r="V803" s="55">
        <f t="shared" si="533"/>
        <v>2.2799999999999998</v>
      </c>
      <c r="W803" s="55">
        <f t="shared" si="538"/>
        <v>2.2799999999999998</v>
      </c>
      <c r="X803" s="55">
        <f t="shared" si="536"/>
        <v>2.2799999999999998</v>
      </c>
      <c r="Y803" s="55">
        <f t="shared" si="536"/>
        <v>2.2799999999999998</v>
      </c>
      <c r="Z803" s="147">
        <v>0.1</v>
      </c>
      <c r="AA803" s="147">
        <f t="shared" si="534"/>
        <v>0.1</v>
      </c>
      <c r="AB803" s="147">
        <f t="shared" si="534"/>
        <v>0.1</v>
      </c>
      <c r="AC803" s="147">
        <f t="shared" si="534"/>
        <v>0.1</v>
      </c>
      <c r="AD803" s="147">
        <f t="shared" si="520"/>
        <v>0.1</v>
      </c>
      <c r="AE803" s="147">
        <f t="shared" si="520"/>
        <v>0.1</v>
      </c>
      <c r="AF803" s="147">
        <f t="shared" si="520"/>
        <v>0.1</v>
      </c>
      <c r="AG803" s="147">
        <f t="shared" si="520"/>
        <v>0.1</v>
      </c>
      <c r="AH803" s="147">
        <f t="shared" si="521"/>
        <v>0.1</v>
      </c>
      <c r="AI803" s="147">
        <f t="shared" si="521"/>
        <v>0.1</v>
      </c>
      <c r="AJ803" s="147">
        <f t="shared" si="521"/>
        <v>0.1</v>
      </c>
      <c r="AK803" s="147">
        <f t="shared" si="537"/>
        <v>0.1</v>
      </c>
      <c r="AL803" s="420">
        <v>0</v>
      </c>
      <c r="AM803" s="431">
        <f t="shared" si="519"/>
        <v>0</v>
      </c>
      <c r="AN803" s="385">
        <v>0</v>
      </c>
      <c r="AO803" s="237">
        <f t="shared" si="539"/>
        <v>0</v>
      </c>
      <c r="AP803" s="96">
        <v>0</v>
      </c>
      <c r="AQ803" s="431">
        <f t="shared" si="522"/>
        <v>0</v>
      </c>
      <c r="AR803" s="420">
        <v>0</v>
      </c>
      <c r="AS803" s="431">
        <f t="shared" si="523"/>
        <v>0</v>
      </c>
      <c r="AT803" s="385">
        <v>0</v>
      </c>
      <c r="AU803" s="431">
        <f t="shared" si="524"/>
        <v>0</v>
      </c>
      <c r="AV803" s="386">
        <v>0</v>
      </c>
      <c r="AW803" s="431">
        <f t="shared" si="525"/>
        <v>0</v>
      </c>
      <c r="AX803" s="386">
        <v>0</v>
      </c>
      <c r="AY803" s="431">
        <f t="shared" si="526"/>
        <v>0</v>
      </c>
      <c r="AZ803" s="386">
        <v>0</v>
      </c>
      <c r="BA803" s="431">
        <f t="shared" si="527"/>
        <v>0</v>
      </c>
      <c r="BB803" s="385">
        <v>0</v>
      </c>
      <c r="BC803" s="431">
        <f t="shared" si="528"/>
        <v>0</v>
      </c>
      <c r="BD803" s="386">
        <v>0</v>
      </c>
      <c r="BE803" s="431">
        <f t="shared" si="529"/>
        <v>0</v>
      </c>
      <c r="BF803" s="386">
        <v>0</v>
      </c>
      <c r="BG803" s="431">
        <f t="shared" si="530"/>
        <v>0</v>
      </c>
      <c r="BH803" s="385">
        <v>0</v>
      </c>
      <c r="BI803" s="445">
        <f t="shared" si="531"/>
        <v>0</v>
      </c>
      <c r="BJ803" s="77" t="s">
        <v>1962</v>
      </c>
      <c r="BK803" s="306"/>
      <c r="BL803" s="599"/>
      <c r="BM803" s="306" t="str">
        <f t="shared" si="535"/>
        <v>M27539-001</v>
      </c>
    </row>
    <row r="804" spans="1:65" ht="14.25" customHeight="1">
      <c r="A804" s="493" t="s">
        <v>1623</v>
      </c>
      <c r="B804" s="130" t="s">
        <v>1422</v>
      </c>
      <c r="C804" s="544" t="s">
        <v>87</v>
      </c>
      <c r="D804" s="549" t="s">
        <v>225</v>
      </c>
      <c r="E804" s="550" t="s">
        <v>194</v>
      </c>
      <c r="F804" s="970"/>
      <c r="G804" s="214">
        <v>2021</v>
      </c>
      <c r="H804" s="176" t="s">
        <v>1911</v>
      </c>
      <c r="I804" s="176" t="s">
        <v>204</v>
      </c>
      <c r="J804" s="330" t="s">
        <v>196</v>
      </c>
      <c r="K804" s="176" t="s">
        <v>218</v>
      </c>
      <c r="L804" s="176" t="s">
        <v>167</v>
      </c>
      <c r="M804" s="711" t="s">
        <v>1468</v>
      </c>
      <c r="N804" s="55">
        <v>2.0099999999999998</v>
      </c>
      <c r="O804" s="55">
        <f t="shared" si="532"/>
        <v>2.0099999999999998</v>
      </c>
      <c r="P804" s="55">
        <f t="shared" si="532"/>
        <v>2.0099999999999998</v>
      </c>
      <c r="Q804" s="55">
        <f t="shared" si="532"/>
        <v>2.0099999999999998</v>
      </c>
      <c r="R804" s="55">
        <v>2.0099999999999998</v>
      </c>
      <c r="S804" s="55">
        <f t="shared" si="533"/>
        <v>2.0099999999999998</v>
      </c>
      <c r="T804" s="55">
        <f t="shared" si="533"/>
        <v>2.0099999999999998</v>
      </c>
      <c r="U804" s="55">
        <f t="shared" si="533"/>
        <v>2.0099999999999998</v>
      </c>
      <c r="V804" s="55">
        <f t="shared" si="533"/>
        <v>2.0099999999999998</v>
      </c>
      <c r="W804" s="55">
        <f t="shared" si="538"/>
        <v>2.0099999999999998</v>
      </c>
      <c r="X804" s="55">
        <f t="shared" si="536"/>
        <v>2.0099999999999998</v>
      </c>
      <c r="Y804" s="55">
        <f t="shared" si="536"/>
        <v>2.0099999999999998</v>
      </c>
      <c r="Z804" s="147">
        <v>0.1</v>
      </c>
      <c r="AA804" s="147">
        <f t="shared" si="534"/>
        <v>0.1</v>
      </c>
      <c r="AB804" s="147">
        <f t="shared" si="534"/>
        <v>0.1</v>
      </c>
      <c r="AC804" s="147">
        <f t="shared" si="534"/>
        <v>0.1</v>
      </c>
      <c r="AD804" s="147">
        <f t="shared" si="520"/>
        <v>0.1</v>
      </c>
      <c r="AE804" s="147">
        <f t="shared" si="520"/>
        <v>0.1</v>
      </c>
      <c r="AF804" s="147">
        <f t="shared" si="520"/>
        <v>0.1</v>
      </c>
      <c r="AG804" s="147">
        <f t="shared" si="520"/>
        <v>0.1</v>
      </c>
      <c r="AH804" s="147">
        <f t="shared" si="521"/>
        <v>0.1</v>
      </c>
      <c r="AI804" s="147">
        <f t="shared" si="521"/>
        <v>0.1</v>
      </c>
      <c r="AJ804" s="147">
        <f t="shared" si="521"/>
        <v>0.1</v>
      </c>
      <c r="AK804" s="147">
        <f t="shared" si="537"/>
        <v>0.1</v>
      </c>
      <c r="AL804" s="420">
        <v>24000</v>
      </c>
      <c r="AM804" s="431">
        <f t="shared" si="519"/>
        <v>2400</v>
      </c>
      <c r="AN804" s="385">
        <v>11040</v>
      </c>
      <c r="AO804" s="237">
        <f t="shared" si="539"/>
        <v>1104</v>
      </c>
      <c r="AP804" s="96">
        <v>10560</v>
      </c>
      <c r="AQ804" s="431">
        <f t="shared" si="522"/>
        <v>1056</v>
      </c>
      <c r="AR804" s="420">
        <v>4440</v>
      </c>
      <c r="AS804" s="431">
        <f t="shared" si="523"/>
        <v>444</v>
      </c>
      <c r="AT804" s="385">
        <v>12624</v>
      </c>
      <c r="AU804" s="431">
        <f t="shared" si="524"/>
        <v>1262.4000000000001</v>
      </c>
      <c r="AV804" s="386">
        <v>0</v>
      </c>
      <c r="AW804" s="431">
        <f t="shared" si="525"/>
        <v>0</v>
      </c>
      <c r="AX804" s="386">
        <v>0</v>
      </c>
      <c r="AY804" s="431">
        <f t="shared" si="526"/>
        <v>0</v>
      </c>
      <c r="AZ804" s="386">
        <v>0</v>
      </c>
      <c r="BA804" s="431">
        <f t="shared" si="527"/>
        <v>0</v>
      </c>
      <c r="BB804" s="385">
        <v>0</v>
      </c>
      <c r="BC804" s="431">
        <f t="shared" si="528"/>
        <v>0</v>
      </c>
      <c r="BD804" s="386">
        <v>0</v>
      </c>
      <c r="BE804" s="431">
        <f t="shared" si="529"/>
        <v>0</v>
      </c>
      <c r="BF804" s="386">
        <v>0</v>
      </c>
      <c r="BG804" s="431">
        <f t="shared" si="530"/>
        <v>0</v>
      </c>
      <c r="BH804" s="385">
        <v>0</v>
      </c>
      <c r="BI804" s="445">
        <f t="shared" si="531"/>
        <v>0</v>
      </c>
      <c r="BJ804" s="77" t="s">
        <v>1962</v>
      </c>
      <c r="BK804" s="306"/>
      <c r="BL804" s="599"/>
      <c r="BM804" s="306" t="str">
        <f t="shared" si="535"/>
        <v>M27539-001</v>
      </c>
    </row>
    <row r="805" spans="1:65" ht="14.25" customHeight="1">
      <c r="A805" s="498" t="s">
        <v>1623</v>
      </c>
      <c r="B805" s="130" t="s">
        <v>1422</v>
      </c>
      <c r="C805" s="544" t="s">
        <v>87</v>
      </c>
      <c r="D805" s="549" t="s">
        <v>225</v>
      </c>
      <c r="E805" s="550" t="s">
        <v>194</v>
      </c>
      <c r="F805" s="970"/>
      <c r="G805" s="214">
        <v>2021</v>
      </c>
      <c r="H805" s="176" t="s">
        <v>1911</v>
      </c>
      <c r="I805" s="176" t="s">
        <v>204</v>
      </c>
      <c r="J805" s="330" t="s">
        <v>196</v>
      </c>
      <c r="K805" s="176" t="s">
        <v>218</v>
      </c>
      <c r="L805" s="176" t="s">
        <v>167</v>
      </c>
      <c r="M805" s="327" t="s">
        <v>1469</v>
      </c>
      <c r="N805" s="55">
        <v>2.0099999999999998</v>
      </c>
      <c r="O805" s="55">
        <f t="shared" si="532"/>
        <v>2.0099999999999998</v>
      </c>
      <c r="P805" s="55">
        <f t="shared" si="532"/>
        <v>2.0099999999999998</v>
      </c>
      <c r="Q805" s="55">
        <f t="shared" si="532"/>
        <v>2.0099999999999998</v>
      </c>
      <c r="R805" s="55">
        <v>2.0099999999999998</v>
      </c>
      <c r="S805" s="55">
        <f t="shared" si="533"/>
        <v>2.0099999999999998</v>
      </c>
      <c r="T805" s="55">
        <f t="shared" si="533"/>
        <v>2.0099999999999998</v>
      </c>
      <c r="U805" s="55">
        <f t="shared" si="533"/>
        <v>2.0099999999999998</v>
      </c>
      <c r="V805" s="55">
        <f t="shared" si="533"/>
        <v>2.0099999999999998</v>
      </c>
      <c r="W805" s="55">
        <f t="shared" si="538"/>
        <v>2.0099999999999998</v>
      </c>
      <c r="X805" s="55">
        <f t="shared" si="536"/>
        <v>2.0099999999999998</v>
      </c>
      <c r="Y805" s="55">
        <f t="shared" si="536"/>
        <v>2.0099999999999998</v>
      </c>
      <c r="Z805" s="147">
        <v>0.1</v>
      </c>
      <c r="AA805" s="147">
        <f t="shared" si="534"/>
        <v>0.1</v>
      </c>
      <c r="AB805" s="147">
        <f t="shared" si="534"/>
        <v>0.1</v>
      </c>
      <c r="AC805" s="147">
        <f t="shared" si="534"/>
        <v>0.1</v>
      </c>
      <c r="AD805" s="147">
        <f t="shared" si="520"/>
        <v>0.1</v>
      </c>
      <c r="AE805" s="147">
        <f t="shared" si="520"/>
        <v>0.1</v>
      </c>
      <c r="AF805" s="147">
        <f t="shared" si="520"/>
        <v>0.1</v>
      </c>
      <c r="AG805" s="147">
        <f t="shared" si="520"/>
        <v>0.1</v>
      </c>
      <c r="AH805" s="147">
        <f t="shared" si="521"/>
        <v>0.1</v>
      </c>
      <c r="AI805" s="147">
        <f t="shared" si="521"/>
        <v>0.1</v>
      </c>
      <c r="AJ805" s="147">
        <f t="shared" si="521"/>
        <v>0.1</v>
      </c>
      <c r="AK805" s="147">
        <f t="shared" si="537"/>
        <v>0.1</v>
      </c>
      <c r="AL805" s="420">
        <v>0</v>
      </c>
      <c r="AM805" s="431">
        <f t="shared" si="519"/>
        <v>0</v>
      </c>
      <c r="AN805" s="385">
        <v>360</v>
      </c>
      <c r="AO805" s="237">
        <f t="shared" si="539"/>
        <v>36</v>
      </c>
      <c r="AP805" s="96">
        <v>360</v>
      </c>
      <c r="AQ805" s="431">
        <f t="shared" si="522"/>
        <v>36</v>
      </c>
      <c r="AR805" s="420">
        <v>0</v>
      </c>
      <c r="AS805" s="431">
        <f t="shared" si="523"/>
        <v>0</v>
      </c>
      <c r="AT805" s="385">
        <v>0</v>
      </c>
      <c r="AU805" s="431">
        <f t="shared" si="524"/>
        <v>0</v>
      </c>
      <c r="AV805" s="386">
        <v>0</v>
      </c>
      <c r="AW805" s="431">
        <f t="shared" si="525"/>
        <v>0</v>
      </c>
      <c r="AX805" s="386">
        <v>0</v>
      </c>
      <c r="AY805" s="431">
        <f t="shared" si="526"/>
        <v>0</v>
      </c>
      <c r="AZ805" s="386">
        <v>0</v>
      </c>
      <c r="BA805" s="431">
        <f t="shared" si="527"/>
        <v>0</v>
      </c>
      <c r="BB805" s="385">
        <v>0</v>
      </c>
      <c r="BC805" s="431">
        <f t="shared" si="528"/>
        <v>0</v>
      </c>
      <c r="BD805" s="386">
        <v>0</v>
      </c>
      <c r="BE805" s="431">
        <f t="shared" si="529"/>
        <v>0</v>
      </c>
      <c r="BF805" s="386">
        <v>0</v>
      </c>
      <c r="BG805" s="431">
        <f t="shared" si="530"/>
        <v>0</v>
      </c>
      <c r="BH805" s="385">
        <v>0</v>
      </c>
      <c r="BI805" s="445">
        <f t="shared" si="531"/>
        <v>0</v>
      </c>
      <c r="BJ805" s="77" t="s">
        <v>1962</v>
      </c>
      <c r="BK805" s="306"/>
      <c r="BL805" s="599"/>
      <c r="BM805" s="306" t="str">
        <f t="shared" si="535"/>
        <v>M27539-001</v>
      </c>
    </row>
    <row r="806" spans="1:65" ht="14.25" customHeight="1">
      <c r="A806" s="493" t="s">
        <v>1623</v>
      </c>
      <c r="B806" s="130" t="s">
        <v>1422</v>
      </c>
      <c r="C806" s="544" t="s">
        <v>87</v>
      </c>
      <c r="D806" s="549" t="s">
        <v>225</v>
      </c>
      <c r="E806" s="550" t="s">
        <v>194</v>
      </c>
      <c r="F806" s="970"/>
      <c r="G806" s="214">
        <v>2021</v>
      </c>
      <c r="H806" s="176" t="s">
        <v>1911</v>
      </c>
      <c r="I806" s="176" t="s">
        <v>204</v>
      </c>
      <c r="J806" s="330" t="s">
        <v>196</v>
      </c>
      <c r="K806" s="176" t="s">
        <v>221</v>
      </c>
      <c r="L806" s="176" t="s">
        <v>167</v>
      </c>
      <c r="M806" s="327" t="s">
        <v>1469</v>
      </c>
      <c r="N806" s="55">
        <v>1.96</v>
      </c>
      <c r="O806" s="55">
        <f t="shared" si="532"/>
        <v>1.96</v>
      </c>
      <c r="P806" s="55">
        <f t="shared" si="532"/>
        <v>1.96</v>
      </c>
      <c r="Q806" s="55">
        <f t="shared" si="532"/>
        <v>1.96</v>
      </c>
      <c r="R806" s="55">
        <v>1.96</v>
      </c>
      <c r="S806" s="55">
        <f t="shared" si="533"/>
        <v>1.96</v>
      </c>
      <c r="T806" s="55">
        <f t="shared" si="533"/>
        <v>1.96</v>
      </c>
      <c r="U806" s="55">
        <f t="shared" si="533"/>
        <v>1.96</v>
      </c>
      <c r="V806" s="55">
        <f t="shared" si="533"/>
        <v>1.96</v>
      </c>
      <c r="W806" s="55">
        <f t="shared" si="538"/>
        <v>1.96</v>
      </c>
      <c r="X806" s="55">
        <f t="shared" si="536"/>
        <v>1.96</v>
      </c>
      <c r="Y806" s="55">
        <f t="shared" si="536"/>
        <v>1.96</v>
      </c>
      <c r="Z806" s="147">
        <v>0.12</v>
      </c>
      <c r="AA806" s="147">
        <f t="shared" si="534"/>
        <v>0.12</v>
      </c>
      <c r="AB806" s="147">
        <f t="shared" si="534"/>
        <v>0.12</v>
      </c>
      <c r="AC806" s="147">
        <f t="shared" si="534"/>
        <v>0.12</v>
      </c>
      <c r="AD806" s="147">
        <f t="shared" si="520"/>
        <v>0.12</v>
      </c>
      <c r="AE806" s="147">
        <f t="shared" si="520"/>
        <v>0.12</v>
      </c>
      <c r="AF806" s="147">
        <f t="shared" si="520"/>
        <v>0.12</v>
      </c>
      <c r="AG806" s="147">
        <f t="shared" si="520"/>
        <v>0.12</v>
      </c>
      <c r="AH806" s="147">
        <f t="shared" si="521"/>
        <v>0.12</v>
      </c>
      <c r="AI806" s="147">
        <f t="shared" si="521"/>
        <v>0.12</v>
      </c>
      <c r="AJ806" s="147">
        <f t="shared" si="521"/>
        <v>0.12</v>
      </c>
      <c r="AK806" s="147">
        <f t="shared" si="537"/>
        <v>0.12</v>
      </c>
      <c r="AL806" s="420">
        <v>0</v>
      </c>
      <c r="AM806" s="431">
        <f t="shared" si="519"/>
        <v>0</v>
      </c>
      <c r="AN806" s="385">
        <v>0</v>
      </c>
      <c r="AO806" s="237">
        <f t="shared" si="539"/>
        <v>0</v>
      </c>
      <c r="AP806" s="96">
        <v>0</v>
      </c>
      <c r="AQ806" s="431">
        <f t="shared" si="522"/>
        <v>0</v>
      </c>
      <c r="AR806" s="420">
        <v>0</v>
      </c>
      <c r="AS806" s="431">
        <f t="shared" si="523"/>
        <v>0</v>
      </c>
      <c r="AT806" s="385">
        <v>0</v>
      </c>
      <c r="AU806" s="431">
        <f t="shared" si="524"/>
        <v>0</v>
      </c>
      <c r="AV806" s="386">
        <v>0</v>
      </c>
      <c r="AW806" s="431">
        <f t="shared" si="525"/>
        <v>0</v>
      </c>
      <c r="AX806" s="386">
        <v>0</v>
      </c>
      <c r="AY806" s="431">
        <f t="shared" si="526"/>
        <v>0</v>
      </c>
      <c r="AZ806" s="386">
        <v>0</v>
      </c>
      <c r="BA806" s="431">
        <f t="shared" si="527"/>
        <v>0</v>
      </c>
      <c r="BB806" s="385">
        <v>0</v>
      </c>
      <c r="BC806" s="431">
        <f t="shared" si="528"/>
        <v>0</v>
      </c>
      <c r="BD806" s="386">
        <v>0</v>
      </c>
      <c r="BE806" s="431">
        <f t="shared" si="529"/>
        <v>0</v>
      </c>
      <c r="BF806" s="386">
        <v>0</v>
      </c>
      <c r="BG806" s="431">
        <f t="shared" si="530"/>
        <v>0</v>
      </c>
      <c r="BH806" s="385">
        <v>0</v>
      </c>
      <c r="BI806" s="445">
        <f t="shared" si="531"/>
        <v>0</v>
      </c>
      <c r="BJ806" s="77" t="s">
        <v>355</v>
      </c>
      <c r="BK806" s="306"/>
      <c r="BL806" s="599"/>
      <c r="BM806" s="306" t="str">
        <f t="shared" si="535"/>
        <v>M52962-001</v>
      </c>
    </row>
    <row r="807" spans="1:65" ht="14.25" customHeight="1">
      <c r="A807" s="498" t="s">
        <v>1623</v>
      </c>
      <c r="B807" s="130" t="s">
        <v>1422</v>
      </c>
      <c r="C807" s="544" t="s">
        <v>87</v>
      </c>
      <c r="D807" s="549" t="s">
        <v>225</v>
      </c>
      <c r="E807" s="550" t="s">
        <v>194</v>
      </c>
      <c r="F807" s="970"/>
      <c r="G807" s="214">
        <v>2024</v>
      </c>
      <c r="H807" s="176" t="s">
        <v>1911</v>
      </c>
      <c r="I807" s="176" t="s">
        <v>204</v>
      </c>
      <c r="J807" s="330" t="s">
        <v>196</v>
      </c>
      <c r="K807" s="176" t="s">
        <v>221</v>
      </c>
      <c r="L807" s="176" t="s">
        <v>167</v>
      </c>
      <c r="M807" s="327" t="s">
        <v>1469</v>
      </c>
      <c r="N807" s="55">
        <v>1.98</v>
      </c>
      <c r="O807" s="55">
        <f t="shared" si="532"/>
        <v>1.98</v>
      </c>
      <c r="P807" s="55">
        <f t="shared" si="532"/>
        <v>1.98</v>
      </c>
      <c r="Q807" s="55">
        <f t="shared" si="532"/>
        <v>1.98</v>
      </c>
      <c r="R807" s="55">
        <v>1.98</v>
      </c>
      <c r="S807" s="55">
        <f t="shared" si="533"/>
        <v>1.98</v>
      </c>
      <c r="T807" s="55">
        <f t="shared" si="533"/>
        <v>1.98</v>
      </c>
      <c r="U807" s="55">
        <f t="shared" si="533"/>
        <v>1.98</v>
      </c>
      <c r="V807" s="55">
        <f t="shared" si="533"/>
        <v>1.98</v>
      </c>
      <c r="W807" s="55">
        <f t="shared" si="538"/>
        <v>1.98</v>
      </c>
      <c r="X807" s="55">
        <f t="shared" si="536"/>
        <v>1.98</v>
      </c>
      <c r="Y807" s="55">
        <f t="shared" si="536"/>
        <v>1.98</v>
      </c>
      <c r="Z807" s="147">
        <v>0.15</v>
      </c>
      <c r="AA807" s="147">
        <f t="shared" si="534"/>
        <v>0.15</v>
      </c>
      <c r="AB807" s="147">
        <f t="shared" si="534"/>
        <v>0.15</v>
      </c>
      <c r="AC807" s="147">
        <f t="shared" si="534"/>
        <v>0.15</v>
      </c>
      <c r="AD807" s="147">
        <f t="shared" si="520"/>
        <v>0.15</v>
      </c>
      <c r="AE807" s="147">
        <f t="shared" si="520"/>
        <v>0.15</v>
      </c>
      <c r="AF807" s="147">
        <f t="shared" si="520"/>
        <v>0.15</v>
      </c>
      <c r="AG807" s="147">
        <f t="shared" si="520"/>
        <v>0.15</v>
      </c>
      <c r="AH807" s="147">
        <f t="shared" si="521"/>
        <v>0.15</v>
      </c>
      <c r="AI807" s="147">
        <f t="shared" si="521"/>
        <v>0.15</v>
      </c>
      <c r="AJ807" s="147">
        <f t="shared" si="521"/>
        <v>0.15</v>
      </c>
      <c r="AK807" s="147">
        <f t="shared" si="537"/>
        <v>0.15</v>
      </c>
      <c r="AL807" s="420">
        <v>5400</v>
      </c>
      <c r="AM807" s="431">
        <f t="shared" si="519"/>
        <v>810</v>
      </c>
      <c r="AN807" s="385">
        <v>11760</v>
      </c>
      <c r="AO807" s="237">
        <f t="shared" si="539"/>
        <v>1764</v>
      </c>
      <c r="AP807" s="96">
        <v>6600</v>
      </c>
      <c r="AQ807" s="431">
        <f t="shared" si="522"/>
        <v>990</v>
      </c>
      <c r="AR807" s="420">
        <v>1320</v>
      </c>
      <c r="AS807" s="431">
        <f t="shared" si="523"/>
        <v>198</v>
      </c>
      <c r="AT807" s="385">
        <v>1200</v>
      </c>
      <c r="AU807" s="431">
        <f t="shared" si="524"/>
        <v>180</v>
      </c>
      <c r="AV807" s="386">
        <v>0</v>
      </c>
      <c r="AW807" s="431">
        <f t="shared" si="525"/>
        <v>0</v>
      </c>
      <c r="AX807" s="386">
        <v>0</v>
      </c>
      <c r="AY807" s="431">
        <f t="shared" si="526"/>
        <v>0</v>
      </c>
      <c r="AZ807" s="386">
        <v>0</v>
      </c>
      <c r="BA807" s="431">
        <f t="shared" si="527"/>
        <v>0</v>
      </c>
      <c r="BB807" s="385">
        <v>0</v>
      </c>
      <c r="BC807" s="431">
        <f t="shared" si="528"/>
        <v>0</v>
      </c>
      <c r="BD807" s="386">
        <v>0</v>
      </c>
      <c r="BE807" s="431">
        <f t="shared" si="529"/>
        <v>0</v>
      </c>
      <c r="BF807" s="386">
        <v>0</v>
      </c>
      <c r="BG807" s="431">
        <f t="shared" si="530"/>
        <v>0</v>
      </c>
      <c r="BH807" s="385">
        <v>0</v>
      </c>
      <c r="BI807" s="445">
        <f t="shared" si="531"/>
        <v>0</v>
      </c>
      <c r="BJ807" s="77" t="s">
        <v>1965</v>
      </c>
      <c r="BK807" s="306"/>
      <c r="BL807" s="599"/>
      <c r="BM807" s="306" t="str">
        <f t="shared" si="535"/>
        <v>P10277-001</v>
      </c>
    </row>
    <row r="808" spans="1:65" ht="14.25" customHeight="1">
      <c r="A808" s="493" t="s">
        <v>1623</v>
      </c>
      <c r="B808" s="130" t="s">
        <v>1422</v>
      </c>
      <c r="C808" s="544" t="s">
        <v>87</v>
      </c>
      <c r="D808" s="549" t="s">
        <v>225</v>
      </c>
      <c r="E808" s="550" t="s">
        <v>194</v>
      </c>
      <c r="F808" s="970"/>
      <c r="G808" s="214">
        <v>2021</v>
      </c>
      <c r="H808" s="176" t="s">
        <v>1911</v>
      </c>
      <c r="I808" s="176" t="s">
        <v>204</v>
      </c>
      <c r="J808" s="330" t="s">
        <v>196</v>
      </c>
      <c r="K808" s="176" t="s">
        <v>221</v>
      </c>
      <c r="L808" s="176" t="s">
        <v>167</v>
      </c>
      <c r="M808" s="327" t="s">
        <v>1469</v>
      </c>
      <c r="N808" s="55">
        <v>2.14</v>
      </c>
      <c r="O808" s="55">
        <f t="shared" si="532"/>
        <v>2.14</v>
      </c>
      <c r="P808" s="55">
        <f t="shared" si="532"/>
        <v>2.14</v>
      </c>
      <c r="Q808" s="55">
        <f t="shared" si="532"/>
        <v>2.14</v>
      </c>
      <c r="R808" s="55">
        <v>2.14</v>
      </c>
      <c r="S808" s="55">
        <f t="shared" si="533"/>
        <v>2.14</v>
      </c>
      <c r="T808" s="55">
        <f t="shared" si="533"/>
        <v>2.14</v>
      </c>
      <c r="U808" s="55">
        <f t="shared" si="533"/>
        <v>2.14</v>
      </c>
      <c r="V808" s="55">
        <f t="shared" si="533"/>
        <v>2.14</v>
      </c>
      <c r="W808" s="55">
        <f t="shared" si="538"/>
        <v>2.14</v>
      </c>
      <c r="X808" s="55">
        <f t="shared" si="536"/>
        <v>2.14</v>
      </c>
      <c r="Y808" s="55">
        <f t="shared" si="536"/>
        <v>2.14</v>
      </c>
      <c r="Z808" s="147">
        <v>0.54</v>
      </c>
      <c r="AA808" s="147">
        <f t="shared" si="534"/>
        <v>0.54</v>
      </c>
      <c r="AB808" s="147">
        <f t="shared" si="534"/>
        <v>0.54</v>
      </c>
      <c r="AC808" s="147">
        <f t="shared" si="534"/>
        <v>0.54</v>
      </c>
      <c r="AD808" s="147">
        <f t="shared" si="520"/>
        <v>0.54</v>
      </c>
      <c r="AE808" s="147">
        <f t="shared" si="520"/>
        <v>0.54</v>
      </c>
      <c r="AF808" s="147">
        <f t="shared" si="520"/>
        <v>0.54</v>
      </c>
      <c r="AG808" s="147">
        <f t="shared" si="520"/>
        <v>0.54</v>
      </c>
      <c r="AH808" s="147">
        <f t="shared" si="521"/>
        <v>0.54</v>
      </c>
      <c r="AI808" s="147">
        <f t="shared" si="521"/>
        <v>0.54</v>
      </c>
      <c r="AJ808" s="147">
        <f t="shared" si="521"/>
        <v>0.54</v>
      </c>
      <c r="AK808" s="147">
        <f t="shared" si="537"/>
        <v>0.54</v>
      </c>
      <c r="AL808" s="420">
        <v>0</v>
      </c>
      <c r="AM808" s="431">
        <f t="shared" si="519"/>
        <v>0</v>
      </c>
      <c r="AN808" s="385">
        <v>0</v>
      </c>
      <c r="AO808" s="237">
        <f t="shared" si="539"/>
        <v>0</v>
      </c>
      <c r="AP808" s="96">
        <v>0</v>
      </c>
      <c r="AQ808" s="431">
        <f t="shared" si="522"/>
        <v>0</v>
      </c>
      <c r="AR808" s="420">
        <v>0</v>
      </c>
      <c r="AS808" s="431">
        <f t="shared" si="523"/>
        <v>0</v>
      </c>
      <c r="AT808" s="385">
        <v>0</v>
      </c>
      <c r="AU808" s="431">
        <f t="shared" si="524"/>
        <v>0</v>
      </c>
      <c r="AV808" s="386">
        <v>0</v>
      </c>
      <c r="AW808" s="431">
        <f t="shared" si="525"/>
        <v>0</v>
      </c>
      <c r="AX808" s="386">
        <v>0</v>
      </c>
      <c r="AY808" s="431">
        <f t="shared" si="526"/>
        <v>0</v>
      </c>
      <c r="AZ808" s="386">
        <v>0</v>
      </c>
      <c r="BA808" s="431">
        <f t="shared" si="527"/>
        <v>0</v>
      </c>
      <c r="BB808" s="385">
        <v>0</v>
      </c>
      <c r="BC808" s="431">
        <f t="shared" si="528"/>
        <v>0</v>
      </c>
      <c r="BD808" s="386">
        <v>0</v>
      </c>
      <c r="BE808" s="431">
        <f t="shared" si="529"/>
        <v>0</v>
      </c>
      <c r="BF808" s="386">
        <v>0</v>
      </c>
      <c r="BG808" s="431">
        <f t="shared" si="530"/>
        <v>0</v>
      </c>
      <c r="BH808" s="385">
        <v>0</v>
      </c>
      <c r="BI808" s="445">
        <f t="shared" si="531"/>
        <v>0</v>
      </c>
      <c r="BJ808" s="77" t="s">
        <v>1963</v>
      </c>
      <c r="BK808" s="306"/>
      <c r="BL808" s="599"/>
      <c r="BM808" s="306" t="str">
        <f t="shared" si="535"/>
        <v>N51149-xx1</v>
      </c>
    </row>
    <row r="809" spans="1:65" ht="14.25" customHeight="1">
      <c r="A809" s="498" t="s">
        <v>1623</v>
      </c>
      <c r="B809" s="130" t="s">
        <v>1422</v>
      </c>
      <c r="C809" s="544" t="s">
        <v>87</v>
      </c>
      <c r="D809" s="549" t="s">
        <v>225</v>
      </c>
      <c r="E809" s="550" t="s">
        <v>194</v>
      </c>
      <c r="F809" s="970"/>
      <c r="G809" s="214">
        <v>2021</v>
      </c>
      <c r="H809" s="176" t="s">
        <v>1911</v>
      </c>
      <c r="I809" s="176" t="s">
        <v>204</v>
      </c>
      <c r="J809" s="330" t="s">
        <v>196</v>
      </c>
      <c r="K809" s="176" t="s">
        <v>218</v>
      </c>
      <c r="L809" s="176" t="s">
        <v>167</v>
      </c>
      <c r="M809" s="327" t="s">
        <v>1479</v>
      </c>
      <c r="N809" s="55">
        <v>2.0099999999999998</v>
      </c>
      <c r="O809" s="55">
        <f t="shared" si="532"/>
        <v>2.0099999999999998</v>
      </c>
      <c r="P809" s="55">
        <f t="shared" si="532"/>
        <v>2.0099999999999998</v>
      </c>
      <c r="Q809" s="55">
        <f t="shared" si="532"/>
        <v>2.0099999999999998</v>
      </c>
      <c r="R809" s="55">
        <v>2.0099999999999998</v>
      </c>
      <c r="S809" s="55">
        <f t="shared" si="533"/>
        <v>2.0099999999999998</v>
      </c>
      <c r="T809" s="55">
        <f t="shared" si="533"/>
        <v>2.0099999999999998</v>
      </c>
      <c r="U809" s="55">
        <f t="shared" si="533"/>
        <v>2.0099999999999998</v>
      </c>
      <c r="V809" s="55">
        <f t="shared" si="533"/>
        <v>2.0099999999999998</v>
      </c>
      <c r="W809" s="55">
        <f t="shared" si="538"/>
        <v>2.0099999999999998</v>
      </c>
      <c r="X809" s="55">
        <f t="shared" si="536"/>
        <v>2.0099999999999998</v>
      </c>
      <c r="Y809" s="55">
        <f t="shared" si="536"/>
        <v>2.0099999999999998</v>
      </c>
      <c r="Z809" s="147">
        <v>0.1</v>
      </c>
      <c r="AA809" s="147">
        <f t="shared" si="534"/>
        <v>0.1</v>
      </c>
      <c r="AB809" s="147">
        <f t="shared" si="534"/>
        <v>0.1</v>
      </c>
      <c r="AC809" s="147">
        <f t="shared" si="534"/>
        <v>0.1</v>
      </c>
      <c r="AD809" s="147">
        <f t="shared" si="520"/>
        <v>0.1</v>
      </c>
      <c r="AE809" s="147">
        <f t="shared" si="520"/>
        <v>0.1</v>
      </c>
      <c r="AF809" s="147">
        <f t="shared" si="520"/>
        <v>0.1</v>
      </c>
      <c r="AG809" s="147">
        <f t="shared" si="520"/>
        <v>0.1</v>
      </c>
      <c r="AH809" s="147">
        <f t="shared" si="521"/>
        <v>0.1</v>
      </c>
      <c r="AI809" s="147">
        <f t="shared" si="521"/>
        <v>0.1</v>
      </c>
      <c r="AJ809" s="147">
        <f t="shared" si="521"/>
        <v>0.1</v>
      </c>
      <c r="AK809" s="147">
        <f t="shared" si="537"/>
        <v>0.1</v>
      </c>
      <c r="AL809" s="420">
        <v>0</v>
      </c>
      <c r="AM809" s="431">
        <f t="shared" si="519"/>
        <v>0</v>
      </c>
      <c r="AN809" s="385">
        <v>0</v>
      </c>
      <c r="AO809" s="237">
        <f t="shared" si="539"/>
        <v>0</v>
      </c>
      <c r="AP809" s="96">
        <v>0</v>
      </c>
      <c r="AQ809" s="431">
        <f t="shared" si="522"/>
        <v>0</v>
      </c>
      <c r="AR809" s="420">
        <v>0</v>
      </c>
      <c r="AS809" s="431">
        <f t="shared" si="523"/>
        <v>0</v>
      </c>
      <c r="AT809" s="385">
        <v>0</v>
      </c>
      <c r="AU809" s="431">
        <f t="shared" si="524"/>
        <v>0</v>
      </c>
      <c r="AV809" s="386">
        <v>0</v>
      </c>
      <c r="AW809" s="431">
        <f t="shared" si="525"/>
        <v>0</v>
      </c>
      <c r="AX809" s="386">
        <v>0</v>
      </c>
      <c r="AY809" s="431">
        <f t="shared" si="526"/>
        <v>0</v>
      </c>
      <c r="AZ809" s="386">
        <v>0</v>
      </c>
      <c r="BA809" s="431">
        <f t="shared" si="527"/>
        <v>0</v>
      </c>
      <c r="BB809" s="385">
        <v>0</v>
      </c>
      <c r="BC809" s="431">
        <f t="shared" si="528"/>
        <v>0</v>
      </c>
      <c r="BD809" s="386">
        <v>0</v>
      </c>
      <c r="BE809" s="431">
        <f t="shared" si="529"/>
        <v>0</v>
      </c>
      <c r="BF809" s="386">
        <v>0</v>
      </c>
      <c r="BG809" s="431">
        <f t="shared" si="530"/>
        <v>0</v>
      </c>
      <c r="BH809" s="385">
        <v>0</v>
      </c>
      <c r="BI809" s="445">
        <f t="shared" si="531"/>
        <v>0</v>
      </c>
      <c r="BJ809" s="77" t="s">
        <v>1962</v>
      </c>
      <c r="BK809" s="306"/>
      <c r="BL809" s="599"/>
      <c r="BM809" s="306" t="str">
        <f t="shared" si="535"/>
        <v>M27539-001</v>
      </c>
    </row>
    <row r="810" spans="1:65" ht="14.25" customHeight="1">
      <c r="A810" s="493" t="s">
        <v>1623</v>
      </c>
      <c r="B810" s="130" t="s">
        <v>1422</v>
      </c>
      <c r="C810" s="544" t="s">
        <v>87</v>
      </c>
      <c r="D810" s="549" t="s">
        <v>225</v>
      </c>
      <c r="E810" s="550" t="s">
        <v>194</v>
      </c>
      <c r="F810" s="970"/>
      <c r="G810" s="214">
        <v>2024</v>
      </c>
      <c r="H810" s="176" t="s">
        <v>1911</v>
      </c>
      <c r="I810" s="176" t="s">
        <v>204</v>
      </c>
      <c r="J810" s="330" t="s">
        <v>196</v>
      </c>
      <c r="K810" s="176" t="s">
        <v>221</v>
      </c>
      <c r="L810" s="176" t="s">
        <v>167</v>
      </c>
      <c r="M810" s="327" t="s">
        <v>1479</v>
      </c>
      <c r="N810" s="55">
        <v>1.98</v>
      </c>
      <c r="O810" s="55">
        <f t="shared" si="532"/>
        <v>1.98</v>
      </c>
      <c r="P810" s="55">
        <f t="shared" si="532"/>
        <v>1.98</v>
      </c>
      <c r="Q810" s="55">
        <f t="shared" si="532"/>
        <v>1.98</v>
      </c>
      <c r="R810" s="55">
        <v>1.98</v>
      </c>
      <c r="S810" s="55">
        <f t="shared" si="533"/>
        <v>1.98</v>
      </c>
      <c r="T810" s="55">
        <f t="shared" si="533"/>
        <v>1.98</v>
      </c>
      <c r="U810" s="55">
        <f t="shared" si="533"/>
        <v>1.98</v>
      </c>
      <c r="V810" s="55">
        <f t="shared" si="533"/>
        <v>1.98</v>
      </c>
      <c r="W810" s="55">
        <f t="shared" si="538"/>
        <v>1.98</v>
      </c>
      <c r="X810" s="55">
        <f t="shared" si="536"/>
        <v>1.98</v>
      </c>
      <c r="Y810" s="55">
        <f t="shared" si="536"/>
        <v>1.98</v>
      </c>
      <c r="Z810" s="147">
        <v>0.15</v>
      </c>
      <c r="AA810" s="147">
        <f t="shared" si="534"/>
        <v>0.15</v>
      </c>
      <c r="AB810" s="147">
        <f t="shared" si="534"/>
        <v>0.15</v>
      </c>
      <c r="AC810" s="147">
        <f t="shared" si="534"/>
        <v>0.15</v>
      </c>
      <c r="AD810" s="147">
        <f t="shared" si="520"/>
        <v>0.15</v>
      </c>
      <c r="AE810" s="147">
        <f t="shared" si="520"/>
        <v>0.15</v>
      </c>
      <c r="AF810" s="147">
        <f t="shared" si="520"/>
        <v>0.15</v>
      </c>
      <c r="AG810" s="147">
        <f t="shared" si="520"/>
        <v>0.15</v>
      </c>
      <c r="AH810" s="147">
        <f t="shared" si="521"/>
        <v>0.15</v>
      </c>
      <c r="AI810" s="147">
        <f t="shared" si="521"/>
        <v>0.15</v>
      </c>
      <c r="AJ810" s="147">
        <f t="shared" si="521"/>
        <v>0.15</v>
      </c>
      <c r="AK810" s="147">
        <f t="shared" si="537"/>
        <v>0.15</v>
      </c>
      <c r="AL810" s="420">
        <v>10080</v>
      </c>
      <c r="AM810" s="431">
        <f t="shared" si="519"/>
        <v>1512</v>
      </c>
      <c r="AN810" s="385">
        <v>30720</v>
      </c>
      <c r="AO810" s="237">
        <f t="shared" si="539"/>
        <v>4608</v>
      </c>
      <c r="AP810" s="96">
        <v>29400</v>
      </c>
      <c r="AQ810" s="431">
        <f t="shared" si="522"/>
        <v>4410</v>
      </c>
      <c r="AR810" s="420">
        <v>0</v>
      </c>
      <c r="AS810" s="431">
        <f t="shared" si="523"/>
        <v>0</v>
      </c>
      <c r="AT810" s="385">
        <v>0</v>
      </c>
      <c r="AU810" s="431">
        <f t="shared" si="524"/>
        <v>0</v>
      </c>
      <c r="AV810" s="386">
        <v>0</v>
      </c>
      <c r="AW810" s="431">
        <f t="shared" si="525"/>
        <v>0</v>
      </c>
      <c r="AX810" s="386">
        <v>0</v>
      </c>
      <c r="AY810" s="431">
        <f t="shared" si="526"/>
        <v>0</v>
      </c>
      <c r="AZ810" s="386">
        <v>0</v>
      </c>
      <c r="BA810" s="431">
        <f t="shared" si="527"/>
        <v>0</v>
      </c>
      <c r="BB810" s="385">
        <v>0</v>
      </c>
      <c r="BC810" s="431">
        <f t="shared" si="528"/>
        <v>0</v>
      </c>
      <c r="BD810" s="386">
        <v>0</v>
      </c>
      <c r="BE810" s="431">
        <f t="shared" si="529"/>
        <v>0</v>
      </c>
      <c r="BF810" s="386">
        <v>0</v>
      </c>
      <c r="BG810" s="431">
        <f t="shared" si="530"/>
        <v>0</v>
      </c>
      <c r="BH810" s="385">
        <v>0</v>
      </c>
      <c r="BI810" s="445">
        <f t="shared" si="531"/>
        <v>0</v>
      </c>
      <c r="BJ810" s="77" t="s">
        <v>1965</v>
      </c>
      <c r="BK810" s="306"/>
      <c r="BL810" s="599"/>
      <c r="BM810" s="306" t="str">
        <f t="shared" si="535"/>
        <v>P10277-001</v>
      </c>
    </row>
    <row r="811" spans="1:65" ht="14.25" customHeight="1">
      <c r="A811" s="498" t="s">
        <v>1623</v>
      </c>
      <c r="B811" s="130" t="s">
        <v>1422</v>
      </c>
      <c r="C811" s="544" t="s">
        <v>87</v>
      </c>
      <c r="D811" s="549" t="s">
        <v>225</v>
      </c>
      <c r="E811" s="550" t="s">
        <v>194</v>
      </c>
      <c r="F811" s="970"/>
      <c r="G811" s="214">
        <v>2024</v>
      </c>
      <c r="H811" s="176" t="s">
        <v>1911</v>
      </c>
      <c r="I811" s="176" t="s">
        <v>204</v>
      </c>
      <c r="J811" s="330" t="s">
        <v>196</v>
      </c>
      <c r="K811" s="176" t="s">
        <v>221</v>
      </c>
      <c r="L811" s="176" t="s">
        <v>167</v>
      </c>
      <c r="M811" s="327" t="s">
        <v>1478</v>
      </c>
      <c r="N811" s="55">
        <v>1.98</v>
      </c>
      <c r="O811" s="55">
        <f t="shared" si="532"/>
        <v>1.98</v>
      </c>
      <c r="P811" s="55">
        <f t="shared" si="532"/>
        <v>1.98</v>
      </c>
      <c r="Q811" s="55">
        <f t="shared" si="532"/>
        <v>1.98</v>
      </c>
      <c r="R811" s="55">
        <v>1.98</v>
      </c>
      <c r="S811" s="55">
        <f t="shared" si="533"/>
        <v>1.98</v>
      </c>
      <c r="T811" s="55">
        <f t="shared" si="533"/>
        <v>1.98</v>
      </c>
      <c r="U811" s="55">
        <f t="shared" si="533"/>
        <v>1.98</v>
      </c>
      <c r="V811" s="55">
        <f t="shared" si="533"/>
        <v>1.98</v>
      </c>
      <c r="W811" s="55">
        <f t="shared" si="538"/>
        <v>1.98</v>
      </c>
      <c r="X811" s="55">
        <f t="shared" si="536"/>
        <v>1.98</v>
      </c>
      <c r="Y811" s="55">
        <f t="shared" si="536"/>
        <v>1.98</v>
      </c>
      <c r="Z811" s="147">
        <v>0.15</v>
      </c>
      <c r="AA811" s="147">
        <f t="shared" si="534"/>
        <v>0.15</v>
      </c>
      <c r="AB811" s="147">
        <f t="shared" si="534"/>
        <v>0.15</v>
      </c>
      <c r="AC811" s="147">
        <f t="shared" si="534"/>
        <v>0.15</v>
      </c>
      <c r="AD811" s="147">
        <f t="shared" si="520"/>
        <v>0.15</v>
      </c>
      <c r="AE811" s="147">
        <f t="shared" si="520"/>
        <v>0.15</v>
      </c>
      <c r="AF811" s="147">
        <f t="shared" si="520"/>
        <v>0.15</v>
      </c>
      <c r="AG811" s="147">
        <f t="shared" si="520"/>
        <v>0.15</v>
      </c>
      <c r="AH811" s="147">
        <f t="shared" si="521"/>
        <v>0.15</v>
      </c>
      <c r="AI811" s="147">
        <f t="shared" si="521"/>
        <v>0.15</v>
      </c>
      <c r="AJ811" s="147">
        <f t="shared" si="521"/>
        <v>0.15</v>
      </c>
      <c r="AK811" s="147">
        <f t="shared" si="537"/>
        <v>0.15</v>
      </c>
      <c r="AL811" s="420">
        <v>240</v>
      </c>
      <c r="AM811" s="431">
        <f t="shared" si="519"/>
        <v>36</v>
      </c>
      <c r="AN811" s="385">
        <v>240</v>
      </c>
      <c r="AO811" s="237">
        <f t="shared" si="539"/>
        <v>36</v>
      </c>
      <c r="AP811" s="96">
        <v>27000</v>
      </c>
      <c r="AQ811" s="431">
        <f t="shared" si="522"/>
        <v>4050</v>
      </c>
      <c r="AR811" s="420">
        <v>0</v>
      </c>
      <c r="AS811" s="431">
        <f t="shared" si="523"/>
        <v>0</v>
      </c>
      <c r="AT811" s="385">
        <v>480</v>
      </c>
      <c r="AU811" s="431">
        <f t="shared" si="524"/>
        <v>72</v>
      </c>
      <c r="AV811" s="386">
        <v>0</v>
      </c>
      <c r="AW811" s="431">
        <f t="shared" si="525"/>
        <v>0</v>
      </c>
      <c r="AX811" s="386">
        <v>0</v>
      </c>
      <c r="AY811" s="431">
        <f t="shared" si="526"/>
        <v>0</v>
      </c>
      <c r="AZ811" s="386">
        <v>0</v>
      </c>
      <c r="BA811" s="431">
        <f t="shared" si="527"/>
        <v>0</v>
      </c>
      <c r="BB811" s="385">
        <v>0</v>
      </c>
      <c r="BC811" s="431">
        <f t="shared" si="528"/>
        <v>0</v>
      </c>
      <c r="BD811" s="386">
        <v>0</v>
      </c>
      <c r="BE811" s="431">
        <f t="shared" si="529"/>
        <v>0</v>
      </c>
      <c r="BF811" s="386">
        <v>0</v>
      </c>
      <c r="BG811" s="431">
        <f t="shared" si="530"/>
        <v>0</v>
      </c>
      <c r="BH811" s="385">
        <v>0</v>
      </c>
      <c r="BI811" s="445">
        <f t="shared" si="531"/>
        <v>0</v>
      </c>
      <c r="BJ811" s="77" t="s">
        <v>1965</v>
      </c>
      <c r="BK811" s="306"/>
      <c r="BL811" s="599"/>
      <c r="BM811" s="306" t="str">
        <f t="shared" si="535"/>
        <v>P10277-001</v>
      </c>
    </row>
    <row r="812" spans="1:65" ht="14.25" customHeight="1">
      <c r="A812" s="493" t="s">
        <v>1623</v>
      </c>
      <c r="B812" s="130" t="s">
        <v>1422</v>
      </c>
      <c r="C812" s="544" t="s">
        <v>87</v>
      </c>
      <c r="D812" s="549" t="s">
        <v>225</v>
      </c>
      <c r="E812" s="550" t="s">
        <v>194</v>
      </c>
      <c r="F812" s="970"/>
      <c r="G812" s="214">
        <v>2021</v>
      </c>
      <c r="H812" s="176" t="s">
        <v>1911</v>
      </c>
      <c r="I812" s="176" t="s">
        <v>204</v>
      </c>
      <c r="J812" s="330" t="s">
        <v>196</v>
      </c>
      <c r="K812" s="176" t="s">
        <v>218</v>
      </c>
      <c r="L812" s="176" t="s">
        <v>167</v>
      </c>
      <c r="M812" s="327" t="s">
        <v>1474</v>
      </c>
      <c r="N812" s="55">
        <v>2.0099999999999998</v>
      </c>
      <c r="O812" s="55">
        <f t="shared" si="532"/>
        <v>2.0099999999999998</v>
      </c>
      <c r="P812" s="55">
        <f t="shared" si="532"/>
        <v>2.0099999999999998</v>
      </c>
      <c r="Q812" s="55">
        <f t="shared" si="532"/>
        <v>2.0099999999999998</v>
      </c>
      <c r="R812" s="55">
        <v>2.0099999999999998</v>
      </c>
      <c r="S812" s="55">
        <f t="shared" si="533"/>
        <v>2.0099999999999998</v>
      </c>
      <c r="T812" s="55">
        <f t="shared" si="533"/>
        <v>2.0099999999999998</v>
      </c>
      <c r="U812" s="55">
        <f t="shared" si="533"/>
        <v>2.0099999999999998</v>
      </c>
      <c r="V812" s="55">
        <f t="shared" si="533"/>
        <v>2.0099999999999998</v>
      </c>
      <c r="W812" s="55">
        <f t="shared" si="538"/>
        <v>2.0099999999999998</v>
      </c>
      <c r="X812" s="55">
        <f t="shared" si="536"/>
        <v>2.0099999999999998</v>
      </c>
      <c r="Y812" s="55">
        <f t="shared" si="536"/>
        <v>2.0099999999999998</v>
      </c>
      <c r="Z812" s="147">
        <v>0.1</v>
      </c>
      <c r="AA812" s="147">
        <f t="shared" si="534"/>
        <v>0.1</v>
      </c>
      <c r="AB812" s="147">
        <f t="shared" si="534"/>
        <v>0.1</v>
      </c>
      <c r="AC812" s="147">
        <f t="shared" si="534"/>
        <v>0.1</v>
      </c>
      <c r="AD812" s="147">
        <f t="shared" si="520"/>
        <v>0.1</v>
      </c>
      <c r="AE812" s="147">
        <f t="shared" si="520"/>
        <v>0.1</v>
      </c>
      <c r="AF812" s="147">
        <f t="shared" si="520"/>
        <v>0.1</v>
      </c>
      <c r="AG812" s="147">
        <f t="shared" si="520"/>
        <v>0.1</v>
      </c>
      <c r="AH812" s="147">
        <f t="shared" si="521"/>
        <v>0.1</v>
      </c>
      <c r="AI812" s="147">
        <f t="shared" si="521"/>
        <v>0.1</v>
      </c>
      <c r="AJ812" s="147">
        <f t="shared" si="521"/>
        <v>0.1</v>
      </c>
      <c r="AK812" s="147">
        <f t="shared" si="537"/>
        <v>0.1</v>
      </c>
      <c r="AL812" s="420">
        <v>1440</v>
      </c>
      <c r="AM812" s="431">
        <f t="shared" si="519"/>
        <v>144</v>
      </c>
      <c r="AN812" s="385">
        <v>2400</v>
      </c>
      <c r="AO812" s="237">
        <f t="shared" si="539"/>
        <v>240</v>
      </c>
      <c r="AP812" s="96">
        <v>4440</v>
      </c>
      <c r="AQ812" s="431">
        <f t="shared" si="522"/>
        <v>444</v>
      </c>
      <c r="AR812" s="420">
        <v>480</v>
      </c>
      <c r="AS812" s="431">
        <f t="shared" si="523"/>
        <v>48</v>
      </c>
      <c r="AT812" s="385">
        <v>360</v>
      </c>
      <c r="AU812" s="431">
        <f t="shared" si="524"/>
        <v>36</v>
      </c>
      <c r="AV812" s="386">
        <v>0</v>
      </c>
      <c r="AW812" s="431">
        <f t="shared" si="525"/>
        <v>0</v>
      </c>
      <c r="AX812" s="386">
        <v>0</v>
      </c>
      <c r="AY812" s="431">
        <f t="shared" si="526"/>
        <v>0</v>
      </c>
      <c r="AZ812" s="386">
        <v>0</v>
      </c>
      <c r="BA812" s="431">
        <f t="shared" si="527"/>
        <v>0</v>
      </c>
      <c r="BB812" s="385">
        <v>0</v>
      </c>
      <c r="BC812" s="431">
        <f t="shared" si="528"/>
        <v>0</v>
      </c>
      <c r="BD812" s="386">
        <v>0</v>
      </c>
      <c r="BE812" s="431">
        <f t="shared" si="529"/>
        <v>0</v>
      </c>
      <c r="BF812" s="386">
        <v>0</v>
      </c>
      <c r="BG812" s="431">
        <f t="shared" si="530"/>
        <v>0</v>
      </c>
      <c r="BH812" s="385">
        <v>0</v>
      </c>
      <c r="BI812" s="445">
        <f t="shared" si="531"/>
        <v>0</v>
      </c>
      <c r="BJ812" s="77" t="s">
        <v>1962</v>
      </c>
      <c r="BK812" s="306"/>
      <c r="BL812" s="599"/>
      <c r="BM812" s="306" t="str">
        <f t="shared" si="535"/>
        <v>M27539-001</v>
      </c>
    </row>
    <row r="813" spans="1:65" ht="14.25" customHeight="1">
      <c r="A813" s="498" t="s">
        <v>1623</v>
      </c>
      <c r="B813" s="130" t="s">
        <v>1422</v>
      </c>
      <c r="C813" s="544" t="s">
        <v>87</v>
      </c>
      <c r="D813" s="549" t="s">
        <v>225</v>
      </c>
      <c r="E813" s="550" t="s">
        <v>194</v>
      </c>
      <c r="F813" s="970"/>
      <c r="G813" s="214">
        <v>2021</v>
      </c>
      <c r="H813" s="176" t="s">
        <v>1911</v>
      </c>
      <c r="I813" s="176" t="s">
        <v>204</v>
      </c>
      <c r="J813" s="330" t="s">
        <v>196</v>
      </c>
      <c r="K813" s="176" t="s">
        <v>221</v>
      </c>
      <c r="L813" s="176" t="s">
        <v>167</v>
      </c>
      <c r="M813" s="327" t="s">
        <v>1474</v>
      </c>
      <c r="N813" s="55">
        <v>1.96</v>
      </c>
      <c r="O813" s="55">
        <f t="shared" si="532"/>
        <v>1.96</v>
      </c>
      <c r="P813" s="55">
        <f t="shared" si="532"/>
        <v>1.96</v>
      </c>
      <c r="Q813" s="55">
        <f t="shared" si="532"/>
        <v>1.96</v>
      </c>
      <c r="R813" s="55">
        <v>1.96</v>
      </c>
      <c r="S813" s="55">
        <f t="shared" si="533"/>
        <v>1.96</v>
      </c>
      <c r="T813" s="55">
        <f t="shared" si="533"/>
        <v>1.96</v>
      </c>
      <c r="U813" s="55">
        <f t="shared" si="533"/>
        <v>1.96</v>
      </c>
      <c r="V813" s="55">
        <f t="shared" si="533"/>
        <v>1.96</v>
      </c>
      <c r="W813" s="55">
        <f t="shared" si="538"/>
        <v>1.96</v>
      </c>
      <c r="X813" s="55">
        <f t="shared" si="536"/>
        <v>1.96</v>
      </c>
      <c r="Y813" s="55">
        <f t="shared" si="536"/>
        <v>1.96</v>
      </c>
      <c r="Z813" s="147">
        <v>0.12</v>
      </c>
      <c r="AA813" s="147">
        <f t="shared" si="534"/>
        <v>0.12</v>
      </c>
      <c r="AB813" s="147">
        <f t="shared" si="534"/>
        <v>0.12</v>
      </c>
      <c r="AC813" s="147">
        <f t="shared" si="534"/>
        <v>0.12</v>
      </c>
      <c r="AD813" s="147">
        <f t="shared" si="520"/>
        <v>0.12</v>
      </c>
      <c r="AE813" s="147">
        <f t="shared" si="520"/>
        <v>0.12</v>
      </c>
      <c r="AF813" s="147">
        <f t="shared" si="520"/>
        <v>0.12</v>
      </c>
      <c r="AG813" s="147">
        <f t="shared" si="520"/>
        <v>0.12</v>
      </c>
      <c r="AH813" s="147">
        <f t="shared" si="521"/>
        <v>0.12</v>
      </c>
      <c r="AI813" s="147">
        <f t="shared" si="521"/>
        <v>0.12</v>
      </c>
      <c r="AJ813" s="147">
        <f t="shared" si="521"/>
        <v>0.12</v>
      </c>
      <c r="AK813" s="147">
        <f t="shared" si="537"/>
        <v>0.12</v>
      </c>
      <c r="AL813" s="420">
        <v>0</v>
      </c>
      <c r="AM813" s="431">
        <f t="shared" si="519"/>
        <v>0</v>
      </c>
      <c r="AN813" s="385">
        <v>0</v>
      </c>
      <c r="AO813" s="237">
        <f t="shared" si="539"/>
        <v>0</v>
      </c>
      <c r="AP813" s="96">
        <v>0</v>
      </c>
      <c r="AQ813" s="431">
        <f t="shared" si="522"/>
        <v>0</v>
      </c>
      <c r="AR813" s="420">
        <v>0</v>
      </c>
      <c r="AS813" s="431">
        <f t="shared" si="523"/>
        <v>0</v>
      </c>
      <c r="AT813" s="385">
        <v>0</v>
      </c>
      <c r="AU813" s="431">
        <f t="shared" si="524"/>
        <v>0</v>
      </c>
      <c r="AV813" s="386">
        <v>0</v>
      </c>
      <c r="AW813" s="431">
        <f t="shared" si="525"/>
        <v>0</v>
      </c>
      <c r="AX813" s="386">
        <v>0</v>
      </c>
      <c r="AY813" s="431">
        <f t="shared" si="526"/>
        <v>0</v>
      </c>
      <c r="AZ813" s="386">
        <v>0</v>
      </c>
      <c r="BA813" s="431">
        <f t="shared" si="527"/>
        <v>0</v>
      </c>
      <c r="BB813" s="385">
        <v>0</v>
      </c>
      <c r="BC813" s="431">
        <f t="shared" si="528"/>
        <v>0</v>
      </c>
      <c r="BD813" s="386">
        <v>0</v>
      </c>
      <c r="BE813" s="431">
        <f t="shared" si="529"/>
        <v>0</v>
      </c>
      <c r="BF813" s="386">
        <v>0</v>
      </c>
      <c r="BG813" s="431">
        <f t="shared" si="530"/>
        <v>0</v>
      </c>
      <c r="BH813" s="385">
        <v>0</v>
      </c>
      <c r="BI813" s="445">
        <f t="shared" si="531"/>
        <v>0</v>
      </c>
      <c r="BJ813" s="77" t="s">
        <v>355</v>
      </c>
      <c r="BK813" s="306"/>
      <c r="BL813" s="599"/>
      <c r="BM813" s="306" t="str">
        <f t="shared" si="535"/>
        <v>M52962-001</v>
      </c>
    </row>
    <row r="814" spans="1:65" ht="14.25" customHeight="1">
      <c r="A814" s="493" t="s">
        <v>1623</v>
      </c>
      <c r="B814" s="130" t="s">
        <v>1422</v>
      </c>
      <c r="C814" s="544" t="s">
        <v>87</v>
      </c>
      <c r="D814" s="549" t="s">
        <v>225</v>
      </c>
      <c r="E814" s="550" t="s">
        <v>194</v>
      </c>
      <c r="F814" s="970"/>
      <c r="G814" s="214">
        <v>2021</v>
      </c>
      <c r="H814" s="176" t="s">
        <v>1911</v>
      </c>
      <c r="I814" s="176" t="s">
        <v>204</v>
      </c>
      <c r="J814" s="330" t="s">
        <v>196</v>
      </c>
      <c r="K814" s="176" t="s">
        <v>221</v>
      </c>
      <c r="L814" s="176" t="s">
        <v>167</v>
      </c>
      <c r="M814" s="327" t="s">
        <v>1474</v>
      </c>
      <c r="N814" s="55">
        <v>2.14</v>
      </c>
      <c r="O814" s="55">
        <f t="shared" si="532"/>
        <v>2.14</v>
      </c>
      <c r="P814" s="55">
        <f t="shared" si="532"/>
        <v>2.14</v>
      </c>
      <c r="Q814" s="55">
        <f t="shared" si="532"/>
        <v>2.14</v>
      </c>
      <c r="R814" s="55">
        <v>2.14</v>
      </c>
      <c r="S814" s="55">
        <f t="shared" si="533"/>
        <v>2.14</v>
      </c>
      <c r="T814" s="55">
        <f t="shared" si="533"/>
        <v>2.14</v>
      </c>
      <c r="U814" s="55">
        <f t="shared" si="533"/>
        <v>2.14</v>
      </c>
      <c r="V814" s="55">
        <f t="shared" si="533"/>
        <v>2.14</v>
      </c>
      <c r="W814" s="55">
        <f t="shared" si="538"/>
        <v>2.14</v>
      </c>
      <c r="X814" s="55">
        <f t="shared" si="536"/>
        <v>2.14</v>
      </c>
      <c r="Y814" s="55">
        <f t="shared" si="536"/>
        <v>2.14</v>
      </c>
      <c r="Z814" s="147">
        <v>0.54</v>
      </c>
      <c r="AA814" s="147">
        <f t="shared" si="534"/>
        <v>0.54</v>
      </c>
      <c r="AB814" s="147">
        <f t="shared" si="534"/>
        <v>0.54</v>
      </c>
      <c r="AC814" s="147">
        <f t="shared" si="534"/>
        <v>0.54</v>
      </c>
      <c r="AD814" s="147">
        <f t="shared" si="520"/>
        <v>0.54</v>
      </c>
      <c r="AE814" s="147">
        <f t="shared" si="520"/>
        <v>0.54</v>
      </c>
      <c r="AF814" s="147">
        <f t="shared" si="520"/>
        <v>0.54</v>
      </c>
      <c r="AG814" s="147">
        <f t="shared" si="520"/>
        <v>0.54</v>
      </c>
      <c r="AH814" s="147">
        <f t="shared" si="521"/>
        <v>0.54</v>
      </c>
      <c r="AI814" s="147">
        <f t="shared" si="521"/>
        <v>0.54</v>
      </c>
      <c r="AJ814" s="147">
        <f t="shared" si="521"/>
        <v>0.54</v>
      </c>
      <c r="AK814" s="147">
        <f t="shared" si="537"/>
        <v>0.54</v>
      </c>
      <c r="AL814" s="420">
        <v>0</v>
      </c>
      <c r="AM814" s="431">
        <f t="shared" ref="AM814:AM887" si="540">Z814*AL814</f>
        <v>0</v>
      </c>
      <c r="AN814" s="385">
        <v>0</v>
      </c>
      <c r="AO814" s="237">
        <f t="shared" si="539"/>
        <v>0</v>
      </c>
      <c r="AP814" s="96">
        <v>0</v>
      </c>
      <c r="AQ814" s="431">
        <f t="shared" si="522"/>
        <v>0</v>
      </c>
      <c r="AR814" s="420">
        <v>0</v>
      </c>
      <c r="AS814" s="431">
        <f t="shared" si="523"/>
        <v>0</v>
      </c>
      <c r="AT814" s="385">
        <v>0</v>
      </c>
      <c r="AU814" s="431">
        <f t="shared" si="524"/>
        <v>0</v>
      </c>
      <c r="AV814" s="386">
        <v>0</v>
      </c>
      <c r="AW814" s="431">
        <f t="shared" si="525"/>
        <v>0</v>
      </c>
      <c r="AX814" s="386">
        <v>0</v>
      </c>
      <c r="AY814" s="431">
        <f t="shared" si="526"/>
        <v>0</v>
      </c>
      <c r="AZ814" s="386">
        <v>0</v>
      </c>
      <c r="BA814" s="431">
        <f t="shared" si="527"/>
        <v>0</v>
      </c>
      <c r="BB814" s="385">
        <v>0</v>
      </c>
      <c r="BC814" s="431">
        <f t="shared" si="528"/>
        <v>0</v>
      </c>
      <c r="BD814" s="386">
        <v>0</v>
      </c>
      <c r="BE814" s="431">
        <f t="shared" si="529"/>
        <v>0</v>
      </c>
      <c r="BF814" s="386">
        <v>0</v>
      </c>
      <c r="BG814" s="431">
        <f t="shared" si="530"/>
        <v>0</v>
      </c>
      <c r="BH814" s="385">
        <v>0</v>
      </c>
      <c r="BI814" s="445">
        <f t="shared" si="531"/>
        <v>0</v>
      </c>
      <c r="BJ814" s="77" t="s">
        <v>1963</v>
      </c>
      <c r="BK814" s="306"/>
      <c r="BL814" s="599"/>
      <c r="BM814" s="306" t="str">
        <f t="shared" si="535"/>
        <v>N51149-xx1</v>
      </c>
    </row>
    <row r="815" spans="1:65" ht="14.25" customHeight="1">
      <c r="A815" s="498" t="s">
        <v>1623</v>
      </c>
      <c r="B815" s="130" t="s">
        <v>1422</v>
      </c>
      <c r="C815" s="544" t="s">
        <v>87</v>
      </c>
      <c r="D815" s="549" t="s">
        <v>225</v>
      </c>
      <c r="E815" s="550" t="s">
        <v>194</v>
      </c>
      <c r="F815" s="970"/>
      <c r="G815" s="214">
        <v>2021</v>
      </c>
      <c r="H815" s="176" t="s">
        <v>1911</v>
      </c>
      <c r="I815" s="176" t="s">
        <v>204</v>
      </c>
      <c r="J815" s="330" t="s">
        <v>196</v>
      </c>
      <c r="K815" s="176" t="s">
        <v>221</v>
      </c>
      <c r="L815" s="176" t="s">
        <v>167</v>
      </c>
      <c r="M815" s="327" t="s">
        <v>1474</v>
      </c>
      <c r="N815" s="55">
        <v>2.2599999999999998</v>
      </c>
      <c r="O815" s="55">
        <f t="shared" si="532"/>
        <v>2.2599999999999998</v>
      </c>
      <c r="P815" s="55">
        <f t="shared" si="532"/>
        <v>2.2599999999999998</v>
      </c>
      <c r="Q815" s="55">
        <f t="shared" si="532"/>
        <v>2.2599999999999998</v>
      </c>
      <c r="R815" s="55">
        <v>2.2599999999999998</v>
      </c>
      <c r="S815" s="55">
        <f t="shared" si="533"/>
        <v>2.2599999999999998</v>
      </c>
      <c r="T815" s="55">
        <f t="shared" si="533"/>
        <v>2.2599999999999998</v>
      </c>
      <c r="U815" s="55">
        <f t="shared" si="533"/>
        <v>2.2599999999999998</v>
      </c>
      <c r="V815" s="55">
        <f t="shared" si="533"/>
        <v>2.2599999999999998</v>
      </c>
      <c r="W815" s="55">
        <f t="shared" si="538"/>
        <v>2.2599999999999998</v>
      </c>
      <c r="X815" s="55">
        <f t="shared" si="536"/>
        <v>2.2599999999999998</v>
      </c>
      <c r="Y815" s="55">
        <f t="shared" si="536"/>
        <v>2.2599999999999998</v>
      </c>
      <c r="Z815" s="147">
        <v>0.19</v>
      </c>
      <c r="AA815" s="147">
        <f t="shared" si="534"/>
        <v>0.19</v>
      </c>
      <c r="AB815" s="147">
        <f t="shared" si="534"/>
        <v>0.19</v>
      </c>
      <c r="AC815" s="147">
        <f t="shared" si="534"/>
        <v>0.19</v>
      </c>
      <c r="AD815" s="147">
        <f t="shared" si="520"/>
        <v>0.19</v>
      </c>
      <c r="AE815" s="147">
        <f t="shared" si="520"/>
        <v>0.19</v>
      </c>
      <c r="AF815" s="147">
        <f t="shared" si="520"/>
        <v>0.19</v>
      </c>
      <c r="AG815" s="147">
        <f t="shared" si="520"/>
        <v>0.19</v>
      </c>
      <c r="AH815" s="147">
        <f t="shared" si="521"/>
        <v>0.19</v>
      </c>
      <c r="AI815" s="147">
        <f t="shared" si="521"/>
        <v>0.19</v>
      </c>
      <c r="AJ815" s="147">
        <f t="shared" si="521"/>
        <v>0.19</v>
      </c>
      <c r="AK815" s="147">
        <f t="shared" si="537"/>
        <v>0.19</v>
      </c>
      <c r="AL815" s="420">
        <v>0</v>
      </c>
      <c r="AM815" s="431">
        <f t="shared" si="540"/>
        <v>0</v>
      </c>
      <c r="AN815" s="385">
        <v>0</v>
      </c>
      <c r="AO815" s="237">
        <f t="shared" si="539"/>
        <v>0</v>
      </c>
      <c r="AP815" s="96">
        <v>0</v>
      </c>
      <c r="AQ815" s="431">
        <f t="shared" si="522"/>
        <v>0</v>
      </c>
      <c r="AR815" s="420">
        <v>0</v>
      </c>
      <c r="AS815" s="431">
        <f t="shared" si="523"/>
        <v>0</v>
      </c>
      <c r="AT815" s="385">
        <v>0</v>
      </c>
      <c r="AU815" s="431">
        <f t="shared" si="524"/>
        <v>0</v>
      </c>
      <c r="AV815" s="386">
        <v>0</v>
      </c>
      <c r="AW815" s="431">
        <f t="shared" si="525"/>
        <v>0</v>
      </c>
      <c r="AX815" s="386">
        <v>0</v>
      </c>
      <c r="AY815" s="431">
        <f t="shared" si="526"/>
        <v>0</v>
      </c>
      <c r="AZ815" s="386">
        <v>0</v>
      </c>
      <c r="BA815" s="431">
        <f t="shared" si="527"/>
        <v>0</v>
      </c>
      <c r="BB815" s="385">
        <v>0</v>
      </c>
      <c r="BC815" s="431">
        <f t="shared" si="528"/>
        <v>0</v>
      </c>
      <c r="BD815" s="386">
        <v>0</v>
      </c>
      <c r="BE815" s="431">
        <f t="shared" si="529"/>
        <v>0</v>
      </c>
      <c r="BF815" s="386">
        <v>0</v>
      </c>
      <c r="BG815" s="431">
        <f t="shared" si="530"/>
        <v>0</v>
      </c>
      <c r="BH815" s="385">
        <v>0</v>
      </c>
      <c r="BI815" s="445">
        <f t="shared" si="531"/>
        <v>0</v>
      </c>
      <c r="BJ815" s="77" t="s">
        <v>1964</v>
      </c>
      <c r="BK815" s="306"/>
      <c r="BL815" s="599"/>
      <c r="BM815" s="306" t="str">
        <f t="shared" si="535"/>
        <v>N69207-xx1</v>
      </c>
    </row>
    <row r="816" spans="1:65" ht="14.25" customHeight="1">
      <c r="A816" s="493" t="s">
        <v>1623</v>
      </c>
      <c r="B816" s="130" t="s">
        <v>1422</v>
      </c>
      <c r="C816" s="544" t="s">
        <v>87</v>
      </c>
      <c r="D816" s="549" t="s">
        <v>225</v>
      </c>
      <c r="E816" s="550" t="s">
        <v>194</v>
      </c>
      <c r="F816" s="970"/>
      <c r="G816" s="214">
        <v>2024</v>
      </c>
      <c r="H816" s="176" t="s">
        <v>1911</v>
      </c>
      <c r="I816" s="176" t="s">
        <v>204</v>
      </c>
      <c r="J816" s="330" t="s">
        <v>196</v>
      </c>
      <c r="K816" s="176" t="s">
        <v>1966</v>
      </c>
      <c r="L816" s="176" t="s">
        <v>167</v>
      </c>
      <c r="M816" s="327" t="s">
        <v>1474</v>
      </c>
      <c r="N816" s="55">
        <v>2.2599999999999998</v>
      </c>
      <c r="O816" s="55">
        <f t="shared" si="532"/>
        <v>2.2599999999999998</v>
      </c>
      <c r="P816" s="55">
        <f t="shared" si="532"/>
        <v>2.2599999999999998</v>
      </c>
      <c r="Q816" s="55">
        <f t="shared" si="532"/>
        <v>2.2599999999999998</v>
      </c>
      <c r="R816" s="55">
        <v>2.2599999999999998</v>
      </c>
      <c r="S816" s="55">
        <f t="shared" si="533"/>
        <v>2.2599999999999998</v>
      </c>
      <c r="T816" s="55">
        <f t="shared" si="533"/>
        <v>2.2599999999999998</v>
      </c>
      <c r="U816" s="55">
        <f t="shared" si="533"/>
        <v>2.2599999999999998</v>
      </c>
      <c r="V816" s="55">
        <f t="shared" si="533"/>
        <v>2.2599999999999998</v>
      </c>
      <c r="W816" s="55">
        <f t="shared" si="538"/>
        <v>2.2599999999999998</v>
      </c>
      <c r="X816" s="55">
        <f t="shared" si="536"/>
        <v>2.2599999999999998</v>
      </c>
      <c r="Y816" s="55">
        <f t="shared" si="536"/>
        <v>2.2599999999999998</v>
      </c>
      <c r="Z816" s="147">
        <v>0.19</v>
      </c>
      <c r="AA816" s="147">
        <f t="shared" si="534"/>
        <v>0.19</v>
      </c>
      <c r="AB816" s="147">
        <f t="shared" si="534"/>
        <v>0.19</v>
      </c>
      <c r="AC816" s="147">
        <f t="shared" si="534"/>
        <v>0.19</v>
      </c>
      <c r="AD816" s="147">
        <f t="shared" si="520"/>
        <v>0.19</v>
      </c>
      <c r="AE816" s="147">
        <f t="shared" si="520"/>
        <v>0.19</v>
      </c>
      <c r="AF816" s="147">
        <f t="shared" si="520"/>
        <v>0.19</v>
      </c>
      <c r="AG816" s="147">
        <f t="shared" si="520"/>
        <v>0.19</v>
      </c>
      <c r="AH816" s="147">
        <f t="shared" si="521"/>
        <v>0.19</v>
      </c>
      <c r="AI816" s="147">
        <f t="shared" si="521"/>
        <v>0.19</v>
      </c>
      <c r="AJ816" s="147">
        <f t="shared" si="521"/>
        <v>0.19</v>
      </c>
      <c r="AK816" s="147">
        <f t="shared" si="537"/>
        <v>0.19</v>
      </c>
      <c r="AL816" s="420">
        <v>4080</v>
      </c>
      <c r="AM816" s="431">
        <f t="shared" si="540"/>
        <v>775.2</v>
      </c>
      <c r="AN816" s="385">
        <v>4920</v>
      </c>
      <c r="AO816" s="237">
        <f t="shared" si="539"/>
        <v>934.8</v>
      </c>
      <c r="AP816" s="96">
        <v>840</v>
      </c>
      <c r="AQ816" s="431">
        <f t="shared" si="522"/>
        <v>159.6</v>
      </c>
      <c r="AR816" s="420">
        <v>7800</v>
      </c>
      <c r="AS816" s="431">
        <f t="shared" si="523"/>
        <v>1482</v>
      </c>
      <c r="AT816" s="385">
        <v>6840</v>
      </c>
      <c r="AU816" s="431">
        <f t="shared" si="524"/>
        <v>1299.5999999999999</v>
      </c>
      <c r="AV816" s="386">
        <v>14576</v>
      </c>
      <c r="AW816" s="431">
        <f t="shared" si="525"/>
        <v>2769.44</v>
      </c>
      <c r="AX816" s="386">
        <v>15698</v>
      </c>
      <c r="AY816" s="431">
        <f t="shared" si="526"/>
        <v>2982.62</v>
      </c>
      <c r="AZ816" s="386">
        <v>17940</v>
      </c>
      <c r="BA816" s="431">
        <f t="shared" si="527"/>
        <v>3408.6</v>
      </c>
      <c r="BB816" s="385">
        <v>14576</v>
      </c>
      <c r="BC816" s="431">
        <f t="shared" si="528"/>
        <v>2769.44</v>
      </c>
      <c r="BD816" s="386">
        <v>15698</v>
      </c>
      <c r="BE816" s="431">
        <f t="shared" si="529"/>
        <v>2982.62</v>
      </c>
      <c r="BF816" s="386">
        <v>17940</v>
      </c>
      <c r="BG816" s="431">
        <f t="shared" si="530"/>
        <v>3408.6</v>
      </c>
      <c r="BH816" s="385">
        <v>14576</v>
      </c>
      <c r="BI816" s="445">
        <f t="shared" si="531"/>
        <v>2769.44</v>
      </c>
      <c r="BJ816" s="77" t="s">
        <v>1967</v>
      </c>
      <c r="BK816" s="306"/>
      <c r="BL816" s="599"/>
      <c r="BM816" s="306" t="str">
        <f t="shared" si="535"/>
        <v>P13184-001</v>
      </c>
    </row>
    <row r="817" spans="1:71" ht="14.25" customHeight="1">
      <c r="A817" s="498" t="s">
        <v>1623</v>
      </c>
      <c r="B817" s="130" t="s">
        <v>1422</v>
      </c>
      <c r="C817" s="544" t="s">
        <v>87</v>
      </c>
      <c r="D817" s="549" t="s">
        <v>225</v>
      </c>
      <c r="E817" s="550" t="s">
        <v>194</v>
      </c>
      <c r="F817" s="970"/>
      <c r="G817" s="214">
        <v>2024</v>
      </c>
      <c r="H817" s="176" t="s">
        <v>1911</v>
      </c>
      <c r="I817" s="176" t="s">
        <v>204</v>
      </c>
      <c r="J817" s="330" t="s">
        <v>196</v>
      </c>
      <c r="K817" s="176" t="s">
        <v>221</v>
      </c>
      <c r="L817" s="176" t="s">
        <v>167</v>
      </c>
      <c r="M817" s="327" t="s">
        <v>1474</v>
      </c>
      <c r="N817" s="55">
        <v>1.98</v>
      </c>
      <c r="O817" s="55">
        <f t="shared" si="532"/>
        <v>1.98</v>
      </c>
      <c r="P817" s="55">
        <f t="shared" si="532"/>
        <v>1.98</v>
      </c>
      <c r="Q817" s="55">
        <f t="shared" si="532"/>
        <v>1.98</v>
      </c>
      <c r="R817" s="55">
        <v>1.98</v>
      </c>
      <c r="S817" s="55">
        <f t="shared" si="533"/>
        <v>1.98</v>
      </c>
      <c r="T817" s="55">
        <f t="shared" si="533"/>
        <v>1.98</v>
      </c>
      <c r="U817" s="55">
        <f t="shared" si="533"/>
        <v>1.98</v>
      </c>
      <c r="V817" s="55">
        <f t="shared" si="533"/>
        <v>1.98</v>
      </c>
      <c r="W817" s="55">
        <f t="shared" si="538"/>
        <v>1.98</v>
      </c>
      <c r="X817" s="55">
        <f t="shared" si="536"/>
        <v>1.98</v>
      </c>
      <c r="Y817" s="55">
        <f t="shared" si="536"/>
        <v>1.98</v>
      </c>
      <c r="Z817" s="147">
        <v>0.15</v>
      </c>
      <c r="AA817" s="147">
        <f t="shared" si="534"/>
        <v>0.15</v>
      </c>
      <c r="AB817" s="147">
        <f t="shared" si="534"/>
        <v>0.15</v>
      </c>
      <c r="AC817" s="147">
        <f t="shared" si="534"/>
        <v>0.15</v>
      </c>
      <c r="AD817" s="147">
        <f t="shared" si="520"/>
        <v>0.15</v>
      </c>
      <c r="AE817" s="147">
        <f t="shared" si="520"/>
        <v>0.15</v>
      </c>
      <c r="AF817" s="147">
        <f t="shared" si="520"/>
        <v>0.15</v>
      </c>
      <c r="AG817" s="147">
        <f t="shared" si="520"/>
        <v>0.15</v>
      </c>
      <c r="AH817" s="147">
        <f t="shared" si="521"/>
        <v>0.15</v>
      </c>
      <c r="AI817" s="147">
        <f t="shared" si="521"/>
        <v>0.15</v>
      </c>
      <c r="AJ817" s="147">
        <f t="shared" si="521"/>
        <v>0.15</v>
      </c>
      <c r="AK817" s="147">
        <f t="shared" si="537"/>
        <v>0.15</v>
      </c>
      <c r="AL817" s="420">
        <v>120</v>
      </c>
      <c r="AM817" s="431">
        <f t="shared" si="540"/>
        <v>18</v>
      </c>
      <c r="AN817" s="385">
        <v>240</v>
      </c>
      <c r="AO817" s="237">
        <f t="shared" si="539"/>
        <v>36</v>
      </c>
      <c r="AP817" s="96">
        <v>0</v>
      </c>
      <c r="AQ817" s="431">
        <f t="shared" si="522"/>
        <v>0</v>
      </c>
      <c r="AR817" s="420">
        <v>120</v>
      </c>
      <c r="AS817" s="431">
        <f t="shared" si="523"/>
        <v>18</v>
      </c>
      <c r="AT817" s="385">
        <v>0</v>
      </c>
      <c r="AU817" s="431">
        <f t="shared" si="524"/>
        <v>0</v>
      </c>
      <c r="AV817" s="386">
        <v>0</v>
      </c>
      <c r="AW817" s="431">
        <f t="shared" si="525"/>
        <v>0</v>
      </c>
      <c r="AX817" s="386">
        <v>0</v>
      </c>
      <c r="AY817" s="431">
        <f t="shared" si="526"/>
        <v>0</v>
      </c>
      <c r="AZ817" s="386">
        <v>0</v>
      </c>
      <c r="BA817" s="431">
        <f t="shared" si="527"/>
        <v>0</v>
      </c>
      <c r="BB817" s="385">
        <v>0</v>
      </c>
      <c r="BC817" s="431">
        <f t="shared" si="528"/>
        <v>0</v>
      </c>
      <c r="BD817" s="386">
        <v>0</v>
      </c>
      <c r="BE817" s="431">
        <f t="shared" si="529"/>
        <v>0</v>
      </c>
      <c r="BF817" s="386">
        <v>0</v>
      </c>
      <c r="BG817" s="431">
        <f t="shared" si="530"/>
        <v>0</v>
      </c>
      <c r="BH817" s="385">
        <v>0</v>
      </c>
      <c r="BI817" s="445">
        <f t="shared" si="531"/>
        <v>0</v>
      </c>
      <c r="BJ817" s="77" t="s">
        <v>1965</v>
      </c>
      <c r="BK817" s="306"/>
      <c r="BL817" s="599"/>
      <c r="BM817" s="306" t="str">
        <f t="shared" si="535"/>
        <v>P10277-001</v>
      </c>
    </row>
    <row r="818" spans="1:71" ht="14.25" customHeight="1">
      <c r="A818" s="493" t="s">
        <v>1623</v>
      </c>
      <c r="B818" s="130" t="s">
        <v>1422</v>
      </c>
      <c r="C818" s="544" t="s">
        <v>87</v>
      </c>
      <c r="D818" s="549" t="s">
        <v>225</v>
      </c>
      <c r="E818" s="550" t="s">
        <v>194</v>
      </c>
      <c r="F818" s="970"/>
      <c r="G818" s="214">
        <v>2021</v>
      </c>
      <c r="H818" s="176" t="s">
        <v>1911</v>
      </c>
      <c r="I818" s="176" t="s">
        <v>204</v>
      </c>
      <c r="J818" s="330" t="s">
        <v>196</v>
      </c>
      <c r="K818" s="176" t="s">
        <v>218</v>
      </c>
      <c r="L818" s="176" t="s">
        <v>167</v>
      </c>
      <c r="M818" s="327" t="s">
        <v>870</v>
      </c>
      <c r="N818" s="55">
        <v>2.0099999999999998</v>
      </c>
      <c r="O818" s="55">
        <f t="shared" si="532"/>
        <v>2.0099999999999998</v>
      </c>
      <c r="P818" s="55">
        <f t="shared" si="532"/>
        <v>2.0099999999999998</v>
      </c>
      <c r="Q818" s="55">
        <f t="shared" si="532"/>
        <v>2.0099999999999998</v>
      </c>
      <c r="R818" s="55">
        <v>2.0099999999999998</v>
      </c>
      <c r="S818" s="55">
        <f t="shared" si="533"/>
        <v>2.0099999999999998</v>
      </c>
      <c r="T818" s="55">
        <f t="shared" si="533"/>
        <v>2.0099999999999998</v>
      </c>
      <c r="U818" s="55">
        <f t="shared" si="533"/>
        <v>2.0099999999999998</v>
      </c>
      <c r="V818" s="55">
        <f t="shared" si="533"/>
        <v>2.0099999999999998</v>
      </c>
      <c r="W818" s="55">
        <f t="shared" si="538"/>
        <v>2.0099999999999998</v>
      </c>
      <c r="X818" s="55">
        <f t="shared" si="536"/>
        <v>2.0099999999999998</v>
      </c>
      <c r="Y818" s="55">
        <f t="shared" si="536"/>
        <v>2.0099999999999998</v>
      </c>
      <c r="Z818" s="147">
        <v>0.1</v>
      </c>
      <c r="AA818" s="147">
        <f t="shared" si="534"/>
        <v>0.1</v>
      </c>
      <c r="AB818" s="147">
        <f t="shared" si="534"/>
        <v>0.1</v>
      </c>
      <c r="AC818" s="147">
        <f t="shared" si="534"/>
        <v>0.1</v>
      </c>
      <c r="AD818" s="147">
        <f t="shared" si="520"/>
        <v>0.1</v>
      </c>
      <c r="AE818" s="147">
        <f t="shared" si="520"/>
        <v>0.1</v>
      </c>
      <c r="AF818" s="147">
        <f t="shared" si="520"/>
        <v>0.1</v>
      </c>
      <c r="AG818" s="147">
        <f t="shared" si="520"/>
        <v>0.1</v>
      </c>
      <c r="AH818" s="147">
        <f t="shared" si="521"/>
        <v>0.1</v>
      </c>
      <c r="AI818" s="147">
        <f t="shared" si="521"/>
        <v>0.1</v>
      </c>
      <c r="AJ818" s="147">
        <f t="shared" si="521"/>
        <v>0.1</v>
      </c>
      <c r="AK818" s="147">
        <f t="shared" si="537"/>
        <v>0.1</v>
      </c>
      <c r="AL818" s="420">
        <v>3600</v>
      </c>
      <c r="AM818" s="431">
        <f t="shared" si="540"/>
        <v>360</v>
      </c>
      <c r="AN818" s="385">
        <v>4440</v>
      </c>
      <c r="AO818" s="237">
        <f t="shared" si="539"/>
        <v>444</v>
      </c>
      <c r="AP818" s="96">
        <v>3000</v>
      </c>
      <c r="AQ818" s="431">
        <f t="shared" si="522"/>
        <v>300</v>
      </c>
      <c r="AR818" s="420">
        <v>840</v>
      </c>
      <c r="AS818" s="431">
        <f t="shared" si="523"/>
        <v>84</v>
      </c>
      <c r="AT818" s="385">
        <v>0</v>
      </c>
      <c r="AU818" s="431">
        <f t="shared" si="524"/>
        <v>0</v>
      </c>
      <c r="AV818" s="386">
        <v>0</v>
      </c>
      <c r="AW818" s="431">
        <f t="shared" si="525"/>
        <v>0</v>
      </c>
      <c r="AX818" s="386">
        <v>0</v>
      </c>
      <c r="AY818" s="431">
        <f t="shared" si="526"/>
        <v>0</v>
      </c>
      <c r="AZ818" s="386">
        <v>0</v>
      </c>
      <c r="BA818" s="431">
        <f t="shared" si="527"/>
        <v>0</v>
      </c>
      <c r="BB818" s="385">
        <v>0</v>
      </c>
      <c r="BC818" s="431">
        <f t="shared" si="528"/>
        <v>0</v>
      </c>
      <c r="BD818" s="386">
        <v>0</v>
      </c>
      <c r="BE818" s="431">
        <f t="shared" si="529"/>
        <v>0</v>
      </c>
      <c r="BF818" s="386">
        <v>0</v>
      </c>
      <c r="BG818" s="431">
        <f t="shared" si="530"/>
        <v>0</v>
      </c>
      <c r="BH818" s="385">
        <v>0</v>
      </c>
      <c r="BI818" s="445">
        <f t="shared" si="531"/>
        <v>0</v>
      </c>
      <c r="BJ818" s="77" t="s">
        <v>1962</v>
      </c>
      <c r="BK818" s="306"/>
      <c r="BL818" s="599"/>
      <c r="BM818" s="306" t="str">
        <f t="shared" si="535"/>
        <v>M27539-001</v>
      </c>
    </row>
    <row r="819" spans="1:71" ht="14.25" customHeight="1">
      <c r="A819" s="498" t="s">
        <v>1623</v>
      </c>
      <c r="B819" s="130" t="s">
        <v>1422</v>
      </c>
      <c r="C819" s="544" t="s">
        <v>87</v>
      </c>
      <c r="D819" s="549" t="s">
        <v>225</v>
      </c>
      <c r="E819" s="550" t="s">
        <v>194</v>
      </c>
      <c r="F819" s="970"/>
      <c r="G819" s="214">
        <v>2021</v>
      </c>
      <c r="H819" s="176" t="s">
        <v>1911</v>
      </c>
      <c r="I819" s="176" t="s">
        <v>204</v>
      </c>
      <c r="J819" s="330" t="s">
        <v>196</v>
      </c>
      <c r="K819" s="176" t="s">
        <v>221</v>
      </c>
      <c r="L819" s="176" t="s">
        <v>167</v>
      </c>
      <c r="M819" s="327" t="s">
        <v>870</v>
      </c>
      <c r="N819" s="55">
        <v>1.96</v>
      </c>
      <c r="O819" s="55">
        <f t="shared" si="532"/>
        <v>1.96</v>
      </c>
      <c r="P819" s="55">
        <f t="shared" si="532"/>
        <v>1.96</v>
      </c>
      <c r="Q819" s="55">
        <f t="shared" si="532"/>
        <v>1.96</v>
      </c>
      <c r="R819" s="55">
        <v>1.96</v>
      </c>
      <c r="S819" s="55">
        <f t="shared" si="533"/>
        <v>1.96</v>
      </c>
      <c r="T819" s="55">
        <f t="shared" si="533"/>
        <v>1.96</v>
      </c>
      <c r="U819" s="55">
        <f t="shared" si="533"/>
        <v>1.96</v>
      </c>
      <c r="V819" s="55">
        <f t="shared" si="533"/>
        <v>1.96</v>
      </c>
      <c r="W819" s="55">
        <f t="shared" si="538"/>
        <v>1.96</v>
      </c>
      <c r="X819" s="55">
        <f t="shared" si="536"/>
        <v>1.96</v>
      </c>
      <c r="Y819" s="55">
        <f t="shared" si="536"/>
        <v>1.96</v>
      </c>
      <c r="Z819" s="147">
        <v>0.12</v>
      </c>
      <c r="AA819" s="147">
        <f t="shared" si="534"/>
        <v>0.12</v>
      </c>
      <c r="AB819" s="147">
        <f t="shared" si="534"/>
        <v>0.12</v>
      </c>
      <c r="AC819" s="147">
        <f t="shared" si="534"/>
        <v>0.12</v>
      </c>
      <c r="AD819" s="147">
        <f t="shared" si="520"/>
        <v>0.12</v>
      </c>
      <c r="AE819" s="147">
        <f t="shared" si="520"/>
        <v>0.12</v>
      </c>
      <c r="AF819" s="147">
        <f t="shared" si="520"/>
        <v>0.12</v>
      </c>
      <c r="AG819" s="147">
        <f t="shared" si="520"/>
        <v>0.12</v>
      </c>
      <c r="AH819" s="147">
        <f t="shared" si="521"/>
        <v>0.12</v>
      </c>
      <c r="AI819" s="147">
        <f t="shared" si="521"/>
        <v>0.12</v>
      </c>
      <c r="AJ819" s="147">
        <f t="shared" si="521"/>
        <v>0.12</v>
      </c>
      <c r="AK819" s="147">
        <f t="shared" si="537"/>
        <v>0.12</v>
      </c>
      <c r="AL819" s="420">
        <v>0</v>
      </c>
      <c r="AM819" s="431">
        <f t="shared" si="540"/>
        <v>0</v>
      </c>
      <c r="AN819" s="385">
        <v>0</v>
      </c>
      <c r="AO819" s="237">
        <f t="shared" si="539"/>
        <v>0</v>
      </c>
      <c r="AP819" s="96">
        <v>0</v>
      </c>
      <c r="AQ819" s="431">
        <f t="shared" si="522"/>
        <v>0</v>
      </c>
      <c r="AR819" s="420">
        <v>0</v>
      </c>
      <c r="AS819" s="431">
        <f t="shared" si="523"/>
        <v>0</v>
      </c>
      <c r="AT819" s="385">
        <v>0</v>
      </c>
      <c r="AU819" s="431">
        <f t="shared" si="524"/>
        <v>0</v>
      </c>
      <c r="AV819" s="386">
        <v>0</v>
      </c>
      <c r="AW819" s="431">
        <f t="shared" si="525"/>
        <v>0</v>
      </c>
      <c r="AX819" s="386">
        <v>0</v>
      </c>
      <c r="AY819" s="431">
        <f t="shared" si="526"/>
        <v>0</v>
      </c>
      <c r="AZ819" s="386">
        <v>0</v>
      </c>
      <c r="BA819" s="431">
        <f t="shared" si="527"/>
        <v>0</v>
      </c>
      <c r="BB819" s="385">
        <v>0</v>
      </c>
      <c r="BC819" s="431">
        <f t="shared" si="528"/>
        <v>0</v>
      </c>
      <c r="BD819" s="386">
        <v>0</v>
      </c>
      <c r="BE819" s="431">
        <f t="shared" si="529"/>
        <v>0</v>
      </c>
      <c r="BF819" s="386">
        <v>0</v>
      </c>
      <c r="BG819" s="431">
        <f t="shared" si="530"/>
        <v>0</v>
      </c>
      <c r="BH819" s="385">
        <v>0</v>
      </c>
      <c r="BI819" s="445">
        <f t="shared" si="531"/>
        <v>0</v>
      </c>
      <c r="BJ819" s="77" t="s">
        <v>355</v>
      </c>
      <c r="BK819" s="306"/>
      <c r="BL819" s="599"/>
      <c r="BM819" s="306" t="str">
        <f t="shared" si="535"/>
        <v>M52962-001</v>
      </c>
    </row>
    <row r="820" spans="1:71" ht="14.25" customHeight="1">
      <c r="A820" s="493" t="s">
        <v>1623</v>
      </c>
      <c r="B820" s="130" t="s">
        <v>1422</v>
      </c>
      <c r="C820" s="544" t="s">
        <v>87</v>
      </c>
      <c r="D820" s="549" t="s">
        <v>225</v>
      </c>
      <c r="E820" s="550" t="s">
        <v>194</v>
      </c>
      <c r="F820" s="970"/>
      <c r="G820" s="214">
        <v>2021</v>
      </c>
      <c r="H820" s="176" t="s">
        <v>1911</v>
      </c>
      <c r="I820" s="176" t="s">
        <v>204</v>
      </c>
      <c r="J820" s="330" t="s">
        <v>196</v>
      </c>
      <c r="K820" s="176" t="s">
        <v>221</v>
      </c>
      <c r="L820" s="176" t="s">
        <v>167</v>
      </c>
      <c r="M820" s="327" t="s">
        <v>870</v>
      </c>
      <c r="N820" s="55">
        <v>2.14</v>
      </c>
      <c r="O820" s="55">
        <f t="shared" si="532"/>
        <v>2.14</v>
      </c>
      <c r="P820" s="55">
        <f t="shared" si="532"/>
        <v>2.14</v>
      </c>
      <c r="Q820" s="55">
        <f t="shared" si="532"/>
        <v>2.14</v>
      </c>
      <c r="R820" s="55">
        <v>2.14</v>
      </c>
      <c r="S820" s="55">
        <f t="shared" si="533"/>
        <v>2.14</v>
      </c>
      <c r="T820" s="55">
        <f t="shared" si="533"/>
        <v>2.14</v>
      </c>
      <c r="U820" s="55">
        <f t="shared" si="533"/>
        <v>2.14</v>
      </c>
      <c r="V820" s="55">
        <f t="shared" si="533"/>
        <v>2.14</v>
      </c>
      <c r="W820" s="55">
        <f t="shared" si="538"/>
        <v>2.14</v>
      </c>
      <c r="X820" s="55">
        <f t="shared" si="536"/>
        <v>2.14</v>
      </c>
      <c r="Y820" s="55">
        <f t="shared" si="536"/>
        <v>2.14</v>
      </c>
      <c r="Z820" s="147">
        <v>0.54</v>
      </c>
      <c r="AA820" s="147">
        <f t="shared" si="534"/>
        <v>0.54</v>
      </c>
      <c r="AB820" s="147">
        <f t="shared" si="534"/>
        <v>0.54</v>
      </c>
      <c r="AC820" s="147">
        <f t="shared" si="534"/>
        <v>0.54</v>
      </c>
      <c r="AD820" s="147">
        <f t="shared" si="520"/>
        <v>0.54</v>
      </c>
      <c r="AE820" s="147">
        <f t="shared" si="520"/>
        <v>0.54</v>
      </c>
      <c r="AF820" s="147">
        <f t="shared" si="520"/>
        <v>0.54</v>
      </c>
      <c r="AG820" s="147">
        <f t="shared" si="520"/>
        <v>0.54</v>
      </c>
      <c r="AH820" s="147">
        <f t="shared" si="521"/>
        <v>0.54</v>
      </c>
      <c r="AI820" s="147">
        <f t="shared" si="521"/>
        <v>0.54</v>
      </c>
      <c r="AJ820" s="147">
        <f t="shared" si="521"/>
        <v>0.54</v>
      </c>
      <c r="AK820" s="147">
        <f t="shared" si="537"/>
        <v>0.54</v>
      </c>
      <c r="AL820" s="420">
        <v>4560</v>
      </c>
      <c r="AM820" s="431">
        <f t="shared" si="540"/>
        <v>2462.4</v>
      </c>
      <c r="AN820" s="385">
        <v>8160</v>
      </c>
      <c r="AO820" s="237">
        <f t="shared" si="539"/>
        <v>4406.4000000000005</v>
      </c>
      <c r="AP820" s="96">
        <v>2760</v>
      </c>
      <c r="AQ820" s="431">
        <f t="shared" si="522"/>
        <v>1490.4</v>
      </c>
      <c r="AR820" s="420">
        <v>2640</v>
      </c>
      <c r="AS820" s="431">
        <f t="shared" si="523"/>
        <v>1425.6000000000001</v>
      </c>
      <c r="AT820" s="385">
        <v>13440</v>
      </c>
      <c r="AU820" s="431">
        <f t="shared" si="524"/>
        <v>7257.6</v>
      </c>
      <c r="AV820" s="386">
        <v>0</v>
      </c>
      <c r="AW820" s="431">
        <f t="shared" si="525"/>
        <v>0</v>
      </c>
      <c r="AX820" s="386">
        <v>0</v>
      </c>
      <c r="AY820" s="431">
        <f t="shared" si="526"/>
        <v>0</v>
      </c>
      <c r="AZ820" s="386">
        <v>0</v>
      </c>
      <c r="BA820" s="431">
        <f t="shared" si="527"/>
        <v>0</v>
      </c>
      <c r="BB820" s="385">
        <v>0</v>
      </c>
      <c r="BC820" s="431">
        <f t="shared" si="528"/>
        <v>0</v>
      </c>
      <c r="BD820" s="386">
        <v>0</v>
      </c>
      <c r="BE820" s="431">
        <f t="shared" si="529"/>
        <v>0</v>
      </c>
      <c r="BF820" s="386">
        <v>0</v>
      </c>
      <c r="BG820" s="431">
        <f t="shared" si="530"/>
        <v>0</v>
      </c>
      <c r="BH820" s="385">
        <v>0</v>
      </c>
      <c r="BI820" s="445">
        <f t="shared" si="531"/>
        <v>0</v>
      </c>
      <c r="BJ820" s="77" t="s">
        <v>1963</v>
      </c>
      <c r="BK820" s="306"/>
      <c r="BL820" s="599"/>
      <c r="BM820" s="306" t="str">
        <f t="shared" si="535"/>
        <v>N51149-xx1</v>
      </c>
    </row>
    <row r="821" spans="1:71" ht="14.25" customHeight="1">
      <c r="A821" s="498" t="s">
        <v>1623</v>
      </c>
      <c r="B821" s="130" t="s">
        <v>1422</v>
      </c>
      <c r="C821" s="544" t="s">
        <v>87</v>
      </c>
      <c r="D821" s="549" t="s">
        <v>225</v>
      </c>
      <c r="E821" s="550" t="s">
        <v>194</v>
      </c>
      <c r="F821" s="970"/>
      <c r="G821" s="214">
        <v>2024</v>
      </c>
      <c r="H821" s="176" t="s">
        <v>1911</v>
      </c>
      <c r="I821" s="176" t="s">
        <v>204</v>
      </c>
      <c r="J821" s="330" t="s">
        <v>196</v>
      </c>
      <c r="K821" s="176" t="s">
        <v>221</v>
      </c>
      <c r="L821" s="176" t="s">
        <v>167</v>
      </c>
      <c r="M821" s="327" t="s">
        <v>870</v>
      </c>
      <c r="N821" s="55">
        <v>1.98</v>
      </c>
      <c r="O821" s="55">
        <f t="shared" si="532"/>
        <v>1.98</v>
      </c>
      <c r="P821" s="55">
        <f t="shared" si="532"/>
        <v>1.98</v>
      </c>
      <c r="Q821" s="55">
        <f t="shared" si="532"/>
        <v>1.98</v>
      </c>
      <c r="R821" s="55">
        <v>1.98</v>
      </c>
      <c r="S821" s="55">
        <f t="shared" si="533"/>
        <v>1.98</v>
      </c>
      <c r="T821" s="55">
        <f t="shared" si="533"/>
        <v>1.98</v>
      </c>
      <c r="U821" s="55">
        <f t="shared" si="533"/>
        <v>1.98</v>
      </c>
      <c r="V821" s="55">
        <f t="shared" si="533"/>
        <v>1.98</v>
      </c>
      <c r="W821" s="55">
        <f t="shared" si="538"/>
        <v>1.98</v>
      </c>
      <c r="X821" s="55">
        <f t="shared" si="536"/>
        <v>1.98</v>
      </c>
      <c r="Y821" s="55">
        <f t="shared" si="536"/>
        <v>1.98</v>
      </c>
      <c r="Z821" s="147">
        <v>0.15</v>
      </c>
      <c r="AA821" s="147">
        <f t="shared" si="534"/>
        <v>0.15</v>
      </c>
      <c r="AB821" s="147">
        <f t="shared" si="534"/>
        <v>0.15</v>
      </c>
      <c r="AC821" s="147">
        <f t="shared" si="534"/>
        <v>0.15</v>
      </c>
      <c r="AD821" s="147">
        <f t="shared" si="520"/>
        <v>0.15</v>
      </c>
      <c r="AE821" s="147">
        <f t="shared" si="520"/>
        <v>0.15</v>
      </c>
      <c r="AF821" s="147">
        <f t="shared" si="520"/>
        <v>0.15</v>
      </c>
      <c r="AG821" s="147">
        <f t="shared" si="520"/>
        <v>0.15</v>
      </c>
      <c r="AH821" s="147">
        <f t="shared" si="521"/>
        <v>0.15</v>
      </c>
      <c r="AI821" s="147">
        <f t="shared" si="521"/>
        <v>0.15</v>
      </c>
      <c r="AJ821" s="147">
        <f t="shared" si="521"/>
        <v>0.15</v>
      </c>
      <c r="AK821" s="147">
        <f t="shared" si="537"/>
        <v>0.15</v>
      </c>
      <c r="AL821" s="420">
        <v>4200</v>
      </c>
      <c r="AM821" s="431">
        <f t="shared" si="540"/>
        <v>630</v>
      </c>
      <c r="AN821" s="385">
        <v>12000</v>
      </c>
      <c r="AO821" s="237">
        <f t="shared" si="539"/>
        <v>1800</v>
      </c>
      <c r="AP821" s="96">
        <v>3000</v>
      </c>
      <c r="AQ821" s="431">
        <f t="shared" si="522"/>
        <v>450</v>
      </c>
      <c r="AR821" s="420">
        <v>3960</v>
      </c>
      <c r="AS821" s="431">
        <f t="shared" si="523"/>
        <v>594</v>
      </c>
      <c r="AT821" s="385">
        <v>2640</v>
      </c>
      <c r="AU821" s="431">
        <f t="shared" si="524"/>
        <v>396</v>
      </c>
      <c r="AV821" s="386">
        <v>0</v>
      </c>
      <c r="AW821" s="431">
        <f t="shared" si="525"/>
        <v>0</v>
      </c>
      <c r="AX821" s="386">
        <v>0</v>
      </c>
      <c r="AY821" s="431">
        <f t="shared" si="526"/>
        <v>0</v>
      </c>
      <c r="AZ821" s="386">
        <v>0</v>
      </c>
      <c r="BA821" s="431">
        <f t="shared" si="527"/>
        <v>0</v>
      </c>
      <c r="BB821" s="385">
        <v>0</v>
      </c>
      <c r="BC821" s="431">
        <f t="shared" si="528"/>
        <v>0</v>
      </c>
      <c r="BD821" s="386">
        <v>0</v>
      </c>
      <c r="BE821" s="431">
        <f t="shared" si="529"/>
        <v>0</v>
      </c>
      <c r="BF821" s="386">
        <v>0</v>
      </c>
      <c r="BG821" s="431">
        <f t="shared" si="530"/>
        <v>0</v>
      </c>
      <c r="BH821" s="385">
        <v>0</v>
      </c>
      <c r="BI821" s="445">
        <f t="shared" si="531"/>
        <v>0</v>
      </c>
      <c r="BJ821" s="77" t="s">
        <v>1965</v>
      </c>
      <c r="BK821" s="306"/>
      <c r="BL821" s="599"/>
      <c r="BM821" s="306" t="str">
        <f t="shared" si="535"/>
        <v>P10277-001</v>
      </c>
    </row>
    <row r="822" spans="1:71" s="859" customFormat="1" ht="14.25" customHeight="1">
      <c r="A822" s="839" t="s">
        <v>1623</v>
      </c>
      <c r="B822" s="840" t="s">
        <v>1422</v>
      </c>
      <c r="C822" s="841" t="s">
        <v>87</v>
      </c>
      <c r="D822" s="842" t="s">
        <v>225</v>
      </c>
      <c r="E822" s="497" t="s">
        <v>194</v>
      </c>
      <c r="F822" s="970"/>
      <c r="G822" s="843">
        <v>2024</v>
      </c>
      <c r="H822" s="844" t="s">
        <v>1911</v>
      </c>
      <c r="I822" s="844" t="s">
        <v>204</v>
      </c>
      <c r="J822" s="845" t="s">
        <v>196</v>
      </c>
      <c r="K822" s="844" t="s">
        <v>221</v>
      </c>
      <c r="L822" s="844" t="s">
        <v>167</v>
      </c>
      <c r="M822" s="846" t="s">
        <v>1513</v>
      </c>
      <c r="N822" s="847">
        <v>2.08</v>
      </c>
      <c r="O822" s="847">
        <f t="shared" ref="O822:V822" si="541">N822</f>
        <v>2.08</v>
      </c>
      <c r="P822" s="847">
        <f t="shared" si="541"/>
        <v>2.08</v>
      </c>
      <c r="Q822" s="847">
        <f t="shared" si="541"/>
        <v>2.08</v>
      </c>
      <c r="R822" s="847">
        <v>2.08</v>
      </c>
      <c r="S822" s="847">
        <f t="shared" si="541"/>
        <v>2.08</v>
      </c>
      <c r="T822" s="847">
        <f t="shared" si="541"/>
        <v>2.08</v>
      </c>
      <c r="U822" s="847">
        <f t="shared" si="541"/>
        <v>2.08</v>
      </c>
      <c r="V822" s="847">
        <f t="shared" si="541"/>
        <v>2.08</v>
      </c>
      <c r="W822" s="847">
        <f t="shared" ref="W822" si="542">V822</f>
        <v>2.08</v>
      </c>
      <c r="X822" s="847">
        <f t="shared" ref="X822" si="543">W822</f>
        <v>2.08</v>
      </c>
      <c r="Y822" s="847">
        <f t="shared" ref="Y822" si="544">X822</f>
        <v>2.08</v>
      </c>
      <c r="Z822" s="848">
        <v>0.15</v>
      </c>
      <c r="AA822" s="848">
        <f t="shared" ref="AA822" si="545">Z822</f>
        <v>0.15</v>
      </c>
      <c r="AB822" s="848">
        <f t="shared" ref="AB822" si="546">AA822</f>
        <v>0.15</v>
      </c>
      <c r="AC822" s="848">
        <f t="shared" ref="AC822" si="547">AB822</f>
        <v>0.15</v>
      </c>
      <c r="AD822" s="848">
        <f t="shared" ref="AD822" si="548">AC822</f>
        <v>0.15</v>
      </c>
      <c r="AE822" s="848">
        <f t="shared" ref="AE822" si="549">AD822</f>
        <v>0.15</v>
      </c>
      <c r="AF822" s="848">
        <f t="shared" ref="AF822" si="550">AE822</f>
        <v>0.15</v>
      </c>
      <c r="AG822" s="848">
        <f t="shared" ref="AG822" si="551">AF822</f>
        <v>0.15</v>
      </c>
      <c r="AH822" s="848">
        <f t="shared" ref="AH822" si="552">AG822</f>
        <v>0.15</v>
      </c>
      <c r="AI822" s="848">
        <f t="shared" ref="AI822" si="553">AH822</f>
        <v>0.15</v>
      </c>
      <c r="AJ822" s="848">
        <f t="shared" ref="AJ822" si="554">AI822</f>
        <v>0.15</v>
      </c>
      <c r="AK822" s="848">
        <f t="shared" ref="AK822" si="555">AJ822</f>
        <v>0.15</v>
      </c>
      <c r="AL822" s="849">
        <v>0</v>
      </c>
      <c r="AM822" s="850">
        <f t="shared" ref="AM822" si="556">Z822*AL822</f>
        <v>0</v>
      </c>
      <c r="AN822" s="851">
        <v>0</v>
      </c>
      <c r="AO822" s="852">
        <f t="shared" ref="AO822" si="557">AN822*AA822</f>
        <v>0</v>
      </c>
      <c r="AP822" s="853">
        <v>0</v>
      </c>
      <c r="AQ822" s="850">
        <f t="shared" ref="AQ822" si="558">AP822*AB822</f>
        <v>0</v>
      </c>
      <c r="AR822" s="849">
        <v>0</v>
      </c>
      <c r="AS822" s="850">
        <f t="shared" ref="AS822" si="559">AR822*AC822</f>
        <v>0</v>
      </c>
      <c r="AT822" s="851">
        <v>0</v>
      </c>
      <c r="AU822" s="850">
        <f t="shared" ref="AU822" si="560">AT822*AD822</f>
        <v>0</v>
      </c>
      <c r="AV822" s="854">
        <v>0</v>
      </c>
      <c r="AW822" s="850">
        <f t="shared" ref="AW822" si="561">AV822*AE822</f>
        <v>0</v>
      </c>
      <c r="AX822" s="854">
        <v>0</v>
      </c>
      <c r="AY822" s="850">
        <f t="shared" ref="AY822" si="562">AX822*AF822</f>
        <v>0</v>
      </c>
      <c r="AZ822" s="854">
        <v>0</v>
      </c>
      <c r="BA822" s="850">
        <f t="shared" ref="BA822" si="563">AZ822*AG822</f>
        <v>0</v>
      </c>
      <c r="BB822" s="851">
        <v>0</v>
      </c>
      <c r="BC822" s="850">
        <f t="shared" ref="BC822" si="564">BB822*AH822</f>
        <v>0</v>
      </c>
      <c r="BD822" s="854">
        <v>0</v>
      </c>
      <c r="BE822" s="850">
        <f t="shared" ref="BE822" si="565">BD822*AI822</f>
        <v>0</v>
      </c>
      <c r="BF822" s="854">
        <v>0</v>
      </c>
      <c r="BG822" s="850">
        <f t="shared" ref="BG822" si="566">BF822*AJ822</f>
        <v>0</v>
      </c>
      <c r="BH822" s="851">
        <v>0</v>
      </c>
      <c r="BI822" s="855">
        <f t="shared" ref="BI822" si="567">BH822*AK822</f>
        <v>0</v>
      </c>
      <c r="BJ822" s="856" t="s">
        <v>1965</v>
      </c>
      <c r="BK822" s="857"/>
      <c r="BL822" s="858"/>
      <c r="BM822" s="857" t="str">
        <f t="shared" ref="BM822" si="568">BJ822</f>
        <v>P10277-001</v>
      </c>
      <c r="BR822" s="1"/>
      <c r="BS822" s="1"/>
    </row>
    <row r="823" spans="1:71" ht="14.25" customHeight="1">
      <c r="A823" s="493" t="s">
        <v>1623</v>
      </c>
      <c r="B823" s="130" t="s">
        <v>1422</v>
      </c>
      <c r="C823" s="544" t="s">
        <v>87</v>
      </c>
      <c r="D823" s="549" t="s">
        <v>225</v>
      </c>
      <c r="E823" s="550" t="s">
        <v>194</v>
      </c>
      <c r="F823" s="970"/>
      <c r="G823" s="214">
        <v>2021</v>
      </c>
      <c r="H823" s="176" t="s">
        <v>1911</v>
      </c>
      <c r="I823" s="176" t="s">
        <v>204</v>
      </c>
      <c r="J823" s="330" t="s">
        <v>196</v>
      </c>
      <c r="K823" s="176" t="s">
        <v>218</v>
      </c>
      <c r="L823" s="176" t="s">
        <v>167</v>
      </c>
      <c r="M823" s="327" t="s">
        <v>1478</v>
      </c>
      <c r="N823" s="55">
        <v>2.0099999999999998</v>
      </c>
      <c r="O823" s="55">
        <f t="shared" si="532"/>
        <v>2.0099999999999998</v>
      </c>
      <c r="P823" s="55">
        <f t="shared" si="532"/>
        <v>2.0099999999999998</v>
      </c>
      <c r="Q823" s="55">
        <f t="shared" si="532"/>
        <v>2.0099999999999998</v>
      </c>
      <c r="R823" s="55">
        <v>2.0099999999999998</v>
      </c>
      <c r="S823" s="55">
        <f t="shared" si="533"/>
        <v>2.0099999999999998</v>
      </c>
      <c r="T823" s="55">
        <f t="shared" si="533"/>
        <v>2.0099999999999998</v>
      </c>
      <c r="U823" s="55">
        <f t="shared" si="533"/>
        <v>2.0099999999999998</v>
      </c>
      <c r="V823" s="55">
        <f t="shared" si="533"/>
        <v>2.0099999999999998</v>
      </c>
      <c r="W823" s="55">
        <f t="shared" si="538"/>
        <v>2.0099999999999998</v>
      </c>
      <c r="X823" s="55">
        <f t="shared" si="536"/>
        <v>2.0099999999999998</v>
      </c>
      <c r="Y823" s="55">
        <f t="shared" si="536"/>
        <v>2.0099999999999998</v>
      </c>
      <c r="Z823" s="147">
        <v>0.1</v>
      </c>
      <c r="AA823" s="147">
        <f t="shared" si="534"/>
        <v>0.1</v>
      </c>
      <c r="AB823" s="147">
        <f t="shared" si="534"/>
        <v>0.1</v>
      </c>
      <c r="AC823" s="147">
        <f t="shared" si="534"/>
        <v>0.1</v>
      </c>
      <c r="AD823" s="147">
        <f t="shared" si="534"/>
        <v>0.1</v>
      </c>
      <c r="AE823" s="147">
        <f t="shared" si="534"/>
        <v>0.1</v>
      </c>
      <c r="AF823" s="147">
        <f t="shared" si="534"/>
        <v>0.1</v>
      </c>
      <c r="AG823" s="147">
        <f t="shared" si="534"/>
        <v>0.1</v>
      </c>
      <c r="AH823" s="147">
        <f t="shared" si="534"/>
        <v>0.1</v>
      </c>
      <c r="AI823" s="147">
        <f t="shared" si="534"/>
        <v>0.1</v>
      </c>
      <c r="AJ823" s="147">
        <f t="shared" si="534"/>
        <v>0.1</v>
      </c>
      <c r="AK823" s="147">
        <f t="shared" si="537"/>
        <v>0.1</v>
      </c>
      <c r="AL823" s="420">
        <v>0</v>
      </c>
      <c r="AM823" s="431">
        <f t="shared" si="540"/>
        <v>0</v>
      </c>
      <c r="AN823" s="385">
        <v>0</v>
      </c>
      <c r="AO823" s="237">
        <f t="shared" si="539"/>
        <v>0</v>
      </c>
      <c r="AP823" s="96">
        <v>0</v>
      </c>
      <c r="AQ823" s="431">
        <f t="shared" ref="AQ823:AQ895" si="569">AP823*AB823</f>
        <v>0</v>
      </c>
      <c r="AR823" s="420">
        <v>0</v>
      </c>
      <c r="AS823" s="431">
        <f t="shared" ref="AS823:AS895" si="570">AR823*AC823</f>
        <v>0</v>
      </c>
      <c r="AT823" s="385">
        <v>0</v>
      </c>
      <c r="AU823" s="431">
        <f t="shared" ref="AU823:AU895" si="571">AT823*AD823</f>
        <v>0</v>
      </c>
      <c r="AV823" s="386">
        <v>0</v>
      </c>
      <c r="AW823" s="431">
        <f t="shared" ref="AW823:AW895" si="572">AV823*AE823</f>
        <v>0</v>
      </c>
      <c r="AX823" s="386">
        <v>0</v>
      </c>
      <c r="AY823" s="431">
        <f t="shared" ref="AY823:AY895" si="573">AX823*AF823</f>
        <v>0</v>
      </c>
      <c r="AZ823" s="386">
        <v>0</v>
      </c>
      <c r="BA823" s="431">
        <f t="shared" ref="BA823:BA895" si="574">AZ823*AG823</f>
        <v>0</v>
      </c>
      <c r="BB823" s="385">
        <v>0</v>
      </c>
      <c r="BC823" s="431">
        <f t="shared" ref="BC823:BC895" si="575">BB823*AH823</f>
        <v>0</v>
      </c>
      <c r="BD823" s="386">
        <v>0</v>
      </c>
      <c r="BE823" s="431">
        <f t="shared" ref="BE823:BE895" si="576">BD823*AI823</f>
        <v>0</v>
      </c>
      <c r="BF823" s="386">
        <v>0</v>
      </c>
      <c r="BG823" s="431">
        <f t="shared" ref="BG823:BG895" si="577">BF823*AJ823</f>
        <v>0</v>
      </c>
      <c r="BH823" s="385">
        <v>0</v>
      </c>
      <c r="BI823" s="445">
        <f t="shared" ref="BI823:BI895" si="578">BH823*AK823</f>
        <v>0</v>
      </c>
      <c r="BJ823" s="77" t="s">
        <v>1962</v>
      </c>
      <c r="BK823" s="306"/>
      <c r="BL823" s="599"/>
      <c r="BM823" s="306" t="str">
        <f t="shared" si="535"/>
        <v>M27539-001</v>
      </c>
    </row>
    <row r="824" spans="1:71" ht="14.25" customHeight="1">
      <c r="A824" s="498" t="s">
        <v>1623</v>
      </c>
      <c r="B824" s="130" t="s">
        <v>1422</v>
      </c>
      <c r="C824" s="544" t="s">
        <v>87</v>
      </c>
      <c r="D824" s="549" t="s">
        <v>225</v>
      </c>
      <c r="E824" s="550" t="s">
        <v>194</v>
      </c>
      <c r="F824" s="970"/>
      <c r="G824" s="214">
        <v>2021</v>
      </c>
      <c r="H824" s="176" t="s">
        <v>1911</v>
      </c>
      <c r="I824" s="176" t="s">
        <v>204</v>
      </c>
      <c r="J824" s="330" t="s">
        <v>196</v>
      </c>
      <c r="K824" s="176" t="s">
        <v>221</v>
      </c>
      <c r="L824" s="176" t="s">
        <v>167</v>
      </c>
      <c r="M824" s="327" t="s">
        <v>1478</v>
      </c>
      <c r="N824" s="55">
        <v>1.96</v>
      </c>
      <c r="O824" s="55">
        <f t="shared" ref="O824:U896" si="579">N824</f>
        <v>1.96</v>
      </c>
      <c r="P824" s="55">
        <f t="shared" si="579"/>
        <v>1.96</v>
      </c>
      <c r="Q824" s="55">
        <f t="shared" si="579"/>
        <v>1.96</v>
      </c>
      <c r="R824" s="55">
        <v>1.96</v>
      </c>
      <c r="S824" s="55">
        <f t="shared" ref="S824:V895" si="580">R824</f>
        <v>1.96</v>
      </c>
      <c r="T824" s="55">
        <f t="shared" si="580"/>
        <v>1.96</v>
      </c>
      <c r="U824" s="55">
        <f t="shared" si="580"/>
        <v>1.96</v>
      </c>
      <c r="V824" s="55">
        <f t="shared" si="580"/>
        <v>1.96</v>
      </c>
      <c r="W824" s="55">
        <f t="shared" si="538"/>
        <v>1.96</v>
      </c>
      <c r="X824" s="55">
        <f t="shared" si="536"/>
        <v>1.96</v>
      </c>
      <c r="Y824" s="55">
        <f t="shared" si="536"/>
        <v>1.96</v>
      </c>
      <c r="Z824" s="147">
        <v>0.12</v>
      </c>
      <c r="AA824" s="147">
        <f t="shared" ref="AA824:AD896" si="581">Z824</f>
        <v>0.12</v>
      </c>
      <c r="AB824" s="147">
        <f t="shared" si="581"/>
        <v>0.12</v>
      </c>
      <c r="AC824" s="147">
        <f t="shared" si="581"/>
        <v>0.12</v>
      </c>
      <c r="AD824" s="147">
        <f t="shared" si="581"/>
        <v>0.12</v>
      </c>
      <c r="AE824" s="147">
        <f t="shared" ref="AE824:AH896" si="582">AD824</f>
        <v>0.12</v>
      </c>
      <c r="AF824" s="147">
        <f t="shared" si="582"/>
        <v>0.12</v>
      </c>
      <c r="AG824" s="147">
        <f t="shared" si="582"/>
        <v>0.12</v>
      </c>
      <c r="AH824" s="147">
        <f t="shared" si="582"/>
        <v>0.12</v>
      </c>
      <c r="AI824" s="147">
        <f t="shared" ref="AI824:AK896" si="583">AH824</f>
        <v>0.12</v>
      </c>
      <c r="AJ824" s="147">
        <f t="shared" si="583"/>
        <v>0.12</v>
      </c>
      <c r="AK824" s="147">
        <f t="shared" si="537"/>
        <v>0.12</v>
      </c>
      <c r="AL824" s="420">
        <v>0</v>
      </c>
      <c r="AM824" s="431">
        <f t="shared" si="540"/>
        <v>0</v>
      </c>
      <c r="AN824" s="385">
        <v>0</v>
      </c>
      <c r="AO824" s="237">
        <f t="shared" si="539"/>
        <v>0</v>
      </c>
      <c r="AP824" s="96">
        <v>0</v>
      </c>
      <c r="AQ824" s="431">
        <f t="shared" si="569"/>
        <v>0</v>
      </c>
      <c r="AR824" s="420">
        <v>0</v>
      </c>
      <c r="AS824" s="431">
        <f t="shared" si="570"/>
        <v>0</v>
      </c>
      <c r="AT824" s="385">
        <v>0</v>
      </c>
      <c r="AU824" s="431">
        <f t="shared" si="571"/>
        <v>0</v>
      </c>
      <c r="AV824" s="386">
        <v>0</v>
      </c>
      <c r="AW824" s="431">
        <f t="shared" si="572"/>
        <v>0</v>
      </c>
      <c r="AX824" s="386">
        <v>0</v>
      </c>
      <c r="AY824" s="431">
        <f t="shared" si="573"/>
        <v>0</v>
      </c>
      <c r="AZ824" s="386">
        <v>0</v>
      </c>
      <c r="BA824" s="431">
        <f t="shared" si="574"/>
        <v>0</v>
      </c>
      <c r="BB824" s="385">
        <v>0</v>
      </c>
      <c r="BC824" s="431">
        <f t="shared" si="575"/>
        <v>0</v>
      </c>
      <c r="BD824" s="386">
        <v>0</v>
      </c>
      <c r="BE824" s="431">
        <f t="shared" si="576"/>
        <v>0</v>
      </c>
      <c r="BF824" s="386">
        <v>0</v>
      </c>
      <c r="BG824" s="431">
        <f t="shared" si="577"/>
        <v>0</v>
      </c>
      <c r="BH824" s="385">
        <v>0</v>
      </c>
      <c r="BI824" s="445">
        <f t="shared" si="578"/>
        <v>0</v>
      </c>
      <c r="BJ824" s="77" t="s">
        <v>355</v>
      </c>
      <c r="BK824" s="306"/>
      <c r="BL824" s="599"/>
      <c r="BM824" s="306" t="str">
        <f t="shared" ref="BM824:BM896" si="584">BJ824</f>
        <v>M52962-001</v>
      </c>
    </row>
    <row r="825" spans="1:71" ht="14.25" customHeight="1">
      <c r="A825" s="493" t="s">
        <v>1623</v>
      </c>
      <c r="B825" s="130" t="s">
        <v>1422</v>
      </c>
      <c r="C825" s="544" t="s">
        <v>87</v>
      </c>
      <c r="D825" s="549" t="s">
        <v>225</v>
      </c>
      <c r="E825" s="550" t="s">
        <v>194</v>
      </c>
      <c r="F825" s="970"/>
      <c r="G825" s="214">
        <v>2021</v>
      </c>
      <c r="H825" s="176" t="s">
        <v>1911</v>
      </c>
      <c r="I825" s="176" t="s">
        <v>204</v>
      </c>
      <c r="J825" s="330" t="s">
        <v>196</v>
      </c>
      <c r="K825" s="176" t="s">
        <v>218</v>
      </c>
      <c r="L825" s="176" t="s">
        <v>1182</v>
      </c>
      <c r="M825" s="327" t="s">
        <v>1513</v>
      </c>
      <c r="N825" s="55">
        <v>2.11</v>
      </c>
      <c r="O825" s="55">
        <f t="shared" si="579"/>
        <v>2.11</v>
      </c>
      <c r="P825" s="55">
        <f t="shared" si="579"/>
        <v>2.11</v>
      </c>
      <c r="Q825" s="55">
        <f t="shared" si="579"/>
        <v>2.11</v>
      </c>
      <c r="R825" s="55">
        <v>2.11</v>
      </c>
      <c r="S825" s="55">
        <f t="shared" si="580"/>
        <v>2.11</v>
      </c>
      <c r="T825" s="55">
        <f t="shared" si="580"/>
        <v>2.11</v>
      </c>
      <c r="U825" s="55">
        <f t="shared" si="580"/>
        <v>2.11</v>
      </c>
      <c r="V825" s="55">
        <f t="shared" si="580"/>
        <v>2.11</v>
      </c>
      <c r="W825" s="55">
        <f t="shared" si="538"/>
        <v>2.11</v>
      </c>
      <c r="X825" s="55">
        <f t="shared" si="536"/>
        <v>2.11</v>
      </c>
      <c r="Y825" s="55">
        <f t="shared" si="536"/>
        <v>2.11</v>
      </c>
      <c r="Z825" s="147">
        <v>0.1</v>
      </c>
      <c r="AA825" s="147">
        <f t="shared" si="581"/>
        <v>0.1</v>
      </c>
      <c r="AB825" s="147">
        <f t="shared" si="581"/>
        <v>0.1</v>
      </c>
      <c r="AC825" s="147">
        <f t="shared" si="581"/>
        <v>0.1</v>
      </c>
      <c r="AD825" s="147">
        <f t="shared" si="581"/>
        <v>0.1</v>
      </c>
      <c r="AE825" s="147">
        <f t="shared" si="582"/>
        <v>0.1</v>
      </c>
      <c r="AF825" s="147">
        <f t="shared" si="582"/>
        <v>0.1</v>
      </c>
      <c r="AG825" s="147">
        <f t="shared" si="582"/>
        <v>0.1</v>
      </c>
      <c r="AH825" s="147">
        <f t="shared" si="582"/>
        <v>0.1</v>
      </c>
      <c r="AI825" s="147">
        <f t="shared" si="583"/>
        <v>0.1</v>
      </c>
      <c r="AJ825" s="147">
        <f t="shared" si="583"/>
        <v>0.1</v>
      </c>
      <c r="AK825" s="147">
        <f t="shared" si="537"/>
        <v>0.1</v>
      </c>
      <c r="AL825" s="420">
        <v>0</v>
      </c>
      <c r="AM825" s="431">
        <f t="shared" si="540"/>
        <v>0</v>
      </c>
      <c r="AN825" s="385">
        <v>0</v>
      </c>
      <c r="AO825" s="237">
        <f t="shared" si="539"/>
        <v>0</v>
      </c>
      <c r="AP825" s="96">
        <v>0</v>
      </c>
      <c r="AQ825" s="431">
        <f t="shared" si="569"/>
        <v>0</v>
      </c>
      <c r="AR825" s="420">
        <v>0</v>
      </c>
      <c r="AS825" s="431">
        <f t="shared" si="570"/>
        <v>0</v>
      </c>
      <c r="AT825" s="385">
        <v>0</v>
      </c>
      <c r="AU825" s="431">
        <f t="shared" si="571"/>
        <v>0</v>
      </c>
      <c r="AV825" s="386">
        <v>0</v>
      </c>
      <c r="AW825" s="431">
        <f t="shared" si="572"/>
        <v>0</v>
      </c>
      <c r="AX825" s="386">
        <v>0</v>
      </c>
      <c r="AY825" s="431">
        <f t="shared" si="573"/>
        <v>0</v>
      </c>
      <c r="AZ825" s="386">
        <v>0</v>
      </c>
      <c r="BA825" s="431">
        <f t="shared" si="574"/>
        <v>0</v>
      </c>
      <c r="BB825" s="385">
        <v>0</v>
      </c>
      <c r="BC825" s="431">
        <f t="shared" si="575"/>
        <v>0</v>
      </c>
      <c r="BD825" s="386">
        <v>0</v>
      </c>
      <c r="BE825" s="431">
        <f t="shared" si="576"/>
        <v>0</v>
      </c>
      <c r="BF825" s="386">
        <v>0</v>
      </c>
      <c r="BG825" s="431">
        <f t="shared" si="577"/>
        <v>0</v>
      </c>
      <c r="BH825" s="385">
        <v>0</v>
      </c>
      <c r="BI825" s="445">
        <f t="shared" si="578"/>
        <v>0</v>
      </c>
      <c r="BJ825" s="77" t="s">
        <v>1962</v>
      </c>
      <c r="BK825" s="306"/>
      <c r="BL825" s="599"/>
      <c r="BM825" s="306" t="str">
        <f t="shared" si="584"/>
        <v>M27539-001</v>
      </c>
    </row>
    <row r="826" spans="1:71" ht="14.25" customHeight="1">
      <c r="A826" s="498" t="s">
        <v>1623</v>
      </c>
      <c r="B826" s="130" t="s">
        <v>1422</v>
      </c>
      <c r="C826" s="544" t="s">
        <v>87</v>
      </c>
      <c r="D826" s="549" t="s">
        <v>225</v>
      </c>
      <c r="E826" s="550" t="s">
        <v>1910</v>
      </c>
      <c r="F826" s="970"/>
      <c r="G826" s="214">
        <v>2021</v>
      </c>
      <c r="H826" s="176" t="s">
        <v>1911</v>
      </c>
      <c r="I826" s="176" t="s">
        <v>217</v>
      </c>
      <c r="J826" s="330" t="s">
        <v>196</v>
      </c>
      <c r="K826" s="176" t="s">
        <v>218</v>
      </c>
      <c r="L826" s="176" t="s">
        <v>1221</v>
      </c>
      <c r="M826" s="327" t="s">
        <v>1461</v>
      </c>
      <c r="N826" s="55">
        <v>6.23</v>
      </c>
      <c r="O826" s="55">
        <f t="shared" si="579"/>
        <v>6.23</v>
      </c>
      <c r="P826" s="55">
        <f t="shared" si="579"/>
        <v>6.23</v>
      </c>
      <c r="Q826" s="55">
        <f t="shared" si="579"/>
        <v>6.23</v>
      </c>
      <c r="R826" s="55">
        <v>6.23</v>
      </c>
      <c r="S826" s="55">
        <f t="shared" si="580"/>
        <v>6.23</v>
      </c>
      <c r="T826" s="55">
        <f t="shared" si="580"/>
        <v>6.23</v>
      </c>
      <c r="U826" s="55">
        <f t="shared" si="580"/>
        <v>6.23</v>
      </c>
      <c r="V826" s="55">
        <f t="shared" ref="V826:Y898" si="585">U826</f>
        <v>6.23</v>
      </c>
      <c r="W826" s="55">
        <f t="shared" si="538"/>
        <v>6.23</v>
      </c>
      <c r="X826" s="55">
        <f t="shared" si="538"/>
        <v>6.23</v>
      </c>
      <c r="Y826" s="55">
        <f t="shared" si="538"/>
        <v>6.23</v>
      </c>
      <c r="Z826" s="147">
        <v>0.59</v>
      </c>
      <c r="AA826" s="147">
        <f t="shared" si="581"/>
        <v>0.59</v>
      </c>
      <c r="AB826" s="147">
        <f t="shared" si="581"/>
        <v>0.59</v>
      </c>
      <c r="AC826" s="147">
        <f t="shared" si="581"/>
        <v>0.59</v>
      </c>
      <c r="AD826" s="365">
        <v>0.14000000000000001</v>
      </c>
      <c r="AE826" s="147">
        <f t="shared" si="582"/>
        <v>0.14000000000000001</v>
      </c>
      <c r="AF826" s="147">
        <f t="shared" si="582"/>
        <v>0.14000000000000001</v>
      </c>
      <c r="AG826" s="147">
        <f t="shared" si="582"/>
        <v>0.14000000000000001</v>
      </c>
      <c r="AH826" s="147">
        <f t="shared" si="582"/>
        <v>0.14000000000000001</v>
      </c>
      <c r="AI826" s="147">
        <f t="shared" si="583"/>
        <v>0.14000000000000001</v>
      </c>
      <c r="AJ826" s="147">
        <f t="shared" si="583"/>
        <v>0.14000000000000001</v>
      </c>
      <c r="AK826" s="147">
        <f t="shared" si="583"/>
        <v>0.14000000000000001</v>
      </c>
      <c r="AL826" s="420">
        <v>0</v>
      </c>
      <c r="AM826" s="431">
        <f t="shared" si="540"/>
        <v>0</v>
      </c>
      <c r="AN826" s="385">
        <v>800</v>
      </c>
      <c r="AO826" s="237">
        <f t="shared" si="539"/>
        <v>472</v>
      </c>
      <c r="AP826" s="96">
        <v>0</v>
      </c>
      <c r="AQ826" s="431">
        <f t="shared" si="569"/>
        <v>0</v>
      </c>
      <c r="AR826" s="420">
        <v>0</v>
      </c>
      <c r="AS826" s="431">
        <f t="shared" si="570"/>
        <v>0</v>
      </c>
      <c r="AT826" s="385">
        <v>0</v>
      </c>
      <c r="AU826" s="431">
        <f t="shared" si="571"/>
        <v>0</v>
      </c>
      <c r="AV826" s="386">
        <v>0</v>
      </c>
      <c r="AW826" s="431">
        <f t="shared" si="572"/>
        <v>0</v>
      </c>
      <c r="AX826" s="386">
        <v>0</v>
      </c>
      <c r="AY826" s="431">
        <f t="shared" si="573"/>
        <v>0</v>
      </c>
      <c r="AZ826" s="386">
        <v>0</v>
      </c>
      <c r="BA826" s="431">
        <f t="shared" si="574"/>
        <v>0</v>
      </c>
      <c r="BB826" s="385">
        <v>0</v>
      </c>
      <c r="BC826" s="431">
        <f t="shared" si="575"/>
        <v>0</v>
      </c>
      <c r="BD826" s="386">
        <v>0</v>
      </c>
      <c r="BE826" s="431">
        <f t="shared" si="576"/>
        <v>0</v>
      </c>
      <c r="BF826" s="386">
        <v>0</v>
      </c>
      <c r="BG826" s="431">
        <f t="shared" si="577"/>
        <v>0</v>
      </c>
      <c r="BH826" s="385">
        <v>0</v>
      </c>
      <c r="BI826" s="445">
        <f t="shared" si="578"/>
        <v>0</v>
      </c>
      <c r="BJ826" s="77" t="s">
        <v>1968</v>
      </c>
      <c r="BK826" s="306"/>
      <c r="BL826" s="599"/>
      <c r="BM826" s="306" t="str">
        <f t="shared" si="584"/>
        <v>M52729-xx1</v>
      </c>
    </row>
    <row r="827" spans="1:71" ht="14.25" customHeight="1">
      <c r="A827" s="493" t="s">
        <v>1623</v>
      </c>
      <c r="B827" s="130" t="s">
        <v>1422</v>
      </c>
      <c r="C827" s="544" t="s">
        <v>87</v>
      </c>
      <c r="D827" s="549" t="s">
        <v>225</v>
      </c>
      <c r="E827" s="550" t="s">
        <v>194</v>
      </c>
      <c r="F827" s="970"/>
      <c r="G827" s="214">
        <v>2021</v>
      </c>
      <c r="H827" s="176" t="s">
        <v>1911</v>
      </c>
      <c r="I827" s="176" t="s">
        <v>217</v>
      </c>
      <c r="J827" s="330" t="s">
        <v>196</v>
      </c>
      <c r="K827" s="176" t="s">
        <v>221</v>
      </c>
      <c r="L827" s="176" t="s">
        <v>1221</v>
      </c>
      <c r="M827" s="327" t="s">
        <v>1461</v>
      </c>
      <c r="N827" s="55">
        <v>7.18</v>
      </c>
      <c r="O827" s="55">
        <f t="shared" si="579"/>
        <v>7.18</v>
      </c>
      <c r="P827" s="55">
        <f t="shared" si="579"/>
        <v>7.18</v>
      </c>
      <c r="Q827" s="55">
        <f t="shared" si="579"/>
        <v>7.18</v>
      </c>
      <c r="R827" s="55">
        <v>7.18</v>
      </c>
      <c r="S827" s="55">
        <f t="shared" si="580"/>
        <v>7.18</v>
      </c>
      <c r="T827" s="55">
        <f t="shared" si="580"/>
        <v>7.18</v>
      </c>
      <c r="U827" s="55">
        <f t="shared" si="580"/>
        <v>7.18</v>
      </c>
      <c r="V827" s="55">
        <f t="shared" si="585"/>
        <v>7.18</v>
      </c>
      <c r="W827" s="55">
        <f t="shared" si="585"/>
        <v>7.18</v>
      </c>
      <c r="X827" s="55">
        <f t="shared" si="585"/>
        <v>7.18</v>
      </c>
      <c r="Y827" s="55">
        <f t="shared" si="585"/>
        <v>7.18</v>
      </c>
      <c r="Z827" s="147">
        <v>1.07</v>
      </c>
      <c r="AA827" s="147">
        <f t="shared" si="581"/>
        <v>1.07</v>
      </c>
      <c r="AB827" s="147">
        <f t="shared" si="581"/>
        <v>1.07</v>
      </c>
      <c r="AC827" s="147">
        <f t="shared" si="581"/>
        <v>1.07</v>
      </c>
      <c r="AD827" s="147">
        <f t="shared" si="581"/>
        <v>1.07</v>
      </c>
      <c r="AE827" s="147">
        <f t="shared" si="582"/>
        <v>1.07</v>
      </c>
      <c r="AF827" s="147">
        <f t="shared" si="582"/>
        <v>1.07</v>
      </c>
      <c r="AG827" s="147">
        <f t="shared" si="582"/>
        <v>1.07</v>
      </c>
      <c r="AH827" s="147">
        <f t="shared" si="582"/>
        <v>1.07</v>
      </c>
      <c r="AI827" s="147">
        <f t="shared" si="583"/>
        <v>1.07</v>
      </c>
      <c r="AJ827" s="147">
        <f t="shared" si="583"/>
        <v>1.07</v>
      </c>
      <c r="AK827" s="147">
        <f t="shared" si="583"/>
        <v>1.07</v>
      </c>
      <c r="AL827" s="420">
        <v>0</v>
      </c>
      <c r="AM827" s="431">
        <f t="shared" si="540"/>
        <v>0</v>
      </c>
      <c r="AN827" s="385">
        <v>0</v>
      </c>
      <c r="AO827" s="237">
        <f t="shared" si="539"/>
        <v>0</v>
      </c>
      <c r="AP827" s="96">
        <v>0</v>
      </c>
      <c r="AQ827" s="431">
        <f t="shared" si="569"/>
        <v>0</v>
      </c>
      <c r="AR827" s="420">
        <v>0</v>
      </c>
      <c r="AS827" s="431">
        <f t="shared" si="570"/>
        <v>0</v>
      </c>
      <c r="AT827" s="385">
        <v>0</v>
      </c>
      <c r="AU827" s="431">
        <f t="shared" si="571"/>
        <v>0</v>
      </c>
      <c r="AV827" s="386">
        <v>0</v>
      </c>
      <c r="AW827" s="431">
        <f t="shared" si="572"/>
        <v>0</v>
      </c>
      <c r="AX827" s="386">
        <v>0</v>
      </c>
      <c r="AY827" s="431">
        <f t="shared" si="573"/>
        <v>0</v>
      </c>
      <c r="AZ827" s="386">
        <v>0</v>
      </c>
      <c r="BA827" s="431">
        <f t="shared" si="574"/>
        <v>0</v>
      </c>
      <c r="BB827" s="385">
        <v>0</v>
      </c>
      <c r="BC827" s="431">
        <f t="shared" si="575"/>
        <v>0</v>
      </c>
      <c r="BD827" s="386">
        <v>0</v>
      </c>
      <c r="BE827" s="431">
        <f t="shared" si="576"/>
        <v>0</v>
      </c>
      <c r="BF827" s="386">
        <v>0</v>
      </c>
      <c r="BG827" s="431">
        <f t="shared" si="577"/>
        <v>0</v>
      </c>
      <c r="BH827" s="385">
        <v>0</v>
      </c>
      <c r="BI827" s="445">
        <f t="shared" si="578"/>
        <v>0</v>
      </c>
      <c r="BJ827" s="77" t="s">
        <v>1969</v>
      </c>
      <c r="BK827" s="306"/>
      <c r="BL827" s="599"/>
      <c r="BM827" s="306" t="str">
        <f t="shared" si="584"/>
        <v>M52730-xx1</v>
      </c>
    </row>
    <row r="828" spans="1:71" ht="14.25" customHeight="1">
      <c r="A828" s="498" t="s">
        <v>1623</v>
      </c>
      <c r="B828" s="130" t="s">
        <v>1422</v>
      </c>
      <c r="C828" s="544" t="s">
        <v>87</v>
      </c>
      <c r="D828" s="549" t="s">
        <v>225</v>
      </c>
      <c r="E828" s="550" t="s">
        <v>1910</v>
      </c>
      <c r="F828" s="970"/>
      <c r="G828" s="214">
        <v>2021</v>
      </c>
      <c r="H828" s="176" t="s">
        <v>1911</v>
      </c>
      <c r="I828" s="176" t="s">
        <v>217</v>
      </c>
      <c r="J828" s="330" t="s">
        <v>196</v>
      </c>
      <c r="K828" s="176" t="s">
        <v>218</v>
      </c>
      <c r="L828" s="176" t="s">
        <v>167</v>
      </c>
      <c r="M828" s="327" t="s">
        <v>1469</v>
      </c>
      <c r="N828" s="55">
        <v>5.93</v>
      </c>
      <c r="O828" s="55">
        <f t="shared" si="579"/>
        <v>5.93</v>
      </c>
      <c r="P828" s="55">
        <f t="shared" si="579"/>
        <v>5.93</v>
      </c>
      <c r="Q828" s="55">
        <f t="shared" si="579"/>
        <v>5.93</v>
      </c>
      <c r="R828" s="55">
        <v>5.93</v>
      </c>
      <c r="S828" s="55">
        <f t="shared" si="580"/>
        <v>5.93</v>
      </c>
      <c r="T828" s="55">
        <f t="shared" si="580"/>
        <v>5.93</v>
      </c>
      <c r="U828" s="55">
        <f t="shared" si="580"/>
        <v>5.93</v>
      </c>
      <c r="V828" s="55">
        <f t="shared" si="585"/>
        <v>5.93</v>
      </c>
      <c r="W828" s="55">
        <f t="shared" si="585"/>
        <v>5.93</v>
      </c>
      <c r="X828" s="55">
        <f t="shared" si="585"/>
        <v>5.93</v>
      </c>
      <c r="Y828" s="55">
        <f t="shared" si="585"/>
        <v>5.93</v>
      </c>
      <c r="Z828" s="147">
        <v>0.59</v>
      </c>
      <c r="AA828" s="147">
        <f t="shared" si="581"/>
        <v>0.59</v>
      </c>
      <c r="AB828" s="147">
        <f t="shared" si="581"/>
        <v>0.59</v>
      </c>
      <c r="AC828" s="147">
        <f t="shared" si="581"/>
        <v>0.59</v>
      </c>
      <c r="AD828" s="365">
        <v>0.14000000000000001</v>
      </c>
      <c r="AE828" s="147">
        <f t="shared" si="582"/>
        <v>0.14000000000000001</v>
      </c>
      <c r="AF828" s="147">
        <f t="shared" si="582"/>
        <v>0.14000000000000001</v>
      </c>
      <c r="AG828" s="147">
        <f t="shared" si="582"/>
        <v>0.14000000000000001</v>
      </c>
      <c r="AH828" s="147">
        <f t="shared" si="582"/>
        <v>0.14000000000000001</v>
      </c>
      <c r="AI828" s="147">
        <f t="shared" si="583"/>
        <v>0.14000000000000001</v>
      </c>
      <c r="AJ828" s="147">
        <f t="shared" si="583"/>
        <v>0.14000000000000001</v>
      </c>
      <c r="AK828" s="147">
        <f t="shared" si="583"/>
        <v>0.14000000000000001</v>
      </c>
      <c r="AL828" s="420">
        <v>0</v>
      </c>
      <c r="AM828" s="431">
        <f t="shared" si="540"/>
        <v>0</v>
      </c>
      <c r="AN828" s="385">
        <v>0</v>
      </c>
      <c r="AO828" s="237">
        <f t="shared" si="539"/>
        <v>0</v>
      </c>
      <c r="AP828" s="96">
        <v>0</v>
      </c>
      <c r="AQ828" s="431">
        <f t="shared" si="569"/>
        <v>0</v>
      </c>
      <c r="AR828" s="420">
        <v>0</v>
      </c>
      <c r="AS828" s="431">
        <f t="shared" si="570"/>
        <v>0</v>
      </c>
      <c r="AT828" s="385">
        <v>0</v>
      </c>
      <c r="AU828" s="431">
        <f t="shared" si="571"/>
        <v>0</v>
      </c>
      <c r="AV828" s="386">
        <v>0</v>
      </c>
      <c r="AW828" s="431">
        <f t="shared" si="572"/>
        <v>0</v>
      </c>
      <c r="AX828" s="386">
        <v>0</v>
      </c>
      <c r="AY828" s="431">
        <f t="shared" si="573"/>
        <v>0</v>
      </c>
      <c r="AZ828" s="386">
        <v>0</v>
      </c>
      <c r="BA828" s="431">
        <f t="shared" si="574"/>
        <v>0</v>
      </c>
      <c r="BB828" s="385">
        <v>0</v>
      </c>
      <c r="BC828" s="431">
        <f t="shared" si="575"/>
        <v>0</v>
      </c>
      <c r="BD828" s="386">
        <v>0</v>
      </c>
      <c r="BE828" s="431">
        <f t="shared" si="576"/>
        <v>0</v>
      </c>
      <c r="BF828" s="386">
        <v>0</v>
      </c>
      <c r="BG828" s="431">
        <f t="shared" si="577"/>
        <v>0</v>
      </c>
      <c r="BH828" s="385">
        <v>0</v>
      </c>
      <c r="BI828" s="445">
        <f t="shared" si="578"/>
        <v>0</v>
      </c>
      <c r="BJ828" s="77" t="s">
        <v>1968</v>
      </c>
      <c r="BK828" s="306"/>
      <c r="BL828" s="599"/>
      <c r="BM828" s="306" t="str">
        <f t="shared" si="584"/>
        <v>M52729-xx1</v>
      </c>
    </row>
    <row r="829" spans="1:71" ht="14.25" customHeight="1">
      <c r="A829" s="493" t="s">
        <v>1623</v>
      </c>
      <c r="B829" s="130" t="s">
        <v>1422</v>
      </c>
      <c r="C829" s="544" t="s">
        <v>87</v>
      </c>
      <c r="D829" s="549" t="s">
        <v>225</v>
      </c>
      <c r="E829" s="550" t="s">
        <v>194</v>
      </c>
      <c r="F829" s="970"/>
      <c r="G829" s="214">
        <v>2021</v>
      </c>
      <c r="H829" s="176" t="s">
        <v>1911</v>
      </c>
      <c r="I829" s="176" t="s">
        <v>217</v>
      </c>
      <c r="J829" s="330" t="s">
        <v>196</v>
      </c>
      <c r="K829" s="176" t="s">
        <v>221</v>
      </c>
      <c r="L829" s="176" t="s">
        <v>167</v>
      </c>
      <c r="M829" s="327" t="s">
        <v>1469</v>
      </c>
      <c r="N829" s="55">
        <v>6.88</v>
      </c>
      <c r="O829" s="55">
        <f t="shared" si="579"/>
        <v>6.88</v>
      </c>
      <c r="P829" s="55">
        <f t="shared" si="579"/>
        <v>6.88</v>
      </c>
      <c r="Q829" s="55">
        <f t="shared" si="579"/>
        <v>6.88</v>
      </c>
      <c r="R829" s="55">
        <v>6.88</v>
      </c>
      <c r="S829" s="55">
        <f t="shared" si="580"/>
        <v>6.88</v>
      </c>
      <c r="T829" s="55">
        <f t="shared" si="580"/>
        <v>6.88</v>
      </c>
      <c r="U829" s="55">
        <f t="shared" si="580"/>
        <v>6.88</v>
      </c>
      <c r="V829" s="55">
        <f t="shared" si="585"/>
        <v>6.88</v>
      </c>
      <c r="W829" s="55">
        <f t="shared" si="585"/>
        <v>6.88</v>
      </c>
      <c r="X829" s="55">
        <f t="shared" si="585"/>
        <v>6.88</v>
      </c>
      <c r="Y829" s="55">
        <f t="shared" si="585"/>
        <v>6.88</v>
      </c>
      <c r="Z829" s="147">
        <v>1.07</v>
      </c>
      <c r="AA829" s="147">
        <f t="shared" si="581"/>
        <v>1.07</v>
      </c>
      <c r="AB829" s="147">
        <f t="shared" si="581"/>
        <v>1.07</v>
      </c>
      <c r="AC829" s="147">
        <f t="shared" si="581"/>
        <v>1.07</v>
      </c>
      <c r="AD829" s="147">
        <f t="shared" si="581"/>
        <v>1.07</v>
      </c>
      <c r="AE829" s="147">
        <f t="shared" si="582"/>
        <v>1.07</v>
      </c>
      <c r="AF829" s="147">
        <f t="shared" si="582"/>
        <v>1.07</v>
      </c>
      <c r="AG829" s="147">
        <f t="shared" si="582"/>
        <v>1.07</v>
      </c>
      <c r="AH829" s="147">
        <f t="shared" si="582"/>
        <v>1.07</v>
      </c>
      <c r="AI829" s="147">
        <f t="shared" si="583"/>
        <v>1.07</v>
      </c>
      <c r="AJ829" s="147">
        <f t="shared" si="583"/>
        <v>1.07</v>
      </c>
      <c r="AK829" s="147">
        <f t="shared" si="583"/>
        <v>1.07</v>
      </c>
      <c r="AL829" s="420">
        <v>0</v>
      </c>
      <c r="AM829" s="431">
        <f t="shared" si="540"/>
        <v>0</v>
      </c>
      <c r="AN829" s="385">
        <v>0</v>
      </c>
      <c r="AO829" s="237">
        <f t="shared" si="539"/>
        <v>0</v>
      </c>
      <c r="AP829" s="96">
        <v>0</v>
      </c>
      <c r="AQ829" s="431">
        <f t="shared" si="569"/>
        <v>0</v>
      </c>
      <c r="AR829" s="420">
        <v>0</v>
      </c>
      <c r="AS829" s="431">
        <f t="shared" si="570"/>
        <v>0</v>
      </c>
      <c r="AT829" s="385">
        <v>0</v>
      </c>
      <c r="AU829" s="431">
        <f t="shared" si="571"/>
        <v>0</v>
      </c>
      <c r="AV829" s="386">
        <v>0</v>
      </c>
      <c r="AW829" s="431">
        <f t="shared" si="572"/>
        <v>0</v>
      </c>
      <c r="AX829" s="386">
        <v>0</v>
      </c>
      <c r="AY829" s="431">
        <f t="shared" si="573"/>
        <v>0</v>
      </c>
      <c r="AZ829" s="386">
        <v>0</v>
      </c>
      <c r="BA829" s="431">
        <f t="shared" si="574"/>
        <v>0</v>
      </c>
      <c r="BB829" s="385">
        <v>0</v>
      </c>
      <c r="BC829" s="431">
        <f t="shared" si="575"/>
        <v>0</v>
      </c>
      <c r="BD829" s="386">
        <v>0</v>
      </c>
      <c r="BE829" s="431">
        <f t="shared" si="576"/>
        <v>0</v>
      </c>
      <c r="BF829" s="386">
        <v>0</v>
      </c>
      <c r="BG829" s="431">
        <f t="shared" si="577"/>
        <v>0</v>
      </c>
      <c r="BH829" s="385">
        <v>0</v>
      </c>
      <c r="BI829" s="445">
        <f t="shared" si="578"/>
        <v>0</v>
      </c>
      <c r="BJ829" s="77" t="s">
        <v>1969</v>
      </c>
      <c r="BK829" s="306"/>
      <c r="BL829" s="599"/>
      <c r="BM829" s="306" t="str">
        <f t="shared" si="584"/>
        <v>M52730-xx1</v>
      </c>
    </row>
    <row r="830" spans="1:71" ht="14.25" customHeight="1">
      <c r="A830" s="498" t="s">
        <v>1623</v>
      </c>
      <c r="B830" s="130" t="s">
        <v>1422</v>
      </c>
      <c r="C830" s="544" t="s">
        <v>87</v>
      </c>
      <c r="D830" s="549" t="s">
        <v>225</v>
      </c>
      <c r="E830" s="550" t="s">
        <v>1910</v>
      </c>
      <c r="F830" s="970"/>
      <c r="G830" s="214">
        <v>2021</v>
      </c>
      <c r="H830" s="176" t="s">
        <v>1911</v>
      </c>
      <c r="I830" s="176" t="s">
        <v>217</v>
      </c>
      <c r="J830" s="330" t="s">
        <v>196</v>
      </c>
      <c r="K830" s="176" t="s">
        <v>218</v>
      </c>
      <c r="L830" s="176" t="s">
        <v>167</v>
      </c>
      <c r="M830" s="327" t="s">
        <v>1474</v>
      </c>
      <c r="N830" s="55">
        <v>5.88</v>
      </c>
      <c r="O830" s="55">
        <f t="shared" si="579"/>
        <v>5.88</v>
      </c>
      <c r="P830" s="55">
        <f t="shared" si="579"/>
        <v>5.88</v>
      </c>
      <c r="Q830" s="55">
        <f t="shared" si="579"/>
        <v>5.88</v>
      </c>
      <c r="R830" s="55">
        <v>5.88</v>
      </c>
      <c r="S830" s="55">
        <f t="shared" si="580"/>
        <v>5.88</v>
      </c>
      <c r="T830" s="55">
        <f t="shared" si="580"/>
        <v>5.88</v>
      </c>
      <c r="U830" s="55">
        <f t="shared" si="580"/>
        <v>5.88</v>
      </c>
      <c r="V830" s="55">
        <f t="shared" si="585"/>
        <v>5.88</v>
      </c>
      <c r="W830" s="55">
        <f t="shared" si="585"/>
        <v>5.88</v>
      </c>
      <c r="X830" s="55">
        <f t="shared" si="585"/>
        <v>5.88</v>
      </c>
      <c r="Y830" s="55">
        <f t="shared" si="585"/>
        <v>5.88</v>
      </c>
      <c r="Z830" s="147">
        <v>0.59</v>
      </c>
      <c r="AA830" s="147">
        <f t="shared" si="581"/>
        <v>0.59</v>
      </c>
      <c r="AB830" s="147">
        <f t="shared" si="581"/>
        <v>0.59</v>
      </c>
      <c r="AC830" s="147">
        <f t="shared" si="581"/>
        <v>0.59</v>
      </c>
      <c r="AD830" s="365">
        <v>0.14000000000000001</v>
      </c>
      <c r="AE830" s="147">
        <f t="shared" si="582"/>
        <v>0.14000000000000001</v>
      </c>
      <c r="AF830" s="147">
        <f t="shared" si="582"/>
        <v>0.14000000000000001</v>
      </c>
      <c r="AG830" s="147">
        <f t="shared" si="582"/>
        <v>0.14000000000000001</v>
      </c>
      <c r="AH830" s="147">
        <f t="shared" si="582"/>
        <v>0.14000000000000001</v>
      </c>
      <c r="AI830" s="147">
        <f t="shared" si="583"/>
        <v>0.14000000000000001</v>
      </c>
      <c r="AJ830" s="147">
        <f t="shared" si="583"/>
        <v>0.14000000000000001</v>
      </c>
      <c r="AK830" s="147">
        <f t="shared" si="583"/>
        <v>0.14000000000000001</v>
      </c>
      <c r="AL830" s="420">
        <v>0</v>
      </c>
      <c r="AM830" s="431">
        <f t="shared" si="540"/>
        <v>0</v>
      </c>
      <c r="AN830" s="385">
        <v>0</v>
      </c>
      <c r="AO830" s="237">
        <f t="shared" si="539"/>
        <v>0</v>
      </c>
      <c r="AP830" s="96">
        <v>0</v>
      </c>
      <c r="AQ830" s="431">
        <f t="shared" si="569"/>
        <v>0</v>
      </c>
      <c r="AR830" s="420">
        <v>0</v>
      </c>
      <c r="AS830" s="431">
        <f t="shared" si="570"/>
        <v>0</v>
      </c>
      <c r="AT830" s="385">
        <v>0</v>
      </c>
      <c r="AU830" s="431">
        <f t="shared" si="571"/>
        <v>0</v>
      </c>
      <c r="AV830" s="386">
        <v>0</v>
      </c>
      <c r="AW830" s="431">
        <f t="shared" si="572"/>
        <v>0</v>
      </c>
      <c r="AX830" s="386">
        <v>0</v>
      </c>
      <c r="AY830" s="431">
        <f t="shared" si="573"/>
        <v>0</v>
      </c>
      <c r="AZ830" s="386">
        <v>0</v>
      </c>
      <c r="BA830" s="431">
        <f t="shared" si="574"/>
        <v>0</v>
      </c>
      <c r="BB830" s="385">
        <v>0</v>
      </c>
      <c r="BC830" s="431">
        <f t="shared" si="575"/>
        <v>0</v>
      </c>
      <c r="BD830" s="386">
        <v>0</v>
      </c>
      <c r="BE830" s="431">
        <f t="shared" si="576"/>
        <v>0</v>
      </c>
      <c r="BF830" s="386">
        <v>0</v>
      </c>
      <c r="BG830" s="431">
        <f t="shared" si="577"/>
        <v>0</v>
      </c>
      <c r="BH830" s="385">
        <v>0</v>
      </c>
      <c r="BI830" s="445">
        <f t="shared" si="578"/>
        <v>0</v>
      </c>
      <c r="BJ830" s="77" t="s">
        <v>1968</v>
      </c>
      <c r="BK830" s="306"/>
      <c r="BL830" s="599"/>
      <c r="BM830" s="306" t="str">
        <f t="shared" si="584"/>
        <v>M52729-xx1</v>
      </c>
    </row>
    <row r="831" spans="1:71" ht="14.25" customHeight="1">
      <c r="A831" s="493" t="s">
        <v>1623</v>
      </c>
      <c r="B831" s="130" t="s">
        <v>1422</v>
      </c>
      <c r="C831" s="544" t="s">
        <v>87</v>
      </c>
      <c r="D831" s="549" t="s">
        <v>225</v>
      </c>
      <c r="E831" s="550" t="s">
        <v>194</v>
      </c>
      <c r="F831" s="970"/>
      <c r="G831" s="214">
        <v>2021</v>
      </c>
      <c r="H831" s="176" t="s">
        <v>1911</v>
      </c>
      <c r="I831" s="176" t="s">
        <v>217</v>
      </c>
      <c r="J831" s="330" t="s">
        <v>196</v>
      </c>
      <c r="K831" s="176" t="s">
        <v>221</v>
      </c>
      <c r="L831" s="176" t="s">
        <v>167</v>
      </c>
      <c r="M831" s="327" t="s">
        <v>1474</v>
      </c>
      <c r="N831" s="55">
        <v>6.83</v>
      </c>
      <c r="O831" s="55">
        <f t="shared" si="579"/>
        <v>6.83</v>
      </c>
      <c r="P831" s="55">
        <f t="shared" si="579"/>
        <v>6.83</v>
      </c>
      <c r="Q831" s="55">
        <f t="shared" si="579"/>
        <v>6.83</v>
      </c>
      <c r="R831" s="55">
        <v>6.83</v>
      </c>
      <c r="S831" s="55">
        <f t="shared" si="580"/>
        <v>6.83</v>
      </c>
      <c r="T831" s="55">
        <f t="shared" si="580"/>
        <v>6.83</v>
      </c>
      <c r="U831" s="55">
        <f t="shared" si="580"/>
        <v>6.83</v>
      </c>
      <c r="V831" s="55">
        <f t="shared" si="585"/>
        <v>6.83</v>
      </c>
      <c r="W831" s="55">
        <f t="shared" si="585"/>
        <v>6.83</v>
      </c>
      <c r="X831" s="55">
        <f t="shared" si="585"/>
        <v>6.83</v>
      </c>
      <c r="Y831" s="55">
        <f t="shared" si="585"/>
        <v>6.83</v>
      </c>
      <c r="Z831" s="147">
        <v>1.07</v>
      </c>
      <c r="AA831" s="147">
        <f t="shared" si="581"/>
        <v>1.07</v>
      </c>
      <c r="AB831" s="147">
        <f t="shared" si="581"/>
        <v>1.07</v>
      </c>
      <c r="AC831" s="147">
        <f t="shared" si="581"/>
        <v>1.07</v>
      </c>
      <c r="AD831" s="147">
        <f t="shared" si="581"/>
        <v>1.07</v>
      </c>
      <c r="AE831" s="147">
        <f t="shared" si="582"/>
        <v>1.07</v>
      </c>
      <c r="AF831" s="147">
        <f t="shared" si="582"/>
        <v>1.07</v>
      </c>
      <c r="AG831" s="147">
        <f t="shared" si="582"/>
        <v>1.07</v>
      </c>
      <c r="AH831" s="147">
        <f t="shared" si="582"/>
        <v>1.07</v>
      </c>
      <c r="AI831" s="147">
        <f t="shared" si="583"/>
        <v>1.07</v>
      </c>
      <c r="AJ831" s="147">
        <f t="shared" si="583"/>
        <v>1.07</v>
      </c>
      <c r="AK831" s="147">
        <f t="shared" si="583"/>
        <v>1.07</v>
      </c>
      <c r="AL831" s="420">
        <v>0</v>
      </c>
      <c r="AM831" s="431">
        <f t="shared" si="540"/>
        <v>0</v>
      </c>
      <c r="AN831" s="385">
        <v>0</v>
      </c>
      <c r="AO831" s="237">
        <f t="shared" si="539"/>
        <v>0</v>
      </c>
      <c r="AP831" s="96">
        <v>0</v>
      </c>
      <c r="AQ831" s="431">
        <f t="shared" si="569"/>
        <v>0</v>
      </c>
      <c r="AR831" s="420">
        <v>0</v>
      </c>
      <c r="AS831" s="431">
        <f t="shared" si="570"/>
        <v>0</v>
      </c>
      <c r="AT831" s="385">
        <v>0</v>
      </c>
      <c r="AU831" s="431">
        <f t="shared" si="571"/>
        <v>0</v>
      </c>
      <c r="AV831" s="386">
        <v>0</v>
      </c>
      <c r="AW831" s="431">
        <f t="shared" si="572"/>
        <v>0</v>
      </c>
      <c r="AX831" s="386">
        <v>0</v>
      </c>
      <c r="AY831" s="431">
        <f t="shared" si="573"/>
        <v>0</v>
      </c>
      <c r="AZ831" s="386">
        <v>0</v>
      </c>
      <c r="BA831" s="431">
        <f t="shared" si="574"/>
        <v>0</v>
      </c>
      <c r="BB831" s="385">
        <v>0</v>
      </c>
      <c r="BC831" s="431">
        <f t="shared" si="575"/>
        <v>0</v>
      </c>
      <c r="BD831" s="386">
        <v>0</v>
      </c>
      <c r="BE831" s="431">
        <f t="shared" si="576"/>
        <v>0</v>
      </c>
      <c r="BF831" s="386">
        <v>0</v>
      </c>
      <c r="BG831" s="431">
        <f t="shared" si="577"/>
        <v>0</v>
      </c>
      <c r="BH831" s="385">
        <v>0</v>
      </c>
      <c r="BI831" s="445">
        <f t="shared" si="578"/>
        <v>0</v>
      </c>
      <c r="BJ831" s="77" t="s">
        <v>1969</v>
      </c>
      <c r="BK831" s="306"/>
      <c r="BL831" s="599"/>
      <c r="BM831" s="306" t="str">
        <f t="shared" si="584"/>
        <v>M52730-xx1</v>
      </c>
    </row>
    <row r="832" spans="1:71" ht="14.25" customHeight="1">
      <c r="A832" s="498" t="s">
        <v>1623</v>
      </c>
      <c r="B832" s="130" t="s">
        <v>1422</v>
      </c>
      <c r="C832" s="544" t="s">
        <v>87</v>
      </c>
      <c r="D832" s="549" t="s">
        <v>225</v>
      </c>
      <c r="E832" s="550" t="s">
        <v>1910</v>
      </c>
      <c r="F832" s="970"/>
      <c r="G832" s="214">
        <v>2021</v>
      </c>
      <c r="H832" s="176" t="s">
        <v>1911</v>
      </c>
      <c r="I832" s="176" t="s">
        <v>217</v>
      </c>
      <c r="J832" s="330" t="s">
        <v>196</v>
      </c>
      <c r="K832" s="176" t="s">
        <v>218</v>
      </c>
      <c r="L832" s="176" t="s">
        <v>167</v>
      </c>
      <c r="M832" s="327" t="s">
        <v>870</v>
      </c>
      <c r="N832" s="55">
        <v>5.88</v>
      </c>
      <c r="O832" s="55">
        <f t="shared" si="579"/>
        <v>5.88</v>
      </c>
      <c r="P832" s="55">
        <f t="shared" si="579"/>
        <v>5.88</v>
      </c>
      <c r="Q832" s="55">
        <f t="shared" si="579"/>
        <v>5.88</v>
      </c>
      <c r="R832" s="55">
        <v>5.88</v>
      </c>
      <c r="S832" s="55">
        <f t="shared" si="580"/>
        <v>5.88</v>
      </c>
      <c r="T832" s="55">
        <f t="shared" si="580"/>
        <v>5.88</v>
      </c>
      <c r="U832" s="55">
        <f t="shared" si="580"/>
        <v>5.88</v>
      </c>
      <c r="V832" s="55">
        <f t="shared" si="585"/>
        <v>5.88</v>
      </c>
      <c r="W832" s="55">
        <f t="shared" si="585"/>
        <v>5.88</v>
      </c>
      <c r="X832" s="55">
        <f t="shared" si="585"/>
        <v>5.88</v>
      </c>
      <c r="Y832" s="55">
        <f t="shared" si="585"/>
        <v>5.88</v>
      </c>
      <c r="Z832" s="147">
        <v>0.59</v>
      </c>
      <c r="AA832" s="147">
        <f t="shared" si="581"/>
        <v>0.59</v>
      </c>
      <c r="AB832" s="147">
        <f t="shared" si="581"/>
        <v>0.59</v>
      </c>
      <c r="AC832" s="147">
        <f t="shared" si="581"/>
        <v>0.59</v>
      </c>
      <c r="AD832" s="365">
        <v>0.14000000000000001</v>
      </c>
      <c r="AE832" s="147">
        <f t="shared" si="582"/>
        <v>0.14000000000000001</v>
      </c>
      <c r="AF832" s="147">
        <f t="shared" si="582"/>
        <v>0.14000000000000001</v>
      </c>
      <c r="AG832" s="147">
        <f t="shared" si="582"/>
        <v>0.14000000000000001</v>
      </c>
      <c r="AH832" s="147">
        <f t="shared" si="582"/>
        <v>0.14000000000000001</v>
      </c>
      <c r="AI832" s="147">
        <f t="shared" si="583"/>
        <v>0.14000000000000001</v>
      </c>
      <c r="AJ832" s="147">
        <f t="shared" si="583"/>
        <v>0.14000000000000001</v>
      </c>
      <c r="AK832" s="147">
        <f t="shared" si="583"/>
        <v>0.14000000000000001</v>
      </c>
      <c r="AL832" s="420">
        <v>0</v>
      </c>
      <c r="AM832" s="431">
        <f t="shared" si="540"/>
        <v>0</v>
      </c>
      <c r="AN832" s="385">
        <v>0</v>
      </c>
      <c r="AO832" s="237">
        <f t="shared" si="539"/>
        <v>0</v>
      </c>
      <c r="AP832" s="96">
        <v>0</v>
      </c>
      <c r="AQ832" s="431">
        <f t="shared" si="569"/>
        <v>0</v>
      </c>
      <c r="AR832" s="420">
        <v>0</v>
      </c>
      <c r="AS832" s="431">
        <f t="shared" si="570"/>
        <v>0</v>
      </c>
      <c r="AT832" s="385">
        <v>0</v>
      </c>
      <c r="AU832" s="431">
        <f t="shared" si="571"/>
        <v>0</v>
      </c>
      <c r="AV832" s="386">
        <v>0</v>
      </c>
      <c r="AW832" s="431">
        <f t="shared" si="572"/>
        <v>0</v>
      </c>
      <c r="AX832" s="386">
        <v>0</v>
      </c>
      <c r="AY832" s="431">
        <f t="shared" si="573"/>
        <v>0</v>
      </c>
      <c r="AZ832" s="386">
        <v>0</v>
      </c>
      <c r="BA832" s="431">
        <f t="shared" si="574"/>
        <v>0</v>
      </c>
      <c r="BB832" s="385">
        <v>0</v>
      </c>
      <c r="BC832" s="431">
        <f t="shared" si="575"/>
        <v>0</v>
      </c>
      <c r="BD832" s="386">
        <v>0</v>
      </c>
      <c r="BE832" s="431">
        <f t="shared" si="576"/>
        <v>0</v>
      </c>
      <c r="BF832" s="386">
        <v>0</v>
      </c>
      <c r="BG832" s="431">
        <f t="shared" si="577"/>
        <v>0</v>
      </c>
      <c r="BH832" s="385">
        <v>0</v>
      </c>
      <c r="BI832" s="445">
        <f t="shared" si="578"/>
        <v>0</v>
      </c>
      <c r="BJ832" s="77" t="s">
        <v>1968</v>
      </c>
      <c r="BK832" s="306"/>
      <c r="BL832" s="599"/>
      <c r="BM832" s="306" t="str">
        <f t="shared" si="584"/>
        <v>M52729-xx1</v>
      </c>
    </row>
    <row r="833" spans="1:71" s="954" customFormat="1" ht="14.25" customHeight="1">
      <c r="A833" s="940" t="s">
        <v>1623</v>
      </c>
      <c r="B833" s="941" t="s">
        <v>1422</v>
      </c>
      <c r="C833" s="942" t="s">
        <v>87</v>
      </c>
      <c r="D833" s="943" t="s">
        <v>225</v>
      </c>
      <c r="E833" s="944" t="s">
        <v>1910</v>
      </c>
      <c r="F833" s="970"/>
      <c r="G833" s="945">
        <v>2021</v>
      </c>
      <c r="H833" s="946" t="s">
        <v>1911</v>
      </c>
      <c r="I833" s="946" t="s">
        <v>217</v>
      </c>
      <c r="J833" s="947" t="s">
        <v>196</v>
      </c>
      <c r="K833" s="946" t="s">
        <v>218</v>
      </c>
      <c r="L833" s="946" t="s">
        <v>167</v>
      </c>
      <c r="M833" s="948" t="s">
        <v>870</v>
      </c>
      <c r="N833" s="789">
        <v>6.93</v>
      </c>
      <c r="O833" s="789">
        <f t="shared" ref="O833" si="586">N833</f>
        <v>6.93</v>
      </c>
      <c r="P833" s="789">
        <f t="shared" ref="P833" si="587">O833</f>
        <v>6.93</v>
      </c>
      <c r="Q833" s="789">
        <f t="shared" ref="Q833:R833" si="588">P833</f>
        <v>6.93</v>
      </c>
      <c r="R833" s="789">
        <f t="shared" si="588"/>
        <v>6.93</v>
      </c>
      <c r="S833" s="789">
        <f t="shared" ref="S833" si="589">R833</f>
        <v>6.93</v>
      </c>
      <c r="T833" s="789">
        <f t="shared" ref="T833" si="590">S833</f>
        <v>6.93</v>
      </c>
      <c r="U833" s="789">
        <f t="shared" ref="U833" si="591">T833</f>
        <v>6.93</v>
      </c>
      <c r="V833" s="789">
        <f t="shared" ref="V833" si="592">U833</f>
        <v>6.93</v>
      </c>
      <c r="W833" s="789">
        <f t="shared" ref="W833" si="593">V833</f>
        <v>6.93</v>
      </c>
      <c r="X833" s="789">
        <f t="shared" ref="X833" si="594">W833</f>
        <v>6.93</v>
      </c>
      <c r="Y833" s="789">
        <f t="shared" ref="Y833" si="595">X833</f>
        <v>6.93</v>
      </c>
      <c r="Z833" s="676">
        <v>0.59</v>
      </c>
      <c r="AA833" s="676">
        <f t="shared" ref="AA833" si="596">Z833</f>
        <v>0.59</v>
      </c>
      <c r="AB833" s="676">
        <f t="shared" ref="AB833" si="597">AA833</f>
        <v>0.59</v>
      </c>
      <c r="AC833" s="676">
        <f t="shared" ref="AC833" si="598">AB833</f>
        <v>0.59</v>
      </c>
      <c r="AD833" s="676">
        <v>0.14000000000000001</v>
      </c>
      <c r="AE833" s="676">
        <f t="shared" ref="AE833:AH833" si="599">AD833</f>
        <v>0.14000000000000001</v>
      </c>
      <c r="AF833" s="676">
        <f t="shared" si="599"/>
        <v>0.14000000000000001</v>
      </c>
      <c r="AG833" s="676">
        <f t="shared" si="599"/>
        <v>0.14000000000000001</v>
      </c>
      <c r="AH833" s="676">
        <f t="shared" si="599"/>
        <v>0.14000000000000001</v>
      </c>
      <c r="AI833" s="676">
        <f t="shared" ref="AI833" si="600">AH833</f>
        <v>0.14000000000000001</v>
      </c>
      <c r="AJ833" s="676">
        <f t="shared" ref="AJ833" si="601">AI833</f>
        <v>0.14000000000000001</v>
      </c>
      <c r="AK833" s="676">
        <f t="shared" ref="AK833" si="602">AJ833</f>
        <v>0.14000000000000001</v>
      </c>
      <c r="AL833" s="627">
        <v>0</v>
      </c>
      <c r="AM833" s="949">
        <f t="shared" ref="AM833" si="603">Z833*AL833</f>
        <v>0</v>
      </c>
      <c r="AN833" s="628">
        <v>0</v>
      </c>
      <c r="AO833" s="950">
        <f t="shared" ref="AO833" si="604">AN833*AA833</f>
        <v>0</v>
      </c>
      <c r="AP833" s="629">
        <v>0</v>
      </c>
      <c r="AQ833" s="949">
        <f t="shared" ref="AQ833" si="605">AP833*AB833</f>
        <v>0</v>
      </c>
      <c r="AR833" s="627">
        <v>0</v>
      </c>
      <c r="AS833" s="949">
        <f t="shared" ref="AS833" si="606">AR833*AC833</f>
        <v>0</v>
      </c>
      <c r="AT833" s="628">
        <v>0</v>
      </c>
      <c r="AU833" s="949">
        <f t="shared" ref="AU833" si="607">AT833*AD833</f>
        <v>0</v>
      </c>
      <c r="AV833" s="951">
        <v>0</v>
      </c>
      <c r="AW833" s="949">
        <f t="shared" ref="AW833" si="608">AV833*AE833</f>
        <v>0</v>
      </c>
      <c r="AX833" s="951">
        <v>0</v>
      </c>
      <c r="AY833" s="949">
        <f t="shared" ref="AY833" si="609">AX833*AF833</f>
        <v>0</v>
      </c>
      <c r="AZ833" s="951">
        <v>0</v>
      </c>
      <c r="BA833" s="949">
        <f t="shared" ref="BA833" si="610">AZ833*AG833</f>
        <v>0</v>
      </c>
      <c r="BB833" s="628">
        <v>0</v>
      </c>
      <c r="BC833" s="949">
        <f t="shared" ref="BC833" si="611">BB833*AH833</f>
        <v>0</v>
      </c>
      <c r="BD833" s="951">
        <v>0</v>
      </c>
      <c r="BE833" s="949">
        <f t="shared" ref="BE833" si="612">BD833*AI833</f>
        <v>0</v>
      </c>
      <c r="BF833" s="951">
        <v>0</v>
      </c>
      <c r="BG833" s="949">
        <f t="shared" ref="BG833" si="613">BF833*AJ833</f>
        <v>0</v>
      </c>
      <c r="BH833" s="628">
        <v>0</v>
      </c>
      <c r="BI833" s="952">
        <f t="shared" ref="BI833" si="614">BH833*AK833</f>
        <v>0</v>
      </c>
      <c r="BJ833" s="953" t="s">
        <v>1970</v>
      </c>
      <c r="BK833" s="715"/>
      <c r="BL833" s="715"/>
      <c r="BM833" s="715" t="str">
        <f t="shared" ref="BM833" si="615">BJ833</f>
        <v>M52729-KD1</v>
      </c>
      <c r="BR833" s="1"/>
      <c r="BS833" s="1"/>
    </row>
    <row r="834" spans="1:71" ht="14.25" customHeight="1">
      <c r="A834" s="493" t="s">
        <v>1623</v>
      </c>
      <c r="B834" s="130" t="s">
        <v>1422</v>
      </c>
      <c r="C834" s="544" t="s">
        <v>87</v>
      </c>
      <c r="D834" s="549" t="s">
        <v>225</v>
      </c>
      <c r="E834" s="550" t="s">
        <v>194</v>
      </c>
      <c r="F834" s="970"/>
      <c r="G834" s="214">
        <v>2021</v>
      </c>
      <c r="H834" s="176" t="s">
        <v>1911</v>
      </c>
      <c r="I834" s="176" t="s">
        <v>217</v>
      </c>
      <c r="J834" s="330" t="s">
        <v>196</v>
      </c>
      <c r="K834" s="176" t="s">
        <v>221</v>
      </c>
      <c r="L834" s="176" t="s">
        <v>167</v>
      </c>
      <c r="M834" s="327" t="s">
        <v>870</v>
      </c>
      <c r="N834" s="55">
        <v>6.83</v>
      </c>
      <c r="O834" s="55">
        <f t="shared" si="579"/>
        <v>6.83</v>
      </c>
      <c r="P834" s="55">
        <f t="shared" si="579"/>
        <v>6.83</v>
      </c>
      <c r="Q834" s="55">
        <f t="shared" si="579"/>
        <v>6.83</v>
      </c>
      <c r="R834" s="55">
        <v>6.83</v>
      </c>
      <c r="S834" s="55">
        <f t="shared" si="580"/>
        <v>6.83</v>
      </c>
      <c r="T834" s="55">
        <f t="shared" si="580"/>
        <v>6.83</v>
      </c>
      <c r="U834" s="55">
        <f t="shared" si="580"/>
        <v>6.83</v>
      </c>
      <c r="V834" s="55">
        <f t="shared" si="585"/>
        <v>6.83</v>
      </c>
      <c r="W834" s="55">
        <f t="shared" si="585"/>
        <v>6.83</v>
      </c>
      <c r="X834" s="55">
        <f t="shared" si="585"/>
        <v>6.83</v>
      </c>
      <c r="Y834" s="55">
        <f t="shared" si="585"/>
        <v>6.83</v>
      </c>
      <c r="Z834" s="147">
        <v>1.07</v>
      </c>
      <c r="AA834" s="147">
        <f t="shared" si="581"/>
        <v>1.07</v>
      </c>
      <c r="AB834" s="147">
        <f t="shared" si="581"/>
        <v>1.07</v>
      </c>
      <c r="AC834" s="147">
        <f t="shared" si="581"/>
        <v>1.07</v>
      </c>
      <c r="AD834" s="147">
        <f t="shared" si="581"/>
        <v>1.07</v>
      </c>
      <c r="AE834" s="147">
        <f t="shared" si="582"/>
        <v>1.07</v>
      </c>
      <c r="AF834" s="147">
        <f t="shared" si="582"/>
        <v>1.07</v>
      </c>
      <c r="AG834" s="147">
        <f t="shared" si="582"/>
        <v>1.07</v>
      </c>
      <c r="AH834" s="147">
        <f t="shared" si="582"/>
        <v>1.07</v>
      </c>
      <c r="AI834" s="147">
        <f t="shared" si="583"/>
        <v>1.07</v>
      </c>
      <c r="AJ834" s="147">
        <f t="shared" si="583"/>
        <v>1.07</v>
      </c>
      <c r="AK834" s="147">
        <f t="shared" si="583"/>
        <v>1.07</v>
      </c>
      <c r="AL834" s="420">
        <v>0</v>
      </c>
      <c r="AM834" s="431">
        <f t="shared" si="540"/>
        <v>0</v>
      </c>
      <c r="AN834" s="385">
        <v>0</v>
      </c>
      <c r="AO834" s="237">
        <f t="shared" si="539"/>
        <v>0</v>
      </c>
      <c r="AP834" s="96">
        <v>0</v>
      </c>
      <c r="AQ834" s="431">
        <f t="shared" si="569"/>
        <v>0</v>
      </c>
      <c r="AR834" s="420">
        <v>0</v>
      </c>
      <c r="AS834" s="431">
        <f t="shared" si="570"/>
        <v>0</v>
      </c>
      <c r="AT834" s="385">
        <v>0</v>
      </c>
      <c r="AU834" s="431">
        <f t="shared" si="571"/>
        <v>0</v>
      </c>
      <c r="AV834" s="386">
        <v>0</v>
      </c>
      <c r="AW834" s="431">
        <f t="shared" si="572"/>
        <v>0</v>
      </c>
      <c r="AX834" s="386">
        <v>0</v>
      </c>
      <c r="AY834" s="431">
        <f t="shared" si="573"/>
        <v>0</v>
      </c>
      <c r="AZ834" s="386">
        <v>0</v>
      </c>
      <c r="BA834" s="431">
        <f t="shared" si="574"/>
        <v>0</v>
      </c>
      <c r="BB834" s="385">
        <v>0</v>
      </c>
      <c r="BC834" s="431">
        <f t="shared" si="575"/>
        <v>0</v>
      </c>
      <c r="BD834" s="386">
        <v>0</v>
      </c>
      <c r="BE834" s="431">
        <f t="shared" si="576"/>
        <v>0</v>
      </c>
      <c r="BF834" s="386">
        <v>0</v>
      </c>
      <c r="BG834" s="431">
        <f t="shared" si="577"/>
        <v>0</v>
      </c>
      <c r="BH834" s="385">
        <v>0</v>
      </c>
      <c r="BI834" s="445">
        <f t="shared" si="578"/>
        <v>0</v>
      </c>
      <c r="BJ834" s="77" t="s">
        <v>1969</v>
      </c>
      <c r="BK834" s="306"/>
      <c r="BL834" s="599"/>
      <c r="BM834" s="306" t="str">
        <f t="shared" si="584"/>
        <v>M52730-xx1</v>
      </c>
    </row>
    <row r="835" spans="1:71" ht="14.25" customHeight="1">
      <c r="A835" s="498" t="s">
        <v>1623</v>
      </c>
      <c r="B835" s="130" t="s">
        <v>1422</v>
      </c>
      <c r="C835" s="544" t="s">
        <v>87</v>
      </c>
      <c r="D835" s="549" t="s">
        <v>225</v>
      </c>
      <c r="E835" s="550" t="s">
        <v>1910</v>
      </c>
      <c r="F835" s="970"/>
      <c r="G835" s="214">
        <v>2021</v>
      </c>
      <c r="H835" s="176" t="s">
        <v>1911</v>
      </c>
      <c r="I835" s="176" t="s">
        <v>217</v>
      </c>
      <c r="J835" s="330" t="s">
        <v>196</v>
      </c>
      <c r="K835" s="176" t="s">
        <v>218</v>
      </c>
      <c r="L835" s="176" t="s">
        <v>167</v>
      </c>
      <c r="M835" s="327" t="s">
        <v>1478</v>
      </c>
      <c r="N835" s="55">
        <v>5.88</v>
      </c>
      <c r="O835" s="55">
        <f t="shared" si="579"/>
        <v>5.88</v>
      </c>
      <c r="P835" s="55">
        <f t="shared" si="579"/>
        <v>5.88</v>
      </c>
      <c r="Q835" s="55">
        <f t="shared" si="579"/>
        <v>5.88</v>
      </c>
      <c r="R835" s="55">
        <v>5.88</v>
      </c>
      <c r="S835" s="55">
        <f t="shared" si="580"/>
        <v>5.88</v>
      </c>
      <c r="T835" s="55">
        <f t="shared" si="580"/>
        <v>5.88</v>
      </c>
      <c r="U835" s="55">
        <f t="shared" si="580"/>
        <v>5.88</v>
      </c>
      <c r="V835" s="55">
        <f t="shared" si="585"/>
        <v>5.88</v>
      </c>
      <c r="W835" s="55">
        <f t="shared" si="585"/>
        <v>5.88</v>
      </c>
      <c r="X835" s="55">
        <f t="shared" si="585"/>
        <v>5.88</v>
      </c>
      <c r="Y835" s="55">
        <f t="shared" si="585"/>
        <v>5.88</v>
      </c>
      <c r="Z835" s="147">
        <v>0.59</v>
      </c>
      <c r="AA835" s="147">
        <f t="shared" si="581"/>
        <v>0.59</v>
      </c>
      <c r="AB835" s="147">
        <f t="shared" si="581"/>
        <v>0.59</v>
      </c>
      <c r="AC835" s="147">
        <f t="shared" si="581"/>
        <v>0.59</v>
      </c>
      <c r="AD835" s="365">
        <v>0.14000000000000001</v>
      </c>
      <c r="AE835" s="147">
        <f t="shared" si="582"/>
        <v>0.14000000000000001</v>
      </c>
      <c r="AF835" s="147">
        <f t="shared" si="582"/>
        <v>0.14000000000000001</v>
      </c>
      <c r="AG835" s="147">
        <f t="shared" si="582"/>
        <v>0.14000000000000001</v>
      </c>
      <c r="AH835" s="147">
        <f t="shared" si="582"/>
        <v>0.14000000000000001</v>
      </c>
      <c r="AI835" s="147">
        <f t="shared" si="583"/>
        <v>0.14000000000000001</v>
      </c>
      <c r="AJ835" s="147">
        <f t="shared" si="583"/>
        <v>0.14000000000000001</v>
      </c>
      <c r="AK835" s="147">
        <f t="shared" si="583"/>
        <v>0.14000000000000001</v>
      </c>
      <c r="AL835" s="420">
        <v>0</v>
      </c>
      <c r="AM835" s="431">
        <f t="shared" si="540"/>
        <v>0</v>
      </c>
      <c r="AN835" s="385">
        <v>0</v>
      </c>
      <c r="AO835" s="237">
        <f t="shared" si="539"/>
        <v>0</v>
      </c>
      <c r="AP835" s="96">
        <v>0</v>
      </c>
      <c r="AQ835" s="431">
        <f t="shared" si="569"/>
        <v>0</v>
      </c>
      <c r="AR835" s="420">
        <v>0</v>
      </c>
      <c r="AS835" s="431">
        <f t="shared" si="570"/>
        <v>0</v>
      </c>
      <c r="AT835" s="385">
        <v>0</v>
      </c>
      <c r="AU835" s="431">
        <f t="shared" si="571"/>
        <v>0</v>
      </c>
      <c r="AV835" s="386">
        <v>0</v>
      </c>
      <c r="AW835" s="431">
        <f t="shared" si="572"/>
        <v>0</v>
      </c>
      <c r="AX835" s="386">
        <v>0</v>
      </c>
      <c r="AY835" s="431">
        <f t="shared" si="573"/>
        <v>0</v>
      </c>
      <c r="AZ835" s="386">
        <v>0</v>
      </c>
      <c r="BA835" s="431">
        <f t="shared" si="574"/>
        <v>0</v>
      </c>
      <c r="BB835" s="385">
        <v>0</v>
      </c>
      <c r="BC835" s="431">
        <f t="shared" si="575"/>
        <v>0</v>
      </c>
      <c r="BD835" s="386">
        <v>0</v>
      </c>
      <c r="BE835" s="431">
        <f t="shared" si="576"/>
        <v>0</v>
      </c>
      <c r="BF835" s="386">
        <v>0</v>
      </c>
      <c r="BG835" s="431">
        <f t="shared" si="577"/>
        <v>0</v>
      </c>
      <c r="BH835" s="385">
        <v>0</v>
      </c>
      <c r="BI835" s="445">
        <f t="shared" si="578"/>
        <v>0</v>
      </c>
      <c r="BJ835" s="77" t="s">
        <v>1968</v>
      </c>
      <c r="BK835" s="306"/>
      <c r="BL835" s="599"/>
      <c r="BM835" s="306" t="str">
        <f t="shared" si="584"/>
        <v>M52729-xx1</v>
      </c>
    </row>
    <row r="836" spans="1:71" ht="14.25" customHeight="1">
      <c r="A836" s="493" t="s">
        <v>1623</v>
      </c>
      <c r="B836" s="130" t="s">
        <v>1422</v>
      </c>
      <c r="C836" s="544" t="s">
        <v>87</v>
      </c>
      <c r="D836" s="549" t="s">
        <v>225</v>
      </c>
      <c r="E836" s="550" t="s">
        <v>194</v>
      </c>
      <c r="F836" s="970"/>
      <c r="G836" s="214">
        <v>2021</v>
      </c>
      <c r="H836" s="176" t="s">
        <v>1911</v>
      </c>
      <c r="I836" s="176" t="s">
        <v>217</v>
      </c>
      <c r="J836" s="330" t="s">
        <v>196</v>
      </c>
      <c r="K836" s="176" t="s">
        <v>221</v>
      </c>
      <c r="L836" s="176" t="s">
        <v>167</v>
      </c>
      <c r="M836" s="327" t="s">
        <v>1478</v>
      </c>
      <c r="N836" s="55">
        <v>6.83</v>
      </c>
      <c r="O836" s="55">
        <f t="shared" si="579"/>
        <v>6.83</v>
      </c>
      <c r="P836" s="55">
        <f t="shared" si="579"/>
        <v>6.83</v>
      </c>
      <c r="Q836" s="55">
        <f t="shared" si="579"/>
        <v>6.83</v>
      </c>
      <c r="R836" s="55">
        <v>6.83</v>
      </c>
      <c r="S836" s="55">
        <f t="shared" si="580"/>
        <v>6.83</v>
      </c>
      <c r="T836" s="55">
        <f t="shared" si="580"/>
        <v>6.83</v>
      </c>
      <c r="U836" s="55">
        <f t="shared" si="580"/>
        <v>6.83</v>
      </c>
      <c r="V836" s="55">
        <f t="shared" si="585"/>
        <v>6.83</v>
      </c>
      <c r="W836" s="55">
        <f t="shared" si="585"/>
        <v>6.83</v>
      </c>
      <c r="X836" s="55">
        <f t="shared" si="585"/>
        <v>6.83</v>
      </c>
      <c r="Y836" s="55">
        <f t="shared" si="585"/>
        <v>6.83</v>
      </c>
      <c r="Z836" s="147">
        <v>1.07</v>
      </c>
      <c r="AA836" s="147">
        <f t="shared" si="581"/>
        <v>1.07</v>
      </c>
      <c r="AB836" s="147">
        <f t="shared" si="581"/>
        <v>1.07</v>
      </c>
      <c r="AC836" s="147">
        <f t="shared" si="581"/>
        <v>1.07</v>
      </c>
      <c r="AD836" s="147">
        <f t="shared" si="581"/>
        <v>1.07</v>
      </c>
      <c r="AE836" s="147">
        <f t="shared" si="582"/>
        <v>1.07</v>
      </c>
      <c r="AF836" s="147">
        <f t="shared" si="582"/>
        <v>1.07</v>
      </c>
      <c r="AG836" s="147">
        <f t="shared" si="582"/>
        <v>1.07</v>
      </c>
      <c r="AH836" s="147">
        <f t="shared" si="582"/>
        <v>1.07</v>
      </c>
      <c r="AI836" s="147">
        <f t="shared" si="583"/>
        <v>1.07</v>
      </c>
      <c r="AJ836" s="147">
        <f t="shared" si="583"/>
        <v>1.07</v>
      </c>
      <c r="AK836" s="147">
        <f t="shared" si="583"/>
        <v>1.07</v>
      </c>
      <c r="AL836" s="420">
        <v>0</v>
      </c>
      <c r="AM836" s="431">
        <f t="shared" si="540"/>
        <v>0</v>
      </c>
      <c r="AN836" s="385">
        <v>0</v>
      </c>
      <c r="AO836" s="237">
        <f t="shared" si="539"/>
        <v>0</v>
      </c>
      <c r="AP836" s="96">
        <v>0</v>
      </c>
      <c r="AQ836" s="431">
        <f t="shared" si="569"/>
        <v>0</v>
      </c>
      <c r="AR836" s="420">
        <v>0</v>
      </c>
      <c r="AS836" s="431">
        <f t="shared" si="570"/>
        <v>0</v>
      </c>
      <c r="AT836" s="385">
        <v>0</v>
      </c>
      <c r="AU836" s="431">
        <f t="shared" si="571"/>
        <v>0</v>
      </c>
      <c r="AV836" s="386">
        <v>0</v>
      </c>
      <c r="AW836" s="431">
        <f t="shared" si="572"/>
        <v>0</v>
      </c>
      <c r="AX836" s="386">
        <v>0</v>
      </c>
      <c r="AY836" s="431">
        <f t="shared" si="573"/>
        <v>0</v>
      </c>
      <c r="AZ836" s="386">
        <v>0</v>
      </c>
      <c r="BA836" s="431">
        <f t="shared" si="574"/>
        <v>0</v>
      </c>
      <c r="BB836" s="385">
        <v>0</v>
      </c>
      <c r="BC836" s="431">
        <f t="shared" si="575"/>
        <v>0</v>
      </c>
      <c r="BD836" s="386">
        <v>0</v>
      </c>
      <c r="BE836" s="431">
        <f t="shared" si="576"/>
        <v>0</v>
      </c>
      <c r="BF836" s="386">
        <v>0</v>
      </c>
      <c r="BG836" s="431">
        <f t="shared" si="577"/>
        <v>0</v>
      </c>
      <c r="BH836" s="385">
        <v>0</v>
      </c>
      <c r="BI836" s="445">
        <f t="shared" si="578"/>
        <v>0</v>
      </c>
      <c r="BJ836" s="77" t="s">
        <v>1969</v>
      </c>
      <c r="BK836" s="306"/>
      <c r="BL836" s="599"/>
      <c r="BM836" s="306" t="str">
        <f t="shared" si="584"/>
        <v>M52730-xx1</v>
      </c>
    </row>
    <row r="837" spans="1:71" ht="14.25" customHeight="1">
      <c r="A837" s="498" t="s">
        <v>1623</v>
      </c>
      <c r="B837" s="130" t="s">
        <v>1422</v>
      </c>
      <c r="C837" s="544" t="s">
        <v>87</v>
      </c>
      <c r="D837" s="549" t="s">
        <v>225</v>
      </c>
      <c r="E837" s="550" t="s">
        <v>1910</v>
      </c>
      <c r="F837" s="970"/>
      <c r="G837" s="214">
        <v>2021</v>
      </c>
      <c r="H837" s="176" t="s">
        <v>1911</v>
      </c>
      <c r="I837" s="176" t="s">
        <v>217</v>
      </c>
      <c r="J837" s="330" t="s">
        <v>196</v>
      </c>
      <c r="K837" s="176" t="s">
        <v>218</v>
      </c>
      <c r="L837" s="176" t="s">
        <v>167</v>
      </c>
      <c r="M837" s="327" t="s">
        <v>1479</v>
      </c>
      <c r="N837" s="55">
        <v>5.88</v>
      </c>
      <c r="O837" s="55">
        <f t="shared" si="579"/>
        <v>5.88</v>
      </c>
      <c r="P837" s="55">
        <f t="shared" si="579"/>
        <v>5.88</v>
      </c>
      <c r="Q837" s="55">
        <f t="shared" si="579"/>
        <v>5.88</v>
      </c>
      <c r="R837" s="55">
        <v>5.88</v>
      </c>
      <c r="S837" s="55">
        <f t="shared" si="580"/>
        <v>5.88</v>
      </c>
      <c r="T837" s="55">
        <f t="shared" si="580"/>
        <v>5.88</v>
      </c>
      <c r="U837" s="55">
        <f t="shared" si="580"/>
        <v>5.88</v>
      </c>
      <c r="V837" s="55">
        <f t="shared" si="585"/>
        <v>5.88</v>
      </c>
      <c r="W837" s="55">
        <f t="shared" si="585"/>
        <v>5.88</v>
      </c>
      <c r="X837" s="55">
        <f t="shared" si="585"/>
        <v>5.88</v>
      </c>
      <c r="Y837" s="55">
        <f t="shared" si="585"/>
        <v>5.88</v>
      </c>
      <c r="Z837" s="147">
        <v>0.59</v>
      </c>
      <c r="AA837" s="147">
        <f t="shared" si="581"/>
        <v>0.59</v>
      </c>
      <c r="AB837" s="147">
        <f t="shared" si="581"/>
        <v>0.59</v>
      </c>
      <c r="AC837" s="147">
        <f t="shared" si="581"/>
        <v>0.59</v>
      </c>
      <c r="AD837" s="365">
        <v>0.14000000000000001</v>
      </c>
      <c r="AE837" s="147">
        <f t="shared" si="582"/>
        <v>0.14000000000000001</v>
      </c>
      <c r="AF837" s="147">
        <f t="shared" si="582"/>
        <v>0.14000000000000001</v>
      </c>
      <c r="AG837" s="147">
        <f t="shared" si="582"/>
        <v>0.14000000000000001</v>
      </c>
      <c r="AH837" s="147">
        <f t="shared" si="582"/>
        <v>0.14000000000000001</v>
      </c>
      <c r="AI837" s="147">
        <f t="shared" si="583"/>
        <v>0.14000000000000001</v>
      </c>
      <c r="AJ837" s="147">
        <f t="shared" si="583"/>
        <v>0.14000000000000001</v>
      </c>
      <c r="AK837" s="147">
        <f t="shared" si="583"/>
        <v>0.14000000000000001</v>
      </c>
      <c r="AL837" s="420">
        <v>0</v>
      </c>
      <c r="AM837" s="431">
        <f t="shared" si="540"/>
        <v>0</v>
      </c>
      <c r="AN837" s="385">
        <v>0</v>
      </c>
      <c r="AO837" s="237">
        <f t="shared" si="539"/>
        <v>0</v>
      </c>
      <c r="AP837" s="96">
        <v>0</v>
      </c>
      <c r="AQ837" s="431">
        <f t="shared" si="569"/>
        <v>0</v>
      </c>
      <c r="AR837" s="420">
        <v>0</v>
      </c>
      <c r="AS837" s="431">
        <f t="shared" si="570"/>
        <v>0</v>
      </c>
      <c r="AT837" s="385">
        <v>0</v>
      </c>
      <c r="AU837" s="431">
        <f t="shared" si="571"/>
        <v>0</v>
      </c>
      <c r="AV837" s="386">
        <v>0</v>
      </c>
      <c r="AW837" s="431">
        <f t="shared" si="572"/>
        <v>0</v>
      </c>
      <c r="AX837" s="386">
        <v>0</v>
      </c>
      <c r="AY837" s="431">
        <f t="shared" si="573"/>
        <v>0</v>
      </c>
      <c r="AZ837" s="386">
        <v>0</v>
      </c>
      <c r="BA837" s="431">
        <f t="shared" si="574"/>
        <v>0</v>
      </c>
      <c r="BB837" s="385">
        <v>0</v>
      </c>
      <c r="BC837" s="431">
        <f t="shared" si="575"/>
        <v>0</v>
      </c>
      <c r="BD837" s="386">
        <v>0</v>
      </c>
      <c r="BE837" s="431">
        <f t="shared" si="576"/>
        <v>0</v>
      </c>
      <c r="BF837" s="386">
        <v>0</v>
      </c>
      <c r="BG837" s="431">
        <f t="shared" si="577"/>
        <v>0</v>
      </c>
      <c r="BH837" s="385">
        <v>0</v>
      </c>
      <c r="BI837" s="445">
        <f t="shared" si="578"/>
        <v>0</v>
      </c>
      <c r="BJ837" s="77" t="s">
        <v>1968</v>
      </c>
      <c r="BK837" s="306"/>
      <c r="BL837" s="599"/>
      <c r="BM837" s="306" t="str">
        <f t="shared" si="584"/>
        <v>M52729-xx1</v>
      </c>
    </row>
    <row r="838" spans="1:71" ht="14.25" customHeight="1">
      <c r="A838" s="493" t="s">
        <v>1623</v>
      </c>
      <c r="B838" s="130" t="s">
        <v>1422</v>
      </c>
      <c r="C838" s="544" t="s">
        <v>87</v>
      </c>
      <c r="D838" s="549" t="s">
        <v>225</v>
      </c>
      <c r="E838" s="550" t="s">
        <v>194</v>
      </c>
      <c r="F838" s="970"/>
      <c r="G838" s="214">
        <v>2021</v>
      </c>
      <c r="H838" s="176" t="s">
        <v>1911</v>
      </c>
      <c r="I838" s="176" t="s">
        <v>217</v>
      </c>
      <c r="J838" s="330" t="s">
        <v>196</v>
      </c>
      <c r="K838" s="176" t="s">
        <v>221</v>
      </c>
      <c r="L838" s="176" t="s">
        <v>167</v>
      </c>
      <c r="M838" s="327" t="s">
        <v>1479</v>
      </c>
      <c r="N838" s="55">
        <v>6.83</v>
      </c>
      <c r="O838" s="55">
        <f t="shared" si="579"/>
        <v>6.83</v>
      </c>
      <c r="P838" s="55">
        <f t="shared" si="579"/>
        <v>6.83</v>
      </c>
      <c r="Q838" s="55">
        <f t="shared" si="579"/>
        <v>6.83</v>
      </c>
      <c r="R838" s="55">
        <v>6.83</v>
      </c>
      <c r="S838" s="55">
        <f t="shared" si="580"/>
        <v>6.83</v>
      </c>
      <c r="T838" s="55">
        <f t="shared" si="580"/>
        <v>6.83</v>
      </c>
      <c r="U838" s="55">
        <f t="shared" si="580"/>
        <v>6.83</v>
      </c>
      <c r="V838" s="55">
        <f t="shared" si="585"/>
        <v>6.83</v>
      </c>
      <c r="W838" s="55">
        <f t="shared" si="585"/>
        <v>6.83</v>
      </c>
      <c r="X838" s="55">
        <f t="shared" si="585"/>
        <v>6.83</v>
      </c>
      <c r="Y838" s="55">
        <f t="shared" si="585"/>
        <v>6.83</v>
      </c>
      <c r="Z838" s="147">
        <v>1.07</v>
      </c>
      <c r="AA838" s="147">
        <f t="shared" si="581"/>
        <v>1.07</v>
      </c>
      <c r="AB838" s="147">
        <f t="shared" si="581"/>
        <v>1.07</v>
      </c>
      <c r="AC838" s="147">
        <f t="shared" si="581"/>
        <v>1.07</v>
      </c>
      <c r="AD838" s="147">
        <f t="shared" si="581"/>
        <v>1.07</v>
      </c>
      <c r="AE838" s="147">
        <f t="shared" si="582"/>
        <v>1.07</v>
      </c>
      <c r="AF838" s="147">
        <f t="shared" si="582"/>
        <v>1.07</v>
      </c>
      <c r="AG838" s="147">
        <f t="shared" si="582"/>
        <v>1.07</v>
      </c>
      <c r="AH838" s="147">
        <f t="shared" si="582"/>
        <v>1.07</v>
      </c>
      <c r="AI838" s="147">
        <f t="shared" si="583"/>
        <v>1.07</v>
      </c>
      <c r="AJ838" s="147">
        <f t="shared" si="583"/>
        <v>1.07</v>
      </c>
      <c r="AK838" s="147">
        <f t="shared" si="583"/>
        <v>1.07</v>
      </c>
      <c r="AL838" s="420">
        <v>0</v>
      </c>
      <c r="AM838" s="431">
        <f t="shared" si="540"/>
        <v>0</v>
      </c>
      <c r="AN838" s="385">
        <v>0</v>
      </c>
      <c r="AO838" s="237">
        <f t="shared" si="539"/>
        <v>0</v>
      </c>
      <c r="AP838" s="96">
        <v>0</v>
      </c>
      <c r="AQ838" s="431">
        <f t="shared" si="569"/>
        <v>0</v>
      </c>
      <c r="AR838" s="420">
        <v>0</v>
      </c>
      <c r="AS838" s="431">
        <f t="shared" si="570"/>
        <v>0</v>
      </c>
      <c r="AT838" s="385">
        <v>0</v>
      </c>
      <c r="AU838" s="431">
        <f t="shared" si="571"/>
        <v>0</v>
      </c>
      <c r="AV838" s="386">
        <v>0</v>
      </c>
      <c r="AW838" s="431">
        <f t="shared" si="572"/>
        <v>0</v>
      </c>
      <c r="AX838" s="386">
        <v>0</v>
      </c>
      <c r="AY838" s="431">
        <f t="shared" si="573"/>
        <v>0</v>
      </c>
      <c r="AZ838" s="386">
        <v>0</v>
      </c>
      <c r="BA838" s="431">
        <f t="shared" si="574"/>
        <v>0</v>
      </c>
      <c r="BB838" s="385">
        <v>0</v>
      </c>
      <c r="BC838" s="431">
        <f t="shared" si="575"/>
        <v>0</v>
      </c>
      <c r="BD838" s="386">
        <v>0</v>
      </c>
      <c r="BE838" s="431">
        <f t="shared" si="576"/>
        <v>0</v>
      </c>
      <c r="BF838" s="386">
        <v>0</v>
      </c>
      <c r="BG838" s="431">
        <f t="shared" si="577"/>
        <v>0</v>
      </c>
      <c r="BH838" s="385">
        <v>0</v>
      </c>
      <c r="BI838" s="445">
        <f t="shared" si="578"/>
        <v>0</v>
      </c>
      <c r="BJ838" s="77" t="s">
        <v>1969</v>
      </c>
      <c r="BK838" s="306"/>
      <c r="BL838" s="599"/>
      <c r="BM838" s="306" t="str">
        <f t="shared" si="584"/>
        <v>M52730-xx1</v>
      </c>
    </row>
    <row r="839" spans="1:71" ht="14.25" customHeight="1">
      <c r="A839" s="498" t="s">
        <v>1623</v>
      </c>
      <c r="B839" s="130" t="s">
        <v>1422</v>
      </c>
      <c r="C839" s="544" t="s">
        <v>87</v>
      </c>
      <c r="D839" s="549" t="s">
        <v>225</v>
      </c>
      <c r="E839" s="550" t="s">
        <v>194</v>
      </c>
      <c r="F839" s="970"/>
      <c r="G839" s="214">
        <v>2021</v>
      </c>
      <c r="H839" s="176" t="s">
        <v>1911</v>
      </c>
      <c r="I839" s="176" t="s">
        <v>174</v>
      </c>
      <c r="J839" s="330" t="s">
        <v>196</v>
      </c>
      <c r="K839" s="176" t="s">
        <v>218</v>
      </c>
      <c r="L839" s="176" t="s">
        <v>1221</v>
      </c>
      <c r="M839" s="327" t="s">
        <v>1461</v>
      </c>
      <c r="N839" s="55">
        <v>3.6</v>
      </c>
      <c r="O839" s="55">
        <f t="shared" si="579"/>
        <v>3.6</v>
      </c>
      <c r="P839" s="55">
        <f t="shared" si="579"/>
        <v>3.6</v>
      </c>
      <c r="Q839" s="55">
        <f t="shared" si="579"/>
        <v>3.6</v>
      </c>
      <c r="R839" s="244">
        <f>3.6+0.45</f>
        <v>4.05</v>
      </c>
      <c r="S839" s="55">
        <f t="shared" si="580"/>
        <v>4.05</v>
      </c>
      <c r="T839" s="55">
        <f t="shared" si="580"/>
        <v>4.05</v>
      </c>
      <c r="U839" s="55">
        <f t="shared" si="580"/>
        <v>4.05</v>
      </c>
      <c r="V839" s="55">
        <f t="shared" si="585"/>
        <v>4.05</v>
      </c>
      <c r="W839" s="55">
        <f t="shared" si="585"/>
        <v>4.05</v>
      </c>
      <c r="X839" s="55">
        <f t="shared" si="585"/>
        <v>4.05</v>
      </c>
      <c r="Y839" s="55">
        <f t="shared" si="585"/>
        <v>4.05</v>
      </c>
      <c r="Z839" s="147">
        <v>0.12</v>
      </c>
      <c r="AA839" s="147">
        <f t="shared" si="581"/>
        <v>0.12</v>
      </c>
      <c r="AB839" s="147">
        <f t="shared" si="581"/>
        <v>0.12</v>
      </c>
      <c r="AC839" s="147">
        <f t="shared" si="581"/>
        <v>0.12</v>
      </c>
      <c r="AD839" s="147">
        <f t="shared" si="581"/>
        <v>0.12</v>
      </c>
      <c r="AE839" s="147">
        <f t="shared" si="582"/>
        <v>0.12</v>
      </c>
      <c r="AF839" s="147">
        <f t="shared" si="582"/>
        <v>0.12</v>
      </c>
      <c r="AG839" s="147">
        <f t="shared" si="582"/>
        <v>0.12</v>
      </c>
      <c r="AH839" s="147">
        <f t="shared" si="582"/>
        <v>0.12</v>
      </c>
      <c r="AI839" s="147">
        <f t="shared" si="583"/>
        <v>0.12</v>
      </c>
      <c r="AJ839" s="147">
        <f t="shared" si="583"/>
        <v>0.12</v>
      </c>
      <c r="AK839" s="147">
        <f t="shared" si="583"/>
        <v>0.12</v>
      </c>
      <c r="AL839" s="420">
        <v>0</v>
      </c>
      <c r="AM839" s="431">
        <f t="shared" si="540"/>
        <v>0</v>
      </c>
      <c r="AN839" s="385">
        <v>0</v>
      </c>
      <c r="AO839" s="237">
        <f t="shared" si="539"/>
        <v>0</v>
      </c>
      <c r="AP839" s="96">
        <v>0</v>
      </c>
      <c r="AQ839" s="431">
        <f t="shared" si="569"/>
        <v>0</v>
      </c>
      <c r="AR839" s="420">
        <v>0</v>
      </c>
      <c r="AS839" s="431">
        <f t="shared" si="570"/>
        <v>0</v>
      </c>
      <c r="AT839" s="385">
        <v>0</v>
      </c>
      <c r="AU839" s="431">
        <f t="shared" si="571"/>
        <v>0</v>
      </c>
      <c r="AV839" s="386">
        <v>21947</v>
      </c>
      <c r="AW839" s="431">
        <f t="shared" si="572"/>
        <v>2633.64</v>
      </c>
      <c r="AX839" s="386">
        <v>23636</v>
      </c>
      <c r="AY839" s="431">
        <f t="shared" si="573"/>
        <v>2836.3199999999997</v>
      </c>
      <c r="AZ839" s="386">
        <v>27012</v>
      </c>
      <c r="BA839" s="431">
        <f t="shared" si="574"/>
        <v>3241.44</v>
      </c>
      <c r="BB839" s="385">
        <v>21947</v>
      </c>
      <c r="BC839" s="431">
        <f t="shared" si="575"/>
        <v>2633.64</v>
      </c>
      <c r="BD839" s="386">
        <v>18000</v>
      </c>
      <c r="BE839" s="431">
        <f t="shared" si="576"/>
        <v>2160</v>
      </c>
      <c r="BF839" s="386">
        <v>22000</v>
      </c>
      <c r="BG839" s="431">
        <f t="shared" si="577"/>
        <v>2640</v>
      </c>
      <c r="BH839" s="385">
        <v>20000</v>
      </c>
      <c r="BI839" s="445">
        <f t="shared" si="578"/>
        <v>2400</v>
      </c>
      <c r="BJ839" s="77" t="s">
        <v>721</v>
      </c>
      <c r="BK839" s="306"/>
      <c r="BL839" s="599"/>
      <c r="BM839" s="306" t="str">
        <f t="shared" si="584"/>
        <v>N51146-xx1</v>
      </c>
    </row>
    <row r="840" spans="1:71" ht="14.25" customHeight="1">
      <c r="A840" s="493" t="s">
        <v>1623</v>
      </c>
      <c r="B840" s="130" t="s">
        <v>1422</v>
      </c>
      <c r="C840" s="544" t="s">
        <v>87</v>
      </c>
      <c r="D840" s="549" t="s">
        <v>225</v>
      </c>
      <c r="E840" s="550" t="s">
        <v>194</v>
      </c>
      <c r="F840" s="970"/>
      <c r="G840" s="214">
        <v>2021</v>
      </c>
      <c r="H840" s="176" t="s">
        <v>1911</v>
      </c>
      <c r="I840" s="176" t="s">
        <v>174</v>
      </c>
      <c r="J840" s="330" t="s">
        <v>196</v>
      </c>
      <c r="K840" s="176" t="s">
        <v>221</v>
      </c>
      <c r="L840" s="176" t="s">
        <v>1221</v>
      </c>
      <c r="M840" s="327" t="s">
        <v>1461</v>
      </c>
      <c r="N840" s="55">
        <v>3.94</v>
      </c>
      <c r="O840" s="55">
        <f t="shared" si="579"/>
        <v>3.94</v>
      </c>
      <c r="P840" s="55">
        <f t="shared" si="579"/>
        <v>3.94</v>
      </c>
      <c r="Q840" s="55">
        <f t="shared" si="579"/>
        <v>3.94</v>
      </c>
      <c r="R840" s="244">
        <f>3.94+0.45</f>
        <v>4.3899999999999997</v>
      </c>
      <c r="S840" s="55">
        <f t="shared" si="580"/>
        <v>4.3899999999999997</v>
      </c>
      <c r="T840" s="55">
        <f t="shared" si="580"/>
        <v>4.3899999999999997</v>
      </c>
      <c r="U840" s="55">
        <f t="shared" si="580"/>
        <v>4.3899999999999997</v>
      </c>
      <c r="V840" s="55">
        <f t="shared" si="585"/>
        <v>4.3899999999999997</v>
      </c>
      <c r="W840" s="55">
        <f t="shared" si="585"/>
        <v>4.3899999999999997</v>
      </c>
      <c r="X840" s="55">
        <f t="shared" si="585"/>
        <v>4.3899999999999997</v>
      </c>
      <c r="Y840" s="55">
        <f t="shared" si="585"/>
        <v>4.3899999999999997</v>
      </c>
      <c r="Z840" s="147">
        <v>0.14000000000000001</v>
      </c>
      <c r="AA840" s="147">
        <f t="shared" si="581"/>
        <v>0.14000000000000001</v>
      </c>
      <c r="AB840" s="147">
        <f t="shared" si="581"/>
        <v>0.14000000000000001</v>
      </c>
      <c r="AC840" s="147">
        <f t="shared" si="581"/>
        <v>0.14000000000000001</v>
      </c>
      <c r="AD840" s="147">
        <f t="shared" si="581"/>
        <v>0.14000000000000001</v>
      </c>
      <c r="AE840" s="147">
        <f t="shared" si="582"/>
        <v>0.14000000000000001</v>
      </c>
      <c r="AF840" s="147">
        <f t="shared" si="582"/>
        <v>0.14000000000000001</v>
      </c>
      <c r="AG840" s="147">
        <f t="shared" si="582"/>
        <v>0.14000000000000001</v>
      </c>
      <c r="AH840" s="147">
        <f t="shared" si="582"/>
        <v>0.14000000000000001</v>
      </c>
      <c r="AI840" s="147">
        <f t="shared" si="583"/>
        <v>0.14000000000000001</v>
      </c>
      <c r="AJ840" s="147">
        <f t="shared" si="583"/>
        <v>0.14000000000000001</v>
      </c>
      <c r="AK840" s="147">
        <f t="shared" si="583"/>
        <v>0.14000000000000001</v>
      </c>
      <c r="AL840" s="420">
        <v>12</v>
      </c>
      <c r="AM840" s="431">
        <f t="shared" si="540"/>
        <v>1.6800000000000002</v>
      </c>
      <c r="AN840" s="385">
        <v>0</v>
      </c>
      <c r="AO840" s="237">
        <f t="shared" si="539"/>
        <v>0</v>
      </c>
      <c r="AP840" s="96">
        <v>0</v>
      </c>
      <c r="AQ840" s="431">
        <f t="shared" si="569"/>
        <v>0</v>
      </c>
      <c r="AR840" s="420">
        <v>0</v>
      </c>
      <c r="AS840" s="431">
        <f t="shared" si="570"/>
        <v>0</v>
      </c>
      <c r="AT840" s="385">
        <v>0</v>
      </c>
      <c r="AU840" s="431">
        <f t="shared" si="571"/>
        <v>0</v>
      </c>
      <c r="AV840" s="386">
        <v>3641</v>
      </c>
      <c r="AW840" s="431">
        <f t="shared" si="572"/>
        <v>509.74000000000007</v>
      </c>
      <c r="AX840" s="386">
        <v>3921</v>
      </c>
      <c r="AY840" s="431">
        <f t="shared" si="573"/>
        <v>548.94000000000005</v>
      </c>
      <c r="AZ840" s="386">
        <v>4481</v>
      </c>
      <c r="BA840" s="431">
        <f t="shared" si="574"/>
        <v>627.34</v>
      </c>
      <c r="BB840" s="385">
        <v>3641</v>
      </c>
      <c r="BC840" s="431">
        <f t="shared" si="575"/>
        <v>509.74000000000007</v>
      </c>
      <c r="BD840" s="386">
        <v>2000</v>
      </c>
      <c r="BE840" s="431">
        <f t="shared" si="576"/>
        <v>280</v>
      </c>
      <c r="BF840" s="386">
        <v>4000</v>
      </c>
      <c r="BG840" s="431">
        <f t="shared" si="577"/>
        <v>560</v>
      </c>
      <c r="BH840" s="385">
        <v>3000</v>
      </c>
      <c r="BI840" s="445">
        <f t="shared" si="578"/>
        <v>420.00000000000006</v>
      </c>
      <c r="BJ840" s="77" t="s">
        <v>1971</v>
      </c>
      <c r="BK840" s="306"/>
      <c r="BL840" s="599"/>
      <c r="BM840" s="306" t="str">
        <f t="shared" si="584"/>
        <v>N51147-xx1</v>
      </c>
    </row>
    <row r="841" spans="1:71" ht="14.25" customHeight="1">
      <c r="A841" s="498" t="s">
        <v>1623</v>
      </c>
      <c r="B841" s="130" t="s">
        <v>1422</v>
      </c>
      <c r="C841" s="544" t="s">
        <v>87</v>
      </c>
      <c r="D841" s="549" t="s">
        <v>1972</v>
      </c>
      <c r="E841" s="550" t="s">
        <v>194</v>
      </c>
      <c r="F841" s="970"/>
      <c r="G841" s="214">
        <v>2021</v>
      </c>
      <c r="H841" s="176" t="s">
        <v>1911</v>
      </c>
      <c r="I841" s="176" t="s">
        <v>174</v>
      </c>
      <c r="J841" s="330" t="s">
        <v>196</v>
      </c>
      <c r="K841" s="176" t="s">
        <v>218</v>
      </c>
      <c r="L841" s="176" t="s">
        <v>1509</v>
      </c>
      <c r="M841" s="327" t="s">
        <v>1510</v>
      </c>
      <c r="N841" s="55">
        <v>3.48</v>
      </c>
      <c r="O841" s="55">
        <f t="shared" si="579"/>
        <v>3.48</v>
      </c>
      <c r="P841" s="55">
        <f t="shared" si="579"/>
        <v>3.48</v>
      </c>
      <c r="Q841" s="55">
        <f t="shared" si="579"/>
        <v>3.48</v>
      </c>
      <c r="R841" s="244">
        <f>3.48+0.45</f>
        <v>3.93</v>
      </c>
      <c r="S841" s="55">
        <f t="shared" si="580"/>
        <v>3.93</v>
      </c>
      <c r="T841" s="55">
        <f t="shared" si="580"/>
        <v>3.93</v>
      </c>
      <c r="U841" s="55">
        <f t="shared" si="580"/>
        <v>3.93</v>
      </c>
      <c r="V841" s="55">
        <f t="shared" si="585"/>
        <v>3.93</v>
      </c>
      <c r="W841" s="55">
        <f t="shared" si="585"/>
        <v>3.93</v>
      </c>
      <c r="X841" s="55">
        <f t="shared" si="585"/>
        <v>3.93</v>
      </c>
      <c r="Y841" s="55">
        <f t="shared" si="585"/>
        <v>3.93</v>
      </c>
      <c r="Z841" s="147">
        <v>0.57999999999999996</v>
      </c>
      <c r="AA841" s="147">
        <f t="shared" si="581"/>
        <v>0.57999999999999996</v>
      </c>
      <c r="AB841" s="147">
        <f t="shared" si="581"/>
        <v>0.57999999999999996</v>
      </c>
      <c r="AC841" s="147">
        <f t="shared" si="581"/>
        <v>0.57999999999999996</v>
      </c>
      <c r="AD841" s="147">
        <f t="shared" si="581"/>
        <v>0.57999999999999996</v>
      </c>
      <c r="AE841" s="147">
        <f t="shared" si="582"/>
        <v>0.57999999999999996</v>
      </c>
      <c r="AF841" s="147">
        <f t="shared" si="582"/>
        <v>0.57999999999999996</v>
      </c>
      <c r="AG841" s="147">
        <f t="shared" si="582"/>
        <v>0.57999999999999996</v>
      </c>
      <c r="AH841" s="147">
        <f t="shared" si="582"/>
        <v>0.57999999999999996</v>
      </c>
      <c r="AI841" s="147">
        <f t="shared" si="583"/>
        <v>0.57999999999999996</v>
      </c>
      <c r="AJ841" s="147">
        <f t="shared" si="583"/>
        <v>0.57999999999999996</v>
      </c>
      <c r="AK841" s="147">
        <f t="shared" si="583"/>
        <v>0.57999999999999996</v>
      </c>
      <c r="AL841" s="420">
        <v>33696</v>
      </c>
      <c r="AM841" s="431">
        <f t="shared" si="540"/>
        <v>19543.68</v>
      </c>
      <c r="AN841" s="385">
        <v>3888</v>
      </c>
      <c r="AO841" s="237">
        <f t="shared" si="539"/>
        <v>2255.04</v>
      </c>
      <c r="AP841" s="96">
        <v>0</v>
      </c>
      <c r="AQ841" s="431">
        <f t="shared" si="569"/>
        <v>0</v>
      </c>
      <c r="AR841" s="420">
        <v>0</v>
      </c>
      <c r="AS841" s="431">
        <f t="shared" si="570"/>
        <v>0</v>
      </c>
      <c r="AT841" s="385">
        <v>19440</v>
      </c>
      <c r="AU841" s="431">
        <f t="shared" si="571"/>
        <v>11275.199999999999</v>
      </c>
      <c r="AV841" s="386">
        <v>50000</v>
      </c>
      <c r="AW841" s="431">
        <f t="shared" si="572"/>
        <v>28999.999999999996</v>
      </c>
      <c r="AX841" s="386">
        <v>50000</v>
      </c>
      <c r="AY841" s="431">
        <f t="shared" si="573"/>
        <v>28999.999999999996</v>
      </c>
      <c r="AZ841" s="386">
        <v>50000</v>
      </c>
      <c r="BA841" s="431">
        <f t="shared" si="574"/>
        <v>28999.999999999996</v>
      </c>
      <c r="BB841" s="385">
        <v>20000</v>
      </c>
      <c r="BC841" s="431">
        <f t="shared" si="575"/>
        <v>11600</v>
      </c>
      <c r="BD841" s="386">
        <v>20000</v>
      </c>
      <c r="BE841" s="431">
        <f t="shared" si="576"/>
        <v>11600</v>
      </c>
      <c r="BF841" s="386">
        <v>20000</v>
      </c>
      <c r="BG841" s="431">
        <f t="shared" si="577"/>
        <v>11600</v>
      </c>
      <c r="BH841" s="385">
        <v>20000</v>
      </c>
      <c r="BI841" s="445">
        <f t="shared" si="578"/>
        <v>11600</v>
      </c>
      <c r="BJ841" s="77" t="s">
        <v>341</v>
      </c>
      <c r="BK841" s="306"/>
      <c r="BL841" s="599"/>
      <c r="BM841" s="306" t="str">
        <f t="shared" si="584"/>
        <v>M27527-xx1</v>
      </c>
    </row>
    <row r="842" spans="1:71" ht="14.25" customHeight="1">
      <c r="A842" s="493"/>
      <c r="B842" s="130"/>
      <c r="C842" s="544"/>
      <c r="D842" s="549"/>
      <c r="E842" s="550"/>
      <c r="F842" s="970"/>
      <c r="G842" s="214"/>
      <c r="H842" s="176"/>
      <c r="I842" s="176"/>
      <c r="J842" s="330"/>
      <c r="K842" s="176"/>
      <c r="L842" s="176"/>
      <c r="M842" s="327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420"/>
      <c r="AM842" s="431"/>
      <c r="AN842" s="385"/>
      <c r="AO842" s="237"/>
      <c r="AP842" s="96"/>
      <c r="AQ842" s="431"/>
      <c r="AR842" s="420"/>
      <c r="AS842" s="431"/>
      <c r="AT842" s="385"/>
      <c r="AU842" s="431"/>
      <c r="AV842" s="386"/>
      <c r="AW842" s="431"/>
      <c r="AX842" s="386"/>
      <c r="AY842" s="431"/>
      <c r="AZ842" s="386"/>
      <c r="BA842" s="431"/>
      <c r="BB842" s="385"/>
      <c r="BC842" s="431"/>
      <c r="BD842" s="386"/>
      <c r="BE842" s="431"/>
      <c r="BF842" s="386"/>
      <c r="BG842" s="431"/>
      <c r="BH842" s="385"/>
      <c r="BI842" s="445"/>
      <c r="BJ842" s="77"/>
      <c r="BK842" s="306"/>
      <c r="BL842" s="599"/>
      <c r="BM842" s="306"/>
    </row>
    <row r="843" spans="1:71" ht="14.25" customHeight="1">
      <c r="A843" s="493" t="s">
        <v>1623</v>
      </c>
      <c r="B843" s="130" t="s">
        <v>1422</v>
      </c>
      <c r="C843" s="544" t="s">
        <v>87</v>
      </c>
      <c r="D843" s="549" t="s">
        <v>1972</v>
      </c>
      <c r="E843" s="550" t="s">
        <v>194</v>
      </c>
      <c r="F843" s="970"/>
      <c r="G843" s="214">
        <v>2021</v>
      </c>
      <c r="H843" s="176" t="s">
        <v>1911</v>
      </c>
      <c r="I843" s="176" t="s">
        <v>174</v>
      </c>
      <c r="J843" s="330" t="s">
        <v>196</v>
      </c>
      <c r="K843" s="176" t="s">
        <v>218</v>
      </c>
      <c r="L843" s="176" t="s">
        <v>1182</v>
      </c>
      <c r="M843" s="327" t="s">
        <v>1513</v>
      </c>
      <c r="N843" s="55">
        <v>3.67</v>
      </c>
      <c r="O843" s="55">
        <f t="shared" si="579"/>
        <v>3.67</v>
      </c>
      <c r="P843" s="55">
        <f t="shared" si="579"/>
        <v>3.67</v>
      </c>
      <c r="Q843" s="55">
        <f t="shared" si="579"/>
        <v>3.67</v>
      </c>
      <c r="R843" s="244">
        <f>3.67+0.45</f>
        <v>4.12</v>
      </c>
      <c r="S843" s="55">
        <f t="shared" si="580"/>
        <v>4.12</v>
      </c>
      <c r="T843" s="55">
        <f t="shared" si="580"/>
        <v>4.12</v>
      </c>
      <c r="U843" s="55">
        <f t="shared" si="580"/>
        <v>4.12</v>
      </c>
      <c r="V843" s="55">
        <f t="shared" si="585"/>
        <v>4.12</v>
      </c>
      <c r="W843" s="55">
        <f t="shared" si="585"/>
        <v>4.12</v>
      </c>
      <c r="X843" s="55">
        <f t="shared" si="585"/>
        <v>4.12</v>
      </c>
      <c r="Y843" s="55">
        <f t="shared" si="585"/>
        <v>4.12</v>
      </c>
      <c r="Z843" s="147">
        <v>0.57999999999999996</v>
      </c>
      <c r="AA843" s="147">
        <f t="shared" si="581"/>
        <v>0.57999999999999996</v>
      </c>
      <c r="AB843" s="147">
        <f t="shared" si="581"/>
        <v>0.57999999999999996</v>
      </c>
      <c r="AC843" s="147">
        <f t="shared" si="581"/>
        <v>0.57999999999999996</v>
      </c>
      <c r="AD843" s="147">
        <f t="shared" si="581"/>
        <v>0.57999999999999996</v>
      </c>
      <c r="AE843" s="147">
        <f t="shared" si="582"/>
        <v>0.57999999999999996</v>
      </c>
      <c r="AF843" s="147">
        <f t="shared" si="582"/>
        <v>0.57999999999999996</v>
      </c>
      <c r="AG843" s="147">
        <f t="shared" si="582"/>
        <v>0.57999999999999996</v>
      </c>
      <c r="AH843" s="147">
        <f t="shared" si="582"/>
        <v>0.57999999999999996</v>
      </c>
      <c r="AI843" s="147">
        <f t="shared" si="583"/>
        <v>0.57999999999999996</v>
      </c>
      <c r="AJ843" s="147">
        <f t="shared" si="583"/>
        <v>0.57999999999999996</v>
      </c>
      <c r="AK843" s="147">
        <f t="shared" si="583"/>
        <v>0.57999999999999996</v>
      </c>
      <c r="AL843" s="420">
        <v>0</v>
      </c>
      <c r="AM843" s="431">
        <f t="shared" si="540"/>
        <v>0</v>
      </c>
      <c r="AN843" s="385">
        <v>0</v>
      </c>
      <c r="AO843" s="237">
        <f t="shared" si="539"/>
        <v>0</v>
      </c>
      <c r="AP843" s="96">
        <v>0</v>
      </c>
      <c r="AQ843" s="431">
        <f t="shared" si="569"/>
        <v>0</v>
      </c>
      <c r="AR843" s="420">
        <v>0</v>
      </c>
      <c r="AS843" s="431">
        <f t="shared" si="570"/>
        <v>0</v>
      </c>
      <c r="AT843" s="385">
        <v>0</v>
      </c>
      <c r="AU843" s="431">
        <f t="shared" si="571"/>
        <v>0</v>
      </c>
      <c r="AV843" s="386">
        <v>0</v>
      </c>
      <c r="AW843" s="431">
        <f t="shared" si="572"/>
        <v>0</v>
      </c>
      <c r="AX843" s="386">
        <v>0</v>
      </c>
      <c r="AY843" s="431">
        <f t="shared" si="573"/>
        <v>0</v>
      </c>
      <c r="AZ843" s="386">
        <v>0</v>
      </c>
      <c r="BA843" s="431">
        <f t="shared" si="574"/>
        <v>0</v>
      </c>
      <c r="BB843" s="385">
        <v>0</v>
      </c>
      <c r="BC843" s="431">
        <f t="shared" si="575"/>
        <v>0</v>
      </c>
      <c r="BD843" s="386">
        <v>0</v>
      </c>
      <c r="BE843" s="431">
        <f t="shared" si="576"/>
        <v>0</v>
      </c>
      <c r="BF843" s="386">
        <v>0</v>
      </c>
      <c r="BG843" s="431">
        <f t="shared" si="577"/>
        <v>0</v>
      </c>
      <c r="BH843" s="385">
        <v>0</v>
      </c>
      <c r="BI843" s="445">
        <f t="shared" si="578"/>
        <v>0</v>
      </c>
      <c r="BJ843" s="77" t="s">
        <v>341</v>
      </c>
      <c r="BK843" s="306"/>
      <c r="BL843" s="599"/>
      <c r="BM843" s="306" t="str">
        <f t="shared" si="584"/>
        <v>M27527-xx1</v>
      </c>
    </row>
    <row r="844" spans="1:71" ht="14.25" customHeight="1">
      <c r="A844" s="498" t="s">
        <v>1623</v>
      </c>
      <c r="B844" s="130" t="s">
        <v>1422</v>
      </c>
      <c r="C844" s="544" t="s">
        <v>87</v>
      </c>
      <c r="D844" s="549" t="s">
        <v>1972</v>
      </c>
      <c r="E844" s="550" t="s">
        <v>194</v>
      </c>
      <c r="F844" s="970"/>
      <c r="G844" s="214">
        <v>2021</v>
      </c>
      <c r="H844" s="176" t="s">
        <v>1911</v>
      </c>
      <c r="I844" s="176" t="s">
        <v>174</v>
      </c>
      <c r="J844" s="330" t="s">
        <v>196</v>
      </c>
      <c r="K844" s="176" t="s">
        <v>218</v>
      </c>
      <c r="L844" s="176" t="s">
        <v>1466</v>
      </c>
      <c r="M844" s="327" t="s">
        <v>1467</v>
      </c>
      <c r="N844" s="55">
        <v>3.91</v>
      </c>
      <c r="O844" s="55">
        <f t="shared" si="579"/>
        <v>3.91</v>
      </c>
      <c r="P844" s="55">
        <f t="shared" si="579"/>
        <v>3.91</v>
      </c>
      <c r="Q844" s="55">
        <f t="shared" si="579"/>
        <v>3.91</v>
      </c>
      <c r="R844" s="244">
        <f>3.91+0.45</f>
        <v>4.3600000000000003</v>
      </c>
      <c r="S844" s="55">
        <f t="shared" si="580"/>
        <v>4.3600000000000003</v>
      </c>
      <c r="T844" s="55">
        <f t="shared" si="580"/>
        <v>4.3600000000000003</v>
      </c>
      <c r="U844" s="55">
        <f t="shared" si="580"/>
        <v>4.3600000000000003</v>
      </c>
      <c r="V844" s="55">
        <f t="shared" si="585"/>
        <v>4.3600000000000003</v>
      </c>
      <c r="W844" s="55">
        <f t="shared" si="585"/>
        <v>4.3600000000000003</v>
      </c>
      <c r="X844" s="55">
        <f t="shared" si="585"/>
        <v>4.3600000000000003</v>
      </c>
      <c r="Y844" s="55">
        <f t="shared" si="585"/>
        <v>4.3600000000000003</v>
      </c>
      <c r="Z844" s="147">
        <v>0.57999999999999996</v>
      </c>
      <c r="AA844" s="147">
        <f t="shared" si="581"/>
        <v>0.57999999999999996</v>
      </c>
      <c r="AB844" s="147">
        <f t="shared" si="581"/>
        <v>0.57999999999999996</v>
      </c>
      <c r="AC844" s="147">
        <f t="shared" si="581"/>
        <v>0.57999999999999996</v>
      </c>
      <c r="AD844" s="147">
        <f t="shared" si="581"/>
        <v>0.57999999999999996</v>
      </c>
      <c r="AE844" s="147">
        <f t="shared" si="582"/>
        <v>0.57999999999999996</v>
      </c>
      <c r="AF844" s="147">
        <f t="shared" si="582"/>
        <v>0.57999999999999996</v>
      </c>
      <c r="AG844" s="147">
        <f t="shared" si="582"/>
        <v>0.57999999999999996</v>
      </c>
      <c r="AH844" s="147">
        <f t="shared" si="582"/>
        <v>0.57999999999999996</v>
      </c>
      <c r="AI844" s="147">
        <f t="shared" si="583"/>
        <v>0.57999999999999996</v>
      </c>
      <c r="AJ844" s="147">
        <f t="shared" si="583"/>
        <v>0.57999999999999996</v>
      </c>
      <c r="AK844" s="147">
        <f t="shared" si="583"/>
        <v>0.57999999999999996</v>
      </c>
      <c r="AL844" s="420">
        <v>14400</v>
      </c>
      <c r="AM844" s="431">
        <f t="shared" si="540"/>
        <v>8352</v>
      </c>
      <c r="AN844" s="385">
        <v>14400</v>
      </c>
      <c r="AO844" s="237">
        <f t="shared" si="539"/>
        <v>8352</v>
      </c>
      <c r="AP844" s="96">
        <v>14400</v>
      </c>
      <c r="AQ844" s="431">
        <f t="shared" si="569"/>
        <v>8352</v>
      </c>
      <c r="AR844" s="420">
        <v>0</v>
      </c>
      <c r="AS844" s="431">
        <f t="shared" si="570"/>
        <v>0</v>
      </c>
      <c r="AT844" s="385">
        <v>21600</v>
      </c>
      <c r="AU844" s="431">
        <f t="shared" si="571"/>
        <v>12528</v>
      </c>
      <c r="AV844" s="386">
        <v>0</v>
      </c>
      <c r="AW844" s="431">
        <f t="shared" si="572"/>
        <v>0</v>
      </c>
      <c r="AX844" s="386">
        <v>0</v>
      </c>
      <c r="AY844" s="431">
        <f t="shared" si="573"/>
        <v>0</v>
      </c>
      <c r="AZ844" s="386">
        <v>0</v>
      </c>
      <c r="BA844" s="431">
        <f t="shared" si="574"/>
        <v>0</v>
      </c>
      <c r="BB844" s="385">
        <v>0</v>
      </c>
      <c r="BC844" s="431">
        <f t="shared" si="575"/>
        <v>0</v>
      </c>
      <c r="BD844" s="386">
        <v>0</v>
      </c>
      <c r="BE844" s="431">
        <f t="shared" si="576"/>
        <v>0</v>
      </c>
      <c r="BF844" s="386">
        <v>0</v>
      </c>
      <c r="BG844" s="431">
        <f t="shared" si="577"/>
        <v>0</v>
      </c>
      <c r="BH844" s="385">
        <v>0</v>
      </c>
      <c r="BI844" s="445">
        <f t="shared" si="578"/>
        <v>0</v>
      </c>
      <c r="BJ844" s="77" t="s">
        <v>341</v>
      </c>
      <c r="BK844" s="306"/>
      <c r="BL844" s="599"/>
      <c r="BM844" s="306" t="str">
        <f t="shared" si="584"/>
        <v>M27527-xx1</v>
      </c>
    </row>
    <row r="845" spans="1:71" ht="14.25" customHeight="1">
      <c r="A845" s="493" t="s">
        <v>1623</v>
      </c>
      <c r="B845" s="130" t="s">
        <v>1422</v>
      </c>
      <c r="C845" s="544" t="s">
        <v>87</v>
      </c>
      <c r="D845" s="549" t="s">
        <v>1972</v>
      </c>
      <c r="E845" s="550" t="s">
        <v>194</v>
      </c>
      <c r="F845" s="970"/>
      <c r="G845" s="214">
        <v>2021</v>
      </c>
      <c r="H845" s="176" t="s">
        <v>1911</v>
      </c>
      <c r="I845" s="176" t="s">
        <v>174</v>
      </c>
      <c r="J845" s="330" t="s">
        <v>196</v>
      </c>
      <c r="K845" s="176" t="s">
        <v>218</v>
      </c>
      <c r="L845" s="176" t="s">
        <v>167</v>
      </c>
      <c r="M845" s="711" t="s">
        <v>1468</v>
      </c>
      <c r="N845" s="55">
        <v>3.86</v>
      </c>
      <c r="O845" s="55">
        <f t="shared" si="579"/>
        <v>3.86</v>
      </c>
      <c r="P845" s="55">
        <f t="shared" si="579"/>
        <v>3.86</v>
      </c>
      <c r="Q845" s="55">
        <f t="shared" si="579"/>
        <v>3.86</v>
      </c>
      <c r="R845" s="244">
        <f>3.86+0.45</f>
        <v>4.3099999999999996</v>
      </c>
      <c r="S845" s="55">
        <f t="shared" si="580"/>
        <v>4.3099999999999996</v>
      </c>
      <c r="T845" s="55">
        <f t="shared" si="580"/>
        <v>4.3099999999999996</v>
      </c>
      <c r="U845" s="55">
        <f t="shared" si="580"/>
        <v>4.3099999999999996</v>
      </c>
      <c r="V845" s="55">
        <f t="shared" si="585"/>
        <v>4.3099999999999996</v>
      </c>
      <c r="W845" s="55">
        <f t="shared" si="585"/>
        <v>4.3099999999999996</v>
      </c>
      <c r="X845" s="55">
        <f t="shared" si="585"/>
        <v>4.3099999999999996</v>
      </c>
      <c r="Y845" s="55">
        <f t="shared" si="585"/>
        <v>4.3099999999999996</v>
      </c>
      <c r="Z845" s="147">
        <v>0.57999999999999996</v>
      </c>
      <c r="AA845" s="147">
        <f t="shared" si="581"/>
        <v>0.57999999999999996</v>
      </c>
      <c r="AB845" s="147">
        <f t="shared" si="581"/>
        <v>0.57999999999999996</v>
      </c>
      <c r="AC845" s="147">
        <f t="shared" si="581"/>
        <v>0.57999999999999996</v>
      </c>
      <c r="AD845" s="147">
        <f t="shared" si="581"/>
        <v>0.57999999999999996</v>
      </c>
      <c r="AE845" s="147">
        <f t="shared" si="582"/>
        <v>0.57999999999999996</v>
      </c>
      <c r="AF845" s="147">
        <f t="shared" si="582"/>
        <v>0.57999999999999996</v>
      </c>
      <c r="AG845" s="147">
        <f t="shared" si="582"/>
        <v>0.57999999999999996</v>
      </c>
      <c r="AH845" s="147">
        <f t="shared" si="582"/>
        <v>0.57999999999999996</v>
      </c>
      <c r="AI845" s="147">
        <f t="shared" si="583"/>
        <v>0.57999999999999996</v>
      </c>
      <c r="AJ845" s="147">
        <f t="shared" si="583"/>
        <v>0.57999999999999996</v>
      </c>
      <c r="AK845" s="147">
        <f t="shared" si="583"/>
        <v>0.57999999999999996</v>
      </c>
      <c r="AL845" s="420">
        <v>600</v>
      </c>
      <c r="AM845" s="431">
        <f t="shared" si="540"/>
        <v>348</v>
      </c>
      <c r="AN845" s="385">
        <v>0</v>
      </c>
      <c r="AO845" s="237">
        <f t="shared" si="539"/>
        <v>0</v>
      </c>
      <c r="AP845" s="96">
        <v>0</v>
      </c>
      <c r="AQ845" s="431">
        <f t="shared" si="569"/>
        <v>0</v>
      </c>
      <c r="AR845" s="420">
        <v>0</v>
      </c>
      <c r="AS845" s="431">
        <f t="shared" si="570"/>
        <v>0</v>
      </c>
      <c r="AT845" s="385">
        <v>0</v>
      </c>
      <c r="AU845" s="431">
        <f t="shared" si="571"/>
        <v>0</v>
      </c>
      <c r="AV845" s="386">
        <v>0</v>
      </c>
      <c r="AW845" s="431">
        <f t="shared" si="572"/>
        <v>0</v>
      </c>
      <c r="AX845" s="386">
        <v>0</v>
      </c>
      <c r="AY845" s="431">
        <f t="shared" si="573"/>
        <v>0</v>
      </c>
      <c r="AZ845" s="386">
        <v>0</v>
      </c>
      <c r="BA845" s="431">
        <f t="shared" si="574"/>
        <v>0</v>
      </c>
      <c r="BB845" s="385">
        <v>0</v>
      </c>
      <c r="BC845" s="431">
        <f t="shared" si="575"/>
        <v>0</v>
      </c>
      <c r="BD845" s="386">
        <v>0</v>
      </c>
      <c r="BE845" s="431">
        <f t="shared" si="576"/>
        <v>0</v>
      </c>
      <c r="BF845" s="386">
        <v>0</v>
      </c>
      <c r="BG845" s="431">
        <f t="shared" si="577"/>
        <v>0</v>
      </c>
      <c r="BH845" s="385">
        <v>0</v>
      </c>
      <c r="BI845" s="445">
        <f t="shared" si="578"/>
        <v>0</v>
      </c>
      <c r="BJ845" s="77" t="s">
        <v>341</v>
      </c>
      <c r="BK845" s="306"/>
      <c r="BL845" s="599"/>
      <c r="BM845" s="306" t="str">
        <f t="shared" si="584"/>
        <v>M27527-xx1</v>
      </c>
    </row>
    <row r="846" spans="1:71" ht="14.25" customHeight="1">
      <c r="A846" s="498" t="s">
        <v>1623</v>
      </c>
      <c r="B846" s="130" t="s">
        <v>1422</v>
      </c>
      <c r="C846" s="544" t="s">
        <v>87</v>
      </c>
      <c r="D846" s="549" t="s">
        <v>1972</v>
      </c>
      <c r="E846" s="550" t="s">
        <v>194</v>
      </c>
      <c r="F846" s="970"/>
      <c r="G846" s="214">
        <v>2021</v>
      </c>
      <c r="H846" s="176" t="s">
        <v>1911</v>
      </c>
      <c r="I846" s="176" t="s">
        <v>174</v>
      </c>
      <c r="J846" s="330" t="s">
        <v>196</v>
      </c>
      <c r="K846" s="176" t="s">
        <v>218</v>
      </c>
      <c r="L846" s="176" t="s">
        <v>167</v>
      </c>
      <c r="M846" s="711" t="s">
        <v>1468</v>
      </c>
      <c r="N846" s="55">
        <v>4.91</v>
      </c>
      <c r="O846" s="55">
        <f t="shared" si="579"/>
        <v>4.91</v>
      </c>
      <c r="P846" s="55">
        <f t="shared" si="579"/>
        <v>4.91</v>
      </c>
      <c r="Q846" s="55">
        <f t="shared" si="579"/>
        <v>4.91</v>
      </c>
      <c r="R846" s="244">
        <f>4.91+0.45</f>
        <v>5.36</v>
      </c>
      <c r="S846" s="55">
        <f t="shared" si="580"/>
        <v>5.36</v>
      </c>
      <c r="T846" s="55">
        <f t="shared" si="580"/>
        <v>5.36</v>
      </c>
      <c r="U846" s="55">
        <f t="shared" si="580"/>
        <v>5.36</v>
      </c>
      <c r="V846" s="55">
        <f t="shared" si="585"/>
        <v>5.36</v>
      </c>
      <c r="W846" s="55">
        <f t="shared" si="585"/>
        <v>5.36</v>
      </c>
      <c r="X846" s="55">
        <f t="shared" si="585"/>
        <v>5.36</v>
      </c>
      <c r="Y846" s="55">
        <f t="shared" si="585"/>
        <v>5.36</v>
      </c>
      <c r="Z846" s="147">
        <v>0.57999999999999996</v>
      </c>
      <c r="AA846" s="147">
        <f t="shared" si="581"/>
        <v>0.57999999999999996</v>
      </c>
      <c r="AB846" s="147">
        <f t="shared" si="581"/>
        <v>0.57999999999999996</v>
      </c>
      <c r="AC846" s="147">
        <f t="shared" si="581"/>
        <v>0.57999999999999996</v>
      </c>
      <c r="AD846" s="147">
        <f t="shared" si="581"/>
        <v>0.57999999999999996</v>
      </c>
      <c r="AE846" s="147">
        <f t="shared" si="582"/>
        <v>0.57999999999999996</v>
      </c>
      <c r="AF846" s="147">
        <f t="shared" si="582"/>
        <v>0.57999999999999996</v>
      </c>
      <c r="AG846" s="147">
        <f t="shared" si="582"/>
        <v>0.57999999999999996</v>
      </c>
      <c r="AH846" s="147">
        <f t="shared" si="582"/>
        <v>0.57999999999999996</v>
      </c>
      <c r="AI846" s="147">
        <f t="shared" si="583"/>
        <v>0.57999999999999996</v>
      </c>
      <c r="AJ846" s="147">
        <f t="shared" si="583"/>
        <v>0.57999999999999996</v>
      </c>
      <c r="AK846" s="147">
        <f t="shared" si="583"/>
        <v>0.57999999999999996</v>
      </c>
      <c r="AL846" s="420">
        <v>0</v>
      </c>
      <c r="AM846" s="431">
        <f t="shared" si="540"/>
        <v>0</v>
      </c>
      <c r="AN846" s="385">
        <v>0</v>
      </c>
      <c r="AO846" s="237">
        <f t="shared" si="539"/>
        <v>0</v>
      </c>
      <c r="AP846" s="96">
        <v>0</v>
      </c>
      <c r="AQ846" s="431">
        <f t="shared" si="569"/>
        <v>0</v>
      </c>
      <c r="AR846" s="420">
        <v>0</v>
      </c>
      <c r="AS846" s="431">
        <f t="shared" si="570"/>
        <v>0</v>
      </c>
      <c r="AT846" s="385">
        <v>0</v>
      </c>
      <c r="AU846" s="431">
        <f t="shared" si="571"/>
        <v>0</v>
      </c>
      <c r="AV846" s="386">
        <v>0</v>
      </c>
      <c r="AW846" s="431">
        <f t="shared" si="572"/>
        <v>0</v>
      </c>
      <c r="AX846" s="386">
        <v>0</v>
      </c>
      <c r="AY846" s="431">
        <f t="shared" si="573"/>
        <v>0</v>
      </c>
      <c r="AZ846" s="386">
        <v>0</v>
      </c>
      <c r="BA846" s="431">
        <f t="shared" si="574"/>
        <v>0</v>
      </c>
      <c r="BB846" s="385">
        <v>0</v>
      </c>
      <c r="BC846" s="431">
        <f t="shared" si="575"/>
        <v>0</v>
      </c>
      <c r="BD846" s="386">
        <v>0</v>
      </c>
      <c r="BE846" s="431">
        <f t="shared" si="576"/>
        <v>0</v>
      </c>
      <c r="BF846" s="386">
        <v>0</v>
      </c>
      <c r="BG846" s="431">
        <f t="shared" si="577"/>
        <v>0</v>
      </c>
      <c r="BH846" s="385">
        <v>0</v>
      </c>
      <c r="BI846" s="445">
        <f t="shared" si="578"/>
        <v>0</v>
      </c>
      <c r="BJ846" s="77" t="s">
        <v>720</v>
      </c>
      <c r="BK846" s="306"/>
      <c r="BL846" s="599"/>
      <c r="BM846" s="306" t="str">
        <f t="shared" si="584"/>
        <v>M27527-KD1</v>
      </c>
    </row>
    <row r="847" spans="1:71" ht="14.25" customHeight="1">
      <c r="A847" s="493" t="s">
        <v>1623</v>
      </c>
      <c r="B847" s="130" t="s">
        <v>1422</v>
      </c>
      <c r="C847" s="544" t="s">
        <v>87</v>
      </c>
      <c r="D847" s="549" t="s">
        <v>1972</v>
      </c>
      <c r="E847" s="550" t="s">
        <v>194</v>
      </c>
      <c r="F847" s="970"/>
      <c r="G847" s="214">
        <v>2021</v>
      </c>
      <c r="H847" s="176" t="s">
        <v>1911</v>
      </c>
      <c r="I847" s="176" t="s">
        <v>174</v>
      </c>
      <c r="J847" s="330" t="s">
        <v>196</v>
      </c>
      <c r="K847" s="176" t="s">
        <v>218</v>
      </c>
      <c r="L847" s="176" t="s">
        <v>167</v>
      </c>
      <c r="M847" s="327" t="s">
        <v>1469</v>
      </c>
      <c r="N847" s="55">
        <v>3.71</v>
      </c>
      <c r="O847" s="55">
        <f t="shared" si="579"/>
        <v>3.71</v>
      </c>
      <c r="P847" s="55">
        <f t="shared" si="579"/>
        <v>3.71</v>
      </c>
      <c r="Q847" s="55">
        <f t="shared" si="579"/>
        <v>3.71</v>
      </c>
      <c r="R847" s="244">
        <f>3.71+0.45</f>
        <v>4.16</v>
      </c>
      <c r="S847" s="55">
        <f t="shared" si="580"/>
        <v>4.16</v>
      </c>
      <c r="T847" s="55">
        <f t="shared" si="580"/>
        <v>4.16</v>
      </c>
      <c r="U847" s="55">
        <f t="shared" si="580"/>
        <v>4.16</v>
      </c>
      <c r="V847" s="55">
        <f t="shared" si="585"/>
        <v>4.16</v>
      </c>
      <c r="W847" s="55">
        <f t="shared" si="585"/>
        <v>4.16</v>
      </c>
      <c r="X847" s="55">
        <f t="shared" si="585"/>
        <v>4.16</v>
      </c>
      <c r="Y847" s="55">
        <f t="shared" si="585"/>
        <v>4.16</v>
      </c>
      <c r="Z847" s="147">
        <v>0.57999999999999996</v>
      </c>
      <c r="AA847" s="147">
        <f t="shared" si="581"/>
        <v>0.57999999999999996</v>
      </c>
      <c r="AB847" s="147">
        <f t="shared" si="581"/>
        <v>0.57999999999999996</v>
      </c>
      <c r="AC847" s="147">
        <f t="shared" si="581"/>
        <v>0.57999999999999996</v>
      </c>
      <c r="AD847" s="147">
        <f t="shared" si="581"/>
        <v>0.57999999999999996</v>
      </c>
      <c r="AE847" s="147">
        <f t="shared" si="582"/>
        <v>0.57999999999999996</v>
      </c>
      <c r="AF847" s="147">
        <f t="shared" si="582"/>
        <v>0.57999999999999996</v>
      </c>
      <c r="AG847" s="147">
        <f t="shared" si="582"/>
        <v>0.57999999999999996</v>
      </c>
      <c r="AH847" s="147">
        <f t="shared" si="582"/>
        <v>0.57999999999999996</v>
      </c>
      <c r="AI847" s="147">
        <f t="shared" si="583"/>
        <v>0.57999999999999996</v>
      </c>
      <c r="AJ847" s="147">
        <f t="shared" si="583"/>
        <v>0.57999999999999996</v>
      </c>
      <c r="AK847" s="147">
        <f t="shared" si="583"/>
        <v>0.57999999999999996</v>
      </c>
      <c r="AL847" s="420">
        <v>21252</v>
      </c>
      <c r="AM847" s="431">
        <f t="shared" si="540"/>
        <v>12326.16</v>
      </c>
      <c r="AN847" s="385">
        <v>50340</v>
      </c>
      <c r="AO847" s="237">
        <f t="shared" si="539"/>
        <v>29197.199999999997</v>
      </c>
      <c r="AP847" s="96">
        <v>27336</v>
      </c>
      <c r="AQ847" s="431">
        <f t="shared" si="569"/>
        <v>15854.88</v>
      </c>
      <c r="AR847" s="420">
        <v>10368</v>
      </c>
      <c r="AS847" s="431">
        <f t="shared" si="570"/>
        <v>6013.44</v>
      </c>
      <c r="AT847" s="385">
        <v>53472</v>
      </c>
      <c r="AU847" s="431">
        <f t="shared" si="571"/>
        <v>31013.759999999998</v>
      </c>
      <c r="AV847" s="386">
        <v>0</v>
      </c>
      <c r="AW847" s="431">
        <f t="shared" si="572"/>
        <v>0</v>
      </c>
      <c r="AX847" s="386">
        <v>0</v>
      </c>
      <c r="AY847" s="431">
        <f t="shared" si="573"/>
        <v>0</v>
      </c>
      <c r="AZ847" s="386">
        <v>0</v>
      </c>
      <c r="BA847" s="431">
        <f t="shared" si="574"/>
        <v>0</v>
      </c>
      <c r="BB847" s="385">
        <v>0</v>
      </c>
      <c r="BC847" s="431">
        <f t="shared" si="575"/>
        <v>0</v>
      </c>
      <c r="BD847" s="386">
        <v>0</v>
      </c>
      <c r="BE847" s="431">
        <f t="shared" si="576"/>
        <v>0</v>
      </c>
      <c r="BF847" s="386">
        <v>0</v>
      </c>
      <c r="BG847" s="431">
        <f t="shared" si="577"/>
        <v>0</v>
      </c>
      <c r="BH847" s="385">
        <v>0</v>
      </c>
      <c r="BI847" s="445">
        <f t="shared" si="578"/>
        <v>0</v>
      </c>
      <c r="BJ847" s="77" t="s">
        <v>341</v>
      </c>
      <c r="BK847" s="306"/>
      <c r="BL847" s="599"/>
      <c r="BM847" s="306" t="str">
        <f t="shared" si="584"/>
        <v>M27527-xx1</v>
      </c>
    </row>
    <row r="848" spans="1:71" ht="14.25" customHeight="1">
      <c r="A848" s="498" t="s">
        <v>1623</v>
      </c>
      <c r="B848" s="130" t="s">
        <v>1422</v>
      </c>
      <c r="C848" s="544" t="s">
        <v>87</v>
      </c>
      <c r="D848" s="549" t="s">
        <v>225</v>
      </c>
      <c r="E848" s="550" t="s">
        <v>194</v>
      </c>
      <c r="F848" s="970"/>
      <c r="G848" s="214">
        <v>2021</v>
      </c>
      <c r="H848" s="176" t="s">
        <v>1911</v>
      </c>
      <c r="I848" s="176" t="s">
        <v>174</v>
      </c>
      <c r="J848" s="330" t="s">
        <v>196</v>
      </c>
      <c r="K848" s="176" t="s">
        <v>218</v>
      </c>
      <c r="L848" s="176" t="s">
        <v>167</v>
      </c>
      <c r="M848" s="327" t="s">
        <v>1469</v>
      </c>
      <c r="N848" s="55">
        <v>3.64</v>
      </c>
      <c r="O848" s="55">
        <f t="shared" si="579"/>
        <v>3.64</v>
      </c>
      <c r="P848" s="55">
        <f t="shared" si="579"/>
        <v>3.64</v>
      </c>
      <c r="Q848" s="55">
        <f t="shared" si="579"/>
        <v>3.64</v>
      </c>
      <c r="R848" s="244">
        <f>3.64+0.45</f>
        <v>4.09</v>
      </c>
      <c r="S848" s="55">
        <f t="shared" si="580"/>
        <v>4.09</v>
      </c>
      <c r="T848" s="55">
        <f t="shared" si="580"/>
        <v>4.09</v>
      </c>
      <c r="U848" s="55">
        <f t="shared" si="580"/>
        <v>4.09</v>
      </c>
      <c r="V848" s="55">
        <f t="shared" si="585"/>
        <v>4.09</v>
      </c>
      <c r="W848" s="55">
        <f t="shared" si="585"/>
        <v>4.09</v>
      </c>
      <c r="X848" s="55">
        <f t="shared" si="585"/>
        <v>4.09</v>
      </c>
      <c r="Y848" s="55">
        <f t="shared" si="585"/>
        <v>4.09</v>
      </c>
      <c r="Z848" s="147">
        <v>0.12</v>
      </c>
      <c r="AA848" s="147">
        <f t="shared" si="581"/>
        <v>0.12</v>
      </c>
      <c r="AB848" s="147">
        <f t="shared" si="581"/>
        <v>0.12</v>
      </c>
      <c r="AC848" s="147">
        <f t="shared" si="581"/>
        <v>0.12</v>
      </c>
      <c r="AD848" s="147">
        <f t="shared" si="581"/>
        <v>0.12</v>
      </c>
      <c r="AE848" s="147">
        <f t="shared" si="582"/>
        <v>0.12</v>
      </c>
      <c r="AF848" s="147">
        <f t="shared" si="582"/>
        <v>0.12</v>
      </c>
      <c r="AG848" s="147">
        <f t="shared" si="582"/>
        <v>0.12</v>
      </c>
      <c r="AH848" s="147">
        <f t="shared" si="582"/>
        <v>0.12</v>
      </c>
      <c r="AI848" s="147">
        <f t="shared" si="583"/>
        <v>0.12</v>
      </c>
      <c r="AJ848" s="147">
        <f t="shared" si="583"/>
        <v>0.12</v>
      </c>
      <c r="AK848" s="147">
        <f t="shared" si="583"/>
        <v>0.12</v>
      </c>
      <c r="AL848" s="420">
        <v>0</v>
      </c>
      <c r="AM848" s="431">
        <f t="shared" si="540"/>
        <v>0</v>
      </c>
      <c r="AN848" s="385">
        <v>0</v>
      </c>
      <c r="AO848" s="237">
        <f t="shared" si="539"/>
        <v>0</v>
      </c>
      <c r="AP848" s="96">
        <v>0</v>
      </c>
      <c r="AQ848" s="431">
        <f t="shared" si="569"/>
        <v>0</v>
      </c>
      <c r="AR848" s="420">
        <v>0</v>
      </c>
      <c r="AS848" s="431">
        <f t="shared" si="570"/>
        <v>0</v>
      </c>
      <c r="AT848" s="385">
        <v>0</v>
      </c>
      <c r="AU848" s="431">
        <f t="shared" si="571"/>
        <v>0</v>
      </c>
      <c r="AV848" s="386">
        <v>0</v>
      </c>
      <c r="AW848" s="431">
        <f t="shared" si="572"/>
        <v>0</v>
      </c>
      <c r="AX848" s="386">
        <v>0</v>
      </c>
      <c r="AY848" s="431">
        <f t="shared" si="573"/>
        <v>0</v>
      </c>
      <c r="AZ848" s="386">
        <v>0</v>
      </c>
      <c r="BA848" s="431">
        <f t="shared" si="574"/>
        <v>0</v>
      </c>
      <c r="BB848" s="385">
        <v>0</v>
      </c>
      <c r="BC848" s="431">
        <f t="shared" si="575"/>
        <v>0</v>
      </c>
      <c r="BD848" s="386">
        <v>0</v>
      </c>
      <c r="BE848" s="431">
        <f t="shared" si="576"/>
        <v>0</v>
      </c>
      <c r="BF848" s="386">
        <v>0</v>
      </c>
      <c r="BG848" s="431">
        <f t="shared" si="577"/>
        <v>0</v>
      </c>
      <c r="BH848" s="385">
        <v>0</v>
      </c>
      <c r="BI848" s="445">
        <f t="shared" si="578"/>
        <v>0</v>
      </c>
      <c r="BJ848" s="77" t="s">
        <v>721</v>
      </c>
      <c r="BK848" s="306"/>
      <c r="BL848" s="599"/>
      <c r="BM848" s="306" t="str">
        <f t="shared" si="584"/>
        <v>N51146-xx1</v>
      </c>
    </row>
    <row r="849" spans="1:71">
      <c r="A849" s="493" t="s">
        <v>1623</v>
      </c>
      <c r="B849" s="130" t="s">
        <v>1422</v>
      </c>
      <c r="C849" s="544" t="s">
        <v>87</v>
      </c>
      <c r="D849" s="549" t="s">
        <v>1972</v>
      </c>
      <c r="E849" s="550" t="s">
        <v>194</v>
      </c>
      <c r="F849" s="970"/>
      <c r="G849" s="214">
        <v>2021</v>
      </c>
      <c r="H849" s="176" t="s">
        <v>1911</v>
      </c>
      <c r="I849" s="176" t="s">
        <v>174</v>
      </c>
      <c r="J849" s="330" t="s">
        <v>196</v>
      </c>
      <c r="K849" s="176" t="s">
        <v>218</v>
      </c>
      <c r="L849" s="176" t="s">
        <v>167</v>
      </c>
      <c r="M849" s="327" t="s">
        <v>1469</v>
      </c>
      <c r="N849" s="55">
        <v>4.76</v>
      </c>
      <c r="O849" s="55">
        <f t="shared" si="579"/>
        <v>4.76</v>
      </c>
      <c r="P849" s="55">
        <f t="shared" si="579"/>
        <v>4.76</v>
      </c>
      <c r="Q849" s="55">
        <f t="shared" si="579"/>
        <v>4.76</v>
      </c>
      <c r="R849" s="244">
        <f>4.76+0.45</f>
        <v>5.21</v>
      </c>
      <c r="S849" s="55">
        <f t="shared" si="580"/>
        <v>5.21</v>
      </c>
      <c r="T849" s="55">
        <f t="shared" si="580"/>
        <v>5.21</v>
      </c>
      <c r="U849" s="55">
        <f t="shared" si="580"/>
        <v>5.21</v>
      </c>
      <c r="V849" s="55">
        <f t="shared" si="585"/>
        <v>5.21</v>
      </c>
      <c r="W849" s="55">
        <f t="shared" si="585"/>
        <v>5.21</v>
      </c>
      <c r="X849" s="55">
        <f t="shared" si="585"/>
        <v>5.21</v>
      </c>
      <c r="Y849" s="55">
        <f t="shared" si="585"/>
        <v>5.21</v>
      </c>
      <c r="Z849" s="147">
        <v>0.57999999999999996</v>
      </c>
      <c r="AA849" s="147">
        <f t="shared" si="581"/>
        <v>0.57999999999999996</v>
      </c>
      <c r="AB849" s="147">
        <f t="shared" si="581"/>
        <v>0.57999999999999996</v>
      </c>
      <c r="AC849" s="147">
        <f t="shared" si="581"/>
        <v>0.57999999999999996</v>
      </c>
      <c r="AD849" s="147">
        <f t="shared" si="581"/>
        <v>0.57999999999999996</v>
      </c>
      <c r="AE849" s="147">
        <f t="shared" si="582"/>
        <v>0.57999999999999996</v>
      </c>
      <c r="AF849" s="147">
        <f t="shared" si="582"/>
        <v>0.57999999999999996</v>
      </c>
      <c r="AG849" s="147">
        <f t="shared" si="582"/>
        <v>0.57999999999999996</v>
      </c>
      <c r="AH849" s="147">
        <f t="shared" si="582"/>
        <v>0.57999999999999996</v>
      </c>
      <c r="AI849" s="147">
        <f t="shared" si="583"/>
        <v>0.57999999999999996</v>
      </c>
      <c r="AJ849" s="147">
        <f t="shared" si="583"/>
        <v>0.57999999999999996</v>
      </c>
      <c r="AK849" s="147">
        <f t="shared" si="583"/>
        <v>0.57999999999999996</v>
      </c>
      <c r="AL849" s="420">
        <v>13548</v>
      </c>
      <c r="AM849" s="431">
        <f t="shared" si="540"/>
        <v>7857.8399999999992</v>
      </c>
      <c r="AN849" s="385">
        <v>11112</v>
      </c>
      <c r="AO849" s="237">
        <f t="shared" si="539"/>
        <v>6444.9599999999991</v>
      </c>
      <c r="AP849" s="96">
        <v>7500</v>
      </c>
      <c r="AQ849" s="431">
        <f t="shared" si="569"/>
        <v>4350</v>
      </c>
      <c r="AR849" s="420">
        <v>3360</v>
      </c>
      <c r="AS849" s="431">
        <f t="shared" si="570"/>
        <v>1948.8</v>
      </c>
      <c r="AT849" s="385">
        <v>5724</v>
      </c>
      <c r="AU849" s="431">
        <f t="shared" si="571"/>
        <v>3319.9199999999996</v>
      </c>
      <c r="AV849" s="386">
        <v>0</v>
      </c>
      <c r="AW849" s="431">
        <f t="shared" si="572"/>
        <v>0</v>
      </c>
      <c r="AX849" s="386">
        <v>0</v>
      </c>
      <c r="AY849" s="431">
        <f t="shared" si="573"/>
        <v>0</v>
      </c>
      <c r="AZ849" s="386">
        <v>0</v>
      </c>
      <c r="BA849" s="431">
        <f t="shared" si="574"/>
        <v>0</v>
      </c>
      <c r="BB849" s="385">
        <v>0</v>
      </c>
      <c r="BC849" s="431">
        <f t="shared" si="575"/>
        <v>0</v>
      </c>
      <c r="BD849" s="386">
        <v>0</v>
      </c>
      <c r="BE849" s="431">
        <f t="shared" si="576"/>
        <v>0</v>
      </c>
      <c r="BF849" s="386">
        <v>0</v>
      </c>
      <c r="BG849" s="431">
        <f t="shared" si="577"/>
        <v>0</v>
      </c>
      <c r="BH849" s="385">
        <v>0</v>
      </c>
      <c r="BI849" s="445">
        <f t="shared" si="578"/>
        <v>0</v>
      </c>
      <c r="BJ849" s="77" t="s">
        <v>720</v>
      </c>
      <c r="BK849" s="306"/>
      <c r="BL849" s="599"/>
      <c r="BM849" s="306" t="str">
        <f t="shared" si="584"/>
        <v>M27527-KD1</v>
      </c>
    </row>
    <row r="850" spans="1:71">
      <c r="A850" s="498" t="s">
        <v>1623</v>
      </c>
      <c r="B850" s="130" t="s">
        <v>1422</v>
      </c>
      <c r="C850" s="544" t="s">
        <v>87</v>
      </c>
      <c r="D850" s="549" t="s">
        <v>225</v>
      </c>
      <c r="E850" s="550" t="s">
        <v>194</v>
      </c>
      <c r="F850" s="970"/>
      <c r="G850" s="214">
        <v>2021</v>
      </c>
      <c r="H850" s="176" t="s">
        <v>1911</v>
      </c>
      <c r="I850" s="176" t="s">
        <v>174</v>
      </c>
      <c r="J850" s="330" t="s">
        <v>196</v>
      </c>
      <c r="K850" s="176" t="s">
        <v>221</v>
      </c>
      <c r="L850" s="176" t="s">
        <v>167</v>
      </c>
      <c r="M850" s="327" t="s">
        <v>1469</v>
      </c>
      <c r="N850" s="55">
        <v>4.53</v>
      </c>
      <c r="O850" s="55">
        <f t="shared" si="579"/>
        <v>4.53</v>
      </c>
      <c r="P850" s="55">
        <f t="shared" si="579"/>
        <v>4.53</v>
      </c>
      <c r="Q850" s="55">
        <f t="shared" si="579"/>
        <v>4.53</v>
      </c>
      <c r="R850" s="55">
        <v>4.53</v>
      </c>
      <c r="S850" s="55">
        <f t="shared" si="580"/>
        <v>4.53</v>
      </c>
      <c r="T850" s="55">
        <f t="shared" si="580"/>
        <v>4.53</v>
      </c>
      <c r="U850" s="55">
        <f t="shared" si="580"/>
        <v>4.53</v>
      </c>
      <c r="V850" s="55">
        <f t="shared" si="585"/>
        <v>4.53</v>
      </c>
      <c r="W850" s="55">
        <f t="shared" si="585"/>
        <v>4.53</v>
      </c>
      <c r="X850" s="55">
        <f t="shared" si="585"/>
        <v>4.53</v>
      </c>
      <c r="Y850" s="55">
        <f t="shared" si="585"/>
        <v>4.53</v>
      </c>
      <c r="Z850" s="147">
        <v>0.94</v>
      </c>
      <c r="AA850" s="147">
        <f t="shared" si="581"/>
        <v>0.94</v>
      </c>
      <c r="AB850" s="147">
        <f t="shared" si="581"/>
        <v>0.94</v>
      </c>
      <c r="AC850" s="147">
        <f t="shared" si="581"/>
        <v>0.94</v>
      </c>
      <c r="AD850" s="365">
        <v>0.49</v>
      </c>
      <c r="AE850" s="147">
        <f t="shared" si="582"/>
        <v>0.49</v>
      </c>
      <c r="AF850" s="147">
        <f t="shared" si="582"/>
        <v>0.49</v>
      </c>
      <c r="AG850" s="147">
        <f t="shared" si="582"/>
        <v>0.49</v>
      </c>
      <c r="AH850" s="147">
        <f t="shared" si="582"/>
        <v>0.49</v>
      </c>
      <c r="AI850" s="147">
        <f t="shared" si="583"/>
        <v>0.49</v>
      </c>
      <c r="AJ850" s="147">
        <f t="shared" si="583"/>
        <v>0.49</v>
      </c>
      <c r="AK850" s="147">
        <f t="shared" si="583"/>
        <v>0.49</v>
      </c>
      <c r="AL850" s="420">
        <v>0</v>
      </c>
      <c r="AM850" s="431">
        <f t="shared" si="540"/>
        <v>0</v>
      </c>
      <c r="AN850" s="385">
        <v>0</v>
      </c>
      <c r="AO850" s="237">
        <f t="shared" si="539"/>
        <v>0</v>
      </c>
      <c r="AP850" s="96">
        <v>0</v>
      </c>
      <c r="AQ850" s="431">
        <f t="shared" si="569"/>
        <v>0</v>
      </c>
      <c r="AR850" s="420">
        <v>0</v>
      </c>
      <c r="AS850" s="431">
        <f t="shared" si="570"/>
        <v>0</v>
      </c>
      <c r="AT850" s="385">
        <v>0</v>
      </c>
      <c r="AU850" s="431">
        <f t="shared" si="571"/>
        <v>0</v>
      </c>
      <c r="AV850" s="386">
        <v>0</v>
      </c>
      <c r="AW850" s="431">
        <f t="shared" si="572"/>
        <v>0</v>
      </c>
      <c r="AX850" s="386">
        <v>0</v>
      </c>
      <c r="AY850" s="431">
        <f t="shared" si="573"/>
        <v>0</v>
      </c>
      <c r="AZ850" s="386">
        <v>0</v>
      </c>
      <c r="BA850" s="431">
        <f t="shared" si="574"/>
        <v>0</v>
      </c>
      <c r="BB850" s="385">
        <v>0</v>
      </c>
      <c r="BC850" s="431">
        <f t="shared" si="575"/>
        <v>0</v>
      </c>
      <c r="BD850" s="386">
        <v>0</v>
      </c>
      <c r="BE850" s="431">
        <f t="shared" si="576"/>
        <v>0</v>
      </c>
      <c r="BF850" s="386">
        <v>0</v>
      </c>
      <c r="BG850" s="431">
        <f t="shared" si="577"/>
        <v>0</v>
      </c>
      <c r="BH850" s="385">
        <v>0</v>
      </c>
      <c r="BI850" s="445">
        <f t="shared" si="578"/>
        <v>0</v>
      </c>
      <c r="BJ850" s="77" t="s">
        <v>353</v>
      </c>
      <c r="BK850" s="306"/>
      <c r="BL850" s="599"/>
      <c r="BM850" s="306" t="str">
        <f t="shared" si="584"/>
        <v>M52961-xx1</v>
      </c>
    </row>
    <row r="851" spans="1:71">
      <c r="A851" s="493" t="s">
        <v>1623</v>
      </c>
      <c r="B851" s="130" t="s">
        <v>1422</v>
      </c>
      <c r="C851" s="544" t="s">
        <v>87</v>
      </c>
      <c r="D851" s="549" t="s">
        <v>1972</v>
      </c>
      <c r="E851" s="550" t="s">
        <v>194</v>
      </c>
      <c r="F851" s="970"/>
      <c r="G851" s="214">
        <v>2021</v>
      </c>
      <c r="H851" s="176" t="s">
        <v>1911</v>
      </c>
      <c r="I851" s="176" t="s">
        <v>174</v>
      </c>
      <c r="J851" s="330" t="s">
        <v>196</v>
      </c>
      <c r="K851" s="176" t="s">
        <v>218</v>
      </c>
      <c r="L851" s="176" t="s">
        <v>1221</v>
      </c>
      <c r="M851" s="327" t="s">
        <v>1459</v>
      </c>
      <c r="N851" s="55">
        <v>3.67</v>
      </c>
      <c r="O851" s="55">
        <f t="shared" si="579"/>
        <v>3.67</v>
      </c>
      <c r="P851" s="55">
        <f t="shared" si="579"/>
        <v>3.67</v>
      </c>
      <c r="Q851" s="55">
        <f t="shared" si="579"/>
        <v>3.67</v>
      </c>
      <c r="R851" s="244">
        <f>3.67+0.45</f>
        <v>4.12</v>
      </c>
      <c r="S851" s="55">
        <f t="shared" si="580"/>
        <v>4.12</v>
      </c>
      <c r="T851" s="55">
        <f t="shared" si="580"/>
        <v>4.12</v>
      </c>
      <c r="U851" s="55">
        <f t="shared" si="580"/>
        <v>4.12</v>
      </c>
      <c r="V851" s="55">
        <f t="shared" si="585"/>
        <v>4.12</v>
      </c>
      <c r="W851" s="55">
        <f t="shared" si="585"/>
        <v>4.12</v>
      </c>
      <c r="X851" s="55">
        <f t="shared" si="585"/>
        <v>4.12</v>
      </c>
      <c r="Y851" s="55">
        <f t="shared" si="585"/>
        <v>4.12</v>
      </c>
      <c r="Z851" s="147">
        <v>0.57999999999999996</v>
      </c>
      <c r="AA851" s="147">
        <f t="shared" si="581"/>
        <v>0.57999999999999996</v>
      </c>
      <c r="AB851" s="147">
        <f t="shared" si="581"/>
        <v>0.57999999999999996</v>
      </c>
      <c r="AC851" s="147">
        <f t="shared" si="581"/>
        <v>0.57999999999999996</v>
      </c>
      <c r="AD851" s="147">
        <f t="shared" si="581"/>
        <v>0.57999999999999996</v>
      </c>
      <c r="AE851" s="147">
        <f t="shared" si="582"/>
        <v>0.57999999999999996</v>
      </c>
      <c r="AF851" s="147">
        <f t="shared" si="582"/>
        <v>0.57999999999999996</v>
      </c>
      <c r="AG851" s="147">
        <f t="shared" si="582"/>
        <v>0.57999999999999996</v>
      </c>
      <c r="AH851" s="147">
        <f t="shared" si="582"/>
        <v>0.57999999999999996</v>
      </c>
      <c r="AI851" s="147">
        <f t="shared" si="583"/>
        <v>0.57999999999999996</v>
      </c>
      <c r="AJ851" s="147">
        <f t="shared" si="583"/>
        <v>0.57999999999999996</v>
      </c>
      <c r="AK851" s="147">
        <f t="shared" si="583"/>
        <v>0.57999999999999996</v>
      </c>
      <c r="AL851" s="420">
        <v>0</v>
      </c>
      <c r="AM851" s="431">
        <f t="shared" si="540"/>
        <v>0</v>
      </c>
      <c r="AN851" s="385">
        <v>0</v>
      </c>
      <c r="AO851" s="237">
        <f t="shared" si="539"/>
        <v>0</v>
      </c>
      <c r="AP851" s="96">
        <v>1116</v>
      </c>
      <c r="AQ851" s="431">
        <f t="shared" si="569"/>
        <v>647.28</v>
      </c>
      <c r="AR851" s="420">
        <v>0</v>
      </c>
      <c r="AS851" s="431">
        <f t="shared" si="570"/>
        <v>0</v>
      </c>
      <c r="AT851" s="385">
        <v>0</v>
      </c>
      <c r="AU851" s="431">
        <f t="shared" si="571"/>
        <v>0</v>
      </c>
      <c r="AV851" s="386">
        <v>0</v>
      </c>
      <c r="AW851" s="431">
        <f t="shared" si="572"/>
        <v>0</v>
      </c>
      <c r="AX851" s="386">
        <v>0</v>
      </c>
      <c r="AY851" s="431">
        <f t="shared" si="573"/>
        <v>0</v>
      </c>
      <c r="AZ851" s="386">
        <v>0</v>
      </c>
      <c r="BA851" s="431">
        <f t="shared" si="574"/>
        <v>0</v>
      </c>
      <c r="BB851" s="385">
        <v>0</v>
      </c>
      <c r="BC851" s="431">
        <f t="shared" si="575"/>
        <v>0</v>
      </c>
      <c r="BD851" s="386">
        <v>0</v>
      </c>
      <c r="BE851" s="431">
        <f t="shared" si="576"/>
        <v>0</v>
      </c>
      <c r="BF851" s="386">
        <v>0</v>
      </c>
      <c r="BG851" s="431">
        <f t="shared" si="577"/>
        <v>0</v>
      </c>
      <c r="BH851" s="385">
        <v>0</v>
      </c>
      <c r="BI851" s="445">
        <f t="shared" si="578"/>
        <v>0</v>
      </c>
      <c r="BJ851" s="77" t="s">
        <v>341</v>
      </c>
      <c r="BK851" s="306"/>
      <c r="BL851" s="599"/>
      <c r="BM851" s="306" t="str">
        <f t="shared" si="584"/>
        <v>M27527-xx1</v>
      </c>
    </row>
    <row r="852" spans="1:71">
      <c r="A852" s="498" t="s">
        <v>1623</v>
      </c>
      <c r="B852" s="130" t="s">
        <v>1422</v>
      </c>
      <c r="C852" s="544" t="s">
        <v>87</v>
      </c>
      <c r="D852" s="549" t="s">
        <v>225</v>
      </c>
      <c r="E852" s="550" t="s">
        <v>194</v>
      </c>
      <c r="F852" s="970"/>
      <c r="G852" s="214">
        <v>2021</v>
      </c>
      <c r="H852" s="176" t="s">
        <v>1911</v>
      </c>
      <c r="I852" s="176" t="s">
        <v>174</v>
      </c>
      <c r="J852" s="330" t="s">
        <v>196</v>
      </c>
      <c r="K852" s="176" t="s">
        <v>221</v>
      </c>
      <c r="L852" s="176" t="s">
        <v>1221</v>
      </c>
      <c r="M852" s="327" t="s">
        <v>1461</v>
      </c>
      <c r="N852" s="55">
        <v>4.49</v>
      </c>
      <c r="O852" s="55">
        <f t="shared" si="579"/>
        <v>4.49</v>
      </c>
      <c r="P852" s="55">
        <f t="shared" si="579"/>
        <v>4.49</v>
      </c>
      <c r="Q852" s="55">
        <f t="shared" si="579"/>
        <v>4.49</v>
      </c>
      <c r="R852" s="55">
        <v>4.49</v>
      </c>
      <c r="S852" s="55">
        <f t="shared" si="580"/>
        <v>4.49</v>
      </c>
      <c r="T852" s="55">
        <f t="shared" si="580"/>
        <v>4.49</v>
      </c>
      <c r="U852" s="55">
        <f t="shared" si="580"/>
        <v>4.49</v>
      </c>
      <c r="V852" s="55">
        <f t="shared" si="585"/>
        <v>4.49</v>
      </c>
      <c r="W852" s="55">
        <f t="shared" si="585"/>
        <v>4.49</v>
      </c>
      <c r="X852" s="55">
        <f t="shared" si="585"/>
        <v>4.49</v>
      </c>
      <c r="Y852" s="55">
        <f t="shared" si="585"/>
        <v>4.49</v>
      </c>
      <c r="Z852" s="147">
        <v>0.94</v>
      </c>
      <c r="AA852" s="147">
        <f t="shared" si="581"/>
        <v>0.94</v>
      </c>
      <c r="AB852" s="147">
        <f t="shared" si="581"/>
        <v>0.94</v>
      </c>
      <c r="AC852" s="147">
        <f t="shared" si="581"/>
        <v>0.94</v>
      </c>
      <c r="AD852" s="365">
        <v>0.49</v>
      </c>
      <c r="AE852" s="147">
        <f t="shared" si="582"/>
        <v>0.49</v>
      </c>
      <c r="AF852" s="147">
        <f t="shared" si="582"/>
        <v>0.49</v>
      </c>
      <c r="AG852" s="147">
        <f t="shared" si="582"/>
        <v>0.49</v>
      </c>
      <c r="AH852" s="147">
        <f t="shared" si="582"/>
        <v>0.49</v>
      </c>
      <c r="AI852" s="147">
        <f t="shared" si="583"/>
        <v>0.49</v>
      </c>
      <c r="AJ852" s="147">
        <f t="shared" si="583"/>
        <v>0.49</v>
      </c>
      <c r="AK852" s="147">
        <f t="shared" si="583"/>
        <v>0.49</v>
      </c>
      <c r="AL852" s="420">
        <v>0</v>
      </c>
      <c r="AM852" s="431">
        <f t="shared" si="540"/>
        <v>0</v>
      </c>
      <c r="AN852" s="385">
        <v>0</v>
      </c>
      <c r="AO852" s="237">
        <f t="shared" si="539"/>
        <v>0</v>
      </c>
      <c r="AP852" s="96">
        <v>0</v>
      </c>
      <c r="AQ852" s="431">
        <f t="shared" si="569"/>
        <v>0</v>
      </c>
      <c r="AR852" s="420">
        <v>0</v>
      </c>
      <c r="AS852" s="431">
        <f t="shared" si="570"/>
        <v>0</v>
      </c>
      <c r="AT852" s="385">
        <v>0</v>
      </c>
      <c r="AU852" s="431">
        <f t="shared" si="571"/>
        <v>0</v>
      </c>
      <c r="AV852" s="386">
        <v>0</v>
      </c>
      <c r="AW852" s="431">
        <f t="shared" si="572"/>
        <v>0</v>
      </c>
      <c r="AX852" s="386">
        <v>0</v>
      </c>
      <c r="AY852" s="431">
        <f t="shared" si="573"/>
        <v>0</v>
      </c>
      <c r="AZ852" s="386">
        <v>0</v>
      </c>
      <c r="BA852" s="431">
        <f t="shared" si="574"/>
        <v>0</v>
      </c>
      <c r="BB852" s="385">
        <v>0</v>
      </c>
      <c r="BC852" s="431">
        <f t="shared" si="575"/>
        <v>0</v>
      </c>
      <c r="BD852" s="386">
        <v>0</v>
      </c>
      <c r="BE852" s="431">
        <f t="shared" si="576"/>
        <v>0</v>
      </c>
      <c r="BF852" s="386">
        <v>0</v>
      </c>
      <c r="BG852" s="431">
        <f t="shared" si="577"/>
        <v>0</v>
      </c>
      <c r="BH852" s="385">
        <v>0</v>
      </c>
      <c r="BI852" s="445">
        <f t="shared" si="578"/>
        <v>0</v>
      </c>
      <c r="BJ852" s="77" t="s">
        <v>353</v>
      </c>
      <c r="BK852" s="306"/>
      <c r="BL852" s="599"/>
      <c r="BM852" s="306" t="str">
        <f t="shared" si="584"/>
        <v>M52961-xx1</v>
      </c>
    </row>
    <row r="853" spans="1:71">
      <c r="A853" s="498" t="s">
        <v>1623</v>
      </c>
      <c r="B853" s="130" t="s">
        <v>1422</v>
      </c>
      <c r="C853" s="544" t="s">
        <v>87</v>
      </c>
      <c r="D853" s="549" t="s">
        <v>225</v>
      </c>
      <c r="E853" s="550" t="s">
        <v>194</v>
      </c>
      <c r="F853" s="970"/>
      <c r="G853" s="214">
        <v>2021</v>
      </c>
      <c r="H853" s="176" t="s">
        <v>1911</v>
      </c>
      <c r="I853" s="176" t="s">
        <v>174</v>
      </c>
      <c r="J853" s="330" t="s">
        <v>196</v>
      </c>
      <c r="K853" s="176" t="s">
        <v>221</v>
      </c>
      <c r="L853" s="176" t="s">
        <v>1221</v>
      </c>
      <c r="M853" s="327" t="s">
        <v>1474</v>
      </c>
      <c r="N853" s="55">
        <v>4.45</v>
      </c>
      <c r="O853" s="55">
        <v>4.45</v>
      </c>
      <c r="P853" s="55">
        <v>4.45</v>
      </c>
      <c r="Q853" s="55">
        <v>4.45</v>
      </c>
      <c r="R853" s="55">
        <v>4.45</v>
      </c>
      <c r="S853" s="55">
        <v>4.45</v>
      </c>
      <c r="T853" s="55">
        <v>4.45</v>
      </c>
      <c r="U853" s="55">
        <v>4.45</v>
      </c>
      <c r="V853" s="55">
        <v>4.45</v>
      </c>
      <c r="W853" s="55">
        <v>4.45</v>
      </c>
      <c r="X853" s="55">
        <v>4.45</v>
      </c>
      <c r="Y853" s="55">
        <v>4.45</v>
      </c>
      <c r="Z853" s="147">
        <v>0.94</v>
      </c>
      <c r="AA853" s="147">
        <v>0.94</v>
      </c>
      <c r="AB853" s="147">
        <v>0.94</v>
      </c>
      <c r="AC853" s="147">
        <v>0.94</v>
      </c>
      <c r="AD853" s="365">
        <v>0.49</v>
      </c>
      <c r="AE853" s="147">
        <v>0.49</v>
      </c>
      <c r="AF853" s="147">
        <v>0.49</v>
      </c>
      <c r="AG853" s="147">
        <v>0.49</v>
      </c>
      <c r="AH853" s="147">
        <v>0.49</v>
      </c>
      <c r="AI853" s="147">
        <v>0.49</v>
      </c>
      <c r="AJ853" s="147">
        <v>0.49</v>
      </c>
      <c r="AK853" s="147">
        <v>0.49</v>
      </c>
      <c r="AL853" s="420"/>
      <c r="AM853" s="431"/>
      <c r="AN853" s="385"/>
      <c r="AO853" s="237"/>
      <c r="AP853" s="96">
        <v>0</v>
      </c>
      <c r="AQ853" s="431">
        <f t="shared" si="569"/>
        <v>0</v>
      </c>
      <c r="AR853" s="420">
        <v>0</v>
      </c>
      <c r="AS853" s="431">
        <f t="shared" si="570"/>
        <v>0</v>
      </c>
      <c r="AT853" s="385">
        <v>0</v>
      </c>
      <c r="AU853" s="431">
        <f t="shared" si="571"/>
        <v>0</v>
      </c>
      <c r="AV853" s="386">
        <v>0</v>
      </c>
      <c r="AW853" s="431">
        <f t="shared" si="572"/>
        <v>0</v>
      </c>
      <c r="AX853" s="386">
        <v>0</v>
      </c>
      <c r="AY853" s="431">
        <f t="shared" si="573"/>
        <v>0</v>
      </c>
      <c r="AZ853" s="386">
        <v>0</v>
      </c>
      <c r="BA853" s="431">
        <f t="shared" si="574"/>
        <v>0</v>
      </c>
      <c r="BB853" s="385">
        <v>0</v>
      </c>
      <c r="BC853" s="431">
        <f t="shared" si="575"/>
        <v>0</v>
      </c>
      <c r="BD853" s="386">
        <v>0</v>
      </c>
      <c r="BE853" s="431">
        <f t="shared" si="576"/>
        <v>0</v>
      </c>
      <c r="BF853" s="386">
        <v>0</v>
      </c>
      <c r="BG853" s="431">
        <f t="shared" si="577"/>
        <v>0</v>
      </c>
      <c r="BH853" s="385">
        <v>0</v>
      </c>
      <c r="BI853" s="445">
        <f t="shared" si="578"/>
        <v>0</v>
      </c>
      <c r="BJ853" s="77" t="s">
        <v>353</v>
      </c>
      <c r="BK853" s="306"/>
      <c r="BL853" s="599"/>
      <c r="BM853" s="306"/>
    </row>
    <row r="854" spans="1:71">
      <c r="A854" s="498" t="s">
        <v>1623</v>
      </c>
      <c r="B854" s="130" t="s">
        <v>1422</v>
      </c>
      <c r="C854" s="544" t="s">
        <v>87</v>
      </c>
      <c r="D854" s="549" t="s">
        <v>225</v>
      </c>
      <c r="E854" s="550" t="s">
        <v>194</v>
      </c>
      <c r="F854" s="970"/>
      <c r="G854" s="214">
        <v>2021</v>
      </c>
      <c r="H854" s="176" t="s">
        <v>1911</v>
      </c>
      <c r="I854" s="176" t="s">
        <v>174</v>
      </c>
      <c r="J854" s="330" t="s">
        <v>196</v>
      </c>
      <c r="K854" s="176" t="s">
        <v>221</v>
      </c>
      <c r="L854" s="176" t="s">
        <v>1221</v>
      </c>
      <c r="M854" s="327" t="s">
        <v>870</v>
      </c>
      <c r="N854" s="55">
        <v>4.45</v>
      </c>
      <c r="O854" s="55">
        <v>4.45</v>
      </c>
      <c r="P854" s="55">
        <v>4.45</v>
      </c>
      <c r="Q854" s="55">
        <v>4.45</v>
      </c>
      <c r="R854" s="55">
        <v>4.45</v>
      </c>
      <c r="S854" s="55">
        <v>4.45</v>
      </c>
      <c r="T854" s="55">
        <v>4.45</v>
      </c>
      <c r="U854" s="55">
        <v>4.45</v>
      </c>
      <c r="V854" s="55">
        <v>4.45</v>
      </c>
      <c r="W854" s="55">
        <v>4.45</v>
      </c>
      <c r="X854" s="55">
        <v>4.45</v>
      </c>
      <c r="Y854" s="55">
        <v>4.45</v>
      </c>
      <c r="Z854" s="147">
        <v>0.94</v>
      </c>
      <c r="AA854" s="147">
        <f t="shared" ref="AA854:AA856" si="616">Z854</f>
        <v>0.94</v>
      </c>
      <c r="AB854" s="147">
        <f t="shared" ref="AB854:AB856" si="617">AA854</f>
        <v>0.94</v>
      </c>
      <c r="AC854" s="147">
        <f t="shared" ref="AC854:AC856" si="618">AB854</f>
        <v>0.94</v>
      </c>
      <c r="AD854" s="365">
        <v>0.49</v>
      </c>
      <c r="AE854" s="147">
        <f t="shared" ref="AE854:AH856" si="619">AD854</f>
        <v>0.49</v>
      </c>
      <c r="AF854" s="147">
        <f t="shared" si="619"/>
        <v>0.49</v>
      </c>
      <c r="AG854" s="147">
        <f t="shared" si="619"/>
        <v>0.49</v>
      </c>
      <c r="AH854" s="147">
        <f t="shared" si="619"/>
        <v>0.49</v>
      </c>
      <c r="AI854" s="147">
        <f t="shared" ref="AI854:AI856" si="620">AH854</f>
        <v>0.49</v>
      </c>
      <c r="AJ854" s="147">
        <f t="shared" ref="AJ854:AJ856" si="621">AI854</f>
        <v>0.49</v>
      </c>
      <c r="AK854" s="147">
        <f t="shared" ref="AK854:AK856" si="622">AJ854</f>
        <v>0.49</v>
      </c>
      <c r="AL854" s="420"/>
      <c r="AM854" s="431"/>
      <c r="AN854" s="385"/>
      <c r="AO854" s="237"/>
      <c r="AP854" s="96">
        <v>0</v>
      </c>
      <c r="AQ854" s="431">
        <f t="shared" si="569"/>
        <v>0</v>
      </c>
      <c r="AR854" s="420">
        <v>0</v>
      </c>
      <c r="AS854" s="431">
        <f t="shared" si="570"/>
        <v>0</v>
      </c>
      <c r="AT854" s="385">
        <v>0</v>
      </c>
      <c r="AU854" s="431">
        <f t="shared" si="571"/>
        <v>0</v>
      </c>
      <c r="AV854" s="386">
        <v>0</v>
      </c>
      <c r="AW854" s="431">
        <f t="shared" si="572"/>
        <v>0</v>
      </c>
      <c r="AX854" s="386">
        <v>0</v>
      </c>
      <c r="AY854" s="431">
        <f t="shared" si="573"/>
        <v>0</v>
      </c>
      <c r="AZ854" s="386">
        <v>0</v>
      </c>
      <c r="BA854" s="431">
        <f t="shared" si="574"/>
        <v>0</v>
      </c>
      <c r="BB854" s="385">
        <v>0</v>
      </c>
      <c r="BC854" s="431">
        <f t="shared" si="575"/>
        <v>0</v>
      </c>
      <c r="BD854" s="386">
        <v>0</v>
      </c>
      <c r="BE854" s="431">
        <f t="shared" si="576"/>
        <v>0</v>
      </c>
      <c r="BF854" s="386">
        <v>0</v>
      </c>
      <c r="BG854" s="431">
        <f t="shared" si="577"/>
        <v>0</v>
      </c>
      <c r="BH854" s="385">
        <v>0</v>
      </c>
      <c r="BI854" s="445">
        <f t="shared" si="578"/>
        <v>0</v>
      </c>
      <c r="BJ854" s="77" t="s">
        <v>353</v>
      </c>
      <c r="BK854" s="306"/>
      <c r="BL854" s="599"/>
      <c r="BM854" s="306"/>
    </row>
    <row r="855" spans="1:71">
      <c r="A855" s="498" t="s">
        <v>1623</v>
      </c>
      <c r="B855" s="130" t="s">
        <v>1422</v>
      </c>
      <c r="C855" s="544" t="s">
        <v>87</v>
      </c>
      <c r="D855" s="549" t="s">
        <v>225</v>
      </c>
      <c r="E855" s="550" t="s">
        <v>194</v>
      </c>
      <c r="F855" s="970"/>
      <c r="G855" s="214">
        <v>2021</v>
      </c>
      <c r="H855" s="176" t="s">
        <v>1911</v>
      </c>
      <c r="I855" s="176" t="s">
        <v>174</v>
      </c>
      <c r="J855" s="330" t="s">
        <v>196</v>
      </c>
      <c r="K855" s="176" t="s">
        <v>221</v>
      </c>
      <c r="L855" s="176" t="s">
        <v>1221</v>
      </c>
      <c r="M855" s="327" t="s">
        <v>1478</v>
      </c>
      <c r="N855" s="55">
        <v>4.45</v>
      </c>
      <c r="O855" s="55">
        <v>4.45</v>
      </c>
      <c r="P855" s="55">
        <v>4.45</v>
      </c>
      <c r="Q855" s="55">
        <v>4.45</v>
      </c>
      <c r="R855" s="55">
        <v>4.45</v>
      </c>
      <c r="S855" s="55">
        <v>4.45</v>
      </c>
      <c r="T855" s="55">
        <v>4.45</v>
      </c>
      <c r="U855" s="55">
        <v>4.45</v>
      </c>
      <c r="V855" s="55">
        <v>4.45</v>
      </c>
      <c r="W855" s="55">
        <v>4.45</v>
      </c>
      <c r="X855" s="55">
        <v>4.45</v>
      </c>
      <c r="Y855" s="55">
        <v>4.45</v>
      </c>
      <c r="Z855" s="147">
        <v>0.94</v>
      </c>
      <c r="AA855" s="147">
        <f t="shared" si="616"/>
        <v>0.94</v>
      </c>
      <c r="AB855" s="147">
        <f t="shared" si="617"/>
        <v>0.94</v>
      </c>
      <c r="AC855" s="147">
        <f t="shared" si="618"/>
        <v>0.94</v>
      </c>
      <c r="AD855" s="365">
        <v>0.49</v>
      </c>
      <c r="AE855" s="147">
        <f t="shared" si="619"/>
        <v>0.49</v>
      </c>
      <c r="AF855" s="147">
        <f t="shared" si="619"/>
        <v>0.49</v>
      </c>
      <c r="AG855" s="147">
        <f t="shared" si="619"/>
        <v>0.49</v>
      </c>
      <c r="AH855" s="147">
        <f t="shared" si="619"/>
        <v>0.49</v>
      </c>
      <c r="AI855" s="147">
        <f t="shared" si="620"/>
        <v>0.49</v>
      </c>
      <c r="AJ855" s="147">
        <f t="shared" si="621"/>
        <v>0.49</v>
      </c>
      <c r="AK855" s="147">
        <f t="shared" si="622"/>
        <v>0.49</v>
      </c>
      <c r="AL855" s="420"/>
      <c r="AM855" s="431"/>
      <c r="AN855" s="385"/>
      <c r="AO855" s="237"/>
      <c r="AP855" s="96">
        <v>0</v>
      </c>
      <c r="AQ855" s="431">
        <f t="shared" si="569"/>
        <v>0</v>
      </c>
      <c r="AR855" s="420">
        <v>0</v>
      </c>
      <c r="AS855" s="431">
        <f t="shared" si="570"/>
        <v>0</v>
      </c>
      <c r="AT855" s="385">
        <v>0</v>
      </c>
      <c r="AU855" s="431">
        <f t="shared" si="571"/>
        <v>0</v>
      </c>
      <c r="AV855" s="386">
        <v>0</v>
      </c>
      <c r="AW855" s="431">
        <f t="shared" si="572"/>
        <v>0</v>
      </c>
      <c r="AX855" s="386">
        <v>0</v>
      </c>
      <c r="AY855" s="431">
        <f t="shared" si="573"/>
        <v>0</v>
      </c>
      <c r="AZ855" s="386">
        <v>0</v>
      </c>
      <c r="BA855" s="431">
        <f t="shared" si="574"/>
        <v>0</v>
      </c>
      <c r="BB855" s="385">
        <v>0</v>
      </c>
      <c r="BC855" s="431">
        <f t="shared" si="575"/>
        <v>0</v>
      </c>
      <c r="BD855" s="386">
        <v>0</v>
      </c>
      <c r="BE855" s="431">
        <f t="shared" si="576"/>
        <v>0</v>
      </c>
      <c r="BF855" s="386">
        <v>0</v>
      </c>
      <c r="BG855" s="431">
        <f t="shared" si="577"/>
        <v>0</v>
      </c>
      <c r="BH855" s="385">
        <v>0</v>
      </c>
      <c r="BI855" s="445">
        <f t="shared" si="578"/>
        <v>0</v>
      </c>
      <c r="BJ855" s="77" t="s">
        <v>353</v>
      </c>
      <c r="BK855" s="306"/>
      <c r="BL855" s="599"/>
      <c r="BM855" s="306"/>
    </row>
    <row r="856" spans="1:71">
      <c r="A856" s="498" t="s">
        <v>1623</v>
      </c>
      <c r="B856" s="130" t="s">
        <v>1422</v>
      </c>
      <c r="C856" s="544" t="s">
        <v>87</v>
      </c>
      <c r="D856" s="549" t="s">
        <v>225</v>
      </c>
      <c r="E856" s="550" t="s">
        <v>194</v>
      </c>
      <c r="F856" s="970"/>
      <c r="G856" s="214">
        <v>2021</v>
      </c>
      <c r="H856" s="176" t="s">
        <v>1911</v>
      </c>
      <c r="I856" s="176" t="s">
        <v>174</v>
      </c>
      <c r="J856" s="330" t="s">
        <v>196</v>
      </c>
      <c r="K856" s="176" t="s">
        <v>221</v>
      </c>
      <c r="L856" s="176" t="s">
        <v>1221</v>
      </c>
      <c r="M856" s="327" t="s">
        <v>1479</v>
      </c>
      <c r="N856" s="55">
        <v>4.45</v>
      </c>
      <c r="O856" s="55">
        <v>4.45</v>
      </c>
      <c r="P856" s="55">
        <v>4.45</v>
      </c>
      <c r="Q856" s="55">
        <v>4.45</v>
      </c>
      <c r="R856" s="55">
        <v>4.45</v>
      </c>
      <c r="S856" s="55">
        <v>4.45</v>
      </c>
      <c r="T856" s="55">
        <v>4.45</v>
      </c>
      <c r="U856" s="55">
        <v>4.45</v>
      </c>
      <c r="V856" s="55">
        <v>4.45</v>
      </c>
      <c r="W856" s="55">
        <v>4.45</v>
      </c>
      <c r="X856" s="55">
        <v>4.45</v>
      </c>
      <c r="Y856" s="55">
        <v>4.45</v>
      </c>
      <c r="Z856" s="147">
        <v>0.94</v>
      </c>
      <c r="AA856" s="147">
        <f t="shared" si="616"/>
        <v>0.94</v>
      </c>
      <c r="AB856" s="147">
        <f t="shared" si="617"/>
        <v>0.94</v>
      </c>
      <c r="AC856" s="147">
        <f t="shared" si="618"/>
        <v>0.94</v>
      </c>
      <c r="AD856" s="365">
        <v>0.49</v>
      </c>
      <c r="AE856" s="147">
        <f t="shared" si="619"/>
        <v>0.49</v>
      </c>
      <c r="AF856" s="147">
        <f t="shared" si="619"/>
        <v>0.49</v>
      </c>
      <c r="AG856" s="147">
        <f t="shared" si="619"/>
        <v>0.49</v>
      </c>
      <c r="AH856" s="147">
        <f t="shared" si="619"/>
        <v>0.49</v>
      </c>
      <c r="AI856" s="147">
        <f t="shared" si="620"/>
        <v>0.49</v>
      </c>
      <c r="AJ856" s="147">
        <f t="shared" si="621"/>
        <v>0.49</v>
      </c>
      <c r="AK856" s="147">
        <f t="shared" si="622"/>
        <v>0.49</v>
      </c>
      <c r="AL856" s="420"/>
      <c r="AM856" s="431"/>
      <c r="AN856" s="385"/>
      <c r="AO856" s="237"/>
      <c r="AP856" s="96">
        <v>0</v>
      </c>
      <c r="AQ856" s="431">
        <f t="shared" si="569"/>
        <v>0</v>
      </c>
      <c r="AR856" s="420">
        <v>0</v>
      </c>
      <c r="AS856" s="431">
        <f t="shared" si="570"/>
        <v>0</v>
      </c>
      <c r="AT856" s="385">
        <v>0</v>
      </c>
      <c r="AU856" s="431">
        <f t="shared" si="571"/>
        <v>0</v>
      </c>
      <c r="AV856" s="386">
        <v>0</v>
      </c>
      <c r="AW856" s="431">
        <f t="shared" si="572"/>
        <v>0</v>
      </c>
      <c r="AX856" s="386">
        <v>0</v>
      </c>
      <c r="AY856" s="431">
        <f t="shared" si="573"/>
        <v>0</v>
      </c>
      <c r="AZ856" s="386">
        <v>0</v>
      </c>
      <c r="BA856" s="431">
        <f t="shared" si="574"/>
        <v>0</v>
      </c>
      <c r="BB856" s="385">
        <v>0</v>
      </c>
      <c r="BC856" s="431">
        <f t="shared" si="575"/>
        <v>0</v>
      </c>
      <c r="BD856" s="386">
        <v>0</v>
      </c>
      <c r="BE856" s="431">
        <f t="shared" si="576"/>
        <v>0</v>
      </c>
      <c r="BF856" s="386">
        <v>0</v>
      </c>
      <c r="BG856" s="431">
        <f t="shared" si="577"/>
        <v>0</v>
      </c>
      <c r="BH856" s="385">
        <v>0</v>
      </c>
      <c r="BI856" s="445">
        <f t="shared" si="578"/>
        <v>0</v>
      </c>
      <c r="BJ856" s="77" t="s">
        <v>353</v>
      </c>
      <c r="BK856" s="306"/>
      <c r="BL856" s="599"/>
      <c r="BM856" s="306"/>
    </row>
    <row r="857" spans="1:71" s="954" customFormat="1">
      <c r="A857" s="940" t="s">
        <v>1623</v>
      </c>
      <c r="B857" s="941" t="s">
        <v>1422</v>
      </c>
      <c r="C857" s="942" t="s">
        <v>87</v>
      </c>
      <c r="D857" s="943" t="s">
        <v>225</v>
      </c>
      <c r="E857" s="944" t="s">
        <v>194</v>
      </c>
      <c r="F857" s="970"/>
      <c r="G857" s="945">
        <v>2021</v>
      </c>
      <c r="H857" s="946" t="s">
        <v>1911</v>
      </c>
      <c r="I857" s="946" t="s">
        <v>174</v>
      </c>
      <c r="J857" s="947" t="s">
        <v>196</v>
      </c>
      <c r="K857" s="946" t="s">
        <v>221</v>
      </c>
      <c r="L857" s="946" t="s">
        <v>1221</v>
      </c>
      <c r="M857" s="948" t="s">
        <v>870</v>
      </c>
      <c r="N857" s="789">
        <v>5.5</v>
      </c>
      <c r="O857" s="789">
        <f t="shared" ref="O857" si="623">N857</f>
        <v>5.5</v>
      </c>
      <c r="P857" s="789">
        <f t="shared" ref="P857" si="624">O857</f>
        <v>5.5</v>
      </c>
      <c r="Q857" s="789">
        <f t="shared" ref="Q857:R857" si="625">P857</f>
        <v>5.5</v>
      </c>
      <c r="R857" s="789">
        <f t="shared" si="625"/>
        <v>5.5</v>
      </c>
      <c r="S857" s="789">
        <f t="shared" ref="S857" si="626">R857</f>
        <v>5.5</v>
      </c>
      <c r="T857" s="789">
        <f t="shared" ref="T857" si="627">S857</f>
        <v>5.5</v>
      </c>
      <c r="U857" s="789">
        <f t="shared" ref="U857" si="628">T857</f>
        <v>5.5</v>
      </c>
      <c r="V857" s="789">
        <f t="shared" ref="V857" si="629">U857</f>
        <v>5.5</v>
      </c>
      <c r="W857" s="789">
        <f t="shared" ref="W857" si="630">V857</f>
        <v>5.5</v>
      </c>
      <c r="X857" s="789">
        <f t="shared" ref="X857" si="631">W857</f>
        <v>5.5</v>
      </c>
      <c r="Y857" s="789">
        <f t="shared" ref="Y857" si="632">X857</f>
        <v>5.5</v>
      </c>
      <c r="Z857" s="676">
        <v>0.94</v>
      </c>
      <c r="AA857" s="676">
        <f t="shared" ref="AA857" si="633">Z857</f>
        <v>0.94</v>
      </c>
      <c r="AB857" s="676">
        <f t="shared" ref="AB857" si="634">AA857</f>
        <v>0.94</v>
      </c>
      <c r="AC857" s="676">
        <f t="shared" ref="AC857" si="635">AB857</f>
        <v>0.94</v>
      </c>
      <c r="AD857" s="676">
        <v>0.49</v>
      </c>
      <c r="AE857" s="676">
        <f t="shared" ref="AE857:AH857" si="636">AD857</f>
        <v>0.49</v>
      </c>
      <c r="AF857" s="676">
        <f t="shared" si="636"/>
        <v>0.49</v>
      </c>
      <c r="AG857" s="676">
        <f t="shared" si="636"/>
        <v>0.49</v>
      </c>
      <c r="AH857" s="676">
        <f t="shared" si="636"/>
        <v>0.49</v>
      </c>
      <c r="AI857" s="676">
        <f t="shared" ref="AI857" si="637">AH857</f>
        <v>0.49</v>
      </c>
      <c r="AJ857" s="676">
        <f t="shared" ref="AJ857" si="638">AI857</f>
        <v>0.49</v>
      </c>
      <c r="AK857" s="676">
        <f t="shared" ref="AK857" si="639">AJ857</f>
        <v>0.49</v>
      </c>
      <c r="AL857" s="627">
        <v>0</v>
      </c>
      <c r="AM857" s="949">
        <f t="shared" ref="AM857" si="640">Z857*AL857</f>
        <v>0</v>
      </c>
      <c r="AN857" s="628">
        <v>0</v>
      </c>
      <c r="AO857" s="950">
        <f t="shared" ref="AO857" si="641">AN857*AA857</f>
        <v>0</v>
      </c>
      <c r="AP857" s="629">
        <v>0</v>
      </c>
      <c r="AQ857" s="949">
        <f t="shared" ref="AQ857" si="642">AP857*AB857</f>
        <v>0</v>
      </c>
      <c r="AR857" s="627">
        <v>0</v>
      </c>
      <c r="AS857" s="949">
        <f t="shared" ref="AS857" si="643">AR857*AC857</f>
        <v>0</v>
      </c>
      <c r="AT857" s="628">
        <v>0</v>
      </c>
      <c r="AU857" s="949">
        <f t="shared" ref="AU857" si="644">AT857*AD857</f>
        <v>0</v>
      </c>
      <c r="AV857" s="951">
        <v>0</v>
      </c>
      <c r="AW857" s="949">
        <f t="shared" ref="AW857" si="645">AV857*AE857</f>
        <v>0</v>
      </c>
      <c r="AX857" s="951">
        <v>0</v>
      </c>
      <c r="AY857" s="949">
        <f t="shared" ref="AY857" si="646">AX857*AF857</f>
        <v>0</v>
      </c>
      <c r="AZ857" s="951">
        <v>0</v>
      </c>
      <c r="BA857" s="949">
        <f t="shared" ref="BA857" si="647">AZ857*AG857</f>
        <v>0</v>
      </c>
      <c r="BB857" s="628">
        <v>0</v>
      </c>
      <c r="BC857" s="949">
        <f t="shared" ref="BC857" si="648">BB857*AH857</f>
        <v>0</v>
      </c>
      <c r="BD857" s="951">
        <v>0</v>
      </c>
      <c r="BE857" s="949">
        <f t="shared" ref="BE857" si="649">BD857*AI857</f>
        <v>0</v>
      </c>
      <c r="BF857" s="951">
        <v>0</v>
      </c>
      <c r="BG857" s="949">
        <f t="shared" ref="BG857" si="650">BF857*AJ857</f>
        <v>0</v>
      </c>
      <c r="BH857" s="628">
        <v>0</v>
      </c>
      <c r="BI857" s="952">
        <f t="shared" ref="BI857" si="651">BH857*AK857</f>
        <v>0</v>
      </c>
      <c r="BJ857" s="953" t="s">
        <v>1973</v>
      </c>
      <c r="BK857" s="715"/>
      <c r="BL857" s="715"/>
      <c r="BM857" s="715" t="str">
        <f t="shared" ref="BM857" si="652">BJ857</f>
        <v>M52961-KD1</v>
      </c>
      <c r="BR857" s="1"/>
      <c r="BS857" s="1"/>
    </row>
    <row r="858" spans="1:71" ht="14.25" customHeight="1">
      <c r="A858" s="493" t="s">
        <v>1623</v>
      </c>
      <c r="B858" s="130" t="s">
        <v>1422</v>
      </c>
      <c r="C858" s="544" t="s">
        <v>87</v>
      </c>
      <c r="D858" s="549" t="s">
        <v>1972</v>
      </c>
      <c r="E858" s="550" t="s">
        <v>194</v>
      </c>
      <c r="F858" s="970"/>
      <c r="G858" s="214">
        <v>2021</v>
      </c>
      <c r="H858" s="176" t="s">
        <v>1911</v>
      </c>
      <c r="I858" s="176" t="s">
        <v>174</v>
      </c>
      <c r="J858" s="330" t="s">
        <v>196</v>
      </c>
      <c r="K858" s="176" t="s">
        <v>218</v>
      </c>
      <c r="L858" s="176" t="s">
        <v>167</v>
      </c>
      <c r="M858" s="327" t="s">
        <v>1474</v>
      </c>
      <c r="N858" s="55">
        <v>3.63</v>
      </c>
      <c r="O858" s="55">
        <f t="shared" si="579"/>
        <v>3.63</v>
      </c>
      <c r="P858" s="55">
        <f t="shared" si="579"/>
        <v>3.63</v>
      </c>
      <c r="Q858" s="55">
        <f t="shared" si="579"/>
        <v>3.63</v>
      </c>
      <c r="R858" s="244">
        <f>3.63+0.45</f>
        <v>4.08</v>
      </c>
      <c r="S858" s="55">
        <f t="shared" si="580"/>
        <v>4.08</v>
      </c>
      <c r="T858" s="55">
        <f t="shared" si="580"/>
        <v>4.08</v>
      </c>
      <c r="U858" s="55">
        <f t="shared" si="580"/>
        <v>4.08</v>
      </c>
      <c r="V858" s="55">
        <f t="shared" si="585"/>
        <v>4.08</v>
      </c>
      <c r="W858" s="55">
        <f t="shared" si="585"/>
        <v>4.08</v>
      </c>
      <c r="X858" s="55">
        <f t="shared" si="585"/>
        <v>4.08</v>
      </c>
      <c r="Y858" s="55">
        <f t="shared" si="585"/>
        <v>4.08</v>
      </c>
      <c r="Z858" s="147">
        <v>0.57999999999999996</v>
      </c>
      <c r="AA858" s="147">
        <f t="shared" si="581"/>
        <v>0.57999999999999996</v>
      </c>
      <c r="AB858" s="147">
        <f t="shared" si="581"/>
        <v>0.57999999999999996</v>
      </c>
      <c r="AC858" s="147">
        <f t="shared" si="581"/>
        <v>0.57999999999999996</v>
      </c>
      <c r="AD858" s="147">
        <f t="shared" si="581"/>
        <v>0.57999999999999996</v>
      </c>
      <c r="AE858" s="147">
        <f t="shared" si="582"/>
        <v>0.57999999999999996</v>
      </c>
      <c r="AF858" s="147">
        <f t="shared" si="582"/>
        <v>0.57999999999999996</v>
      </c>
      <c r="AG858" s="147">
        <f t="shared" si="582"/>
        <v>0.57999999999999996</v>
      </c>
      <c r="AH858" s="147">
        <f t="shared" si="582"/>
        <v>0.57999999999999996</v>
      </c>
      <c r="AI858" s="147">
        <f t="shared" si="583"/>
        <v>0.57999999999999996</v>
      </c>
      <c r="AJ858" s="147">
        <f t="shared" si="583"/>
        <v>0.57999999999999996</v>
      </c>
      <c r="AK858" s="147">
        <f t="shared" si="583"/>
        <v>0.57999999999999996</v>
      </c>
      <c r="AL858" s="420">
        <v>10128</v>
      </c>
      <c r="AM858" s="431">
        <f t="shared" si="540"/>
        <v>5874.24</v>
      </c>
      <c r="AN858" s="385">
        <v>7212</v>
      </c>
      <c r="AO858" s="237">
        <f t="shared" ref="AO858:AO923" si="653">AN858*AA858</f>
        <v>4182.96</v>
      </c>
      <c r="AP858" s="96">
        <v>2460</v>
      </c>
      <c r="AQ858" s="431">
        <f t="shared" si="569"/>
        <v>1426.8</v>
      </c>
      <c r="AR858" s="420">
        <v>3072</v>
      </c>
      <c r="AS858" s="431">
        <f t="shared" si="570"/>
        <v>1781.7599999999998</v>
      </c>
      <c r="AT858" s="385">
        <v>3396</v>
      </c>
      <c r="AU858" s="431">
        <f t="shared" si="571"/>
        <v>1969.6799999999998</v>
      </c>
      <c r="AV858" s="386">
        <v>0</v>
      </c>
      <c r="AW858" s="431">
        <f t="shared" si="572"/>
        <v>0</v>
      </c>
      <c r="AX858" s="386">
        <v>0</v>
      </c>
      <c r="AY858" s="431">
        <f t="shared" si="573"/>
        <v>0</v>
      </c>
      <c r="AZ858" s="386">
        <v>0</v>
      </c>
      <c r="BA858" s="431">
        <f t="shared" si="574"/>
        <v>0</v>
      </c>
      <c r="BB858" s="385">
        <v>0</v>
      </c>
      <c r="BC858" s="431">
        <f t="shared" si="575"/>
        <v>0</v>
      </c>
      <c r="BD858" s="386">
        <v>0</v>
      </c>
      <c r="BE858" s="431">
        <f t="shared" si="576"/>
        <v>0</v>
      </c>
      <c r="BF858" s="386">
        <v>0</v>
      </c>
      <c r="BG858" s="431">
        <f t="shared" si="577"/>
        <v>0</v>
      </c>
      <c r="BH858" s="385">
        <v>0</v>
      </c>
      <c r="BI858" s="445">
        <f t="shared" si="578"/>
        <v>0</v>
      </c>
      <c r="BJ858" s="77" t="s">
        <v>341</v>
      </c>
      <c r="BK858" s="306"/>
      <c r="BL858" s="599"/>
      <c r="BM858" s="306" t="str">
        <f t="shared" si="584"/>
        <v>M27527-xx1</v>
      </c>
    </row>
    <row r="859" spans="1:71" ht="14.25" customHeight="1">
      <c r="A859" s="498" t="s">
        <v>1623</v>
      </c>
      <c r="B859" s="130" t="s">
        <v>1422</v>
      </c>
      <c r="C859" s="544" t="s">
        <v>87</v>
      </c>
      <c r="D859" s="549" t="s">
        <v>1972</v>
      </c>
      <c r="E859" s="550" t="s">
        <v>194</v>
      </c>
      <c r="F859" s="970"/>
      <c r="G859" s="214">
        <v>2021</v>
      </c>
      <c r="H859" s="176" t="s">
        <v>1911</v>
      </c>
      <c r="I859" s="176" t="s">
        <v>174</v>
      </c>
      <c r="J859" s="330" t="s">
        <v>196</v>
      </c>
      <c r="K859" s="176" t="s">
        <v>218</v>
      </c>
      <c r="L859" s="176" t="s">
        <v>167</v>
      </c>
      <c r="M859" s="327" t="s">
        <v>1474</v>
      </c>
      <c r="N859" s="55">
        <v>4.68</v>
      </c>
      <c r="O859" s="55">
        <f t="shared" si="579"/>
        <v>4.68</v>
      </c>
      <c r="P859" s="55">
        <f t="shared" si="579"/>
        <v>4.68</v>
      </c>
      <c r="Q859" s="55">
        <f t="shared" si="579"/>
        <v>4.68</v>
      </c>
      <c r="R859" s="244">
        <f>4.68+0.45</f>
        <v>5.13</v>
      </c>
      <c r="S859" s="55">
        <f t="shared" si="580"/>
        <v>5.13</v>
      </c>
      <c r="T859" s="55">
        <f t="shared" si="580"/>
        <v>5.13</v>
      </c>
      <c r="U859" s="55">
        <f t="shared" si="580"/>
        <v>5.13</v>
      </c>
      <c r="V859" s="55">
        <f t="shared" si="585"/>
        <v>5.13</v>
      </c>
      <c r="W859" s="55">
        <f t="shared" si="585"/>
        <v>5.13</v>
      </c>
      <c r="X859" s="55">
        <f t="shared" si="585"/>
        <v>5.13</v>
      </c>
      <c r="Y859" s="55">
        <f t="shared" si="585"/>
        <v>5.13</v>
      </c>
      <c r="Z859" s="147">
        <v>0.57999999999999996</v>
      </c>
      <c r="AA859" s="147">
        <f t="shared" si="581"/>
        <v>0.57999999999999996</v>
      </c>
      <c r="AB859" s="147">
        <f t="shared" si="581"/>
        <v>0.57999999999999996</v>
      </c>
      <c r="AC859" s="147">
        <f t="shared" si="581"/>
        <v>0.57999999999999996</v>
      </c>
      <c r="AD859" s="147">
        <f t="shared" si="581"/>
        <v>0.57999999999999996</v>
      </c>
      <c r="AE859" s="147">
        <f t="shared" si="582"/>
        <v>0.57999999999999996</v>
      </c>
      <c r="AF859" s="147">
        <f t="shared" si="582"/>
        <v>0.57999999999999996</v>
      </c>
      <c r="AG859" s="147">
        <f t="shared" si="582"/>
        <v>0.57999999999999996</v>
      </c>
      <c r="AH859" s="147">
        <f t="shared" si="582"/>
        <v>0.57999999999999996</v>
      </c>
      <c r="AI859" s="147">
        <f t="shared" si="583"/>
        <v>0.57999999999999996</v>
      </c>
      <c r="AJ859" s="147">
        <f t="shared" si="583"/>
        <v>0.57999999999999996</v>
      </c>
      <c r="AK859" s="147">
        <f t="shared" si="583"/>
        <v>0.57999999999999996</v>
      </c>
      <c r="AL859" s="420">
        <v>0</v>
      </c>
      <c r="AM859" s="431">
        <f t="shared" si="540"/>
        <v>0</v>
      </c>
      <c r="AN859" s="385">
        <v>0</v>
      </c>
      <c r="AO859" s="237">
        <f t="shared" si="653"/>
        <v>0</v>
      </c>
      <c r="AP859" s="96">
        <v>12</v>
      </c>
      <c r="AQ859" s="431">
        <f t="shared" si="569"/>
        <v>6.9599999999999991</v>
      </c>
      <c r="AR859" s="420">
        <v>0</v>
      </c>
      <c r="AS859" s="431">
        <f t="shared" si="570"/>
        <v>0</v>
      </c>
      <c r="AT859" s="385">
        <v>0</v>
      </c>
      <c r="AU859" s="431">
        <f t="shared" si="571"/>
        <v>0</v>
      </c>
      <c r="AV859" s="386">
        <v>0</v>
      </c>
      <c r="AW859" s="431">
        <f t="shared" si="572"/>
        <v>0</v>
      </c>
      <c r="AX859" s="386">
        <v>0</v>
      </c>
      <c r="AY859" s="431">
        <f t="shared" si="573"/>
        <v>0</v>
      </c>
      <c r="AZ859" s="386">
        <v>0</v>
      </c>
      <c r="BA859" s="431">
        <f t="shared" si="574"/>
        <v>0</v>
      </c>
      <c r="BB859" s="385">
        <v>0</v>
      </c>
      <c r="BC859" s="431">
        <f t="shared" si="575"/>
        <v>0</v>
      </c>
      <c r="BD859" s="386">
        <v>0</v>
      </c>
      <c r="BE859" s="431">
        <f t="shared" si="576"/>
        <v>0</v>
      </c>
      <c r="BF859" s="386">
        <v>0</v>
      </c>
      <c r="BG859" s="431">
        <f t="shared" si="577"/>
        <v>0</v>
      </c>
      <c r="BH859" s="385">
        <v>0</v>
      </c>
      <c r="BI859" s="445">
        <f t="shared" si="578"/>
        <v>0</v>
      </c>
      <c r="BJ859" s="77" t="s">
        <v>720</v>
      </c>
      <c r="BK859" s="306"/>
      <c r="BL859" s="599"/>
      <c r="BM859" s="306" t="str">
        <f t="shared" si="584"/>
        <v>M27527-KD1</v>
      </c>
    </row>
    <row r="860" spans="1:71" ht="14.25" customHeight="1">
      <c r="A860" s="493" t="s">
        <v>1623</v>
      </c>
      <c r="B860" s="130" t="s">
        <v>1422</v>
      </c>
      <c r="C860" s="544" t="s">
        <v>87</v>
      </c>
      <c r="D860" s="549" t="s">
        <v>225</v>
      </c>
      <c r="E860" s="550" t="s">
        <v>194</v>
      </c>
      <c r="F860" s="970"/>
      <c r="G860" s="214">
        <v>2021</v>
      </c>
      <c r="H860" s="176" t="s">
        <v>1911</v>
      </c>
      <c r="I860" s="176" t="s">
        <v>174</v>
      </c>
      <c r="J860" s="330" t="s">
        <v>196</v>
      </c>
      <c r="K860" s="176" t="s">
        <v>218</v>
      </c>
      <c r="L860" s="176" t="s">
        <v>167</v>
      </c>
      <c r="M860" s="327" t="s">
        <v>1474</v>
      </c>
      <c r="N860" s="55">
        <v>3.56</v>
      </c>
      <c r="O860" s="55">
        <f t="shared" si="579"/>
        <v>3.56</v>
      </c>
      <c r="P860" s="55">
        <f t="shared" si="579"/>
        <v>3.56</v>
      </c>
      <c r="Q860" s="55">
        <f t="shared" si="579"/>
        <v>3.56</v>
      </c>
      <c r="R860" s="244">
        <f>3.56+0.45</f>
        <v>4.01</v>
      </c>
      <c r="S860" s="55">
        <f t="shared" si="580"/>
        <v>4.01</v>
      </c>
      <c r="T860" s="55">
        <f t="shared" si="580"/>
        <v>4.01</v>
      </c>
      <c r="U860" s="55">
        <f t="shared" si="580"/>
        <v>4.01</v>
      </c>
      <c r="V860" s="55">
        <f t="shared" si="585"/>
        <v>4.01</v>
      </c>
      <c r="W860" s="55">
        <f t="shared" si="585"/>
        <v>4.01</v>
      </c>
      <c r="X860" s="55">
        <f t="shared" si="585"/>
        <v>4.01</v>
      </c>
      <c r="Y860" s="55">
        <f t="shared" si="585"/>
        <v>4.01</v>
      </c>
      <c r="Z860" s="147">
        <v>0.12</v>
      </c>
      <c r="AA860" s="147">
        <f t="shared" si="581"/>
        <v>0.12</v>
      </c>
      <c r="AB860" s="147">
        <f t="shared" si="581"/>
        <v>0.12</v>
      </c>
      <c r="AC860" s="147">
        <f t="shared" si="581"/>
        <v>0.12</v>
      </c>
      <c r="AD860" s="147">
        <f t="shared" si="581"/>
        <v>0.12</v>
      </c>
      <c r="AE860" s="147">
        <f t="shared" si="582"/>
        <v>0.12</v>
      </c>
      <c r="AF860" s="147">
        <f t="shared" si="582"/>
        <v>0.12</v>
      </c>
      <c r="AG860" s="147">
        <f t="shared" si="582"/>
        <v>0.12</v>
      </c>
      <c r="AH860" s="147">
        <f t="shared" si="582"/>
        <v>0.12</v>
      </c>
      <c r="AI860" s="147">
        <f t="shared" si="583"/>
        <v>0.12</v>
      </c>
      <c r="AJ860" s="147">
        <f t="shared" si="583"/>
        <v>0.12</v>
      </c>
      <c r="AK860" s="147">
        <f t="shared" si="583"/>
        <v>0.12</v>
      </c>
      <c r="AL860" s="420">
        <v>0</v>
      </c>
      <c r="AM860" s="431">
        <f t="shared" si="540"/>
        <v>0</v>
      </c>
      <c r="AN860" s="385">
        <v>0</v>
      </c>
      <c r="AO860" s="237">
        <f t="shared" si="653"/>
        <v>0</v>
      </c>
      <c r="AP860" s="96">
        <v>0</v>
      </c>
      <c r="AQ860" s="431">
        <f t="shared" si="569"/>
        <v>0</v>
      </c>
      <c r="AR860" s="420">
        <v>0</v>
      </c>
      <c r="AS860" s="431">
        <f t="shared" si="570"/>
        <v>0</v>
      </c>
      <c r="AT860" s="385">
        <v>0</v>
      </c>
      <c r="AU860" s="431">
        <f t="shared" si="571"/>
        <v>0</v>
      </c>
      <c r="AV860" s="386">
        <v>0</v>
      </c>
      <c r="AW860" s="431">
        <f t="shared" si="572"/>
        <v>0</v>
      </c>
      <c r="AX860" s="386">
        <v>0</v>
      </c>
      <c r="AY860" s="431">
        <f t="shared" si="573"/>
        <v>0</v>
      </c>
      <c r="AZ860" s="386">
        <v>0</v>
      </c>
      <c r="BA860" s="431">
        <f t="shared" si="574"/>
        <v>0</v>
      </c>
      <c r="BB860" s="385">
        <v>0</v>
      </c>
      <c r="BC860" s="431">
        <f t="shared" si="575"/>
        <v>0</v>
      </c>
      <c r="BD860" s="386">
        <v>0</v>
      </c>
      <c r="BE860" s="431">
        <f t="shared" si="576"/>
        <v>0</v>
      </c>
      <c r="BF860" s="386">
        <v>0</v>
      </c>
      <c r="BG860" s="431">
        <f t="shared" si="577"/>
        <v>0</v>
      </c>
      <c r="BH860" s="385">
        <v>0</v>
      </c>
      <c r="BI860" s="445">
        <f t="shared" si="578"/>
        <v>0</v>
      </c>
      <c r="BJ860" s="77" t="s">
        <v>721</v>
      </c>
      <c r="BK860" s="306"/>
      <c r="BL860" s="599"/>
      <c r="BM860" s="306" t="str">
        <f t="shared" si="584"/>
        <v>N51146-xx1</v>
      </c>
    </row>
    <row r="861" spans="1:71" ht="14.25" customHeight="1">
      <c r="A861" s="498" t="s">
        <v>1623</v>
      </c>
      <c r="B861" s="130" t="s">
        <v>1422</v>
      </c>
      <c r="C861" s="544" t="s">
        <v>87</v>
      </c>
      <c r="D861" s="549" t="s">
        <v>225</v>
      </c>
      <c r="E861" s="550" t="s">
        <v>194</v>
      </c>
      <c r="F861" s="970"/>
      <c r="G861" s="214">
        <v>2021</v>
      </c>
      <c r="H861" s="176" t="s">
        <v>1911</v>
      </c>
      <c r="I861" s="176" t="s">
        <v>174</v>
      </c>
      <c r="J861" s="330" t="s">
        <v>196</v>
      </c>
      <c r="K861" s="176" t="s">
        <v>218</v>
      </c>
      <c r="L861" s="176" t="s">
        <v>167</v>
      </c>
      <c r="M861" s="327" t="s">
        <v>1474</v>
      </c>
      <c r="N861" s="55">
        <v>4.6100000000000003</v>
      </c>
      <c r="O861" s="55">
        <f t="shared" si="579"/>
        <v>4.6100000000000003</v>
      </c>
      <c r="P861" s="55">
        <f t="shared" si="579"/>
        <v>4.6100000000000003</v>
      </c>
      <c r="Q861" s="55">
        <f t="shared" si="579"/>
        <v>4.6100000000000003</v>
      </c>
      <c r="R861" s="244">
        <f>4.61+0.45</f>
        <v>5.0600000000000005</v>
      </c>
      <c r="S861" s="55">
        <f t="shared" si="580"/>
        <v>5.0600000000000005</v>
      </c>
      <c r="T861" s="55">
        <f t="shared" si="580"/>
        <v>5.0600000000000005</v>
      </c>
      <c r="U861" s="55">
        <f t="shared" si="580"/>
        <v>5.0600000000000005</v>
      </c>
      <c r="V861" s="55">
        <f t="shared" si="585"/>
        <v>5.0600000000000005</v>
      </c>
      <c r="W861" s="55">
        <f t="shared" si="585"/>
        <v>5.0600000000000005</v>
      </c>
      <c r="X861" s="55">
        <f t="shared" si="585"/>
        <v>5.0600000000000005</v>
      </c>
      <c r="Y861" s="55">
        <f t="shared" si="585"/>
        <v>5.0600000000000005</v>
      </c>
      <c r="Z861" s="147">
        <v>0.12</v>
      </c>
      <c r="AA861" s="147">
        <f t="shared" si="581"/>
        <v>0.12</v>
      </c>
      <c r="AB861" s="147">
        <f t="shared" si="581"/>
        <v>0.12</v>
      </c>
      <c r="AC861" s="147">
        <f t="shared" si="581"/>
        <v>0.12</v>
      </c>
      <c r="AD861" s="147">
        <f t="shared" si="581"/>
        <v>0.12</v>
      </c>
      <c r="AE861" s="147">
        <f t="shared" si="582"/>
        <v>0.12</v>
      </c>
      <c r="AF861" s="147">
        <f t="shared" si="582"/>
        <v>0.12</v>
      </c>
      <c r="AG861" s="147">
        <f t="shared" si="582"/>
        <v>0.12</v>
      </c>
      <c r="AH861" s="147">
        <f t="shared" si="582"/>
        <v>0.12</v>
      </c>
      <c r="AI861" s="147">
        <f t="shared" si="583"/>
        <v>0.12</v>
      </c>
      <c r="AJ861" s="147">
        <f t="shared" si="583"/>
        <v>0.12</v>
      </c>
      <c r="AK861" s="147">
        <f t="shared" si="583"/>
        <v>0.12</v>
      </c>
      <c r="AL861" s="420">
        <v>0</v>
      </c>
      <c r="AM861" s="431">
        <f t="shared" si="540"/>
        <v>0</v>
      </c>
      <c r="AN861" s="385">
        <v>0</v>
      </c>
      <c r="AO861" s="237">
        <f t="shared" si="653"/>
        <v>0</v>
      </c>
      <c r="AP861" s="96">
        <v>0</v>
      </c>
      <c r="AQ861" s="431">
        <f t="shared" si="569"/>
        <v>0</v>
      </c>
      <c r="AR861" s="420">
        <v>0</v>
      </c>
      <c r="AS861" s="431">
        <f t="shared" si="570"/>
        <v>0</v>
      </c>
      <c r="AT861" s="385">
        <v>0</v>
      </c>
      <c r="AU861" s="431">
        <f t="shared" si="571"/>
        <v>0</v>
      </c>
      <c r="AV861" s="386">
        <v>0</v>
      </c>
      <c r="AW861" s="431">
        <f t="shared" si="572"/>
        <v>0</v>
      </c>
      <c r="AX861" s="386">
        <v>0</v>
      </c>
      <c r="AY861" s="431">
        <f t="shared" si="573"/>
        <v>0</v>
      </c>
      <c r="AZ861" s="386">
        <v>0</v>
      </c>
      <c r="BA861" s="431">
        <f t="shared" si="574"/>
        <v>0</v>
      </c>
      <c r="BB861" s="385">
        <v>0</v>
      </c>
      <c r="BC861" s="431">
        <f t="shared" si="575"/>
        <v>0</v>
      </c>
      <c r="BD861" s="386">
        <v>0</v>
      </c>
      <c r="BE861" s="431">
        <f t="shared" si="576"/>
        <v>0</v>
      </c>
      <c r="BF861" s="386">
        <v>0</v>
      </c>
      <c r="BG861" s="431">
        <f t="shared" si="577"/>
        <v>0</v>
      </c>
      <c r="BH861" s="385">
        <v>0</v>
      </c>
      <c r="BI861" s="445">
        <f t="shared" si="578"/>
        <v>0</v>
      </c>
      <c r="BJ861" s="77" t="s">
        <v>1974</v>
      </c>
      <c r="BK861" s="306"/>
      <c r="BL861" s="599"/>
      <c r="BM861" s="306" t="str">
        <f t="shared" si="584"/>
        <v>N51146-KD1</v>
      </c>
    </row>
    <row r="862" spans="1:71" ht="14.25" customHeight="1">
      <c r="A862" s="493" t="s">
        <v>1623</v>
      </c>
      <c r="B862" s="130" t="s">
        <v>1422</v>
      </c>
      <c r="C862" s="544" t="s">
        <v>87</v>
      </c>
      <c r="D862" s="549" t="s">
        <v>225</v>
      </c>
      <c r="E862" s="550" t="s">
        <v>194</v>
      </c>
      <c r="F862" s="970"/>
      <c r="G862" s="214">
        <v>2021</v>
      </c>
      <c r="H862" s="176" t="s">
        <v>1911</v>
      </c>
      <c r="I862" s="176" t="s">
        <v>174</v>
      </c>
      <c r="J862" s="330" t="s">
        <v>196</v>
      </c>
      <c r="K862" s="176" t="s">
        <v>218</v>
      </c>
      <c r="L862" s="176" t="s">
        <v>167</v>
      </c>
      <c r="M862" s="327" t="s">
        <v>1474</v>
      </c>
      <c r="N862" s="55">
        <v>3.58</v>
      </c>
      <c r="O862" s="55">
        <f t="shared" si="579"/>
        <v>3.58</v>
      </c>
      <c r="P862" s="55">
        <f t="shared" si="579"/>
        <v>3.58</v>
      </c>
      <c r="Q862" s="55">
        <f t="shared" si="579"/>
        <v>3.58</v>
      </c>
      <c r="R862" s="244">
        <f>3.58+0.45</f>
        <v>4.03</v>
      </c>
      <c r="S862" s="55">
        <f t="shared" si="580"/>
        <v>4.03</v>
      </c>
      <c r="T862" s="55">
        <f t="shared" si="580"/>
        <v>4.03</v>
      </c>
      <c r="U862" s="55">
        <f t="shared" si="580"/>
        <v>4.03</v>
      </c>
      <c r="V862" s="55">
        <f t="shared" si="585"/>
        <v>4.03</v>
      </c>
      <c r="W862" s="55">
        <f t="shared" si="585"/>
        <v>4.03</v>
      </c>
      <c r="X862" s="55">
        <f t="shared" si="585"/>
        <v>4.03</v>
      </c>
      <c r="Y862" s="55">
        <f t="shared" si="585"/>
        <v>4.03</v>
      </c>
      <c r="Z862" s="147">
        <v>0.12</v>
      </c>
      <c r="AA862" s="147">
        <f t="shared" si="581"/>
        <v>0.12</v>
      </c>
      <c r="AB862" s="147">
        <f t="shared" si="581"/>
        <v>0.12</v>
      </c>
      <c r="AC862" s="147">
        <f t="shared" si="581"/>
        <v>0.12</v>
      </c>
      <c r="AD862" s="147">
        <f t="shared" si="581"/>
        <v>0.12</v>
      </c>
      <c r="AE862" s="147">
        <f t="shared" si="582"/>
        <v>0.12</v>
      </c>
      <c r="AF862" s="147">
        <f t="shared" si="582"/>
        <v>0.12</v>
      </c>
      <c r="AG862" s="147">
        <f t="shared" si="582"/>
        <v>0.12</v>
      </c>
      <c r="AH862" s="147">
        <f t="shared" si="582"/>
        <v>0.12</v>
      </c>
      <c r="AI862" s="147">
        <f t="shared" si="583"/>
        <v>0.12</v>
      </c>
      <c r="AJ862" s="147">
        <f t="shared" si="583"/>
        <v>0.12</v>
      </c>
      <c r="AK862" s="147">
        <f t="shared" si="583"/>
        <v>0.12</v>
      </c>
      <c r="AL862" s="420">
        <v>0</v>
      </c>
      <c r="AM862" s="431">
        <f t="shared" si="540"/>
        <v>0</v>
      </c>
      <c r="AN862" s="385">
        <v>0</v>
      </c>
      <c r="AO862" s="237">
        <f t="shared" si="653"/>
        <v>0</v>
      </c>
      <c r="AP862" s="96">
        <v>0</v>
      </c>
      <c r="AQ862" s="431">
        <f t="shared" si="569"/>
        <v>0</v>
      </c>
      <c r="AR862" s="420">
        <v>0</v>
      </c>
      <c r="AS862" s="431">
        <f t="shared" si="570"/>
        <v>0</v>
      </c>
      <c r="AT862" s="385">
        <v>0</v>
      </c>
      <c r="AU862" s="431">
        <f t="shared" si="571"/>
        <v>0</v>
      </c>
      <c r="AV862" s="386">
        <v>0</v>
      </c>
      <c r="AW862" s="431">
        <f t="shared" si="572"/>
        <v>0</v>
      </c>
      <c r="AX862" s="386">
        <v>0</v>
      </c>
      <c r="AY862" s="431">
        <f t="shared" si="573"/>
        <v>0</v>
      </c>
      <c r="AZ862" s="386">
        <v>0</v>
      </c>
      <c r="BA862" s="431">
        <f t="shared" si="574"/>
        <v>0</v>
      </c>
      <c r="BB862" s="385">
        <v>0</v>
      </c>
      <c r="BC862" s="431">
        <f t="shared" si="575"/>
        <v>0</v>
      </c>
      <c r="BD862" s="386">
        <v>0</v>
      </c>
      <c r="BE862" s="431">
        <f t="shared" si="576"/>
        <v>0</v>
      </c>
      <c r="BF862" s="386">
        <v>0</v>
      </c>
      <c r="BG862" s="431">
        <f t="shared" si="577"/>
        <v>0</v>
      </c>
      <c r="BH862" s="385">
        <v>0</v>
      </c>
      <c r="BI862" s="445">
        <f t="shared" si="578"/>
        <v>0</v>
      </c>
      <c r="BJ862" s="77" t="s">
        <v>1975</v>
      </c>
      <c r="BK862" s="306"/>
      <c r="BL862" s="599"/>
      <c r="BM862" s="306" t="str">
        <f t="shared" si="584"/>
        <v>N51146-291</v>
      </c>
    </row>
    <row r="863" spans="1:71" ht="14.25" customHeight="1">
      <c r="A863" s="498" t="s">
        <v>1623</v>
      </c>
      <c r="B863" s="130" t="s">
        <v>1422</v>
      </c>
      <c r="C863" s="544" t="s">
        <v>87</v>
      </c>
      <c r="D863" s="549" t="s">
        <v>225</v>
      </c>
      <c r="E863" s="550" t="s">
        <v>194</v>
      </c>
      <c r="F863" s="970"/>
      <c r="G863" s="214">
        <v>2021</v>
      </c>
      <c r="H863" s="176" t="s">
        <v>1911</v>
      </c>
      <c r="I863" s="176" t="s">
        <v>174</v>
      </c>
      <c r="J863" s="330" t="s">
        <v>196</v>
      </c>
      <c r="K863" s="176" t="s">
        <v>221</v>
      </c>
      <c r="L863" s="176" t="s">
        <v>167</v>
      </c>
      <c r="M863" s="327" t="s">
        <v>1474</v>
      </c>
      <c r="N863" s="55">
        <v>3.9</v>
      </c>
      <c r="O863" s="55">
        <f t="shared" si="579"/>
        <v>3.9</v>
      </c>
      <c r="P863" s="55">
        <f t="shared" si="579"/>
        <v>3.9</v>
      </c>
      <c r="Q863" s="55">
        <f t="shared" si="579"/>
        <v>3.9</v>
      </c>
      <c r="R863" s="244">
        <f>3.9+0.45</f>
        <v>4.3499999999999996</v>
      </c>
      <c r="S863" s="55">
        <f t="shared" si="580"/>
        <v>4.3499999999999996</v>
      </c>
      <c r="T863" s="55">
        <f t="shared" si="580"/>
        <v>4.3499999999999996</v>
      </c>
      <c r="U863" s="55">
        <f t="shared" si="580"/>
        <v>4.3499999999999996</v>
      </c>
      <c r="V863" s="55">
        <f t="shared" si="585"/>
        <v>4.3499999999999996</v>
      </c>
      <c r="W863" s="55">
        <f t="shared" si="585"/>
        <v>4.3499999999999996</v>
      </c>
      <c r="X863" s="55">
        <f t="shared" si="585"/>
        <v>4.3499999999999996</v>
      </c>
      <c r="Y863" s="55">
        <f t="shared" si="585"/>
        <v>4.3499999999999996</v>
      </c>
      <c r="Z863" s="147">
        <v>0.14000000000000001</v>
      </c>
      <c r="AA863" s="147">
        <f t="shared" si="581"/>
        <v>0.14000000000000001</v>
      </c>
      <c r="AB863" s="147">
        <f t="shared" si="581"/>
        <v>0.14000000000000001</v>
      </c>
      <c r="AC863" s="147">
        <f t="shared" si="581"/>
        <v>0.14000000000000001</v>
      </c>
      <c r="AD863" s="147">
        <f t="shared" si="581"/>
        <v>0.14000000000000001</v>
      </c>
      <c r="AE863" s="147">
        <f t="shared" si="582"/>
        <v>0.14000000000000001</v>
      </c>
      <c r="AF863" s="147">
        <f t="shared" si="582"/>
        <v>0.14000000000000001</v>
      </c>
      <c r="AG863" s="147">
        <f t="shared" si="582"/>
        <v>0.14000000000000001</v>
      </c>
      <c r="AH863" s="147">
        <f t="shared" si="582"/>
        <v>0.14000000000000001</v>
      </c>
      <c r="AI863" s="147">
        <f t="shared" si="583"/>
        <v>0.14000000000000001</v>
      </c>
      <c r="AJ863" s="147">
        <f t="shared" si="583"/>
        <v>0.14000000000000001</v>
      </c>
      <c r="AK863" s="147">
        <f t="shared" si="583"/>
        <v>0.14000000000000001</v>
      </c>
      <c r="AL863" s="420">
        <v>0</v>
      </c>
      <c r="AM863" s="431">
        <f t="shared" si="540"/>
        <v>0</v>
      </c>
      <c r="AN863" s="385">
        <v>0</v>
      </c>
      <c r="AO863" s="237">
        <f t="shared" si="653"/>
        <v>0</v>
      </c>
      <c r="AP863" s="96">
        <v>0</v>
      </c>
      <c r="AQ863" s="431">
        <f t="shared" si="569"/>
        <v>0</v>
      </c>
      <c r="AR863" s="420">
        <v>0</v>
      </c>
      <c r="AS863" s="431">
        <f t="shared" si="570"/>
        <v>0</v>
      </c>
      <c r="AT863" s="385">
        <v>0</v>
      </c>
      <c r="AU863" s="431">
        <f t="shared" si="571"/>
        <v>0</v>
      </c>
      <c r="AV863" s="386">
        <v>0</v>
      </c>
      <c r="AW863" s="431">
        <f t="shared" si="572"/>
        <v>0</v>
      </c>
      <c r="AX863" s="386">
        <v>0</v>
      </c>
      <c r="AY863" s="431">
        <f t="shared" si="573"/>
        <v>0</v>
      </c>
      <c r="AZ863" s="386">
        <v>0</v>
      </c>
      <c r="BA863" s="431">
        <f t="shared" si="574"/>
        <v>0</v>
      </c>
      <c r="BB863" s="385">
        <v>0</v>
      </c>
      <c r="BC863" s="431">
        <f t="shared" si="575"/>
        <v>0</v>
      </c>
      <c r="BD863" s="386">
        <v>0</v>
      </c>
      <c r="BE863" s="431">
        <f t="shared" si="576"/>
        <v>0</v>
      </c>
      <c r="BF863" s="386">
        <v>0</v>
      </c>
      <c r="BG863" s="431">
        <f t="shared" si="577"/>
        <v>0</v>
      </c>
      <c r="BH863" s="385">
        <v>0</v>
      </c>
      <c r="BI863" s="445">
        <f t="shared" si="578"/>
        <v>0</v>
      </c>
      <c r="BJ863" s="77" t="s">
        <v>1971</v>
      </c>
      <c r="BK863" s="306"/>
      <c r="BL863" s="599"/>
      <c r="BM863" s="306" t="str">
        <f t="shared" si="584"/>
        <v>N51147-xx1</v>
      </c>
    </row>
    <row r="864" spans="1:71" ht="14.25" customHeight="1">
      <c r="A864" s="493" t="s">
        <v>1623</v>
      </c>
      <c r="B864" s="130" t="s">
        <v>1422</v>
      </c>
      <c r="C864" s="544" t="s">
        <v>87</v>
      </c>
      <c r="D864" s="549" t="s">
        <v>225</v>
      </c>
      <c r="E864" s="550" t="s">
        <v>194</v>
      </c>
      <c r="F864" s="970"/>
      <c r="G864" s="214">
        <v>2021</v>
      </c>
      <c r="H864" s="176" t="s">
        <v>1911</v>
      </c>
      <c r="I864" s="176" t="s">
        <v>174</v>
      </c>
      <c r="J864" s="330" t="s">
        <v>196</v>
      </c>
      <c r="K864" s="176" t="s">
        <v>221</v>
      </c>
      <c r="L864" s="176" t="s">
        <v>167</v>
      </c>
      <c r="M864" s="327" t="s">
        <v>1474</v>
      </c>
      <c r="N864" s="55">
        <v>5.09</v>
      </c>
      <c r="O864" s="55">
        <f t="shared" si="579"/>
        <v>5.09</v>
      </c>
      <c r="P864" s="55">
        <f t="shared" si="579"/>
        <v>5.09</v>
      </c>
      <c r="Q864" s="55">
        <f t="shared" si="579"/>
        <v>5.09</v>
      </c>
      <c r="R864" s="55">
        <v>5.09</v>
      </c>
      <c r="S864" s="55">
        <f t="shared" si="580"/>
        <v>5.09</v>
      </c>
      <c r="T864" s="55">
        <f t="shared" si="580"/>
        <v>5.09</v>
      </c>
      <c r="U864" s="55">
        <f t="shared" si="580"/>
        <v>5.09</v>
      </c>
      <c r="V864" s="55">
        <f t="shared" si="585"/>
        <v>5.09</v>
      </c>
      <c r="W864" s="55">
        <f t="shared" si="585"/>
        <v>5.09</v>
      </c>
      <c r="X864" s="55">
        <f t="shared" si="585"/>
        <v>5.09</v>
      </c>
      <c r="Y864" s="55">
        <f t="shared" si="585"/>
        <v>5.09</v>
      </c>
      <c r="Z864" s="147">
        <v>0.47</v>
      </c>
      <c r="AA864" s="147">
        <f t="shared" si="581"/>
        <v>0.47</v>
      </c>
      <c r="AB864" s="147">
        <f t="shared" si="581"/>
        <v>0.47</v>
      </c>
      <c r="AC864" s="147">
        <f t="shared" si="581"/>
        <v>0.47</v>
      </c>
      <c r="AD864" s="147">
        <f t="shared" si="581"/>
        <v>0.47</v>
      </c>
      <c r="AE864" s="147">
        <f t="shared" si="582"/>
        <v>0.47</v>
      </c>
      <c r="AF864" s="147">
        <f t="shared" si="582"/>
        <v>0.47</v>
      </c>
      <c r="AG864" s="147">
        <f t="shared" si="582"/>
        <v>0.47</v>
      </c>
      <c r="AH864" s="147">
        <f t="shared" si="582"/>
        <v>0.47</v>
      </c>
      <c r="AI864" s="147">
        <f t="shared" si="583"/>
        <v>0.47</v>
      </c>
      <c r="AJ864" s="147">
        <f t="shared" si="583"/>
        <v>0.47</v>
      </c>
      <c r="AK864" s="147">
        <f t="shared" si="583"/>
        <v>0.47</v>
      </c>
      <c r="AL864" s="420">
        <v>0</v>
      </c>
      <c r="AM864" s="431">
        <f t="shared" si="540"/>
        <v>0</v>
      </c>
      <c r="AN864" s="385">
        <v>0</v>
      </c>
      <c r="AO864" s="237">
        <f t="shared" si="653"/>
        <v>0</v>
      </c>
      <c r="AP864" s="96">
        <v>0</v>
      </c>
      <c r="AQ864" s="431">
        <f t="shared" si="569"/>
        <v>0</v>
      </c>
      <c r="AR864" s="420">
        <v>0</v>
      </c>
      <c r="AS864" s="431">
        <f t="shared" si="570"/>
        <v>0</v>
      </c>
      <c r="AT864" s="385">
        <v>0</v>
      </c>
      <c r="AU864" s="431">
        <f t="shared" si="571"/>
        <v>0</v>
      </c>
      <c r="AV864" s="386">
        <v>0</v>
      </c>
      <c r="AW864" s="431">
        <f t="shared" si="572"/>
        <v>0</v>
      </c>
      <c r="AX864" s="386">
        <v>0</v>
      </c>
      <c r="AY864" s="431">
        <f t="shared" si="573"/>
        <v>0</v>
      </c>
      <c r="AZ864" s="386">
        <v>0</v>
      </c>
      <c r="BA864" s="431">
        <f t="shared" si="574"/>
        <v>0</v>
      </c>
      <c r="BB864" s="385">
        <v>0</v>
      </c>
      <c r="BC864" s="431">
        <f t="shared" si="575"/>
        <v>0</v>
      </c>
      <c r="BD864" s="386">
        <v>0</v>
      </c>
      <c r="BE864" s="431">
        <f t="shared" si="576"/>
        <v>0</v>
      </c>
      <c r="BF864" s="386">
        <v>0</v>
      </c>
      <c r="BG864" s="431">
        <f t="shared" si="577"/>
        <v>0</v>
      </c>
      <c r="BH864" s="385">
        <v>0</v>
      </c>
      <c r="BI864" s="445">
        <f t="shared" si="578"/>
        <v>0</v>
      </c>
      <c r="BJ864" s="77" t="s">
        <v>743</v>
      </c>
      <c r="BK864" s="306"/>
      <c r="BL864" s="599"/>
      <c r="BM864" s="306" t="str">
        <f t="shared" si="584"/>
        <v>N69206-xx1</v>
      </c>
    </row>
    <row r="865" spans="1:71" ht="14.25" customHeight="1">
      <c r="A865" s="498" t="s">
        <v>1623</v>
      </c>
      <c r="B865" s="130" t="s">
        <v>1422</v>
      </c>
      <c r="C865" s="544" t="s">
        <v>87</v>
      </c>
      <c r="D865" s="549" t="s">
        <v>225</v>
      </c>
      <c r="E865" s="550" t="s">
        <v>194</v>
      </c>
      <c r="F865" s="970"/>
      <c r="G865" s="214">
        <v>2024</v>
      </c>
      <c r="H865" s="176" t="s">
        <v>1911</v>
      </c>
      <c r="I865" s="176" t="s">
        <v>174</v>
      </c>
      <c r="J865" s="330" t="s">
        <v>196</v>
      </c>
      <c r="K865" s="176" t="s">
        <v>1966</v>
      </c>
      <c r="L865" s="176" t="s">
        <v>167</v>
      </c>
      <c r="M865" s="327" t="s">
        <v>1474</v>
      </c>
      <c r="N865" s="55">
        <v>4.17</v>
      </c>
      <c r="O865" s="55">
        <f t="shared" si="579"/>
        <v>4.17</v>
      </c>
      <c r="P865" s="55">
        <f t="shared" si="579"/>
        <v>4.17</v>
      </c>
      <c r="Q865" s="55">
        <f t="shared" si="579"/>
        <v>4.17</v>
      </c>
      <c r="R865" s="55">
        <v>4.17</v>
      </c>
      <c r="S865" s="55">
        <f t="shared" si="580"/>
        <v>4.17</v>
      </c>
      <c r="T865" s="55">
        <f t="shared" si="580"/>
        <v>4.17</v>
      </c>
      <c r="U865" s="55">
        <f t="shared" si="580"/>
        <v>4.17</v>
      </c>
      <c r="V865" s="55">
        <f t="shared" si="585"/>
        <v>4.17</v>
      </c>
      <c r="W865" s="55">
        <f t="shared" si="585"/>
        <v>4.17</v>
      </c>
      <c r="X865" s="55">
        <f t="shared" si="585"/>
        <v>4.17</v>
      </c>
      <c r="Y865" s="55">
        <f t="shared" si="585"/>
        <v>4.17</v>
      </c>
      <c r="Z865" s="147">
        <v>0.35</v>
      </c>
      <c r="AA865" s="147">
        <f t="shared" si="581"/>
        <v>0.35</v>
      </c>
      <c r="AB865" s="147">
        <f t="shared" si="581"/>
        <v>0.35</v>
      </c>
      <c r="AC865" s="147">
        <f t="shared" si="581"/>
        <v>0.35</v>
      </c>
      <c r="AD865" s="147">
        <f t="shared" si="581"/>
        <v>0.35</v>
      </c>
      <c r="AE865" s="147">
        <f t="shared" si="582"/>
        <v>0.35</v>
      </c>
      <c r="AF865" s="147">
        <f t="shared" si="582"/>
        <v>0.35</v>
      </c>
      <c r="AG865" s="147">
        <f t="shared" si="582"/>
        <v>0.35</v>
      </c>
      <c r="AH865" s="147">
        <f t="shared" si="582"/>
        <v>0.35</v>
      </c>
      <c r="AI865" s="147">
        <f t="shared" si="583"/>
        <v>0.35</v>
      </c>
      <c r="AJ865" s="147">
        <f t="shared" si="583"/>
        <v>0.35</v>
      </c>
      <c r="AK865" s="147">
        <f t="shared" si="583"/>
        <v>0.35</v>
      </c>
      <c r="AL865" s="420">
        <v>3936</v>
      </c>
      <c r="AM865" s="431">
        <f t="shared" si="540"/>
        <v>1377.6</v>
      </c>
      <c r="AN865" s="385">
        <v>5064</v>
      </c>
      <c r="AO865" s="237">
        <f t="shared" si="653"/>
        <v>1772.3999999999999</v>
      </c>
      <c r="AP865" s="96">
        <v>804</v>
      </c>
      <c r="AQ865" s="431">
        <f t="shared" si="569"/>
        <v>281.39999999999998</v>
      </c>
      <c r="AR865" s="420">
        <v>2748</v>
      </c>
      <c r="AS865" s="431">
        <f t="shared" si="570"/>
        <v>961.8</v>
      </c>
      <c r="AT865" s="385">
        <v>11616</v>
      </c>
      <c r="AU865" s="431">
        <f t="shared" si="571"/>
        <v>4065.6</v>
      </c>
      <c r="AV865" s="386">
        <v>14807</v>
      </c>
      <c r="AW865" s="431">
        <f t="shared" si="572"/>
        <v>5182.45</v>
      </c>
      <c r="AX865" s="386">
        <v>15946</v>
      </c>
      <c r="AY865" s="431">
        <f t="shared" si="573"/>
        <v>5581.0999999999995</v>
      </c>
      <c r="AZ865" s="386">
        <v>18224</v>
      </c>
      <c r="BA865" s="431">
        <f t="shared" si="574"/>
        <v>6378.4</v>
      </c>
      <c r="BB865" s="385">
        <v>14807</v>
      </c>
      <c r="BC865" s="431">
        <f t="shared" si="575"/>
        <v>5182.45</v>
      </c>
      <c r="BD865" s="386">
        <v>10000</v>
      </c>
      <c r="BE865" s="431">
        <f t="shared" si="576"/>
        <v>3500</v>
      </c>
      <c r="BF865" s="386">
        <v>14000</v>
      </c>
      <c r="BG865" s="431">
        <f t="shared" si="577"/>
        <v>4900</v>
      </c>
      <c r="BH865" s="385">
        <v>12000</v>
      </c>
      <c r="BI865" s="445">
        <f t="shared" si="578"/>
        <v>4200</v>
      </c>
      <c r="BJ865" s="77" t="s">
        <v>1976</v>
      </c>
      <c r="BK865" s="306"/>
      <c r="BL865" s="599"/>
      <c r="BM865" s="306" t="str">
        <f t="shared" si="584"/>
        <v>P10203-xx1</v>
      </c>
    </row>
    <row r="866" spans="1:71" ht="14.25" customHeight="1">
      <c r="A866" s="493" t="s">
        <v>1623</v>
      </c>
      <c r="B866" s="130" t="s">
        <v>1422</v>
      </c>
      <c r="C866" s="544" t="s">
        <v>87</v>
      </c>
      <c r="D866" s="549" t="s">
        <v>225</v>
      </c>
      <c r="E866" s="550" t="s">
        <v>194</v>
      </c>
      <c r="F866" s="970"/>
      <c r="G866" s="214">
        <v>2021</v>
      </c>
      <c r="H866" s="176" t="s">
        <v>1911</v>
      </c>
      <c r="I866" s="176" t="s">
        <v>174</v>
      </c>
      <c r="J866" s="330" t="s">
        <v>196</v>
      </c>
      <c r="K866" s="176" t="s">
        <v>221</v>
      </c>
      <c r="L866" s="176" t="s">
        <v>167</v>
      </c>
      <c r="M866" s="327" t="s">
        <v>1474</v>
      </c>
      <c r="N866" s="55">
        <v>6.14</v>
      </c>
      <c r="O866" s="55">
        <f t="shared" si="579"/>
        <v>6.14</v>
      </c>
      <c r="P866" s="55">
        <f t="shared" si="579"/>
        <v>6.14</v>
      </c>
      <c r="Q866" s="55">
        <f t="shared" si="579"/>
        <v>6.14</v>
      </c>
      <c r="R866" s="55">
        <v>6.14</v>
      </c>
      <c r="S866" s="55">
        <f t="shared" si="580"/>
        <v>6.14</v>
      </c>
      <c r="T866" s="55">
        <f t="shared" si="580"/>
        <v>6.14</v>
      </c>
      <c r="U866" s="55">
        <f t="shared" si="580"/>
        <v>6.14</v>
      </c>
      <c r="V866" s="55">
        <f t="shared" si="585"/>
        <v>6.14</v>
      </c>
      <c r="W866" s="55">
        <f t="shared" si="585"/>
        <v>6.14</v>
      </c>
      <c r="X866" s="55">
        <f t="shared" si="585"/>
        <v>6.14</v>
      </c>
      <c r="Y866" s="55">
        <f t="shared" si="585"/>
        <v>6.14</v>
      </c>
      <c r="Z866" s="147">
        <v>0.47</v>
      </c>
      <c r="AA866" s="147">
        <f t="shared" si="581"/>
        <v>0.47</v>
      </c>
      <c r="AB866" s="147">
        <f t="shared" si="581"/>
        <v>0.47</v>
      </c>
      <c r="AC866" s="147">
        <f t="shared" si="581"/>
        <v>0.47</v>
      </c>
      <c r="AD866" s="147">
        <f t="shared" si="581"/>
        <v>0.47</v>
      </c>
      <c r="AE866" s="147">
        <f t="shared" si="582"/>
        <v>0.47</v>
      </c>
      <c r="AF866" s="147">
        <f t="shared" si="582"/>
        <v>0.47</v>
      </c>
      <c r="AG866" s="147">
        <f t="shared" si="582"/>
        <v>0.47</v>
      </c>
      <c r="AH866" s="147">
        <f t="shared" si="582"/>
        <v>0.47</v>
      </c>
      <c r="AI866" s="147">
        <f t="shared" si="583"/>
        <v>0.47</v>
      </c>
      <c r="AJ866" s="147">
        <f t="shared" si="583"/>
        <v>0.47</v>
      </c>
      <c r="AK866" s="147">
        <f t="shared" si="583"/>
        <v>0.47</v>
      </c>
      <c r="AL866" s="420">
        <v>0</v>
      </c>
      <c r="AM866" s="431">
        <f t="shared" si="540"/>
        <v>0</v>
      </c>
      <c r="AN866" s="385">
        <v>0</v>
      </c>
      <c r="AO866" s="237">
        <f t="shared" si="653"/>
        <v>0</v>
      </c>
      <c r="AP866" s="96">
        <v>0</v>
      </c>
      <c r="AQ866" s="431">
        <f t="shared" si="569"/>
        <v>0</v>
      </c>
      <c r="AR866" s="420">
        <v>0</v>
      </c>
      <c r="AS866" s="431">
        <f t="shared" si="570"/>
        <v>0</v>
      </c>
      <c r="AT866" s="385">
        <v>0</v>
      </c>
      <c r="AU866" s="431">
        <f t="shared" si="571"/>
        <v>0</v>
      </c>
      <c r="AV866" s="386">
        <v>0</v>
      </c>
      <c r="AW866" s="431">
        <f t="shared" si="572"/>
        <v>0</v>
      </c>
      <c r="AX866" s="386">
        <v>0</v>
      </c>
      <c r="AY866" s="431">
        <f t="shared" si="573"/>
        <v>0</v>
      </c>
      <c r="AZ866" s="386">
        <v>0</v>
      </c>
      <c r="BA866" s="431">
        <f t="shared" si="574"/>
        <v>0</v>
      </c>
      <c r="BB866" s="385">
        <v>0</v>
      </c>
      <c r="BC866" s="431">
        <f t="shared" si="575"/>
        <v>0</v>
      </c>
      <c r="BD866" s="386">
        <v>0</v>
      </c>
      <c r="BE866" s="431">
        <f t="shared" si="576"/>
        <v>0</v>
      </c>
      <c r="BF866" s="386">
        <v>0</v>
      </c>
      <c r="BG866" s="431">
        <f t="shared" si="577"/>
        <v>0</v>
      </c>
      <c r="BH866" s="385">
        <v>0</v>
      </c>
      <c r="BI866" s="445">
        <f t="shared" si="578"/>
        <v>0</v>
      </c>
      <c r="BJ866" s="77" t="s">
        <v>1977</v>
      </c>
      <c r="BK866" s="306"/>
      <c r="BL866" s="599"/>
      <c r="BM866" s="306" t="str">
        <f t="shared" si="584"/>
        <v>N69206-KD1</v>
      </c>
    </row>
    <row r="867" spans="1:71" ht="14.25" customHeight="1">
      <c r="A867" s="498" t="s">
        <v>1623</v>
      </c>
      <c r="B867" s="130" t="s">
        <v>1422</v>
      </c>
      <c r="C867" s="544" t="s">
        <v>87</v>
      </c>
      <c r="D867" s="549" t="s">
        <v>225</v>
      </c>
      <c r="E867" s="550" t="s">
        <v>194</v>
      </c>
      <c r="F867" s="970"/>
      <c r="G867" s="214">
        <v>2024</v>
      </c>
      <c r="H867" s="176" t="s">
        <v>1911</v>
      </c>
      <c r="I867" s="176" t="s">
        <v>174</v>
      </c>
      <c r="J867" s="330" t="s">
        <v>196</v>
      </c>
      <c r="K867" s="176" t="s">
        <v>1966</v>
      </c>
      <c r="L867" s="176" t="s">
        <v>167</v>
      </c>
      <c r="M867" s="327" t="s">
        <v>1474</v>
      </c>
      <c r="N867" s="55">
        <v>5.22</v>
      </c>
      <c r="O867" s="55">
        <f t="shared" si="579"/>
        <v>5.22</v>
      </c>
      <c r="P867" s="55">
        <f t="shared" si="579"/>
        <v>5.22</v>
      </c>
      <c r="Q867" s="55">
        <f t="shared" si="579"/>
        <v>5.22</v>
      </c>
      <c r="R867" s="55">
        <v>5.22</v>
      </c>
      <c r="S867" s="55">
        <f t="shared" si="580"/>
        <v>5.22</v>
      </c>
      <c r="T867" s="55">
        <f t="shared" si="580"/>
        <v>5.22</v>
      </c>
      <c r="U867" s="55">
        <f t="shared" si="580"/>
        <v>5.22</v>
      </c>
      <c r="V867" s="55">
        <f t="shared" si="585"/>
        <v>5.22</v>
      </c>
      <c r="W867" s="55">
        <f t="shared" si="585"/>
        <v>5.22</v>
      </c>
      <c r="X867" s="55">
        <f t="shared" si="585"/>
        <v>5.22</v>
      </c>
      <c r="Y867" s="55">
        <f t="shared" si="585"/>
        <v>5.22</v>
      </c>
      <c r="Z867" s="147">
        <v>0.35</v>
      </c>
      <c r="AA867" s="147">
        <f t="shared" si="581"/>
        <v>0.35</v>
      </c>
      <c r="AB867" s="147">
        <f t="shared" si="581"/>
        <v>0.35</v>
      </c>
      <c r="AC867" s="147">
        <f t="shared" si="581"/>
        <v>0.35</v>
      </c>
      <c r="AD867" s="147">
        <f t="shared" si="581"/>
        <v>0.35</v>
      </c>
      <c r="AE867" s="147">
        <f t="shared" si="582"/>
        <v>0.35</v>
      </c>
      <c r="AF867" s="147">
        <f t="shared" si="582"/>
        <v>0.35</v>
      </c>
      <c r="AG867" s="147">
        <f t="shared" si="582"/>
        <v>0.35</v>
      </c>
      <c r="AH867" s="147">
        <f t="shared" si="582"/>
        <v>0.35</v>
      </c>
      <c r="AI867" s="147">
        <f t="shared" si="583"/>
        <v>0.35</v>
      </c>
      <c r="AJ867" s="147">
        <f t="shared" si="583"/>
        <v>0.35</v>
      </c>
      <c r="AK867" s="147">
        <f t="shared" si="583"/>
        <v>0.35</v>
      </c>
      <c r="AL867" s="420">
        <v>0</v>
      </c>
      <c r="AM867" s="431">
        <f t="shared" si="540"/>
        <v>0</v>
      </c>
      <c r="AN867" s="385">
        <v>0</v>
      </c>
      <c r="AO867" s="237">
        <f t="shared" si="653"/>
        <v>0</v>
      </c>
      <c r="AP867" s="96">
        <v>0</v>
      </c>
      <c r="AQ867" s="431">
        <f t="shared" si="569"/>
        <v>0</v>
      </c>
      <c r="AR867" s="420">
        <v>0</v>
      </c>
      <c r="AS867" s="431">
        <f t="shared" si="570"/>
        <v>0</v>
      </c>
      <c r="AT867" s="385">
        <v>0</v>
      </c>
      <c r="AU867" s="431">
        <f t="shared" si="571"/>
        <v>0</v>
      </c>
      <c r="AV867" s="386">
        <v>0</v>
      </c>
      <c r="AW867" s="431">
        <f t="shared" si="572"/>
        <v>0</v>
      </c>
      <c r="AX867" s="386">
        <v>0</v>
      </c>
      <c r="AY867" s="431">
        <f t="shared" si="573"/>
        <v>0</v>
      </c>
      <c r="AZ867" s="386">
        <v>0</v>
      </c>
      <c r="BA867" s="431">
        <f t="shared" si="574"/>
        <v>0</v>
      </c>
      <c r="BB867" s="385">
        <v>0</v>
      </c>
      <c r="BC867" s="431">
        <f t="shared" si="575"/>
        <v>0</v>
      </c>
      <c r="BD867" s="386">
        <v>0</v>
      </c>
      <c r="BE867" s="431">
        <f t="shared" si="576"/>
        <v>0</v>
      </c>
      <c r="BF867" s="386">
        <v>0</v>
      </c>
      <c r="BG867" s="431">
        <f t="shared" si="577"/>
        <v>0</v>
      </c>
      <c r="BH867" s="385">
        <v>0</v>
      </c>
      <c r="BI867" s="445">
        <f t="shared" si="578"/>
        <v>0</v>
      </c>
      <c r="BJ867" s="77" t="s">
        <v>1978</v>
      </c>
      <c r="BK867" s="306"/>
      <c r="BL867" s="599"/>
      <c r="BM867" s="306" t="str">
        <f t="shared" si="584"/>
        <v>P10203-KD1</v>
      </c>
    </row>
    <row r="868" spans="1:71" ht="14.25" customHeight="1">
      <c r="A868" s="493" t="s">
        <v>1623</v>
      </c>
      <c r="B868" s="130" t="s">
        <v>1422</v>
      </c>
      <c r="C868" s="544" t="s">
        <v>87</v>
      </c>
      <c r="D868" s="549" t="s">
        <v>225</v>
      </c>
      <c r="E868" s="550" t="s">
        <v>194</v>
      </c>
      <c r="F868" s="970"/>
      <c r="G868" s="214">
        <v>2021</v>
      </c>
      <c r="H868" s="176" t="s">
        <v>1911</v>
      </c>
      <c r="I868" s="176" t="s">
        <v>174</v>
      </c>
      <c r="J868" s="330" t="s">
        <v>196</v>
      </c>
      <c r="K868" s="176" t="s">
        <v>221</v>
      </c>
      <c r="L868" s="176" t="s">
        <v>167</v>
      </c>
      <c r="M868" s="327" t="s">
        <v>1474</v>
      </c>
      <c r="N868" s="55">
        <v>5.1100000000000003</v>
      </c>
      <c r="O868" s="55">
        <f t="shared" si="579"/>
        <v>5.1100000000000003</v>
      </c>
      <c r="P868" s="55">
        <f t="shared" si="579"/>
        <v>5.1100000000000003</v>
      </c>
      <c r="Q868" s="55">
        <f t="shared" si="579"/>
        <v>5.1100000000000003</v>
      </c>
      <c r="R868" s="55">
        <v>5.1100000000000003</v>
      </c>
      <c r="S868" s="55">
        <f t="shared" si="580"/>
        <v>5.1100000000000003</v>
      </c>
      <c r="T868" s="55">
        <f t="shared" si="580"/>
        <v>5.1100000000000003</v>
      </c>
      <c r="U868" s="55">
        <f t="shared" si="580"/>
        <v>5.1100000000000003</v>
      </c>
      <c r="V868" s="55">
        <f t="shared" si="585"/>
        <v>5.1100000000000003</v>
      </c>
      <c r="W868" s="55">
        <f t="shared" si="585"/>
        <v>5.1100000000000003</v>
      </c>
      <c r="X868" s="55">
        <f t="shared" si="585"/>
        <v>5.1100000000000003</v>
      </c>
      <c r="Y868" s="55">
        <f t="shared" si="585"/>
        <v>5.1100000000000003</v>
      </c>
      <c r="Z868" s="147">
        <v>0.47</v>
      </c>
      <c r="AA868" s="147">
        <f t="shared" si="581"/>
        <v>0.47</v>
      </c>
      <c r="AB868" s="147">
        <f t="shared" si="581"/>
        <v>0.47</v>
      </c>
      <c r="AC868" s="147">
        <f t="shared" si="581"/>
        <v>0.47</v>
      </c>
      <c r="AD868" s="147">
        <f t="shared" si="581"/>
        <v>0.47</v>
      </c>
      <c r="AE868" s="147">
        <f t="shared" si="582"/>
        <v>0.47</v>
      </c>
      <c r="AF868" s="147">
        <f t="shared" si="582"/>
        <v>0.47</v>
      </c>
      <c r="AG868" s="147">
        <f t="shared" si="582"/>
        <v>0.47</v>
      </c>
      <c r="AH868" s="147">
        <f t="shared" si="582"/>
        <v>0.47</v>
      </c>
      <c r="AI868" s="147">
        <f t="shared" si="583"/>
        <v>0.47</v>
      </c>
      <c r="AJ868" s="147">
        <f t="shared" si="583"/>
        <v>0.47</v>
      </c>
      <c r="AK868" s="147">
        <f t="shared" si="583"/>
        <v>0.47</v>
      </c>
      <c r="AL868" s="420">
        <v>0</v>
      </c>
      <c r="AM868" s="431">
        <f t="shared" si="540"/>
        <v>0</v>
      </c>
      <c r="AN868" s="385">
        <v>0</v>
      </c>
      <c r="AO868" s="237">
        <f t="shared" si="653"/>
        <v>0</v>
      </c>
      <c r="AP868" s="96">
        <v>0</v>
      </c>
      <c r="AQ868" s="431">
        <f t="shared" si="569"/>
        <v>0</v>
      </c>
      <c r="AR868" s="420">
        <v>0</v>
      </c>
      <c r="AS868" s="431">
        <f t="shared" si="570"/>
        <v>0</v>
      </c>
      <c r="AT868" s="385">
        <v>0</v>
      </c>
      <c r="AU868" s="431">
        <f t="shared" si="571"/>
        <v>0</v>
      </c>
      <c r="AV868" s="386">
        <v>0</v>
      </c>
      <c r="AW868" s="431">
        <f t="shared" si="572"/>
        <v>0</v>
      </c>
      <c r="AX868" s="386">
        <v>0</v>
      </c>
      <c r="AY868" s="431">
        <f t="shared" si="573"/>
        <v>0</v>
      </c>
      <c r="AZ868" s="386">
        <v>0</v>
      </c>
      <c r="BA868" s="431">
        <f t="shared" si="574"/>
        <v>0</v>
      </c>
      <c r="BB868" s="385">
        <v>0</v>
      </c>
      <c r="BC868" s="431">
        <f t="shared" si="575"/>
        <v>0</v>
      </c>
      <c r="BD868" s="386">
        <v>0</v>
      </c>
      <c r="BE868" s="431">
        <f t="shared" si="576"/>
        <v>0</v>
      </c>
      <c r="BF868" s="386">
        <v>0</v>
      </c>
      <c r="BG868" s="431">
        <f t="shared" si="577"/>
        <v>0</v>
      </c>
      <c r="BH868" s="385">
        <v>0</v>
      </c>
      <c r="BI868" s="445">
        <f t="shared" si="578"/>
        <v>0</v>
      </c>
      <c r="BJ868" s="77" t="s">
        <v>1979</v>
      </c>
      <c r="BK868" s="306"/>
      <c r="BL868" s="599"/>
      <c r="BM868" s="306" t="str">
        <f t="shared" si="584"/>
        <v>N69206-291</v>
      </c>
    </row>
    <row r="869" spans="1:71" ht="14.25" customHeight="1">
      <c r="A869" s="498" t="s">
        <v>1623</v>
      </c>
      <c r="B869" s="130" t="s">
        <v>1422</v>
      </c>
      <c r="C869" s="544" t="s">
        <v>87</v>
      </c>
      <c r="D869" s="549" t="s">
        <v>1972</v>
      </c>
      <c r="E869" s="550" t="s">
        <v>194</v>
      </c>
      <c r="F869" s="970"/>
      <c r="G869" s="214">
        <v>2021</v>
      </c>
      <c r="H869" s="176" t="s">
        <v>1911</v>
      </c>
      <c r="I869" s="176" t="s">
        <v>174</v>
      </c>
      <c r="J869" s="330" t="s">
        <v>196</v>
      </c>
      <c r="K869" s="176" t="s">
        <v>218</v>
      </c>
      <c r="L869" s="176" t="s">
        <v>1221</v>
      </c>
      <c r="M869" s="327" t="s">
        <v>1461</v>
      </c>
      <c r="N869" s="55">
        <v>3.67</v>
      </c>
      <c r="O869" s="55">
        <f t="shared" si="579"/>
        <v>3.67</v>
      </c>
      <c r="P869" s="55">
        <f t="shared" si="579"/>
        <v>3.67</v>
      </c>
      <c r="Q869" s="55">
        <f t="shared" si="579"/>
        <v>3.67</v>
      </c>
      <c r="R869" s="244">
        <f>3.67+0.45</f>
        <v>4.12</v>
      </c>
      <c r="S869" s="55">
        <f t="shared" si="580"/>
        <v>4.12</v>
      </c>
      <c r="T869" s="55">
        <f t="shared" si="580"/>
        <v>4.12</v>
      </c>
      <c r="U869" s="55">
        <f t="shared" si="580"/>
        <v>4.12</v>
      </c>
      <c r="V869" s="55">
        <f t="shared" si="585"/>
        <v>4.12</v>
      </c>
      <c r="W869" s="55">
        <f t="shared" si="585"/>
        <v>4.12</v>
      </c>
      <c r="X869" s="55">
        <f t="shared" si="585"/>
        <v>4.12</v>
      </c>
      <c r="Y869" s="55">
        <f t="shared" si="585"/>
        <v>4.12</v>
      </c>
      <c r="Z869" s="147">
        <v>0.57999999999999996</v>
      </c>
      <c r="AA869" s="147">
        <f t="shared" si="581"/>
        <v>0.57999999999999996</v>
      </c>
      <c r="AB869" s="147">
        <f t="shared" si="581"/>
        <v>0.57999999999999996</v>
      </c>
      <c r="AC869" s="147">
        <f t="shared" si="581"/>
        <v>0.57999999999999996</v>
      </c>
      <c r="AD869" s="147">
        <f t="shared" si="581"/>
        <v>0.57999999999999996</v>
      </c>
      <c r="AE869" s="147">
        <f t="shared" si="582"/>
        <v>0.57999999999999996</v>
      </c>
      <c r="AF869" s="147">
        <f t="shared" si="582"/>
        <v>0.57999999999999996</v>
      </c>
      <c r="AG869" s="147">
        <f t="shared" si="582"/>
        <v>0.57999999999999996</v>
      </c>
      <c r="AH869" s="147">
        <f t="shared" si="582"/>
        <v>0.57999999999999996</v>
      </c>
      <c r="AI869" s="147">
        <f t="shared" si="583"/>
        <v>0.57999999999999996</v>
      </c>
      <c r="AJ869" s="147">
        <f t="shared" si="583"/>
        <v>0.57999999999999996</v>
      </c>
      <c r="AK869" s="147">
        <f t="shared" si="583"/>
        <v>0.57999999999999996</v>
      </c>
      <c r="AL869" s="420">
        <v>51863</v>
      </c>
      <c r="AM869" s="431">
        <f t="shared" si="540"/>
        <v>30080.539999999997</v>
      </c>
      <c r="AN869" s="385">
        <v>22476</v>
      </c>
      <c r="AO869" s="237">
        <f t="shared" si="653"/>
        <v>13036.08</v>
      </c>
      <c r="AP869" s="96">
        <v>6624</v>
      </c>
      <c r="AQ869" s="431">
        <f t="shared" si="569"/>
        <v>3841.9199999999996</v>
      </c>
      <c r="AR869" s="420">
        <v>204</v>
      </c>
      <c r="AS869" s="431">
        <f t="shared" si="570"/>
        <v>118.32</v>
      </c>
      <c r="AT869" s="385">
        <v>13116</v>
      </c>
      <c r="AU869" s="431">
        <f t="shared" si="571"/>
        <v>7607.28</v>
      </c>
      <c r="AV869" s="386">
        <v>0</v>
      </c>
      <c r="AW869" s="431">
        <f t="shared" si="572"/>
        <v>0</v>
      </c>
      <c r="AX869" s="386">
        <v>0</v>
      </c>
      <c r="AY869" s="431">
        <f t="shared" si="573"/>
        <v>0</v>
      </c>
      <c r="AZ869" s="386">
        <v>0</v>
      </c>
      <c r="BA869" s="431">
        <f t="shared" si="574"/>
        <v>0</v>
      </c>
      <c r="BB869" s="385">
        <v>0</v>
      </c>
      <c r="BC869" s="431">
        <f t="shared" si="575"/>
        <v>0</v>
      </c>
      <c r="BD869" s="386">
        <v>0</v>
      </c>
      <c r="BE869" s="431">
        <f t="shared" si="576"/>
        <v>0</v>
      </c>
      <c r="BF869" s="386">
        <v>0</v>
      </c>
      <c r="BG869" s="431">
        <f t="shared" si="577"/>
        <v>0</v>
      </c>
      <c r="BH869" s="385">
        <v>0</v>
      </c>
      <c r="BI869" s="445">
        <f t="shared" si="578"/>
        <v>0</v>
      </c>
      <c r="BJ869" s="77" t="s">
        <v>341</v>
      </c>
      <c r="BK869" s="306"/>
      <c r="BL869" s="599"/>
      <c r="BM869" s="306" t="str">
        <f t="shared" si="584"/>
        <v>M27527-xx1</v>
      </c>
    </row>
    <row r="870" spans="1:71" ht="14.25" customHeight="1">
      <c r="A870" s="493" t="s">
        <v>1623</v>
      </c>
      <c r="B870" s="130" t="s">
        <v>1422</v>
      </c>
      <c r="C870" s="544" t="s">
        <v>87</v>
      </c>
      <c r="D870" s="549" t="s">
        <v>1972</v>
      </c>
      <c r="E870" s="550" t="s">
        <v>194</v>
      </c>
      <c r="F870" s="970"/>
      <c r="G870" s="214">
        <v>2021</v>
      </c>
      <c r="H870" s="176" t="s">
        <v>1911</v>
      </c>
      <c r="I870" s="176" t="s">
        <v>174</v>
      </c>
      <c r="J870" s="330" t="s">
        <v>196</v>
      </c>
      <c r="K870" s="176" t="s">
        <v>218</v>
      </c>
      <c r="L870" s="176" t="s">
        <v>167</v>
      </c>
      <c r="M870" s="327" t="s">
        <v>870</v>
      </c>
      <c r="N870" s="55">
        <v>3.63</v>
      </c>
      <c r="O870" s="55">
        <f t="shared" si="579"/>
        <v>3.63</v>
      </c>
      <c r="P870" s="55">
        <f t="shared" si="579"/>
        <v>3.63</v>
      </c>
      <c r="Q870" s="55">
        <f t="shared" si="579"/>
        <v>3.63</v>
      </c>
      <c r="R870" s="244">
        <f>3.63+0.45</f>
        <v>4.08</v>
      </c>
      <c r="S870" s="55">
        <f t="shared" si="580"/>
        <v>4.08</v>
      </c>
      <c r="T870" s="55">
        <f t="shared" si="580"/>
        <v>4.08</v>
      </c>
      <c r="U870" s="55">
        <f t="shared" si="580"/>
        <v>4.08</v>
      </c>
      <c r="V870" s="55">
        <f t="shared" si="585"/>
        <v>4.08</v>
      </c>
      <c r="W870" s="55">
        <f t="shared" si="585"/>
        <v>4.08</v>
      </c>
      <c r="X870" s="55">
        <f t="shared" si="585"/>
        <v>4.08</v>
      </c>
      <c r="Y870" s="55">
        <f t="shared" si="585"/>
        <v>4.08</v>
      </c>
      <c r="Z870" s="147">
        <v>0.57999999999999996</v>
      </c>
      <c r="AA870" s="147">
        <f t="shared" si="581"/>
        <v>0.57999999999999996</v>
      </c>
      <c r="AB870" s="147">
        <f t="shared" si="581"/>
        <v>0.57999999999999996</v>
      </c>
      <c r="AC870" s="147">
        <f t="shared" si="581"/>
        <v>0.57999999999999996</v>
      </c>
      <c r="AD870" s="147">
        <f t="shared" si="581"/>
        <v>0.57999999999999996</v>
      </c>
      <c r="AE870" s="147">
        <f t="shared" si="582"/>
        <v>0.57999999999999996</v>
      </c>
      <c r="AF870" s="147">
        <f t="shared" si="582"/>
        <v>0.57999999999999996</v>
      </c>
      <c r="AG870" s="147">
        <f t="shared" si="582"/>
        <v>0.57999999999999996</v>
      </c>
      <c r="AH870" s="147">
        <f t="shared" si="582"/>
        <v>0.57999999999999996</v>
      </c>
      <c r="AI870" s="147">
        <f t="shared" si="583"/>
        <v>0.57999999999999996</v>
      </c>
      <c r="AJ870" s="147">
        <f t="shared" si="583"/>
        <v>0.57999999999999996</v>
      </c>
      <c r="AK870" s="147">
        <f t="shared" si="583"/>
        <v>0.57999999999999996</v>
      </c>
      <c r="AL870" s="420">
        <v>43440</v>
      </c>
      <c r="AM870" s="431">
        <f t="shared" si="540"/>
        <v>25195.199999999997</v>
      </c>
      <c r="AN870" s="385">
        <v>25464</v>
      </c>
      <c r="AO870" s="237">
        <f t="shared" si="653"/>
        <v>14769.119999999999</v>
      </c>
      <c r="AP870" s="96">
        <v>12600</v>
      </c>
      <c r="AQ870" s="431">
        <f t="shared" si="569"/>
        <v>7307.9999999999991</v>
      </c>
      <c r="AR870" s="420">
        <v>9592</v>
      </c>
      <c r="AS870" s="431">
        <f t="shared" si="570"/>
        <v>5563.36</v>
      </c>
      <c r="AT870" s="385">
        <v>24900</v>
      </c>
      <c r="AU870" s="431">
        <f t="shared" si="571"/>
        <v>14441.999999999998</v>
      </c>
      <c r="AV870" s="386">
        <v>0</v>
      </c>
      <c r="AW870" s="431">
        <f t="shared" si="572"/>
        <v>0</v>
      </c>
      <c r="AX870" s="386">
        <v>0</v>
      </c>
      <c r="AY870" s="431">
        <f t="shared" si="573"/>
        <v>0</v>
      </c>
      <c r="AZ870" s="386">
        <v>0</v>
      </c>
      <c r="BA870" s="431">
        <f t="shared" si="574"/>
        <v>0</v>
      </c>
      <c r="BB870" s="385">
        <v>0</v>
      </c>
      <c r="BC870" s="431">
        <f t="shared" si="575"/>
        <v>0</v>
      </c>
      <c r="BD870" s="386">
        <v>0</v>
      </c>
      <c r="BE870" s="431">
        <f t="shared" si="576"/>
        <v>0</v>
      </c>
      <c r="BF870" s="386">
        <v>0</v>
      </c>
      <c r="BG870" s="431">
        <f t="shared" si="577"/>
        <v>0</v>
      </c>
      <c r="BH870" s="385">
        <v>0</v>
      </c>
      <c r="BI870" s="445">
        <f t="shared" si="578"/>
        <v>0</v>
      </c>
      <c r="BJ870" s="77" t="s">
        <v>341</v>
      </c>
      <c r="BK870" s="306"/>
      <c r="BL870" s="599"/>
      <c r="BM870" s="306" t="str">
        <f t="shared" si="584"/>
        <v>M27527-xx1</v>
      </c>
    </row>
    <row r="871" spans="1:71" ht="14.25" customHeight="1">
      <c r="A871" s="498" t="s">
        <v>1623</v>
      </c>
      <c r="B871" s="130" t="s">
        <v>1422</v>
      </c>
      <c r="C871" s="544" t="s">
        <v>87</v>
      </c>
      <c r="D871" s="549" t="s">
        <v>1972</v>
      </c>
      <c r="E871" s="550" t="s">
        <v>194</v>
      </c>
      <c r="F871" s="970"/>
      <c r="G871" s="214">
        <v>2021</v>
      </c>
      <c r="H871" s="176" t="s">
        <v>1911</v>
      </c>
      <c r="I871" s="176" t="s">
        <v>174</v>
      </c>
      <c r="J871" s="330" t="s">
        <v>196</v>
      </c>
      <c r="K871" s="176" t="s">
        <v>218</v>
      </c>
      <c r="L871" s="176" t="s">
        <v>167</v>
      </c>
      <c r="M871" s="327" t="s">
        <v>870</v>
      </c>
      <c r="N871" s="55">
        <v>4.68</v>
      </c>
      <c r="O871" s="55">
        <f t="shared" si="579"/>
        <v>4.68</v>
      </c>
      <c r="P871" s="55">
        <f t="shared" si="579"/>
        <v>4.68</v>
      </c>
      <c r="Q871" s="55">
        <f t="shared" si="579"/>
        <v>4.68</v>
      </c>
      <c r="R871" s="244">
        <f>4.68+0.45</f>
        <v>5.13</v>
      </c>
      <c r="S871" s="55">
        <f t="shared" si="580"/>
        <v>5.13</v>
      </c>
      <c r="T871" s="55">
        <f t="shared" si="580"/>
        <v>5.13</v>
      </c>
      <c r="U871" s="55">
        <f t="shared" si="580"/>
        <v>5.13</v>
      </c>
      <c r="V871" s="55">
        <f t="shared" si="585"/>
        <v>5.13</v>
      </c>
      <c r="W871" s="55">
        <f t="shared" si="585"/>
        <v>5.13</v>
      </c>
      <c r="X871" s="55">
        <f t="shared" si="585"/>
        <v>5.13</v>
      </c>
      <c r="Y871" s="55">
        <f t="shared" si="585"/>
        <v>5.13</v>
      </c>
      <c r="Z871" s="147">
        <v>0.57999999999999996</v>
      </c>
      <c r="AA871" s="147">
        <f t="shared" si="581"/>
        <v>0.57999999999999996</v>
      </c>
      <c r="AB871" s="147">
        <f t="shared" si="581"/>
        <v>0.57999999999999996</v>
      </c>
      <c r="AC871" s="147">
        <f t="shared" si="581"/>
        <v>0.57999999999999996</v>
      </c>
      <c r="AD871" s="147">
        <f t="shared" si="581"/>
        <v>0.57999999999999996</v>
      </c>
      <c r="AE871" s="147">
        <f t="shared" si="582"/>
        <v>0.57999999999999996</v>
      </c>
      <c r="AF871" s="147">
        <f t="shared" si="582"/>
        <v>0.57999999999999996</v>
      </c>
      <c r="AG871" s="147">
        <f t="shared" si="582"/>
        <v>0.57999999999999996</v>
      </c>
      <c r="AH871" s="147">
        <f t="shared" si="582"/>
        <v>0.57999999999999996</v>
      </c>
      <c r="AI871" s="147">
        <f t="shared" si="583"/>
        <v>0.57999999999999996</v>
      </c>
      <c r="AJ871" s="147">
        <f t="shared" si="583"/>
        <v>0.57999999999999996</v>
      </c>
      <c r="AK871" s="147">
        <f t="shared" si="583"/>
        <v>0.57999999999999996</v>
      </c>
      <c r="AL871" s="420">
        <v>480</v>
      </c>
      <c r="AM871" s="431">
        <f t="shared" si="540"/>
        <v>278.39999999999998</v>
      </c>
      <c r="AN871" s="385">
        <v>396</v>
      </c>
      <c r="AO871" s="237">
        <f t="shared" si="653"/>
        <v>229.67999999999998</v>
      </c>
      <c r="AP871" s="96">
        <v>492</v>
      </c>
      <c r="AQ871" s="431">
        <f t="shared" si="569"/>
        <v>285.35999999999996</v>
      </c>
      <c r="AR871" s="420">
        <v>36</v>
      </c>
      <c r="AS871" s="431">
        <f t="shared" si="570"/>
        <v>20.88</v>
      </c>
      <c r="AT871" s="385">
        <v>0</v>
      </c>
      <c r="AU871" s="431">
        <f t="shared" si="571"/>
        <v>0</v>
      </c>
      <c r="AV871" s="386">
        <v>0</v>
      </c>
      <c r="AW871" s="431">
        <f t="shared" si="572"/>
        <v>0</v>
      </c>
      <c r="AX871" s="386">
        <v>0</v>
      </c>
      <c r="AY871" s="431">
        <f t="shared" si="573"/>
        <v>0</v>
      </c>
      <c r="AZ871" s="386">
        <v>0</v>
      </c>
      <c r="BA871" s="431">
        <f t="shared" si="574"/>
        <v>0</v>
      </c>
      <c r="BB871" s="386">
        <v>0</v>
      </c>
      <c r="BC871" s="431">
        <f t="shared" si="575"/>
        <v>0</v>
      </c>
      <c r="BD871" s="386">
        <v>0</v>
      </c>
      <c r="BE871" s="431">
        <f t="shared" si="576"/>
        <v>0</v>
      </c>
      <c r="BF871" s="386">
        <v>0</v>
      </c>
      <c r="BG871" s="431">
        <f t="shared" si="577"/>
        <v>0</v>
      </c>
      <c r="BH871" s="386">
        <v>0</v>
      </c>
      <c r="BI871" s="445">
        <f t="shared" si="578"/>
        <v>0</v>
      </c>
      <c r="BJ871" s="77" t="s">
        <v>720</v>
      </c>
      <c r="BK871" s="306"/>
      <c r="BL871" s="599"/>
      <c r="BM871" s="306" t="str">
        <f t="shared" si="584"/>
        <v>M27527-KD1</v>
      </c>
    </row>
    <row r="872" spans="1:71" ht="14.25" customHeight="1">
      <c r="A872" s="493" t="s">
        <v>1623</v>
      </c>
      <c r="B872" s="130" t="s">
        <v>1422</v>
      </c>
      <c r="C872" s="544" t="s">
        <v>87</v>
      </c>
      <c r="D872" s="549" t="s">
        <v>225</v>
      </c>
      <c r="E872" s="550" t="s">
        <v>194</v>
      </c>
      <c r="F872" s="970"/>
      <c r="G872" s="214">
        <v>2021</v>
      </c>
      <c r="H872" s="176" t="s">
        <v>1911</v>
      </c>
      <c r="I872" s="176" t="s">
        <v>174</v>
      </c>
      <c r="J872" s="330" t="s">
        <v>196</v>
      </c>
      <c r="K872" s="176" t="s">
        <v>218</v>
      </c>
      <c r="L872" s="176" t="s">
        <v>167</v>
      </c>
      <c r="M872" s="327" t="s">
        <v>870</v>
      </c>
      <c r="N872" s="55">
        <v>3.56</v>
      </c>
      <c r="O872" s="55">
        <f t="shared" si="579"/>
        <v>3.56</v>
      </c>
      <c r="P872" s="55">
        <f t="shared" si="579"/>
        <v>3.56</v>
      </c>
      <c r="Q872" s="55">
        <f t="shared" si="579"/>
        <v>3.56</v>
      </c>
      <c r="R872" s="244">
        <f>3.56+0.45</f>
        <v>4.01</v>
      </c>
      <c r="S872" s="55">
        <f t="shared" si="580"/>
        <v>4.01</v>
      </c>
      <c r="T872" s="55">
        <f t="shared" si="580"/>
        <v>4.01</v>
      </c>
      <c r="U872" s="55">
        <f t="shared" si="580"/>
        <v>4.01</v>
      </c>
      <c r="V872" s="55">
        <f t="shared" si="585"/>
        <v>4.01</v>
      </c>
      <c r="W872" s="55">
        <f t="shared" si="585"/>
        <v>4.01</v>
      </c>
      <c r="X872" s="55">
        <f t="shared" si="585"/>
        <v>4.01</v>
      </c>
      <c r="Y872" s="55">
        <f t="shared" si="585"/>
        <v>4.01</v>
      </c>
      <c r="Z872" s="147">
        <v>0.12</v>
      </c>
      <c r="AA872" s="147">
        <f t="shared" si="581"/>
        <v>0.12</v>
      </c>
      <c r="AB872" s="147">
        <f t="shared" si="581"/>
        <v>0.12</v>
      </c>
      <c r="AC872" s="147">
        <f t="shared" si="581"/>
        <v>0.12</v>
      </c>
      <c r="AD872" s="147">
        <f t="shared" si="581"/>
        <v>0.12</v>
      </c>
      <c r="AE872" s="147">
        <f t="shared" si="582"/>
        <v>0.12</v>
      </c>
      <c r="AF872" s="147">
        <f t="shared" si="582"/>
        <v>0.12</v>
      </c>
      <c r="AG872" s="147">
        <f t="shared" si="582"/>
        <v>0.12</v>
      </c>
      <c r="AH872" s="147">
        <f t="shared" si="582"/>
        <v>0.12</v>
      </c>
      <c r="AI872" s="147">
        <f t="shared" si="583"/>
        <v>0.12</v>
      </c>
      <c r="AJ872" s="147">
        <f t="shared" si="583"/>
        <v>0.12</v>
      </c>
      <c r="AK872" s="147">
        <f t="shared" si="583"/>
        <v>0.12</v>
      </c>
      <c r="AL872" s="420">
        <v>12288</v>
      </c>
      <c r="AM872" s="431">
        <f t="shared" si="540"/>
        <v>1474.56</v>
      </c>
      <c r="AN872" s="385">
        <v>21624</v>
      </c>
      <c r="AO872" s="237">
        <f t="shared" si="653"/>
        <v>2594.88</v>
      </c>
      <c r="AP872" s="96">
        <v>16152</v>
      </c>
      <c r="AQ872" s="431">
        <f t="shared" si="569"/>
        <v>1938.24</v>
      </c>
      <c r="AR872" s="420">
        <v>5904</v>
      </c>
      <c r="AS872" s="431">
        <f t="shared" si="570"/>
        <v>708.48</v>
      </c>
      <c r="AT872" s="385">
        <v>9756</v>
      </c>
      <c r="AU872" s="431">
        <f t="shared" si="571"/>
        <v>1170.72</v>
      </c>
      <c r="AV872" s="386">
        <v>0</v>
      </c>
      <c r="AW872" s="431">
        <f t="shared" si="572"/>
        <v>0</v>
      </c>
      <c r="AX872" s="386">
        <v>0</v>
      </c>
      <c r="AY872" s="431">
        <f t="shared" si="573"/>
        <v>0</v>
      </c>
      <c r="AZ872" s="386">
        <v>0</v>
      </c>
      <c r="BA872" s="431">
        <f t="shared" si="574"/>
        <v>0</v>
      </c>
      <c r="BB872" s="385">
        <v>0</v>
      </c>
      <c r="BC872" s="431">
        <f t="shared" si="575"/>
        <v>0</v>
      </c>
      <c r="BD872" s="386">
        <v>0</v>
      </c>
      <c r="BE872" s="431">
        <f t="shared" si="576"/>
        <v>0</v>
      </c>
      <c r="BF872" s="386">
        <v>0</v>
      </c>
      <c r="BG872" s="431">
        <f t="shared" si="577"/>
        <v>0</v>
      </c>
      <c r="BH872" s="385">
        <v>0</v>
      </c>
      <c r="BI872" s="445">
        <f t="shared" si="578"/>
        <v>0</v>
      </c>
      <c r="BJ872" s="77" t="s">
        <v>721</v>
      </c>
      <c r="BK872" s="306"/>
      <c r="BL872" s="599"/>
      <c r="BM872" s="306" t="str">
        <f t="shared" si="584"/>
        <v>N51146-xx1</v>
      </c>
    </row>
    <row r="873" spans="1:71" ht="14.25" customHeight="1">
      <c r="A873" s="498" t="s">
        <v>1623</v>
      </c>
      <c r="B873" s="130" t="s">
        <v>1422</v>
      </c>
      <c r="C873" s="544" t="s">
        <v>87</v>
      </c>
      <c r="D873" s="549" t="s">
        <v>225</v>
      </c>
      <c r="E873" s="550" t="s">
        <v>194</v>
      </c>
      <c r="F873" s="970"/>
      <c r="G873" s="214">
        <v>2021</v>
      </c>
      <c r="H873" s="176" t="s">
        <v>1911</v>
      </c>
      <c r="I873" s="176" t="s">
        <v>174</v>
      </c>
      <c r="J873" s="330" t="s">
        <v>196</v>
      </c>
      <c r="K873" s="176" t="s">
        <v>218</v>
      </c>
      <c r="L873" s="176" t="s">
        <v>167</v>
      </c>
      <c r="M873" s="327" t="s">
        <v>870</v>
      </c>
      <c r="N873" s="55">
        <v>4.6100000000000003</v>
      </c>
      <c r="O873" s="55">
        <f t="shared" si="579"/>
        <v>4.6100000000000003</v>
      </c>
      <c r="P873" s="55">
        <f t="shared" si="579"/>
        <v>4.6100000000000003</v>
      </c>
      <c r="Q873" s="55">
        <f t="shared" si="579"/>
        <v>4.6100000000000003</v>
      </c>
      <c r="R873" s="244">
        <f>4.61+0.45</f>
        <v>5.0600000000000005</v>
      </c>
      <c r="S873" s="55">
        <f t="shared" si="580"/>
        <v>5.0600000000000005</v>
      </c>
      <c r="T873" s="55">
        <f t="shared" si="580"/>
        <v>5.0600000000000005</v>
      </c>
      <c r="U873" s="55">
        <f t="shared" si="580"/>
        <v>5.0600000000000005</v>
      </c>
      <c r="V873" s="55">
        <f t="shared" si="585"/>
        <v>5.0600000000000005</v>
      </c>
      <c r="W873" s="55">
        <f t="shared" si="585"/>
        <v>5.0600000000000005</v>
      </c>
      <c r="X873" s="55">
        <f t="shared" si="585"/>
        <v>5.0600000000000005</v>
      </c>
      <c r="Y873" s="55">
        <f t="shared" si="585"/>
        <v>5.0600000000000005</v>
      </c>
      <c r="Z873" s="147">
        <v>0.12</v>
      </c>
      <c r="AA873" s="147">
        <f t="shared" si="581"/>
        <v>0.12</v>
      </c>
      <c r="AB873" s="147">
        <f t="shared" si="581"/>
        <v>0.12</v>
      </c>
      <c r="AC873" s="147">
        <f t="shared" si="581"/>
        <v>0.12</v>
      </c>
      <c r="AD873" s="147">
        <f t="shared" si="581"/>
        <v>0.12</v>
      </c>
      <c r="AE873" s="147">
        <f t="shared" si="582"/>
        <v>0.12</v>
      </c>
      <c r="AF873" s="147">
        <f t="shared" si="582"/>
        <v>0.12</v>
      </c>
      <c r="AG873" s="147">
        <f t="shared" si="582"/>
        <v>0.12</v>
      </c>
      <c r="AH873" s="147">
        <f t="shared" si="582"/>
        <v>0.12</v>
      </c>
      <c r="AI873" s="147">
        <f t="shared" si="583"/>
        <v>0.12</v>
      </c>
      <c r="AJ873" s="147">
        <f t="shared" si="583"/>
        <v>0.12</v>
      </c>
      <c r="AK873" s="147">
        <f t="shared" si="583"/>
        <v>0.12</v>
      </c>
      <c r="AL873" s="420">
        <v>0</v>
      </c>
      <c r="AM873" s="431">
        <f t="shared" si="540"/>
        <v>0</v>
      </c>
      <c r="AN873" s="385">
        <v>0</v>
      </c>
      <c r="AO873" s="237">
        <f t="shared" si="653"/>
        <v>0</v>
      </c>
      <c r="AP873" s="96">
        <v>0</v>
      </c>
      <c r="AQ873" s="431">
        <f t="shared" si="569"/>
        <v>0</v>
      </c>
      <c r="AR873" s="420">
        <v>0</v>
      </c>
      <c r="AS873" s="431">
        <f t="shared" si="570"/>
        <v>0</v>
      </c>
      <c r="AT873" s="385">
        <v>0</v>
      </c>
      <c r="AU873" s="431">
        <f t="shared" si="571"/>
        <v>0</v>
      </c>
      <c r="AV873" s="386">
        <v>0</v>
      </c>
      <c r="AW873" s="431">
        <f t="shared" si="572"/>
        <v>0</v>
      </c>
      <c r="AX873" s="386">
        <v>0</v>
      </c>
      <c r="AY873" s="431">
        <f t="shared" si="573"/>
        <v>0</v>
      </c>
      <c r="AZ873" s="386">
        <v>0</v>
      </c>
      <c r="BA873" s="431">
        <f t="shared" si="574"/>
        <v>0</v>
      </c>
      <c r="BB873" s="385">
        <v>0</v>
      </c>
      <c r="BC873" s="431">
        <f t="shared" si="575"/>
        <v>0</v>
      </c>
      <c r="BD873" s="386">
        <v>0</v>
      </c>
      <c r="BE873" s="431">
        <f t="shared" si="576"/>
        <v>0</v>
      </c>
      <c r="BF873" s="386">
        <v>0</v>
      </c>
      <c r="BG873" s="431">
        <f t="shared" si="577"/>
        <v>0</v>
      </c>
      <c r="BH873" s="385">
        <v>0</v>
      </c>
      <c r="BI873" s="445">
        <f t="shared" si="578"/>
        <v>0</v>
      </c>
      <c r="BJ873" s="77" t="s">
        <v>1974</v>
      </c>
      <c r="BK873" s="306"/>
      <c r="BL873" s="599"/>
      <c r="BM873" s="306" t="str">
        <f t="shared" si="584"/>
        <v>N51146-KD1</v>
      </c>
    </row>
    <row r="874" spans="1:71" ht="14.25" customHeight="1">
      <c r="A874" s="493" t="s">
        <v>1623</v>
      </c>
      <c r="B874" s="130" t="s">
        <v>1422</v>
      </c>
      <c r="C874" s="544" t="s">
        <v>87</v>
      </c>
      <c r="D874" s="549" t="s">
        <v>225</v>
      </c>
      <c r="E874" s="550" t="s">
        <v>194</v>
      </c>
      <c r="F874" s="970"/>
      <c r="G874" s="214">
        <v>2021</v>
      </c>
      <c r="H874" s="176" t="s">
        <v>1911</v>
      </c>
      <c r="I874" s="176" t="s">
        <v>174</v>
      </c>
      <c r="J874" s="330" t="s">
        <v>196</v>
      </c>
      <c r="K874" s="176" t="s">
        <v>218</v>
      </c>
      <c r="L874" s="176" t="s">
        <v>167</v>
      </c>
      <c r="M874" s="327" t="s">
        <v>870</v>
      </c>
      <c r="N874" s="55">
        <v>3.58</v>
      </c>
      <c r="O874" s="55">
        <f t="shared" si="579"/>
        <v>3.58</v>
      </c>
      <c r="P874" s="55">
        <f t="shared" si="579"/>
        <v>3.58</v>
      </c>
      <c r="Q874" s="55">
        <f t="shared" si="579"/>
        <v>3.58</v>
      </c>
      <c r="R874" s="244">
        <f>3.58+0.45</f>
        <v>4.03</v>
      </c>
      <c r="S874" s="55">
        <f t="shared" si="580"/>
        <v>4.03</v>
      </c>
      <c r="T874" s="55">
        <f t="shared" si="580"/>
        <v>4.03</v>
      </c>
      <c r="U874" s="55">
        <f t="shared" si="580"/>
        <v>4.03</v>
      </c>
      <c r="V874" s="55">
        <f t="shared" si="585"/>
        <v>4.03</v>
      </c>
      <c r="W874" s="55">
        <f t="shared" si="585"/>
        <v>4.03</v>
      </c>
      <c r="X874" s="55">
        <f t="shared" si="585"/>
        <v>4.03</v>
      </c>
      <c r="Y874" s="55">
        <f t="shared" si="585"/>
        <v>4.03</v>
      </c>
      <c r="Z874" s="147">
        <v>0.12</v>
      </c>
      <c r="AA874" s="147">
        <f t="shared" si="581"/>
        <v>0.12</v>
      </c>
      <c r="AB874" s="147">
        <f t="shared" si="581"/>
        <v>0.12</v>
      </c>
      <c r="AC874" s="147">
        <f t="shared" si="581"/>
        <v>0.12</v>
      </c>
      <c r="AD874" s="147">
        <f t="shared" si="581"/>
        <v>0.12</v>
      </c>
      <c r="AE874" s="147">
        <f t="shared" si="582"/>
        <v>0.12</v>
      </c>
      <c r="AF874" s="147">
        <f t="shared" si="582"/>
        <v>0.12</v>
      </c>
      <c r="AG874" s="147">
        <f t="shared" si="582"/>
        <v>0.12</v>
      </c>
      <c r="AH874" s="147">
        <f t="shared" si="582"/>
        <v>0.12</v>
      </c>
      <c r="AI874" s="147">
        <f t="shared" si="583"/>
        <v>0.12</v>
      </c>
      <c r="AJ874" s="147">
        <f t="shared" si="583"/>
        <v>0.12</v>
      </c>
      <c r="AK874" s="147">
        <f t="shared" si="583"/>
        <v>0.12</v>
      </c>
      <c r="AL874" s="420">
        <v>0</v>
      </c>
      <c r="AM874" s="431">
        <f t="shared" si="540"/>
        <v>0</v>
      </c>
      <c r="AN874" s="385">
        <v>0</v>
      </c>
      <c r="AO874" s="237">
        <f t="shared" si="653"/>
        <v>0</v>
      </c>
      <c r="AP874" s="96">
        <v>0</v>
      </c>
      <c r="AQ874" s="431">
        <f t="shared" si="569"/>
        <v>0</v>
      </c>
      <c r="AR874" s="420">
        <v>0</v>
      </c>
      <c r="AS874" s="431">
        <f t="shared" si="570"/>
        <v>0</v>
      </c>
      <c r="AT874" s="385">
        <v>0</v>
      </c>
      <c r="AU874" s="431">
        <f t="shared" si="571"/>
        <v>0</v>
      </c>
      <c r="AV874" s="386">
        <v>0</v>
      </c>
      <c r="AW874" s="431">
        <f t="shared" si="572"/>
        <v>0</v>
      </c>
      <c r="AX874" s="386">
        <v>0</v>
      </c>
      <c r="AY874" s="431">
        <f t="shared" si="573"/>
        <v>0</v>
      </c>
      <c r="AZ874" s="386">
        <v>0</v>
      </c>
      <c r="BA874" s="431">
        <f t="shared" si="574"/>
        <v>0</v>
      </c>
      <c r="BB874" s="385">
        <v>0</v>
      </c>
      <c r="BC874" s="431">
        <f t="shared" si="575"/>
        <v>0</v>
      </c>
      <c r="BD874" s="386">
        <v>0</v>
      </c>
      <c r="BE874" s="431">
        <f t="shared" si="576"/>
        <v>0</v>
      </c>
      <c r="BF874" s="386">
        <v>0</v>
      </c>
      <c r="BG874" s="431">
        <f t="shared" si="577"/>
        <v>0</v>
      </c>
      <c r="BH874" s="385">
        <v>0</v>
      </c>
      <c r="BI874" s="445">
        <f t="shared" si="578"/>
        <v>0</v>
      </c>
      <c r="BJ874" s="77" t="s">
        <v>1975</v>
      </c>
      <c r="BK874" s="306"/>
      <c r="BL874" s="599"/>
      <c r="BM874" s="306" t="str">
        <f t="shared" si="584"/>
        <v>N51146-291</v>
      </c>
    </row>
    <row r="875" spans="1:71" ht="14.25" customHeight="1">
      <c r="A875" s="498" t="s">
        <v>1623</v>
      </c>
      <c r="B875" s="130" t="s">
        <v>1422</v>
      </c>
      <c r="C875" s="544" t="s">
        <v>87</v>
      </c>
      <c r="D875" s="549" t="s">
        <v>225</v>
      </c>
      <c r="E875" s="550" t="s">
        <v>194</v>
      </c>
      <c r="F875" s="970"/>
      <c r="G875" s="214">
        <v>2021</v>
      </c>
      <c r="H875" s="176" t="s">
        <v>1911</v>
      </c>
      <c r="I875" s="176" t="s">
        <v>174</v>
      </c>
      <c r="J875" s="330" t="s">
        <v>196</v>
      </c>
      <c r="K875" s="176" t="s">
        <v>221</v>
      </c>
      <c r="L875" s="176" t="s">
        <v>167</v>
      </c>
      <c r="M875" s="327" t="s">
        <v>870</v>
      </c>
      <c r="N875" s="55">
        <v>3.9</v>
      </c>
      <c r="O875" s="55">
        <v>3.9</v>
      </c>
      <c r="P875" s="55">
        <v>3.9</v>
      </c>
      <c r="Q875" s="55">
        <f t="shared" si="579"/>
        <v>3.9</v>
      </c>
      <c r="R875" s="244">
        <f>3.9+0.45</f>
        <v>4.3499999999999996</v>
      </c>
      <c r="S875" s="55">
        <f t="shared" si="580"/>
        <v>4.3499999999999996</v>
      </c>
      <c r="T875" s="55">
        <f t="shared" si="580"/>
        <v>4.3499999999999996</v>
      </c>
      <c r="U875" s="55">
        <f t="shared" si="580"/>
        <v>4.3499999999999996</v>
      </c>
      <c r="V875" s="55">
        <f t="shared" si="585"/>
        <v>4.3499999999999996</v>
      </c>
      <c r="W875" s="55">
        <f t="shared" si="585"/>
        <v>4.3499999999999996</v>
      </c>
      <c r="X875" s="55">
        <f t="shared" si="585"/>
        <v>4.3499999999999996</v>
      </c>
      <c r="Y875" s="55">
        <f t="shared" si="585"/>
        <v>4.3499999999999996</v>
      </c>
      <c r="Z875" s="147">
        <v>0.14000000000000001</v>
      </c>
      <c r="AA875" s="147">
        <f t="shared" si="581"/>
        <v>0.14000000000000001</v>
      </c>
      <c r="AB875" s="147">
        <f t="shared" si="581"/>
        <v>0.14000000000000001</v>
      </c>
      <c r="AC875" s="147">
        <f t="shared" si="581"/>
        <v>0.14000000000000001</v>
      </c>
      <c r="AD875" s="147">
        <f t="shared" si="581"/>
        <v>0.14000000000000001</v>
      </c>
      <c r="AE875" s="147">
        <f t="shared" si="582"/>
        <v>0.14000000000000001</v>
      </c>
      <c r="AF875" s="147">
        <f t="shared" si="582"/>
        <v>0.14000000000000001</v>
      </c>
      <c r="AG875" s="147">
        <f t="shared" si="582"/>
        <v>0.14000000000000001</v>
      </c>
      <c r="AH875" s="147">
        <f t="shared" si="582"/>
        <v>0.14000000000000001</v>
      </c>
      <c r="AI875" s="147">
        <f t="shared" si="583"/>
        <v>0.14000000000000001</v>
      </c>
      <c r="AJ875" s="147">
        <f t="shared" si="583"/>
        <v>0.14000000000000001</v>
      </c>
      <c r="AK875" s="147">
        <f t="shared" si="583"/>
        <v>0.14000000000000001</v>
      </c>
      <c r="AL875" s="420">
        <v>4512</v>
      </c>
      <c r="AM875" s="431">
        <f t="shared" si="540"/>
        <v>631.68000000000006</v>
      </c>
      <c r="AN875" s="385">
        <v>8100</v>
      </c>
      <c r="AO875" s="237">
        <f t="shared" si="653"/>
        <v>1134</v>
      </c>
      <c r="AP875" s="96">
        <v>2436</v>
      </c>
      <c r="AQ875" s="431">
        <f t="shared" si="569"/>
        <v>341.04</v>
      </c>
      <c r="AR875" s="420">
        <v>3000</v>
      </c>
      <c r="AS875" s="431">
        <f t="shared" si="570"/>
        <v>420.00000000000006</v>
      </c>
      <c r="AT875" s="385">
        <v>13392</v>
      </c>
      <c r="AU875" s="431">
        <f t="shared" si="571"/>
        <v>1874.88</v>
      </c>
      <c r="AV875" s="386">
        <v>0</v>
      </c>
      <c r="AW875" s="431">
        <f t="shared" si="572"/>
        <v>0</v>
      </c>
      <c r="AX875" s="386">
        <v>0</v>
      </c>
      <c r="AY875" s="431">
        <f t="shared" si="573"/>
        <v>0</v>
      </c>
      <c r="AZ875" s="386">
        <v>0</v>
      </c>
      <c r="BA875" s="431">
        <f t="shared" si="574"/>
        <v>0</v>
      </c>
      <c r="BB875" s="385">
        <v>0</v>
      </c>
      <c r="BC875" s="431">
        <f t="shared" si="575"/>
        <v>0</v>
      </c>
      <c r="BD875" s="386">
        <v>0</v>
      </c>
      <c r="BE875" s="431">
        <f t="shared" si="576"/>
        <v>0</v>
      </c>
      <c r="BF875" s="386">
        <v>0</v>
      </c>
      <c r="BG875" s="431">
        <f t="shared" si="577"/>
        <v>0</v>
      </c>
      <c r="BH875" s="385">
        <v>0</v>
      </c>
      <c r="BI875" s="445">
        <f t="shared" si="578"/>
        <v>0</v>
      </c>
      <c r="BJ875" s="77" t="s">
        <v>1971</v>
      </c>
      <c r="BK875" s="306"/>
      <c r="BL875" s="599"/>
      <c r="BM875" s="306" t="str">
        <f t="shared" si="584"/>
        <v>N51147-xx1</v>
      </c>
    </row>
    <row r="876" spans="1:71" s="954" customFormat="1" ht="14.25" customHeight="1">
      <c r="A876" s="940" t="s">
        <v>1623</v>
      </c>
      <c r="B876" s="941" t="s">
        <v>1422</v>
      </c>
      <c r="C876" s="942" t="s">
        <v>87</v>
      </c>
      <c r="D876" s="943" t="s">
        <v>225</v>
      </c>
      <c r="E876" s="944" t="s">
        <v>194</v>
      </c>
      <c r="F876" s="970"/>
      <c r="G876" s="945">
        <v>2021</v>
      </c>
      <c r="H876" s="946" t="s">
        <v>1911</v>
      </c>
      <c r="I876" s="946" t="s">
        <v>174</v>
      </c>
      <c r="J876" s="947" t="s">
        <v>196</v>
      </c>
      <c r="K876" s="946" t="s">
        <v>221</v>
      </c>
      <c r="L876" s="946" t="s">
        <v>167</v>
      </c>
      <c r="M876" s="948" t="s">
        <v>870</v>
      </c>
      <c r="N876" s="789">
        <v>4.95</v>
      </c>
      <c r="O876" s="789">
        <f t="shared" ref="O876" si="654">N876</f>
        <v>4.95</v>
      </c>
      <c r="P876" s="789">
        <f t="shared" ref="P876" si="655">O876</f>
        <v>4.95</v>
      </c>
      <c r="Q876" s="789">
        <f t="shared" ref="Q876" si="656">P876</f>
        <v>4.95</v>
      </c>
      <c r="R876" s="789">
        <v>5.4</v>
      </c>
      <c r="S876" s="789">
        <f t="shared" ref="S876" si="657">R876</f>
        <v>5.4</v>
      </c>
      <c r="T876" s="789">
        <f t="shared" ref="T876" si="658">S876</f>
        <v>5.4</v>
      </c>
      <c r="U876" s="789">
        <f t="shared" ref="U876" si="659">T876</f>
        <v>5.4</v>
      </c>
      <c r="V876" s="789">
        <f t="shared" ref="V876" si="660">U876</f>
        <v>5.4</v>
      </c>
      <c r="W876" s="789">
        <f t="shared" ref="W876" si="661">V876</f>
        <v>5.4</v>
      </c>
      <c r="X876" s="789">
        <f t="shared" ref="X876" si="662">W876</f>
        <v>5.4</v>
      </c>
      <c r="Y876" s="789">
        <f t="shared" ref="Y876" si="663">X876</f>
        <v>5.4</v>
      </c>
      <c r="Z876" s="676">
        <v>0.14000000000000001</v>
      </c>
      <c r="AA876" s="676">
        <f t="shared" ref="AA876" si="664">Z876</f>
        <v>0.14000000000000001</v>
      </c>
      <c r="AB876" s="676">
        <f t="shared" ref="AB876" si="665">AA876</f>
        <v>0.14000000000000001</v>
      </c>
      <c r="AC876" s="676">
        <f t="shared" ref="AC876" si="666">AB876</f>
        <v>0.14000000000000001</v>
      </c>
      <c r="AD876" s="676">
        <f t="shared" ref="AD876:AH876" si="667">AC876</f>
        <v>0.14000000000000001</v>
      </c>
      <c r="AE876" s="676">
        <f t="shared" si="667"/>
        <v>0.14000000000000001</v>
      </c>
      <c r="AF876" s="676">
        <f t="shared" si="667"/>
        <v>0.14000000000000001</v>
      </c>
      <c r="AG876" s="676">
        <f t="shared" si="667"/>
        <v>0.14000000000000001</v>
      </c>
      <c r="AH876" s="676">
        <f t="shared" si="667"/>
        <v>0.14000000000000001</v>
      </c>
      <c r="AI876" s="676">
        <f t="shared" ref="AI876" si="668">AH876</f>
        <v>0.14000000000000001</v>
      </c>
      <c r="AJ876" s="676">
        <f t="shared" ref="AJ876" si="669">AI876</f>
        <v>0.14000000000000001</v>
      </c>
      <c r="AK876" s="676">
        <f t="shared" ref="AK876" si="670">AJ876</f>
        <v>0.14000000000000001</v>
      </c>
      <c r="AL876" s="627">
        <v>0</v>
      </c>
      <c r="AM876" s="949">
        <f t="shared" ref="AM876" si="671">Z876*AL876</f>
        <v>0</v>
      </c>
      <c r="AN876" s="628">
        <v>0</v>
      </c>
      <c r="AO876" s="950">
        <f t="shared" ref="AO876" si="672">AN876*AA876</f>
        <v>0</v>
      </c>
      <c r="AP876" s="629">
        <v>0</v>
      </c>
      <c r="AQ876" s="949">
        <f t="shared" ref="AQ876" si="673">AP876*AB876</f>
        <v>0</v>
      </c>
      <c r="AR876" s="627">
        <v>0</v>
      </c>
      <c r="AS876" s="949">
        <f t="shared" ref="AS876" si="674">AR876*AC876</f>
        <v>0</v>
      </c>
      <c r="AT876" s="628">
        <v>0</v>
      </c>
      <c r="AU876" s="949">
        <f t="shared" ref="AU876" si="675">AT876*AD876</f>
        <v>0</v>
      </c>
      <c r="AV876" s="951">
        <v>0</v>
      </c>
      <c r="AW876" s="949">
        <f t="shared" ref="AW876" si="676">AV876*AE876</f>
        <v>0</v>
      </c>
      <c r="AX876" s="951">
        <v>0</v>
      </c>
      <c r="AY876" s="949">
        <f t="shared" ref="AY876" si="677">AX876*AF876</f>
        <v>0</v>
      </c>
      <c r="AZ876" s="951">
        <v>0</v>
      </c>
      <c r="BA876" s="949">
        <f t="shared" ref="BA876" si="678">AZ876*AG876</f>
        <v>0</v>
      </c>
      <c r="BB876" s="628">
        <v>0</v>
      </c>
      <c r="BC876" s="949">
        <f t="shared" ref="BC876" si="679">BB876*AH876</f>
        <v>0</v>
      </c>
      <c r="BD876" s="951">
        <v>0</v>
      </c>
      <c r="BE876" s="949">
        <f t="shared" ref="BE876" si="680">BD876*AI876</f>
        <v>0</v>
      </c>
      <c r="BF876" s="951">
        <v>0</v>
      </c>
      <c r="BG876" s="949">
        <f t="shared" ref="BG876" si="681">BF876*AJ876</f>
        <v>0</v>
      </c>
      <c r="BH876" s="628">
        <v>0</v>
      </c>
      <c r="BI876" s="952">
        <f t="shared" ref="BI876" si="682">BH876*AK876</f>
        <v>0</v>
      </c>
      <c r="BJ876" s="953" t="s">
        <v>1980</v>
      </c>
      <c r="BK876" s="715"/>
      <c r="BL876" s="715"/>
      <c r="BM876" s="715" t="str">
        <f t="shared" ref="BM876" si="683">BJ876</f>
        <v>N51147-KD1</v>
      </c>
      <c r="BR876" s="1"/>
      <c r="BS876" s="1"/>
    </row>
    <row r="877" spans="1:71" ht="14.1" customHeight="1">
      <c r="A877" s="493" t="s">
        <v>1623</v>
      </c>
      <c r="B877" s="130" t="s">
        <v>1422</v>
      </c>
      <c r="C877" s="544" t="s">
        <v>87</v>
      </c>
      <c r="D877" s="549" t="s">
        <v>1972</v>
      </c>
      <c r="E877" s="550" t="s">
        <v>194</v>
      </c>
      <c r="F877" s="970"/>
      <c r="G877" s="214">
        <v>2021</v>
      </c>
      <c r="H877" s="176" t="s">
        <v>1911</v>
      </c>
      <c r="I877" s="176" t="s">
        <v>174</v>
      </c>
      <c r="J877" s="330" t="s">
        <v>196</v>
      </c>
      <c r="K877" s="176" t="s">
        <v>218</v>
      </c>
      <c r="L877" s="176" t="s">
        <v>167</v>
      </c>
      <c r="M877" s="327" t="s">
        <v>1478</v>
      </c>
      <c r="N877" s="55">
        <v>3.63</v>
      </c>
      <c r="O877" s="55">
        <f t="shared" si="579"/>
        <v>3.63</v>
      </c>
      <c r="P877" s="55">
        <f t="shared" si="579"/>
        <v>3.63</v>
      </c>
      <c r="Q877" s="55">
        <f t="shared" si="579"/>
        <v>3.63</v>
      </c>
      <c r="R877" s="244">
        <f>3.63+0.45</f>
        <v>4.08</v>
      </c>
      <c r="S877" s="55">
        <f t="shared" si="580"/>
        <v>4.08</v>
      </c>
      <c r="T877" s="55">
        <f t="shared" si="580"/>
        <v>4.08</v>
      </c>
      <c r="U877" s="55">
        <f t="shared" si="580"/>
        <v>4.08</v>
      </c>
      <c r="V877" s="55">
        <f t="shared" si="585"/>
        <v>4.08</v>
      </c>
      <c r="W877" s="55">
        <f t="shared" si="585"/>
        <v>4.08</v>
      </c>
      <c r="X877" s="55">
        <f t="shared" si="585"/>
        <v>4.08</v>
      </c>
      <c r="Y877" s="55">
        <f t="shared" si="585"/>
        <v>4.08</v>
      </c>
      <c r="Z877" s="147">
        <v>0.57999999999999996</v>
      </c>
      <c r="AA877" s="147">
        <f t="shared" si="581"/>
        <v>0.57999999999999996</v>
      </c>
      <c r="AB877" s="147">
        <f t="shared" si="581"/>
        <v>0.57999999999999996</v>
      </c>
      <c r="AC877" s="147">
        <f t="shared" si="581"/>
        <v>0.57999999999999996</v>
      </c>
      <c r="AD877" s="147">
        <f t="shared" si="581"/>
        <v>0.57999999999999996</v>
      </c>
      <c r="AE877" s="147">
        <f t="shared" si="582"/>
        <v>0.57999999999999996</v>
      </c>
      <c r="AF877" s="147">
        <f t="shared" si="582"/>
        <v>0.57999999999999996</v>
      </c>
      <c r="AG877" s="147">
        <f t="shared" si="582"/>
        <v>0.57999999999999996</v>
      </c>
      <c r="AH877" s="147">
        <f t="shared" si="582"/>
        <v>0.57999999999999996</v>
      </c>
      <c r="AI877" s="147">
        <f t="shared" si="583"/>
        <v>0.57999999999999996</v>
      </c>
      <c r="AJ877" s="147">
        <f t="shared" si="583"/>
        <v>0.57999999999999996</v>
      </c>
      <c r="AK877" s="147">
        <f t="shared" si="583"/>
        <v>0.57999999999999996</v>
      </c>
      <c r="AL877" s="420">
        <v>2364</v>
      </c>
      <c r="AM877" s="431">
        <f t="shared" si="540"/>
        <v>1371.12</v>
      </c>
      <c r="AN877" s="385">
        <v>180</v>
      </c>
      <c r="AO877" s="237">
        <f t="shared" si="653"/>
        <v>104.39999999999999</v>
      </c>
      <c r="AP877" s="96">
        <v>120</v>
      </c>
      <c r="AQ877" s="431">
        <f t="shared" si="569"/>
        <v>69.599999999999994</v>
      </c>
      <c r="AR877" s="420">
        <v>876</v>
      </c>
      <c r="AS877" s="431">
        <f t="shared" si="570"/>
        <v>508.08</v>
      </c>
      <c r="AT877" s="385">
        <v>708</v>
      </c>
      <c r="AU877" s="431">
        <f t="shared" si="571"/>
        <v>410.64</v>
      </c>
      <c r="AV877" s="386">
        <v>0</v>
      </c>
      <c r="AW877" s="431">
        <f t="shared" si="572"/>
        <v>0</v>
      </c>
      <c r="AX877" s="386">
        <v>0</v>
      </c>
      <c r="AY877" s="431">
        <f t="shared" si="573"/>
        <v>0</v>
      </c>
      <c r="AZ877" s="386">
        <v>0</v>
      </c>
      <c r="BA877" s="431">
        <f t="shared" si="574"/>
        <v>0</v>
      </c>
      <c r="BB877" s="385">
        <v>0</v>
      </c>
      <c r="BC877" s="431">
        <f t="shared" si="575"/>
        <v>0</v>
      </c>
      <c r="BD877" s="386">
        <v>0</v>
      </c>
      <c r="BE877" s="431">
        <f t="shared" si="576"/>
        <v>0</v>
      </c>
      <c r="BF877" s="386">
        <v>0</v>
      </c>
      <c r="BG877" s="431">
        <f t="shared" si="577"/>
        <v>0</v>
      </c>
      <c r="BH877" s="385">
        <v>0</v>
      </c>
      <c r="BI877" s="445">
        <f t="shared" si="578"/>
        <v>0</v>
      </c>
      <c r="BJ877" s="77" t="s">
        <v>341</v>
      </c>
      <c r="BK877" s="306"/>
      <c r="BL877" s="599"/>
      <c r="BM877" s="306" t="str">
        <f t="shared" si="584"/>
        <v>M27527-xx1</v>
      </c>
    </row>
    <row r="878" spans="1:71" ht="14.25" customHeight="1">
      <c r="A878" s="498" t="s">
        <v>1623</v>
      </c>
      <c r="B878" s="130" t="s">
        <v>1422</v>
      </c>
      <c r="C878" s="544" t="s">
        <v>87</v>
      </c>
      <c r="D878" s="549" t="s">
        <v>1972</v>
      </c>
      <c r="E878" s="550" t="s">
        <v>194</v>
      </c>
      <c r="F878" s="970"/>
      <c r="G878" s="214">
        <v>2021</v>
      </c>
      <c r="H878" s="176" t="s">
        <v>1911</v>
      </c>
      <c r="I878" s="176" t="s">
        <v>174</v>
      </c>
      <c r="J878" s="330" t="s">
        <v>196</v>
      </c>
      <c r="K878" s="176" t="s">
        <v>218</v>
      </c>
      <c r="L878" s="176" t="s">
        <v>167</v>
      </c>
      <c r="M878" s="327" t="s">
        <v>1478</v>
      </c>
      <c r="N878" s="55">
        <v>4.68</v>
      </c>
      <c r="O878" s="55">
        <f t="shared" si="579"/>
        <v>4.68</v>
      </c>
      <c r="P878" s="55">
        <f t="shared" si="579"/>
        <v>4.68</v>
      </c>
      <c r="Q878" s="55">
        <f t="shared" si="579"/>
        <v>4.68</v>
      </c>
      <c r="R878" s="244">
        <f>4.68+0.45</f>
        <v>5.13</v>
      </c>
      <c r="S878" s="55">
        <f t="shared" si="580"/>
        <v>5.13</v>
      </c>
      <c r="T878" s="55">
        <f t="shared" si="580"/>
        <v>5.13</v>
      </c>
      <c r="U878" s="55">
        <f t="shared" si="580"/>
        <v>5.13</v>
      </c>
      <c r="V878" s="55">
        <f t="shared" si="585"/>
        <v>5.13</v>
      </c>
      <c r="W878" s="55">
        <f t="shared" si="585"/>
        <v>5.13</v>
      </c>
      <c r="X878" s="55">
        <f t="shared" si="585"/>
        <v>5.13</v>
      </c>
      <c r="Y878" s="55">
        <f t="shared" si="585"/>
        <v>5.13</v>
      </c>
      <c r="Z878" s="147">
        <v>0.57999999999999996</v>
      </c>
      <c r="AA878" s="147">
        <f t="shared" si="581"/>
        <v>0.57999999999999996</v>
      </c>
      <c r="AB878" s="147">
        <f t="shared" si="581"/>
        <v>0.57999999999999996</v>
      </c>
      <c r="AC878" s="147">
        <f t="shared" si="581"/>
        <v>0.57999999999999996</v>
      </c>
      <c r="AD878" s="147">
        <f t="shared" si="581"/>
        <v>0.57999999999999996</v>
      </c>
      <c r="AE878" s="147">
        <f t="shared" si="582"/>
        <v>0.57999999999999996</v>
      </c>
      <c r="AF878" s="147">
        <f t="shared" si="582"/>
        <v>0.57999999999999996</v>
      </c>
      <c r="AG878" s="147">
        <f t="shared" si="582"/>
        <v>0.57999999999999996</v>
      </c>
      <c r="AH878" s="147">
        <f t="shared" si="582"/>
        <v>0.57999999999999996</v>
      </c>
      <c r="AI878" s="147">
        <f t="shared" si="583"/>
        <v>0.57999999999999996</v>
      </c>
      <c r="AJ878" s="147">
        <f t="shared" si="583"/>
        <v>0.57999999999999996</v>
      </c>
      <c r="AK878" s="147">
        <f t="shared" si="583"/>
        <v>0.57999999999999996</v>
      </c>
      <c r="AL878" s="420">
        <v>0</v>
      </c>
      <c r="AM878" s="431">
        <f t="shared" si="540"/>
        <v>0</v>
      </c>
      <c r="AN878" s="385">
        <v>0</v>
      </c>
      <c r="AO878" s="237">
        <f t="shared" si="653"/>
        <v>0</v>
      </c>
      <c r="AP878" s="96">
        <v>0</v>
      </c>
      <c r="AQ878" s="431">
        <f t="shared" si="569"/>
        <v>0</v>
      </c>
      <c r="AR878" s="420">
        <v>0</v>
      </c>
      <c r="AS878" s="431">
        <f t="shared" si="570"/>
        <v>0</v>
      </c>
      <c r="AT878" s="385">
        <v>0</v>
      </c>
      <c r="AU878" s="431">
        <f t="shared" si="571"/>
        <v>0</v>
      </c>
      <c r="AV878" s="386">
        <v>0</v>
      </c>
      <c r="AW878" s="431">
        <f t="shared" si="572"/>
        <v>0</v>
      </c>
      <c r="AX878" s="386">
        <v>0</v>
      </c>
      <c r="AY878" s="431">
        <f t="shared" si="573"/>
        <v>0</v>
      </c>
      <c r="AZ878" s="386">
        <v>0</v>
      </c>
      <c r="BA878" s="431">
        <f t="shared" si="574"/>
        <v>0</v>
      </c>
      <c r="BB878" s="385">
        <v>0</v>
      </c>
      <c r="BC878" s="431">
        <f t="shared" si="575"/>
        <v>0</v>
      </c>
      <c r="BD878" s="386">
        <v>0</v>
      </c>
      <c r="BE878" s="431">
        <f t="shared" si="576"/>
        <v>0</v>
      </c>
      <c r="BF878" s="386">
        <v>0</v>
      </c>
      <c r="BG878" s="431">
        <f t="shared" si="577"/>
        <v>0</v>
      </c>
      <c r="BH878" s="385">
        <v>0</v>
      </c>
      <c r="BI878" s="445">
        <f t="shared" si="578"/>
        <v>0</v>
      </c>
      <c r="BJ878" s="77" t="s">
        <v>720</v>
      </c>
      <c r="BK878" s="306"/>
      <c r="BL878" s="599"/>
      <c r="BM878" s="306" t="str">
        <f t="shared" si="584"/>
        <v>M27527-KD1</v>
      </c>
    </row>
    <row r="879" spans="1:71" ht="14.25" customHeight="1">
      <c r="A879" s="493" t="s">
        <v>1623</v>
      </c>
      <c r="B879" s="130" t="s">
        <v>1422</v>
      </c>
      <c r="C879" s="544" t="s">
        <v>87</v>
      </c>
      <c r="D879" s="549" t="s">
        <v>1972</v>
      </c>
      <c r="E879" s="550" t="s">
        <v>194</v>
      </c>
      <c r="F879" s="970"/>
      <c r="G879" s="214">
        <v>2021</v>
      </c>
      <c r="H879" s="176" t="s">
        <v>1911</v>
      </c>
      <c r="I879" s="176" t="s">
        <v>174</v>
      </c>
      <c r="J879" s="330" t="s">
        <v>196</v>
      </c>
      <c r="K879" s="176" t="s">
        <v>218</v>
      </c>
      <c r="L879" s="176" t="s">
        <v>167</v>
      </c>
      <c r="M879" s="327" t="s">
        <v>1479</v>
      </c>
      <c r="N879" s="55">
        <v>3.63</v>
      </c>
      <c r="O879" s="55">
        <f t="shared" si="579"/>
        <v>3.63</v>
      </c>
      <c r="P879" s="55">
        <f t="shared" si="579"/>
        <v>3.63</v>
      </c>
      <c r="Q879" s="55">
        <f t="shared" si="579"/>
        <v>3.63</v>
      </c>
      <c r="R879" s="244">
        <f>3.63+0.45</f>
        <v>4.08</v>
      </c>
      <c r="S879" s="55">
        <f t="shared" si="580"/>
        <v>4.08</v>
      </c>
      <c r="T879" s="55">
        <f t="shared" si="580"/>
        <v>4.08</v>
      </c>
      <c r="U879" s="55">
        <f t="shared" si="580"/>
        <v>4.08</v>
      </c>
      <c r="V879" s="55">
        <f t="shared" si="585"/>
        <v>4.08</v>
      </c>
      <c r="W879" s="55">
        <f t="shared" si="585"/>
        <v>4.08</v>
      </c>
      <c r="X879" s="55">
        <f t="shared" si="585"/>
        <v>4.08</v>
      </c>
      <c r="Y879" s="55">
        <f t="shared" si="585"/>
        <v>4.08</v>
      </c>
      <c r="Z879" s="147">
        <v>0.57999999999999996</v>
      </c>
      <c r="AA879" s="147">
        <f t="shared" si="581"/>
        <v>0.57999999999999996</v>
      </c>
      <c r="AB879" s="147">
        <f t="shared" si="581"/>
        <v>0.57999999999999996</v>
      </c>
      <c r="AC879" s="147">
        <f t="shared" si="581"/>
        <v>0.57999999999999996</v>
      </c>
      <c r="AD879" s="147">
        <f t="shared" si="581"/>
        <v>0.57999999999999996</v>
      </c>
      <c r="AE879" s="147">
        <f t="shared" si="582"/>
        <v>0.57999999999999996</v>
      </c>
      <c r="AF879" s="147">
        <f t="shared" si="582"/>
        <v>0.57999999999999996</v>
      </c>
      <c r="AG879" s="147">
        <f t="shared" si="582"/>
        <v>0.57999999999999996</v>
      </c>
      <c r="AH879" s="147">
        <f t="shared" si="582"/>
        <v>0.57999999999999996</v>
      </c>
      <c r="AI879" s="147">
        <f t="shared" si="583"/>
        <v>0.57999999999999996</v>
      </c>
      <c r="AJ879" s="147">
        <f t="shared" si="583"/>
        <v>0.57999999999999996</v>
      </c>
      <c r="AK879" s="147">
        <f t="shared" si="583"/>
        <v>0.57999999999999996</v>
      </c>
      <c r="AL879" s="420">
        <v>0</v>
      </c>
      <c r="AM879" s="431">
        <f t="shared" si="540"/>
        <v>0</v>
      </c>
      <c r="AN879" s="385">
        <v>0</v>
      </c>
      <c r="AO879" s="237">
        <f t="shared" si="653"/>
        <v>0</v>
      </c>
      <c r="AP879" s="96">
        <v>0</v>
      </c>
      <c r="AQ879" s="431">
        <f t="shared" si="569"/>
        <v>0</v>
      </c>
      <c r="AR879" s="420">
        <v>0</v>
      </c>
      <c r="AS879" s="431">
        <f t="shared" si="570"/>
        <v>0</v>
      </c>
      <c r="AT879" s="385">
        <v>0</v>
      </c>
      <c r="AU879" s="431">
        <f t="shared" si="571"/>
        <v>0</v>
      </c>
      <c r="AV879" s="386">
        <v>0</v>
      </c>
      <c r="AW879" s="431">
        <f t="shared" si="572"/>
        <v>0</v>
      </c>
      <c r="AX879" s="386">
        <v>0</v>
      </c>
      <c r="AY879" s="431">
        <f t="shared" si="573"/>
        <v>0</v>
      </c>
      <c r="AZ879" s="386">
        <v>0</v>
      </c>
      <c r="BA879" s="431">
        <f t="shared" si="574"/>
        <v>0</v>
      </c>
      <c r="BB879" s="385">
        <v>0</v>
      </c>
      <c r="BC879" s="431">
        <f t="shared" si="575"/>
        <v>0</v>
      </c>
      <c r="BD879" s="386">
        <v>0</v>
      </c>
      <c r="BE879" s="431">
        <f t="shared" si="576"/>
        <v>0</v>
      </c>
      <c r="BF879" s="386">
        <v>0</v>
      </c>
      <c r="BG879" s="431">
        <f t="shared" si="577"/>
        <v>0</v>
      </c>
      <c r="BH879" s="385">
        <v>0</v>
      </c>
      <c r="BI879" s="445">
        <f t="shared" si="578"/>
        <v>0</v>
      </c>
      <c r="BJ879" s="77" t="s">
        <v>341</v>
      </c>
      <c r="BK879" s="306"/>
      <c r="BL879" s="599"/>
      <c r="BM879" s="306" t="str">
        <f t="shared" si="584"/>
        <v>M27527-xx1</v>
      </c>
    </row>
    <row r="880" spans="1:71" ht="14.25" customHeight="1">
      <c r="A880" s="498" t="s">
        <v>1623</v>
      </c>
      <c r="B880" s="130" t="s">
        <v>1422</v>
      </c>
      <c r="C880" s="544" t="s">
        <v>87</v>
      </c>
      <c r="D880" s="549" t="s">
        <v>1972</v>
      </c>
      <c r="E880" s="550" t="s">
        <v>194</v>
      </c>
      <c r="F880" s="970"/>
      <c r="G880" s="214">
        <v>2021</v>
      </c>
      <c r="H880" s="176" t="s">
        <v>1911</v>
      </c>
      <c r="I880" s="176" t="s">
        <v>174</v>
      </c>
      <c r="J880" s="330" t="s">
        <v>196</v>
      </c>
      <c r="K880" s="176" t="s">
        <v>218</v>
      </c>
      <c r="L880" s="176" t="s">
        <v>167</v>
      </c>
      <c r="M880" s="327" t="s">
        <v>1479</v>
      </c>
      <c r="N880" s="55">
        <v>4.68</v>
      </c>
      <c r="O880" s="55">
        <f t="shared" si="579"/>
        <v>4.68</v>
      </c>
      <c r="P880" s="55">
        <f t="shared" si="579"/>
        <v>4.68</v>
      </c>
      <c r="Q880" s="55">
        <f t="shared" si="579"/>
        <v>4.68</v>
      </c>
      <c r="R880" s="244">
        <f>4.68+0.45</f>
        <v>5.13</v>
      </c>
      <c r="S880" s="55">
        <f t="shared" si="580"/>
        <v>5.13</v>
      </c>
      <c r="T880" s="55">
        <f t="shared" si="580"/>
        <v>5.13</v>
      </c>
      <c r="U880" s="55">
        <f t="shared" si="580"/>
        <v>5.13</v>
      </c>
      <c r="V880" s="55">
        <f t="shared" si="585"/>
        <v>5.13</v>
      </c>
      <c r="W880" s="55">
        <f t="shared" si="585"/>
        <v>5.13</v>
      </c>
      <c r="X880" s="55">
        <f t="shared" si="585"/>
        <v>5.13</v>
      </c>
      <c r="Y880" s="55">
        <f t="shared" si="585"/>
        <v>5.13</v>
      </c>
      <c r="Z880" s="147">
        <v>0.57999999999999996</v>
      </c>
      <c r="AA880" s="147">
        <f t="shared" si="581"/>
        <v>0.57999999999999996</v>
      </c>
      <c r="AB880" s="147">
        <f t="shared" si="581"/>
        <v>0.57999999999999996</v>
      </c>
      <c r="AC880" s="147">
        <f t="shared" si="581"/>
        <v>0.57999999999999996</v>
      </c>
      <c r="AD880" s="147">
        <f t="shared" si="581"/>
        <v>0.57999999999999996</v>
      </c>
      <c r="AE880" s="147">
        <f t="shared" si="582"/>
        <v>0.57999999999999996</v>
      </c>
      <c r="AF880" s="147">
        <f t="shared" si="582"/>
        <v>0.57999999999999996</v>
      </c>
      <c r="AG880" s="147">
        <f t="shared" si="582"/>
        <v>0.57999999999999996</v>
      </c>
      <c r="AH880" s="147">
        <f t="shared" si="582"/>
        <v>0.57999999999999996</v>
      </c>
      <c r="AI880" s="147">
        <f t="shared" si="583"/>
        <v>0.57999999999999996</v>
      </c>
      <c r="AJ880" s="147">
        <f t="shared" si="583"/>
        <v>0.57999999999999996</v>
      </c>
      <c r="AK880" s="147">
        <f t="shared" si="583"/>
        <v>0.57999999999999996</v>
      </c>
      <c r="AL880" s="420">
        <v>0</v>
      </c>
      <c r="AM880" s="431">
        <f t="shared" si="540"/>
        <v>0</v>
      </c>
      <c r="AN880" s="385">
        <v>0</v>
      </c>
      <c r="AO880" s="237">
        <f t="shared" si="653"/>
        <v>0</v>
      </c>
      <c r="AP880" s="96">
        <v>0</v>
      </c>
      <c r="AQ880" s="431">
        <f t="shared" si="569"/>
        <v>0</v>
      </c>
      <c r="AR880" s="420">
        <v>0</v>
      </c>
      <c r="AS880" s="431">
        <f t="shared" si="570"/>
        <v>0</v>
      </c>
      <c r="AT880" s="385">
        <v>0</v>
      </c>
      <c r="AU880" s="431">
        <f t="shared" si="571"/>
        <v>0</v>
      </c>
      <c r="AV880" s="386">
        <v>0</v>
      </c>
      <c r="AW880" s="431">
        <f t="shared" si="572"/>
        <v>0</v>
      </c>
      <c r="AX880" s="386">
        <v>0</v>
      </c>
      <c r="AY880" s="431">
        <f t="shared" si="573"/>
        <v>0</v>
      </c>
      <c r="AZ880" s="386">
        <v>0</v>
      </c>
      <c r="BA880" s="431">
        <f t="shared" si="574"/>
        <v>0</v>
      </c>
      <c r="BB880" s="385">
        <v>0</v>
      </c>
      <c r="BC880" s="431">
        <f t="shared" si="575"/>
        <v>0</v>
      </c>
      <c r="BD880" s="386">
        <v>0</v>
      </c>
      <c r="BE880" s="431">
        <f t="shared" si="576"/>
        <v>0</v>
      </c>
      <c r="BF880" s="386">
        <v>0</v>
      </c>
      <c r="BG880" s="431">
        <f t="shared" si="577"/>
        <v>0</v>
      </c>
      <c r="BH880" s="385">
        <v>0</v>
      </c>
      <c r="BI880" s="445">
        <f t="shared" si="578"/>
        <v>0</v>
      </c>
      <c r="BJ880" s="77" t="s">
        <v>720</v>
      </c>
      <c r="BK880" s="306"/>
      <c r="BL880" s="599"/>
      <c r="BM880" s="306" t="str">
        <f t="shared" si="584"/>
        <v>M27527-KD1</v>
      </c>
    </row>
    <row r="881" spans="1:71" ht="14.25" customHeight="1">
      <c r="A881" s="493" t="s">
        <v>1623</v>
      </c>
      <c r="B881" s="130" t="s">
        <v>1422</v>
      </c>
      <c r="C881" s="544" t="s">
        <v>87</v>
      </c>
      <c r="D881" s="549" t="s">
        <v>1972</v>
      </c>
      <c r="E881" s="550" t="s">
        <v>194</v>
      </c>
      <c r="F881" s="970"/>
      <c r="G881" s="214">
        <v>2021</v>
      </c>
      <c r="H881" s="176" t="s">
        <v>1911</v>
      </c>
      <c r="I881" s="176" t="s">
        <v>174</v>
      </c>
      <c r="J881" s="330" t="s">
        <v>196</v>
      </c>
      <c r="K881" s="176" t="s">
        <v>218</v>
      </c>
      <c r="L881" s="176" t="s">
        <v>1182</v>
      </c>
      <c r="M881" s="327" t="s">
        <v>1480</v>
      </c>
      <c r="N881" s="55">
        <v>3.45</v>
      </c>
      <c r="O881" s="55">
        <f t="shared" si="579"/>
        <v>3.45</v>
      </c>
      <c r="P881" s="55">
        <f t="shared" si="579"/>
        <v>3.45</v>
      </c>
      <c r="Q881" s="55">
        <f t="shared" si="579"/>
        <v>3.45</v>
      </c>
      <c r="R881" s="244">
        <f>3.45+0.45</f>
        <v>3.9000000000000004</v>
      </c>
      <c r="S881" s="55">
        <f t="shared" si="580"/>
        <v>3.9000000000000004</v>
      </c>
      <c r="T881" s="55">
        <f t="shared" si="580"/>
        <v>3.9000000000000004</v>
      </c>
      <c r="U881" s="55">
        <f t="shared" si="580"/>
        <v>3.9000000000000004</v>
      </c>
      <c r="V881" s="55">
        <f t="shared" si="585"/>
        <v>3.9000000000000004</v>
      </c>
      <c r="W881" s="55">
        <f t="shared" si="585"/>
        <v>3.9000000000000004</v>
      </c>
      <c r="X881" s="55">
        <f t="shared" si="585"/>
        <v>3.9000000000000004</v>
      </c>
      <c r="Y881" s="55">
        <f t="shared" si="585"/>
        <v>3.9000000000000004</v>
      </c>
      <c r="Z881" s="147">
        <v>0.57999999999999996</v>
      </c>
      <c r="AA881" s="147">
        <f t="shared" si="581"/>
        <v>0.57999999999999996</v>
      </c>
      <c r="AB881" s="147">
        <f t="shared" si="581"/>
        <v>0.57999999999999996</v>
      </c>
      <c r="AC881" s="147">
        <f t="shared" si="581"/>
        <v>0.57999999999999996</v>
      </c>
      <c r="AD881" s="147">
        <f t="shared" si="581"/>
        <v>0.57999999999999996</v>
      </c>
      <c r="AE881" s="147">
        <f t="shared" si="582"/>
        <v>0.57999999999999996</v>
      </c>
      <c r="AF881" s="147">
        <f t="shared" si="582"/>
        <v>0.57999999999999996</v>
      </c>
      <c r="AG881" s="147">
        <f t="shared" si="582"/>
        <v>0.57999999999999996</v>
      </c>
      <c r="AH881" s="147">
        <f t="shared" si="582"/>
        <v>0.57999999999999996</v>
      </c>
      <c r="AI881" s="147">
        <f t="shared" si="583"/>
        <v>0.57999999999999996</v>
      </c>
      <c r="AJ881" s="147">
        <f t="shared" si="583"/>
        <v>0.57999999999999996</v>
      </c>
      <c r="AK881" s="147">
        <f t="shared" si="583"/>
        <v>0.57999999999999996</v>
      </c>
      <c r="AL881" s="420">
        <v>0</v>
      </c>
      <c r="AM881" s="431">
        <f t="shared" si="540"/>
        <v>0</v>
      </c>
      <c r="AN881" s="385">
        <v>19992</v>
      </c>
      <c r="AO881" s="237">
        <f t="shared" si="653"/>
        <v>11595.359999999999</v>
      </c>
      <c r="AP881" s="96">
        <v>0</v>
      </c>
      <c r="AQ881" s="431">
        <f t="shared" si="569"/>
        <v>0</v>
      </c>
      <c r="AR881" s="420">
        <v>1008</v>
      </c>
      <c r="AS881" s="431">
        <f t="shared" si="570"/>
        <v>584.64</v>
      </c>
      <c r="AT881" s="385">
        <v>0</v>
      </c>
      <c r="AU881" s="431">
        <f t="shared" si="571"/>
        <v>0</v>
      </c>
      <c r="AV881" s="386">
        <v>0</v>
      </c>
      <c r="AW881" s="431">
        <f t="shared" si="572"/>
        <v>0</v>
      </c>
      <c r="AX881" s="386">
        <v>0</v>
      </c>
      <c r="AY881" s="431">
        <f t="shared" si="573"/>
        <v>0</v>
      </c>
      <c r="AZ881" s="386">
        <v>0</v>
      </c>
      <c r="BA881" s="431">
        <f t="shared" si="574"/>
        <v>0</v>
      </c>
      <c r="BB881" s="385">
        <v>0</v>
      </c>
      <c r="BC881" s="431">
        <f t="shared" si="575"/>
        <v>0</v>
      </c>
      <c r="BD881" s="386">
        <v>0</v>
      </c>
      <c r="BE881" s="431">
        <f t="shared" si="576"/>
        <v>0</v>
      </c>
      <c r="BF881" s="386">
        <v>0</v>
      </c>
      <c r="BG881" s="431">
        <f t="shared" si="577"/>
        <v>0</v>
      </c>
      <c r="BH881" s="385">
        <v>0</v>
      </c>
      <c r="BI881" s="445">
        <f t="shared" si="578"/>
        <v>0</v>
      </c>
      <c r="BJ881" s="77" t="s">
        <v>341</v>
      </c>
      <c r="BK881" s="306"/>
      <c r="BL881" s="599"/>
      <c r="BM881" s="306" t="str">
        <f t="shared" si="584"/>
        <v>M27527-xx1</v>
      </c>
    </row>
    <row r="882" spans="1:71" s="859" customFormat="1" ht="14.25" customHeight="1">
      <c r="A882" s="860" t="s">
        <v>1623</v>
      </c>
      <c r="B882" s="840" t="s">
        <v>1422</v>
      </c>
      <c r="C882" s="841" t="s">
        <v>87</v>
      </c>
      <c r="D882" s="842" t="s">
        <v>1972</v>
      </c>
      <c r="E882" s="497" t="s">
        <v>194</v>
      </c>
      <c r="F882" s="970"/>
      <c r="G882" s="843">
        <v>2021</v>
      </c>
      <c r="H882" s="844" t="s">
        <v>1911</v>
      </c>
      <c r="I882" s="844" t="s">
        <v>174</v>
      </c>
      <c r="J882" s="845" t="s">
        <v>196</v>
      </c>
      <c r="K882" s="844" t="s">
        <v>218</v>
      </c>
      <c r="L882" s="844" t="s">
        <v>1182</v>
      </c>
      <c r="M882" s="846" t="s">
        <v>1981</v>
      </c>
      <c r="N882" s="847">
        <v>3.45</v>
      </c>
      <c r="O882" s="847">
        <f t="shared" ref="O882" si="684">N882</f>
        <v>3.45</v>
      </c>
      <c r="P882" s="847">
        <f t="shared" ref="P882" si="685">O882</f>
        <v>3.45</v>
      </c>
      <c r="Q882" s="847">
        <f t="shared" ref="Q882:U882" si="686">P882</f>
        <v>3.45</v>
      </c>
      <c r="R882" s="938">
        <f>3.45+0.45</f>
        <v>3.9000000000000004</v>
      </c>
      <c r="S882" s="847">
        <f t="shared" si="686"/>
        <v>3.9000000000000004</v>
      </c>
      <c r="T882" s="847">
        <f t="shared" si="686"/>
        <v>3.9000000000000004</v>
      </c>
      <c r="U882" s="847">
        <f t="shared" si="686"/>
        <v>3.9000000000000004</v>
      </c>
      <c r="V882" s="847">
        <f t="shared" ref="V882" si="687">U882</f>
        <v>3.9000000000000004</v>
      </c>
      <c r="W882" s="847">
        <f t="shared" ref="W882" si="688">V882</f>
        <v>3.9000000000000004</v>
      </c>
      <c r="X882" s="847">
        <f t="shared" ref="X882" si="689">W882</f>
        <v>3.9000000000000004</v>
      </c>
      <c r="Y882" s="847">
        <f t="shared" ref="Y882" si="690">X882</f>
        <v>3.9000000000000004</v>
      </c>
      <c r="Z882" s="848">
        <v>0.57999999999999996</v>
      </c>
      <c r="AA882" s="848">
        <f t="shared" ref="AA882:AH882" si="691">Z882</f>
        <v>0.57999999999999996</v>
      </c>
      <c r="AB882" s="848">
        <f t="shared" si="691"/>
        <v>0.57999999999999996</v>
      </c>
      <c r="AC882" s="848">
        <f t="shared" si="691"/>
        <v>0.57999999999999996</v>
      </c>
      <c r="AD882" s="848">
        <f t="shared" si="691"/>
        <v>0.57999999999999996</v>
      </c>
      <c r="AE882" s="848">
        <f t="shared" si="691"/>
        <v>0.57999999999999996</v>
      </c>
      <c r="AF882" s="848">
        <f t="shared" si="691"/>
        <v>0.57999999999999996</v>
      </c>
      <c r="AG882" s="848">
        <f t="shared" si="691"/>
        <v>0.57999999999999996</v>
      </c>
      <c r="AH882" s="848">
        <f t="shared" si="691"/>
        <v>0.57999999999999996</v>
      </c>
      <c r="AI882" s="848">
        <f t="shared" ref="AI882" si="692">AH882</f>
        <v>0.57999999999999996</v>
      </c>
      <c r="AJ882" s="848">
        <f t="shared" ref="AJ882" si="693">AI882</f>
        <v>0.57999999999999996</v>
      </c>
      <c r="AK882" s="848">
        <f t="shared" ref="AK882" si="694">AJ882</f>
        <v>0.57999999999999996</v>
      </c>
      <c r="AL882" s="849">
        <v>14268</v>
      </c>
      <c r="AM882" s="850">
        <f t="shared" ref="AM882" si="695">Z882*AL882</f>
        <v>8275.4399999999987</v>
      </c>
      <c r="AN882" s="851">
        <v>0</v>
      </c>
      <c r="AO882" s="852">
        <f t="shared" ref="AO882" si="696">AN882*AA882</f>
        <v>0</v>
      </c>
      <c r="AP882" s="853">
        <v>28800</v>
      </c>
      <c r="AQ882" s="850">
        <f t="shared" ref="AQ882" si="697">AP882*AB882</f>
        <v>16704</v>
      </c>
      <c r="AR882" s="849">
        <v>14412</v>
      </c>
      <c r="AS882" s="850">
        <f t="shared" ref="AS882" si="698">AR882*AC882</f>
        <v>8358.9599999999991</v>
      </c>
      <c r="AT882" s="851">
        <v>12</v>
      </c>
      <c r="AU882" s="850">
        <f t="shared" ref="AU882" si="699">AT882*AD882</f>
        <v>6.9599999999999991</v>
      </c>
      <c r="AV882" s="854">
        <v>0</v>
      </c>
      <c r="AW882" s="850">
        <f t="shared" ref="AW882" si="700">AV882*AE882</f>
        <v>0</v>
      </c>
      <c r="AX882" s="854">
        <v>0</v>
      </c>
      <c r="AY882" s="850">
        <f t="shared" ref="AY882" si="701">AX882*AF882</f>
        <v>0</v>
      </c>
      <c r="AZ882" s="854">
        <v>0</v>
      </c>
      <c r="BA882" s="850">
        <f t="shared" ref="BA882" si="702">AZ882*AG882</f>
        <v>0</v>
      </c>
      <c r="BB882" s="851">
        <v>0</v>
      </c>
      <c r="BC882" s="850">
        <f t="shared" ref="BC882" si="703">BB882*AH882</f>
        <v>0</v>
      </c>
      <c r="BD882" s="854">
        <v>0</v>
      </c>
      <c r="BE882" s="850">
        <f t="shared" ref="BE882" si="704">BD882*AI882</f>
        <v>0</v>
      </c>
      <c r="BF882" s="854">
        <v>0</v>
      </c>
      <c r="BG882" s="850">
        <f t="shared" ref="BG882" si="705">BF882*AJ882</f>
        <v>0</v>
      </c>
      <c r="BH882" s="851">
        <v>0</v>
      </c>
      <c r="BI882" s="855">
        <f t="shared" ref="BI882" si="706">BH882*AK882</f>
        <v>0</v>
      </c>
      <c r="BJ882" s="856" t="s">
        <v>341</v>
      </c>
      <c r="BK882" s="857"/>
      <c r="BL882" s="858"/>
      <c r="BM882" s="857" t="str">
        <f t="shared" ref="BM882" si="707">BJ882</f>
        <v>M27527-xx1</v>
      </c>
      <c r="BR882" s="1"/>
      <c r="BS882" s="1"/>
    </row>
    <row r="883" spans="1:71" ht="14.25" customHeight="1">
      <c r="A883" s="498" t="s">
        <v>1623</v>
      </c>
      <c r="B883" s="130" t="s">
        <v>1422</v>
      </c>
      <c r="C883" s="544" t="s">
        <v>87</v>
      </c>
      <c r="D883" s="549" t="s">
        <v>225</v>
      </c>
      <c r="E883" s="550" t="s">
        <v>194</v>
      </c>
      <c r="F883" s="970"/>
      <c r="G883" s="214">
        <v>2024</v>
      </c>
      <c r="H883" s="176" t="s">
        <v>1982</v>
      </c>
      <c r="I883" s="176" t="s">
        <v>217</v>
      </c>
      <c r="J883" s="330" t="s">
        <v>196</v>
      </c>
      <c r="K883" s="176" t="s">
        <v>1983</v>
      </c>
      <c r="L883" s="176" t="s">
        <v>1221</v>
      </c>
      <c r="M883" s="327" t="s">
        <v>1461</v>
      </c>
      <c r="N883" s="55">
        <v>21.06</v>
      </c>
      <c r="O883" s="55">
        <f t="shared" si="579"/>
        <v>21.06</v>
      </c>
      <c r="P883" s="55">
        <f t="shared" si="579"/>
        <v>21.06</v>
      </c>
      <c r="Q883" s="55">
        <f t="shared" si="579"/>
        <v>21.06</v>
      </c>
      <c r="R883" s="244">
        <f>21.06+0.7</f>
        <v>21.759999999999998</v>
      </c>
      <c r="S883" s="55">
        <f t="shared" si="580"/>
        <v>21.759999999999998</v>
      </c>
      <c r="T883" s="55">
        <f t="shared" si="580"/>
        <v>21.759999999999998</v>
      </c>
      <c r="U883" s="55">
        <f t="shared" si="580"/>
        <v>21.759999999999998</v>
      </c>
      <c r="V883" s="55">
        <f t="shared" si="585"/>
        <v>21.759999999999998</v>
      </c>
      <c r="W883" s="55">
        <f t="shared" si="585"/>
        <v>21.759999999999998</v>
      </c>
      <c r="X883" s="55">
        <f t="shared" si="585"/>
        <v>21.759999999999998</v>
      </c>
      <c r="Y883" s="55">
        <f t="shared" si="585"/>
        <v>21.759999999999998</v>
      </c>
      <c r="Z883" s="147">
        <v>1.63</v>
      </c>
      <c r="AA883" s="147">
        <f t="shared" si="581"/>
        <v>1.63</v>
      </c>
      <c r="AB883" s="147">
        <f t="shared" si="581"/>
        <v>1.63</v>
      </c>
      <c r="AC883" s="147">
        <f t="shared" si="581"/>
        <v>1.63</v>
      </c>
      <c r="AD883" s="147">
        <f t="shared" si="581"/>
        <v>1.63</v>
      </c>
      <c r="AE883" s="147">
        <f t="shared" si="582"/>
        <v>1.63</v>
      </c>
      <c r="AF883" s="147">
        <f t="shared" si="582"/>
        <v>1.63</v>
      </c>
      <c r="AG883" s="147">
        <f t="shared" si="582"/>
        <v>1.63</v>
      </c>
      <c r="AH883" s="147">
        <f t="shared" si="582"/>
        <v>1.63</v>
      </c>
      <c r="AI883" s="147">
        <f t="shared" si="583"/>
        <v>1.63</v>
      </c>
      <c r="AJ883" s="147">
        <f t="shared" si="583"/>
        <v>1.63</v>
      </c>
      <c r="AK883" s="147">
        <f t="shared" si="583"/>
        <v>1.63</v>
      </c>
      <c r="AL883" s="420">
        <v>0</v>
      </c>
      <c r="AM883" s="431">
        <f t="shared" si="540"/>
        <v>0</v>
      </c>
      <c r="AN883" s="385">
        <v>0</v>
      </c>
      <c r="AO883" s="237">
        <f t="shared" si="653"/>
        <v>0</v>
      </c>
      <c r="AP883" s="96">
        <v>0</v>
      </c>
      <c r="AQ883" s="431">
        <f t="shared" si="569"/>
        <v>0</v>
      </c>
      <c r="AR883" s="420">
        <v>0</v>
      </c>
      <c r="AS883" s="431">
        <f t="shared" si="570"/>
        <v>0</v>
      </c>
      <c r="AT883" s="385">
        <v>0</v>
      </c>
      <c r="AU883" s="431">
        <f t="shared" si="571"/>
        <v>0</v>
      </c>
      <c r="AV883" s="386">
        <v>1000</v>
      </c>
      <c r="AW883" s="431">
        <f t="shared" si="572"/>
        <v>1630</v>
      </c>
      <c r="AX883" s="386">
        <v>1000</v>
      </c>
      <c r="AY883" s="431">
        <f t="shared" si="573"/>
        <v>1630</v>
      </c>
      <c r="AZ883" s="386">
        <v>1000</v>
      </c>
      <c r="BA883" s="431">
        <f t="shared" si="574"/>
        <v>1630</v>
      </c>
      <c r="BB883" s="385">
        <v>1000</v>
      </c>
      <c r="BC883" s="431">
        <f t="shared" si="575"/>
        <v>1630</v>
      </c>
      <c r="BD883" s="386">
        <v>1000</v>
      </c>
      <c r="BE883" s="431">
        <f t="shared" si="576"/>
        <v>1630</v>
      </c>
      <c r="BF883" s="386">
        <v>1000</v>
      </c>
      <c r="BG883" s="431">
        <f t="shared" si="577"/>
        <v>1630</v>
      </c>
      <c r="BH883" s="385">
        <v>1000</v>
      </c>
      <c r="BI883" s="445">
        <f t="shared" si="578"/>
        <v>1630</v>
      </c>
      <c r="BJ883" s="77" t="s">
        <v>734</v>
      </c>
      <c r="BK883" s="306"/>
      <c r="BL883" s="599"/>
      <c r="BM883" s="306" t="str">
        <f t="shared" si="584"/>
        <v>N98225-xx1</v>
      </c>
    </row>
    <row r="884" spans="1:71" ht="14.25" customHeight="1">
      <c r="A884" s="493" t="s">
        <v>1623</v>
      </c>
      <c r="B884" s="130" t="s">
        <v>1422</v>
      </c>
      <c r="C884" s="544" t="s">
        <v>87</v>
      </c>
      <c r="D884" s="549" t="s">
        <v>225</v>
      </c>
      <c r="E884" s="550" t="s">
        <v>194</v>
      </c>
      <c r="F884" s="970"/>
      <c r="G884" s="214">
        <v>2024</v>
      </c>
      <c r="H884" s="176" t="s">
        <v>1982</v>
      </c>
      <c r="I884" s="176" t="s">
        <v>217</v>
      </c>
      <c r="J884" s="330" t="s">
        <v>196</v>
      </c>
      <c r="K884" s="176" t="s">
        <v>1983</v>
      </c>
      <c r="L884" s="176" t="s">
        <v>167</v>
      </c>
      <c r="M884" s="327" t="s">
        <v>870</v>
      </c>
      <c r="N884" s="55">
        <v>20.71</v>
      </c>
      <c r="O884" s="55">
        <f t="shared" si="579"/>
        <v>20.71</v>
      </c>
      <c r="P884" s="55">
        <f t="shared" si="579"/>
        <v>20.71</v>
      </c>
      <c r="Q884" s="55">
        <f t="shared" si="579"/>
        <v>20.71</v>
      </c>
      <c r="R884" s="244">
        <f>20.71+0.7</f>
        <v>21.41</v>
      </c>
      <c r="S884" s="55">
        <f t="shared" si="580"/>
        <v>21.41</v>
      </c>
      <c r="T884" s="55">
        <f t="shared" si="580"/>
        <v>21.41</v>
      </c>
      <c r="U884" s="55">
        <f t="shared" si="580"/>
        <v>21.41</v>
      </c>
      <c r="V884" s="55">
        <f t="shared" si="585"/>
        <v>21.41</v>
      </c>
      <c r="W884" s="55">
        <f t="shared" si="585"/>
        <v>21.41</v>
      </c>
      <c r="X884" s="55">
        <f t="shared" si="585"/>
        <v>21.41</v>
      </c>
      <c r="Y884" s="55">
        <f t="shared" si="585"/>
        <v>21.41</v>
      </c>
      <c r="Z884" s="147">
        <v>1.63</v>
      </c>
      <c r="AA884" s="147">
        <f t="shared" si="581"/>
        <v>1.63</v>
      </c>
      <c r="AB884" s="147">
        <f t="shared" si="581"/>
        <v>1.63</v>
      </c>
      <c r="AC884" s="147">
        <f t="shared" si="581"/>
        <v>1.63</v>
      </c>
      <c r="AD884" s="147">
        <f t="shared" si="581"/>
        <v>1.63</v>
      </c>
      <c r="AE884" s="147">
        <f t="shared" si="582"/>
        <v>1.63</v>
      </c>
      <c r="AF884" s="147">
        <f t="shared" si="582"/>
        <v>1.63</v>
      </c>
      <c r="AG884" s="147">
        <f t="shared" si="582"/>
        <v>1.63</v>
      </c>
      <c r="AH884" s="147">
        <f t="shared" si="582"/>
        <v>1.63</v>
      </c>
      <c r="AI884" s="147">
        <f t="shared" si="583"/>
        <v>1.63</v>
      </c>
      <c r="AJ884" s="147">
        <f t="shared" si="583"/>
        <v>1.63</v>
      </c>
      <c r="AK884" s="147">
        <f t="shared" si="583"/>
        <v>1.63</v>
      </c>
      <c r="AL884" s="420">
        <v>0</v>
      </c>
      <c r="AM884" s="431">
        <f t="shared" si="540"/>
        <v>0</v>
      </c>
      <c r="AN884" s="385">
        <v>0</v>
      </c>
      <c r="AO884" s="237">
        <f t="shared" si="653"/>
        <v>0</v>
      </c>
      <c r="AP884" s="96">
        <v>0</v>
      </c>
      <c r="AQ884" s="431">
        <f t="shared" si="569"/>
        <v>0</v>
      </c>
      <c r="AR884" s="420">
        <v>0</v>
      </c>
      <c r="AS884" s="431">
        <f t="shared" si="570"/>
        <v>0</v>
      </c>
      <c r="AT884" s="385">
        <v>0</v>
      </c>
      <c r="AU884" s="431">
        <f t="shared" si="571"/>
        <v>0</v>
      </c>
      <c r="AV884" s="386">
        <v>0</v>
      </c>
      <c r="AW884" s="431">
        <f t="shared" si="572"/>
        <v>0</v>
      </c>
      <c r="AX884" s="386">
        <v>0</v>
      </c>
      <c r="AY884" s="431">
        <f t="shared" si="573"/>
        <v>0</v>
      </c>
      <c r="AZ884" s="386">
        <v>0</v>
      </c>
      <c r="BA884" s="431">
        <f t="shared" si="574"/>
        <v>0</v>
      </c>
      <c r="BB884" s="385">
        <v>0</v>
      </c>
      <c r="BC884" s="431">
        <f t="shared" si="575"/>
        <v>0</v>
      </c>
      <c r="BD884" s="386">
        <v>0</v>
      </c>
      <c r="BE884" s="431">
        <f t="shared" si="576"/>
        <v>0</v>
      </c>
      <c r="BF884" s="386">
        <v>0</v>
      </c>
      <c r="BG884" s="431">
        <f t="shared" si="577"/>
        <v>0</v>
      </c>
      <c r="BH884" s="385">
        <v>0</v>
      </c>
      <c r="BI884" s="445">
        <f t="shared" si="578"/>
        <v>0</v>
      </c>
      <c r="BJ884" s="77" t="s">
        <v>734</v>
      </c>
      <c r="BK884" s="306"/>
      <c r="BL884" s="599"/>
      <c r="BM884" s="306" t="str">
        <f t="shared" si="584"/>
        <v>N98225-xx1</v>
      </c>
    </row>
    <row r="885" spans="1:71" ht="14.25" customHeight="1">
      <c r="A885" s="498" t="s">
        <v>1623</v>
      </c>
      <c r="B885" s="130" t="s">
        <v>1422</v>
      </c>
      <c r="C885" s="544" t="s">
        <v>87</v>
      </c>
      <c r="D885" s="549" t="s">
        <v>225</v>
      </c>
      <c r="E885" s="550" t="s">
        <v>194</v>
      </c>
      <c r="F885" s="970"/>
      <c r="G885" s="214">
        <v>2024</v>
      </c>
      <c r="H885" s="176" t="s">
        <v>1982</v>
      </c>
      <c r="I885" s="176" t="s">
        <v>217</v>
      </c>
      <c r="J885" s="330" t="s">
        <v>196</v>
      </c>
      <c r="K885" s="176" t="s">
        <v>1983</v>
      </c>
      <c r="L885" s="176" t="s">
        <v>167</v>
      </c>
      <c r="M885" s="327" t="s">
        <v>870</v>
      </c>
      <c r="N885" s="55">
        <v>21.76</v>
      </c>
      <c r="O885" s="55">
        <f t="shared" si="579"/>
        <v>21.76</v>
      </c>
      <c r="P885" s="55">
        <f t="shared" si="579"/>
        <v>21.76</v>
      </c>
      <c r="Q885" s="55">
        <f t="shared" si="579"/>
        <v>21.76</v>
      </c>
      <c r="R885" s="244">
        <f>21.76+0.7</f>
        <v>22.46</v>
      </c>
      <c r="S885" s="55">
        <f t="shared" si="580"/>
        <v>22.46</v>
      </c>
      <c r="T885" s="55">
        <f t="shared" si="580"/>
        <v>22.46</v>
      </c>
      <c r="U885" s="55">
        <f t="shared" si="580"/>
        <v>22.46</v>
      </c>
      <c r="V885" s="55">
        <f t="shared" si="585"/>
        <v>22.46</v>
      </c>
      <c r="W885" s="55">
        <f t="shared" si="585"/>
        <v>22.46</v>
      </c>
      <c r="X885" s="55">
        <f t="shared" si="585"/>
        <v>22.46</v>
      </c>
      <c r="Y885" s="55">
        <f t="shared" si="585"/>
        <v>22.46</v>
      </c>
      <c r="Z885" s="147">
        <v>1.63</v>
      </c>
      <c r="AA885" s="147">
        <f t="shared" si="581"/>
        <v>1.63</v>
      </c>
      <c r="AB885" s="147">
        <f t="shared" si="581"/>
        <v>1.63</v>
      </c>
      <c r="AC885" s="147">
        <f t="shared" si="581"/>
        <v>1.63</v>
      </c>
      <c r="AD885" s="147">
        <f t="shared" si="581"/>
        <v>1.63</v>
      </c>
      <c r="AE885" s="147">
        <f t="shared" si="582"/>
        <v>1.63</v>
      </c>
      <c r="AF885" s="147">
        <f t="shared" si="582"/>
        <v>1.63</v>
      </c>
      <c r="AG885" s="147">
        <f t="shared" si="582"/>
        <v>1.63</v>
      </c>
      <c r="AH885" s="147">
        <f t="shared" si="582"/>
        <v>1.63</v>
      </c>
      <c r="AI885" s="147">
        <f t="shared" si="583"/>
        <v>1.63</v>
      </c>
      <c r="AJ885" s="147">
        <f t="shared" si="583"/>
        <v>1.63</v>
      </c>
      <c r="AK885" s="147">
        <f t="shared" si="583"/>
        <v>1.63</v>
      </c>
      <c r="AL885" s="420">
        <v>0</v>
      </c>
      <c r="AM885" s="431">
        <f t="shared" si="540"/>
        <v>0</v>
      </c>
      <c r="AN885" s="385">
        <v>0</v>
      </c>
      <c r="AO885" s="237">
        <f t="shared" si="653"/>
        <v>0</v>
      </c>
      <c r="AP885" s="96">
        <v>0</v>
      </c>
      <c r="AQ885" s="431">
        <f t="shared" si="569"/>
        <v>0</v>
      </c>
      <c r="AR885" s="420">
        <v>0</v>
      </c>
      <c r="AS885" s="431">
        <f t="shared" si="570"/>
        <v>0</v>
      </c>
      <c r="AT885" s="385">
        <v>0</v>
      </c>
      <c r="AU885" s="431">
        <f t="shared" si="571"/>
        <v>0</v>
      </c>
      <c r="AV885" s="386">
        <v>0</v>
      </c>
      <c r="AW885" s="431">
        <f t="shared" si="572"/>
        <v>0</v>
      </c>
      <c r="AX885" s="386">
        <v>0</v>
      </c>
      <c r="AY885" s="431">
        <f t="shared" si="573"/>
        <v>0</v>
      </c>
      <c r="AZ885" s="386">
        <v>0</v>
      </c>
      <c r="BA885" s="431">
        <f t="shared" si="574"/>
        <v>0</v>
      </c>
      <c r="BB885" s="385">
        <v>0</v>
      </c>
      <c r="BC885" s="431">
        <f t="shared" si="575"/>
        <v>0</v>
      </c>
      <c r="BD885" s="386">
        <v>0</v>
      </c>
      <c r="BE885" s="431">
        <f t="shared" si="576"/>
        <v>0</v>
      </c>
      <c r="BF885" s="386">
        <v>0</v>
      </c>
      <c r="BG885" s="431">
        <f t="shared" si="577"/>
        <v>0</v>
      </c>
      <c r="BH885" s="385">
        <v>0</v>
      </c>
      <c r="BI885" s="445">
        <f t="shared" si="578"/>
        <v>0</v>
      </c>
      <c r="BJ885" s="77" t="s">
        <v>1984</v>
      </c>
      <c r="BK885" s="306"/>
      <c r="BL885" s="599"/>
      <c r="BM885" s="306" t="str">
        <f t="shared" si="584"/>
        <v>N98225-KD1</v>
      </c>
    </row>
    <row r="886" spans="1:71" ht="14.25" customHeight="1">
      <c r="A886" s="493" t="s">
        <v>1623</v>
      </c>
      <c r="B886" s="130" t="s">
        <v>1422</v>
      </c>
      <c r="C886" s="544" t="s">
        <v>87</v>
      </c>
      <c r="D886" s="549" t="s">
        <v>225</v>
      </c>
      <c r="E886" s="550" t="s">
        <v>194</v>
      </c>
      <c r="F886" s="970"/>
      <c r="G886" s="214">
        <v>2024</v>
      </c>
      <c r="H886" s="176" t="s">
        <v>1982</v>
      </c>
      <c r="I886" s="176" t="s">
        <v>217</v>
      </c>
      <c r="J886" s="330" t="s">
        <v>196</v>
      </c>
      <c r="K886" s="176" t="s">
        <v>1983</v>
      </c>
      <c r="L886" s="176" t="s">
        <v>167</v>
      </c>
      <c r="M886" s="327" t="s">
        <v>1474</v>
      </c>
      <c r="N886" s="55">
        <v>20.71</v>
      </c>
      <c r="O886" s="55">
        <f t="shared" si="579"/>
        <v>20.71</v>
      </c>
      <c r="P886" s="55">
        <f t="shared" si="579"/>
        <v>20.71</v>
      </c>
      <c r="Q886" s="55">
        <f t="shared" si="579"/>
        <v>20.71</v>
      </c>
      <c r="R886" s="244">
        <f>20.71+0.7</f>
        <v>21.41</v>
      </c>
      <c r="S886" s="55">
        <f t="shared" si="580"/>
        <v>21.41</v>
      </c>
      <c r="T886" s="55">
        <f t="shared" si="580"/>
        <v>21.41</v>
      </c>
      <c r="U886" s="55">
        <f t="shared" si="580"/>
        <v>21.41</v>
      </c>
      <c r="V886" s="55">
        <f t="shared" si="585"/>
        <v>21.41</v>
      </c>
      <c r="W886" s="55">
        <f t="shared" si="585"/>
        <v>21.41</v>
      </c>
      <c r="X886" s="55">
        <f t="shared" si="585"/>
        <v>21.41</v>
      </c>
      <c r="Y886" s="55">
        <f t="shared" si="585"/>
        <v>21.41</v>
      </c>
      <c r="Z886" s="147">
        <v>1.63</v>
      </c>
      <c r="AA886" s="147">
        <f t="shared" si="581"/>
        <v>1.63</v>
      </c>
      <c r="AB886" s="147">
        <f t="shared" si="581"/>
        <v>1.63</v>
      </c>
      <c r="AC886" s="147">
        <f t="shared" si="581"/>
        <v>1.63</v>
      </c>
      <c r="AD886" s="147">
        <f t="shared" si="581"/>
        <v>1.63</v>
      </c>
      <c r="AE886" s="147">
        <f t="shared" si="582"/>
        <v>1.63</v>
      </c>
      <c r="AF886" s="147">
        <f t="shared" si="582"/>
        <v>1.63</v>
      </c>
      <c r="AG886" s="147">
        <f t="shared" si="582"/>
        <v>1.63</v>
      </c>
      <c r="AH886" s="147">
        <f t="shared" si="582"/>
        <v>1.63</v>
      </c>
      <c r="AI886" s="147">
        <f t="shared" si="583"/>
        <v>1.63</v>
      </c>
      <c r="AJ886" s="147">
        <f t="shared" si="583"/>
        <v>1.63</v>
      </c>
      <c r="AK886" s="147">
        <f t="shared" si="583"/>
        <v>1.63</v>
      </c>
      <c r="AL886" s="420">
        <v>7500</v>
      </c>
      <c r="AM886" s="431">
        <f t="shared" si="540"/>
        <v>12225</v>
      </c>
      <c r="AN886" s="385">
        <v>4668</v>
      </c>
      <c r="AO886" s="237">
        <f t="shared" si="653"/>
        <v>7608.8399999999992</v>
      </c>
      <c r="AP886" s="96">
        <v>2676</v>
      </c>
      <c r="AQ886" s="431">
        <f t="shared" si="569"/>
        <v>4361.88</v>
      </c>
      <c r="AR886" s="420">
        <v>3852</v>
      </c>
      <c r="AS886" s="431">
        <f t="shared" si="570"/>
        <v>6278.7599999999993</v>
      </c>
      <c r="AT886" s="385">
        <v>5760</v>
      </c>
      <c r="AU886" s="431">
        <f t="shared" si="571"/>
        <v>9388.7999999999993</v>
      </c>
      <c r="AV886" s="386">
        <v>0</v>
      </c>
      <c r="AW886" s="431">
        <f t="shared" si="572"/>
        <v>0</v>
      </c>
      <c r="AX886" s="386">
        <v>0</v>
      </c>
      <c r="AY886" s="431">
        <f t="shared" si="573"/>
        <v>0</v>
      </c>
      <c r="AZ886" s="386">
        <v>0</v>
      </c>
      <c r="BA886" s="431">
        <f t="shared" si="574"/>
        <v>0</v>
      </c>
      <c r="BB886" s="385">
        <v>0</v>
      </c>
      <c r="BC886" s="431">
        <f t="shared" si="575"/>
        <v>0</v>
      </c>
      <c r="BD886" s="386">
        <v>0</v>
      </c>
      <c r="BE886" s="431">
        <f t="shared" si="576"/>
        <v>0</v>
      </c>
      <c r="BF886" s="386">
        <v>0</v>
      </c>
      <c r="BG886" s="431">
        <f t="shared" si="577"/>
        <v>0</v>
      </c>
      <c r="BH886" s="385">
        <v>0</v>
      </c>
      <c r="BI886" s="445">
        <f t="shared" si="578"/>
        <v>0</v>
      </c>
      <c r="BJ886" s="77" t="s">
        <v>734</v>
      </c>
      <c r="BK886" s="306"/>
      <c r="BL886" s="599"/>
      <c r="BM886" s="306" t="str">
        <f t="shared" si="584"/>
        <v>N98225-xx1</v>
      </c>
    </row>
    <row r="887" spans="1:71" ht="14.25" customHeight="1">
      <c r="A887" s="498" t="s">
        <v>1623</v>
      </c>
      <c r="B887" s="130" t="s">
        <v>1422</v>
      </c>
      <c r="C887" s="544" t="s">
        <v>87</v>
      </c>
      <c r="D887" s="549" t="s">
        <v>225</v>
      </c>
      <c r="E887" s="550" t="s">
        <v>194</v>
      </c>
      <c r="F887" s="970"/>
      <c r="G887" s="214">
        <v>2024</v>
      </c>
      <c r="H887" s="176" t="s">
        <v>1982</v>
      </c>
      <c r="I887" s="176" t="s">
        <v>217</v>
      </c>
      <c r="J887" s="330" t="s">
        <v>196</v>
      </c>
      <c r="K887" s="176" t="s">
        <v>1983</v>
      </c>
      <c r="L887" s="176" t="s">
        <v>167</v>
      </c>
      <c r="M887" s="327" t="s">
        <v>1474</v>
      </c>
      <c r="N887" s="55">
        <v>21.76</v>
      </c>
      <c r="O887" s="55">
        <f t="shared" si="579"/>
        <v>21.76</v>
      </c>
      <c r="P887" s="55">
        <f t="shared" si="579"/>
        <v>21.76</v>
      </c>
      <c r="Q887" s="55">
        <f t="shared" si="579"/>
        <v>21.76</v>
      </c>
      <c r="R887" s="244">
        <f>21.76+0.7</f>
        <v>22.46</v>
      </c>
      <c r="S887" s="55">
        <f t="shared" si="580"/>
        <v>22.46</v>
      </c>
      <c r="T887" s="55">
        <f t="shared" si="580"/>
        <v>22.46</v>
      </c>
      <c r="U887" s="55">
        <f t="shared" si="580"/>
        <v>22.46</v>
      </c>
      <c r="V887" s="55">
        <f t="shared" si="585"/>
        <v>22.46</v>
      </c>
      <c r="W887" s="55">
        <f t="shared" si="585"/>
        <v>22.46</v>
      </c>
      <c r="X887" s="55">
        <f t="shared" si="585"/>
        <v>22.46</v>
      </c>
      <c r="Y887" s="55">
        <f t="shared" si="585"/>
        <v>22.46</v>
      </c>
      <c r="Z887" s="147">
        <v>1.63</v>
      </c>
      <c r="AA887" s="147">
        <f t="shared" si="581"/>
        <v>1.63</v>
      </c>
      <c r="AB887" s="147">
        <f t="shared" si="581"/>
        <v>1.63</v>
      </c>
      <c r="AC887" s="147">
        <f t="shared" si="581"/>
        <v>1.63</v>
      </c>
      <c r="AD887" s="147">
        <f t="shared" si="581"/>
        <v>1.63</v>
      </c>
      <c r="AE887" s="147">
        <f t="shared" si="582"/>
        <v>1.63</v>
      </c>
      <c r="AF887" s="147">
        <f t="shared" si="582"/>
        <v>1.63</v>
      </c>
      <c r="AG887" s="147">
        <f t="shared" si="582"/>
        <v>1.63</v>
      </c>
      <c r="AH887" s="147">
        <f t="shared" si="582"/>
        <v>1.63</v>
      </c>
      <c r="AI887" s="147">
        <f t="shared" si="583"/>
        <v>1.63</v>
      </c>
      <c r="AJ887" s="147">
        <f t="shared" si="583"/>
        <v>1.63</v>
      </c>
      <c r="AK887" s="147">
        <f t="shared" si="583"/>
        <v>1.63</v>
      </c>
      <c r="AL887" s="420">
        <v>120</v>
      </c>
      <c r="AM887" s="431">
        <f t="shared" si="540"/>
        <v>195.6</v>
      </c>
      <c r="AN887" s="385">
        <v>36</v>
      </c>
      <c r="AO887" s="237">
        <f t="shared" si="653"/>
        <v>58.679999999999993</v>
      </c>
      <c r="AP887" s="96">
        <v>204</v>
      </c>
      <c r="AQ887" s="431">
        <f t="shared" si="569"/>
        <v>332.52</v>
      </c>
      <c r="AR887" s="420">
        <v>96</v>
      </c>
      <c r="AS887" s="431">
        <f t="shared" si="570"/>
        <v>156.47999999999999</v>
      </c>
      <c r="AT887" s="385">
        <v>36</v>
      </c>
      <c r="AU887" s="431">
        <f t="shared" si="571"/>
        <v>58.679999999999993</v>
      </c>
      <c r="AV887" s="386">
        <v>0</v>
      </c>
      <c r="AW887" s="431">
        <f t="shared" si="572"/>
        <v>0</v>
      </c>
      <c r="AX887" s="386">
        <v>0</v>
      </c>
      <c r="AY887" s="431">
        <f t="shared" si="573"/>
        <v>0</v>
      </c>
      <c r="AZ887" s="386">
        <v>0</v>
      </c>
      <c r="BA887" s="431">
        <f t="shared" si="574"/>
        <v>0</v>
      </c>
      <c r="BB887" s="385">
        <v>0</v>
      </c>
      <c r="BC887" s="431">
        <f t="shared" si="575"/>
        <v>0</v>
      </c>
      <c r="BD887" s="386">
        <v>0</v>
      </c>
      <c r="BE887" s="431">
        <f t="shared" si="576"/>
        <v>0</v>
      </c>
      <c r="BF887" s="386">
        <v>0</v>
      </c>
      <c r="BG887" s="431">
        <f t="shared" si="577"/>
        <v>0</v>
      </c>
      <c r="BH887" s="385">
        <v>0</v>
      </c>
      <c r="BI887" s="445">
        <f t="shared" si="578"/>
        <v>0</v>
      </c>
      <c r="BJ887" s="77" t="s">
        <v>1984</v>
      </c>
      <c r="BK887" s="306"/>
      <c r="BL887" s="599"/>
      <c r="BM887" s="306" t="str">
        <f t="shared" si="584"/>
        <v>N98225-KD1</v>
      </c>
    </row>
    <row r="888" spans="1:71" ht="14.25" customHeight="1">
      <c r="A888" s="493" t="s">
        <v>1623</v>
      </c>
      <c r="B888" s="130" t="s">
        <v>1422</v>
      </c>
      <c r="C888" s="544" t="s">
        <v>87</v>
      </c>
      <c r="D888" s="549" t="s">
        <v>225</v>
      </c>
      <c r="E888" s="550" t="s">
        <v>194</v>
      </c>
      <c r="F888" s="970"/>
      <c r="G888" s="214">
        <v>2021</v>
      </c>
      <c r="H888" s="176" t="s">
        <v>1985</v>
      </c>
      <c r="I888" s="176" t="s">
        <v>217</v>
      </c>
      <c r="J888" s="330" t="s">
        <v>196</v>
      </c>
      <c r="K888" s="176" t="s">
        <v>1986</v>
      </c>
      <c r="L888" s="176" t="s">
        <v>1221</v>
      </c>
      <c r="M888" s="327" t="s">
        <v>1461</v>
      </c>
      <c r="N888" s="55">
        <v>10.29</v>
      </c>
      <c r="O888" s="55">
        <f t="shared" si="579"/>
        <v>10.29</v>
      </c>
      <c r="P888" s="55">
        <f t="shared" si="579"/>
        <v>10.29</v>
      </c>
      <c r="Q888" s="55">
        <f t="shared" si="579"/>
        <v>10.29</v>
      </c>
      <c r="R888" s="55">
        <v>10.29</v>
      </c>
      <c r="S888" s="55">
        <f t="shared" si="580"/>
        <v>10.29</v>
      </c>
      <c r="T888" s="55">
        <f t="shared" si="580"/>
        <v>10.29</v>
      </c>
      <c r="U888" s="55">
        <f t="shared" si="580"/>
        <v>10.29</v>
      </c>
      <c r="V888" s="55">
        <f t="shared" si="585"/>
        <v>10.29</v>
      </c>
      <c r="W888" s="55">
        <f t="shared" si="585"/>
        <v>10.29</v>
      </c>
      <c r="X888" s="55">
        <f t="shared" si="585"/>
        <v>10.29</v>
      </c>
      <c r="Y888" s="55">
        <f t="shared" si="585"/>
        <v>10.29</v>
      </c>
      <c r="Z888" s="147">
        <v>1.58</v>
      </c>
      <c r="AA888" s="147">
        <f t="shared" si="581"/>
        <v>1.58</v>
      </c>
      <c r="AB888" s="147">
        <f t="shared" si="581"/>
        <v>1.58</v>
      </c>
      <c r="AC888" s="147">
        <f t="shared" si="581"/>
        <v>1.58</v>
      </c>
      <c r="AD888" s="147">
        <f t="shared" si="581"/>
        <v>1.58</v>
      </c>
      <c r="AE888" s="147">
        <f t="shared" si="582"/>
        <v>1.58</v>
      </c>
      <c r="AF888" s="147">
        <f t="shared" si="582"/>
        <v>1.58</v>
      </c>
      <c r="AG888" s="147">
        <f t="shared" si="582"/>
        <v>1.58</v>
      </c>
      <c r="AH888" s="147">
        <f t="shared" si="582"/>
        <v>1.58</v>
      </c>
      <c r="AI888" s="147">
        <f t="shared" si="583"/>
        <v>1.58</v>
      </c>
      <c r="AJ888" s="147">
        <f t="shared" si="583"/>
        <v>1.58</v>
      </c>
      <c r="AK888" s="147">
        <f t="shared" si="583"/>
        <v>1.58</v>
      </c>
      <c r="AL888" s="420">
        <v>0</v>
      </c>
      <c r="AM888" s="431">
        <f t="shared" ref="AM888:AM951" si="708">Z888*AL888</f>
        <v>0</v>
      </c>
      <c r="AN888" s="385">
        <v>0</v>
      </c>
      <c r="AO888" s="237">
        <f t="shared" si="653"/>
        <v>0</v>
      </c>
      <c r="AP888" s="96">
        <v>0</v>
      </c>
      <c r="AQ888" s="431">
        <f t="shared" si="569"/>
        <v>0</v>
      </c>
      <c r="AR888" s="420">
        <v>0</v>
      </c>
      <c r="AS888" s="431">
        <f t="shared" si="570"/>
        <v>0</v>
      </c>
      <c r="AT888" s="385">
        <v>0</v>
      </c>
      <c r="AU888" s="431">
        <f t="shared" si="571"/>
        <v>0</v>
      </c>
      <c r="AV888" s="386">
        <v>0</v>
      </c>
      <c r="AW888" s="431">
        <f t="shared" si="572"/>
        <v>0</v>
      </c>
      <c r="AX888" s="386">
        <v>0</v>
      </c>
      <c r="AY888" s="431">
        <f t="shared" si="573"/>
        <v>0</v>
      </c>
      <c r="AZ888" s="386">
        <v>0</v>
      </c>
      <c r="BA888" s="431">
        <f t="shared" si="574"/>
        <v>0</v>
      </c>
      <c r="BB888" s="385">
        <v>0</v>
      </c>
      <c r="BC888" s="431">
        <f t="shared" si="575"/>
        <v>0</v>
      </c>
      <c r="BD888" s="386">
        <v>0</v>
      </c>
      <c r="BE888" s="431">
        <f t="shared" si="576"/>
        <v>0</v>
      </c>
      <c r="BF888" s="386">
        <v>0</v>
      </c>
      <c r="BG888" s="431">
        <f t="shared" si="577"/>
        <v>0</v>
      </c>
      <c r="BH888" s="385">
        <v>0</v>
      </c>
      <c r="BI888" s="445">
        <f t="shared" si="578"/>
        <v>0</v>
      </c>
      <c r="BJ888" s="77" t="s">
        <v>343</v>
      </c>
      <c r="BK888" s="306"/>
      <c r="BL888" s="599"/>
      <c r="BM888" s="306" t="str">
        <f t="shared" si="584"/>
        <v>M55009-xx1</v>
      </c>
    </row>
    <row r="889" spans="1:71" ht="14.25" customHeight="1">
      <c r="A889" s="498" t="s">
        <v>1623</v>
      </c>
      <c r="B889" s="130" t="s">
        <v>1422</v>
      </c>
      <c r="C889" s="544" t="s">
        <v>87</v>
      </c>
      <c r="D889" s="549" t="s">
        <v>225</v>
      </c>
      <c r="E889" s="550" t="s">
        <v>194</v>
      </c>
      <c r="F889" s="970"/>
      <c r="G889" s="214">
        <v>2021</v>
      </c>
      <c r="H889" s="176" t="s">
        <v>1985</v>
      </c>
      <c r="I889" s="176" t="s">
        <v>217</v>
      </c>
      <c r="J889" s="330" t="s">
        <v>196</v>
      </c>
      <c r="K889" s="176" t="s">
        <v>1987</v>
      </c>
      <c r="L889" s="176" t="s">
        <v>1221</v>
      </c>
      <c r="M889" s="327" t="s">
        <v>1461</v>
      </c>
      <c r="N889" s="55">
        <v>9.84</v>
      </c>
      <c r="O889" s="55">
        <f t="shared" si="579"/>
        <v>9.84</v>
      </c>
      <c r="P889" s="55">
        <f t="shared" si="579"/>
        <v>9.84</v>
      </c>
      <c r="Q889" s="55">
        <f t="shared" si="579"/>
        <v>9.84</v>
      </c>
      <c r="R889" s="55">
        <v>9.84</v>
      </c>
      <c r="S889" s="55">
        <f t="shared" si="580"/>
        <v>9.84</v>
      </c>
      <c r="T889" s="55">
        <f t="shared" si="580"/>
        <v>9.84</v>
      </c>
      <c r="U889" s="55">
        <f t="shared" si="580"/>
        <v>9.84</v>
      </c>
      <c r="V889" s="55">
        <f t="shared" si="585"/>
        <v>9.84</v>
      </c>
      <c r="W889" s="55">
        <f t="shared" si="585"/>
        <v>9.84</v>
      </c>
      <c r="X889" s="55">
        <f t="shared" si="585"/>
        <v>9.84</v>
      </c>
      <c r="Y889" s="55">
        <f t="shared" si="585"/>
        <v>9.84</v>
      </c>
      <c r="Z889" s="147">
        <v>1.24</v>
      </c>
      <c r="AA889" s="147">
        <f t="shared" si="581"/>
        <v>1.24</v>
      </c>
      <c r="AB889" s="147">
        <f t="shared" si="581"/>
        <v>1.24</v>
      </c>
      <c r="AC889" s="147">
        <f t="shared" si="581"/>
        <v>1.24</v>
      </c>
      <c r="AD889" s="147">
        <f t="shared" si="581"/>
        <v>1.24</v>
      </c>
      <c r="AE889" s="147">
        <f t="shared" si="582"/>
        <v>1.24</v>
      </c>
      <c r="AF889" s="147">
        <f t="shared" si="582"/>
        <v>1.24</v>
      </c>
      <c r="AG889" s="147">
        <f t="shared" si="582"/>
        <v>1.24</v>
      </c>
      <c r="AH889" s="147">
        <f t="shared" si="582"/>
        <v>1.24</v>
      </c>
      <c r="AI889" s="147">
        <f t="shared" si="583"/>
        <v>1.24</v>
      </c>
      <c r="AJ889" s="147">
        <f t="shared" si="583"/>
        <v>1.24</v>
      </c>
      <c r="AK889" s="147">
        <f t="shared" si="583"/>
        <v>1.24</v>
      </c>
      <c r="AL889" s="420">
        <v>0</v>
      </c>
      <c r="AM889" s="431">
        <f t="shared" si="708"/>
        <v>0</v>
      </c>
      <c r="AN889" s="385">
        <v>0</v>
      </c>
      <c r="AO889" s="237">
        <f t="shared" si="653"/>
        <v>0</v>
      </c>
      <c r="AP889" s="96">
        <v>0</v>
      </c>
      <c r="AQ889" s="431">
        <f t="shared" si="569"/>
        <v>0</v>
      </c>
      <c r="AR889" s="420">
        <v>0</v>
      </c>
      <c r="AS889" s="431">
        <f t="shared" si="570"/>
        <v>0</v>
      </c>
      <c r="AT889" s="385">
        <v>0</v>
      </c>
      <c r="AU889" s="431">
        <f t="shared" si="571"/>
        <v>0</v>
      </c>
      <c r="AV889" s="386">
        <v>0</v>
      </c>
      <c r="AW889" s="431">
        <f t="shared" si="572"/>
        <v>0</v>
      </c>
      <c r="AX889" s="386">
        <v>0</v>
      </c>
      <c r="AY889" s="431">
        <f t="shared" si="573"/>
        <v>0</v>
      </c>
      <c r="AZ889" s="386">
        <v>0</v>
      </c>
      <c r="BA889" s="431">
        <f t="shared" si="574"/>
        <v>0</v>
      </c>
      <c r="BB889" s="385">
        <v>0</v>
      </c>
      <c r="BC889" s="431">
        <f t="shared" si="575"/>
        <v>0</v>
      </c>
      <c r="BD889" s="386">
        <v>0</v>
      </c>
      <c r="BE889" s="431">
        <f t="shared" si="576"/>
        <v>0</v>
      </c>
      <c r="BF889" s="386">
        <v>0</v>
      </c>
      <c r="BG889" s="431">
        <f t="shared" si="577"/>
        <v>0</v>
      </c>
      <c r="BH889" s="385">
        <v>0</v>
      </c>
      <c r="BI889" s="445">
        <f t="shared" si="578"/>
        <v>0</v>
      </c>
      <c r="BJ889" s="77" t="s">
        <v>344</v>
      </c>
      <c r="BK889" s="306"/>
      <c r="BL889" s="599"/>
      <c r="BM889" s="306" t="str">
        <f t="shared" si="584"/>
        <v>M55010-xx1</v>
      </c>
    </row>
    <row r="890" spans="1:71" ht="14.25" customHeight="1">
      <c r="A890" s="493" t="s">
        <v>1623</v>
      </c>
      <c r="B890" s="130" t="s">
        <v>1422</v>
      </c>
      <c r="C890" s="544" t="s">
        <v>87</v>
      </c>
      <c r="D890" s="549" t="s">
        <v>225</v>
      </c>
      <c r="E890" s="550" t="s">
        <v>194</v>
      </c>
      <c r="F890" s="970"/>
      <c r="G890" s="214">
        <v>2021</v>
      </c>
      <c r="H890" s="176" t="s">
        <v>1985</v>
      </c>
      <c r="I890" s="176" t="s">
        <v>217</v>
      </c>
      <c r="J890" s="330" t="s">
        <v>196</v>
      </c>
      <c r="K890" s="176" t="s">
        <v>1986</v>
      </c>
      <c r="L890" s="176" t="s">
        <v>1221</v>
      </c>
      <c r="M890" s="327" t="s">
        <v>1461</v>
      </c>
      <c r="N890" s="55">
        <v>9.9</v>
      </c>
      <c r="O890" s="55">
        <f t="shared" si="579"/>
        <v>9.9</v>
      </c>
      <c r="P890" s="55">
        <f t="shared" si="579"/>
        <v>9.9</v>
      </c>
      <c r="Q890" s="55">
        <f t="shared" si="579"/>
        <v>9.9</v>
      </c>
      <c r="R890" s="55">
        <v>9.9</v>
      </c>
      <c r="S890" s="55">
        <f t="shared" si="580"/>
        <v>9.9</v>
      </c>
      <c r="T890" s="55">
        <f t="shared" si="580"/>
        <v>9.9</v>
      </c>
      <c r="U890" s="55">
        <f t="shared" si="580"/>
        <v>9.9</v>
      </c>
      <c r="V890" s="55">
        <f t="shared" si="585"/>
        <v>9.9</v>
      </c>
      <c r="W890" s="55">
        <f t="shared" si="585"/>
        <v>9.9</v>
      </c>
      <c r="X890" s="55">
        <f t="shared" si="585"/>
        <v>9.9</v>
      </c>
      <c r="Y890" s="55">
        <f t="shared" si="585"/>
        <v>9.9</v>
      </c>
      <c r="Z890" s="147">
        <v>0.76</v>
      </c>
      <c r="AA890" s="147">
        <f t="shared" si="581"/>
        <v>0.76</v>
      </c>
      <c r="AB890" s="147">
        <f t="shared" si="581"/>
        <v>0.76</v>
      </c>
      <c r="AC890" s="147">
        <f t="shared" si="581"/>
        <v>0.76</v>
      </c>
      <c r="AD890" s="147">
        <f t="shared" si="581"/>
        <v>0.76</v>
      </c>
      <c r="AE890" s="147">
        <f t="shared" si="582"/>
        <v>0.76</v>
      </c>
      <c r="AF890" s="147">
        <f t="shared" si="582"/>
        <v>0.76</v>
      </c>
      <c r="AG890" s="147">
        <f t="shared" si="582"/>
        <v>0.76</v>
      </c>
      <c r="AH890" s="147">
        <f t="shared" si="582"/>
        <v>0.76</v>
      </c>
      <c r="AI890" s="147">
        <f t="shared" si="583"/>
        <v>0.76</v>
      </c>
      <c r="AJ890" s="147">
        <f t="shared" si="583"/>
        <v>0.76</v>
      </c>
      <c r="AK890" s="147">
        <f t="shared" si="583"/>
        <v>0.76</v>
      </c>
      <c r="AL890" s="420">
        <v>0</v>
      </c>
      <c r="AM890" s="431">
        <f t="shared" si="708"/>
        <v>0</v>
      </c>
      <c r="AN890" s="385">
        <v>0</v>
      </c>
      <c r="AO890" s="237">
        <f t="shared" si="653"/>
        <v>0</v>
      </c>
      <c r="AP890" s="96">
        <v>0</v>
      </c>
      <c r="AQ890" s="431">
        <f t="shared" si="569"/>
        <v>0</v>
      </c>
      <c r="AR890" s="420">
        <v>0</v>
      </c>
      <c r="AS890" s="431">
        <f t="shared" si="570"/>
        <v>0</v>
      </c>
      <c r="AT890" s="385">
        <v>0</v>
      </c>
      <c r="AU890" s="431">
        <f t="shared" si="571"/>
        <v>0</v>
      </c>
      <c r="AV890" s="386">
        <v>0</v>
      </c>
      <c r="AW890" s="431">
        <f t="shared" si="572"/>
        <v>0</v>
      </c>
      <c r="AX890" s="386">
        <v>0</v>
      </c>
      <c r="AY890" s="431">
        <f t="shared" si="573"/>
        <v>0</v>
      </c>
      <c r="AZ890" s="386">
        <v>0</v>
      </c>
      <c r="BA890" s="431">
        <f t="shared" si="574"/>
        <v>0</v>
      </c>
      <c r="BB890" s="385">
        <v>0</v>
      </c>
      <c r="BC890" s="431">
        <f t="shared" si="575"/>
        <v>0</v>
      </c>
      <c r="BD890" s="386">
        <v>0</v>
      </c>
      <c r="BE890" s="431">
        <f t="shared" si="576"/>
        <v>0</v>
      </c>
      <c r="BF890" s="386">
        <v>0</v>
      </c>
      <c r="BG890" s="431">
        <f t="shared" si="577"/>
        <v>0</v>
      </c>
      <c r="BH890" s="385">
        <v>0</v>
      </c>
      <c r="BI890" s="445">
        <f t="shared" si="578"/>
        <v>0</v>
      </c>
      <c r="BJ890" s="77" t="s">
        <v>724</v>
      </c>
      <c r="BK890" s="306"/>
      <c r="BL890" s="599"/>
      <c r="BM890" s="306" t="str">
        <f t="shared" si="584"/>
        <v>N51139-xx1</v>
      </c>
    </row>
    <row r="891" spans="1:71" ht="14.25" customHeight="1">
      <c r="A891" s="498" t="s">
        <v>1623</v>
      </c>
      <c r="B891" s="130" t="s">
        <v>1422</v>
      </c>
      <c r="C891" s="544" t="s">
        <v>87</v>
      </c>
      <c r="D891" s="549" t="s">
        <v>225</v>
      </c>
      <c r="E891" s="550" t="s">
        <v>194</v>
      </c>
      <c r="F891" s="970"/>
      <c r="G891" s="214">
        <v>2021</v>
      </c>
      <c r="H891" s="176" t="s">
        <v>1985</v>
      </c>
      <c r="I891" s="176" t="s">
        <v>217</v>
      </c>
      <c r="J891" s="330" t="s">
        <v>196</v>
      </c>
      <c r="K891" s="176" t="s">
        <v>1986</v>
      </c>
      <c r="L891" s="176" t="s">
        <v>167</v>
      </c>
      <c r="M891" s="327" t="s">
        <v>1469</v>
      </c>
      <c r="N891" s="55">
        <v>9.99</v>
      </c>
      <c r="O891" s="55">
        <f t="shared" si="579"/>
        <v>9.99</v>
      </c>
      <c r="P891" s="55">
        <f t="shared" si="579"/>
        <v>9.99</v>
      </c>
      <c r="Q891" s="55">
        <f t="shared" si="579"/>
        <v>9.99</v>
      </c>
      <c r="R891" s="55">
        <v>9.99</v>
      </c>
      <c r="S891" s="55">
        <f t="shared" si="580"/>
        <v>9.99</v>
      </c>
      <c r="T891" s="55">
        <f t="shared" si="580"/>
        <v>9.99</v>
      </c>
      <c r="U891" s="55">
        <f t="shared" si="580"/>
        <v>9.99</v>
      </c>
      <c r="V891" s="55">
        <f t="shared" si="585"/>
        <v>9.99</v>
      </c>
      <c r="W891" s="55">
        <f t="shared" si="585"/>
        <v>9.99</v>
      </c>
      <c r="X891" s="55">
        <f t="shared" si="585"/>
        <v>9.99</v>
      </c>
      <c r="Y891" s="55">
        <f t="shared" si="585"/>
        <v>9.99</v>
      </c>
      <c r="Z891" s="147">
        <v>1.58</v>
      </c>
      <c r="AA891" s="147">
        <f t="shared" si="581"/>
        <v>1.58</v>
      </c>
      <c r="AB891" s="147">
        <f t="shared" si="581"/>
        <v>1.58</v>
      </c>
      <c r="AC891" s="147">
        <f t="shared" si="581"/>
        <v>1.58</v>
      </c>
      <c r="AD891" s="147">
        <f t="shared" si="581"/>
        <v>1.58</v>
      </c>
      <c r="AE891" s="147">
        <f t="shared" si="582"/>
        <v>1.58</v>
      </c>
      <c r="AF891" s="147">
        <f t="shared" si="582"/>
        <v>1.58</v>
      </c>
      <c r="AG891" s="147">
        <f t="shared" si="582"/>
        <v>1.58</v>
      </c>
      <c r="AH891" s="147">
        <f t="shared" si="582"/>
        <v>1.58</v>
      </c>
      <c r="AI891" s="147">
        <f t="shared" si="583"/>
        <v>1.58</v>
      </c>
      <c r="AJ891" s="147">
        <f t="shared" si="583"/>
        <v>1.58</v>
      </c>
      <c r="AK891" s="147">
        <f t="shared" si="583"/>
        <v>1.58</v>
      </c>
      <c r="AL891" s="420">
        <v>0</v>
      </c>
      <c r="AM891" s="431">
        <f t="shared" si="708"/>
        <v>0</v>
      </c>
      <c r="AN891" s="385">
        <v>0</v>
      </c>
      <c r="AO891" s="237">
        <f t="shared" si="653"/>
        <v>0</v>
      </c>
      <c r="AP891" s="96">
        <v>0</v>
      </c>
      <c r="AQ891" s="431">
        <f t="shared" si="569"/>
        <v>0</v>
      </c>
      <c r="AR891" s="420">
        <v>0</v>
      </c>
      <c r="AS891" s="431">
        <f t="shared" si="570"/>
        <v>0</v>
      </c>
      <c r="AT891" s="385">
        <v>0</v>
      </c>
      <c r="AU891" s="431">
        <f t="shared" si="571"/>
        <v>0</v>
      </c>
      <c r="AV891" s="386">
        <v>0</v>
      </c>
      <c r="AW891" s="431">
        <f t="shared" si="572"/>
        <v>0</v>
      </c>
      <c r="AX891" s="386">
        <v>0</v>
      </c>
      <c r="AY891" s="431">
        <f t="shared" si="573"/>
        <v>0</v>
      </c>
      <c r="AZ891" s="386">
        <v>0</v>
      </c>
      <c r="BA891" s="431">
        <f t="shared" si="574"/>
        <v>0</v>
      </c>
      <c r="BB891" s="385">
        <v>0</v>
      </c>
      <c r="BC891" s="431">
        <f t="shared" si="575"/>
        <v>0</v>
      </c>
      <c r="BD891" s="386">
        <v>0</v>
      </c>
      <c r="BE891" s="431">
        <f t="shared" si="576"/>
        <v>0</v>
      </c>
      <c r="BF891" s="386">
        <v>0</v>
      </c>
      <c r="BG891" s="431">
        <f t="shared" si="577"/>
        <v>0</v>
      </c>
      <c r="BH891" s="385">
        <v>0</v>
      </c>
      <c r="BI891" s="445">
        <f t="shared" si="578"/>
        <v>0</v>
      </c>
      <c r="BJ891" s="77" t="s">
        <v>343</v>
      </c>
      <c r="BK891" s="306"/>
      <c r="BL891" s="599"/>
      <c r="BM891" s="306" t="str">
        <f t="shared" si="584"/>
        <v>M55009-xx1</v>
      </c>
    </row>
    <row r="892" spans="1:71" ht="14.25" customHeight="1">
      <c r="A892" s="493" t="s">
        <v>1623</v>
      </c>
      <c r="B892" s="130" t="s">
        <v>1422</v>
      </c>
      <c r="C892" s="544" t="s">
        <v>87</v>
      </c>
      <c r="D892" s="549" t="s">
        <v>225</v>
      </c>
      <c r="E892" s="550" t="s">
        <v>194</v>
      </c>
      <c r="F892" s="970"/>
      <c r="G892" s="214">
        <v>2021</v>
      </c>
      <c r="H892" s="176" t="s">
        <v>1985</v>
      </c>
      <c r="I892" s="176" t="s">
        <v>217</v>
      </c>
      <c r="J892" s="330" t="s">
        <v>196</v>
      </c>
      <c r="K892" s="176" t="s">
        <v>1986</v>
      </c>
      <c r="L892" s="176" t="s">
        <v>167</v>
      </c>
      <c r="M892" s="327" t="s">
        <v>1469</v>
      </c>
      <c r="N892" s="55">
        <v>11.04</v>
      </c>
      <c r="O892" s="55">
        <f t="shared" si="579"/>
        <v>11.04</v>
      </c>
      <c r="P892" s="55">
        <f t="shared" si="579"/>
        <v>11.04</v>
      </c>
      <c r="Q892" s="55">
        <f t="shared" si="579"/>
        <v>11.04</v>
      </c>
      <c r="R892" s="55">
        <v>11.04</v>
      </c>
      <c r="S892" s="55">
        <f t="shared" si="580"/>
        <v>11.04</v>
      </c>
      <c r="T892" s="55">
        <f t="shared" si="580"/>
        <v>11.04</v>
      </c>
      <c r="U892" s="55">
        <f t="shared" si="580"/>
        <v>11.04</v>
      </c>
      <c r="V892" s="55">
        <f t="shared" si="585"/>
        <v>11.04</v>
      </c>
      <c r="W892" s="55">
        <f t="shared" si="585"/>
        <v>11.04</v>
      </c>
      <c r="X892" s="55">
        <f t="shared" si="585"/>
        <v>11.04</v>
      </c>
      <c r="Y892" s="55">
        <f t="shared" si="585"/>
        <v>11.04</v>
      </c>
      <c r="Z892" s="147">
        <v>1.63</v>
      </c>
      <c r="AA892" s="147">
        <f t="shared" si="581"/>
        <v>1.63</v>
      </c>
      <c r="AB892" s="147">
        <f t="shared" si="581"/>
        <v>1.63</v>
      </c>
      <c r="AC892" s="147">
        <f t="shared" si="581"/>
        <v>1.63</v>
      </c>
      <c r="AD892" s="147">
        <f t="shared" si="581"/>
        <v>1.63</v>
      </c>
      <c r="AE892" s="147">
        <f t="shared" si="582"/>
        <v>1.63</v>
      </c>
      <c r="AF892" s="147">
        <f t="shared" si="582"/>
        <v>1.63</v>
      </c>
      <c r="AG892" s="147">
        <f t="shared" si="582"/>
        <v>1.63</v>
      </c>
      <c r="AH892" s="147">
        <f t="shared" si="582"/>
        <v>1.63</v>
      </c>
      <c r="AI892" s="147">
        <f t="shared" si="583"/>
        <v>1.63</v>
      </c>
      <c r="AJ892" s="147">
        <f t="shared" si="583"/>
        <v>1.63</v>
      </c>
      <c r="AK892" s="147">
        <f t="shared" si="583"/>
        <v>1.63</v>
      </c>
      <c r="AL892" s="420">
        <v>0</v>
      </c>
      <c r="AM892" s="431">
        <f t="shared" si="708"/>
        <v>0</v>
      </c>
      <c r="AN892" s="385">
        <v>0</v>
      </c>
      <c r="AO892" s="237">
        <f t="shared" si="653"/>
        <v>0</v>
      </c>
      <c r="AP892" s="96">
        <v>0</v>
      </c>
      <c r="AQ892" s="431">
        <f t="shared" si="569"/>
        <v>0</v>
      </c>
      <c r="AR892" s="420">
        <v>0</v>
      </c>
      <c r="AS892" s="431">
        <f t="shared" si="570"/>
        <v>0</v>
      </c>
      <c r="AT892" s="385">
        <v>0</v>
      </c>
      <c r="AU892" s="431">
        <f t="shared" si="571"/>
        <v>0</v>
      </c>
      <c r="AV892" s="386">
        <v>0</v>
      </c>
      <c r="AW892" s="431">
        <f t="shared" si="572"/>
        <v>0</v>
      </c>
      <c r="AX892" s="386">
        <v>0</v>
      </c>
      <c r="AY892" s="431">
        <f t="shared" si="573"/>
        <v>0</v>
      </c>
      <c r="AZ892" s="386">
        <v>0</v>
      </c>
      <c r="BA892" s="431">
        <f t="shared" si="574"/>
        <v>0</v>
      </c>
      <c r="BB892" s="385">
        <v>0</v>
      </c>
      <c r="BC892" s="431">
        <f t="shared" si="575"/>
        <v>0</v>
      </c>
      <c r="BD892" s="386">
        <v>0</v>
      </c>
      <c r="BE892" s="431">
        <f t="shared" si="576"/>
        <v>0</v>
      </c>
      <c r="BF892" s="386">
        <v>0</v>
      </c>
      <c r="BG892" s="431">
        <f t="shared" si="577"/>
        <v>0</v>
      </c>
      <c r="BH892" s="385">
        <v>0</v>
      </c>
      <c r="BI892" s="445">
        <f t="shared" si="578"/>
        <v>0</v>
      </c>
      <c r="BJ892" s="77" t="s">
        <v>1988</v>
      </c>
      <c r="BK892" s="306"/>
      <c r="BL892" s="599"/>
      <c r="BM892" s="306" t="str">
        <f t="shared" si="584"/>
        <v>M55009-KD1</v>
      </c>
    </row>
    <row r="893" spans="1:71" ht="14.25" customHeight="1">
      <c r="A893" s="498" t="s">
        <v>1623</v>
      </c>
      <c r="B893" s="130" t="s">
        <v>1422</v>
      </c>
      <c r="C893" s="544" t="s">
        <v>87</v>
      </c>
      <c r="D893" s="549" t="s">
        <v>225</v>
      </c>
      <c r="E893" s="550" t="s">
        <v>194</v>
      </c>
      <c r="F893" s="970"/>
      <c r="G893" s="214">
        <v>2021</v>
      </c>
      <c r="H893" s="176" t="s">
        <v>1985</v>
      </c>
      <c r="I893" s="176" t="s">
        <v>217</v>
      </c>
      <c r="J893" s="330" t="s">
        <v>196</v>
      </c>
      <c r="K893" s="176" t="s">
        <v>1987</v>
      </c>
      <c r="L893" s="176" t="s">
        <v>167</v>
      </c>
      <c r="M893" s="327" t="s">
        <v>1469</v>
      </c>
      <c r="N893" s="55">
        <v>9.5399999999999991</v>
      </c>
      <c r="O893" s="55">
        <f t="shared" si="579"/>
        <v>9.5399999999999991</v>
      </c>
      <c r="P893" s="55">
        <f t="shared" si="579"/>
        <v>9.5399999999999991</v>
      </c>
      <c r="Q893" s="55">
        <f t="shared" si="579"/>
        <v>9.5399999999999991</v>
      </c>
      <c r="R893" s="55">
        <v>9.5399999999999991</v>
      </c>
      <c r="S893" s="55">
        <f t="shared" si="580"/>
        <v>9.5399999999999991</v>
      </c>
      <c r="T893" s="55">
        <f t="shared" si="580"/>
        <v>9.5399999999999991</v>
      </c>
      <c r="U893" s="55">
        <f t="shared" si="580"/>
        <v>9.5399999999999991</v>
      </c>
      <c r="V893" s="55">
        <f t="shared" si="585"/>
        <v>9.5399999999999991</v>
      </c>
      <c r="W893" s="55">
        <f t="shared" si="585"/>
        <v>9.5399999999999991</v>
      </c>
      <c r="X893" s="55">
        <f t="shared" si="585"/>
        <v>9.5399999999999991</v>
      </c>
      <c r="Y893" s="55">
        <f t="shared" si="585"/>
        <v>9.5399999999999991</v>
      </c>
      <c r="Z893" s="147">
        <v>1.24</v>
      </c>
      <c r="AA893" s="147">
        <f t="shared" si="581"/>
        <v>1.24</v>
      </c>
      <c r="AB893" s="147">
        <f t="shared" si="581"/>
        <v>1.24</v>
      </c>
      <c r="AC893" s="147">
        <f t="shared" si="581"/>
        <v>1.24</v>
      </c>
      <c r="AD893" s="147">
        <f t="shared" si="581"/>
        <v>1.24</v>
      </c>
      <c r="AE893" s="147">
        <f t="shared" si="582"/>
        <v>1.24</v>
      </c>
      <c r="AF893" s="147">
        <f t="shared" si="582"/>
        <v>1.24</v>
      </c>
      <c r="AG893" s="147">
        <f t="shared" si="582"/>
        <v>1.24</v>
      </c>
      <c r="AH893" s="147">
        <f t="shared" si="582"/>
        <v>1.24</v>
      </c>
      <c r="AI893" s="147">
        <f t="shared" si="583"/>
        <v>1.24</v>
      </c>
      <c r="AJ893" s="147">
        <f t="shared" si="583"/>
        <v>1.24</v>
      </c>
      <c r="AK893" s="147">
        <f t="shared" si="583"/>
        <v>1.24</v>
      </c>
      <c r="AL893" s="420">
        <v>0</v>
      </c>
      <c r="AM893" s="431">
        <f t="shared" si="708"/>
        <v>0</v>
      </c>
      <c r="AN893" s="385">
        <v>0</v>
      </c>
      <c r="AO893" s="237">
        <f t="shared" si="653"/>
        <v>0</v>
      </c>
      <c r="AP893" s="96">
        <v>0</v>
      </c>
      <c r="AQ893" s="431">
        <f t="shared" si="569"/>
        <v>0</v>
      </c>
      <c r="AR893" s="420">
        <v>0</v>
      </c>
      <c r="AS893" s="431">
        <f t="shared" si="570"/>
        <v>0</v>
      </c>
      <c r="AT893" s="385">
        <v>0</v>
      </c>
      <c r="AU893" s="431">
        <f t="shared" si="571"/>
        <v>0</v>
      </c>
      <c r="AV893" s="386">
        <v>0</v>
      </c>
      <c r="AW893" s="431">
        <f t="shared" si="572"/>
        <v>0</v>
      </c>
      <c r="AX893" s="386">
        <v>0</v>
      </c>
      <c r="AY893" s="431">
        <f t="shared" si="573"/>
        <v>0</v>
      </c>
      <c r="AZ893" s="386">
        <v>0</v>
      </c>
      <c r="BA893" s="431">
        <f t="shared" si="574"/>
        <v>0</v>
      </c>
      <c r="BB893" s="385">
        <v>0</v>
      </c>
      <c r="BC893" s="431">
        <f t="shared" si="575"/>
        <v>0</v>
      </c>
      <c r="BD893" s="386">
        <v>0</v>
      </c>
      <c r="BE893" s="431">
        <f t="shared" si="576"/>
        <v>0</v>
      </c>
      <c r="BF893" s="386">
        <v>0</v>
      </c>
      <c r="BG893" s="431">
        <f t="shared" si="577"/>
        <v>0</v>
      </c>
      <c r="BH893" s="385">
        <v>0</v>
      </c>
      <c r="BI893" s="445">
        <f t="shared" si="578"/>
        <v>0</v>
      </c>
      <c r="BJ893" s="77" t="s">
        <v>344</v>
      </c>
      <c r="BK893" s="306"/>
      <c r="BL893" s="599"/>
      <c r="BM893" s="306" t="str">
        <f t="shared" si="584"/>
        <v>M55010-xx1</v>
      </c>
    </row>
    <row r="894" spans="1:71" ht="14.25" customHeight="1">
      <c r="A894" s="493" t="s">
        <v>1623</v>
      </c>
      <c r="B894" s="130" t="s">
        <v>1422</v>
      </c>
      <c r="C894" s="544" t="s">
        <v>87</v>
      </c>
      <c r="D894" s="549" t="s">
        <v>225</v>
      </c>
      <c r="E894" s="550" t="s">
        <v>194</v>
      </c>
      <c r="F894" s="970"/>
      <c r="G894" s="214">
        <v>2021</v>
      </c>
      <c r="H894" s="176" t="s">
        <v>1985</v>
      </c>
      <c r="I894" s="176" t="s">
        <v>217</v>
      </c>
      <c r="J894" s="330" t="s">
        <v>196</v>
      </c>
      <c r="K894" s="176" t="s">
        <v>1987</v>
      </c>
      <c r="L894" s="176" t="s">
        <v>167</v>
      </c>
      <c r="M894" s="327" t="s">
        <v>1469</v>
      </c>
      <c r="N894" s="55">
        <v>10.59</v>
      </c>
      <c r="O894" s="55">
        <f t="shared" si="579"/>
        <v>10.59</v>
      </c>
      <c r="P894" s="55">
        <f t="shared" si="579"/>
        <v>10.59</v>
      </c>
      <c r="Q894" s="55">
        <f t="shared" si="579"/>
        <v>10.59</v>
      </c>
      <c r="R894" s="55">
        <v>10.59</v>
      </c>
      <c r="S894" s="55">
        <f t="shared" si="580"/>
        <v>10.59</v>
      </c>
      <c r="T894" s="55">
        <f t="shared" si="580"/>
        <v>10.59</v>
      </c>
      <c r="U894" s="55">
        <f t="shared" si="580"/>
        <v>10.59</v>
      </c>
      <c r="V894" s="55">
        <f t="shared" si="585"/>
        <v>10.59</v>
      </c>
      <c r="W894" s="55">
        <f t="shared" si="585"/>
        <v>10.59</v>
      </c>
      <c r="X894" s="55">
        <f t="shared" si="585"/>
        <v>10.59</v>
      </c>
      <c r="Y894" s="55">
        <f t="shared" si="585"/>
        <v>10.59</v>
      </c>
      <c r="Z894" s="147">
        <v>1.89</v>
      </c>
      <c r="AA894" s="147">
        <f t="shared" si="581"/>
        <v>1.89</v>
      </c>
      <c r="AB894" s="147">
        <f t="shared" si="581"/>
        <v>1.89</v>
      </c>
      <c r="AC894" s="147">
        <f t="shared" si="581"/>
        <v>1.89</v>
      </c>
      <c r="AD894" s="147">
        <f t="shared" si="581"/>
        <v>1.89</v>
      </c>
      <c r="AE894" s="147">
        <f t="shared" si="582"/>
        <v>1.89</v>
      </c>
      <c r="AF894" s="147">
        <f t="shared" si="582"/>
        <v>1.89</v>
      </c>
      <c r="AG894" s="147">
        <f t="shared" si="582"/>
        <v>1.89</v>
      </c>
      <c r="AH894" s="147">
        <f t="shared" si="582"/>
        <v>1.89</v>
      </c>
      <c r="AI894" s="147">
        <f t="shared" si="583"/>
        <v>1.89</v>
      </c>
      <c r="AJ894" s="147">
        <f t="shared" si="583"/>
        <v>1.89</v>
      </c>
      <c r="AK894" s="147">
        <f t="shared" si="583"/>
        <v>1.89</v>
      </c>
      <c r="AL894" s="420">
        <v>0</v>
      </c>
      <c r="AM894" s="431">
        <f t="shared" si="708"/>
        <v>0</v>
      </c>
      <c r="AN894" s="385">
        <v>0</v>
      </c>
      <c r="AO894" s="237">
        <f t="shared" si="653"/>
        <v>0</v>
      </c>
      <c r="AP894" s="96">
        <v>0</v>
      </c>
      <c r="AQ894" s="431">
        <f t="shared" si="569"/>
        <v>0</v>
      </c>
      <c r="AR894" s="420">
        <v>0</v>
      </c>
      <c r="AS894" s="431">
        <f t="shared" si="570"/>
        <v>0</v>
      </c>
      <c r="AT894" s="385">
        <v>0</v>
      </c>
      <c r="AU894" s="431">
        <f t="shared" si="571"/>
        <v>0</v>
      </c>
      <c r="AV894" s="386">
        <v>0</v>
      </c>
      <c r="AW894" s="431">
        <f t="shared" si="572"/>
        <v>0</v>
      </c>
      <c r="AX894" s="386">
        <v>0</v>
      </c>
      <c r="AY894" s="431">
        <f t="shared" si="573"/>
        <v>0</v>
      </c>
      <c r="AZ894" s="386">
        <v>0</v>
      </c>
      <c r="BA894" s="431">
        <f t="shared" si="574"/>
        <v>0</v>
      </c>
      <c r="BB894" s="385">
        <v>0</v>
      </c>
      <c r="BC894" s="431">
        <f t="shared" si="575"/>
        <v>0</v>
      </c>
      <c r="BD894" s="386">
        <v>0</v>
      </c>
      <c r="BE894" s="431">
        <f t="shared" si="576"/>
        <v>0</v>
      </c>
      <c r="BF894" s="386">
        <v>0</v>
      </c>
      <c r="BG894" s="431">
        <f t="shared" si="577"/>
        <v>0</v>
      </c>
      <c r="BH894" s="385">
        <v>0</v>
      </c>
      <c r="BI894" s="445">
        <f t="shared" si="578"/>
        <v>0</v>
      </c>
      <c r="BJ894" s="77" t="s">
        <v>1989</v>
      </c>
      <c r="BK894" s="306"/>
      <c r="BL894" s="599"/>
      <c r="BM894" s="306" t="str">
        <f t="shared" si="584"/>
        <v>M55010-KD1</v>
      </c>
    </row>
    <row r="895" spans="1:71" ht="14.25" customHeight="1">
      <c r="A895" s="498" t="s">
        <v>1623</v>
      </c>
      <c r="B895" s="130" t="s">
        <v>1422</v>
      </c>
      <c r="C895" s="544" t="s">
        <v>87</v>
      </c>
      <c r="D895" s="549" t="s">
        <v>225</v>
      </c>
      <c r="E895" s="550" t="s">
        <v>194</v>
      </c>
      <c r="F895" s="970"/>
      <c r="G895" s="214">
        <v>2021</v>
      </c>
      <c r="H895" s="176" t="s">
        <v>1985</v>
      </c>
      <c r="I895" s="176" t="s">
        <v>217</v>
      </c>
      <c r="J895" s="330" t="s">
        <v>196</v>
      </c>
      <c r="K895" s="176" t="s">
        <v>1986</v>
      </c>
      <c r="L895" s="176" t="s">
        <v>167</v>
      </c>
      <c r="M895" s="327" t="s">
        <v>870</v>
      </c>
      <c r="N895" s="55">
        <v>9.94</v>
      </c>
      <c r="O895" s="55">
        <f t="shared" si="579"/>
        <v>9.94</v>
      </c>
      <c r="P895" s="55">
        <f t="shared" si="579"/>
        <v>9.94</v>
      </c>
      <c r="Q895" s="55">
        <f t="shared" si="579"/>
        <v>9.94</v>
      </c>
      <c r="R895" s="55">
        <v>9.94</v>
      </c>
      <c r="S895" s="55">
        <f t="shared" si="580"/>
        <v>9.94</v>
      </c>
      <c r="T895" s="55">
        <f t="shared" si="580"/>
        <v>9.94</v>
      </c>
      <c r="U895" s="55">
        <f t="shared" si="580"/>
        <v>9.94</v>
      </c>
      <c r="V895" s="55">
        <f t="shared" si="585"/>
        <v>9.94</v>
      </c>
      <c r="W895" s="55">
        <f t="shared" si="585"/>
        <v>9.94</v>
      </c>
      <c r="X895" s="55">
        <f t="shared" si="585"/>
        <v>9.94</v>
      </c>
      <c r="Y895" s="55">
        <f t="shared" si="585"/>
        <v>9.94</v>
      </c>
      <c r="Z895" s="147">
        <v>1.58</v>
      </c>
      <c r="AA895" s="147">
        <f t="shared" si="581"/>
        <v>1.58</v>
      </c>
      <c r="AB895" s="147">
        <f t="shared" si="581"/>
        <v>1.58</v>
      </c>
      <c r="AC895" s="147">
        <f t="shared" si="581"/>
        <v>1.58</v>
      </c>
      <c r="AD895" s="147">
        <f t="shared" si="581"/>
        <v>1.58</v>
      </c>
      <c r="AE895" s="147">
        <f t="shared" si="582"/>
        <v>1.58</v>
      </c>
      <c r="AF895" s="147">
        <f t="shared" si="582"/>
        <v>1.58</v>
      </c>
      <c r="AG895" s="147">
        <f t="shared" si="582"/>
        <v>1.58</v>
      </c>
      <c r="AH895" s="147">
        <f t="shared" si="582"/>
        <v>1.58</v>
      </c>
      <c r="AI895" s="147">
        <f t="shared" si="583"/>
        <v>1.58</v>
      </c>
      <c r="AJ895" s="147">
        <f t="shared" si="583"/>
        <v>1.58</v>
      </c>
      <c r="AK895" s="147">
        <f t="shared" si="583"/>
        <v>1.58</v>
      </c>
      <c r="AL895" s="420">
        <v>0</v>
      </c>
      <c r="AM895" s="431">
        <f t="shared" si="708"/>
        <v>0</v>
      </c>
      <c r="AN895" s="385">
        <v>0</v>
      </c>
      <c r="AO895" s="237">
        <f t="shared" si="653"/>
        <v>0</v>
      </c>
      <c r="AP895" s="96">
        <v>0</v>
      </c>
      <c r="AQ895" s="431">
        <f t="shared" si="569"/>
        <v>0</v>
      </c>
      <c r="AR895" s="420">
        <v>0</v>
      </c>
      <c r="AS895" s="431">
        <f t="shared" si="570"/>
        <v>0</v>
      </c>
      <c r="AT895" s="385">
        <v>0</v>
      </c>
      <c r="AU895" s="431">
        <f t="shared" si="571"/>
        <v>0</v>
      </c>
      <c r="AV895" s="386">
        <v>0</v>
      </c>
      <c r="AW895" s="431">
        <f t="shared" si="572"/>
        <v>0</v>
      </c>
      <c r="AX895" s="386">
        <v>0</v>
      </c>
      <c r="AY895" s="431">
        <f t="shared" si="573"/>
        <v>0</v>
      </c>
      <c r="AZ895" s="386">
        <v>0</v>
      </c>
      <c r="BA895" s="431">
        <f t="shared" si="574"/>
        <v>0</v>
      </c>
      <c r="BB895" s="385">
        <v>0</v>
      </c>
      <c r="BC895" s="431">
        <f t="shared" si="575"/>
        <v>0</v>
      </c>
      <c r="BD895" s="386">
        <v>0</v>
      </c>
      <c r="BE895" s="431">
        <f t="shared" si="576"/>
        <v>0</v>
      </c>
      <c r="BF895" s="386">
        <v>0</v>
      </c>
      <c r="BG895" s="431">
        <f t="shared" si="577"/>
        <v>0</v>
      </c>
      <c r="BH895" s="385">
        <v>0</v>
      </c>
      <c r="BI895" s="445">
        <f t="shared" si="578"/>
        <v>0</v>
      </c>
      <c r="BJ895" s="77" t="s">
        <v>343</v>
      </c>
      <c r="BK895" s="306"/>
      <c r="BL895" s="599"/>
      <c r="BM895" s="306" t="str">
        <f t="shared" si="584"/>
        <v>M55009-xx1</v>
      </c>
    </row>
    <row r="896" spans="1:71" ht="14.25" customHeight="1">
      <c r="A896" s="493" t="s">
        <v>1623</v>
      </c>
      <c r="B896" s="130" t="s">
        <v>1422</v>
      </c>
      <c r="C896" s="544" t="s">
        <v>87</v>
      </c>
      <c r="D896" s="549" t="s">
        <v>225</v>
      </c>
      <c r="E896" s="550" t="s">
        <v>194</v>
      </c>
      <c r="F896" s="970"/>
      <c r="G896" s="214">
        <v>2021</v>
      </c>
      <c r="H896" s="176" t="s">
        <v>1985</v>
      </c>
      <c r="I896" s="176" t="s">
        <v>217</v>
      </c>
      <c r="J896" s="330" t="s">
        <v>196</v>
      </c>
      <c r="K896" s="176" t="s">
        <v>1986</v>
      </c>
      <c r="L896" s="176" t="s">
        <v>167</v>
      </c>
      <c r="M896" s="327" t="s">
        <v>870</v>
      </c>
      <c r="N896" s="55">
        <v>10.99</v>
      </c>
      <c r="O896" s="55">
        <f t="shared" si="579"/>
        <v>10.99</v>
      </c>
      <c r="P896" s="55">
        <f t="shared" si="579"/>
        <v>10.99</v>
      </c>
      <c r="Q896" s="55">
        <f t="shared" si="579"/>
        <v>10.99</v>
      </c>
      <c r="R896" s="55">
        <v>10.99</v>
      </c>
      <c r="S896" s="55">
        <f t="shared" si="579"/>
        <v>10.99</v>
      </c>
      <c r="T896" s="55">
        <f t="shared" si="579"/>
        <v>10.99</v>
      </c>
      <c r="U896" s="55">
        <f t="shared" si="579"/>
        <v>10.99</v>
      </c>
      <c r="V896" s="55">
        <f t="shared" si="585"/>
        <v>10.99</v>
      </c>
      <c r="W896" s="55">
        <f t="shared" si="585"/>
        <v>10.99</v>
      </c>
      <c r="X896" s="55">
        <f t="shared" si="585"/>
        <v>10.99</v>
      </c>
      <c r="Y896" s="55">
        <f t="shared" si="585"/>
        <v>10.99</v>
      </c>
      <c r="Z896" s="147">
        <v>1.63</v>
      </c>
      <c r="AA896" s="147">
        <f t="shared" si="581"/>
        <v>1.63</v>
      </c>
      <c r="AB896" s="147">
        <f t="shared" si="581"/>
        <v>1.63</v>
      </c>
      <c r="AC896" s="147">
        <f t="shared" si="581"/>
        <v>1.63</v>
      </c>
      <c r="AD896" s="147">
        <f t="shared" ref="AD896:AG959" si="709">AC896</f>
        <v>1.63</v>
      </c>
      <c r="AE896" s="147">
        <f t="shared" si="582"/>
        <v>1.63</v>
      </c>
      <c r="AF896" s="147">
        <f t="shared" si="582"/>
        <v>1.63</v>
      </c>
      <c r="AG896" s="147">
        <f t="shared" si="582"/>
        <v>1.63</v>
      </c>
      <c r="AH896" s="147">
        <f t="shared" ref="AH896:AK959" si="710">AG896</f>
        <v>1.63</v>
      </c>
      <c r="AI896" s="147">
        <f t="shared" si="583"/>
        <v>1.63</v>
      </c>
      <c r="AJ896" s="147">
        <f t="shared" si="583"/>
        <v>1.63</v>
      </c>
      <c r="AK896" s="147">
        <f t="shared" si="583"/>
        <v>1.63</v>
      </c>
      <c r="AL896" s="420">
        <v>0</v>
      </c>
      <c r="AM896" s="431">
        <f t="shared" si="708"/>
        <v>0</v>
      </c>
      <c r="AN896" s="385">
        <v>0</v>
      </c>
      <c r="AO896" s="237">
        <f t="shared" si="653"/>
        <v>0</v>
      </c>
      <c r="AP896" s="96">
        <v>0</v>
      </c>
      <c r="AQ896" s="431">
        <f t="shared" ref="AQ896:AQ959" si="711">AP896*AB896</f>
        <v>0</v>
      </c>
      <c r="AR896" s="420">
        <v>0</v>
      </c>
      <c r="AS896" s="431">
        <f t="shared" ref="AS896:AS959" si="712">AR896*AC896</f>
        <v>0</v>
      </c>
      <c r="AT896" s="385">
        <v>0</v>
      </c>
      <c r="AU896" s="431">
        <f t="shared" ref="AU896:AU959" si="713">AT896*AD896</f>
        <v>0</v>
      </c>
      <c r="AV896" s="386">
        <v>0</v>
      </c>
      <c r="AW896" s="431">
        <f t="shared" ref="AW896:AW959" si="714">AV896*AE896</f>
        <v>0</v>
      </c>
      <c r="AX896" s="386">
        <v>0</v>
      </c>
      <c r="AY896" s="431">
        <f t="shared" ref="AY896:AY959" si="715">AX896*AF896</f>
        <v>0</v>
      </c>
      <c r="AZ896" s="386">
        <v>0</v>
      </c>
      <c r="BA896" s="431">
        <f t="shared" ref="BA896:BA959" si="716">AZ896*AG896</f>
        <v>0</v>
      </c>
      <c r="BB896" s="385">
        <v>0</v>
      </c>
      <c r="BC896" s="431">
        <f t="shared" ref="BC896:BC959" si="717">BB896*AH896</f>
        <v>0</v>
      </c>
      <c r="BD896" s="386">
        <v>0</v>
      </c>
      <c r="BE896" s="431">
        <f t="shared" ref="BE896:BE959" si="718">BD896*AI896</f>
        <v>0</v>
      </c>
      <c r="BF896" s="386">
        <v>0</v>
      </c>
      <c r="BG896" s="431">
        <f t="shared" ref="BG896:BG959" si="719">BF896*AJ896</f>
        <v>0</v>
      </c>
      <c r="BH896" s="385">
        <v>0</v>
      </c>
      <c r="BI896" s="445">
        <f t="shared" ref="BI896:BI959" si="720">BH896*AK896</f>
        <v>0</v>
      </c>
      <c r="BJ896" s="77" t="s">
        <v>1988</v>
      </c>
      <c r="BK896" s="306"/>
      <c r="BL896" s="599"/>
      <c r="BM896" s="306" t="str">
        <f t="shared" si="584"/>
        <v>M55009-KD1</v>
      </c>
    </row>
    <row r="897" spans="1:65" ht="14.25" customHeight="1">
      <c r="A897" s="498" t="s">
        <v>1623</v>
      </c>
      <c r="B897" s="130" t="s">
        <v>1422</v>
      </c>
      <c r="C897" s="544" t="s">
        <v>87</v>
      </c>
      <c r="D897" s="549" t="s">
        <v>225</v>
      </c>
      <c r="E897" s="550" t="s">
        <v>194</v>
      </c>
      <c r="F897" s="970"/>
      <c r="G897" s="214">
        <v>2021</v>
      </c>
      <c r="H897" s="176" t="s">
        <v>1985</v>
      </c>
      <c r="I897" s="176" t="s">
        <v>217</v>
      </c>
      <c r="J897" s="330" t="s">
        <v>196</v>
      </c>
      <c r="K897" s="176" t="s">
        <v>1986</v>
      </c>
      <c r="L897" s="176" t="s">
        <v>167</v>
      </c>
      <c r="M897" s="327" t="s">
        <v>870</v>
      </c>
      <c r="N897" s="55">
        <v>9.5500000000000007</v>
      </c>
      <c r="O897" s="55">
        <f t="shared" ref="O897:Q960" si="721">N897</f>
        <v>9.5500000000000007</v>
      </c>
      <c r="P897" s="55">
        <f t="shared" si="721"/>
        <v>9.5500000000000007</v>
      </c>
      <c r="Q897" s="55">
        <f t="shared" si="721"/>
        <v>9.5500000000000007</v>
      </c>
      <c r="R897" s="55">
        <v>9.5500000000000007</v>
      </c>
      <c r="S897" s="55">
        <f t="shared" ref="S897:W960" si="722">R897</f>
        <v>9.5500000000000007</v>
      </c>
      <c r="T897" s="55">
        <f t="shared" si="722"/>
        <v>9.5500000000000007</v>
      </c>
      <c r="U897" s="55">
        <f t="shared" si="722"/>
        <v>9.5500000000000007</v>
      </c>
      <c r="V897" s="55">
        <f t="shared" si="585"/>
        <v>9.5500000000000007</v>
      </c>
      <c r="W897" s="55">
        <f t="shared" si="585"/>
        <v>9.5500000000000007</v>
      </c>
      <c r="X897" s="55">
        <f t="shared" si="585"/>
        <v>9.5500000000000007</v>
      </c>
      <c r="Y897" s="55">
        <f t="shared" si="585"/>
        <v>9.5500000000000007</v>
      </c>
      <c r="Z897" s="147">
        <v>0.76</v>
      </c>
      <c r="AA897" s="147">
        <f t="shared" ref="AA897:AJ960" si="723">Z897</f>
        <v>0.76</v>
      </c>
      <c r="AB897" s="147">
        <f t="shared" si="723"/>
        <v>0.76</v>
      </c>
      <c r="AC897" s="147">
        <f t="shared" si="723"/>
        <v>0.76</v>
      </c>
      <c r="AD897" s="147">
        <f t="shared" si="709"/>
        <v>0.76</v>
      </c>
      <c r="AE897" s="147">
        <f t="shared" si="709"/>
        <v>0.76</v>
      </c>
      <c r="AF897" s="147">
        <f t="shared" si="709"/>
        <v>0.76</v>
      </c>
      <c r="AG897" s="147">
        <f t="shared" si="709"/>
        <v>0.76</v>
      </c>
      <c r="AH897" s="147">
        <f t="shared" si="710"/>
        <v>0.76</v>
      </c>
      <c r="AI897" s="147">
        <f t="shared" si="710"/>
        <v>0.76</v>
      </c>
      <c r="AJ897" s="147">
        <f t="shared" si="710"/>
        <v>0.76</v>
      </c>
      <c r="AK897" s="147">
        <f t="shared" si="710"/>
        <v>0.76</v>
      </c>
      <c r="AL897" s="420">
        <v>0</v>
      </c>
      <c r="AM897" s="431">
        <f t="shared" si="708"/>
        <v>0</v>
      </c>
      <c r="AN897" s="385">
        <v>0</v>
      </c>
      <c r="AO897" s="237">
        <f t="shared" si="653"/>
        <v>0</v>
      </c>
      <c r="AP897" s="96">
        <v>0</v>
      </c>
      <c r="AQ897" s="431">
        <f t="shared" si="711"/>
        <v>0</v>
      </c>
      <c r="AR897" s="420">
        <v>0</v>
      </c>
      <c r="AS897" s="431">
        <f t="shared" si="712"/>
        <v>0</v>
      </c>
      <c r="AT897" s="385">
        <v>0</v>
      </c>
      <c r="AU897" s="431">
        <f t="shared" si="713"/>
        <v>0</v>
      </c>
      <c r="AV897" s="386">
        <v>0</v>
      </c>
      <c r="AW897" s="431">
        <f t="shared" si="714"/>
        <v>0</v>
      </c>
      <c r="AX897" s="386">
        <v>0</v>
      </c>
      <c r="AY897" s="431">
        <f t="shared" si="715"/>
        <v>0</v>
      </c>
      <c r="AZ897" s="386">
        <v>0</v>
      </c>
      <c r="BA897" s="431">
        <f t="shared" si="716"/>
        <v>0</v>
      </c>
      <c r="BB897" s="385">
        <v>0</v>
      </c>
      <c r="BC897" s="431">
        <f t="shared" si="717"/>
        <v>0</v>
      </c>
      <c r="BD897" s="386">
        <v>0</v>
      </c>
      <c r="BE897" s="431">
        <f t="shared" si="718"/>
        <v>0</v>
      </c>
      <c r="BF897" s="386">
        <v>0</v>
      </c>
      <c r="BG897" s="431">
        <f t="shared" si="719"/>
        <v>0</v>
      </c>
      <c r="BH897" s="385">
        <v>0</v>
      </c>
      <c r="BI897" s="445">
        <f t="shared" si="720"/>
        <v>0</v>
      </c>
      <c r="BJ897" s="77" t="s">
        <v>724</v>
      </c>
      <c r="BK897" s="306"/>
      <c r="BL897" s="599"/>
      <c r="BM897" s="306" t="str">
        <f t="shared" ref="BM897:BM960" si="724">BJ897</f>
        <v>N51139-xx1</v>
      </c>
    </row>
    <row r="898" spans="1:65" ht="14.25" customHeight="1">
      <c r="A898" s="493" t="s">
        <v>1623</v>
      </c>
      <c r="B898" s="130" t="s">
        <v>1422</v>
      </c>
      <c r="C898" s="544" t="s">
        <v>87</v>
      </c>
      <c r="D898" s="549" t="s">
        <v>225</v>
      </c>
      <c r="E898" s="550" t="s">
        <v>194</v>
      </c>
      <c r="F898" s="970"/>
      <c r="G898" s="214">
        <v>2021</v>
      </c>
      <c r="H898" s="176" t="s">
        <v>1985</v>
      </c>
      <c r="I898" s="176" t="s">
        <v>217</v>
      </c>
      <c r="J898" s="330" t="s">
        <v>196</v>
      </c>
      <c r="K898" s="176" t="s">
        <v>1986</v>
      </c>
      <c r="L898" s="176" t="s">
        <v>167</v>
      </c>
      <c r="M898" s="327" t="s">
        <v>870</v>
      </c>
      <c r="N898" s="55">
        <v>10.6</v>
      </c>
      <c r="O898" s="55">
        <f t="shared" si="721"/>
        <v>10.6</v>
      </c>
      <c r="P898" s="55">
        <f t="shared" si="721"/>
        <v>10.6</v>
      </c>
      <c r="Q898" s="55">
        <f t="shared" si="721"/>
        <v>10.6</v>
      </c>
      <c r="R898" s="55">
        <v>10.6</v>
      </c>
      <c r="S898" s="55">
        <f t="shared" si="722"/>
        <v>10.6</v>
      </c>
      <c r="T898" s="55">
        <f t="shared" si="722"/>
        <v>10.6</v>
      </c>
      <c r="U898" s="55">
        <f t="shared" si="722"/>
        <v>10.6</v>
      </c>
      <c r="V898" s="55">
        <f t="shared" si="585"/>
        <v>10.6</v>
      </c>
      <c r="W898" s="55">
        <f t="shared" si="585"/>
        <v>10.6</v>
      </c>
      <c r="X898" s="55">
        <f t="shared" si="585"/>
        <v>10.6</v>
      </c>
      <c r="Y898" s="55">
        <f t="shared" si="585"/>
        <v>10.6</v>
      </c>
      <c r="Z898" s="147">
        <v>0.81</v>
      </c>
      <c r="AA898" s="147">
        <f t="shared" si="723"/>
        <v>0.81</v>
      </c>
      <c r="AB898" s="147">
        <f t="shared" si="723"/>
        <v>0.81</v>
      </c>
      <c r="AC898" s="147">
        <f t="shared" si="723"/>
        <v>0.81</v>
      </c>
      <c r="AD898" s="147">
        <f t="shared" si="709"/>
        <v>0.81</v>
      </c>
      <c r="AE898" s="147">
        <f t="shared" si="709"/>
        <v>0.81</v>
      </c>
      <c r="AF898" s="147">
        <f t="shared" si="709"/>
        <v>0.81</v>
      </c>
      <c r="AG898" s="147">
        <f t="shared" si="709"/>
        <v>0.81</v>
      </c>
      <c r="AH898" s="147">
        <f t="shared" si="710"/>
        <v>0.81</v>
      </c>
      <c r="AI898" s="147">
        <f t="shared" si="710"/>
        <v>0.81</v>
      </c>
      <c r="AJ898" s="147">
        <f t="shared" si="710"/>
        <v>0.81</v>
      </c>
      <c r="AK898" s="147">
        <f t="shared" si="710"/>
        <v>0.81</v>
      </c>
      <c r="AL898" s="420">
        <v>0</v>
      </c>
      <c r="AM898" s="431">
        <f t="shared" si="708"/>
        <v>0</v>
      </c>
      <c r="AN898" s="385">
        <v>0</v>
      </c>
      <c r="AO898" s="237">
        <f t="shared" si="653"/>
        <v>0</v>
      </c>
      <c r="AP898" s="96">
        <v>0</v>
      </c>
      <c r="AQ898" s="431">
        <f t="shared" si="711"/>
        <v>0</v>
      </c>
      <c r="AR898" s="420">
        <v>0</v>
      </c>
      <c r="AS898" s="431">
        <f t="shared" si="712"/>
        <v>0</v>
      </c>
      <c r="AT898" s="385">
        <v>0</v>
      </c>
      <c r="AU898" s="431">
        <f t="shared" si="713"/>
        <v>0</v>
      </c>
      <c r="AV898" s="386">
        <v>0</v>
      </c>
      <c r="AW898" s="431">
        <f t="shared" si="714"/>
        <v>0</v>
      </c>
      <c r="AX898" s="386">
        <v>0</v>
      </c>
      <c r="AY898" s="431">
        <f t="shared" si="715"/>
        <v>0</v>
      </c>
      <c r="AZ898" s="386">
        <v>0</v>
      </c>
      <c r="BA898" s="431">
        <f t="shared" si="716"/>
        <v>0</v>
      </c>
      <c r="BB898" s="385">
        <v>0</v>
      </c>
      <c r="BC898" s="431">
        <f t="shared" si="717"/>
        <v>0</v>
      </c>
      <c r="BD898" s="386">
        <v>0</v>
      </c>
      <c r="BE898" s="431">
        <f t="shared" si="718"/>
        <v>0</v>
      </c>
      <c r="BF898" s="386">
        <v>0</v>
      </c>
      <c r="BG898" s="431">
        <f t="shared" si="719"/>
        <v>0</v>
      </c>
      <c r="BH898" s="385">
        <v>0</v>
      </c>
      <c r="BI898" s="445">
        <f t="shared" si="720"/>
        <v>0</v>
      </c>
      <c r="BJ898" s="77" t="s">
        <v>1990</v>
      </c>
      <c r="BK898" s="306"/>
      <c r="BL898" s="599"/>
      <c r="BM898" s="306" t="str">
        <f t="shared" si="724"/>
        <v>N51139-KD1</v>
      </c>
    </row>
    <row r="899" spans="1:65" ht="14.25" customHeight="1">
      <c r="A899" s="498" t="s">
        <v>1623</v>
      </c>
      <c r="B899" s="130" t="s">
        <v>1422</v>
      </c>
      <c r="C899" s="544" t="s">
        <v>87</v>
      </c>
      <c r="D899" s="549" t="s">
        <v>225</v>
      </c>
      <c r="E899" s="550" t="s">
        <v>194</v>
      </c>
      <c r="F899" s="970"/>
      <c r="G899" s="214">
        <v>2021</v>
      </c>
      <c r="H899" s="176" t="s">
        <v>1985</v>
      </c>
      <c r="I899" s="176" t="s">
        <v>217</v>
      </c>
      <c r="J899" s="330" t="s">
        <v>196</v>
      </c>
      <c r="K899" s="176" t="s">
        <v>1986</v>
      </c>
      <c r="L899" s="176" t="s">
        <v>167</v>
      </c>
      <c r="M899" s="327" t="s">
        <v>870</v>
      </c>
      <c r="N899" s="55">
        <v>9.59</v>
      </c>
      <c r="O899" s="55">
        <f t="shared" si="721"/>
        <v>9.59</v>
      </c>
      <c r="P899" s="55">
        <f t="shared" si="721"/>
        <v>9.59</v>
      </c>
      <c r="Q899" s="55">
        <f t="shared" si="721"/>
        <v>9.59</v>
      </c>
      <c r="R899" s="55">
        <v>9.59</v>
      </c>
      <c r="S899" s="55">
        <f t="shared" si="722"/>
        <v>9.59</v>
      </c>
      <c r="T899" s="55">
        <f t="shared" si="722"/>
        <v>9.59</v>
      </c>
      <c r="U899" s="55">
        <f t="shared" si="722"/>
        <v>9.59</v>
      </c>
      <c r="V899" s="55">
        <f t="shared" si="722"/>
        <v>9.59</v>
      </c>
      <c r="W899" s="55">
        <f t="shared" si="722"/>
        <v>9.59</v>
      </c>
      <c r="X899" s="55">
        <f t="shared" ref="X899:Y962" si="725">W899</f>
        <v>9.59</v>
      </c>
      <c r="Y899" s="55">
        <f t="shared" si="725"/>
        <v>9.59</v>
      </c>
      <c r="Z899" s="147">
        <v>0.76</v>
      </c>
      <c r="AA899" s="147">
        <f t="shared" si="723"/>
        <v>0.76</v>
      </c>
      <c r="AB899" s="147">
        <f t="shared" si="723"/>
        <v>0.76</v>
      </c>
      <c r="AC899" s="147">
        <f t="shared" si="723"/>
        <v>0.76</v>
      </c>
      <c r="AD899" s="147">
        <f t="shared" si="709"/>
        <v>0.76</v>
      </c>
      <c r="AE899" s="147">
        <f t="shared" si="709"/>
        <v>0.76</v>
      </c>
      <c r="AF899" s="147">
        <f t="shared" si="709"/>
        <v>0.76</v>
      </c>
      <c r="AG899" s="147">
        <f t="shared" si="709"/>
        <v>0.76</v>
      </c>
      <c r="AH899" s="147">
        <f t="shared" si="710"/>
        <v>0.76</v>
      </c>
      <c r="AI899" s="147">
        <f t="shared" si="710"/>
        <v>0.76</v>
      </c>
      <c r="AJ899" s="147">
        <f t="shared" si="710"/>
        <v>0.76</v>
      </c>
      <c r="AK899" s="147">
        <f t="shared" ref="AK899:AK962" si="726">AJ899</f>
        <v>0.76</v>
      </c>
      <c r="AL899" s="420">
        <v>0</v>
      </c>
      <c r="AM899" s="431">
        <f t="shared" si="708"/>
        <v>0</v>
      </c>
      <c r="AN899" s="385">
        <v>0</v>
      </c>
      <c r="AO899" s="237">
        <f t="shared" si="653"/>
        <v>0</v>
      </c>
      <c r="AP899" s="96">
        <v>0</v>
      </c>
      <c r="AQ899" s="431">
        <f t="shared" si="711"/>
        <v>0</v>
      </c>
      <c r="AR899" s="420">
        <v>0</v>
      </c>
      <c r="AS899" s="431">
        <f t="shared" si="712"/>
        <v>0</v>
      </c>
      <c r="AT899" s="385">
        <v>0</v>
      </c>
      <c r="AU899" s="431">
        <f t="shared" si="713"/>
        <v>0</v>
      </c>
      <c r="AV899" s="386">
        <v>0</v>
      </c>
      <c r="AW899" s="431">
        <f t="shared" si="714"/>
        <v>0</v>
      </c>
      <c r="AX899" s="386">
        <v>0</v>
      </c>
      <c r="AY899" s="431">
        <f t="shared" si="715"/>
        <v>0</v>
      </c>
      <c r="AZ899" s="386">
        <v>0</v>
      </c>
      <c r="BA899" s="431">
        <f t="shared" si="716"/>
        <v>0</v>
      </c>
      <c r="BB899" s="385">
        <v>0</v>
      </c>
      <c r="BC899" s="431">
        <f t="shared" si="717"/>
        <v>0</v>
      </c>
      <c r="BD899" s="386">
        <v>0</v>
      </c>
      <c r="BE899" s="431">
        <f t="shared" si="718"/>
        <v>0</v>
      </c>
      <c r="BF899" s="386">
        <v>0</v>
      </c>
      <c r="BG899" s="431">
        <f t="shared" si="719"/>
        <v>0</v>
      </c>
      <c r="BH899" s="385">
        <v>0</v>
      </c>
      <c r="BI899" s="445">
        <f t="shared" si="720"/>
        <v>0</v>
      </c>
      <c r="BJ899" s="77" t="s">
        <v>1991</v>
      </c>
      <c r="BK899" s="306"/>
      <c r="BL899" s="599"/>
      <c r="BM899" s="306" t="str">
        <f t="shared" si="724"/>
        <v>N51139-291</v>
      </c>
    </row>
    <row r="900" spans="1:65" ht="14.25" customHeight="1">
      <c r="A900" s="493" t="s">
        <v>1623</v>
      </c>
      <c r="B900" s="130" t="s">
        <v>1422</v>
      </c>
      <c r="C900" s="544" t="s">
        <v>87</v>
      </c>
      <c r="D900" s="549" t="s">
        <v>225</v>
      </c>
      <c r="E900" s="550" t="s">
        <v>194</v>
      </c>
      <c r="F900" s="970"/>
      <c r="G900" s="214">
        <v>2021</v>
      </c>
      <c r="H900" s="176" t="s">
        <v>1985</v>
      </c>
      <c r="I900" s="176" t="s">
        <v>217</v>
      </c>
      <c r="J900" s="330" t="s">
        <v>196</v>
      </c>
      <c r="K900" s="176" t="s">
        <v>1987</v>
      </c>
      <c r="L900" s="176" t="s">
        <v>167</v>
      </c>
      <c r="M900" s="327" t="s">
        <v>870</v>
      </c>
      <c r="N900" s="55">
        <v>9.49</v>
      </c>
      <c r="O900" s="55">
        <f t="shared" si="721"/>
        <v>9.49</v>
      </c>
      <c r="P900" s="55">
        <f t="shared" si="721"/>
        <v>9.49</v>
      </c>
      <c r="Q900" s="55">
        <f t="shared" si="721"/>
        <v>9.49</v>
      </c>
      <c r="R900" s="55">
        <v>9.49</v>
      </c>
      <c r="S900" s="55">
        <f t="shared" si="722"/>
        <v>9.49</v>
      </c>
      <c r="T900" s="55">
        <f t="shared" si="722"/>
        <v>9.49</v>
      </c>
      <c r="U900" s="55">
        <f t="shared" si="722"/>
        <v>9.49</v>
      </c>
      <c r="V900" s="55">
        <f t="shared" si="722"/>
        <v>9.49</v>
      </c>
      <c r="W900" s="55">
        <f t="shared" ref="W900:Y963" si="727">V900</f>
        <v>9.49</v>
      </c>
      <c r="X900" s="55">
        <f t="shared" si="725"/>
        <v>9.49</v>
      </c>
      <c r="Y900" s="55">
        <f t="shared" si="725"/>
        <v>9.49</v>
      </c>
      <c r="Z900" s="147">
        <v>1.24</v>
      </c>
      <c r="AA900" s="147">
        <f t="shared" si="723"/>
        <v>1.24</v>
      </c>
      <c r="AB900" s="147">
        <f t="shared" si="723"/>
        <v>1.24</v>
      </c>
      <c r="AC900" s="147">
        <f t="shared" si="723"/>
        <v>1.24</v>
      </c>
      <c r="AD900" s="147">
        <f t="shared" si="709"/>
        <v>1.24</v>
      </c>
      <c r="AE900" s="147">
        <f t="shared" si="709"/>
        <v>1.24</v>
      </c>
      <c r="AF900" s="147">
        <f t="shared" si="709"/>
        <v>1.24</v>
      </c>
      <c r="AG900" s="147">
        <f t="shared" si="709"/>
        <v>1.24</v>
      </c>
      <c r="AH900" s="147">
        <f t="shared" si="710"/>
        <v>1.24</v>
      </c>
      <c r="AI900" s="147">
        <f t="shared" si="710"/>
        <v>1.24</v>
      </c>
      <c r="AJ900" s="147">
        <f t="shared" si="710"/>
        <v>1.24</v>
      </c>
      <c r="AK900" s="147">
        <f t="shared" si="726"/>
        <v>1.24</v>
      </c>
      <c r="AL900" s="420">
        <v>0</v>
      </c>
      <c r="AM900" s="431">
        <f t="shared" si="708"/>
        <v>0</v>
      </c>
      <c r="AN900" s="385">
        <v>0</v>
      </c>
      <c r="AO900" s="237">
        <f t="shared" si="653"/>
        <v>0</v>
      </c>
      <c r="AP900" s="96">
        <v>0</v>
      </c>
      <c r="AQ900" s="431">
        <f t="shared" si="711"/>
        <v>0</v>
      </c>
      <c r="AR900" s="420">
        <v>0</v>
      </c>
      <c r="AS900" s="431">
        <f t="shared" si="712"/>
        <v>0</v>
      </c>
      <c r="AT900" s="385">
        <v>0</v>
      </c>
      <c r="AU900" s="431">
        <f t="shared" si="713"/>
        <v>0</v>
      </c>
      <c r="AV900" s="386">
        <v>0</v>
      </c>
      <c r="AW900" s="431">
        <f t="shared" si="714"/>
        <v>0</v>
      </c>
      <c r="AX900" s="386">
        <v>0</v>
      </c>
      <c r="AY900" s="431">
        <f t="shared" si="715"/>
        <v>0</v>
      </c>
      <c r="AZ900" s="386">
        <v>0</v>
      </c>
      <c r="BA900" s="431">
        <f t="shared" si="716"/>
        <v>0</v>
      </c>
      <c r="BB900" s="385">
        <v>0</v>
      </c>
      <c r="BC900" s="431">
        <f t="shared" si="717"/>
        <v>0</v>
      </c>
      <c r="BD900" s="386">
        <v>0</v>
      </c>
      <c r="BE900" s="431">
        <f t="shared" si="718"/>
        <v>0</v>
      </c>
      <c r="BF900" s="386">
        <v>0</v>
      </c>
      <c r="BG900" s="431">
        <f t="shared" si="719"/>
        <v>0</v>
      </c>
      <c r="BH900" s="385">
        <v>0</v>
      </c>
      <c r="BI900" s="445">
        <f t="shared" si="720"/>
        <v>0</v>
      </c>
      <c r="BJ900" s="77" t="s">
        <v>344</v>
      </c>
      <c r="BK900" s="306"/>
      <c r="BL900" s="599"/>
      <c r="BM900" s="306" t="str">
        <f t="shared" si="724"/>
        <v>M55010-xx1</v>
      </c>
    </row>
    <row r="901" spans="1:65" ht="14.25" customHeight="1">
      <c r="A901" s="498" t="s">
        <v>1623</v>
      </c>
      <c r="B901" s="130" t="s">
        <v>1422</v>
      </c>
      <c r="C901" s="544" t="s">
        <v>87</v>
      </c>
      <c r="D901" s="549" t="s">
        <v>225</v>
      </c>
      <c r="E901" s="550" t="s">
        <v>194</v>
      </c>
      <c r="F901" s="970"/>
      <c r="G901" s="214">
        <v>2021</v>
      </c>
      <c r="H901" s="176" t="s">
        <v>1985</v>
      </c>
      <c r="I901" s="176" t="s">
        <v>217</v>
      </c>
      <c r="J901" s="330" t="s">
        <v>196</v>
      </c>
      <c r="K901" s="176" t="s">
        <v>1987</v>
      </c>
      <c r="L901" s="176" t="s">
        <v>167</v>
      </c>
      <c r="M901" s="327" t="s">
        <v>870</v>
      </c>
      <c r="N901" s="55">
        <v>10.54</v>
      </c>
      <c r="O901" s="55">
        <f t="shared" si="721"/>
        <v>10.54</v>
      </c>
      <c r="P901" s="55">
        <f t="shared" si="721"/>
        <v>10.54</v>
      </c>
      <c r="Q901" s="55">
        <f t="shared" si="721"/>
        <v>10.54</v>
      </c>
      <c r="R901" s="55">
        <v>10.54</v>
      </c>
      <c r="S901" s="55">
        <f t="shared" si="722"/>
        <v>10.54</v>
      </c>
      <c r="T901" s="55">
        <f t="shared" si="722"/>
        <v>10.54</v>
      </c>
      <c r="U901" s="55">
        <f t="shared" si="722"/>
        <v>10.54</v>
      </c>
      <c r="V901" s="55">
        <f t="shared" si="722"/>
        <v>10.54</v>
      </c>
      <c r="W901" s="55">
        <f t="shared" si="727"/>
        <v>10.54</v>
      </c>
      <c r="X901" s="55">
        <f t="shared" si="725"/>
        <v>10.54</v>
      </c>
      <c r="Y901" s="55">
        <f t="shared" si="725"/>
        <v>10.54</v>
      </c>
      <c r="Z901" s="147">
        <v>1.89</v>
      </c>
      <c r="AA901" s="147">
        <f t="shared" si="723"/>
        <v>1.89</v>
      </c>
      <c r="AB901" s="147">
        <f t="shared" si="723"/>
        <v>1.89</v>
      </c>
      <c r="AC901" s="147">
        <f t="shared" si="723"/>
        <v>1.89</v>
      </c>
      <c r="AD901" s="147">
        <f t="shared" si="709"/>
        <v>1.89</v>
      </c>
      <c r="AE901" s="147">
        <f t="shared" si="709"/>
        <v>1.89</v>
      </c>
      <c r="AF901" s="147">
        <f t="shared" si="709"/>
        <v>1.89</v>
      </c>
      <c r="AG901" s="147">
        <f t="shared" si="709"/>
        <v>1.89</v>
      </c>
      <c r="AH901" s="147">
        <f t="shared" si="710"/>
        <v>1.89</v>
      </c>
      <c r="AI901" s="147">
        <f t="shared" si="710"/>
        <v>1.89</v>
      </c>
      <c r="AJ901" s="147">
        <f t="shared" si="710"/>
        <v>1.89</v>
      </c>
      <c r="AK901" s="147">
        <f t="shared" si="726"/>
        <v>1.89</v>
      </c>
      <c r="AL901" s="420">
        <v>0</v>
      </c>
      <c r="AM901" s="431">
        <f t="shared" si="708"/>
        <v>0</v>
      </c>
      <c r="AN901" s="385">
        <v>0</v>
      </c>
      <c r="AO901" s="237">
        <f t="shared" si="653"/>
        <v>0</v>
      </c>
      <c r="AP901" s="96">
        <v>0</v>
      </c>
      <c r="AQ901" s="431">
        <f t="shared" si="711"/>
        <v>0</v>
      </c>
      <c r="AR901" s="420">
        <v>0</v>
      </c>
      <c r="AS901" s="431">
        <f t="shared" si="712"/>
        <v>0</v>
      </c>
      <c r="AT901" s="385">
        <v>0</v>
      </c>
      <c r="AU901" s="431">
        <f t="shared" si="713"/>
        <v>0</v>
      </c>
      <c r="AV901" s="386">
        <v>0</v>
      </c>
      <c r="AW901" s="431">
        <f t="shared" si="714"/>
        <v>0</v>
      </c>
      <c r="AX901" s="386">
        <v>0</v>
      </c>
      <c r="AY901" s="431">
        <f t="shared" si="715"/>
        <v>0</v>
      </c>
      <c r="AZ901" s="386">
        <v>0</v>
      </c>
      <c r="BA901" s="431">
        <f t="shared" si="716"/>
        <v>0</v>
      </c>
      <c r="BB901" s="385">
        <v>0</v>
      </c>
      <c r="BC901" s="431">
        <f t="shared" si="717"/>
        <v>0</v>
      </c>
      <c r="BD901" s="386">
        <v>0</v>
      </c>
      <c r="BE901" s="431">
        <f t="shared" si="718"/>
        <v>0</v>
      </c>
      <c r="BF901" s="386">
        <v>0</v>
      </c>
      <c r="BG901" s="431">
        <f t="shared" si="719"/>
        <v>0</v>
      </c>
      <c r="BH901" s="385">
        <v>0</v>
      </c>
      <c r="BI901" s="445">
        <f t="shared" si="720"/>
        <v>0</v>
      </c>
      <c r="BJ901" s="77" t="s">
        <v>1989</v>
      </c>
      <c r="BK901" s="306"/>
      <c r="BL901" s="599"/>
      <c r="BM901" s="306" t="str">
        <f t="shared" si="724"/>
        <v>M55010-KD1</v>
      </c>
    </row>
    <row r="902" spans="1:65" ht="14.25" customHeight="1">
      <c r="A902" s="493" t="s">
        <v>1623</v>
      </c>
      <c r="B902" s="130" t="s">
        <v>1422</v>
      </c>
      <c r="C902" s="544" t="s">
        <v>87</v>
      </c>
      <c r="D902" s="549" t="s">
        <v>225</v>
      </c>
      <c r="E902" s="550" t="s">
        <v>194</v>
      </c>
      <c r="F902" s="970"/>
      <c r="G902" s="214">
        <v>2021</v>
      </c>
      <c r="H902" s="176" t="s">
        <v>1985</v>
      </c>
      <c r="I902" s="176" t="s">
        <v>217</v>
      </c>
      <c r="J902" s="330" t="s">
        <v>196</v>
      </c>
      <c r="K902" s="176" t="s">
        <v>1987</v>
      </c>
      <c r="L902" s="176" t="s">
        <v>167</v>
      </c>
      <c r="M902" s="327" t="s">
        <v>870</v>
      </c>
      <c r="N902" s="55">
        <v>9.3699999999999992</v>
      </c>
      <c r="O902" s="55">
        <f t="shared" si="721"/>
        <v>9.3699999999999992</v>
      </c>
      <c r="P902" s="55">
        <f t="shared" si="721"/>
        <v>9.3699999999999992</v>
      </c>
      <c r="Q902" s="55">
        <f t="shared" si="721"/>
        <v>9.3699999999999992</v>
      </c>
      <c r="R902" s="55">
        <v>9.3699999999999992</v>
      </c>
      <c r="S902" s="55">
        <f t="shared" si="722"/>
        <v>9.3699999999999992</v>
      </c>
      <c r="T902" s="55">
        <f t="shared" si="722"/>
        <v>9.3699999999999992</v>
      </c>
      <c r="U902" s="55">
        <f t="shared" si="722"/>
        <v>9.3699999999999992</v>
      </c>
      <c r="V902" s="55">
        <f t="shared" si="722"/>
        <v>9.3699999999999992</v>
      </c>
      <c r="W902" s="55">
        <f t="shared" si="727"/>
        <v>9.3699999999999992</v>
      </c>
      <c r="X902" s="55">
        <f t="shared" si="725"/>
        <v>9.3699999999999992</v>
      </c>
      <c r="Y902" s="55">
        <f t="shared" si="725"/>
        <v>9.3699999999999992</v>
      </c>
      <c r="Z902" s="147">
        <v>0.71</v>
      </c>
      <c r="AA902" s="147">
        <f t="shared" si="723"/>
        <v>0.71</v>
      </c>
      <c r="AB902" s="147">
        <f t="shared" si="723"/>
        <v>0.71</v>
      </c>
      <c r="AC902" s="147">
        <f t="shared" si="723"/>
        <v>0.71</v>
      </c>
      <c r="AD902" s="147">
        <f t="shared" si="709"/>
        <v>0.71</v>
      </c>
      <c r="AE902" s="147">
        <f t="shared" si="709"/>
        <v>0.71</v>
      </c>
      <c r="AF902" s="147">
        <f t="shared" si="709"/>
        <v>0.71</v>
      </c>
      <c r="AG902" s="147">
        <f t="shared" si="709"/>
        <v>0.71</v>
      </c>
      <c r="AH902" s="147">
        <f t="shared" si="710"/>
        <v>0.71</v>
      </c>
      <c r="AI902" s="147">
        <f t="shared" si="710"/>
        <v>0.71</v>
      </c>
      <c r="AJ902" s="147">
        <f t="shared" si="710"/>
        <v>0.71</v>
      </c>
      <c r="AK902" s="147">
        <f t="shared" si="726"/>
        <v>0.71</v>
      </c>
      <c r="AL902" s="420">
        <v>0</v>
      </c>
      <c r="AM902" s="431">
        <f t="shared" si="708"/>
        <v>0</v>
      </c>
      <c r="AN902" s="385">
        <v>0</v>
      </c>
      <c r="AO902" s="237">
        <f t="shared" si="653"/>
        <v>0</v>
      </c>
      <c r="AP902" s="96">
        <v>0</v>
      </c>
      <c r="AQ902" s="431">
        <f t="shared" si="711"/>
        <v>0</v>
      </c>
      <c r="AR902" s="420">
        <v>0</v>
      </c>
      <c r="AS902" s="431">
        <f t="shared" si="712"/>
        <v>0</v>
      </c>
      <c r="AT902" s="385">
        <v>0</v>
      </c>
      <c r="AU902" s="431">
        <f t="shared" si="713"/>
        <v>0</v>
      </c>
      <c r="AV902" s="386">
        <v>0</v>
      </c>
      <c r="AW902" s="431">
        <f t="shared" si="714"/>
        <v>0</v>
      </c>
      <c r="AX902" s="386">
        <v>0</v>
      </c>
      <c r="AY902" s="431">
        <f t="shared" si="715"/>
        <v>0</v>
      </c>
      <c r="AZ902" s="386">
        <v>0</v>
      </c>
      <c r="BA902" s="431">
        <f t="shared" si="716"/>
        <v>0</v>
      </c>
      <c r="BB902" s="385">
        <v>0</v>
      </c>
      <c r="BC902" s="431">
        <f t="shared" si="717"/>
        <v>0</v>
      </c>
      <c r="BD902" s="386">
        <v>0</v>
      </c>
      <c r="BE902" s="431">
        <f t="shared" si="718"/>
        <v>0</v>
      </c>
      <c r="BF902" s="386">
        <v>0</v>
      </c>
      <c r="BG902" s="431">
        <f t="shared" si="719"/>
        <v>0</v>
      </c>
      <c r="BH902" s="385">
        <v>0</v>
      </c>
      <c r="BI902" s="445">
        <f t="shared" si="720"/>
        <v>0</v>
      </c>
      <c r="BJ902" s="77" t="s">
        <v>727</v>
      </c>
      <c r="BK902" s="306"/>
      <c r="BL902" s="599"/>
      <c r="BM902" s="306" t="str">
        <f t="shared" si="724"/>
        <v>N51140-xx1</v>
      </c>
    </row>
    <row r="903" spans="1:65" ht="14.25" customHeight="1">
      <c r="A903" s="498" t="s">
        <v>1623</v>
      </c>
      <c r="B903" s="130" t="s">
        <v>1422</v>
      </c>
      <c r="C903" s="544" t="s">
        <v>87</v>
      </c>
      <c r="D903" s="549" t="s">
        <v>225</v>
      </c>
      <c r="E903" s="550" t="s">
        <v>194</v>
      </c>
      <c r="F903" s="970"/>
      <c r="G903" s="214">
        <v>2021</v>
      </c>
      <c r="H903" s="176" t="s">
        <v>1985</v>
      </c>
      <c r="I903" s="176" t="s">
        <v>217</v>
      </c>
      <c r="J903" s="330" t="s">
        <v>196</v>
      </c>
      <c r="K903" s="176" t="s">
        <v>1987</v>
      </c>
      <c r="L903" s="176" t="s">
        <v>167</v>
      </c>
      <c r="M903" s="327" t="s">
        <v>870</v>
      </c>
      <c r="N903" s="55">
        <v>10.42</v>
      </c>
      <c r="O903" s="55">
        <f t="shared" si="721"/>
        <v>10.42</v>
      </c>
      <c r="P903" s="55">
        <f t="shared" si="721"/>
        <v>10.42</v>
      </c>
      <c r="Q903" s="55">
        <f t="shared" si="721"/>
        <v>10.42</v>
      </c>
      <c r="R903" s="55">
        <v>10.42</v>
      </c>
      <c r="S903" s="55">
        <f t="shared" si="722"/>
        <v>10.42</v>
      </c>
      <c r="T903" s="55">
        <f t="shared" si="722"/>
        <v>10.42</v>
      </c>
      <c r="U903" s="55">
        <f t="shared" si="722"/>
        <v>10.42</v>
      </c>
      <c r="V903" s="55">
        <f t="shared" si="722"/>
        <v>10.42</v>
      </c>
      <c r="W903" s="55">
        <f t="shared" si="727"/>
        <v>10.42</v>
      </c>
      <c r="X903" s="55">
        <f t="shared" si="725"/>
        <v>10.42</v>
      </c>
      <c r="Y903" s="55">
        <f t="shared" si="725"/>
        <v>10.42</v>
      </c>
      <c r="Z903" s="147">
        <v>0.76</v>
      </c>
      <c r="AA903" s="147">
        <f t="shared" si="723"/>
        <v>0.76</v>
      </c>
      <c r="AB903" s="147">
        <f t="shared" si="723"/>
        <v>0.76</v>
      </c>
      <c r="AC903" s="147">
        <f t="shared" si="723"/>
        <v>0.76</v>
      </c>
      <c r="AD903" s="147">
        <f t="shared" si="709"/>
        <v>0.76</v>
      </c>
      <c r="AE903" s="147">
        <f t="shared" si="709"/>
        <v>0.76</v>
      </c>
      <c r="AF903" s="147">
        <f t="shared" si="709"/>
        <v>0.76</v>
      </c>
      <c r="AG903" s="147">
        <f t="shared" si="709"/>
        <v>0.76</v>
      </c>
      <c r="AH903" s="147">
        <f t="shared" si="710"/>
        <v>0.76</v>
      </c>
      <c r="AI903" s="147">
        <f t="shared" si="710"/>
        <v>0.76</v>
      </c>
      <c r="AJ903" s="147">
        <f t="shared" si="710"/>
        <v>0.76</v>
      </c>
      <c r="AK903" s="147">
        <f t="shared" si="726"/>
        <v>0.76</v>
      </c>
      <c r="AL903" s="420">
        <v>0</v>
      </c>
      <c r="AM903" s="431">
        <f t="shared" si="708"/>
        <v>0</v>
      </c>
      <c r="AN903" s="385">
        <v>0</v>
      </c>
      <c r="AO903" s="237">
        <f t="shared" si="653"/>
        <v>0</v>
      </c>
      <c r="AP903" s="96">
        <v>0</v>
      </c>
      <c r="AQ903" s="431">
        <f t="shared" si="711"/>
        <v>0</v>
      </c>
      <c r="AR903" s="420">
        <v>0</v>
      </c>
      <c r="AS903" s="431">
        <f t="shared" si="712"/>
        <v>0</v>
      </c>
      <c r="AT903" s="385">
        <v>0</v>
      </c>
      <c r="AU903" s="431">
        <f t="shared" si="713"/>
        <v>0</v>
      </c>
      <c r="AV903" s="386">
        <v>0</v>
      </c>
      <c r="AW903" s="431">
        <f t="shared" si="714"/>
        <v>0</v>
      </c>
      <c r="AX903" s="386">
        <v>0</v>
      </c>
      <c r="AY903" s="431">
        <f t="shared" si="715"/>
        <v>0</v>
      </c>
      <c r="AZ903" s="386">
        <v>0</v>
      </c>
      <c r="BA903" s="431">
        <f t="shared" si="716"/>
        <v>0</v>
      </c>
      <c r="BB903" s="385">
        <v>0</v>
      </c>
      <c r="BC903" s="431">
        <f t="shared" si="717"/>
        <v>0</v>
      </c>
      <c r="BD903" s="386">
        <v>0</v>
      </c>
      <c r="BE903" s="431">
        <f t="shared" si="718"/>
        <v>0</v>
      </c>
      <c r="BF903" s="386">
        <v>0</v>
      </c>
      <c r="BG903" s="431">
        <f t="shared" si="719"/>
        <v>0</v>
      </c>
      <c r="BH903" s="385">
        <v>0</v>
      </c>
      <c r="BI903" s="445">
        <f t="shared" si="720"/>
        <v>0</v>
      </c>
      <c r="BJ903" s="77" t="s">
        <v>1992</v>
      </c>
      <c r="BK903" s="306"/>
      <c r="BL903" s="599"/>
      <c r="BM903" s="306" t="str">
        <f t="shared" si="724"/>
        <v>N51140-KD1</v>
      </c>
    </row>
    <row r="904" spans="1:65" ht="14.25" customHeight="1">
      <c r="A904" s="493" t="s">
        <v>1623</v>
      </c>
      <c r="B904" s="130" t="s">
        <v>1422</v>
      </c>
      <c r="C904" s="544" t="s">
        <v>87</v>
      </c>
      <c r="D904" s="549" t="s">
        <v>225</v>
      </c>
      <c r="E904" s="550" t="s">
        <v>194</v>
      </c>
      <c r="F904" s="970"/>
      <c r="G904" s="214">
        <v>2021</v>
      </c>
      <c r="H904" s="176" t="s">
        <v>1985</v>
      </c>
      <c r="I904" s="176" t="s">
        <v>217</v>
      </c>
      <c r="J904" s="330" t="s">
        <v>196</v>
      </c>
      <c r="K904" s="176" t="s">
        <v>1987</v>
      </c>
      <c r="L904" s="176" t="s">
        <v>167</v>
      </c>
      <c r="M904" s="327" t="s">
        <v>870</v>
      </c>
      <c r="N904" s="55">
        <v>9.41</v>
      </c>
      <c r="O904" s="55">
        <f t="shared" si="721"/>
        <v>9.41</v>
      </c>
      <c r="P904" s="55">
        <f t="shared" si="721"/>
        <v>9.41</v>
      </c>
      <c r="Q904" s="55">
        <f t="shared" si="721"/>
        <v>9.41</v>
      </c>
      <c r="R904" s="55">
        <v>9.41</v>
      </c>
      <c r="S904" s="55">
        <f t="shared" si="722"/>
        <v>9.41</v>
      </c>
      <c r="T904" s="55">
        <f t="shared" si="722"/>
        <v>9.41</v>
      </c>
      <c r="U904" s="55">
        <f t="shared" si="722"/>
        <v>9.41</v>
      </c>
      <c r="V904" s="55">
        <f t="shared" si="722"/>
        <v>9.41</v>
      </c>
      <c r="W904" s="55">
        <f t="shared" si="727"/>
        <v>9.41</v>
      </c>
      <c r="X904" s="55">
        <f t="shared" si="725"/>
        <v>9.41</v>
      </c>
      <c r="Y904" s="55">
        <f t="shared" si="725"/>
        <v>9.41</v>
      </c>
      <c r="Z904" s="147">
        <v>0.71</v>
      </c>
      <c r="AA904" s="147">
        <f t="shared" si="723"/>
        <v>0.71</v>
      </c>
      <c r="AB904" s="147">
        <f t="shared" si="723"/>
        <v>0.71</v>
      </c>
      <c r="AC904" s="147">
        <f t="shared" si="723"/>
        <v>0.71</v>
      </c>
      <c r="AD904" s="147">
        <f t="shared" si="709"/>
        <v>0.71</v>
      </c>
      <c r="AE904" s="147">
        <f t="shared" si="709"/>
        <v>0.71</v>
      </c>
      <c r="AF904" s="147">
        <f t="shared" si="709"/>
        <v>0.71</v>
      </c>
      <c r="AG904" s="147">
        <f t="shared" si="709"/>
        <v>0.71</v>
      </c>
      <c r="AH904" s="147">
        <f t="shared" si="710"/>
        <v>0.71</v>
      </c>
      <c r="AI904" s="147">
        <f t="shared" si="710"/>
        <v>0.71</v>
      </c>
      <c r="AJ904" s="147">
        <f t="shared" si="710"/>
        <v>0.71</v>
      </c>
      <c r="AK904" s="147">
        <f t="shared" si="726"/>
        <v>0.71</v>
      </c>
      <c r="AL904" s="420">
        <v>0</v>
      </c>
      <c r="AM904" s="431">
        <f t="shared" si="708"/>
        <v>0</v>
      </c>
      <c r="AN904" s="385">
        <v>0</v>
      </c>
      <c r="AO904" s="237">
        <f t="shared" si="653"/>
        <v>0</v>
      </c>
      <c r="AP904" s="96">
        <v>0</v>
      </c>
      <c r="AQ904" s="431">
        <f t="shared" si="711"/>
        <v>0</v>
      </c>
      <c r="AR904" s="420">
        <v>0</v>
      </c>
      <c r="AS904" s="431">
        <f t="shared" si="712"/>
        <v>0</v>
      </c>
      <c r="AT904" s="385">
        <v>0</v>
      </c>
      <c r="AU904" s="431">
        <f t="shared" si="713"/>
        <v>0</v>
      </c>
      <c r="AV904" s="386">
        <v>0</v>
      </c>
      <c r="AW904" s="431">
        <f t="shared" si="714"/>
        <v>0</v>
      </c>
      <c r="AX904" s="386">
        <v>0</v>
      </c>
      <c r="AY904" s="431">
        <f t="shared" si="715"/>
        <v>0</v>
      </c>
      <c r="AZ904" s="386">
        <v>0</v>
      </c>
      <c r="BA904" s="431">
        <f t="shared" si="716"/>
        <v>0</v>
      </c>
      <c r="BB904" s="385">
        <v>0</v>
      </c>
      <c r="BC904" s="431">
        <f t="shared" si="717"/>
        <v>0</v>
      </c>
      <c r="BD904" s="386">
        <v>0</v>
      </c>
      <c r="BE904" s="431">
        <f t="shared" si="718"/>
        <v>0</v>
      </c>
      <c r="BF904" s="386">
        <v>0</v>
      </c>
      <c r="BG904" s="431">
        <f t="shared" si="719"/>
        <v>0</v>
      </c>
      <c r="BH904" s="385">
        <v>0</v>
      </c>
      <c r="BI904" s="445">
        <f t="shared" si="720"/>
        <v>0</v>
      </c>
      <c r="BJ904" s="77" t="s">
        <v>1993</v>
      </c>
      <c r="BK904" s="306"/>
      <c r="BL904" s="599"/>
      <c r="BM904" s="306" t="str">
        <f t="shared" si="724"/>
        <v>N51140-291</v>
      </c>
    </row>
    <row r="905" spans="1:65" ht="14.25" customHeight="1">
      <c r="A905" s="498" t="s">
        <v>1623</v>
      </c>
      <c r="B905" s="130" t="s">
        <v>1422</v>
      </c>
      <c r="C905" s="544" t="s">
        <v>87</v>
      </c>
      <c r="D905" s="549" t="s">
        <v>225</v>
      </c>
      <c r="E905" s="550" t="s">
        <v>194</v>
      </c>
      <c r="F905" s="970"/>
      <c r="G905" s="214">
        <v>2021</v>
      </c>
      <c r="H905" s="176" t="s">
        <v>1985</v>
      </c>
      <c r="I905" s="176" t="s">
        <v>217</v>
      </c>
      <c r="J905" s="330" t="s">
        <v>196</v>
      </c>
      <c r="K905" s="176" t="s">
        <v>1986</v>
      </c>
      <c r="L905" s="176" t="s">
        <v>167</v>
      </c>
      <c r="M905" s="327" t="s">
        <v>1478</v>
      </c>
      <c r="N905" s="55">
        <v>9.94</v>
      </c>
      <c r="O905" s="55">
        <f t="shared" si="721"/>
        <v>9.94</v>
      </c>
      <c r="P905" s="55">
        <f t="shared" si="721"/>
        <v>9.94</v>
      </c>
      <c r="Q905" s="55">
        <f t="shared" si="721"/>
        <v>9.94</v>
      </c>
      <c r="R905" s="55">
        <v>9.94</v>
      </c>
      <c r="S905" s="55">
        <f t="shared" si="722"/>
        <v>9.94</v>
      </c>
      <c r="T905" s="55">
        <f t="shared" si="722"/>
        <v>9.94</v>
      </c>
      <c r="U905" s="55">
        <f t="shared" si="722"/>
        <v>9.94</v>
      </c>
      <c r="V905" s="55">
        <f t="shared" si="722"/>
        <v>9.94</v>
      </c>
      <c r="W905" s="55">
        <f t="shared" si="727"/>
        <v>9.94</v>
      </c>
      <c r="X905" s="55">
        <f t="shared" si="725"/>
        <v>9.94</v>
      </c>
      <c r="Y905" s="55">
        <f t="shared" si="725"/>
        <v>9.94</v>
      </c>
      <c r="Z905" s="147">
        <v>1.58</v>
      </c>
      <c r="AA905" s="147">
        <f t="shared" si="723"/>
        <v>1.58</v>
      </c>
      <c r="AB905" s="147">
        <f t="shared" si="723"/>
        <v>1.58</v>
      </c>
      <c r="AC905" s="147">
        <f t="shared" si="723"/>
        <v>1.58</v>
      </c>
      <c r="AD905" s="147">
        <f t="shared" si="709"/>
        <v>1.58</v>
      </c>
      <c r="AE905" s="147">
        <f t="shared" si="709"/>
        <v>1.58</v>
      </c>
      <c r="AF905" s="147">
        <f t="shared" si="709"/>
        <v>1.58</v>
      </c>
      <c r="AG905" s="147">
        <f t="shared" si="709"/>
        <v>1.58</v>
      </c>
      <c r="AH905" s="147">
        <f t="shared" si="710"/>
        <v>1.58</v>
      </c>
      <c r="AI905" s="147">
        <f t="shared" si="710"/>
        <v>1.58</v>
      </c>
      <c r="AJ905" s="147">
        <f t="shared" si="710"/>
        <v>1.58</v>
      </c>
      <c r="AK905" s="147">
        <f t="shared" si="726"/>
        <v>1.58</v>
      </c>
      <c r="AL905" s="420">
        <v>0</v>
      </c>
      <c r="AM905" s="431">
        <f t="shared" si="708"/>
        <v>0</v>
      </c>
      <c r="AN905" s="385">
        <v>0</v>
      </c>
      <c r="AO905" s="237">
        <f t="shared" si="653"/>
        <v>0</v>
      </c>
      <c r="AP905" s="96">
        <v>0</v>
      </c>
      <c r="AQ905" s="431">
        <f t="shared" si="711"/>
        <v>0</v>
      </c>
      <c r="AR905" s="420">
        <v>0</v>
      </c>
      <c r="AS905" s="431">
        <f t="shared" si="712"/>
        <v>0</v>
      </c>
      <c r="AT905" s="385">
        <v>0</v>
      </c>
      <c r="AU905" s="431">
        <f t="shared" si="713"/>
        <v>0</v>
      </c>
      <c r="AV905" s="386">
        <v>0</v>
      </c>
      <c r="AW905" s="431">
        <f t="shared" si="714"/>
        <v>0</v>
      </c>
      <c r="AX905" s="386">
        <v>0</v>
      </c>
      <c r="AY905" s="431">
        <f t="shared" si="715"/>
        <v>0</v>
      </c>
      <c r="AZ905" s="386">
        <v>0</v>
      </c>
      <c r="BA905" s="431">
        <f t="shared" si="716"/>
        <v>0</v>
      </c>
      <c r="BB905" s="385">
        <v>0</v>
      </c>
      <c r="BC905" s="431">
        <f t="shared" si="717"/>
        <v>0</v>
      </c>
      <c r="BD905" s="386">
        <v>0</v>
      </c>
      <c r="BE905" s="431">
        <f t="shared" si="718"/>
        <v>0</v>
      </c>
      <c r="BF905" s="386">
        <v>0</v>
      </c>
      <c r="BG905" s="431">
        <f t="shared" si="719"/>
        <v>0</v>
      </c>
      <c r="BH905" s="385">
        <v>0</v>
      </c>
      <c r="BI905" s="445">
        <f t="shared" si="720"/>
        <v>0</v>
      </c>
      <c r="BJ905" s="77" t="s">
        <v>343</v>
      </c>
      <c r="BK905" s="306"/>
      <c r="BL905" s="599"/>
      <c r="BM905" s="306" t="str">
        <f t="shared" si="724"/>
        <v>M55009-xx1</v>
      </c>
    </row>
    <row r="906" spans="1:65" ht="14.25" customHeight="1">
      <c r="A906" s="493" t="s">
        <v>1623</v>
      </c>
      <c r="B906" s="130" t="s">
        <v>1422</v>
      </c>
      <c r="C906" s="544" t="s">
        <v>87</v>
      </c>
      <c r="D906" s="549" t="s">
        <v>225</v>
      </c>
      <c r="E906" s="550" t="s">
        <v>194</v>
      </c>
      <c r="F906" s="970"/>
      <c r="G906" s="214">
        <v>2021</v>
      </c>
      <c r="H906" s="176" t="s">
        <v>1985</v>
      </c>
      <c r="I906" s="176" t="s">
        <v>217</v>
      </c>
      <c r="J906" s="330" t="s">
        <v>196</v>
      </c>
      <c r="K906" s="176" t="s">
        <v>1986</v>
      </c>
      <c r="L906" s="176" t="s">
        <v>167</v>
      </c>
      <c r="M906" s="327" t="s">
        <v>1478</v>
      </c>
      <c r="N906" s="55">
        <v>10.99</v>
      </c>
      <c r="O906" s="55">
        <f t="shared" si="721"/>
        <v>10.99</v>
      </c>
      <c r="P906" s="55">
        <f t="shared" si="721"/>
        <v>10.99</v>
      </c>
      <c r="Q906" s="55">
        <f t="shared" si="721"/>
        <v>10.99</v>
      </c>
      <c r="R906" s="55">
        <v>10.99</v>
      </c>
      <c r="S906" s="55">
        <f t="shared" si="722"/>
        <v>10.99</v>
      </c>
      <c r="T906" s="55">
        <f t="shared" si="722"/>
        <v>10.99</v>
      </c>
      <c r="U906" s="55">
        <f t="shared" si="722"/>
        <v>10.99</v>
      </c>
      <c r="V906" s="55">
        <f t="shared" si="722"/>
        <v>10.99</v>
      </c>
      <c r="W906" s="55">
        <f t="shared" si="727"/>
        <v>10.99</v>
      </c>
      <c r="X906" s="55">
        <f t="shared" si="725"/>
        <v>10.99</v>
      </c>
      <c r="Y906" s="55">
        <f t="shared" si="725"/>
        <v>10.99</v>
      </c>
      <c r="Z906" s="147">
        <v>1.63</v>
      </c>
      <c r="AA906" s="147">
        <f t="shared" si="723"/>
        <v>1.63</v>
      </c>
      <c r="AB906" s="147">
        <f t="shared" si="723"/>
        <v>1.63</v>
      </c>
      <c r="AC906" s="147">
        <f t="shared" si="723"/>
        <v>1.63</v>
      </c>
      <c r="AD906" s="147">
        <f t="shared" si="709"/>
        <v>1.63</v>
      </c>
      <c r="AE906" s="147">
        <f t="shared" si="709"/>
        <v>1.63</v>
      </c>
      <c r="AF906" s="147">
        <f t="shared" si="709"/>
        <v>1.63</v>
      </c>
      <c r="AG906" s="147">
        <f t="shared" si="709"/>
        <v>1.63</v>
      </c>
      <c r="AH906" s="147">
        <f t="shared" si="710"/>
        <v>1.63</v>
      </c>
      <c r="AI906" s="147">
        <f t="shared" si="710"/>
        <v>1.63</v>
      </c>
      <c r="AJ906" s="147">
        <f t="shared" si="710"/>
        <v>1.63</v>
      </c>
      <c r="AK906" s="147">
        <f t="shared" si="726"/>
        <v>1.63</v>
      </c>
      <c r="AL906" s="420">
        <v>0</v>
      </c>
      <c r="AM906" s="431">
        <f t="shared" si="708"/>
        <v>0</v>
      </c>
      <c r="AN906" s="385">
        <v>0</v>
      </c>
      <c r="AO906" s="237">
        <f t="shared" si="653"/>
        <v>0</v>
      </c>
      <c r="AP906" s="96">
        <v>0</v>
      </c>
      <c r="AQ906" s="431">
        <f t="shared" si="711"/>
        <v>0</v>
      </c>
      <c r="AR906" s="420">
        <v>0</v>
      </c>
      <c r="AS906" s="431">
        <f t="shared" si="712"/>
        <v>0</v>
      </c>
      <c r="AT906" s="385">
        <v>0</v>
      </c>
      <c r="AU906" s="431">
        <f t="shared" si="713"/>
        <v>0</v>
      </c>
      <c r="AV906" s="386">
        <v>0</v>
      </c>
      <c r="AW906" s="431">
        <f t="shared" si="714"/>
        <v>0</v>
      </c>
      <c r="AX906" s="386">
        <v>0</v>
      </c>
      <c r="AY906" s="431">
        <f t="shared" si="715"/>
        <v>0</v>
      </c>
      <c r="AZ906" s="386">
        <v>0</v>
      </c>
      <c r="BA906" s="431">
        <f t="shared" si="716"/>
        <v>0</v>
      </c>
      <c r="BB906" s="385">
        <v>0</v>
      </c>
      <c r="BC906" s="431">
        <f t="shared" si="717"/>
        <v>0</v>
      </c>
      <c r="BD906" s="386">
        <v>0</v>
      </c>
      <c r="BE906" s="431">
        <f t="shared" si="718"/>
        <v>0</v>
      </c>
      <c r="BF906" s="386">
        <v>0</v>
      </c>
      <c r="BG906" s="431">
        <f t="shared" si="719"/>
        <v>0</v>
      </c>
      <c r="BH906" s="385">
        <v>0</v>
      </c>
      <c r="BI906" s="445">
        <f t="shared" si="720"/>
        <v>0</v>
      </c>
      <c r="BJ906" s="77" t="s">
        <v>1988</v>
      </c>
      <c r="BK906" s="306"/>
      <c r="BL906" s="599"/>
      <c r="BM906" s="306" t="str">
        <f t="shared" si="724"/>
        <v>M55009-KD1</v>
      </c>
    </row>
    <row r="907" spans="1:65" ht="14.25" customHeight="1">
      <c r="A907" s="498" t="s">
        <v>1623</v>
      </c>
      <c r="B907" s="130" t="s">
        <v>1422</v>
      </c>
      <c r="C907" s="544" t="s">
        <v>87</v>
      </c>
      <c r="D907" s="549" t="s">
        <v>225</v>
      </c>
      <c r="E907" s="550" t="s">
        <v>194</v>
      </c>
      <c r="F907" s="970"/>
      <c r="G907" s="214">
        <v>2021</v>
      </c>
      <c r="H907" s="176" t="s">
        <v>1985</v>
      </c>
      <c r="I907" s="176" t="s">
        <v>217</v>
      </c>
      <c r="J907" s="330" t="s">
        <v>196</v>
      </c>
      <c r="K907" s="176" t="s">
        <v>1987</v>
      </c>
      <c r="L907" s="176" t="s">
        <v>167</v>
      </c>
      <c r="M907" s="327" t="s">
        <v>1478</v>
      </c>
      <c r="N907" s="55">
        <v>9.49</v>
      </c>
      <c r="O907" s="55">
        <f t="shared" si="721"/>
        <v>9.49</v>
      </c>
      <c r="P907" s="55">
        <f t="shared" si="721"/>
        <v>9.49</v>
      </c>
      <c r="Q907" s="55">
        <f t="shared" si="721"/>
        <v>9.49</v>
      </c>
      <c r="R907" s="55">
        <v>9.49</v>
      </c>
      <c r="S907" s="55">
        <f t="shared" si="722"/>
        <v>9.49</v>
      </c>
      <c r="T907" s="55">
        <f t="shared" si="722"/>
        <v>9.49</v>
      </c>
      <c r="U907" s="55">
        <f t="shared" si="722"/>
        <v>9.49</v>
      </c>
      <c r="V907" s="55">
        <f t="shared" si="722"/>
        <v>9.49</v>
      </c>
      <c r="W907" s="55">
        <f t="shared" si="727"/>
        <v>9.49</v>
      </c>
      <c r="X907" s="55">
        <f t="shared" si="725"/>
        <v>9.49</v>
      </c>
      <c r="Y907" s="55">
        <f t="shared" si="725"/>
        <v>9.49</v>
      </c>
      <c r="Z907" s="147">
        <v>1.24</v>
      </c>
      <c r="AA907" s="147">
        <f t="shared" si="723"/>
        <v>1.24</v>
      </c>
      <c r="AB907" s="147">
        <f t="shared" si="723"/>
        <v>1.24</v>
      </c>
      <c r="AC907" s="147">
        <f t="shared" si="723"/>
        <v>1.24</v>
      </c>
      <c r="AD907" s="147">
        <f t="shared" si="709"/>
        <v>1.24</v>
      </c>
      <c r="AE907" s="147">
        <f t="shared" si="709"/>
        <v>1.24</v>
      </c>
      <c r="AF907" s="147">
        <f t="shared" si="709"/>
        <v>1.24</v>
      </c>
      <c r="AG907" s="147">
        <f t="shared" si="709"/>
        <v>1.24</v>
      </c>
      <c r="AH907" s="147">
        <f t="shared" si="710"/>
        <v>1.24</v>
      </c>
      <c r="AI907" s="147">
        <f t="shared" si="710"/>
        <v>1.24</v>
      </c>
      <c r="AJ907" s="147">
        <f t="shared" si="710"/>
        <v>1.24</v>
      </c>
      <c r="AK907" s="147">
        <f t="shared" si="726"/>
        <v>1.24</v>
      </c>
      <c r="AL907" s="420">
        <v>0</v>
      </c>
      <c r="AM907" s="431">
        <f t="shared" si="708"/>
        <v>0</v>
      </c>
      <c r="AN907" s="385">
        <v>0</v>
      </c>
      <c r="AO907" s="237">
        <f t="shared" si="653"/>
        <v>0</v>
      </c>
      <c r="AP907" s="96">
        <v>0</v>
      </c>
      <c r="AQ907" s="431">
        <f t="shared" si="711"/>
        <v>0</v>
      </c>
      <c r="AR907" s="420">
        <v>0</v>
      </c>
      <c r="AS907" s="431">
        <f t="shared" si="712"/>
        <v>0</v>
      </c>
      <c r="AT907" s="385">
        <v>0</v>
      </c>
      <c r="AU907" s="431">
        <f t="shared" si="713"/>
        <v>0</v>
      </c>
      <c r="AV907" s="386">
        <v>0</v>
      </c>
      <c r="AW907" s="431">
        <f t="shared" si="714"/>
        <v>0</v>
      </c>
      <c r="AX907" s="386">
        <v>0</v>
      </c>
      <c r="AY907" s="431">
        <f t="shared" si="715"/>
        <v>0</v>
      </c>
      <c r="AZ907" s="386">
        <v>0</v>
      </c>
      <c r="BA907" s="431">
        <f t="shared" si="716"/>
        <v>0</v>
      </c>
      <c r="BB907" s="385">
        <v>0</v>
      </c>
      <c r="BC907" s="431">
        <f t="shared" si="717"/>
        <v>0</v>
      </c>
      <c r="BD907" s="386">
        <v>0</v>
      </c>
      <c r="BE907" s="431">
        <f t="shared" si="718"/>
        <v>0</v>
      </c>
      <c r="BF907" s="386">
        <v>0</v>
      </c>
      <c r="BG907" s="431">
        <f t="shared" si="719"/>
        <v>0</v>
      </c>
      <c r="BH907" s="385">
        <v>0</v>
      </c>
      <c r="BI907" s="445">
        <f t="shared" si="720"/>
        <v>0</v>
      </c>
      <c r="BJ907" s="77" t="s">
        <v>344</v>
      </c>
      <c r="BK907" s="306"/>
      <c r="BL907" s="599"/>
      <c r="BM907" s="306" t="str">
        <f t="shared" si="724"/>
        <v>M55010-xx1</v>
      </c>
    </row>
    <row r="908" spans="1:65" ht="14.25" customHeight="1">
      <c r="A908" s="493" t="s">
        <v>1623</v>
      </c>
      <c r="B908" s="130" t="s">
        <v>1422</v>
      </c>
      <c r="C908" s="544" t="s">
        <v>87</v>
      </c>
      <c r="D908" s="549" t="s">
        <v>225</v>
      </c>
      <c r="E908" s="550" t="s">
        <v>194</v>
      </c>
      <c r="F908" s="970"/>
      <c r="G908" s="214">
        <v>2021</v>
      </c>
      <c r="H908" s="176" t="s">
        <v>1985</v>
      </c>
      <c r="I908" s="176" t="s">
        <v>217</v>
      </c>
      <c r="J908" s="330" t="s">
        <v>196</v>
      </c>
      <c r="K908" s="176" t="s">
        <v>1987</v>
      </c>
      <c r="L908" s="176" t="s">
        <v>167</v>
      </c>
      <c r="M908" s="327" t="s">
        <v>1478</v>
      </c>
      <c r="N908" s="55">
        <v>10.54</v>
      </c>
      <c r="O908" s="55">
        <f t="shared" si="721"/>
        <v>10.54</v>
      </c>
      <c r="P908" s="55">
        <f t="shared" si="721"/>
        <v>10.54</v>
      </c>
      <c r="Q908" s="55">
        <f t="shared" si="721"/>
        <v>10.54</v>
      </c>
      <c r="R908" s="55">
        <v>10.54</v>
      </c>
      <c r="S908" s="55">
        <f t="shared" si="722"/>
        <v>10.54</v>
      </c>
      <c r="T908" s="55">
        <f t="shared" si="722"/>
        <v>10.54</v>
      </c>
      <c r="U908" s="55">
        <f t="shared" si="722"/>
        <v>10.54</v>
      </c>
      <c r="V908" s="55">
        <f t="shared" si="722"/>
        <v>10.54</v>
      </c>
      <c r="W908" s="55">
        <f t="shared" si="727"/>
        <v>10.54</v>
      </c>
      <c r="X908" s="55">
        <f t="shared" si="725"/>
        <v>10.54</v>
      </c>
      <c r="Y908" s="55">
        <f t="shared" si="725"/>
        <v>10.54</v>
      </c>
      <c r="Z908" s="147">
        <v>1.89</v>
      </c>
      <c r="AA908" s="147">
        <f t="shared" si="723"/>
        <v>1.89</v>
      </c>
      <c r="AB908" s="147">
        <f t="shared" si="723"/>
        <v>1.89</v>
      </c>
      <c r="AC908" s="147">
        <f t="shared" si="723"/>
        <v>1.89</v>
      </c>
      <c r="AD908" s="147">
        <f t="shared" si="709"/>
        <v>1.89</v>
      </c>
      <c r="AE908" s="147">
        <f t="shared" si="709"/>
        <v>1.89</v>
      </c>
      <c r="AF908" s="147">
        <f t="shared" si="709"/>
        <v>1.89</v>
      </c>
      <c r="AG908" s="147">
        <f t="shared" si="709"/>
        <v>1.89</v>
      </c>
      <c r="AH908" s="147">
        <f t="shared" si="710"/>
        <v>1.89</v>
      </c>
      <c r="AI908" s="147">
        <f t="shared" si="710"/>
        <v>1.89</v>
      </c>
      <c r="AJ908" s="147">
        <f t="shared" si="710"/>
        <v>1.89</v>
      </c>
      <c r="AK908" s="147">
        <f t="shared" si="726"/>
        <v>1.89</v>
      </c>
      <c r="AL908" s="420">
        <v>0</v>
      </c>
      <c r="AM908" s="431">
        <f t="shared" si="708"/>
        <v>0</v>
      </c>
      <c r="AN908" s="385">
        <v>0</v>
      </c>
      <c r="AO908" s="237">
        <f t="shared" si="653"/>
        <v>0</v>
      </c>
      <c r="AP908" s="96">
        <v>0</v>
      </c>
      <c r="AQ908" s="431">
        <f t="shared" si="711"/>
        <v>0</v>
      </c>
      <c r="AR908" s="420">
        <v>0</v>
      </c>
      <c r="AS908" s="431">
        <f t="shared" si="712"/>
        <v>0</v>
      </c>
      <c r="AT908" s="385">
        <v>0</v>
      </c>
      <c r="AU908" s="431">
        <f t="shared" si="713"/>
        <v>0</v>
      </c>
      <c r="AV908" s="386">
        <v>0</v>
      </c>
      <c r="AW908" s="431">
        <f t="shared" si="714"/>
        <v>0</v>
      </c>
      <c r="AX908" s="386">
        <v>0</v>
      </c>
      <c r="AY908" s="431">
        <f t="shared" si="715"/>
        <v>0</v>
      </c>
      <c r="AZ908" s="386">
        <v>0</v>
      </c>
      <c r="BA908" s="431">
        <f t="shared" si="716"/>
        <v>0</v>
      </c>
      <c r="BB908" s="385">
        <v>0</v>
      </c>
      <c r="BC908" s="431">
        <f t="shared" si="717"/>
        <v>0</v>
      </c>
      <c r="BD908" s="386">
        <v>0</v>
      </c>
      <c r="BE908" s="431">
        <f t="shared" si="718"/>
        <v>0</v>
      </c>
      <c r="BF908" s="386">
        <v>0</v>
      </c>
      <c r="BG908" s="431">
        <f t="shared" si="719"/>
        <v>0</v>
      </c>
      <c r="BH908" s="385">
        <v>0</v>
      </c>
      <c r="BI908" s="445">
        <f t="shared" si="720"/>
        <v>0</v>
      </c>
      <c r="BJ908" s="77" t="s">
        <v>1989</v>
      </c>
      <c r="BK908" s="306"/>
      <c r="BL908" s="599"/>
      <c r="BM908" s="306" t="str">
        <f t="shared" si="724"/>
        <v>M55010-KD1</v>
      </c>
    </row>
    <row r="909" spans="1:65" ht="14.25" customHeight="1">
      <c r="A909" s="498" t="s">
        <v>1623</v>
      </c>
      <c r="B909" s="130" t="s">
        <v>1422</v>
      </c>
      <c r="C909" s="544" t="s">
        <v>87</v>
      </c>
      <c r="D909" s="549" t="s">
        <v>225</v>
      </c>
      <c r="E909" s="550" t="s">
        <v>194</v>
      </c>
      <c r="F909" s="970"/>
      <c r="G909" s="214">
        <v>2021</v>
      </c>
      <c r="H909" s="176" t="s">
        <v>1985</v>
      </c>
      <c r="I909" s="176" t="s">
        <v>217</v>
      </c>
      <c r="J909" s="330" t="s">
        <v>196</v>
      </c>
      <c r="K909" s="176" t="s">
        <v>1986</v>
      </c>
      <c r="L909" s="176" t="s">
        <v>167</v>
      </c>
      <c r="M909" s="327" t="s">
        <v>1474</v>
      </c>
      <c r="N909" s="55">
        <v>9.94</v>
      </c>
      <c r="O909" s="55">
        <f t="shared" si="721"/>
        <v>9.94</v>
      </c>
      <c r="P909" s="55">
        <f t="shared" si="721"/>
        <v>9.94</v>
      </c>
      <c r="Q909" s="55">
        <f t="shared" si="721"/>
        <v>9.94</v>
      </c>
      <c r="R909" s="55">
        <v>9.94</v>
      </c>
      <c r="S909" s="55">
        <f t="shared" si="722"/>
        <v>9.94</v>
      </c>
      <c r="T909" s="55">
        <f t="shared" si="722"/>
        <v>9.94</v>
      </c>
      <c r="U909" s="55">
        <f t="shared" si="722"/>
        <v>9.94</v>
      </c>
      <c r="V909" s="55">
        <f t="shared" si="722"/>
        <v>9.94</v>
      </c>
      <c r="W909" s="55">
        <f t="shared" si="727"/>
        <v>9.94</v>
      </c>
      <c r="X909" s="55">
        <f t="shared" si="725"/>
        <v>9.94</v>
      </c>
      <c r="Y909" s="55">
        <f t="shared" si="725"/>
        <v>9.94</v>
      </c>
      <c r="Z909" s="147">
        <v>1.58</v>
      </c>
      <c r="AA909" s="147">
        <f t="shared" si="723"/>
        <v>1.58</v>
      </c>
      <c r="AB909" s="147">
        <f t="shared" si="723"/>
        <v>1.58</v>
      </c>
      <c r="AC909" s="147">
        <f t="shared" si="723"/>
        <v>1.58</v>
      </c>
      <c r="AD909" s="147">
        <f t="shared" si="709"/>
        <v>1.58</v>
      </c>
      <c r="AE909" s="147">
        <f t="shared" si="709"/>
        <v>1.58</v>
      </c>
      <c r="AF909" s="147">
        <f t="shared" si="709"/>
        <v>1.58</v>
      </c>
      <c r="AG909" s="147">
        <f t="shared" si="709"/>
        <v>1.58</v>
      </c>
      <c r="AH909" s="147">
        <f t="shared" si="710"/>
        <v>1.58</v>
      </c>
      <c r="AI909" s="147">
        <f t="shared" si="710"/>
        <v>1.58</v>
      </c>
      <c r="AJ909" s="147">
        <f t="shared" si="710"/>
        <v>1.58</v>
      </c>
      <c r="AK909" s="147">
        <f t="shared" si="726"/>
        <v>1.58</v>
      </c>
      <c r="AL909" s="420">
        <v>0</v>
      </c>
      <c r="AM909" s="431">
        <f t="shared" si="708"/>
        <v>0</v>
      </c>
      <c r="AN909" s="385">
        <v>0</v>
      </c>
      <c r="AO909" s="237">
        <f t="shared" si="653"/>
        <v>0</v>
      </c>
      <c r="AP909" s="96">
        <v>0</v>
      </c>
      <c r="AQ909" s="431">
        <f t="shared" si="711"/>
        <v>0</v>
      </c>
      <c r="AR909" s="420">
        <v>0</v>
      </c>
      <c r="AS909" s="431">
        <f t="shared" si="712"/>
        <v>0</v>
      </c>
      <c r="AT909" s="385">
        <v>0</v>
      </c>
      <c r="AU909" s="431">
        <f t="shared" si="713"/>
        <v>0</v>
      </c>
      <c r="AV909" s="386">
        <v>0</v>
      </c>
      <c r="AW909" s="431">
        <f t="shared" si="714"/>
        <v>0</v>
      </c>
      <c r="AX909" s="386">
        <v>0</v>
      </c>
      <c r="AY909" s="431">
        <f t="shared" si="715"/>
        <v>0</v>
      </c>
      <c r="AZ909" s="386">
        <v>0</v>
      </c>
      <c r="BA909" s="431">
        <f t="shared" si="716"/>
        <v>0</v>
      </c>
      <c r="BB909" s="385">
        <v>0</v>
      </c>
      <c r="BC909" s="431">
        <f t="shared" si="717"/>
        <v>0</v>
      </c>
      <c r="BD909" s="386">
        <v>0</v>
      </c>
      <c r="BE909" s="431">
        <f t="shared" si="718"/>
        <v>0</v>
      </c>
      <c r="BF909" s="386">
        <v>0</v>
      </c>
      <c r="BG909" s="431">
        <f t="shared" si="719"/>
        <v>0</v>
      </c>
      <c r="BH909" s="385">
        <v>0</v>
      </c>
      <c r="BI909" s="445">
        <f t="shared" si="720"/>
        <v>0</v>
      </c>
      <c r="BJ909" s="77" t="s">
        <v>343</v>
      </c>
      <c r="BK909" s="306"/>
      <c r="BL909" s="599"/>
      <c r="BM909" s="306" t="str">
        <f t="shared" si="724"/>
        <v>M55009-xx1</v>
      </c>
    </row>
    <row r="910" spans="1:65" ht="14.25" customHeight="1">
      <c r="A910" s="493" t="s">
        <v>1623</v>
      </c>
      <c r="B910" s="130" t="s">
        <v>1422</v>
      </c>
      <c r="C910" s="544" t="s">
        <v>87</v>
      </c>
      <c r="D910" s="549" t="s">
        <v>225</v>
      </c>
      <c r="E910" s="550" t="s">
        <v>194</v>
      </c>
      <c r="F910" s="970"/>
      <c r="G910" s="214">
        <v>2021</v>
      </c>
      <c r="H910" s="176" t="s">
        <v>1985</v>
      </c>
      <c r="I910" s="176" t="s">
        <v>217</v>
      </c>
      <c r="J910" s="330" t="s">
        <v>196</v>
      </c>
      <c r="K910" s="176" t="s">
        <v>1986</v>
      </c>
      <c r="L910" s="176" t="s">
        <v>167</v>
      </c>
      <c r="M910" s="327" t="s">
        <v>1474</v>
      </c>
      <c r="N910" s="55">
        <v>10.99</v>
      </c>
      <c r="O910" s="55">
        <f t="shared" si="721"/>
        <v>10.99</v>
      </c>
      <c r="P910" s="55">
        <f t="shared" si="721"/>
        <v>10.99</v>
      </c>
      <c r="Q910" s="55">
        <f t="shared" si="721"/>
        <v>10.99</v>
      </c>
      <c r="R910" s="55">
        <v>10.99</v>
      </c>
      <c r="S910" s="55">
        <f t="shared" si="722"/>
        <v>10.99</v>
      </c>
      <c r="T910" s="55">
        <f t="shared" si="722"/>
        <v>10.99</v>
      </c>
      <c r="U910" s="55">
        <f t="shared" si="722"/>
        <v>10.99</v>
      </c>
      <c r="V910" s="55">
        <f t="shared" si="722"/>
        <v>10.99</v>
      </c>
      <c r="W910" s="55">
        <f t="shared" si="727"/>
        <v>10.99</v>
      </c>
      <c r="X910" s="55">
        <f t="shared" si="725"/>
        <v>10.99</v>
      </c>
      <c r="Y910" s="55">
        <f t="shared" si="725"/>
        <v>10.99</v>
      </c>
      <c r="Z910" s="147">
        <v>1.63</v>
      </c>
      <c r="AA910" s="147">
        <f t="shared" si="723"/>
        <v>1.63</v>
      </c>
      <c r="AB910" s="147">
        <f t="shared" si="723"/>
        <v>1.63</v>
      </c>
      <c r="AC910" s="147">
        <f t="shared" si="723"/>
        <v>1.63</v>
      </c>
      <c r="AD910" s="147">
        <f t="shared" si="709"/>
        <v>1.63</v>
      </c>
      <c r="AE910" s="147">
        <f t="shared" si="709"/>
        <v>1.63</v>
      </c>
      <c r="AF910" s="147">
        <f t="shared" si="709"/>
        <v>1.63</v>
      </c>
      <c r="AG910" s="147">
        <f t="shared" si="709"/>
        <v>1.63</v>
      </c>
      <c r="AH910" s="147">
        <f t="shared" si="710"/>
        <v>1.63</v>
      </c>
      <c r="AI910" s="147">
        <f t="shared" si="710"/>
        <v>1.63</v>
      </c>
      <c r="AJ910" s="147">
        <f t="shared" si="710"/>
        <v>1.63</v>
      </c>
      <c r="AK910" s="147">
        <f t="shared" si="726"/>
        <v>1.63</v>
      </c>
      <c r="AL910" s="420">
        <v>0</v>
      </c>
      <c r="AM910" s="431">
        <f t="shared" si="708"/>
        <v>0</v>
      </c>
      <c r="AN910" s="385">
        <v>0</v>
      </c>
      <c r="AO910" s="237">
        <f t="shared" si="653"/>
        <v>0</v>
      </c>
      <c r="AP910" s="96">
        <v>0</v>
      </c>
      <c r="AQ910" s="431">
        <f t="shared" si="711"/>
        <v>0</v>
      </c>
      <c r="AR910" s="420">
        <v>0</v>
      </c>
      <c r="AS910" s="431">
        <f t="shared" si="712"/>
        <v>0</v>
      </c>
      <c r="AT910" s="385">
        <v>0</v>
      </c>
      <c r="AU910" s="431">
        <f t="shared" si="713"/>
        <v>0</v>
      </c>
      <c r="AV910" s="386">
        <v>0</v>
      </c>
      <c r="AW910" s="431">
        <f t="shared" si="714"/>
        <v>0</v>
      </c>
      <c r="AX910" s="386">
        <v>0</v>
      </c>
      <c r="AY910" s="431">
        <f t="shared" si="715"/>
        <v>0</v>
      </c>
      <c r="AZ910" s="386">
        <v>0</v>
      </c>
      <c r="BA910" s="431">
        <f t="shared" si="716"/>
        <v>0</v>
      </c>
      <c r="BB910" s="385">
        <v>0</v>
      </c>
      <c r="BC910" s="431">
        <f t="shared" si="717"/>
        <v>0</v>
      </c>
      <c r="BD910" s="386">
        <v>0</v>
      </c>
      <c r="BE910" s="431">
        <f t="shared" si="718"/>
        <v>0</v>
      </c>
      <c r="BF910" s="386">
        <v>0</v>
      </c>
      <c r="BG910" s="431">
        <f t="shared" si="719"/>
        <v>0</v>
      </c>
      <c r="BH910" s="385">
        <v>0</v>
      </c>
      <c r="BI910" s="445">
        <f t="shared" si="720"/>
        <v>0</v>
      </c>
      <c r="BJ910" s="77" t="s">
        <v>1988</v>
      </c>
      <c r="BK910" s="306"/>
      <c r="BL910" s="599"/>
      <c r="BM910" s="306" t="str">
        <f t="shared" si="724"/>
        <v>M55009-KD1</v>
      </c>
    </row>
    <row r="911" spans="1:65" ht="14.25" customHeight="1">
      <c r="A911" s="498" t="s">
        <v>1623</v>
      </c>
      <c r="B911" s="130" t="s">
        <v>1422</v>
      </c>
      <c r="C911" s="544" t="s">
        <v>87</v>
      </c>
      <c r="D911" s="549" t="s">
        <v>225</v>
      </c>
      <c r="E911" s="550" t="s">
        <v>194</v>
      </c>
      <c r="F911" s="970"/>
      <c r="G911" s="214">
        <v>2021</v>
      </c>
      <c r="H911" s="176" t="s">
        <v>1985</v>
      </c>
      <c r="I911" s="176" t="s">
        <v>217</v>
      </c>
      <c r="J911" s="330" t="s">
        <v>196</v>
      </c>
      <c r="K911" s="176" t="s">
        <v>1986</v>
      </c>
      <c r="L911" s="176" t="s">
        <v>167</v>
      </c>
      <c r="M911" s="327" t="s">
        <v>1474</v>
      </c>
      <c r="N911" s="55">
        <v>9.5500000000000007</v>
      </c>
      <c r="O911" s="55">
        <f t="shared" si="721"/>
        <v>9.5500000000000007</v>
      </c>
      <c r="P911" s="55">
        <f t="shared" si="721"/>
        <v>9.5500000000000007</v>
      </c>
      <c r="Q911" s="55">
        <f t="shared" si="721"/>
        <v>9.5500000000000007</v>
      </c>
      <c r="R911" s="55">
        <v>9.5500000000000007</v>
      </c>
      <c r="S911" s="55">
        <f t="shared" si="722"/>
        <v>9.5500000000000007</v>
      </c>
      <c r="T911" s="55">
        <f t="shared" si="722"/>
        <v>9.5500000000000007</v>
      </c>
      <c r="U911" s="55">
        <f t="shared" si="722"/>
        <v>9.5500000000000007</v>
      </c>
      <c r="V911" s="55">
        <f t="shared" si="722"/>
        <v>9.5500000000000007</v>
      </c>
      <c r="W911" s="55">
        <f t="shared" si="727"/>
        <v>9.5500000000000007</v>
      </c>
      <c r="X911" s="55">
        <f t="shared" si="725"/>
        <v>9.5500000000000007</v>
      </c>
      <c r="Y911" s="55">
        <f t="shared" si="725"/>
        <v>9.5500000000000007</v>
      </c>
      <c r="Z911" s="147">
        <v>0.76</v>
      </c>
      <c r="AA911" s="147">
        <f t="shared" si="723"/>
        <v>0.76</v>
      </c>
      <c r="AB911" s="147">
        <f t="shared" si="723"/>
        <v>0.76</v>
      </c>
      <c r="AC911" s="147">
        <f t="shared" si="723"/>
        <v>0.76</v>
      </c>
      <c r="AD911" s="147">
        <f t="shared" si="709"/>
        <v>0.76</v>
      </c>
      <c r="AE911" s="147">
        <f t="shared" si="709"/>
        <v>0.76</v>
      </c>
      <c r="AF911" s="147">
        <f t="shared" si="709"/>
        <v>0.76</v>
      </c>
      <c r="AG911" s="147">
        <f t="shared" si="709"/>
        <v>0.76</v>
      </c>
      <c r="AH911" s="147">
        <f t="shared" si="710"/>
        <v>0.76</v>
      </c>
      <c r="AI911" s="147">
        <f t="shared" si="710"/>
        <v>0.76</v>
      </c>
      <c r="AJ911" s="147">
        <f t="shared" si="710"/>
        <v>0.76</v>
      </c>
      <c r="AK911" s="147">
        <f t="shared" si="726"/>
        <v>0.76</v>
      </c>
      <c r="AL911" s="420">
        <v>0</v>
      </c>
      <c r="AM911" s="431">
        <f t="shared" si="708"/>
        <v>0</v>
      </c>
      <c r="AN911" s="385">
        <v>0</v>
      </c>
      <c r="AO911" s="237">
        <f t="shared" si="653"/>
        <v>0</v>
      </c>
      <c r="AP911" s="96">
        <v>0</v>
      </c>
      <c r="AQ911" s="431">
        <f t="shared" si="711"/>
        <v>0</v>
      </c>
      <c r="AR911" s="420">
        <v>0</v>
      </c>
      <c r="AS911" s="431">
        <f t="shared" si="712"/>
        <v>0</v>
      </c>
      <c r="AT911" s="385">
        <v>0</v>
      </c>
      <c r="AU911" s="431">
        <f t="shared" si="713"/>
        <v>0</v>
      </c>
      <c r="AV911" s="386">
        <v>0</v>
      </c>
      <c r="AW911" s="431">
        <f t="shared" si="714"/>
        <v>0</v>
      </c>
      <c r="AX911" s="386">
        <v>0</v>
      </c>
      <c r="AY911" s="431">
        <f t="shared" si="715"/>
        <v>0</v>
      </c>
      <c r="AZ911" s="386">
        <v>0</v>
      </c>
      <c r="BA911" s="431">
        <f t="shared" si="716"/>
        <v>0</v>
      </c>
      <c r="BB911" s="385">
        <v>0</v>
      </c>
      <c r="BC911" s="431">
        <f t="shared" si="717"/>
        <v>0</v>
      </c>
      <c r="BD911" s="386">
        <v>0</v>
      </c>
      <c r="BE911" s="431">
        <f t="shared" si="718"/>
        <v>0</v>
      </c>
      <c r="BF911" s="386">
        <v>0</v>
      </c>
      <c r="BG911" s="431">
        <f t="shared" si="719"/>
        <v>0</v>
      </c>
      <c r="BH911" s="385">
        <v>0</v>
      </c>
      <c r="BI911" s="445">
        <f t="shared" si="720"/>
        <v>0</v>
      </c>
      <c r="BJ911" s="77" t="s">
        <v>724</v>
      </c>
      <c r="BK911" s="306"/>
      <c r="BL911" s="599"/>
      <c r="BM911" s="306" t="str">
        <f t="shared" si="724"/>
        <v>N51139-xx1</v>
      </c>
    </row>
    <row r="912" spans="1:65" ht="14.25" customHeight="1">
      <c r="A912" s="493" t="s">
        <v>1623</v>
      </c>
      <c r="B912" s="130" t="s">
        <v>1422</v>
      </c>
      <c r="C912" s="544" t="s">
        <v>87</v>
      </c>
      <c r="D912" s="549" t="s">
        <v>225</v>
      </c>
      <c r="E912" s="550" t="s">
        <v>194</v>
      </c>
      <c r="F912" s="970"/>
      <c r="G912" s="214">
        <v>2021</v>
      </c>
      <c r="H912" s="176" t="s">
        <v>1985</v>
      </c>
      <c r="I912" s="176" t="s">
        <v>217</v>
      </c>
      <c r="J912" s="330" t="s">
        <v>196</v>
      </c>
      <c r="K912" s="176" t="s">
        <v>1986</v>
      </c>
      <c r="L912" s="176" t="s">
        <v>167</v>
      </c>
      <c r="M912" s="327" t="s">
        <v>1474</v>
      </c>
      <c r="N912" s="55">
        <v>10.6</v>
      </c>
      <c r="O912" s="55">
        <f t="shared" si="721"/>
        <v>10.6</v>
      </c>
      <c r="P912" s="55">
        <f t="shared" si="721"/>
        <v>10.6</v>
      </c>
      <c r="Q912" s="55">
        <f t="shared" si="721"/>
        <v>10.6</v>
      </c>
      <c r="R912" s="55">
        <v>10.6</v>
      </c>
      <c r="S912" s="55">
        <f t="shared" si="722"/>
        <v>10.6</v>
      </c>
      <c r="T912" s="55">
        <f t="shared" si="722"/>
        <v>10.6</v>
      </c>
      <c r="U912" s="55">
        <f t="shared" si="722"/>
        <v>10.6</v>
      </c>
      <c r="V912" s="55">
        <f t="shared" si="722"/>
        <v>10.6</v>
      </c>
      <c r="W912" s="55">
        <f t="shared" si="727"/>
        <v>10.6</v>
      </c>
      <c r="X912" s="55">
        <f t="shared" si="725"/>
        <v>10.6</v>
      </c>
      <c r="Y912" s="55">
        <f t="shared" si="725"/>
        <v>10.6</v>
      </c>
      <c r="Z912" s="147">
        <v>0.81</v>
      </c>
      <c r="AA912" s="147">
        <f t="shared" si="723"/>
        <v>0.81</v>
      </c>
      <c r="AB912" s="147">
        <f t="shared" si="723"/>
        <v>0.81</v>
      </c>
      <c r="AC912" s="147">
        <f t="shared" si="723"/>
        <v>0.81</v>
      </c>
      <c r="AD912" s="147">
        <f t="shared" si="709"/>
        <v>0.81</v>
      </c>
      <c r="AE912" s="147">
        <f t="shared" si="709"/>
        <v>0.81</v>
      </c>
      <c r="AF912" s="147">
        <f t="shared" si="709"/>
        <v>0.81</v>
      </c>
      <c r="AG912" s="147">
        <f t="shared" si="709"/>
        <v>0.81</v>
      </c>
      <c r="AH912" s="147">
        <f t="shared" si="710"/>
        <v>0.81</v>
      </c>
      <c r="AI912" s="147">
        <f t="shared" si="710"/>
        <v>0.81</v>
      </c>
      <c r="AJ912" s="147">
        <f t="shared" si="710"/>
        <v>0.81</v>
      </c>
      <c r="AK912" s="147">
        <f t="shared" si="726"/>
        <v>0.81</v>
      </c>
      <c r="AL912" s="420">
        <v>0</v>
      </c>
      <c r="AM912" s="431">
        <f t="shared" si="708"/>
        <v>0</v>
      </c>
      <c r="AN912" s="385">
        <v>0</v>
      </c>
      <c r="AO912" s="237">
        <f t="shared" si="653"/>
        <v>0</v>
      </c>
      <c r="AP912" s="96">
        <v>0</v>
      </c>
      <c r="AQ912" s="431">
        <f t="shared" si="711"/>
        <v>0</v>
      </c>
      <c r="AR912" s="420">
        <v>0</v>
      </c>
      <c r="AS912" s="431">
        <f t="shared" si="712"/>
        <v>0</v>
      </c>
      <c r="AT912" s="385">
        <v>0</v>
      </c>
      <c r="AU912" s="431">
        <f t="shared" si="713"/>
        <v>0</v>
      </c>
      <c r="AV912" s="386">
        <v>0</v>
      </c>
      <c r="AW912" s="431">
        <f t="shared" si="714"/>
        <v>0</v>
      </c>
      <c r="AX912" s="386">
        <v>0</v>
      </c>
      <c r="AY912" s="431">
        <f t="shared" si="715"/>
        <v>0</v>
      </c>
      <c r="AZ912" s="386">
        <v>0</v>
      </c>
      <c r="BA912" s="431">
        <f t="shared" si="716"/>
        <v>0</v>
      </c>
      <c r="BB912" s="385">
        <v>0</v>
      </c>
      <c r="BC912" s="431">
        <f t="shared" si="717"/>
        <v>0</v>
      </c>
      <c r="BD912" s="386">
        <v>0</v>
      </c>
      <c r="BE912" s="431">
        <f t="shared" si="718"/>
        <v>0</v>
      </c>
      <c r="BF912" s="386">
        <v>0</v>
      </c>
      <c r="BG912" s="431">
        <f t="shared" si="719"/>
        <v>0</v>
      </c>
      <c r="BH912" s="385">
        <v>0</v>
      </c>
      <c r="BI912" s="445">
        <f t="shared" si="720"/>
        <v>0</v>
      </c>
      <c r="BJ912" s="77" t="s">
        <v>1990</v>
      </c>
      <c r="BK912" s="306"/>
      <c r="BL912" s="599"/>
      <c r="BM912" s="306" t="str">
        <f t="shared" si="724"/>
        <v>N51139-KD1</v>
      </c>
    </row>
    <row r="913" spans="1:65" ht="14.25" customHeight="1">
      <c r="A913" s="498" t="s">
        <v>1623</v>
      </c>
      <c r="B913" s="130" t="s">
        <v>1422</v>
      </c>
      <c r="C913" s="544" t="s">
        <v>87</v>
      </c>
      <c r="D913" s="549" t="s">
        <v>225</v>
      </c>
      <c r="E913" s="550" t="s">
        <v>194</v>
      </c>
      <c r="F913" s="970"/>
      <c r="G913" s="214">
        <v>2021</v>
      </c>
      <c r="H913" s="176" t="s">
        <v>1985</v>
      </c>
      <c r="I913" s="176" t="s">
        <v>217</v>
      </c>
      <c r="J913" s="330" t="s">
        <v>196</v>
      </c>
      <c r="K913" s="176" t="s">
        <v>1986</v>
      </c>
      <c r="L913" s="176" t="s">
        <v>167</v>
      </c>
      <c r="M913" s="327" t="s">
        <v>1474</v>
      </c>
      <c r="N913" s="55">
        <v>9.59</v>
      </c>
      <c r="O913" s="55">
        <f t="shared" si="721"/>
        <v>9.59</v>
      </c>
      <c r="P913" s="55">
        <f t="shared" si="721"/>
        <v>9.59</v>
      </c>
      <c r="Q913" s="55">
        <f t="shared" si="721"/>
        <v>9.59</v>
      </c>
      <c r="R913" s="55">
        <v>9.59</v>
      </c>
      <c r="S913" s="55">
        <f t="shared" si="722"/>
        <v>9.59</v>
      </c>
      <c r="T913" s="55">
        <f t="shared" si="722"/>
        <v>9.59</v>
      </c>
      <c r="U913" s="55">
        <f t="shared" si="722"/>
        <v>9.59</v>
      </c>
      <c r="V913" s="55">
        <f t="shared" si="722"/>
        <v>9.59</v>
      </c>
      <c r="W913" s="55">
        <f t="shared" si="727"/>
        <v>9.59</v>
      </c>
      <c r="X913" s="55">
        <f t="shared" si="725"/>
        <v>9.59</v>
      </c>
      <c r="Y913" s="55">
        <f t="shared" si="725"/>
        <v>9.59</v>
      </c>
      <c r="Z913" s="147">
        <v>0.76</v>
      </c>
      <c r="AA913" s="147">
        <f t="shared" si="723"/>
        <v>0.76</v>
      </c>
      <c r="AB913" s="147">
        <f t="shared" si="723"/>
        <v>0.76</v>
      </c>
      <c r="AC913" s="147">
        <f t="shared" si="723"/>
        <v>0.76</v>
      </c>
      <c r="AD913" s="147">
        <f t="shared" si="709"/>
        <v>0.76</v>
      </c>
      <c r="AE913" s="147">
        <f t="shared" si="709"/>
        <v>0.76</v>
      </c>
      <c r="AF913" s="147">
        <f t="shared" si="709"/>
        <v>0.76</v>
      </c>
      <c r="AG913" s="147">
        <f t="shared" si="709"/>
        <v>0.76</v>
      </c>
      <c r="AH913" s="147">
        <f t="shared" si="710"/>
        <v>0.76</v>
      </c>
      <c r="AI913" s="147">
        <f t="shared" si="710"/>
        <v>0.76</v>
      </c>
      <c r="AJ913" s="147">
        <f t="shared" si="710"/>
        <v>0.76</v>
      </c>
      <c r="AK913" s="147">
        <f t="shared" si="726"/>
        <v>0.76</v>
      </c>
      <c r="AL913" s="420">
        <v>0</v>
      </c>
      <c r="AM913" s="431">
        <f t="shared" si="708"/>
        <v>0</v>
      </c>
      <c r="AN913" s="385">
        <v>0</v>
      </c>
      <c r="AO913" s="237">
        <f t="shared" si="653"/>
        <v>0</v>
      </c>
      <c r="AP913" s="96">
        <v>0</v>
      </c>
      <c r="AQ913" s="431">
        <f t="shared" si="711"/>
        <v>0</v>
      </c>
      <c r="AR913" s="420">
        <v>0</v>
      </c>
      <c r="AS913" s="431">
        <f t="shared" si="712"/>
        <v>0</v>
      </c>
      <c r="AT913" s="385">
        <v>0</v>
      </c>
      <c r="AU913" s="431">
        <f t="shared" si="713"/>
        <v>0</v>
      </c>
      <c r="AV913" s="386">
        <v>0</v>
      </c>
      <c r="AW913" s="431">
        <f t="shared" si="714"/>
        <v>0</v>
      </c>
      <c r="AX913" s="386">
        <v>0</v>
      </c>
      <c r="AY913" s="431">
        <f t="shared" si="715"/>
        <v>0</v>
      </c>
      <c r="AZ913" s="386">
        <v>0</v>
      </c>
      <c r="BA913" s="431">
        <f t="shared" si="716"/>
        <v>0</v>
      </c>
      <c r="BB913" s="385">
        <v>0</v>
      </c>
      <c r="BC913" s="431">
        <f t="shared" si="717"/>
        <v>0</v>
      </c>
      <c r="BD913" s="386">
        <v>0</v>
      </c>
      <c r="BE913" s="431">
        <f t="shared" si="718"/>
        <v>0</v>
      </c>
      <c r="BF913" s="386">
        <v>0</v>
      </c>
      <c r="BG913" s="431">
        <f t="shared" si="719"/>
        <v>0</v>
      </c>
      <c r="BH913" s="385">
        <v>0</v>
      </c>
      <c r="BI913" s="445">
        <f t="shared" si="720"/>
        <v>0</v>
      </c>
      <c r="BJ913" s="77" t="s">
        <v>1991</v>
      </c>
      <c r="BK913" s="306"/>
      <c r="BL913" s="599"/>
      <c r="BM913" s="306" t="str">
        <f t="shared" si="724"/>
        <v>N51139-291</v>
      </c>
    </row>
    <row r="914" spans="1:65" ht="14.25" customHeight="1">
      <c r="A914" s="493" t="s">
        <v>1623</v>
      </c>
      <c r="B914" s="130" t="s">
        <v>1422</v>
      </c>
      <c r="C914" s="544" t="s">
        <v>87</v>
      </c>
      <c r="D914" s="549" t="s">
        <v>225</v>
      </c>
      <c r="E914" s="550" t="s">
        <v>194</v>
      </c>
      <c r="F914" s="970"/>
      <c r="G914" s="214">
        <v>2021</v>
      </c>
      <c r="H914" s="176" t="s">
        <v>1985</v>
      </c>
      <c r="I914" s="176" t="s">
        <v>217</v>
      </c>
      <c r="J914" s="330" t="s">
        <v>196</v>
      </c>
      <c r="K914" s="176" t="s">
        <v>535</v>
      </c>
      <c r="L914" s="176" t="s">
        <v>167</v>
      </c>
      <c r="M914" s="327" t="s">
        <v>1474</v>
      </c>
      <c r="N914" s="55">
        <v>11.01</v>
      </c>
      <c r="O914" s="55">
        <f t="shared" si="721"/>
        <v>11.01</v>
      </c>
      <c r="P914" s="55">
        <f t="shared" si="721"/>
        <v>11.01</v>
      </c>
      <c r="Q914" s="55">
        <f t="shared" si="721"/>
        <v>11.01</v>
      </c>
      <c r="R914" s="55">
        <v>11.01</v>
      </c>
      <c r="S914" s="55">
        <f t="shared" si="722"/>
        <v>11.01</v>
      </c>
      <c r="T914" s="55">
        <f t="shared" si="722"/>
        <v>11.01</v>
      </c>
      <c r="U914" s="55">
        <f t="shared" si="722"/>
        <v>11.01</v>
      </c>
      <c r="V914" s="55">
        <f t="shared" si="722"/>
        <v>11.01</v>
      </c>
      <c r="W914" s="55">
        <f t="shared" si="727"/>
        <v>11.01</v>
      </c>
      <c r="X914" s="55">
        <f t="shared" si="725"/>
        <v>11.01</v>
      </c>
      <c r="Y914" s="55">
        <f t="shared" si="725"/>
        <v>11.01</v>
      </c>
      <c r="Z914" s="147">
        <v>2</v>
      </c>
      <c r="AA914" s="147">
        <f t="shared" si="723"/>
        <v>2</v>
      </c>
      <c r="AB914" s="147">
        <f t="shared" si="723"/>
        <v>2</v>
      </c>
      <c r="AC914" s="147">
        <f t="shared" si="723"/>
        <v>2</v>
      </c>
      <c r="AD914" s="147">
        <f t="shared" si="709"/>
        <v>2</v>
      </c>
      <c r="AE914" s="147">
        <f t="shared" si="709"/>
        <v>2</v>
      </c>
      <c r="AF914" s="147">
        <f t="shared" si="709"/>
        <v>2</v>
      </c>
      <c r="AG914" s="147">
        <f t="shared" si="709"/>
        <v>2</v>
      </c>
      <c r="AH914" s="147">
        <f t="shared" si="710"/>
        <v>2</v>
      </c>
      <c r="AI914" s="147">
        <f t="shared" si="710"/>
        <v>2</v>
      </c>
      <c r="AJ914" s="147">
        <f t="shared" si="710"/>
        <v>2</v>
      </c>
      <c r="AK914" s="147">
        <f t="shared" si="726"/>
        <v>2</v>
      </c>
      <c r="AL914" s="420">
        <v>0</v>
      </c>
      <c r="AM914" s="431">
        <f t="shared" si="708"/>
        <v>0</v>
      </c>
      <c r="AN914" s="385">
        <v>0</v>
      </c>
      <c r="AO914" s="237">
        <f t="shared" si="653"/>
        <v>0</v>
      </c>
      <c r="AP914" s="96">
        <v>0</v>
      </c>
      <c r="AQ914" s="431">
        <f t="shared" si="711"/>
        <v>0</v>
      </c>
      <c r="AR914" s="420">
        <v>0</v>
      </c>
      <c r="AS914" s="431">
        <f t="shared" si="712"/>
        <v>0</v>
      </c>
      <c r="AT914" s="385">
        <v>0</v>
      </c>
      <c r="AU914" s="431">
        <f t="shared" si="713"/>
        <v>0</v>
      </c>
      <c r="AV914" s="386">
        <v>0</v>
      </c>
      <c r="AW914" s="431">
        <f t="shared" si="714"/>
        <v>0</v>
      </c>
      <c r="AX914" s="386">
        <v>0</v>
      </c>
      <c r="AY914" s="431">
        <f t="shared" si="715"/>
        <v>0</v>
      </c>
      <c r="AZ914" s="386">
        <v>0</v>
      </c>
      <c r="BA914" s="431">
        <f t="shared" si="716"/>
        <v>0</v>
      </c>
      <c r="BB914" s="385">
        <v>0</v>
      </c>
      <c r="BC914" s="431">
        <f t="shared" si="717"/>
        <v>0</v>
      </c>
      <c r="BD914" s="386">
        <v>0</v>
      </c>
      <c r="BE914" s="431">
        <f t="shared" si="718"/>
        <v>0</v>
      </c>
      <c r="BF914" s="386">
        <v>0</v>
      </c>
      <c r="BG914" s="431">
        <f t="shared" si="719"/>
        <v>0</v>
      </c>
      <c r="BH914" s="385">
        <v>0</v>
      </c>
      <c r="BI914" s="445">
        <f t="shared" si="720"/>
        <v>0</v>
      </c>
      <c r="BJ914" s="77" t="s">
        <v>725</v>
      </c>
      <c r="BK914" s="306"/>
      <c r="BL914" s="599"/>
      <c r="BM914" s="306" t="str">
        <f t="shared" si="724"/>
        <v>N69393-xx1</v>
      </c>
    </row>
    <row r="915" spans="1:65" ht="14.25" customHeight="1">
      <c r="A915" s="498" t="s">
        <v>1623</v>
      </c>
      <c r="B915" s="130" t="s">
        <v>1422</v>
      </c>
      <c r="C915" s="544" t="s">
        <v>87</v>
      </c>
      <c r="D915" s="549" t="s">
        <v>225</v>
      </c>
      <c r="E915" s="550" t="s">
        <v>194</v>
      </c>
      <c r="F915" s="970"/>
      <c r="G915" s="214">
        <v>2021</v>
      </c>
      <c r="H915" s="176" t="s">
        <v>1985</v>
      </c>
      <c r="I915" s="176" t="s">
        <v>217</v>
      </c>
      <c r="J915" s="330" t="s">
        <v>196</v>
      </c>
      <c r="K915" s="176" t="s">
        <v>535</v>
      </c>
      <c r="L915" s="176" t="s">
        <v>167</v>
      </c>
      <c r="M915" s="327" t="s">
        <v>1474</v>
      </c>
      <c r="N915" s="55">
        <v>12.06</v>
      </c>
      <c r="O915" s="55">
        <f t="shared" si="721"/>
        <v>12.06</v>
      </c>
      <c r="P915" s="55">
        <f t="shared" si="721"/>
        <v>12.06</v>
      </c>
      <c r="Q915" s="55">
        <f t="shared" si="721"/>
        <v>12.06</v>
      </c>
      <c r="R915" s="55">
        <v>12.06</v>
      </c>
      <c r="S915" s="55">
        <f t="shared" si="722"/>
        <v>12.06</v>
      </c>
      <c r="T915" s="55">
        <f t="shared" si="722"/>
        <v>12.06</v>
      </c>
      <c r="U915" s="55">
        <f t="shared" si="722"/>
        <v>12.06</v>
      </c>
      <c r="V915" s="55">
        <f t="shared" si="722"/>
        <v>12.06</v>
      </c>
      <c r="W915" s="55">
        <f t="shared" si="727"/>
        <v>12.06</v>
      </c>
      <c r="X915" s="55">
        <f t="shared" si="725"/>
        <v>12.06</v>
      </c>
      <c r="Y915" s="55">
        <f t="shared" si="725"/>
        <v>12.06</v>
      </c>
      <c r="Z915" s="147">
        <v>2.0499999999999998</v>
      </c>
      <c r="AA915" s="147">
        <f t="shared" si="723"/>
        <v>2.0499999999999998</v>
      </c>
      <c r="AB915" s="147">
        <f t="shared" si="723"/>
        <v>2.0499999999999998</v>
      </c>
      <c r="AC915" s="147">
        <f t="shared" si="723"/>
        <v>2.0499999999999998</v>
      </c>
      <c r="AD915" s="147">
        <f t="shared" si="709"/>
        <v>2.0499999999999998</v>
      </c>
      <c r="AE915" s="147">
        <f t="shared" si="709"/>
        <v>2.0499999999999998</v>
      </c>
      <c r="AF915" s="147">
        <f t="shared" si="709"/>
        <v>2.0499999999999998</v>
      </c>
      <c r="AG915" s="147">
        <f t="shared" si="709"/>
        <v>2.0499999999999998</v>
      </c>
      <c r="AH915" s="147">
        <f t="shared" si="710"/>
        <v>2.0499999999999998</v>
      </c>
      <c r="AI915" s="147">
        <f t="shared" si="710"/>
        <v>2.0499999999999998</v>
      </c>
      <c r="AJ915" s="147">
        <f t="shared" si="710"/>
        <v>2.0499999999999998</v>
      </c>
      <c r="AK915" s="147">
        <f t="shared" si="726"/>
        <v>2.0499999999999998</v>
      </c>
      <c r="AL915" s="420">
        <v>0</v>
      </c>
      <c r="AM915" s="431">
        <f t="shared" si="708"/>
        <v>0</v>
      </c>
      <c r="AN915" s="385">
        <v>0</v>
      </c>
      <c r="AO915" s="237">
        <f t="shared" si="653"/>
        <v>0</v>
      </c>
      <c r="AP915" s="96">
        <v>0</v>
      </c>
      <c r="AQ915" s="431">
        <f t="shared" si="711"/>
        <v>0</v>
      </c>
      <c r="AR915" s="420">
        <v>0</v>
      </c>
      <c r="AS915" s="431">
        <f t="shared" si="712"/>
        <v>0</v>
      </c>
      <c r="AT915" s="385">
        <v>0</v>
      </c>
      <c r="AU915" s="431">
        <f t="shared" si="713"/>
        <v>0</v>
      </c>
      <c r="AV915" s="386">
        <v>0</v>
      </c>
      <c r="AW915" s="431">
        <f t="shared" si="714"/>
        <v>0</v>
      </c>
      <c r="AX915" s="386">
        <v>0</v>
      </c>
      <c r="AY915" s="431">
        <f t="shared" si="715"/>
        <v>0</v>
      </c>
      <c r="AZ915" s="386">
        <v>0</v>
      </c>
      <c r="BA915" s="431">
        <f t="shared" si="716"/>
        <v>0</v>
      </c>
      <c r="BB915" s="385">
        <v>0</v>
      </c>
      <c r="BC915" s="431">
        <f t="shared" si="717"/>
        <v>0</v>
      </c>
      <c r="BD915" s="386">
        <v>0</v>
      </c>
      <c r="BE915" s="431">
        <f t="shared" si="718"/>
        <v>0</v>
      </c>
      <c r="BF915" s="386">
        <v>0</v>
      </c>
      <c r="BG915" s="431">
        <f t="shared" si="719"/>
        <v>0</v>
      </c>
      <c r="BH915" s="385">
        <v>0</v>
      </c>
      <c r="BI915" s="445">
        <f t="shared" si="720"/>
        <v>0</v>
      </c>
      <c r="BJ915" s="77" t="s">
        <v>1994</v>
      </c>
      <c r="BK915" s="306"/>
      <c r="BL915" s="599"/>
      <c r="BM915" s="306" t="str">
        <f t="shared" si="724"/>
        <v>N69393-KD1</v>
      </c>
    </row>
    <row r="916" spans="1:65" ht="14.25" customHeight="1">
      <c r="A916" s="493" t="s">
        <v>1623</v>
      </c>
      <c r="B916" s="130" t="s">
        <v>1422</v>
      </c>
      <c r="C916" s="544" t="s">
        <v>87</v>
      </c>
      <c r="D916" s="549" t="s">
        <v>225</v>
      </c>
      <c r="E916" s="550" t="s">
        <v>194</v>
      </c>
      <c r="F916" s="970"/>
      <c r="G916" s="214">
        <v>2021</v>
      </c>
      <c r="H916" s="176" t="s">
        <v>1985</v>
      </c>
      <c r="I916" s="176" t="s">
        <v>217</v>
      </c>
      <c r="J916" s="330" t="s">
        <v>196</v>
      </c>
      <c r="K916" s="176" t="s">
        <v>535</v>
      </c>
      <c r="L916" s="176" t="s">
        <v>167</v>
      </c>
      <c r="M916" s="327" t="s">
        <v>1474</v>
      </c>
      <c r="N916" s="55">
        <v>11.05</v>
      </c>
      <c r="O916" s="55">
        <f t="shared" si="721"/>
        <v>11.05</v>
      </c>
      <c r="P916" s="55">
        <f t="shared" si="721"/>
        <v>11.05</v>
      </c>
      <c r="Q916" s="55">
        <f t="shared" si="721"/>
        <v>11.05</v>
      </c>
      <c r="R916" s="55">
        <v>11.05</v>
      </c>
      <c r="S916" s="55">
        <f t="shared" si="722"/>
        <v>11.05</v>
      </c>
      <c r="T916" s="55">
        <f t="shared" si="722"/>
        <v>11.05</v>
      </c>
      <c r="U916" s="55">
        <f t="shared" si="722"/>
        <v>11.05</v>
      </c>
      <c r="V916" s="55">
        <f t="shared" si="722"/>
        <v>11.05</v>
      </c>
      <c r="W916" s="55">
        <f t="shared" si="727"/>
        <v>11.05</v>
      </c>
      <c r="X916" s="55">
        <f t="shared" si="725"/>
        <v>11.05</v>
      </c>
      <c r="Y916" s="55">
        <f t="shared" si="725"/>
        <v>11.05</v>
      </c>
      <c r="Z916" s="147">
        <v>2</v>
      </c>
      <c r="AA916" s="147">
        <f t="shared" si="723"/>
        <v>2</v>
      </c>
      <c r="AB916" s="147">
        <f t="shared" si="723"/>
        <v>2</v>
      </c>
      <c r="AC916" s="147">
        <f t="shared" si="723"/>
        <v>2</v>
      </c>
      <c r="AD916" s="147">
        <f t="shared" si="709"/>
        <v>2</v>
      </c>
      <c r="AE916" s="147">
        <f t="shared" si="709"/>
        <v>2</v>
      </c>
      <c r="AF916" s="147">
        <f t="shared" si="709"/>
        <v>2</v>
      </c>
      <c r="AG916" s="147">
        <f t="shared" si="709"/>
        <v>2</v>
      </c>
      <c r="AH916" s="147">
        <f t="shared" si="710"/>
        <v>2</v>
      </c>
      <c r="AI916" s="147">
        <f t="shared" si="710"/>
        <v>2</v>
      </c>
      <c r="AJ916" s="147">
        <f t="shared" si="710"/>
        <v>2</v>
      </c>
      <c r="AK916" s="147">
        <f t="shared" si="726"/>
        <v>2</v>
      </c>
      <c r="AL916" s="420">
        <v>0</v>
      </c>
      <c r="AM916" s="431">
        <f t="shared" si="708"/>
        <v>0</v>
      </c>
      <c r="AN916" s="385">
        <v>0</v>
      </c>
      <c r="AO916" s="237">
        <f t="shared" si="653"/>
        <v>0</v>
      </c>
      <c r="AP916" s="96">
        <v>0</v>
      </c>
      <c r="AQ916" s="431">
        <f t="shared" si="711"/>
        <v>0</v>
      </c>
      <c r="AR916" s="420">
        <v>0</v>
      </c>
      <c r="AS916" s="431">
        <f t="shared" si="712"/>
        <v>0</v>
      </c>
      <c r="AT916" s="385">
        <v>0</v>
      </c>
      <c r="AU916" s="431">
        <f t="shared" si="713"/>
        <v>0</v>
      </c>
      <c r="AV916" s="386">
        <v>0</v>
      </c>
      <c r="AW916" s="431">
        <f t="shared" si="714"/>
        <v>0</v>
      </c>
      <c r="AX916" s="386">
        <v>0</v>
      </c>
      <c r="AY916" s="431">
        <f t="shared" si="715"/>
        <v>0</v>
      </c>
      <c r="AZ916" s="386">
        <v>0</v>
      </c>
      <c r="BA916" s="431">
        <f t="shared" si="716"/>
        <v>0</v>
      </c>
      <c r="BB916" s="385">
        <v>0</v>
      </c>
      <c r="BC916" s="431">
        <f t="shared" si="717"/>
        <v>0</v>
      </c>
      <c r="BD916" s="386">
        <v>0</v>
      </c>
      <c r="BE916" s="431">
        <f t="shared" si="718"/>
        <v>0</v>
      </c>
      <c r="BF916" s="386">
        <v>0</v>
      </c>
      <c r="BG916" s="431">
        <f t="shared" si="719"/>
        <v>0</v>
      </c>
      <c r="BH916" s="385">
        <v>0</v>
      </c>
      <c r="BI916" s="445">
        <f t="shared" si="720"/>
        <v>0</v>
      </c>
      <c r="BJ916" s="77" t="s">
        <v>1995</v>
      </c>
      <c r="BK916" s="306"/>
      <c r="BL916" s="599"/>
      <c r="BM916" s="306" t="str">
        <f t="shared" si="724"/>
        <v>N69393-291</v>
      </c>
    </row>
    <row r="917" spans="1:65" ht="14.25" customHeight="1">
      <c r="A917" s="498" t="s">
        <v>1623</v>
      </c>
      <c r="B917" s="130" t="s">
        <v>1422</v>
      </c>
      <c r="C917" s="544" t="s">
        <v>87</v>
      </c>
      <c r="D917" s="549" t="s">
        <v>225</v>
      </c>
      <c r="E917" s="550" t="s">
        <v>194</v>
      </c>
      <c r="F917" s="970"/>
      <c r="G917" s="214">
        <v>2021</v>
      </c>
      <c r="H917" s="176" t="s">
        <v>1985</v>
      </c>
      <c r="I917" s="176" t="s">
        <v>217</v>
      </c>
      <c r="J917" s="330" t="s">
        <v>196</v>
      </c>
      <c r="K917" s="176" t="s">
        <v>1986</v>
      </c>
      <c r="L917" s="176" t="s">
        <v>167</v>
      </c>
      <c r="M917" s="327" t="s">
        <v>1474</v>
      </c>
      <c r="N917" s="55">
        <v>9.94</v>
      </c>
      <c r="O917" s="55">
        <f t="shared" si="721"/>
        <v>9.94</v>
      </c>
      <c r="P917" s="55">
        <f t="shared" si="721"/>
        <v>9.94</v>
      </c>
      <c r="Q917" s="55">
        <f t="shared" si="721"/>
        <v>9.94</v>
      </c>
      <c r="R917" s="55">
        <v>9.94</v>
      </c>
      <c r="S917" s="55">
        <f t="shared" si="722"/>
        <v>9.94</v>
      </c>
      <c r="T917" s="55">
        <f t="shared" si="722"/>
        <v>9.94</v>
      </c>
      <c r="U917" s="55">
        <f t="shared" si="722"/>
        <v>9.94</v>
      </c>
      <c r="V917" s="55">
        <f t="shared" si="722"/>
        <v>9.94</v>
      </c>
      <c r="W917" s="55">
        <f t="shared" si="727"/>
        <v>9.94</v>
      </c>
      <c r="X917" s="55">
        <f t="shared" si="725"/>
        <v>9.94</v>
      </c>
      <c r="Y917" s="55">
        <f t="shared" si="725"/>
        <v>9.94</v>
      </c>
      <c r="Z917" s="147">
        <v>1.58</v>
      </c>
      <c r="AA917" s="147">
        <f t="shared" si="723"/>
        <v>1.58</v>
      </c>
      <c r="AB917" s="147">
        <f t="shared" si="723"/>
        <v>1.58</v>
      </c>
      <c r="AC917" s="147">
        <f t="shared" si="723"/>
        <v>1.58</v>
      </c>
      <c r="AD917" s="147">
        <f t="shared" si="709"/>
        <v>1.58</v>
      </c>
      <c r="AE917" s="147">
        <f t="shared" si="709"/>
        <v>1.58</v>
      </c>
      <c r="AF917" s="147">
        <f t="shared" si="709"/>
        <v>1.58</v>
      </c>
      <c r="AG917" s="147">
        <f t="shared" si="709"/>
        <v>1.58</v>
      </c>
      <c r="AH917" s="147">
        <f t="shared" si="710"/>
        <v>1.58</v>
      </c>
      <c r="AI917" s="147">
        <f t="shared" si="710"/>
        <v>1.58</v>
      </c>
      <c r="AJ917" s="147">
        <f t="shared" si="710"/>
        <v>1.58</v>
      </c>
      <c r="AK917" s="147">
        <f t="shared" si="726"/>
        <v>1.58</v>
      </c>
      <c r="AL917" s="420">
        <v>0</v>
      </c>
      <c r="AM917" s="431">
        <f t="shared" si="708"/>
        <v>0</v>
      </c>
      <c r="AN917" s="385">
        <v>0</v>
      </c>
      <c r="AO917" s="237">
        <f t="shared" si="653"/>
        <v>0</v>
      </c>
      <c r="AP917" s="96">
        <v>0</v>
      </c>
      <c r="AQ917" s="431">
        <f t="shared" si="711"/>
        <v>0</v>
      </c>
      <c r="AR917" s="420">
        <v>0</v>
      </c>
      <c r="AS917" s="431">
        <f t="shared" si="712"/>
        <v>0</v>
      </c>
      <c r="AT917" s="385">
        <v>0</v>
      </c>
      <c r="AU917" s="431">
        <f t="shared" si="713"/>
        <v>0</v>
      </c>
      <c r="AV917" s="386">
        <v>0</v>
      </c>
      <c r="AW917" s="431">
        <f t="shared" si="714"/>
        <v>0</v>
      </c>
      <c r="AX917" s="386">
        <v>0</v>
      </c>
      <c r="AY917" s="431">
        <f t="shared" si="715"/>
        <v>0</v>
      </c>
      <c r="AZ917" s="386">
        <v>0</v>
      </c>
      <c r="BA917" s="431">
        <f t="shared" si="716"/>
        <v>0</v>
      </c>
      <c r="BB917" s="385">
        <v>0</v>
      </c>
      <c r="BC917" s="431">
        <f t="shared" si="717"/>
        <v>0</v>
      </c>
      <c r="BD917" s="386">
        <v>0</v>
      </c>
      <c r="BE917" s="431">
        <f t="shared" si="718"/>
        <v>0</v>
      </c>
      <c r="BF917" s="386">
        <v>0</v>
      </c>
      <c r="BG917" s="431">
        <f t="shared" si="719"/>
        <v>0</v>
      </c>
      <c r="BH917" s="385">
        <v>0</v>
      </c>
      <c r="BI917" s="445">
        <f t="shared" si="720"/>
        <v>0</v>
      </c>
      <c r="BJ917" s="77" t="s">
        <v>343</v>
      </c>
      <c r="BK917" s="306"/>
      <c r="BL917" s="599"/>
      <c r="BM917" s="306" t="str">
        <f t="shared" si="724"/>
        <v>M55009-xx1</v>
      </c>
    </row>
    <row r="918" spans="1:65" ht="14.25" customHeight="1">
      <c r="A918" s="493" t="s">
        <v>1623</v>
      </c>
      <c r="B918" s="130" t="s">
        <v>1422</v>
      </c>
      <c r="C918" s="544" t="s">
        <v>87</v>
      </c>
      <c r="D918" s="549" t="s">
        <v>225</v>
      </c>
      <c r="E918" s="550" t="s">
        <v>194</v>
      </c>
      <c r="F918" s="970"/>
      <c r="G918" s="214">
        <v>2021</v>
      </c>
      <c r="H918" s="176" t="s">
        <v>1985</v>
      </c>
      <c r="I918" s="176" t="s">
        <v>217</v>
      </c>
      <c r="J918" s="330" t="s">
        <v>196</v>
      </c>
      <c r="K918" s="176" t="s">
        <v>1986</v>
      </c>
      <c r="L918" s="176" t="s">
        <v>167</v>
      </c>
      <c r="M918" s="327" t="s">
        <v>1474</v>
      </c>
      <c r="N918" s="55">
        <v>10.99</v>
      </c>
      <c r="O918" s="55">
        <f t="shared" si="721"/>
        <v>10.99</v>
      </c>
      <c r="P918" s="55">
        <f t="shared" si="721"/>
        <v>10.99</v>
      </c>
      <c r="Q918" s="55">
        <f t="shared" si="721"/>
        <v>10.99</v>
      </c>
      <c r="R918" s="55">
        <v>10.99</v>
      </c>
      <c r="S918" s="55">
        <f t="shared" si="722"/>
        <v>10.99</v>
      </c>
      <c r="T918" s="55">
        <f t="shared" si="722"/>
        <v>10.99</v>
      </c>
      <c r="U918" s="55">
        <f t="shared" si="722"/>
        <v>10.99</v>
      </c>
      <c r="V918" s="55">
        <f t="shared" si="722"/>
        <v>10.99</v>
      </c>
      <c r="W918" s="55">
        <f t="shared" si="727"/>
        <v>10.99</v>
      </c>
      <c r="X918" s="55">
        <f t="shared" si="725"/>
        <v>10.99</v>
      </c>
      <c r="Y918" s="55">
        <f t="shared" si="725"/>
        <v>10.99</v>
      </c>
      <c r="Z918" s="147">
        <v>1.63</v>
      </c>
      <c r="AA918" s="147">
        <f t="shared" si="723"/>
        <v>1.63</v>
      </c>
      <c r="AB918" s="147">
        <f t="shared" si="723"/>
        <v>1.63</v>
      </c>
      <c r="AC918" s="147">
        <f t="shared" si="723"/>
        <v>1.63</v>
      </c>
      <c r="AD918" s="147">
        <f t="shared" si="709"/>
        <v>1.63</v>
      </c>
      <c r="AE918" s="147">
        <f t="shared" si="709"/>
        <v>1.63</v>
      </c>
      <c r="AF918" s="147">
        <f t="shared" si="709"/>
        <v>1.63</v>
      </c>
      <c r="AG918" s="147">
        <f t="shared" si="709"/>
        <v>1.63</v>
      </c>
      <c r="AH918" s="147">
        <f t="shared" si="710"/>
        <v>1.63</v>
      </c>
      <c r="AI918" s="147">
        <f t="shared" si="710"/>
        <v>1.63</v>
      </c>
      <c r="AJ918" s="147">
        <f t="shared" si="710"/>
        <v>1.63</v>
      </c>
      <c r="AK918" s="147">
        <f t="shared" si="726"/>
        <v>1.63</v>
      </c>
      <c r="AL918" s="420">
        <v>0</v>
      </c>
      <c r="AM918" s="431">
        <f t="shared" si="708"/>
        <v>0</v>
      </c>
      <c r="AN918" s="385">
        <v>0</v>
      </c>
      <c r="AO918" s="237">
        <f t="shared" si="653"/>
        <v>0</v>
      </c>
      <c r="AP918" s="96">
        <v>0</v>
      </c>
      <c r="AQ918" s="431">
        <f t="shared" si="711"/>
        <v>0</v>
      </c>
      <c r="AR918" s="420">
        <v>0</v>
      </c>
      <c r="AS918" s="431">
        <f t="shared" si="712"/>
        <v>0</v>
      </c>
      <c r="AT918" s="385">
        <v>0</v>
      </c>
      <c r="AU918" s="431">
        <f t="shared" si="713"/>
        <v>0</v>
      </c>
      <c r="AV918" s="386">
        <v>0</v>
      </c>
      <c r="AW918" s="431">
        <f t="shared" si="714"/>
        <v>0</v>
      </c>
      <c r="AX918" s="386">
        <v>0</v>
      </c>
      <c r="AY918" s="431">
        <f t="shared" si="715"/>
        <v>0</v>
      </c>
      <c r="AZ918" s="386">
        <v>0</v>
      </c>
      <c r="BA918" s="431">
        <f t="shared" si="716"/>
        <v>0</v>
      </c>
      <c r="BB918" s="385">
        <v>0</v>
      </c>
      <c r="BC918" s="431">
        <f t="shared" si="717"/>
        <v>0</v>
      </c>
      <c r="BD918" s="386">
        <v>0</v>
      </c>
      <c r="BE918" s="431">
        <f t="shared" si="718"/>
        <v>0</v>
      </c>
      <c r="BF918" s="386">
        <v>0</v>
      </c>
      <c r="BG918" s="431">
        <f t="shared" si="719"/>
        <v>0</v>
      </c>
      <c r="BH918" s="385">
        <v>0</v>
      </c>
      <c r="BI918" s="445">
        <f t="shared" si="720"/>
        <v>0</v>
      </c>
      <c r="BJ918" s="77" t="s">
        <v>1988</v>
      </c>
      <c r="BK918" s="306"/>
      <c r="BL918" s="599"/>
      <c r="BM918" s="306" t="str">
        <f t="shared" si="724"/>
        <v>M55009-KD1</v>
      </c>
    </row>
    <row r="919" spans="1:65" ht="14.25" customHeight="1">
      <c r="A919" s="498" t="s">
        <v>1623</v>
      </c>
      <c r="B919" s="130" t="s">
        <v>1422</v>
      </c>
      <c r="C919" s="544" t="s">
        <v>87</v>
      </c>
      <c r="D919" s="549" t="s">
        <v>225</v>
      </c>
      <c r="E919" s="550" t="s">
        <v>194</v>
      </c>
      <c r="F919" s="970"/>
      <c r="G919" s="214">
        <v>2021</v>
      </c>
      <c r="H919" s="176" t="s">
        <v>1985</v>
      </c>
      <c r="I919" s="176" t="s">
        <v>217</v>
      </c>
      <c r="J919" s="330" t="s">
        <v>196</v>
      </c>
      <c r="K919" s="176" t="s">
        <v>1986</v>
      </c>
      <c r="L919" s="176" t="s">
        <v>167</v>
      </c>
      <c r="M919" s="327" t="s">
        <v>1474</v>
      </c>
      <c r="N919" s="55">
        <v>9.5500000000000007</v>
      </c>
      <c r="O919" s="55">
        <f t="shared" si="721"/>
        <v>9.5500000000000007</v>
      </c>
      <c r="P919" s="55">
        <f t="shared" si="721"/>
        <v>9.5500000000000007</v>
      </c>
      <c r="Q919" s="55">
        <f t="shared" si="721"/>
        <v>9.5500000000000007</v>
      </c>
      <c r="R919" s="55">
        <v>9.5500000000000007</v>
      </c>
      <c r="S919" s="55">
        <f t="shared" si="722"/>
        <v>9.5500000000000007</v>
      </c>
      <c r="T919" s="55">
        <f t="shared" si="722"/>
        <v>9.5500000000000007</v>
      </c>
      <c r="U919" s="55">
        <f t="shared" si="722"/>
        <v>9.5500000000000007</v>
      </c>
      <c r="V919" s="55">
        <f t="shared" si="722"/>
        <v>9.5500000000000007</v>
      </c>
      <c r="W919" s="55">
        <f t="shared" si="727"/>
        <v>9.5500000000000007</v>
      </c>
      <c r="X919" s="55">
        <f t="shared" si="725"/>
        <v>9.5500000000000007</v>
      </c>
      <c r="Y919" s="55">
        <f t="shared" si="725"/>
        <v>9.5500000000000007</v>
      </c>
      <c r="Z919" s="147">
        <v>0.76</v>
      </c>
      <c r="AA919" s="147">
        <f t="shared" si="723"/>
        <v>0.76</v>
      </c>
      <c r="AB919" s="147">
        <f t="shared" si="723"/>
        <v>0.76</v>
      </c>
      <c r="AC919" s="147">
        <f t="shared" si="723"/>
        <v>0.76</v>
      </c>
      <c r="AD919" s="147">
        <f t="shared" si="709"/>
        <v>0.76</v>
      </c>
      <c r="AE919" s="147">
        <f t="shared" si="709"/>
        <v>0.76</v>
      </c>
      <c r="AF919" s="147">
        <f t="shared" si="709"/>
        <v>0.76</v>
      </c>
      <c r="AG919" s="147">
        <f t="shared" si="709"/>
        <v>0.76</v>
      </c>
      <c r="AH919" s="147">
        <f t="shared" si="710"/>
        <v>0.76</v>
      </c>
      <c r="AI919" s="147">
        <f t="shared" si="710"/>
        <v>0.76</v>
      </c>
      <c r="AJ919" s="147">
        <f t="shared" si="710"/>
        <v>0.76</v>
      </c>
      <c r="AK919" s="147">
        <f t="shared" si="726"/>
        <v>0.76</v>
      </c>
      <c r="AL919" s="420">
        <v>0</v>
      </c>
      <c r="AM919" s="431">
        <f t="shared" si="708"/>
        <v>0</v>
      </c>
      <c r="AN919" s="385">
        <v>0</v>
      </c>
      <c r="AO919" s="237">
        <f t="shared" si="653"/>
        <v>0</v>
      </c>
      <c r="AP919" s="96">
        <v>0</v>
      </c>
      <c r="AQ919" s="431">
        <f t="shared" si="711"/>
        <v>0</v>
      </c>
      <c r="AR919" s="420">
        <v>0</v>
      </c>
      <c r="AS919" s="431">
        <f t="shared" si="712"/>
        <v>0</v>
      </c>
      <c r="AT919" s="385">
        <v>0</v>
      </c>
      <c r="AU919" s="431">
        <f t="shared" si="713"/>
        <v>0</v>
      </c>
      <c r="AV919" s="386">
        <v>0</v>
      </c>
      <c r="AW919" s="431">
        <f t="shared" si="714"/>
        <v>0</v>
      </c>
      <c r="AX919" s="386">
        <v>0</v>
      </c>
      <c r="AY919" s="431">
        <f t="shared" si="715"/>
        <v>0</v>
      </c>
      <c r="AZ919" s="386">
        <v>0</v>
      </c>
      <c r="BA919" s="431">
        <f t="shared" si="716"/>
        <v>0</v>
      </c>
      <c r="BB919" s="385">
        <v>0</v>
      </c>
      <c r="BC919" s="431">
        <f t="shared" si="717"/>
        <v>0</v>
      </c>
      <c r="BD919" s="386">
        <v>0</v>
      </c>
      <c r="BE919" s="431">
        <f t="shared" si="718"/>
        <v>0</v>
      </c>
      <c r="BF919" s="386">
        <v>0</v>
      </c>
      <c r="BG919" s="431">
        <f t="shared" si="719"/>
        <v>0</v>
      </c>
      <c r="BH919" s="385">
        <v>0</v>
      </c>
      <c r="BI919" s="445">
        <f t="shared" si="720"/>
        <v>0</v>
      </c>
      <c r="BJ919" s="77" t="s">
        <v>724</v>
      </c>
      <c r="BK919" s="306"/>
      <c r="BL919" s="599"/>
      <c r="BM919" s="306" t="str">
        <f t="shared" si="724"/>
        <v>N51139-xx1</v>
      </c>
    </row>
    <row r="920" spans="1:65" ht="14.25" customHeight="1">
      <c r="A920" s="493" t="s">
        <v>1623</v>
      </c>
      <c r="B920" s="130" t="s">
        <v>1422</v>
      </c>
      <c r="C920" s="544" t="s">
        <v>87</v>
      </c>
      <c r="D920" s="549" t="s">
        <v>225</v>
      </c>
      <c r="E920" s="550" t="s">
        <v>194</v>
      </c>
      <c r="F920" s="970"/>
      <c r="G920" s="214">
        <v>2021</v>
      </c>
      <c r="H920" s="176" t="s">
        <v>1985</v>
      </c>
      <c r="I920" s="176" t="s">
        <v>217</v>
      </c>
      <c r="J920" s="330" t="s">
        <v>196</v>
      </c>
      <c r="K920" s="176" t="s">
        <v>1986</v>
      </c>
      <c r="L920" s="176" t="s">
        <v>167</v>
      </c>
      <c r="M920" s="327" t="s">
        <v>1474</v>
      </c>
      <c r="N920" s="55">
        <v>10.6</v>
      </c>
      <c r="O920" s="55">
        <f t="shared" si="721"/>
        <v>10.6</v>
      </c>
      <c r="P920" s="55">
        <f t="shared" si="721"/>
        <v>10.6</v>
      </c>
      <c r="Q920" s="55">
        <f t="shared" si="721"/>
        <v>10.6</v>
      </c>
      <c r="R920" s="55">
        <v>10.6</v>
      </c>
      <c r="S920" s="55">
        <f t="shared" si="722"/>
        <v>10.6</v>
      </c>
      <c r="T920" s="55">
        <f t="shared" si="722"/>
        <v>10.6</v>
      </c>
      <c r="U920" s="55">
        <f t="shared" si="722"/>
        <v>10.6</v>
      </c>
      <c r="V920" s="55">
        <f t="shared" si="722"/>
        <v>10.6</v>
      </c>
      <c r="W920" s="55">
        <f t="shared" si="727"/>
        <v>10.6</v>
      </c>
      <c r="X920" s="55">
        <f t="shared" si="725"/>
        <v>10.6</v>
      </c>
      <c r="Y920" s="55">
        <f t="shared" si="725"/>
        <v>10.6</v>
      </c>
      <c r="Z920" s="147">
        <v>0.81</v>
      </c>
      <c r="AA920" s="147">
        <f t="shared" si="723"/>
        <v>0.81</v>
      </c>
      <c r="AB920" s="147">
        <f t="shared" si="723"/>
        <v>0.81</v>
      </c>
      <c r="AC920" s="147">
        <f t="shared" si="723"/>
        <v>0.81</v>
      </c>
      <c r="AD920" s="147">
        <f t="shared" si="709"/>
        <v>0.81</v>
      </c>
      <c r="AE920" s="147">
        <f t="shared" si="709"/>
        <v>0.81</v>
      </c>
      <c r="AF920" s="147">
        <f t="shared" si="709"/>
        <v>0.81</v>
      </c>
      <c r="AG920" s="147">
        <f t="shared" si="709"/>
        <v>0.81</v>
      </c>
      <c r="AH920" s="147">
        <f t="shared" si="710"/>
        <v>0.81</v>
      </c>
      <c r="AI920" s="147">
        <f t="shared" si="710"/>
        <v>0.81</v>
      </c>
      <c r="AJ920" s="147">
        <f t="shared" si="710"/>
        <v>0.81</v>
      </c>
      <c r="AK920" s="147">
        <f t="shared" si="726"/>
        <v>0.81</v>
      </c>
      <c r="AL920" s="420">
        <v>0</v>
      </c>
      <c r="AM920" s="431">
        <f t="shared" si="708"/>
        <v>0</v>
      </c>
      <c r="AN920" s="385">
        <v>0</v>
      </c>
      <c r="AO920" s="237">
        <f t="shared" si="653"/>
        <v>0</v>
      </c>
      <c r="AP920" s="96">
        <v>0</v>
      </c>
      <c r="AQ920" s="431">
        <f t="shared" si="711"/>
        <v>0</v>
      </c>
      <c r="AR920" s="420">
        <v>0</v>
      </c>
      <c r="AS920" s="431">
        <f t="shared" si="712"/>
        <v>0</v>
      </c>
      <c r="AT920" s="385">
        <v>0</v>
      </c>
      <c r="AU920" s="431">
        <f t="shared" si="713"/>
        <v>0</v>
      </c>
      <c r="AV920" s="386">
        <v>0</v>
      </c>
      <c r="AW920" s="431">
        <f t="shared" si="714"/>
        <v>0</v>
      </c>
      <c r="AX920" s="386">
        <v>0</v>
      </c>
      <c r="AY920" s="431">
        <f t="shared" si="715"/>
        <v>0</v>
      </c>
      <c r="AZ920" s="386">
        <v>0</v>
      </c>
      <c r="BA920" s="431">
        <f t="shared" si="716"/>
        <v>0</v>
      </c>
      <c r="BB920" s="385">
        <v>0</v>
      </c>
      <c r="BC920" s="431">
        <f t="shared" si="717"/>
        <v>0</v>
      </c>
      <c r="BD920" s="386">
        <v>0</v>
      </c>
      <c r="BE920" s="431">
        <f t="shared" si="718"/>
        <v>0</v>
      </c>
      <c r="BF920" s="386">
        <v>0</v>
      </c>
      <c r="BG920" s="431">
        <f t="shared" si="719"/>
        <v>0</v>
      </c>
      <c r="BH920" s="385">
        <v>0</v>
      </c>
      <c r="BI920" s="445">
        <f t="shared" si="720"/>
        <v>0</v>
      </c>
      <c r="BJ920" s="77" t="s">
        <v>1990</v>
      </c>
      <c r="BK920" s="306"/>
      <c r="BL920" s="599"/>
      <c r="BM920" s="306" t="str">
        <f t="shared" si="724"/>
        <v>N51139-KD1</v>
      </c>
    </row>
    <row r="921" spans="1:65" ht="14.25" customHeight="1">
      <c r="A921" s="498" t="s">
        <v>1623</v>
      </c>
      <c r="B921" s="130" t="s">
        <v>1422</v>
      </c>
      <c r="C921" s="544" t="s">
        <v>87</v>
      </c>
      <c r="D921" s="549" t="s">
        <v>225</v>
      </c>
      <c r="E921" s="550" t="s">
        <v>194</v>
      </c>
      <c r="F921" s="970"/>
      <c r="G921" s="214">
        <v>2021</v>
      </c>
      <c r="H921" s="176" t="s">
        <v>1985</v>
      </c>
      <c r="I921" s="176" t="s">
        <v>217</v>
      </c>
      <c r="J921" s="330" t="s">
        <v>196</v>
      </c>
      <c r="K921" s="176" t="s">
        <v>1986</v>
      </c>
      <c r="L921" s="176" t="s">
        <v>167</v>
      </c>
      <c r="M921" s="327" t="s">
        <v>1474</v>
      </c>
      <c r="N921" s="55">
        <v>9.59</v>
      </c>
      <c r="O921" s="55">
        <f t="shared" si="721"/>
        <v>9.59</v>
      </c>
      <c r="P921" s="55">
        <f t="shared" si="721"/>
        <v>9.59</v>
      </c>
      <c r="Q921" s="55">
        <f t="shared" si="721"/>
        <v>9.59</v>
      </c>
      <c r="R921" s="55">
        <v>9.59</v>
      </c>
      <c r="S921" s="55">
        <f t="shared" si="722"/>
        <v>9.59</v>
      </c>
      <c r="T921" s="55">
        <f t="shared" si="722"/>
        <v>9.59</v>
      </c>
      <c r="U921" s="55">
        <f t="shared" si="722"/>
        <v>9.59</v>
      </c>
      <c r="V921" s="55">
        <f t="shared" si="722"/>
        <v>9.59</v>
      </c>
      <c r="W921" s="55">
        <f t="shared" si="727"/>
        <v>9.59</v>
      </c>
      <c r="X921" s="55">
        <f t="shared" si="725"/>
        <v>9.59</v>
      </c>
      <c r="Y921" s="55">
        <f t="shared" si="725"/>
        <v>9.59</v>
      </c>
      <c r="Z921" s="147">
        <v>0.76</v>
      </c>
      <c r="AA921" s="147">
        <f t="shared" si="723"/>
        <v>0.76</v>
      </c>
      <c r="AB921" s="147">
        <f t="shared" si="723"/>
        <v>0.76</v>
      </c>
      <c r="AC921" s="147">
        <f t="shared" si="723"/>
        <v>0.76</v>
      </c>
      <c r="AD921" s="147">
        <f t="shared" si="709"/>
        <v>0.76</v>
      </c>
      <c r="AE921" s="147">
        <f t="shared" si="709"/>
        <v>0.76</v>
      </c>
      <c r="AF921" s="147">
        <f t="shared" si="709"/>
        <v>0.76</v>
      </c>
      <c r="AG921" s="147">
        <f t="shared" si="709"/>
        <v>0.76</v>
      </c>
      <c r="AH921" s="147">
        <f t="shared" si="710"/>
        <v>0.76</v>
      </c>
      <c r="AI921" s="147">
        <f t="shared" si="710"/>
        <v>0.76</v>
      </c>
      <c r="AJ921" s="147">
        <f t="shared" si="710"/>
        <v>0.76</v>
      </c>
      <c r="AK921" s="147">
        <f t="shared" si="726"/>
        <v>0.76</v>
      </c>
      <c r="AL921" s="420">
        <v>0</v>
      </c>
      <c r="AM921" s="431">
        <f t="shared" si="708"/>
        <v>0</v>
      </c>
      <c r="AN921" s="385">
        <v>0</v>
      </c>
      <c r="AO921" s="237">
        <f t="shared" si="653"/>
        <v>0</v>
      </c>
      <c r="AP921" s="96">
        <v>0</v>
      </c>
      <c r="AQ921" s="431">
        <f t="shared" si="711"/>
        <v>0</v>
      </c>
      <c r="AR921" s="420">
        <v>0</v>
      </c>
      <c r="AS921" s="431">
        <f t="shared" si="712"/>
        <v>0</v>
      </c>
      <c r="AT921" s="385">
        <v>0</v>
      </c>
      <c r="AU921" s="431">
        <f t="shared" si="713"/>
        <v>0</v>
      </c>
      <c r="AV921" s="386">
        <v>0</v>
      </c>
      <c r="AW921" s="431">
        <f t="shared" si="714"/>
        <v>0</v>
      </c>
      <c r="AX921" s="386">
        <v>0</v>
      </c>
      <c r="AY921" s="431">
        <f t="shared" si="715"/>
        <v>0</v>
      </c>
      <c r="AZ921" s="386">
        <v>0</v>
      </c>
      <c r="BA921" s="431">
        <f t="shared" si="716"/>
        <v>0</v>
      </c>
      <c r="BB921" s="385">
        <v>0</v>
      </c>
      <c r="BC921" s="431">
        <f t="shared" si="717"/>
        <v>0</v>
      </c>
      <c r="BD921" s="386">
        <v>0</v>
      </c>
      <c r="BE921" s="431">
        <f t="shared" si="718"/>
        <v>0</v>
      </c>
      <c r="BF921" s="386">
        <v>0</v>
      </c>
      <c r="BG921" s="431">
        <f t="shared" si="719"/>
        <v>0</v>
      </c>
      <c r="BH921" s="385">
        <v>0</v>
      </c>
      <c r="BI921" s="445">
        <f t="shared" si="720"/>
        <v>0</v>
      </c>
      <c r="BJ921" s="77" t="s">
        <v>1991</v>
      </c>
      <c r="BK921" s="306"/>
      <c r="BL921" s="599"/>
      <c r="BM921" s="306" t="str">
        <f t="shared" si="724"/>
        <v>N51139-291</v>
      </c>
    </row>
    <row r="922" spans="1:65" ht="14.25" customHeight="1">
      <c r="A922" s="493" t="s">
        <v>1623</v>
      </c>
      <c r="B922" s="130" t="s">
        <v>1422</v>
      </c>
      <c r="C922" s="544" t="s">
        <v>87</v>
      </c>
      <c r="D922" s="549" t="s">
        <v>225</v>
      </c>
      <c r="E922" s="550" t="s">
        <v>194</v>
      </c>
      <c r="F922" s="970"/>
      <c r="G922" s="214">
        <v>2021</v>
      </c>
      <c r="H922" s="176" t="s">
        <v>1985</v>
      </c>
      <c r="I922" s="176" t="s">
        <v>217</v>
      </c>
      <c r="J922" s="330" t="s">
        <v>196</v>
      </c>
      <c r="K922" s="176" t="s">
        <v>535</v>
      </c>
      <c r="L922" s="176" t="s">
        <v>167</v>
      </c>
      <c r="M922" s="327" t="s">
        <v>1474</v>
      </c>
      <c r="N922" s="55">
        <v>12.06</v>
      </c>
      <c r="O922" s="55">
        <f t="shared" si="721"/>
        <v>12.06</v>
      </c>
      <c r="P922" s="55">
        <f t="shared" si="721"/>
        <v>12.06</v>
      </c>
      <c r="Q922" s="55">
        <f t="shared" si="721"/>
        <v>12.06</v>
      </c>
      <c r="R922" s="55">
        <v>12.06</v>
      </c>
      <c r="S922" s="55">
        <f t="shared" si="722"/>
        <v>12.06</v>
      </c>
      <c r="T922" s="55">
        <f t="shared" si="722"/>
        <v>12.06</v>
      </c>
      <c r="U922" s="55">
        <f t="shared" si="722"/>
        <v>12.06</v>
      </c>
      <c r="V922" s="55">
        <f t="shared" si="722"/>
        <v>12.06</v>
      </c>
      <c r="W922" s="55">
        <f t="shared" si="727"/>
        <v>12.06</v>
      </c>
      <c r="X922" s="55">
        <f t="shared" si="725"/>
        <v>12.06</v>
      </c>
      <c r="Y922" s="55">
        <f t="shared" si="725"/>
        <v>12.06</v>
      </c>
      <c r="Z922" s="147">
        <v>2.0499999999999998</v>
      </c>
      <c r="AA922" s="147">
        <f t="shared" si="723"/>
        <v>2.0499999999999998</v>
      </c>
      <c r="AB922" s="147">
        <f t="shared" si="723"/>
        <v>2.0499999999999998</v>
      </c>
      <c r="AC922" s="147">
        <f t="shared" si="723"/>
        <v>2.0499999999999998</v>
      </c>
      <c r="AD922" s="147">
        <f t="shared" si="709"/>
        <v>2.0499999999999998</v>
      </c>
      <c r="AE922" s="147">
        <f t="shared" si="709"/>
        <v>2.0499999999999998</v>
      </c>
      <c r="AF922" s="147">
        <f t="shared" si="709"/>
        <v>2.0499999999999998</v>
      </c>
      <c r="AG922" s="147">
        <f t="shared" si="709"/>
        <v>2.0499999999999998</v>
      </c>
      <c r="AH922" s="147">
        <f t="shared" si="710"/>
        <v>2.0499999999999998</v>
      </c>
      <c r="AI922" s="147">
        <f t="shared" si="710"/>
        <v>2.0499999999999998</v>
      </c>
      <c r="AJ922" s="147">
        <f t="shared" si="710"/>
        <v>2.0499999999999998</v>
      </c>
      <c r="AK922" s="147">
        <f t="shared" si="726"/>
        <v>2.0499999999999998</v>
      </c>
      <c r="AL922" s="420">
        <v>0</v>
      </c>
      <c r="AM922" s="431">
        <f t="shared" si="708"/>
        <v>0</v>
      </c>
      <c r="AN922" s="385">
        <v>0</v>
      </c>
      <c r="AO922" s="237">
        <f t="shared" si="653"/>
        <v>0</v>
      </c>
      <c r="AP922" s="96">
        <v>0</v>
      </c>
      <c r="AQ922" s="431">
        <f t="shared" si="711"/>
        <v>0</v>
      </c>
      <c r="AR922" s="420">
        <v>0</v>
      </c>
      <c r="AS922" s="431">
        <f t="shared" si="712"/>
        <v>0</v>
      </c>
      <c r="AT922" s="385">
        <v>0</v>
      </c>
      <c r="AU922" s="431">
        <f t="shared" si="713"/>
        <v>0</v>
      </c>
      <c r="AV922" s="386">
        <v>0</v>
      </c>
      <c r="AW922" s="431">
        <f t="shared" si="714"/>
        <v>0</v>
      </c>
      <c r="AX922" s="386">
        <v>0</v>
      </c>
      <c r="AY922" s="431">
        <f t="shared" si="715"/>
        <v>0</v>
      </c>
      <c r="AZ922" s="386">
        <v>0</v>
      </c>
      <c r="BA922" s="431">
        <f t="shared" si="716"/>
        <v>0</v>
      </c>
      <c r="BB922" s="385">
        <v>0</v>
      </c>
      <c r="BC922" s="431">
        <f t="shared" si="717"/>
        <v>0</v>
      </c>
      <c r="BD922" s="386">
        <v>0</v>
      </c>
      <c r="BE922" s="431">
        <f t="shared" si="718"/>
        <v>0</v>
      </c>
      <c r="BF922" s="386">
        <v>0</v>
      </c>
      <c r="BG922" s="431">
        <f t="shared" si="719"/>
        <v>0</v>
      </c>
      <c r="BH922" s="385">
        <v>0</v>
      </c>
      <c r="BI922" s="445">
        <f t="shared" si="720"/>
        <v>0</v>
      </c>
      <c r="BJ922" s="77" t="s">
        <v>1994</v>
      </c>
      <c r="BK922" s="306"/>
      <c r="BL922" s="599"/>
      <c r="BM922" s="306" t="str">
        <f t="shared" si="724"/>
        <v>N69393-KD1</v>
      </c>
    </row>
    <row r="923" spans="1:65" ht="14.25" customHeight="1">
      <c r="A923" s="498" t="s">
        <v>1623</v>
      </c>
      <c r="B923" s="130" t="s">
        <v>1422</v>
      </c>
      <c r="C923" s="544" t="s">
        <v>87</v>
      </c>
      <c r="D923" s="549" t="s">
        <v>225</v>
      </c>
      <c r="E923" s="550" t="s">
        <v>194</v>
      </c>
      <c r="F923" s="970"/>
      <c r="G923" s="214">
        <v>2021</v>
      </c>
      <c r="H923" s="176" t="s">
        <v>1985</v>
      </c>
      <c r="I923" s="176" t="s">
        <v>217</v>
      </c>
      <c r="J923" s="330" t="s">
        <v>196</v>
      </c>
      <c r="K923" s="176" t="s">
        <v>535</v>
      </c>
      <c r="L923" s="176" t="s">
        <v>167</v>
      </c>
      <c r="M923" s="327" t="s">
        <v>1474</v>
      </c>
      <c r="N923" s="55">
        <v>11.05</v>
      </c>
      <c r="O923" s="55">
        <f t="shared" si="721"/>
        <v>11.05</v>
      </c>
      <c r="P923" s="55">
        <f t="shared" si="721"/>
        <v>11.05</v>
      </c>
      <c r="Q923" s="55">
        <f t="shared" si="721"/>
        <v>11.05</v>
      </c>
      <c r="R923" s="55">
        <v>11.05</v>
      </c>
      <c r="S923" s="55">
        <f t="shared" si="722"/>
        <v>11.05</v>
      </c>
      <c r="T923" s="55">
        <f t="shared" si="722"/>
        <v>11.05</v>
      </c>
      <c r="U923" s="55">
        <f t="shared" si="722"/>
        <v>11.05</v>
      </c>
      <c r="V923" s="55">
        <f t="shared" si="722"/>
        <v>11.05</v>
      </c>
      <c r="W923" s="55">
        <f t="shared" si="727"/>
        <v>11.05</v>
      </c>
      <c r="X923" s="55">
        <f t="shared" si="725"/>
        <v>11.05</v>
      </c>
      <c r="Y923" s="55">
        <f t="shared" si="725"/>
        <v>11.05</v>
      </c>
      <c r="Z923" s="147">
        <v>2</v>
      </c>
      <c r="AA923" s="147">
        <f t="shared" si="723"/>
        <v>2</v>
      </c>
      <c r="AB923" s="147">
        <f t="shared" si="723"/>
        <v>2</v>
      </c>
      <c r="AC923" s="147">
        <f t="shared" si="723"/>
        <v>2</v>
      </c>
      <c r="AD923" s="147">
        <f t="shared" si="709"/>
        <v>2</v>
      </c>
      <c r="AE923" s="147">
        <f t="shared" si="709"/>
        <v>2</v>
      </c>
      <c r="AF923" s="147">
        <f t="shared" si="709"/>
        <v>2</v>
      </c>
      <c r="AG923" s="147">
        <f t="shared" si="709"/>
        <v>2</v>
      </c>
      <c r="AH923" s="147">
        <f t="shared" si="710"/>
        <v>2</v>
      </c>
      <c r="AI923" s="147">
        <f t="shared" si="710"/>
        <v>2</v>
      </c>
      <c r="AJ923" s="147">
        <f t="shared" si="710"/>
        <v>2</v>
      </c>
      <c r="AK923" s="147">
        <f t="shared" si="726"/>
        <v>2</v>
      </c>
      <c r="AL923" s="420">
        <v>0</v>
      </c>
      <c r="AM923" s="431">
        <f t="shared" si="708"/>
        <v>0</v>
      </c>
      <c r="AN923" s="385">
        <v>0</v>
      </c>
      <c r="AO923" s="237">
        <f t="shared" si="653"/>
        <v>0</v>
      </c>
      <c r="AP923" s="96">
        <v>0</v>
      </c>
      <c r="AQ923" s="431">
        <f t="shared" si="711"/>
        <v>0</v>
      </c>
      <c r="AR923" s="420">
        <v>0</v>
      </c>
      <c r="AS923" s="431">
        <f t="shared" si="712"/>
        <v>0</v>
      </c>
      <c r="AT923" s="385">
        <v>0</v>
      </c>
      <c r="AU923" s="431">
        <f t="shared" si="713"/>
        <v>0</v>
      </c>
      <c r="AV923" s="386">
        <v>0</v>
      </c>
      <c r="AW923" s="431">
        <f t="shared" si="714"/>
        <v>0</v>
      </c>
      <c r="AX923" s="386">
        <v>0</v>
      </c>
      <c r="AY923" s="431">
        <f t="shared" si="715"/>
        <v>0</v>
      </c>
      <c r="AZ923" s="386">
        <v>0</v>
      </c>
      <c r="BA923" s="431">
        <f t="shared" si="716"/>
        <v>0</v>
      </c>
      <c r="BB923" s="385">
        <v>0</v>
      </c>
      <c r="BC923" s="431">
        <f t="shared" si="717"/>
        <v>0</v>
      </c>
      <c r="BD923" s="386">
        <v>0</v>
      </c>
      <c r="BE923" s="431">
        <f t="shared" si="718"/>
        <v>0</v>
      </c>
      <c r="BF923" s="386">
        <v>0</v>
      </c>
      <c r="BG923" s="431">
        <f t="shared" si="719"/>
        <v>0</v>
      </c>
      <c r="BH923" s="385">
        <v>0</v>
      </c>
      <c r="BI923" s="445">
        <f t="shared" si="720"/>
        <v>0</v>
      </c>
      <c r="BJ923" s="77" t="s">
        <v>1995</v>
      </c>
      <c r="BK923" s="306"/>
      <c r="BL923" s="599"/>
      <c r="BM923" s="306" t="str">
        <f t="shared" si="724"/>
        <v>N69393-291</v>
      </c>
    </row>
    <row r="924" spans="1:65" ht="14.25" customHeight="1">
      <c r="A924" s="493" t="s">
        <v>1623</v>
      </c>
      <c r="B924" s="130" t="s">
        <v>1422</v>
      </c>
      <c r="C924" s="544" t="s">
        <v>87</v>
      </c>
      <c r="D924" s="549" t="s">
        <v>225</v>
      </c>
      <c r="E924" s="550" t="s">
        <v>194</v>
      </c>
      <c r="F924" s="970"/>
      <c r="G924" s="214">
        <v>2021</v>
      </c>
      <c r="H924" s="176" t="s">
        <v>1985</v>
      </c>
      <c r="I924" s="176" t="s">
        <v>217</v>
      </c>
      <c r="J924" s="330" t="s">
        <v>196</v>
      </c>
      <c r="K924" s="176" t="s">
        <v>1987</v>
      </c>
      <c r="L924" s="176" t="s">
        <v>167</v>
      </c>
      <c r="M924" s="327" t="s">
        <v>1474</v>
      </c>
      <c r="N924" s="55">
        <v>9.49</v>
      </c>
      <c r="O924" s="55">
        <f t="shared" si="721"/>
        <v>9.49</v>
      </c>
      <c r="P924" s="55">
        <f t="shared" si="721"/>
        <v>9.49</v>
      </c>
      <c r="Q924" s="55">
        <f t="shared" si="721"/>
        <v>9.49</v>
      </c>
      <c r="R924" s="55">
        <v>9.49</v>
      </c>
      <c r="S924" s="55">
        <f t="shared" si="722"/>
        <v>9.49</v>
      </c>
      <c r="T924" s="55">
        <f t="shared" si="722"/>
        <v>9.49</v>
      </c>
      <c r="U924" s="55">
        <f t="shared" si="722"/>
        <v>9.49</v>
      </c>
      <c r="V924" s="55">
        <f t="shared" si="722"/>
        <v>9.49</v>
      </c>
      <c r="W924" s="55">
        <f t="shared" si="727"/>
        <v>9.49</v>
      </c>
      <c r="X924" s="55">
        <f t="shared" si="725"/>
        <v>9.49</v>
      </c>
      <c r="Y924" s="55">
        <f t="shared" si="725"/>
        <v>9.49</v>
      </c>
      <c r="Z924" s="147">
        <v>1.24</v>
      </c>
      <c r="AA924" s="147">
        <f t="shared" si="723"/>
        <v>1.24</v>
      </c>
      <c r="AB924" s="147">
        <f t="shared" si="723"/>
        <v>1.24</v>
      </c>
      <c r="AC924" s="147">
        <f t="shared" si="723"/>
        <v>1.24</v>
      </c>
      <c r="AD924" s="147">
        <f t="shared" si="709"/>
        <v>1.24</v>
      </c>
      <c r="AE924" s="147">
        <f t="shared" si="709"/>
        <v>1.24</v>
      </c>
      <c r="AF924" s="147">
        <f t="shared" si="709"/>
        <v>1.24</v>
      </c>
      <c r="AG924" s="147">
        <f t="shared" si="709"/>
        <v>1.24</v>
      </c>
      <c r="AH924" s="147">
        <f t="shared" si="710"/>
        <v>1.24</v>
      </c>
      <c r="AI924" s="147">
        <f t="shared" si="710"/>
        <v>1.24</v>
      </c>
      <c r="AJ924" s="147">
        <f t="shared" si="710"/>
        <v>1.24</v>
      </c>
      <c r="AK924" s="147">
        <f t="shared" si="726"/>
        <v>1.24</v>
      </c>
      <c r="AL924" s="420">
        <v>0</v>
      </c>
      <c r="AM924" s="431">
        <f t="shared" si="708"/>
        <v>0</v>
      </c>
      <c r="AN924" s="385">
        <v>0</v>
      </c>
      <c r="AO924" s="237">
        <f t="shared" ref="AO924:AO987" si="728">AN924*AA924</f>
        <v>0</v>
      </c>
      <c r="AP924" s="96">
        <v>0</v>
      </c>
      <c r="AQ924" s="431">
        <f t="shared" si="711"/>
        <v>0</v>
      </c>
      <c r="AR924" s="420">
        <v>0</v>
      </c>
      <c r="AS924" s="431">
        <f t="shared" si="712"/>
        <v>0</v>
      </c>
      <c r="AT924" s="385">
        <v>0</v>
      </c>
      <c r="AU924" s="431">
        <f t="shared" si="713"/>
        <v>0</v>
      </c>
      <c r="AV924" s="386">
        <v>0</v>
      </c>
      <c r="AW924" s="431">
        <f t="shared" si="714"/>
        <v>0</v>
      </c>
      <c r="AX924" s="386">
        <v>0</v>
      </c>
      <c r="AY924" s="431">
        <f t="shared" si="715"/>
        <v>0</v>
      </c>
      <c r="AZ924" s="386">
        <v>0</v>
      </c>
      <c r="BA924" s="431">
        <f t="shared" si="716"/>
        <v>0</v>
      </c>
      <c r="BB924" s="385">
        <v>0</v>
      </c>
      <c r="BC924" s="431">
        <f t="shared" si="717"/>
        <v>0</v>
      </c>
      <c r="BD924" s="386">
        <v>0</v>
      </c>
      <c r="BE924" s="431">
        <f t="shared" si="718"/>
        <v>0</v>
      </c>
      <c r="BF924" s="386">
        <v>0</v>
      </c>
      <c r="BG924" s="431">
        <f t="shared" si="719"/>
        <v>0</v>
      </c>
      <c r="BH924" s="385">
        <v>0</v>
      </c>
      <c r="BI924" s="445">
        <f t="shared" si="720"/>
        <v>0</v>
      </c>
      <c r="BJ924" s="77" t="s">
        <v>344</v>
      </c>
      <c r="BK924" s="306"/>
      <c r="BL924" s="599"/>
      <c r="BM924" s="306" t="str">
        <f t="shared" si="724"/>
        <v>M55010-xx1</v>
      </c>
    </row>
    <row r="925" spans="1:65" ht="14.25" customHeight="1">
      <c r="A925" s="498" t="s">
        <v>1623</v>
      </c>
      <c r="B925" s="130" t="s">
        <v>1422</v>
      </c>
      <c r="C925" s="544" t="s">
        <v>87</v>
      </c>
      <c r="D925" s="549" t="s">
        <v>225</v>
      </c>
      <c r="E925" s="550" t="s">
        <v>194</v>
      </c>
      <c r="F925" s="970"/>
      <c r="G925" s="214">
        <v>2021</v>
      </c>
      <c r="H925" s="176" t="s">
        <v>1985</v>
      </c>
      <c r="I925" s="176" t="s">
        <v>217</v>
      </c>
      <c r="J925" s="330" t="s">
        <v>196</v>
      </c>
      <c r="K925" s="176" t="s">
        <v>1987</v>
      </c>
      <c r="L925" s="176" t="s">
        <v>167</v>
      </c>
      <c r="M925" s="327" t="s">
        <v>1474</v>
      </c>
      <c r="N925" s="55">
        <v>10.54</v>
      </c>
      <c r="O925" s="55">
        <f t="shared" si="721"/>
        <v>10.54</v>
      </c>
      <c r="P925" s="55">
        <f t="shared" si="721"/>
        <v>10.54</v>
      </c>
      <c r="Q925" s="55">
        <f t="shared" si="721"/>
        <v>10.54</v>
      </c>
      <c r="R925" s="55">
        <v>10.54</v>
      </c>
      <c r="S925" s="55">
        <f t="shared" si="722"/>
        <v>10.54</v>
      </c>
      <c r="T925" s="55">
        <f t="shared" si="722"/>
        <v>10.54</v>
      </c>
      <c r="U925" s="55">
        <f t="shared" si="722"/>
        <v>10.54</v>
      </c>
      <c r="V925" s="55">
        <f t="shared" si="722"/>
        <v>10.54</v>
      </c>
      <c r="W925" s="55">
        <f t="shared" si="727"/>
        <v>10.54</v>
      </c>
      <c r="X925" s="55">
        <f t="shared" si="725"/>
        <v>10.54</v>
      </c>
      <c r="Y925" s="55">
        <f t="shared" si="725"/>
        <v>10.54</v>
      </c>
      <c r="Z925" s="147">
        <v>1.89</v>
      </c>
      <c r="AA925" s="147">
        <f t="shared" si="723"/>
        <v>1.89</v>
      </c>
      <c r="AB925" s="147">
        <f t="shared" si="723"/>
        <v>1.89</v>
      </c>
      <c r="AC925" s="147">
        <f t="shared" si="723"/>
        <v>1.89</v>
      </c>
      <c r="AD925" s="147">
        <f t="shared" si="709"/>
        <v>1.89</v>
      </c>
      <c r="AE925" s="147">
        <f t="shared" si="709"/>
        <v>1.89</v>
      </c>
      <c r="AF925" s="147">
        <f t="shared" si="709"/>
        <v>1.89</v>
      </c>
      <c r="AG925" s="147">
        <f t="shared" si="709"/>
        <v>1.89</v>
      </c>
      <c r="AH925" s="147">
        <f t="shared" si="710"/>
        <v>1.89</v>
      </c>
      <c r="AI925" s="147">
        <f t="shared" si="710"/>
        <v>1.89</v>
      </c>
      <c r="AJ925" s="147">
        <f t="shared" si="710"/>
        <v>1.89</v>
      </c>
      <c r="AK925" s="147">
        <f t="shared" si="726"/>
        <v>1.89</v>
      </c>
      <c r="AL925" s="420">
        <v>0</v>
      </c>
      <c r="AM925" s="431">
        <f t="shared" si="708"/>
        <v>0</v>
      </c>
      <c r="AN925" s="385">
        <v>0</v>
      </c>
      <c r="AO925" s="237">
        <f t="shared" si="728"/>
        <v>0</v>
      </c>
      <c r="AP925" s="96">
        <v>0</v>
      </c>
      <c r="AQ925" s="431">
        <f t="shared" si="711"/>
        <v>0</v>
      </c>
      <c r="AR925" s="420">
        <v>0</v>
      </c>
      <c r="AS925" s="431">
        <f t="shared" si="712"/>
        <v>0</v>
      </c>
      <c r="AT925" s="385">
        <v>0</v>
      </c>
      <c r="AU925" s="431">
        <f t="shared" si="713"/>
        <v>0</v>
      </c>
      <c r="AV925" s="386">
        <v>0</v>
      </c>
      <c r="AW925" s="431">
        <f t="shared" si="714"/>
        <v>0</v>
      </c>
      <c r="AX925" s="386">
        <v>0</v>
      </c>
      <c r="AY925" s="431">
        <f t="shared" si="715"/>
        <v>0</v>
      </c>
      <c r="AZ925" s="386">
        <v>0</v>
      </c>
      <c r="BA925" s="431">
        <f t="shared" si="716"/>
        <v>0</v>
      </c>
      <c r="BB925" s="385">
        <v>0</v>
      </c>
      <c r="BC925" s="431">
        <f t="shared" si="717"/>
        <v>0</v>
      </c>
      <c r="BD925" s="386">
        <v>0</v>
      </c>
      <c r="BE925" s="431">
        <f t="shared" si="718"/>
        <v>0</v>
      </c>
      <c r="BF925" s="386">
        <v>0</v>
      </c>
      <c r="BG925" s="431">
        <f t="shared" si="719"/>
        <v>0</v>
      </c>
      <c r="BH925" s="385">
        <v>0</v>
      </c>
      <c r="BI925" s="445">
        <f t="shared" si="720"/>
        <v>0</v>
      </c>
      <c r="BJ925" s="77" t="s">
        <v>1989</v>
      </c>
      <c r="BK925" s="306"/>
      <c r="BL925" s="599"/>
      <c r="BM925" s="306" t="str">
        <f t="shared" si="724"/>
        <v>M55010-KD1</v>
      </c>
    </row>
    <row r="926" spans="1:65" ht="14.25" customHeight="1">
      <c r="A926" s="493" t="s">
        <v>1623</v>
      </c>
      <c r="B926" s="130" t="s">
        <v>1422</v>
      </c>
      <c r="C926" s="544" t="s">
        <v>87</v>
      </c>
      <c r="D926" s="549" t="s">
        <v>225</v>
      </c>
      <c r="E926" s="550" t="s">
        <v>194</v>
      </c>
      <c r="F926" s="970"/>
      <c r="G926" s="214">
        <v>2021</v>
      </c>
      <c r="H926" s="176" t="s">
        <v>1985</v>
      </c>
      <c r="I926" s="176" t="s">
        <v>217</v>
      </c>
      <c r="J926" s="330" t="s">
        <v>196</v>
      </c>
      <c r="K926" s="176" t="s">
        <v>1987</v>
      </c>
      <c r="L926" s="176" t="s">
        <v>167</v>
      </c>
      <c r="M926" s="327" t="s">
        <v>1474</v>
      </c>
      <c r="N926" s="55">
        <v>9.3699999999999992</v>
      </c>
      <c r="O926" s="55">
        <f t="shared" si="721"/>
        <v>9.3699999999999992</v>
      </c>
      <c r="P926" s="55">
        <f t="shared" si="721"/>
        <v>9.3699999999999992</v>
      </c>
      <c r="Q926" s="55">
        <f t="shared" si="721"/>
        <v>9.3699999999999992</v>
      </c>
      <c r="R926" s="55">
        <v>9.3699999999999992</v>
      </c>
      <c r="S926" s="55">
        <f t="shared" si="722"/>
        <v>9.3699999999999992</v>
      </c>
      <c r="T926" s="55">
        <f t="shared" si="722"/>
        <v>9.3699999999999992</v>
      </c>
      <c r="U926" s="55">
        <f t="shared" si="722"/>
        <v>9.3699999999999992</v>
      </c>
      <c r="V926" s="55">
        <f t="shared" si="722"/>
        <v>9.3699999999999992</v>
      </c>
      <c r="W926" s="55">
        <f t="shared" si="727"/>
        <v>9.3699999999999992</v>
      </c>
      <c r="X926" s="55">
        <f t="shared" si="725"/>
        <v>9.3699999999999992</v>
      </c>
      <c r="Y926" s="55">
        <f t="shared" si="725"/>
        <v>9.3699999999999992</v>
      </c>
      <c r="Z926" s="147">
        <v>0.71</v>
      </c>
      <c r="AA926" s="147">
        <f t="shared" si="723"/>
        <v>0.71</v>
      </c>
      <c r="AB926" s="147">
        <f t="shared" si="723"/>
        <v>0.71</v>
      </c>
      <c r="AC926" s="147">
        <f t="shared" si="723"/>
        <v>0.71</v>
      </c>
      <c r="AD926" s="147">
        <f t="shared" si="709"/>
        <v>0.71</v>
      </c>
      <c r="AE926" s="147">
        <f t="shared" si="709"/>
        <v>0.71</v>
      </c>
      <c r="AF926" s="147">
        <f t="shared" si="709"/>
        <v>0.71</v>
      </c>
      <c r="AG926" s="147">
        <f t="shared" si="709"/>
        <v>0.71</v>
      </c>
      <c r="AH926" s="147">
        <f t="shared" si="710"/>
        <v>0.71</v>
      </c>
      <c r="AI926" s="147">
        <f t="shared" si="710"/>
        <v>0.71</v>
      </c>
      <c r="AJ926" s="147">
        <f t="shared" si="710"/>
        <v>0.71</v>
      </c>
      <c r="AK926" s="147">
        <f t="shared" si="726"/>
        <v>0.71</v>
      </c>
      <c r="AL926" s="420">
        <v>0</v>
      </c>
      <c r="AM926" s="431">
        <f t="shared" si="708"/>
        <v>0</v>
      </c>
      <c r="AN926" s="385">
        <v>0</v>
      </c>
      <c r="AO926" s="237">
        <f t="shared" si="728"/>
        <v>0</v>
      </c>
      <c r="AP926" s="96">
        <v>0</v>
      </c>
      <c r="AQ926" s="431">
        <f t="shared" si="711"/>
        <v>0</v>
      </c>
      <c r="AR926" s="420">
        <v>0</v>
      </c>
      <c r="AS926" s="431">
        <f t="shared" si="712"/>
        <v>0</v>
      </c>
      <c r="AT926" s="385">
        <v>0</v>
      </c>
      <c r="AU926" s="431">
        <f t="shared" si="713"/>
        <v>0</v>
      </c>
      <c r="AV926" s="386">
        <v>0</v>
      </c>
      <c r="AW926" s="431">
        <f t="shared" si="714"/>
        <v>0</v>
      </c>
      <c r="AX926" s="386">
        <v>0</v>
      </c>
      <c r="AY926" s="431">
        <f t="shared" si="715"/>
        <v>0</v>
      </c>
      <c r="AZ926" s="386">
        <v>0</v>
      </c>
      <c r="BA926" s="431">
        <f t="shared" si="716"/>
        <v>0</v>
      </c>
      <c r="BB926" s="385">
        <v>0</v>
      </c>
      <c r="BC926" s="431">
        <f t="shared" si="717"/>
        <v>0</v>
      </c>
      <c r="BD926" s="386">
        <v>0</v>
      </c>
      <c r="BE926" s="431">
        <f t="shared" si="718"/>
        <v>0</v>
      </c>
      <c r="BF926" s="386">
        <v>0</v>
      </c>
      <c r="BG926" s="431">
        <f t="shared" si="719"/>
        <v>0</v>
      </c>
      <c r="BH926" s="385">
        <v>0</v>
      </c>
      <c r="BI926" s="445">
        <f t="shared" si="720"/>
        <v>0</v>
      </c>
      <c r="BJ926" s="77" t="s">
        <v>727</v>
      </c>
      <c r="BK926" s="306"/>
      <c r="BL926" s="599"/>
      <c r="BM926" s="306" t="str">
        <f t="shared" si="724"/>
        <v>N51140-xx1</v>
      </c>
    </row>
    <row r="927" spans="1:65" ht="14.25" customHeight="1">
      <c r="A927" s="498" t="s">
        <v>1623</v>
      </c>
      <c r="B927" s="130" t="s">
        <v>1422</v>
      </c>
      <c r="C927" s="544" t="s">
        <v>87</v>
      </c>
      <c r="D927" s="549" t="s">
        <v>225</v>
      </c>
      <c r="E927" s="550" t="s">
        <v>194</v>
      </c>
      <c r="F927" s="970"/>
      <c r="G927" s="214">
        <v>2021</v>
      </c>
      <c r="H927" s="176" t="s">
        <v>1985</v>
      </c>
      <c r="I927" s="176" t="s">
        <v>217</v>
      </c>
      <c r="J927" s="330" t="s">
        <v>196</v>
      </c>
      <c r="K927" s="176" t="s">
        <v>1987</v>
      </c>
      <c r="L927" s="176" t="s">
        <v>167</v>
      </c>
      <c r="M927" s="327" t="s">
        <v>1474</v>
      </c>
      <c r="N927" s="55">
        <v>10.42</v>
      </c>
      <c r="O927" s="55">
        <f t="shared" si="721"/>
        <v>10.42</v>
      </c>
      <c r="P927" s="55">
        <f t="shared" si="721"/>
        <v>10.42</v>
      </c>
      <c r="Q927" s="55">
        <f t="shared" si="721"/>
        <v>10.42</v>
      </c>
      <c r="R927" s="55">
        <v>10.42</v>
      </c>
      <c r="S927" s="55">
        <f t="shared" si="722"/>
        <v>10.42</v>
      </c>
      <c r="T927" s="55">
        <f t="shared" si="722"/>
        <v>10.42</v>
      </c>
      <c r="U927" s="55">
        <f t="shared" si="722"/>
        <v>10.42</v>
      </c>
      <c r="V927" s="55">
        <f t="shared" si="722"/>
        <v>10.42</v>
      </c>
      <c r="W927" s="55">
        <f t="shared" si="727"/>
        <v>10.42</v>
      </c>
      <c r="X927" s="55">
        <f t="shared" si="725"/>
        <v>10.42</v>
      </c>
      <c r="Y927" s="55">
        <f t="shared" si="725"/>
        <v>10.42</v>
      </c>
      <c r="Z927" s="147">
        <v>0.76</v>
      </c>
      <c r="AA927" s="147">
        <f t="shared" si="723"/>
        <v>0.76</v>
      </c>
      <c r="AB927" s="147">
        <f t="shared" si="723"/>
        <v>0.76</v>
      </c>
      <c r="AC927" s="147">
        <f t="shared" si="723"/>
        <v>0.76</v>
      </c>
      <c r="AD927" s="147">
        <f t="shared" si="709"/>
        <v>0.76</v>
      </c>
      <c r="AE927" s="147">
        <f t="shared" si="709"/>
        <v>0.76</v>
      </c>
      <c r="AF927" s="147">
        <f t="shared" si="709"/>
        <v>0.76</v>
      </c>
      <c r="AG927" s="147">
        <f t="shared" si="709"/>
        <v>0.76</v>
      </c>
      <c r="AH927" s="147">
        <f t="shared" si="710"/>
        <v>0.76</v>
      </c>
      <c r="AI927" s="147">
        <f t="shared" si="710"/>
        <v>0.76</v>
      </c>
      <c r="AJ927" s="147">
        <f t="shared" si="710"/>
        <v>0.76</v>
      </c>
      <c r="AK927" s="147">
        <f t="shared" si="726"/>
        <v>0.76</v>
      </c>
      <c r="AL927" s="420">
        <v>0</v>
      </c>
      <c r="AM927" s="431">
        <f t="shared" si="708"/>
        <v>0</v>
      </c>
      <c r="AN927" s="385">
        <v>0</v>
      </c>
      <c r="AO927" s="237">
        <f t="shared" si="728"/>
        <v>0</v>
      </c>
      <c r="AP927" s="96">
        <v>0</v>
      </c>
      <c r="AQ927" s="431">
        <f t="shared" si="711"/>
        <v>0</v>
      </c>
      <c r="AR927" s="420">
        <v>0</v>
      </c>
      <c r="AS927" s="431">
        <f t="shared" si="712"/>
        <v>0</v>
      </c>
      <c r="AT927" s="385">
        <v>0</v>
      </c>
      <c r="AU927" s="431">
        <f t="shared" si="713"/>
        <v>0</v>
      </c>
      <c r="AV927" s="386">
        <v>0</v>
      </c>
      <c r="AW927" s="431">
        <f t="shared" si="714"/>
        <v>0</v>
      </c>
      <c r="AX927" s="386">
        <v>0</v>
      </c>
      <c r="AY927" s="431">
        <f t="shared" si="715"/>
        <v>0</v>
      </c>
      <c r="AZ927" s="386">
        <v>0</v>
      </c>
      <c r="BA927" s="431">
        <f t="shared" si="716"/>
        <v>0</v>
      </c>
      <c r="BB927" s="385">
        <v>0</v>
      </c>
      <c r="BC927" s="431">
        <f t="shared" si="717"/>
        <v>0</v>
      </c>
      <c r="BD927" s="386">
        <v>0</v>
      </c>
      <c r="BE927" s="431">
        <f t="shared" si="718"/>
        <v>0</v>
      </c>
      <c r="BF927" s="386">
        <v>0</v>
      </c>
      <c r="BG927" s="431">
        <f t="shared" si="719"/>
        <v>0</v>
      </c>
      <c r="BH927" s="385">
        <v>0</v>
      </c>
      <c r="BI927" s="445">
        <f t="shared" si="720"/>
        <v>0</v>
      </c>
      <c r="BJ927" s="77" t="s">
        <v>1992</v>
      </c>
      <c r="BK927" s="306"/>
      <c r="BL927" s="599"/>
      <c r="BM927" s="306" t="str">
        <f t="shared" si="724"/>
        <v>N51140-KD1</v>
      </c>
    </row>
    <row r="928" spans="1:65" ht="14.25" customHeight="1">
      <c r="A928" s="493" t="s">
        <v>1623</v>
      </c>
      <c r="B928" s="130" t="s">
        <v>1422</v>
      </c>
      <c r="C928" s="544" t="s">
        <v>87</v>
      </c>
      <c r="D928" s="549" t="s">
        <v>225</v>
      </c>
      <c r="E928" s="550" t="s">
        <v>194</v>
      </c>
      <c r="F928" s="970"/>
      <c r="G928" s="214">
        <v>2021</v>
      </c>
      <c r="H928" s="176" t="s">
        <v>1985</v>
      </c>
      <c r="I928" s="176" t="s">
        <v>217</v>
      </c>
      <c r="J928" s="330" t="s">
        <v>196</v>
      </c>
      <c r="K928" s="176" t="s">
        <v>1987</v>
      </c>
      <c r="L928" s="176" t="s">
        <v>167</v>
      </c>
      <c r="M928" s="327" t="s">
        <v>1474</v>
      </c>
      <c r="N928" s="55">
        <v>9.41</v>
      </c>
      <c r="O928" s="55">
        <f t="shared" si="721"/>
        <v>9.41</v>
      </c>
      <c r="P928" s="55">
        <f t="shared" si="721"/>
        <v>9.41</v>
      </c>
      <c r="Q928" s="55">
        <f t="shared" si="721"/>
        <v>9.41</v>
      </c>
      <c r="R928" s="55">
        <v>9.41</v>
      </c>
      <c r="S928" s="55">
        <f t="shared" si="722"/>
        <v>9.41</v>
      </c>
      <c r="T928" s="55">
        <f t="shared" si="722"/>
        <v>9.41</v>
      </c>
      <c r="U928" s="55">
        <f t="shared" si="722"/>
        <v>9.41</v>
      </c>
      <c r="V928" s="55">
        <f t="shared" si="722"/>
        <v>9.41</v>
      </c>
      <c r="W928" s="55">
        <f t="shared" si="727"/>
        <v>9.41</v>
      </c>
      <c r="X928" s="55">
        <f t="shared" si="725"/>
        <v>9.41</v>
      </c>
      <c r="Y928" s="55">
        <f t="shared" si="725"/>
        <v>9.41</v>
      </c>
      <c r="Z928" s="147">
        <v>0.71</v>
      </c>
      <c r="AA928" s="147">
        <f t="shared" si="723"/>
        <v>0.71</v>
      </c>
      <c r="AB928" s="147">
        <f t="shared" si="723"/>
        <v>0.71</v>
      </c>
      <c r="AC928" s="147">
        <f t="shared" si="723"/>
        <v>0.71</v>
      </c>
      <c r="AD928" s="147">
        <f t="shared" si="709"/>
        <v>0.71</v>
      </c>
      <c r="AE928" s="147">
        <f t="shared" si="709"/>
        <v>0.71</v>
      </c>
      <c r="AF928" s="147">
        <f t="shared" si="709"/>
        <v>0.71</v>
      </c>
      <c r="AG928" s="147">
        <f t="shared" si="709"/>
        <v>0.71</v>
      </c>
      <c r="AH928" s="147">
        <f t="shared" si="710"/>
        <v>0.71</v>
      </c>
      <c r="AI928" s="147">
        <f t="shared" si="710"/>
        <v>0.71</v>
      </c>
      <c r="AJ928" s="147">
        <f t="shared" si="710"/>
        <v>0.71</v>
      </c>
      <c r="AK928" s="147">
        <f t="shared" si="726"/>
        <v>0.71</v>
      </c>
      <c r="AL928" s="420">
        <v>0</v>
      </c>
      <c r="AM928" s="431">
        <f t="shared" si="708"/>
        <v>0</v>
      </c>
      <c r="AN928" s="385">
        <v>0</v>
      </c>
      <c r="AO928" s="237">
        <f t="shared" si="728"/>
        <v>0</v>
      </c>
      <c r="AP928" s="96">
        <v>0</v>
      </c>
      <c r="AQ928" s="431">
        <f t="shared" si="711"/>
        <v>0</v>
      </c>
      <c r="AR928" s="420">
        <v>0</v>
      </c>
      <c r="AS928" s="431">
        <f t="shared" si="712"/>
        <v>0</v>
      </c>
      <c r="AT928" s="385">
        <v>0</v>
      </c>
      <c r="AU928" s="431">
        <f t="shared" si="713"/>
        <v>0</v>
      </c>
      <c r="AV928" s="386">
        <v>0</v>
      </c>
      <c r="AW928" s="431">
        <f t="shared" si="714"/>
        <v>0</v>
      </c>
      <c r="AX928" s="386">
        <v>0</v>
      </c>
      <c r="AY928" s="431">
        <f t="shared" si="715"/>
        <v>0</v>
      </c>
      <c r="AZ928" s="386">
        <v>0</v>
      </c>
      <c r="BA928" s="431">
        <f t="shared" si="716"/>
        <v>0</v>
      </c>
      <c r="BB928" s="385">
        <v>0</v>
      </c>
      <c r="BC928" s="431">
        <f t="shared" si="717"/>
        <v>0</v>
      </c>
      <c r="BD928" s="386">
        <v>0</v>
      </c>
      <c r="BE928" s="431">
        <f t="shared" si="718"/>
        <v>0</v>
      </c>
      <c r="BF928" s="386">
        <v>0</v>
      </c>
      <c r="BG928" s="431">
        <f t="shared" si="719"/>
        <v>0</v>
      </c>
      <c r="BH928" s="385">
        <v>0</v>
      </c>
      <c r="BI928" s="445">
        <f t="shared" si="720"/>
        <v>0</v>
      </c>
      <c r="BJ928" s="77" t="s">
        <v>1993</v>
      </c>
      <c r="BK928" s="306"/>
      <c r="BL928" s="599"/>
      <c r="BM928" s="306" t="str">
        <f t="shared" si="724"/>
        <v>N51140-291</v>
      </c>
    </row>
    <row r="929" spans="1:65" ht="14.25" customHeight="1">
      <c r="A929" s="498" t="s">
        <v>1623</v>
      </c>
      <c r="B929" s="130" t="s">
        <v>1422</v>
      </c>
      <c r="C929" s="544" t="s">
        <v>87</v>
      </c>
      <c r="D929" s="549" t="s">
        <v>225</v>
      </c>
      <c r="E929" s="550" t="s">
        <v>194</v>
      </c>
      <c r="F929" s="970"/>
      <c r="G929" s="214">
        <v>2021</v>
      </c>
      <c r="H929" s="176" t="s">
        <v>1985</v>
      </c>
      <c r="I929" s="176" t="s">
        <v>217</v>
      </c>
      <c r="J929" s="330" t="s">
        <v>196</v>
      </c>
      <c r="K929" s="176" t="s">
        <v>1987</v>
      </c>
      <c r="L929" s="176" t="s">
        <v>167</v>
      </c>
      <c r="M929" s="327" t="s">
        <v>1474</v>
      </c>
      <c r="N929" s="55">
        <v>9.49</v>
      </c>
      <c r="O929" s="55">
        <f t="shared" si="721"/>
        <v>9.49</v>
      </c>
      <c r="P929" s="55">
        <f t="shared" si="721"/>
        <v>9.49</v>
      </c>
      <c r="Q929" s="55">
        <f t="shared" si="721"/>
        <v>9.49</v>
      </c>
      <c r="R929" s="55">
        <v>9.49</v>
      </c>
      <c r="S929" s="55">
        <f t="shared" si="722"/>
        <v>9.49</v>
      </c>
      <c r="T929" s="55">
        <f t="shared" si="722"/>
        <v>9.49</v>
      </c>
      <c r="U929" s="55">
        <f t="shared" si="722"/>
        <v>9.49</v>
      </c>
      <c r="V929" s="55">
        <f t="shared" si="722"/>
        <v>9.49</v>
      </c>
      <c r="W929" s="55">
        <f t="shared" si="727"/>
        <v>9.49</v>
      </c>
      <c r="X929" s="55">
        <f t="shared" si="725"/>
        <v>9.49</v>
      </c>
      <c r="Y929" s="55">
        <f t="shared" si="725"/>
        <v>9.49</v>
      </c>
      <c r="Z929" s="147">
        <v>1.24</v>
      </c>
      <c r="AA929" s="147">
        <f t="shared" si="723"/>
        <v>1.24</v>
      </c>
      <c r="AB929" s="147">
        <f t="shared" si="723"/>
        <v>1.24</v>
      </c>
      <c r="AC929" s="147">
        <f t="shared" si="723"/>
        <v>1.24</v>
      </c>
      <c r="AD929" s="147">
        <f t="shared" si="709"/>
        <v>1.24</v>
      </c>
      <c r="AE929" s="147">
        <f t="shared" si="709"/>
        <v>1.24</v>
      </c>
      <c r="AF929" s="147">
        <f t="shared" si="709"/>
        <v>1.24</v>
      </c>
      <c r="AG929" s="147">
        <f t="shared" si="709"/>
        <v>1.24</v>
      </c>
      <c r="AH929" s="147">
        <f t="shared" si="710"/>
        <v>1.24</v>
      </c>
      <c r="AI929" s="147">
        <f t="shared" si="710"/>
        <v>1.24</v>
      </c>
      <c r="AJ929" s="147">
        <f t="shared" si="710"/>
        <v>1.24</v>
      </c>
      <c r="AK929" s="147">
        <f t="shared" si="726"/>
        <v>1.24</v>
      </c>
      <c r="AL929" s="420">
        <v>0</v>
      </c>
      <c r="AM929" s="431">
        <f t="shared" si="708"/>
        <v>0</v>
      </c>
      <c r="AN929" s="385">
        <v>0</v>
      </c>
      <c r="AO929" s="237">
        <f t="shared" si="728"/>
        <v>0</v>
      </c>
      <c r="AP929" s="96">
        <v>0</v>
      </c>
      <c r="AQ929" s="431">
        <f t="shared" si="711"/>
        <v>0</v>
      </c>
      <c r="AR929" s="420">
        <v>0</v>
      </c>
      <c r="AS929" s="431">
        <f t="shared" si="712"/>
        <v>0</v>
      </c>
      <c r="AT929" s="385">
        <v>0</v>
      </c>
      <c r="AU929" s="431">
        <f t="shared" si="713"/>
        <v>0</v>
      </c>
      <c r="AV929" s="386">
        <v>0</v>
      </c>
      <c r="AW929" s="431">
        <f t="shared" si="714"/>
        <v>0</v>
      </c>
      <c r="AX929" s="386">
        <v>0</v>
      </c>
      <c r="AY929" s="431">
        <f t="shared" si="715"/>
        <v>0</v>
      </c>
      <c r="AZ929" s="386">
        <v>0</v>
      </c>
      <c r="BA929" s="431">
        <f t="shared" si="716"/>
        <v>0</v>
      </c>
      <c r="BB929" s="385">
        <v>0</v>
      </c>
      <c r="BC929" s="431">
        <f t="shared" si="717"/>
        <v>0</v>
      </c>
      <c r="BD929" s="386">
        <v>0</v>
      </c>
      <c r="BE929" s="431">
        <f t="shared" si="718"/>
        <v>0</v>
      </c>
      <c r="BF929" s="386">
        <v>0</v>
      </c>
      <c r="BG929" s="431">
        <f t="shared" si="719"/>
        <v>0</v>
      </c>
      <c r="BH929" s="385">
        <v>0</v>
      </c>
      <c r="BI929" s="445">
        <f t="shared" si="720"/>
        <v>0</v>
      </c>
      <c r="BJ929" s="77" t="s">
        <v>344</v>
      </c>
      <c r="BK929" s="306"/>
      <c r="BL929" s="599"/>
      <c r="BM929" s="306" t="str">
        <f t="shared" si="724"/>
        <v>M55010-xx1</v>
      </c>
    </row>
    <row r="930" spans="1:65" ht="14.25" customHeight="1">
      <c r="A930" s="493" t="s">
        <v>1623</v>
      </c>
      <c r="B930" s="130" t="s">
        <v>1422</v>
      </c>
      <c r="C930" s="544" t="s">
        <v>87</v>
      </c>
      <c r="D930" s="549" t="s">
        <v>225</v>
      </c>
      <c r="E930" s="550" t="s">
        <v>194</v>
      </c>
      <c r="F930" s="970"/>
      <c r="G930" s="214">
        <v>2021</v>
      </c>
      <c r="H930" s="176" t="s">
        <v>1985</v>
      </c>
      <c r="I930" s="176" t="s">
        <v>217</v>
      </c>
      <c r="J930" s="330" t="s">
        <v>196</v>
      </c>
      <c r="K930" s="176" t="s">
        <v>1987</v>
      </c>
      <c r="L930" s="176" t="s">
        <v>167</v>
      </c>
      <c r="M930" s="327" t="s">
        <v>1474</v>
      </c>
      <c r="N930" s="55">
        <v>10.54</v>
      </c>
      <c r="O930" s="55">
        <f t="shared" si="721"/>
        <v>10.54</v>
      </c>
      <c r="P930" s="55">
        <f t="shared" si="721"/>
        <v>10.54</v>
      </c>
      <c r="Q930" s="55">
        <f t="shared" si="721"/>
        <v>10.54</v>
      </c>
      <c r="R930" s="55">
        <v>10.54</v>
      </c>
      <c r="S930" s="55">
        <f t="shared" si="722"/>
        <v>10.54</v>
      </c>
      <c r="T930" s="55">
        <f t="shared" si="722"/>
        <v>10.54</v>
      </c>
      <c r="U930" s="55">
        <f t="shared" si="722"/>
        <v>10.54</v>
      </c>
      <c r="V930" s="55">
        <f t="shared" si="722"/>
        <v>10.54</v>
      </c>
      <c r="W930" s="55">
        <f t="shared" si="727"/>
        <v>10.54</v>
      </c>
      <c r="X930" s="55">
        <f t="shared" si="725"/>
        <v>10.54</v>
      </c>
      <c r="Y930" s="55">
        <f t="shared" si="725"/>
        <v>10.54</v>
      </c>
      <c r="Z930" s="147">
        <v>1.89</v>
      </c>
      <c r="AA930" s="147">
        <f t="shared" si="723"/>
        <v>1.89</v>
      </c>
      <c r="AB930" s="147">
        <f t="shared" si="723"/>
        <v>1.89</v>
      </c>
      <c r="AC930" s="147">
        <f t="shared" si="723"/>
        <v>1.89</v>
      </c>
      <c r="AD930" s="147">
        <f t="shared" si="709"/>
        <v>1.89</v>
      </c>
      <c r="AE930" s="147">
        <f t="shared" si="709"/>
        <v>1.89</v>
      </c>
      <c r="AF930" s="147">
        <f t="shared" si="709"/>
        <v>1.89</v>
      </c>
      <c r="AG930" s="147">
        <f t="shared" si="709"/>
        <v>1.89</v>
      </c>
      <c r="AH930" s="147">
        <f t="shared" si="710"/>
        <v>1.89</v>
      </c>
      <c r="AI930" s="147">
        <f t="shared" si="710"/>
        <v>1.89</v>
      </c>
      <c r="AJ930" s="147">
        <f t="shared" si="710"/>
        <v>1.89</v>
      </c>
      <c r="AK930" s="147">
        <f t="shared" si="726"/>
        <v>1.89</v>
      </c>
      <c r="AL930" s="420">
        <v>0</v>
      </c>
      <c r="AM930" s="431">
        <f t="shared" si="708"/>
        <v>0</v>
      </c>
      <c r="AN930" s="385">
        <v>0</v>
      </c>
      <c r="AO930" s="237">
        <f t="shared" si="728"/>
        <v>0</v>
      </c>
      <c r="AP930" s="96">
        <v>0</v>
      </c>
      <c r="AQ930" s="431">
        <f t="shared" si="711"/>
        <v>0</v>
      </c>
      <c r="AR930" s="420">
        <v>0</v>
      </c>
      <c r="AS930" s="431">
        <f t="shared" si="712"/>
        <v>0</v>
      </c>
      <c r="AT930" s="385">
        <v>0</v>
      </c>
      <c r="AU930" s="431">
        <f t="shared" si="713"/>
        <v>0</v>
      </c>
      <c r="AV930" s="386">
        <v>0</v>
      </c>
      <c r="AW930" s="431">
        <f t="shared" si="714"/>
        <v>0</v>
      </c>
      <c r="AX930" s="386">
        <v>0</v>
      </c>
      <c r="AY930" s="431">
        <f t="shared" si="715"/>
        <v>0</v>
      </c>
      <c r="AZ930" s="386">
        <v>0</v>
      </c>
      <c r="BA930" s="431">
        <f t="shared" si="716"/>
        <v>0</v>
      </c>
      <c r="BB930" s="385">
        <v>0</v>
      </c>
      <c r="BC930" s="431">
        <f t="shared" si="717"/>
        <v>0</v>
      </c>
      <c r="BD930" s="386">
        <v>0</v>
      </c>
      <c r="BE930" s="431">
        <f t="shared" si="718"/>
        <v>0</v>
      </c>
      <c r="BF930" s="386">
        <v>0</v>
      </c>
      <c r="BG930" s="431">
        <f t="shared" si="719"/>
        <v>0</v>
      </c>
      <c r="BH930" s="385">
        <v>0</v>
      </c>
      <c r="BI930" s="445">
        <f t="shared" si="720"/>
        <v>0</v>
      </c>
      <c r="BJ930" s="77" t="s">
        <v>1989</v>
      </c>
      <c r="BK930" s="306"/>
      <c r="BL930" s="599"/>
      <c r="BM930" s="306" t="str">
        <f t="shared" si="724"/>
        <v>M55010-KD1</v>
      </c>
    </row>
    <row r="931" spans="1:65" ht="14.25" customHeight="1">
      <c r="A931" s="498" t="s">
        <v>1623</v>
      </c>
      <c r="B931" s="130" t="s">
        <v>1422</v>
      </c>
      <c r="C931" s="544" t="s">
        <v>87</v>
      </c>
      <c r="D931" s="549" t="s">
        <v>225</v>
      </c>
      <c r="E931" s="550" t="s">
        <v>194</v>
      </c>
      <c r="F931" s="970"/>
      <c r="G931" s="214">
        <v>2021</v>
      </c>
      <c r="H931" s="176" t="s">
        <v>1985</v>
      </c>
      <c r="I931" s="176" t="s">
        <v>217</v>
      </c>
      <c r="J931" s="330" t="s">
        <v>196</v>
      </c>
      <c r="K931" s="176" t="s">
        <v>1987</v>
      </c>
      <c r="L931" s="176" t="s">
        <v>167</v>
      </c>
      <c r="M931" s="327" t="s">
        <v>1478</v>
      </c>
      <c r="N931" s="55">
        <v>9.3699999999999992</v>
      </c>
      <c r="O931" s="55">
        <f t="shared" si="721"/>
        <v>9.3699999999999992</v>
      </c>
      <c r="P931" s="55">
        <f t="shared" si="721"/>
        <v>9.3699999999999992</v>
      </c>
      <c r="Q931" s="55">
        <f t="shared" si="721"/>
        <v>9.3699999999999992</v>
      </c>
      <c r="R931" s="55">
        <v>9.3699999999999992</v>
      </c>
      <c r="S931" s="55">
        <f t="shared" si="722"/>
        <v>9.3699999999999992</v>
      </c>
      <c r="T931" s="55">
        <f t="shared" si="722"/>
        <v>9.3699999999999992</v>
      </c>
      <c r="U931" s="55">
        <f t="shared" si="722"/>
        <v>9.3699999999999992</v>
      </c>
      <c r="V931" s="55">
        <f t="shared" si="722"/>
        <v>9.3699999999999992</v>
      </c>
      <c r="W931" s="55">
        <f t="shared" si="727"/>
        <v>9.3699999999999992</v>
      </c>
      <c r="X931" s="55">
        <f t="shared" si="725"/>
        <v>9.3699999999999992</v>
      </c>
      <c r="Y931" s="55">
        <f t="shared" si="725"/>
        <v>9.3699999999999992</v>
      </c>
      <c r="Z931" s="147">
        <v>0.71</v>
      </c>
      <c r="AA931" s="147">
        <f t="shared" si="723"/>
        <v>0.71</v>
      </c>
      <c r="AB931" s="147">
        <f t="shared" si="723"/>
        <v>0.71</v>
      </c>
      <c r="AC931" s="147">
        <f t="shared" si="723"/>
        <v>0.71</v>
      </c>
      <c r="AD931" s="147">
        <f t="shared" si="709"/>
        <v>0.71</v>
      </c>
      <c r="AE931" s="147">
        <f t="shared" si="709"/>
        <v>0.71</v>
      </c>
      <c r="AF931" s="147">
        <f t="shared" si="709"/>
        <v>0.71</v>
      </c>
      <c r="AG931" s="147">
        <f t="shared" si="709"/>
        <v>0.71</v>
      </c>
      <c r="AH931" s="147">
        <f t="shared" si="710"/>
        <v>0.71</v>
      </c>
      <c r="AI931" s="147">
        <f t="shared" si="710"/>
        <v>0.71</v>
      </c>
      <c r="AJ931" s="147">
        <f t="shared" si="710"/>
        <v>0.71</v>
      </c>
      <c r="AK931" s="147">
        <f t="shared" si="726"/>
        <v>0.71</v>
      </c>
      <c r="AL931" s="420">
        <v>0</v>
      </c>
      <c r="AM931" s="431">
        <f t="shared" si="708"/>
        <v>0</v>
      </c>
      <c r="AN931" s="385">
        <v>0</v>
      </c>
      <c r="AO931" s="237">
        <f t="shared" si="728"/>
        <v>0</v>
      </c>
      <c r="AP931" s="96">
        <v>0</v>
      </c>
      <c r="AQ931" s="431">
        <f t="shared" si="711"/>
        <v>0</v>
      </c>
      <c r="AR931" s="420">
        <v>0</v>
      </c>
      <c r="AS931" s="431">
        <f t="shared" si="712"/>
        <v>0</v>
      </c>
      <c r="AT931" s="385">
        <v>0</v>
      </c>
      <c r="AU931" s="431">
        <f t="shared" si="713"/>
        <v>0</v>
      </c>
      <c r="AV931" s="386">
        <v>0</v>
      </c>
      <c r="AW931" s="431">
        <f t="shared" si="714"/>
        <v>0</v>
      </c>
      <c r="AX931" s="386">
        <v>0</v>
      </c>
      <c r="AY931" s="431">
        <f t="shared" si="715"/>
        <v>0</v>
      </c>
      <c r="AZ931" s="386">
        <v>0</v>
      </c>
      <c r="BA931" s="431">
        <f t="shared" si="716"/>
        <v>0</v>
      </c>
      <c r="BB931" s="385">
        <v>0</v>
      </c>
      <c r="BC931" s="431">
        <f t="shared" si="717"/>
        <v>0</v>
      </c>
      <c r="BD931" s="386">
        <v>0</v>
      </c>
      <c r="BE931" s="431">
        <f t="shared" si="718"/>
        <v>0</v>
      </c>
      <c r="BF931" s="386">
        <v>0</v>
      </c>
      <c r="BG931" s="431">
        <f t="shared" si="719"/>
        <v>0</v>
      </c>
      <c r="BH931" s="385">
        <v>0</v>
      </c>
      <c r="BI931" s="445">
        <f t="shared" si="720"/>
        <v>0</v>
      </c>
      <c r="BJ931" s="77" t="s">
        <v>727</v>
      </c>
      <c r="BK931" s="306"/>
      <c r="BL931" s="599"/>
      <c r="BM931" s="306" t="str">
        <f t="shared" si="724"/>
        <v>N51140-xx1</v>
      </c>
    </row>
    <row r="932" spans="1:65" ht="14.25" customHeight="1">
      <c r="A932" s="493" t="s">
        <v>1623</v>
      </c>
      <c r="B932" s="130" t="s">
        <v>1422</v>
      </c>
      <c r="C932" s="544" t="s">
        <v>87</v>
      </c>
      <c r="D932" s="549" t="s">
        <v>225</v>
      </c>
      <c r="E932" s="550" t="s">
        <v>194</v>
      </c>
      <c r="F932" s="970"/>
      <c r="G932" s="214">
        <v>2021</v>
      </c>
      <c r="H932" s="176" t="s">
        <v>1985</v>
      </c>
      <c r="I932" s="176" t="s">
        <v>217</v>
      </c>
      <c r="J932" s="330" t="s">
        <v>196</v>
      </c>
      <c r="K932" s="176" t="s">
        <v>1987</v>
      </c>
      <c r="L932" s="176" t="s">
        <v>167</v>
      </c>
      <c r="M932" s="327" t="s">
        <v>1474</v>
      </c>
      <c r="N932" s="55">
        <v>10.42</v>
      </c>
      <c r="O932" s="55">
        <f t="shared" si="721"/>
        <v>10.42</v>
      </c>
      <c r="P932" s="55">
        <f t="shared" si="721"/>
        <v>10.42</v>
      </c>
      <c r="Q932" s="55">
        <f t="shared" si="721"/>
        <v>10.42</v>
      </c>
      <c r="R932" s="55">
        <v>10.42</v>
      </c>
      <c r="S932" s="55">
        <f t="shared" si="722"/>
        <v>10.42</v>
      </c>
      <c r="T932" s="55">
        <f t="shared" si="722"/>
        <v>10.42</v>
      </c>
      <c r="U932" s="55">
        <f t="shared" si="722"/>
        <v>10.42</v>
      </c>
      <c r="V932" s="55">
        <f t="shared" si="722"/>
        <v>10.42</v>
      </c>
      <c r="W932" s="55">
        <f t="shared" si="727"/>
        <v>10.42</v>
      </c>
      <c r="X932" s="55">
        <f t="shared" si="725"/>
        <v>10.42</v>
      </c>
      <c r="Y932" s="55">
        <f t="shared" si="725"/>
        <v>10.42</v>
      </c>
      <c r="Z932" s="147">
        <v>0.76</v>
      </c>
      <c r="AA932" s="147">
        <f t="shared" si="723"/>
        <v>0.76</v>
      </c>
      <c r="AB932" s="147">
        <f t="shared" si="723"/>
        <v>0.76</v>
      </c>
      <c r="AC932" s="147">
        <f t="shared" si="723"/>
        <v>0.76</v>
      </c>
      <c r="AD932" s="147">
        <f t="shared" si="709"/>
        <v>0.76</v>
      </c>
      <c r="AE932" s="147">
        <f t="shared" si="709"/>
        <v>0.76</v>
      </c>
      <c r="AF932" s="147">
        <f t="shared" si="709"/>
        <v>0.76</v>
      </c>
      <c r="AG932" s="147">
        <f t="shared" si="709"/>
        <v>0.76</v>
      </c>
      <c r="AH932" s="147">
        <f t="shared" si="710"/>
        <v>0.76</v>
      </c>
      <c r="AI932" s="147">
        <f t="shared" si="710"/>
        <v>0.76</v>
      </c>
      <c r="AJ932" s="147">
        <f t="shared" si="710"/>
        <v>0.76</v>
      </c>
      <c r="AK932" s="147">
        <f t="shared" si="726"/>
        <v>0.76</v>
      </c>
      <c r="AL932" s="420">
        <v>0</v>
      </c>
      <c r="AM932" s="431">
        <f t="shared" si="708"/>
        <v>0</v>
      </c>
      <c r="AN932" s="385">
        <v>0</v>
      </c>
      <c r="AO932" s="237">
        <f t="shared" si="728"/>
        <v>0</v>
      </c>
      <c r="AP932" s="96">
        <v>0</v>
      </c>
      <c r="AQ932" s="431">
        <f t="shared" si="711"/>
        <v>0</v>
      </c>
      <c r="AR932" s="420">
        <v>0</v>
      </c>
      <c r="AS932" s="431">
        <f t="shared" si="712"/>
        <v>0</v>
      </c>
      <c r="AT932" s="385">
        <v>0</v>
      </c>
      <c r="AU932" s="431">
        <f t="shared" si="713"/>
        <v>0</v>
      </c>
      <c r="AV932" s="386">
        <v>0</v>
      </c>
      <c r="AW932" s="431">
        <f t="shared" si="714"/>
        <v>0</v>
      </c>
      <c r="AX932" s="386">
        <v>0</v>
      </c>
      <c r="AY932" s="431">
        <f t="shared" si="715"/>
        <v>0</v>
      </c>
      <c r="AZ932" s="386">
        <v>0</v>
      </c>
      <c r="BA932" s="431">
        <f t="shared" si="716"/>
        <v>0</v>
      </c>
      <c r="BB932" s="385">
        <v>0</v>
      </c>
      <c r="BC932" s="431">
        <f t="shared" si="717"/>
        <v>0</v>
      </c>
      <c r="BD932" s="386">
        <v>0</v>
      </c>
      <c r="BE932" s="431">
        <f t="shared" si="718"/>
        <v>0</v>
      </c>
      <c r="BF932" s="386">
        <v>0</v>
      </c>
      <c r="BG932" s="431">
        <f t="shared" si="719"/>
        <v>0</v>
      </c>
      <c r="BH932" s="385">
        <v>0</v>
      </c>
      <c r="BI932" s="445">
        <f t="shared" si="720"/>
        <v>0</v>
      </c>
      <c r="BJ932" s="77" t="s">
        <v>1992</v>
      </c>
      <c r="BK932" s="306"/>
      <c r="BL932" s="599"/>
      <c r="BM932" s="306" t="str">
        <f t="shared" si="724"/>
        <v>N51140-KD1</v>
      </c>
    </row>
    <row r="933" spans="1:65" ht="14.25" customHeight="1">
      <c r="A933" s="498" t="s">
        <v>1623</v>
      </c>
      <c r="B933" s="130" t="s">
        <v>1422</v>
      </c>
      <c r="C933" s="544" t="s">
        <v>87</v>
      </c>
      <c r="D933" s="549" t="s">
        <v>225</v>
      </c>
      <c r="E933" s="550" t="s">
        <v>194</v>
      </c>
      <c r="F933" s="970"/>
      <c r="G933" s="214">
        <v>2021</v>
      </c>
      <c r="H933" s="176" t="s">
        <v>1985</v>
      </c>
      <c r="I933" s="176" t="s">
        <v>217</v>
      </c>
      <c r="J933" s="330" t="s">
        <v>196</v>
      </c>
      <c r="K933" s="176" t="s">
        <v>1987</v>
      </c>
      <c r="L933" s="176" t="s">
        <v>167</v>
      </c>
      <c r="M933" s="327" t="s">
        <v>1474</v>
      </c>
      <c r="N933" s="55">
        <v>9.41</v>
      </c>
      <c r="O933" s="55">
        <f t="shared" si="721"/>
        <v>9.41</v>
      </c>
      <c r="P933" s="55">
        <f t="shared" si="721"/>
        <v>9.41</v>
      </c>
      <c r="Q933" s="55">
        <f t="shared" si="721"/>
        <v>9.41</v>
      </c>
      <c r="R933" s="55">
        <v>9.41</v>
      </c>
      <c r="S933" s="55">
        <f t="shared" si="722"/>
        <v>9.41</v>
      </c>
      <c r="T933" s="55">
        <f t="shared" si="722"/>
        <v>9.41</v>
      </c>
      <c r="U933" s="55">
        <f t="shared" si="722"/>
        <v>9.41</v>
      </c>
      <c r="V933" s="55">
        <f t="shared" si="722"/>
        <v>9.41</v>
      </c>
      <c r="W933" s="55">
        <f t="shared" si="727"/>
        <v>9.41</v>
      </c>
      <c r="X933" s="55">
        <f t="shared" si="725"/>
        <v>9.41</v>
      </c>
      <c r="Y933" s="55">
        <f t="shared" si="725"/>
        <v>9.41</v>
      </c>
      <c r="Z933" s="147">
        <v>0.71</v>
      </c>
      <c r="AA933" s="147">
        <f t="shared" si="723"/>
        <v>0.71</v>
      </c>
      <c r="AB933" s="147">
        <f t="shared" si="723"/>
        <v>0.71</v>
      </c>
      <c r="AC933" s="147">
        <f t="shared" si="723"/>
        <v>0.71</v>
      </c>
      <c r="AD933" s="147">
        <f t="shared" si="709"/>
        <v>0.71</v>
      </c>
      <c r="AE933" s="147">
        <f t="shared" si="709"/>
        <v>0.71</v>
      </c>
      <c r="AF933" s="147">
        <f t="shared" si="709"/>
        <v>0.71</v>
      </c>
      <c r="AG933" s="147">
        <f t="shared" si="709"/>
        <v>0.71</v>
      </c>
      <c r="AH933" s="147">
        <f t="shared" si="710"/>
        <v>0.71</v>
      </c>
      <c r="AI933" s="147">
        <f t="shared" si="710"/>
        <v>0.71</v>
      </c>
      <c r="AJ933" s="147">
        <f t="shared" si="710"/>
        <v>0.71</v>
      </c>
      <c r="AK933" s="147">
        <f t="shared" si="726"/>
        <v>0.71</v>
      </c>
      <c r="AL933" s="420">
        <v>0</v>
      </c>
      <c r="AM933" s="431">
        <f t="shared" si="708"/>
        <v>0</v>
      </c>
      <c r="AN933" s="385">
        <v>0</v>
      </c>
      <c r="AO933" s="237">
        <f t="shared" si="728"/>
        <v>0</v>
      </c>
      <c r="AP933" s="96">
        <v>0</v>
      </c>
      <c r="AQ933" s="431">
        <f t="shared" si="711"/>
        <v>0</v>
      </c>
      <c r="AR933" s="420">
        <v>0</v>
      </c>
      <c r="AS933" s="431">
        <f t="shared" si="712"/>
        <v>0</v>
      </c>
      <c r="AT933" s="385">
        <v>0</v>
      </c>
      <c r="AU933" s="431">
        <f t="shared" si="713"/>
        <v>0</v>
      </c>
      <c r="AV933" s="386">
        <v>0</v>
      </c>
      <c r="AW933" s="431">
        <f t="shared" si="714"/>
        <v>0</v>
      </c>
      <c r="AX933" s="386">
        <v>0</v>
      </c>
      <c r="AY933" s="431">
        <f t="shared" si="715"/>
        <v>0</v>
      </c>
      <c r="AZ933" s="386">
        <v>0</v>
      </c>
      <c r="BA933" s="431">
        <f t="shared" si="716"/>
        <v>0</v>
      </c>
      <c r="BB933" s="385">
        <v>0</v>
      </c>
      <c r="BC933" s="431">
        <f t="shared" si="717"/>
        <v>0</v>
      </c>
      <c r="BD933" s="386">
        <v>0</v>
      </c>
      <c r="BE933" s="431">
        <f t="shared" si="718"/>
        <v>0</v>
      </c>
      <c r="BF933" s="386">
        <v>0</v>
      </c>
      <c r="BG933" s="431">
        <f t="shared" si="719"/>
        <v>0</v>
      </c>
      <c r="BH933" s="385">
        <v>0</v>
      </c>
      <c r="BI933" s="445">
        <f t="shared" si="720"/>
        <v>0</v>
      </c>
      <c r="BJ933" s="77" t="s">
        <v>1993</v>
      </c>
      <c r="BK933" s="306"/>
      <c r="BL933" s="599"/>
      <c r="BM933" s="306" t="str">
        <f t="shared" si="724"/>
        <v>N51140-291</v>
      </c>
    </row>
    <row r="934" spans="1:65" ht="14.25" customHeight="1">
      <c r="A934" s="493" t="s">
        <v>1623</v>
      </c>
      <c r="B934" s="130" t="s">
        <v>1422</v>
      </c>
      <c r="C934" s="544" t="s">
        <v>87</v>
      </c>
      <c r="D934" s="549" t="s">
        <v>225</v>
      </c>
      <c r="E934" s="550" t="s">
        <v>194</v>
      </c>
      <c r="F934" s="970"/>
      <c r="G934" s="214">
        <v>2021</v>
      </c>
      <c r="H934" s="176" t="s">
        <v>1985</v>
      </c>
      <c r="I934" s="176" t="s">
        <v>217</v>
      </c>
      <c r="J934" s="330" t="s">
        <v>196</v>
      </c>
      <c r="K934" s="176" t="s">
        <v>1986</v>
      </c>
      <c r="L934" s="176" t="s">
        <v>1182</v>
      </c>
      <c r="M934" s="327" t="s">
        <v>1480</v>
      </c>
      <c r="N934" s="55">
        <v>9.81</v>
      </c>
      <c r="O934" s="55">
        <f t="shared" si="721"/>
        <v>9.81</v>
      </c>
      <c r="P934" s="55">
        <f t="shared" si="721"/>
        <v>9.81</v>
      </c>
      <c r="Q934" s="55">
        <f t="shared" si="721"/>
        <v>9.81</v>
      </c>
      <c r="R934" s="55">
        <v>9.81</v>
      </c>
      <c r="S934" s="55">
        <f t="shared" si="722"/>
        <v>9.81</v>
      </c>
      <c r="T934" s="55">
        <f t="shared" si="722"/>
        <v>9.81</v>
      </c>
      <c r="U934" s="55">
        <f t="shared" si="722"/>
        <v>9.81</v>
      </c>
      <c r="V934" s="55">
        <f t="shared" si="722"/>
        <v>9.81</v>
      </c>
      <c r="W934" s="55">
        <f t="shared" si="727"/>
        <v>9.81</v>
      </c>
      <c r="X934" s="55">
        <f t="shared" si="725"/>
        <v>9.81</v>
      </c>
      <c r="Y934" s="55">
        <f t="shared" si="725"/>
        <v>9.81</v>
      </c>
      <c r="Z934" s="147">
        <v>1.58</v>
      </c>
      <c r="AA934" s="147">
        <f t="shared" si="723"/>
        <v>1.58</v>
      </c>
      <c r="AB934" s="147">
        <f t="shared" si="723"/>
        <v>1.58</v>
      </c>
      <c r="AC934" s="147">
        <f t="shared" si="723"/>
        <v>1.58</v>
      </c>
      <c r="AD934" s="147">
        <f t="shared" si="709"/>
        <v>1.58</v>
      </c>
      <c r="AE934" s="147">
        <f t="shared" si="709"/>
        <v>1.58</v>
      </c>
      <c r="AF934" s="147">
        <f t="shared" si="709"/>
        <v>1.58</v>
      </c>
      <c r="AG934" s="147">
        <f t="shared" si="709"/>
        <v>1.58</v>
      </c>
      <c r="AH934" s="147">
        <f t="shared" si="710"/>
        <v>1.58</v>
      </c>
      <c r="AI934" s="147">
        <f t="shared" si="710"/>
        <v>1.58</v>
      </c>
      <c r="AJ934" s="147">
        <f t="shared" si="710"/>
        <v>1.58</v>
      </c>
      <c r="AK934" s="147">
        <f t="shared" si="726"/>
        <v>1.58</v>
      </c>
      <c r="AL934" s="420">
        <v>0</v>
      </c>
      <c r="AM934" s="431">
        <f t="shared" si="708"/>
        <v>0</v>
      </c>
      <c r="AN934" s="385">
        <v>0</v>
      </c>
      <c r="AO934" s="237">
        <f t="shared" si="728"/>
        <v>0</v>
      </c>
      <c r="AP934" s="96">
        <v>0</v>
      </c>
      <c r="AQ934" s="431">
        <f t="shared" si="711"/>
        <v>0</v>
      </c>
      <c r="AR934" s="420">
        <v>0</v>
      </c>
      <c r="AS934" s="431">
        <f t="shared" si="712"/>
        <v>0</v>
      </c>
      <c r="AT934" s="385">
        <v>0</v>
      </c>
      <c r="AU934" s="431">
        <f t="shared" si="713"/>
        <v>0</v>
      </c>
      <c r="AV934" s="386">
        <v>0</v>
      </c>
      <c r="AW934" s="431">
        <f t="shared" si="714"/>
        <v>0</v>
      </c>
      <c r="AX934" s="386">
        <v>0</v>
      </c>
      <c r="AY934" s="431">
        <f t="shared" si="715"/>
        <v>0</v>
      </c>
      <c r="AZ934" s="386">
        <v>0</v>
      </c>
      <c r="BA934" s="431">
        <f t="shared" si="716"/>
        <v>0</v>
      </c>
      <c r="BB934" s="385">
        <v>0</v>
      </c>
      <c r="BC934" s="431">
        <f t="shared" si="717"/>
        <v>0</v>
      </c>
      <c r="BD934" s="386">
        <v>0</v>
      </c>
      <c r="BE934" s="431">
        <f t="shared" si="718"/>
        <v>0</v>
      </c>
      <c r="BF934" s="386">
        <v>0</v>
      </c>
      <c r="BG934" s="431">
        <f t="shared" si="719"/>
        <v>0</v>
      </c>
      <c r="BH934" s="385">
        <v>0</v>
      </c>
      <c r="BI934" s="445">
        <f t="shared" si="720"/>
        <v>0</v>
      </c>
      <c r="BJ934" s="77" t="s">
        <v>343</v>
      </c>
      <c r="BK934" s="306"/>
      <c r="BL934" s="599"/>
      <c r="BM934" s="306" t="str">
        <f t="shared" si="724"/>
        <v>M55009-xx1</v>
      </c>
    </row>
    <row r="935" spans="1:65" ht="14.25" customHeight="1">
      <c r="A935" s="498" t="s">
        <v>1623</v>
      </c>
      <c r="B935" s="130" t="s">
        <v>1422</v>
      </c>
      <c r="C935" s="544" t="s">
        <v>87</v>
      </c>
      <c r="D935" s="549" t="s">
        <v>225</v>
      </c>
      <c r="E935" s="550" t="s">
        <v>194</v>
      </c>
      <c r="F935" s="970"/>
      <c r="G935" s="214">
        <v>2021</v>
      </c>
      <c r="H935" s="176" t="s">
        <v>1985</v>
      </c>
      <c r="I935" s="176" t="s">
        <v>217</v>
      </c>
      <c r="J935" s="330" t="s">
        <v>196</v>
      </c>
      <c r="K935" s="176" t="s">
        <v>1987</v>
      </c>
      <c r="L935" s="176" t="s">
        <v>1182</v>
      </c>
      <c r="M935" s="327" t="s">
        <v>1480</v>
      </c>
      <c r="N935" s="55">
        <v>9.36</v>
      </c>
      <c r="O935" s="55">
        <f t="shared" si="721"/>
        <v>9.36</v>
      </c>
      <c r="P935" s="55">
        <f t="shared" si="721"/>
        <v>9.36</v>
      </c>
      <c r="Q935" s="55">
        <f t="shared" si="721"/>
        <v>9.36</v>
      </c>
      <c r="R935" s="55">
        <v>9.36</v>
      </c>
      <c r="S935" s="55">
        <f t="shared" si="722"/>
        <v>9.36</v>
      </c>
      <c r="T935" s="55">
        <f t="shared" si="722"/>
        <v>9.36</v>
      </c>
      <c r="U935" s="55">
        <f t="shared" si="722"/>
        <v>9.36</v>
      </c>
      <c r="V935" s="55">
        <f t="shared" si="722"/>
        <v>9.36</v>
      </c>
      <c r="W935" s="55">
        <f t="shared" si="727"/>
        <v>9.36</v>
      </c>
      <c r="X935" s="55">
        <f t="shared" si="725"/>
        <v>9.36</v>
      </c>
      <c r="Y935" s="55">
        <f t="shared" si="725"/>
        <v>9.36</v>
      </c>
      <c r="Z935" s="147">
        <v>1.24</v>
      </c>
      <c r="AA935" s="147">
        <f t="shared" si="723"/>
        <v>1.24</v>
      </c>
      <c r="AB935" s="147">
        <f t="shared" si="723"/>
        <v>1.24</v>
      </c>
      <c r="AC935" s="147">
        <f t="shared" si="723"/>
        <v>1.24</v>
      </c>
      <c r="AD935" s="147">
        <f t="shared" si="709"/>
        <v>1.24</v>
      </c>
      <c r="AE935" s="147">
        <f t="shared" si="709"/>
        <v>1.24</v>
      </c>
      <c r="AF935" s="147">
        <f t="shared" si="709"/>
        <v>1.24</v>
      </c>
      <c r="AG935" s="147">
        <f t="shared" si="709"/>
        <v>1.24</v>
      </c>
      <c r="AH935" s="147">
        <f t="shared" si="710"/>
        <v>1.24</v>
      </c>
      <c r="AI935" s="147">
        <f t="shared" si="710"/>
        <v>1.24</v>
      </c>
      <c r="AJ935" s="147">
        <f t="shared" si="710"/>
        <v>1.24</v>
      </c>
      <c r="AK935" s="147">
        <f t="shared" si="726"/>
        <v>1.24</v>
      </c>
      <c r="AL935" s="420">
        <v>0</v>
      </c>
      <c r="AM935" s="431">
        <f t="shared" si="708"/>
        <v>0</v>
      </c>
      <c r="AN935" s="385">
        <v>0</v>
      </c>
      <c r="AO935" s="237">
        <f t="shared" si="728"/>
        <v>0</v>
      </c>
      <c r="AP935" s="96">
        <v>0</v>
      </c>
      <c r="AQ935" s="431">
        <f t="shared" si="711"/>
        <v>0</v>
      </c>
      <c r="AR935" s="420">
        <v>0</v>
      </c>
      <c r="AS935" s="431">
        <f t="shared" si="712"/>
        <v>0</v>
      </c>
      <c r="AT935" s="385">
        <v>0</v>
      </c>
      <c r="AU935" s="431">
        <f t="shared" si="713"/>
        <v>0</v>
      </c>
      <c r="AV935" s="386">
        <v>0</v>
      </c>
      <c r="AW935" s="431">
        <f t="shared" si="714"/>
        <v>0</v>
      </c>
      <c r="AX935" s="386">
        <v>0</v>
      </c>
      <c r="AY935" s="431">
        <f t="shared" si="715"/>
        <v>0</v>
      </c>
      <c r="AZ935" s="386">
        <v>0</v>
      </c>
      <c r="BA935" s="431">
        <f t="shared" si="716"/>
        <v>0</v>
      </c>
      <c r="BB935" s="385">
        <v>0</v>
      </c>
      <c r="BC935" s="431">
        <f t="shared" si="717"/>
        <v>0</v>
      </c>
      <c r="BD935" s="386">
        <v>0</v>
      </c>
      <c r="BE935" s="431">
        <f t="shared" si="718"/>
        <v>0</v>
      </c>
      <c r="BF935" s="386">
        <v>0</v>
      </c>
      <c r="BG935" s="431">
        <f t="shared" si="719"/>
        <v>0</v>
      </c>
      <c r="BH935" s="385">
        <v>0</v>
      </c>
      <c r="BI935" s="445">
        <f t="shared" si="720"/>
        <v>0</v>
      </c>
      <c r="BJ935" s="77" t="s">
        <v>344</v>
      </c>
      <c r="BK935" s="306"/>
      <c r="BL935" s="599"/>
      <c r="BM935" s="306" t="str">
        <f t="shared" si="724"/>
        <v>M55010-xx1</v>
      </c>
    </row>
    <row r="936" spans="1:65" ht="14.25" customHeight="1">
      <c r="A936" s="493" t="s">
        <v>1623</v>
      </c>
      <c r="B936" s="130" t="s">
        <v>1422</v>
      </c>
      <c r="C936" s="544" t="s">
        <v>87</v>
      </c>
      <c r="D936" s="549" t="s">
        <v>225</v>
      </c>
      <c r="E936" s="550" t="s">
        <v>194</v>
      </c>
      <c r="F936" s="970"/>
      <c r="G936" s="214">
        <v>2021</v>
      </c>
      <c r="H936" s="176" t="s">
        <v>1996</v>
      </c>
      <c r="I936" s="176" t="s">
        <v>217</v>
      </c>
      <c r="J936" s="330" t="s">
        <v>196</v>
      </c>
      <c r="K936" s="176" t="s">
        <v>1986</v>
      </c>
      <c r="L936" s="176" t="s">
        <v>1221</v>
      </c>
      <c r="M936" s="327" t="s">
        <v>1461</v>
      </c>
      <c r="N936" s="55">
        <v>18.829999999999998</v>
      </c>
      <c r="O936" s="55">
        <f t="shared" si="721"/>
        <v>18.829999999999998</v>
      </c>
      <c r="P936" s="55">
        <f t="shared" si="721"/>
        <v>18.829999999999998</v>
      </c>
      <c r="Q936" s="55">
        <f t="shared" si="721"/>
        <v>18.829999999999998</v>
      </c>
      <c r="R936" s="55">
        <v>18.829999999999998</v>
      </c>
      <c r="S936" s="55">
        <f t="shared" si="722"/>
        <v>18.829999999999998</v>
      </c>
      <c r="T936" s="55">
        <f t="shared" si="722"/>
        <v>18.829999999999998</v>
      </c>
      <c r="U936" s="55">
        <f t="shared" si="722"/>
        <v>18.829999999999998</v>
      </c>
      <c r="V936" s="55">
        <f t="shared" si="722"/>
        <v>18.829999999999998</v>
      </c>
      <c r="W936" s="55">
        <f t="shared" si="727"/>
        <v>18.829999999999998</v>
      </c>
      <c r="X936" s="55">
        <f t="shared" si="725"/>
        <v>18.829999999999998</v>
      </c>
      <c r="Y936" s="55">
        <f t="shared" si="725"/>
        <v>18.829999999999998</v>
      </c>
      <c r="Z936" s="147">
        <v>2.4500000000000002</v>
      </c>
      <c r="AA936" s="147">
        <f t="shared" si="723"/>
        <v>2.4500000000000002</v>
      </c>
      <c r="AB936" s="147">
        <f t="shared" si="723"/>
        <v>2.4500000000000002</v>
      </c>
      <c r="AC936" s="147">
        <f t="shared" si="723"/>
        <v>2.4500000000000002</v>
      </c>
      <c r="AD936" s="147">
        <f t="shared" si="709"/>
        <v>2.4500000000000002</v>
      </c>
      <c r="AE936" s="147">
        <f t="shared" si="709"/>
        <v>2.4500000000000002</v>
      </c>
      <c r="AF936" s="147">
        <f t="shared" si="709"/>
        <v>2.4500000000000002</v>
      </c>
      <c r="AG936" s="147">
        <f t="shared" si="709"/>
        <v>2.4500000000000002</v>
      </c>
      <c r="AH936" s="147">
        <f t="shared" si="710"/>
        <v>2.4500000000000002</v>
      </c>
      <c r="AI936" s="147">
        <f t="shared" si="710"/>
        <v>2.4500000000000002</v>
      </c>
      <c r="AJ936" s="147">
        <f t="shared" si="710"/>
        <v>2.4500000000000002</v>
      </c>
      <c r="AK936" s="147">
        <f t="shared" si="726"/>
        <v>2.4500000000000002</v>
      </c>
      <c r="AL936" s="420">
        <v>0</v>
      </c>
      <c r="AM936" s="431">
        <f t="shared" si="708"/>
        <v>0</v>
      </c>
      <c r="AN936" s="385">
        <v>0</v>
      </c>
      <c r="AO936" s="237">
        <f t="shared" si="728"/>
        <v>0</v>
      </c>
      <c r="AP936" s="96">
        <v>0</v>
      </c>
      <c r="AQ936" s="431">
        <f t="shared" si="711"/>
        <v>0</v>
      </c>
      <c r="AR936" s="420">
        <v>0</v>
      </c>
      <c r="AS936" s="431">
        <f t="shared" si="712"/>
        <v>0</v>
      </c>
      <c r="AT936" s="385">
        <v>0</v>
      </c>
      <c r="AU936" s="431">
        <f t="shared" si="713"/>
        <v>0</v>
      </c>
      <c r="AV936" s="386">
        <v>0</v>
      </c>
      <c r="AW936" s="431">
        <f t="shared" si="714"/>
        <v>0</v>
      </c>
      <c r="AX936" s="386">
        <v>0</v>
      </c>
      <c r="AY936" s="431">
        <f t="shared" si="715"/>
        <v>0</v>
      </c>
      <c r="AZ936" s="386">
        <v>0</v>
      </c>
      <c r="BA936" s="431">
        <f t="shared" si="716"/>
        <v>0</v>
      </c>
      <c r="BB936" s="385">
        <v>0</v>
      </c>
      <c r="BC936" s="431">
        <f t="shared" si="717"/>
        <v>0</v>
      </c>
      <c r="BD936" s="386">
        <v>0</v>
      </c>
      <c r="BE936" s="431">
        <f t="shared" si="718"/>
        <v>0</v>
      </c>
      <c r="BF936" s="386">
        <v>0</v>
      </c>
      <c r="BG936" s="431">
        <f t="shared" si="719"/>
        <v>0</v>
      </c>
      <c r="BH936" s="385">
        <v>0</v>
      </c>
      <c r="BI936" s="445">
        <f t="shared" si="720"/>
        <v>0</v>
      </c>
      <c r="BJ936" s="77" t="s">
        <v>1997</v>
      </c>
      <c r="BK936" s="306"/>
      <c r="BL936" s="599"/>
      <c r="BM936" s="306" t="str">
        <f t="shared" si="724"/>
        <v>M55011-xx1</v>
      </c>
    </row>
    <row r="937" spans="1:65" ht="14.25" customHeight="1">
      <c r="A937" s="498" t="s">
        <v>1623</v>
      </c>
      <c r="B937" s="130" t="s">
        <v>1422</v>
      </c>
      <c r="C937" s="544" t="s">
        <v>87</v>
      </c>
      <c r="D937" s="549" t="s">
        <v>225</v>
      </c>
      <c r="E937" s="550" t="s">
        <v>194</v>
      </c>
      <c r="F937" s="970"/>
      <c r="G937" s="214">
        <v>2021</v>
      </c>
      <c r="H937" s="176" t="s">
        <v>1996</v>
      </c>
      <c r="I937" s="176" t="s">
        <v>217</v>
      </c>
      <c r="J937" s="330" t="s">
        <v>196</v>
      </c>
      <c r="K937" s="176" t="s">
        <v>1986</v>
      </c>
      <c r="L937" s="176" t="s">
        <v>1221</v>
      </c>
      <c r="M937" s="327" t="s">
        <v>1461</v>
      </c>
      <c r="N937" s="55">
        <v>18.36</v>
      </c>
      <c r="O937" s="55">
        <f t="shared" si="721"/>
        <v>18.36</v>
      </c>
      <c r="P937" s="55">
        <f t="shared" si="721"/>
        <v>18.36</v>
      </c>
      <c r="Q937" s="55">
        <f t="shared" si="721"/>
        <v>18.36</v>
      </c>
      <c r="R937" s="55">
        <v>18.36</v>
      </c>
      <c r="S937" s="55">
        <f t="shared" si="722"/>
        <v>18.36</v>
      </c>
      <c r="T937" s="55">
        <f t="shared" si="722"/>
        <v>18.36</v>
      </c>
      <c r="U937" s="55">
        <f t="shared" si="722"/>
        <v>18.36</v>
      </c>
      <c r="V937" s="55">
        <f t="shared" si="722"/>
        <v>18.36</v>
      </c>
      <c r="W937" s="55">
        <f t="shared" si="727"/>
        <v>18.36</v>
      </c>
      <c r="X937" s="55">
        <f t="shared" si="725"/>
        <v>18.36</v>
      </c>
      <c r="Y937" s="55">
        <f t="shared" si="725"/>
        <v>18.36</v>
      </c>
      <c r="Z937" s="147">
        <v>1.52</v>
      </c>
      <c r="AA937" s="147">
        <f t="shared" si="723"/>
        <v>1.52</v>
      </c>
      <c r="AB937" s="147">
        <f t="shared" si="723"/>
        <v>1.52</v>
      </c>
      <c r="AC937" s="147">
        <f t="shared" si="723"/>
        <v>1.52</v>
      </c>
      <c r="AD937" s="147">
        <f t="shared" si="709"/>
        <v>1.52</v>
      </c>
      <c r="AE937" s="147">
        <f t="shared" si="709"/>
        <v>1.52</v>
      </c>
      <c r="AF937" s="147">
        <f t="shared" si="709"/>
        <v>1.52</v>
      </c>
      <c r="AG937" s="147">
        <f t="shared" si="709"/>
        <v>1.52</v>
      </c>
      <c r="AH937" s="147">
        <f t="shared" si="710"/>
        <v>1.52</v>
      </c>
      <c r="AI937" s="147">
        <f t="shared" si="710"/>
        <v>1.52</v>
      </c>
      <c r="AJ937" s="147">
        <f t="shared" si="710"/>
        <v>1.52</v>
      </c>
      <c r="AK937" s="147">
        <f t="shared" si="726"/>
        <v>1.52</v>
      </c>
      <c r="AL937" s="420">
        <v>0</v>
      </c>
      <c r="AM937" s="431">
        <f t="shared" si="708"/>
        <v>0</v>
      </c>
      <c r="AN937" s="385">
        <v>0</v>
      </c>
      <c r="AO937" s="237">
        <f t="shared" si="728"/>
        <v>0</v>
      </c>
      <c r="AP937" s="96">
        <v>0</v>
      </c>
      <c r="AQ937" s="431">
        <f t="shared" si="711"/>
        <v>0</v>
      </c>
      <c r="AR937" s="420">
        <v>0</v>
      </c>
      <c r="AS937" s="431">
        <f t="shared" si="712"/>
        <v>0</v>
      </c>
      <c r="AT937" s="385">
        <v>0</v>
      </c>
      <c r="AU937" s="431">
        <f t="shared" si="713"/>
        <v>0</v>
      </c>
      <c r="AV937" s="386">
        <v>0</v>
      </c>
      <c r="AW937" s="431">
        <f t="shared" si="714"/>
        <v>0</v>
      </c>
      <c r="AX937" s="386">
        <v>0</v>
      </c>
      <c r="AY937" s="431">
        <f t="shared" si="715"/>
        <v>0</v>
      </c>
      <c r="AZ937" s="386">
        <v>0</v>
      </c>
      <c r="BA937" s="431">
        <f t="shared" si="716"/>
        <v>0</v>
      </c>
      <c r="BB937" s="385">
        <v>0</v>
      </c>
      <c r="BC937" s="431">
        <f t="shared" si="717"/>
        <v>0</v>
      </c>
      <c r="BD937" s="386">
        <v>0</v>
      </c>
      <c r="BE937" s="431">
        <f t="shared" si="718"/>
        <v>0</v>
      </c>
      <c r="BF937" s="386">
        <v>0</v>
      </c>
      <c r="BG937" s="431">
        <f t="shared" si="719"/>
        <v>0</v>
      </c>
      <c r="BH937" s="385">
        <v>0</v>
      </c>
      <c r="BI937" s="445">
        <f t="shared" si="720"/>
        <v>0</v>
      </c>
      <c r="BJ937" s="77" t="s">
        <v>729</v>
      </c>
      <c r="BK937" s="306"/>
      <c r="BL937" s="599"/>
      <c r="BM937" s="306" t="str">
        <f t="shared" si="724"/>
        <v>N56960-xx1</v>
      </c>
    </row>
    <row r="938" spans="1:65" ht="14.25" customHeight="1">
      <c r="A938" s="493" t="s">
        <v>1623</v>
      </c>
      <c r="B938" s="130" t="s">
        <v>1422</v>
      </c>
      <c r="C938" s="544" t="s">
        <v>87</v>
      </c>
      <c r="D938" s="549" t="s">
        <v>225</v>
      </c>
      <c r="E938" s="550" t="s">
        <v>194</v>
      </c>
      <c r="F938" s="970"/>
      <c r="G938" s="214">
        <v>2024</v>
      </c>
      <c r="H938" s="176" t="s">
        <v>1996</v>
      </c>
      <c r="I938" s="176" t="s">
        <v>217</v>
      </c>
      <c r="J938" s="330" t="s">
        <v>196</v>
      </c>
      <c r="K938" s="176" t="s">
        <v>1986</v>
      </c>
      <c r="L938" s="176" t="s">
        <v>1221</v>
      </c>
      <c r="M938" s="327" t="s">
        <v>1461</v>
      </c>
      <c r="N938" s="55">
        <v>19.23</v>
      </c>
      <c r="O938" s="55">
        <f t="shared" si="721"/>
        <v>19.23</v>
      </c>
      <c r="P938" s="55">
        <f t="shared" si="721"/>
        <v>19.23</v>
      </c>
      <c r="Q938" s="904">
        <v>18.239999999999998</v>
      </c>
      <c r="R938" s="904">
        <v>18.239999999999998</v>
      </c>
      <c r="S938" s="904">
        <f t="shared" si="722"/>
        <v>18.239999999999998</v>
      </c>
      <c r="T938" s="904">
        <f t="shared" si="722"/>
        <v>18.239999999999998</v>
      </c>
      <c r="U938" s="904">
        <f t="shared" si="722"/>
        <v>18.239999999999998</v>
      </c>
      <c r="V938" s="904">
        <f t="shared" si="722"/>
        <v>18.239999999999998</v>
      </c>
      <c r="W938" s="904">
        <f t="shared" si="727"/>
        <v>18.239999999999998</v>
      </c>
      <c r="X938" s="904">
        <f t="shared" si="725"/>
        <v>18.239999999999998</v>
      </c>
      <c r="Y938" s="904">
        <f t="shared" si="725"/>
        <v>18.239999999999998</v>
      </c>
      <c r="Z938" s="147">
        <v>2.4900000000000002</v>
      </c>
      <c r="AA938" s="147">
        <f t="shared" si="723"/>
        <v>2.4900000000000002</v>
      </c>
      <c r="AB938" s="147">
        <f t="shared" si="723"/>
        <v>2.4900000000000002</v>
      </c>
      <c r="AC938" s="905">
        <v>1.5</v>
      </c>
      <c r="AD938" s="905">
        <f t="shared" si="709"/>
        <v>1.5</v>
      </c>
      <c r="AE938" s="905">
        <f t="shared" si="709"/>
        <v>1.5</v>
      </c>
      <c r="AF938" s="905">
        <f t="shared" si="709"/>
        <v>1.5</v>
      </c>
      <c r="AG938" s="905">
        <f t="shared" si="709"/>
        <v>1.5</v>
      </c>
      <c r="AH938" s="905">
        <f t="shared" si="710"/>
        <v>1.5</v>
      </c>
      <c r="AI938" s="905">
        <f t="shared" si="710"/>
        <v>1.5</v>
      </c>
      <c r="AJ938" s="905">
        <f t="shared" si="710"/>
        <v>1.5</v>
      </c>
      <c r="AK938" s="905">
        <f t="shared" si="726"/>
        <v>1.5</v>
      </c>
      <c r="AL938" s="420">
        <v>0</v>
      </c>
      <c r="AM938" s="431">
        <f t="shared" si="708"/>
        <v>0</v>
      </c>
      <c r="AN938" s="385">
        <v>0</v>
      </c>
      <c r="AO938" s="237">
        <f t="shared" si="728"/>
        <v>0</v>
      </c>
      <c r="AP938" s="96">
        <v>0</v>
      </c>
      <c r="AQ938" s="431">
        <f t="shared" si="711"/>
        <v>0</v>
      </c>
      <c r="AR938" s="420">
        <v>0</v>
      </c>
      <c r="AS938" s="431">
        <f t="shared" si="712"/>
        <v>0</v>
      </c>
      <c r="AT938" s="385">
        <v>0</v>
      </c>
      <c r="AU938" s="431">
        <f t="shared" si="713"/>
        <v>0</v>
      </c>
      <c r="AV938" s="386">
        <v>5110</v>
      </c>
      <c r="AW938" s="431">
        <f t="shared" si="714"/>
        <v>7665</v>
      </c>
      <c r="AX938" s="386">
        <v>1000</v>
      </c>
      <c r="AY938" s="431">
        <f t="shared" si="715"/>
        <v>1500</v>
      </c>
      <c r="AZ938" s="386">
        <v>1000</v>
      </c>
      <c r="BA938" s="431">
        <f t="shared" si="716"/>
        <v>1500</v>
      </c>
      <c r="BB938" s="385">
        <v>1000</v>
      </c>
      <c r="BC938" s="431">
        <f t="shared" si="717"/>
        <v>1500</v>
      </c>
      <c r="BD938" s="386">
        <v>1000</v>
      </c>
      <c r="BE938" s="431">
        <f t="shared" si="718"/>
        <v>1500</v>
      </c>
      <c r="BF938" s="386">
        <v>5000</v>
      </c>
      <c r="BG938" s="431">
        <f t="shared" si="719"/>
        <v>7500</v>
      </c>
      <c r="BH938" s="385">
        <v>5000</v>
      </c>
      <c r="BI938" s="445">
        <f t="shared" si="720"/>
        <v>7500</v>
      </c>
      <c r="BJ938" s="77" t="s">
        <v>1998</v>
      </c>
      <c r="BK938" s="306"/>
      <c r="BL938" s="599"/>
      <c r="BM938" s="306" t="str">
        <f t="shared" si="724"/>
        <v>P09798-xx1</v>
      </c>
    </row>
    <row r="939" spans="1:65" ht="14.25" customHeight="1">
      <c r="A939" s="498" t="s">
        <v>1623</v>
      </c>
      <c r="B939" s="130" t="s">
        <v>1422</v>
      </c>
      <c r="C939" s="544" t="s">
        <v>87</v>
      </c>
      <c r="D939" s="549" t="s">
        <v>225</v>
      </c>
      <c r="E939" s="550" t="s">
        <v>194</v>
      </c>
      <c r="F939" s="970"/>
      <c r="G939" s="214">
        <v>2021</v>
      </c>
      <c r="H939" s="176" t="s">
        <v>1996</v>
      </c>
      <c r="I939" s="176" t="s">
        <v>217</v>
      </c>
      <c r="J939" s="330" t="s">
        <v>196</v>
      </c>
      <c r="K939" s="176" t="s">
        <v>1987</v>
      </c>
      <c r="L939" s="176" t="s">
        <v>1221</v>
      </c>
      <c r="M939" s="327" t="s">
        <v>1461</v>
      </c>
      <c r="N939" s="55">
        <v>18.66</v>
      </c>
      <c r="O939" s="55">
        <f t="shared" si="721"/>
        <v>18.66</v>
      </c>
      <c r="P939" s="55">
        <f t="shared" si="721"/>
        <v>18.66</v>
      </c>
      <c r="Q939" s="55">
        <f t="shared" si="721"/>
        <v>18.66</v>
      </c>
      <c r="R939" s="55">
        <v>18.66</v>
      </c>
      <c r="S939" s="55">
        <f t="shared" si="722"/>
        <v>18.66</v>
      </c>
      <c r="T939" s="55">
        <f t="shared" si="722"/>
        <v>18.66</v>
      </c>
      <c r="U939" s="55">
        <f t="shared" si="722"/>
        <v>18.66</v>
      </c>
      <c r="V939" s="55">
        <f t="shared" si="722"/>
        <v>18.66</v>
      </c>
      <c r="W939" s="55">
        <f t="shared" si="727"/>
        <v>18.66</v>
      </c>
      <c r="X939" s="55">
        <f t="shared" si="725"/>
        <v>18.66</v>
      </c>
      <c r="Y939" s="55">
        <f t="shared" si="725"/>
        <v>18.66</v>
      </c>
      <c r="Z939" s="147">
        <v>2.42</v>
      </c>
      <c r="AA939" s="147">
        <f t="shared" si="723"/>
        <v>2.42</v>
      </c>
      <c r="AB939" s="147">
        <f t="shared" si="723"/>
        <v>2.42</v>
      </c>
      <c r="AC939" s="147">
        <f t="shared" si="723"/>
        <v>2.42</v>
      </c>
      <c r="AD939" s="147">
        <f t="shared" si="709"/>
        <v>2.42</v>
      </c>
      <c r="AE939" s="147">
        <f t="shared" si="709"/>
        <v>2.42</v>
      </c>
      <c r="AF939" s="147">
        <f t="shared" si="709"/>
        <v>2.42</v>
      </c>
      <c r="AG939" s="147">
        <f t="shared" si="709"/>
        <v>2.42</v>
      </c>
      <c r="AH939" s="147">
        <f t="shared" si="710"/>
        <v>2.42</v>
      </c>
      <c r="AI939" s="147">
        <f t="shared" si="710"/>
        <v>2.42</v>
      </c>
      <c r="AJ939" s="147">
        <f t="shared" si="710"/>
        <v>2.42</v>
      </c>
      <c r="AK939" s="147">
        <f t="shared" si="726"/>
        <v>2.42</v>
      </c>
      <c r="AL939" s="627">
        <v>0</v>
      </c>
      <c r="AM939" s="431">
        <f t="shared" si="708"/>
        <v>0</v>
      </c>
      <c r="AN939" s="628">
        <v>0</v>
      </c>
      <c r="AO939" s="237">
        <f t="shared" si="728"/>
        <v>0</v>
      </c>
      <c r="AP939" s="629">
        <v>0</v>
      </c>
      <c r="AQ939" s="431">
        <f t="shared" si="711"/>
        <v>0</v>
      </c>
      <c r="AR939" s="420">
        <v>0</v>
      </c>
      <c r="AS939" s="431">
        <f t="shared" si="712"/>
        <v>0</v>
      </c>
      <c r="AT939" s="385">
        <v>2924</v>
      </c>
      <c r="AU939" s="431">
        <f t="shared" si="713"/>
        <v>7076.08</v>
      </c>
      <c r="AV939" s="386">
        <v>0</v>
      </c>
      <c r="AW939" s="431">
        <f t="shared" si="714"/>
        <v>0</v>
      </c>
      <c r="AX939" s="386">
        <v>0</v>
      </c>
      <c r="AY939" s="431">
        <f t="shared" si="715"/>
        <v>0</v>
      </c>
      <c r="AZ939" s="386">
        <v>0</v>
      </c>
      <c r="BA939" s="431">
        <f t="shared" si="716"/>
        <v>0</v>
      </c>
      <c r="BB939" s="385">
        <v>0</v>
      </c>
      <c r="BC939" s="431">
        <f t="shared" si="717"/>
        <v>0</v>
      </c>
      <c r="BD939" s="386">
        <v>0</v>
      </c>
      <c r="BE939" s="431">
        <f t="shared" si="718"/>
        <v>0</v>
      </c>
      <c r="BF939" s="386">
        <v>0</v>
      </c>
      <c r="BG939" s="431">
        <f t="shared" si="719"/>
        <v>0</v>
      </c>
      <c r="BH939" s="385">
        <v>0</v>
      </c>
      <c r="BI939" s="445">
        <f t="shared" si="720"/>
        <v>0</v>
      </c>
      <c r="BJ939" s="77" t="s">
        <v>1999</v>
      </c>
      <c r="BK939" s="306"/>
      <c r="BL939" s="599"/>
      <c r="BM939" s="306" t="str">
        <f t="shared" si="724"/>
        <v>M55012-xx1</v>
      </c>
    </row>
    <row r="940" spans="1:65" ht="14.25" customHeight="1">
      <c r="A940" s="493" t="s">
        <v>1623</v>
      </c>
      <c r="B940" s="130" t="s">
        <v>1422</v>
      </c>
      <c r="C940" s="544" t="s">
        <v>87</v>
      </c>
      <c r="D940" s="549" t="s">
        <v>225</v>
      </c>
      <c r="E940" s="550" t="s">
        <v>194</v>
      </c>
      <c r="F940" s="970"/>
      <c r="G940" s="214">
        <v>2021</v>
      </c>
      <c r="H940" s="176" t="s">
        <v>1996</v>
      </c>
      <c r="I940" s="176" t="s">
        <v>217</v>
      </c>
      <c r="J940" s="330" t="s">
        <v>196</v>
      </c>
      <c r="K940" s="176" t="s">
        <v>1987</v>
      </c>
      <c r="L940" s="176" t="s">
        <v>1221</v>
      </c>
      <c r="M940" s="327" t="s">
        <v>1461</v>
      </c>
      <c r="N940" s="55">
        <v>18.2</v>
      </c>
      <c r="O940" s="55">
        <f t="shared" si="721"/>
        <v>18.2</v>
      </c>
      <c r="P940" s="55">
        <f t="shared" si="721"/>
        <v>18.2</v>
      </c>
      <c r="Q940" s="55">
        <f t="shared" si="721"/>
        <v>18.2</v>
      </c>
      <c r="R940" s="55">
        <v>18.2</v>
      </c>
      <c r="S940" s="55">
        <f t="shared" si="722"/>
        <v>18.2</v>
      </c>
      <c r="T940" s="55">
        <f t="shared" si="722"/>
        <v>18.2</v>
      </c>
      <c r="U940" s="55">
        <f t="shared" si="722"/>
        <v>18.2</v>
      </c>
      <c r="V940" s="55">
        <f t="shared" si="722"/>
        <v>18.2</v>
      </c>
      <c r="W940" s="55">
        <f t="shared" si="727"/>
        <v>18.2</v>
      </c>
      <c r="X940" s="55">
        <f t="shared" si="725"/>
        <v>18.2</v>
      </c>
      <c r="Y940" s="55">
        <f t="shared" si="725"/>
        <v>18.2</v>
      </c>
      <c r="Z940" s="147">
        <v>1.51</v>
      </c>
      <c r="AA940" s="147">
        <f t="shared" si="723"/>
        <v>1.51</v>
      </c>
      <c r="AB940" s="147">
        <f t="shared" si="723"/>
        <v>1.51</v>
      </c>
      <c r="AC940" s="147">
        <f t="shared" si="723"/>
        <v>1.51</v>
      </c>
      <c r="AD940" s="147">
        <f t="shared" si="709"/>
        <v>1.51</v>
      </c>
      <c r="AE940" s="147">
        <f t="shared" si="709"/>
        <v>1.51</v>
      </c>
      <c r="AF940" s="147">
        <f t="shared" si="709"/>
        <v>1.51</v>
      </c>
      <c r="AG940" s="147">
        <f t="shared" si="709"/>
        <v>1.51</v>
      </c>
      <c r="AH940" s="147">
        <f t="shared" si="710"/>
        <v>1.51</v>
      </c>
      <c r="AI940" s="147">
        <f t="shared" si="710"/>
        <v>1.51</v>
      </c>
      <c r="AJ940" s="147">
        <f t="shared" si="710"/>
        <v>1.51</v>
      </c>
      <c r="AK940" s="147">
        <f t="shared" si="726"/>
        <v>1.51</v>
      </c>
      <c r="AL940" s="420">
        <v>0</v>
      </c>
      <c r="AM940" s="431">
        <f t="shared" si="708"/>
        <v>0</v>
      </c>
      <c r="AN940" s="385">
        <v>0</v>
      </c>
      <c r="AO940" s="237">
        <f t="shared" si="728"/>
        <v>0</v>
      </c>
      <c r="AP940" s="96">
        <v>0</v>
      </c>
      <c r="AQ940" s="431">
        <f t="shared" si="711"/>
        <v>0</v>
      </c>
      <c r="AR940" s="420">
        <v>0</v>
      </c>
      <c r="AS940" s="431">
        <f t="shared" si="712"/>
        <v>0</v>
      </c>
      <c r="AT940" s="385">
        <v>0</v>
      </c>
      <c r="AU940" s="431">
        <f t="shared" si="713"/>
        <v>0</v>
      </c>
      <c r="AV940" s="386">
        <v>0</v>
      </c>
      <c r="AW940" s="431">
        <f t="shared" si="714"/>
        <v>0</v>
      </c>
      <c r="AX940" s="386">
        <v>0</v>
      </c>
      <c r="AY940" s="431">
        <f t="shared" si="715"/>
        <v>0</v>
      </c>
      <c r="AZ940" s="386">
        <v>0</v>
      </c>
      <c r="BA940" s="431">
        <f t="shared" si="716"/>
        <v>0</v>
      </c>
      <c r="BB940" s="385">
        <v>0</v>
      </c>
      <c r="BC940" s="431">
        <f t="shared" si="717"/>
        <v>0</v>
      </c>
      <c r="BD940" s="386">
        <v>0</v>
      </c>
      <c r="BE940" s="431">
        <f t="shared" si="718"/>
        <v>0</v>
      </c>
      <c r="BF940" s="386">
        <v>0</v>
      </c>
      <c r="BG940" s="431">
        <f t="shared" si="719"/>
        <v>0</v>
      </c>
      <c r="BH940" s="385">
        <v>0</v>
      </c>
      <c r="BI940" s="445">
        <f t="shared" si="720"/>
        <v>0</v>
      </c>
      <c r="BJ940" s="77" t="s">
        <v>731</v>
      </c>
      <c r="BK940" s="306"/>
      <c r="BL940" s="599"/>
      <c r="BM940" s="306" t="str">
        <f t="shared" si="724"/>
        <v>N56959-xx1</v>
      </c>
    </row>
    <row r="941" spans="1:65" ht="14.25" customHeight="1">
      <c r="A941" s="498" t="s">
        <v>1623</v>
      </c>
      <c r="B941" s="130" t="s">
        <v>1422</v>
      </c>
      <c r="C941" s="544" t="s">
        <v>87</v>
      </c>
      <c r="D941" s="549" t="s">
        <v>225</v>
      </c>
      <c r="E941" s="550" t="s">
        <v>194</v>
      </c>
      <c r="F941" s="970"/>
      <c r="G941" s="214">
        <v>2024</v>
      </c>
      <c r="H941" s="176" t="s">
        <v>1996</v>
      </c>
      <c r="I941" s="176" t="s">
        <v>217</v>
      </c>
      <c r="J941" s="330" t="s">
        <v>196</v>
      </c>
      <c r="K941" s="176" t="s">
        <v>1987</v>
      </c>
      <c r="L941" s="176" t="s">
        <v>1221</v>
      </c>
      <c r="M941" s="327" t="s">
        <v>1461</v>
      </c>
      <c r="N941" s="55">
        <v>19.059999999999999</v>
      </c>
      <c r="O941" s="55">
        <f t="shared" si="721"/>
        <v>19.059999999999999</v>
      </c>
      <c r="P941" s="55">
        <f t="shared" si="721"/>
        <v>19.059999999999999</v>
      </c>
      <c r="Q941" s="904">
        <v>18.05</v>
      </c>
      <c r="R941" s="904">
        <v>18.05</v>
      </c>
      <c r="S941" s="904">
        <f t="shared" si="722"/>
        <v>18.05</v>
      </c>
      <c r="T941" s="904">
        <f t="shared" si="722"/>
        <v>18.05</v>
      </c>
      <c r="U941" s="904">
        <f t="shared" si="722"/>
        <v>18.05</v>
      </c>
      <c r="V941" s="904">
        <f t="shared" si="722"/>
        <v>18.05</v>
      </c>
      <c r="W941" s="904">
        <f t="shared" si="727"/>
        <v>18.05</v>
      </c>
      <c r="X941" s="904">
        <f t="shared" si="725"/>
        <v>18.05</v>
      </c>
      <c r="Y941" s="904">
        <f t="shared" si="725"/>
        <v>18.05</v>
      </c>
      <c r="Z941" s="147">
        <v>2.52</v>
      </c>
      <c r="AA941" s="147">
        <f t="shared" si="723"/>
        <v>2.52</v>
      </c>
      <c r="AB941" s="147">
        <f t="shared" si="723"/>
        <v>2.52</v>
      </c>
      <c r="AC941" s="905">
        <v>1.509999999999998</v>
      </c>
      <c r="AD941" s="905">
        <f t="shared" si="709"/>
        <v>1.509999999999998</v>
      </c>
      <c r="AE941" s="905">
        <f t="shared" si="709"/>
        <v>1.509999999999998</v>
      </c>
      <c r="AF941" s="905">
        <f t="shared" si="709"/>
        <v>1.509999999999998</v>
      </c>
      <c r="AG941" s="905">
        <f t="shared" si="709"/>
        <v>1.509999999999998</v>
      </c>
      <c r="AH941" s="905">
        <f t="shared" si="710"/>
        <v>1.509999999999998</v>
      </c>
      <c r="AI941" s="905">
        <f t="shared" si="710"/>
        <v>1.509999999999998</v>
      </c>
      <c r="AJ941" s="905">
        <f t="shared" si="710"/>
        <v>1.509999999999998</v>
      </c>
      <c r="AK941" s="905">
        <f t="shared" si="726"/>
        <v>1.509999999999998</v>
      </c>
      <c r="AL941" s="420">
        <v>41388</v>
      </c>
      <c r="AM941" s="431">
        <f t="shared" si="708"/>
        <v>104297.76</v>
      </c>
      <c r="AN941" s="385">
        <v>15744</v>
      </c>
      <c r="AO941" s="237">
        <f t="shared" si="728"/>
        <v>39674.879999999997</v>
      </c>
      <c r="AP941" s="96">
        <v>8844</v>
      </c>
      <c r="AQ941" s="431">
        <f t="shared" si="711"/>
        <v>22286.880000000001</v>
      </c>
      <c r="AR941" s="420">
        <v>4632</v>
      </c>
      <c r="AS941" s="431">
        <f t="shared" si="712"/>
        <v>6994.3199999999906</v>
      </c>
      <c r="AT941" s="385">
        <v>12000</v>
      </c>
      <c r="AU941" s="431">
        <f t="shared" si="713"/>
        <v>18119.999999999975</v>
      </c>
      <c r="AV941" s="386">
        <v>5000</v>
      </c>
      <c r="AW941" s="431">
        <f t="shared" si="714"/>
        <v>7549.99999999999</v>
      </c>
      <c r="AX941" s="386">
        <v>5000</v>
      </c>
      <c r="AY941" s="431">
        <f t="shared" si="715"/>
        <v>7549.99999999999</v>
      </c>
      <c r="AZ941" s="386">
        <v>5000</v>
      </c>
      <c r="BA941" s="431">
        <f t="shared" si="716"/>
        <v>7549.99999999999</v>
      </c>
      <c r="BB941" s="385">
        <v>5000</v>
      </c>
      <c r="BC941" s="431">
        <f t="shared" si="717"/>
        <v>7549.99999999999</v>
      </c>
      <c r="BD941" s="386">
        <v>5000</v>
      </c>
      <c r="BE941" s="431">
        <f t="shared" si="718"/>
        <v>7549.99999999999</v>
      </c>
      <c r="BF941" s="386">
        <v>5000</v>
      </c>
      <c r="BG941" s="431">
        <f t="shared" si="719"/>
        <v>7549.99999999999</v>
      </c>
      <c r="BH941" s="385">
        <v>5000</v>
      </c>
      <c r="BI941" s="445">
        <f t="shared" si="720"/>
        <v>7549.99999999999</v>
      </c>
      <c r="BJ941" s="77" t="s">
        <v>2000</v>
      </c>
      <c r="BK941" s="306"/>
      <c r="BL941" s="599"/>
      <c r="BM941" s="306" t="str">
        <f t="shared" si="724"/>
        <v>P09797-xx1</v>
      </c>
    </row>
    <row r="942" spans="1:65" ht="14.25" customHeight="1">
      <c r="A942" s="493" t="s">
        <v>1623</v>
      </c>
      <c r="B942" s="130" t="s">
        <v>1422</v>
      </c>
      <c r="C942" s="544" t="s">
        <v>87</v>
      </c>
      <c r="D942" s="549" t="s">
        <v>225</v>
      </c>
      <c r="E942" s="550" t="s">
        <v>194</v>
      </c>
      <c r="F942" s="970"/>
      <c r="G942" s="214">
        <v>2021</v>
      </c>
      <c r="H942" s="176" t="s">
        <v>1996</v>
      </c>
      <c r="I942" s="176" t="s">
        <v>217</v>
      </c>
      <c r="J942" s="330" t="s">
        <v>196</v>
      </c>
      <c r="K942" s="176" t="s">
        <v>1986</v>
      </c>
      <c r="L942" s="176" t="s">
        <v>167</v>
      </c>
      <c r="M942" s="327" t="s">
        <v>1469</v>
      </c>
      <c r="N942" s="55">
        <v>18.53</v>
      </c>
      <c r="O942" s="55">
        <f t="shared" si="721"/>
        <v>18.53</v>
      </c>
      <c r="P942" s="55">
        <f t="shared" si="721"/>
        <v>18.53</v>
      </c>
      <c r="Q942" s="55">
        <f t="shared" si="721"/>
        <v>18.53</v>
      </c>
      <c r="R942" s="55">
        <v>18.53</v>
      </c>
      <c r="S942" s="55">
        <f t="shared" si="722"/>
        <v>18.53</v>
      </c>
      <c r="T942" s="55">
        <f t="shared" si="722"/>
        <v>18.53</v>
      </c>
      <c r="U942" s="55">
        <f t="shared" si="722"/>
        <v>18.53</v>
      </c>
      <c r="V942" s="55">
        <f t="shared" si="722"/>
        <v>18.53</v>
      </c>
      <c r="W942" s="55">
        <f t="shared" si="727"/>
        <v>18.53</v>
      </c>
      <c r="X942" s="55">
        <f t="shared" si="725"/>
        <v>18.53</v>
      </c>
      <c r="Y942" s="55">
        <f t="shared" si="725"/>
        <v>18.53</v>
      </c>
      <c r="Z942" s="147">
        <v>2.4500000000000002</v>
      </c>
      <c r="AA942" s="147">
        <f t="shared" si="723"/>
        <v>2.4500000000000002</v>
      </c>
      <c r="AB942" s="147">
        <f t="shared" si="723"/>
        <v>2.4500000000000002</v>
      </c>
      <c r="AC942" s="147">
        <f t="shared" si="723"/>
        <v>2.4500000000000002</v>
      </c>
      <c r="AD942" s="147">
        <f t="shared" si="709"/>
        <v>2.4500000000000002</v>
      </c>
      <c r="AE942" s="147">
        <f t="shared" si="709"/>
        <v>2.4500000000000002</v>
      </c>
      <c r="AF942" s="147">
        <f t="shared" si="709"/>
        <v>2.4500000000000002</v>
      </c>
      <c r="AG942" s="147">
        <f t="shared" si="709"/>
        <v>2.4500000000000002</v>
      </c>
      <c r="AH942" s="147">
        <f t="shared" si="710"/>
        <v>2.4500000000000002</v>
      </c>
      <c r="AI942" s="147">
        <f t="shared" si="710"/>
        <v>2.4500000000000002</v>
      </c>
      <c r="AJ942" s="147">
        <f t="shared" si="710"/>
        <v>2.4500000000000002</v>
      </c>
      <c r="AK942" s="147">
        <f t="shared" si="726"/>
        <v>2.4500000000000002</v>
      </c>
      <c r="AL942" s="420">
        <v>0</v>
      </c>
      <c r="AM942" s="431">
        <f t="shared" si="708"/>
        <v>0</v>
      </c>
      <c r="AN942" s="385">
        <v>0</v>
      </c>
      <c r="AO942" s="237">
        <f t="shared" si="728"/>
        <v>0</v>
      </c>
      <c r="AP942" s="96">
        <v>0</v>
      </c>
      <c r="AQ942" s="431">
        <f t="shared" si="711"/>
        <v>0</v>
      </c>
      <c r="AR942" s="420">
        <v>0</v>
      </c>
      <c r="AS942" s="431">
        <f t="shared" si="712"/>
        <v>0</v>
      </c>
      <c r="AT942" s="385">
        <v>0</v>
      </c>
      <c r="AU942" s="431">
        <f t="shared" si="713"/>
        <v>0</v>
      </c>
      <c r="AV942" s="386">
        <v>0</v>
      </c>
      <c r="AW942" s="431">
        <f t="shared" si="714"/>
        <v>0</v>
      </c>
      <c r="AX942" s="386">
        <v>0</v>
      </c>
      <c r="AY942" s="431">
        <f t="shared" si="715"/>
        <v>0</v>
      </c>
      <c r="AZ942" s="386">
        <v>0</v>
      </c>
      <c r="BA942" s="431">
        <f t="shared" si="716"/>
        <v>0</v>
      </c>
      <c r="BB942" s="385">
        <v>0</v>
      </c>
      <c r="BC942" s="431">
        <f t="shared" si="717"/>
        <v>0</v>
      </c>
      <c r="BD942" s="386">
        <v>0</v>
      </c>
      <c r="BE942" s="431">
        <f t="shared" si="718"/>
        <v>0</v>
      </c>
      <c r="BF942" s="386">
        <v>0</v>
      </c>
      <c r="BG942" s="431">
        <f t="shared" si="719"/>
        <v>0</v>
      </c>
      <c r="BH942" s="385">
        <v>0</v>
      </c>
      <c r="BI942" s="445">
        <f t="shared" si="720"/>
        <v>0</v>
      </c>
      <c r="BJ942" s="77" t="s">
        <v>1997</v>
      </c>
      <c r="BK942" s="306"/>
      <c r="BL942" s="599"/>
      <c r="BM942" s="306" t="str">
        <f t="shared" si="724"/>
        <v>M55011-xx1</v>
      </c>
    </row>
    <row r="943" spans="1:65" ht="14.25" customHeight="1">
      <c r="A943" s="498" t="s">
        <v>1623</v>
      </c>
      <c r="B943" s="130" t="s">
        <v>1422</v>
      </c>
      <c r="C943" s="544" t="s">
        <v>87</v>
      </c>
      <c r="D943" s="549" t="s">
        <v>225</v>
      </c>
      <c r="E943" s="550" t="s">
        <v>194</v>
      </c>
      <c r="F943" s="970"/>
      <c r="G943" s="214">
        <v>2021</v>
      </c>
      <c r="H943" s="176" t="s">
        <v>1996</v>
      </c>
      <c r="I943" s="176" t="s">
        <v>217</v>
      </c>
      <c r="J943" s="330" t="s">
        <v>196</v>
      </c>
      <c r="K943" s="176" t="s">
        <v>1986</v>
      </c>
      <c r="L943" s="176" t="s">
        <v>167</v>
      </c>
      <c r="M943" s="327" t="s">
        <v>1469</v>
      </c>
      <c r="N943" s="55">
        <v>19.579999999999998</v>
      </c>
      <c r="O943" s="55">
        <f t="shared" si="721"/>
        <v>19.579999999999998</v>
      </c>
      <c r="P943" s="55">
        <f t="shared" si="721"/>
        <v>19.579999999999998</v>
      </c>
      <c r="Q943" s="55">
        <f t="shared" si="721"/>
        <v>19.579999999999998</v>
      </c>
      <c r="R943" s="55">
        <v>19.579999999999998</v>
      </c>
      <c r="S943" s="55">
        <f t="shared" si="722"/>
        <v>19.579999999999998</v>
      </c>
      <c r="T943" s="55">
        <f t="shared" si="722"/>
        <v>19.579999999999998</v>
      </c>
      <c r="U943" s="55">
        <f t="shared" si="722"/>
        <v>19.579999999999998</v>
      </c>
      <c r="V943" s="55">
        <f t="shared" si="722"/>
        <v>19.579999999999998</v>
      </c>
      <c r="W943" s="55">
        <f t="shared" si="727"/>
        <v>19.579999999999998</v>
      </c>
      <c r="X943" s="55">
        <f t="shared" si="725"/>
        <v>19.579999999999998</v>
      </c>
      <c r="Y943" s="55">
        <f t="shared" si="725"/>
        <v>19.579999999999998</v>
      </c>
      <c r="Z943" s="147">
        <v>2.5</v>
      </c>
      <c r="AA943" s="147">
        <f t="shared" si="723"/>
        <v>2.5</v>
      </c>
      <c r="AB943" s="147">
        <f t="shared" si="723"/>
        <v>2.5</v>
      </c>
      <c r="AC943" s="147">
        <f t="shared" si="723"/>
        <v>2.5</v>
      </c>
      <c r="AD943" s="147">
        <f t="shared" si="709"/>
        <v>2.5</v>
      </c>
      <c r="AE943" s="147">
        <f t="shared" si="709"/>
        <v>2.5</v>
      </c>
      <c r="AF943" s="147">
        <f t="shared" si="709"/>
        <v>2.5</v>
      </c>
      <c r="AG943" s="147">
        <f t="shared" si="709"/>
        <v>2.5</v>
      </c>
      <c r="AH943" s="147">
        <f t="shared" si="710"/>
        <v>2.5</v>
      </c>
      <c r="AI943" s="147">
        <f t="shared" si="710"/>
        <v>2.5</v>
      </c>
      <c r="AJ943" s="147">
        <f t="shared" si="710"/>
        <v>2.5</v>
      </c>
      <c r="AK943" s="147">
        <f t="shared" si="726"/>
        <v>2.5</v>
      </c>
      <c r="AL943" s="420">
        <v>0</v>
      </c>
      <c r="AM943" s="431">
        <f t="shared" si="708"/>
        <v>0</v>
      </c>
      <c r="AN943" s="385">
        <v>0</v>
      </c>
      <c r="AO943" s="237">
        <f t="shared" si="728"/>
        <v>0</v>
      </c>
      <c r="AP943" s="96">
        <v>0</v>
      </c>
      <c r="AQ943" s="431">
        <f t="shared" si="711"/>
        <v>0</v>
      </c>
      <c r="AR943" s="420">
        <v>0</v>
      </c>
      <c r="AS943" s="431">
        <f t="shared" si="712"/>
        <v>0</v>
      </c>
      <c r="AT943" s="385">
        <v>0</v>
      </c>
      <c r="AU943" s="431">
        <f t="shared" si="713"/>
        <v>0</v>
      </c>
      <c r="AV943" s="386">
        <v>0</v>
      </c>
      <c r="AW943" s="431">
        <f t="shared" si="714"/>
        <v>0</v>
      </c>
      <c r="AX943" s="386">
        <v>0</v>
      </c>
      <c r="AY943" s="431">
        <f t="shared" si="715"/>
        <v>0</v>
      </c>
      <c r="AZ943" s="386">
        <v>0</v>
      </c>
      <c r="BA943" s="431">
        <f t="shared" si="716"/>
        <v>0</v>
      </c>
      <c r="BB943" s="385">
        <v>0</v>
      </c>
      <c r="BC943" s="431">
        <f t="shared" si="717"/>
        <v>0</v>
      </c>
      <c r="BD943" s="386">
        <v>0</v>
      </c>
      <c r="BE943" s="431">
        <f t="shared" si="718"/>
        <v>0</v>
      </c>
      <c r="BF943" s="386">
        <v>0</v>
      </c>
      <c r="BG943" s="431">
        <f t="shared" si="719"/>
        <v>0</v>
      </c>
      <c r="BH943" s="385">
        <v>0</v>
      </c>
      <c r="BI943" s="445">
        <f t="shared" si="720"/>
        <v>0</v>
      </c>
      <c r="BJ943" s="77" t="s">
        <v>2001</v>
      </c>
      <c r="BK943" s="306"/>
      <c r="BL943" s="599"/>
      <c r="BM943" s="306" t="str">
        <f t="shared" si="724"/>
        <v>M55011-KD1</v>
      </c>
    </row>
    <row r="944" spans="1:65" ht="14.25" customHeight="1">
      <c r="A944" s="493" t="s">
        <v>1623</v>
      </c>
      <c r="B944" s="130" t="s">
        <v>1422</v>
      </c>
      <c r="C944" s="544" t="s">
        <v>87</v>
      </c>
      <c r="D944" s="549" t="s">
        <v>225</v>
      </c>
      <c r="E944" s="550" t="s">
        <v>194</v>
      </c>
      <c r="F944" s="970"/>
      <c r="G944" s="214">
        <v>2021</v>
      </c>
      <c r="H944" s="176" t="s">
        <v>1996</v>
      </c>
      <c r="I944" s="176" t="s">
        <v>217</v>
      </c>
      <c r="J944" s="330" t="s">
        <v>196</v>
      </c>
      <c r="K944" s="176" t="s">
        <v>1986</v>
      </c>
      <c r="L944" s="176" t="s">
        <v>167</v>
      </c>
      <c r="M944" s="327" t="s">
        <v>1469</v>
      </c>
      <c r="N944" s="55">
        <v>18.059999999999999</v>
      </c>
      <c r="O944" s="55">
        <f t="shared" si="721"/>
        <v>18.059999999999999</v>
      </c>
      <c r="P944" s="55">
        <f t="shared" si="721"/>
        <v>18.059999999999999</v>
      </c>
      <c r="Q944" s="55">
        <f t="shared" si="721"/>
        <v>18.059999999999999</v>
      </c>
      <c r="R944" s="55">
        <v>18.059999999999999</v>
      </c>
      <c r="S944" s="55">
        <f t="shared" si="722"/>
        <v>18.059999999999999</v>
      </c>
      <c r="T944" s="55">
        <f t="shared" si="722"/>
        <v>18.059999999999999</v>
      </c>
      <c r="U944" s="55">
        <f t="shared" si="722"/>
        <v>18.059999999999999</v>
      </c>
      <c r="V944" s="55">
        <f t="shared" si="722"/>
        <v>18.059999999999999</v>
      </c>
      <c r="W944" s="55">
        <f t="shared" si="727"/>
        <v>18.059999999999999</v>
      </c>
      <c r="X944" s="55">
        <f t="shared" si="725"/>
        <v>18.059999999999999</v>
      </c>
      <c r="Y944" s="55">
        <f t="shared" si="725"/>
        <v>18.059999999999999</v>
      </c>
      <c r="Z944" s="147">
        <v>1.52</v>
      </c>
      <c r="AA944" s="147">
        <f t="shared" si="723"/>
        <v>1.52</v>
      </c>
      <c r="AB944" s="147">
        <f t="shared" si="723"/>
        <v>1.52</v>
      </c>
      <c r="AC944" s="147">
        <f t="shared" si="723"/>
        <v>1.52</v>
      </c>
      <c r="AD944" s="147">
        <f t="shared" si="709"/>
        <v>1.52</v>
      </c>
      <c r="AE944" s="147">
        <f t="shared" si="709"/>
        <v>1.52</v>
      </c>
      <c r="AF944" s="147">
        <f t="shared" si="709"/>
        <v>1.52</v>
      </c>
      <c r="AG944" s="147">
        <f t="shared" si="709"/>
        <v>1.52</v>
      </c>
      <c r="AH944" s="147">
        <f t="shared" si="710"/>
        <v>1.52</v>
      </c>
      <c r="AI944" s="147">
        <f t="shared" si="710"/>
        <v>1.52</v>
      </c>
      <c r="AJ944" s="147">
        <f t="shared" si="710"/>
        <v>1.52</v>
      </c>
      <c r="AK944" s="147">
        <f t="shared" si="726"/>
        <v>1.52</v>
      </c>
      <c r="AL944" s="420">
        <v>0</v>
      </c>
      <c r="AM944" s="431">
        <f t="shared" si="708"/>
        <v>0</v>
      </c>
      <c r="AN944" s="385">
        <v>0</v>
      </c>
      <c r="AO944" s="237">
        <f t="shared" si="728"/>
        <v>0</v>
      </c>
      <c r="AP944" s="96">
        <v>0</v>
      </c>
      <c r="AQ944" s="431">
        <f t="shared" si="711"/>
        <v>0</v>
      </c>
      <c r="AR944" s="420">
        <v>0</v>
      </c>
      <c r="AS944" s="431">
        <f t="shared" si="712"/>
        <v>0</v>
      </c>
      <c r="AT944" s="385">
        <v>0</v>
      </c>
      <c r="AU944" s="431">
        <f t="shared" si="713"/>
        <v>0</v>
      </c>
      <c r="AV944" s="386">
        <v>0</v>
      </c>
      <c r="AW944" s="431">
        <f t="shared" si="714"/>
        <v>0</v>
      </c>
      <c r="AX944" s="386">
        <v>0</v>
      </c>
      <c r="AY944" s="431">
        <f t="shared" si="715"/>
        <v>0</v>
      </c>
      <c r="AZ944" s="386">
        <v>0</v>
      </c>
      <c r="BA944" s="431">
        <f t="shared" si="716"/>
        <v>0</v>
      </c>
      <c r="BB944" s="385">
        <v>0</v>
      </c>
      <c r="BC944" s="431">
        <f t="shared" si="717"/>
        <v>0</v>
      </c>
      <c r="BD944" s="386">
        <v>0</v>
      </c>
      <c r="BE944" s="431">
        <f t="shared" si="718"/>
        <v>0</v>
      </c>
      <c r="BF944" s="386">
        <v>0</v>
      </c>
      <c r="BG944" s="431">
        <f t="shared" si="719"/>
        <v>0</v>
      </c>
      <c r="BH944" s="385">
        <v>0</v>
      </c>
      <c r="BI944" s="445">
        <f t="shared" si="720"/>
        <v>0</v>
      </c>
      <c r="BJ944" s="77" t="s">
        <v>729</v>
      </c>
      <c r="BK944" s="306"/>
      <c r="BL944" s="599"/>
      <c r="BM944" s="306" t="str">
        <f t="shared" si="724"/>
        <v>N56960-xx1</v>
      </c>
    </row>
    <row r="945" spans="1:71" ht="14.25" customHeight="1">
      <c r="A945" s="498" t="s">
        <v>1623</v>
      </c>
      <c r="B945" s="130" t="s">
        <v>1422</v>
      </c>
      <c r="C945" s="544" t="s">
        <v>87</v>
      </c>
      <c r="D945" s="549" t="s">
        <v>225</v>
      </c>
      <c r="E945" s="550" t="s">
        <v>194</v>
      </c>
      <c r="F945" s="970"/>
      <c r="G945" s="214">
        <v>2021</v>
      </c>
      <c r="H945" s="176" t="s">
        <v>1996</v>
      </c>
      <c r="I945" s="176" t="s">
        <v>217</v>
      </c>
      <c r="J945" s="330" t="s">
        <v>196</v>
      </c>
      <c r="K945" s="176" t="s">
        <v>1986</v>
      </c>
      <c r="L945" s="176" t="s">
        <v>167</v>
      </c>
      <c r="M945" s="327" t="s">
        <v>1469</v>
      </c>
      <c r="N945" s="55">
        <v>19.11</v>
      </c>
      <c r="O945" s="55">
        <f t="shared" si="721"/>
        <v>19.11</v>
      </c>
      <c r="P945" s="55">
        <f t="shared" si="721"/>
        <v>19.11</v>
      </c>
      <c r="Q945" s="55">
        <f t="shared" si="721"/>
        <v>19.11</v>
      </c>
      <c r="R945" s="55">
        <v>19.11</v>
      </c>
      <c r="S945" s="55">
        <f t="shared" si="722"/>
        <v>19.11</v>
      </c>
      <c r="T945" s="55">
        <f t="shared" si="722"/>
        <v>19.11</v>
      </c>
      <c r="U945" s="55">
        <f t="shared" si="722"/>
        <v>19.11</v>
      </c>
      <c r="V945" s="55">
        <f t="shared" si="722"/>
        <v>19.11</v>
      </c>
      <c r="W945" s="55">
        <f t="shared" si="727"/>
        <v>19.11</v>
      </c>
      <c r="X945" s="55">
        <f t="shared" si="725"/>
        <v>19.11</v>
      </c>
      <c r="Y945" s="55">
        <f t="shared" si="725"/>
        <v>19.11</v>
      </c>
      <c r="Z945" s="147">
        <v>1.56</v>
      </c>
      <c r="AA945" s="147">
        <f t="shared" si="723"/>
        <v>1.56</v>
      </c>
      <c r="AB945" s="147">
        <f t="shared" si="723"/>
        <v>1.56</v>
      </c>
      <c r="AC945" s="147">
        <f t="shared" si="723"/>
        <v>1.56</v>
      </c>
      <c r="AD945" s="147">
        <f t="shared" si="709"/>
        <v>1.56</v>
      </c>
      <c r="AE945" s="147">
        <f t="shared" si="709"/>
        <v>1.56</v>
      </c>
      <c r="AF945" s="147">
        <f t="shared" si="709"/>
        <v>1.56</v>
      </c>
      <c r="AG945" s="147">
        <f t="shared" si="709"/>
        <v>1.56</v>
      </c>
      <c r="AH945" s="147">
        <f t="shared" si="710"/>
        <v>1.56</v>
      </c>
      <c r="AI945" s="147">
        <f t="shared" si="710"/>
        <v>1.56</v>
      </c>
      <c r="AJ945" s="147">
        <f t="shared" si="710"/>
        <v>1.56</v>
      </c>
      <c r="AK945" s="147">
        <f t="shared" si="726"/>
        <v>1.56</v>
      </c>
      <c r="AL945" s="420">
        <v>0</v>
      </c>
      <c r="AM945" s="431">
        <f t="shared" si="708"/>
        <v>0</v>
      </c>
      <c r="AN945" s="385">
        <v>0</v>
      </c>
      <c r="AO945" s="237">
        <f t="shared" si="728"/>
        <v>0</v>
      </c>
      <c r="AP945" s="96">
        <v>0</v>
      </c>
      <c r="AQ945" s="431">
        <f t="shared" si="711"/>
        <v>0</v>
      </c>
      <c r="AR945" s="420">
        <v>0</v>
      </c>
      <c r="AS945" s="431">
        <f t="shared" si="712"/>
        <v>0</v>
      </c>
      <c r="AT945" s="385">
        <v>0</v>
      </c>
      <c r="AU945" s="431">
        <f t="shared" si="713"/>
        <v>0</v>
      </c>
      <c r="AV945" s="386">
        <v>0</v>
      </c>
      <c r="AW945" s="431">
        <f t="shared" si="714"/>
        <v>0</v>
      </c>
      <c r="AX945" s="386">
        <v>0</v>
      </c>
      <c r="AY945" s="431">
        <f t="shared" si="715"/>
        <v>0</v>
      </c>
      <c r="AZ945" s="386">
        <v>0</v>
      </c>
      <c r="BA945" s="431">
        <f t="shared" si="716"/>
        <v>0</v>
      </c>
      <c r="BB945" s="385">
        <v>0</v>
      </c>
      <c r="BC945" s="431">
        <f t="shared" si="717"/>
        <v>0</v>
      </c>
      <c r="BD945" s="386">
        <v>0</v>
      </c>
      <c r="BE945" s="431">
        <f t="shared" si="718"/>
        <v>0</v>
      </c>
      <c r="BF945" s="386">
        <v>0</v>
      </c>
      <c r="BG945" s="431">
        <f t="shared" si="719"/>
        <v>0</v>
      </c>
      <c r="BH945" s="385">
        <v>0</v>
      </c>
      <c r="BI945" s="445">
        <f t="shared" si="720"/>
        <v>0</v>
      </c>
      <c r="BJ945" s="77" t="s">
        <v>2002</v>
      </c>
      <c r="BK945" s="306"/>
      <c r="BL945" s="599"/>
      <c r="BM945" s="306" t="str">
        <f t="shared" si="724"/>
        <v>N56960-KD1</v>
      </c>
    </row>
    <row r="946" spans="1:71" ht="14.25" customHeight="1">
      <c r="A946" s="493" t="s">
        <v>1623</v>
      </c>
      <c r="B946" s="130" t="s">
        <v>1422</v>
      </c>
      <c r="C946" s="544" t="s">
        <v>87</v>
      </c>
      <c r="D946" s="549" t="s">
        <v>225</v>
      </c>
      <c r="E946" s="550" t="s">
        <v>194</v>
      </c>
      <c r="F946" s="970"/>
      <c r="G946" s="214">
        <v>2024</v>
      </c>
      <c r="H946" s="176" t="s">
        <v>1996</v>
      </c>
      <c r="I946" s="176" t="s">
        <v>217</v>
      </c>
      <c r="J946" s="330" t="s">
        <v>196</v>
      </c>
      <c r="K946" s="176" t="s">
        <v>1986</v>
      </c>
      <c r="L946" s="176" t="s">
        <v>167</v>
      </c>
      <c r="M946" s="327" t="s">
        <v>1469</v>
      </c>
      <c r="N946" s="55">
        <v>18.93</v>
      </c>
      <c r="O946" s="55">
        <f t="shared" si="721"/>
        <v>18.93</v>
      </c>
      <c r="P946" s="55">
        <f t="shared" si="721"/>
        <v>18.93</v>
      </c>
      <c r="Q946" s="904">
        <v>17.940000000000001</v>
      </c>
      <c r="R946" s="904">
        <v>17.940000000000001</v>
      </c>
      <c r="S946" s="904">
        <f t="shared" si="722"/>
        <v>17.940000000000001</v>
      </c>
      <c r="T946" s="904">
        <f t="shared" si="722"/>
        <v>17.940000000000001</v>
      </c>
      <c r="U946" s="904">
        <f t="shared" si="722"/>
        <v>17.940000000000001</v>
      </c>
      <c r="V946" s="904">
        <f t="shared" si="722"/>
        <v>17.940000000000001</v>
      </c>
      <c r="W946" s="904">
        <f t="shared" si="727"/>
        <v>17.940000000000001</v>
      </c>
      <c r="X946" s="904">
        <f t="shared" si="725"/>
        <v>17.940000000000001</v>
      </c>
      <c r="Y946" s="904">
        <f t="shared" si="725"/>
        <v>17.940000000000001</v>
      </c>
      <c r="Z946" s="147">
        <v>2.4900000000000002</v>
      </c>
      <c r="AA946" s="147">
        <f t="shared" si="723"/>
        <v>2.4900000000000002</v>
      </c>
      <c r="AB946" s="147">
        <f t="shared" si="723"/>
        <v>2.4900000000000002</v>
      </c>
      <c r="AC946" s="905">
        <v>1.5</v>
      </c>
      <c r="AD946" s="905">
        <f t="shared" si="709"/>
        <v>1.5</v>
      </c>
      <c r="AE946" s="905">
        <f t="shared" si="709"/>
        <v>1.5</v>
      </c>
      <c r="AF946" s="905">
        <f t="shared" si="709"/>
        <v>1.5</v>
      </c>
      <c r="AG946" s="905">
        <f t="shared" si="709"/>
        <v>1.5</v>
      </c>
      <c r="AH946" s="905">
        <f t="shared" si="710"/>
        <v>1.5</v>
      </c>
      <c r="AI946" s="905">
        <f t="shared" si="710"/>
        <v>1.5</v>
      </c>
      <c r="AJ946" s="905">
        <f t="shared" si="710"/>
        <v>1.5</v>
      </c>
      <c r="AK946" s="905">
        <f t="shared" si="726"/>
        <v>1.5</v>
      </c>
      <c r="AL946" s="420">
        <v>0</v>
      </c>
      <c r="AM946" s="431">
        <f t="shared" si="708"/>
        <v>0</v>
      </c>
      <c r="AN946" s="385">
        <v>0</v>
      </c>
      <c r="AO946" s="237">
        <f t="shared" si="728"/>
        <v>0</v>
      </c>
      <c r="AP946" s="96">
        <v>0</v>
      </c>
      <c r="AQ946" s="431">
        <f t="shared" si="711"/>
        <v>0</v>
      </c>
      <c r="AR946" s="420">
        <v>0</v>
      </c>
      <c r="AS946" s="431">
        <f t="shared" si="712"/>
        <v>0</v>
      </c>
      <c r="AT946" s="385">
        <v>0</v>
      </c>
      <c r="AU946" s="431">
        <f t="shared" si="713"/>
        <v>0</v>
      </c>
      <c r="AV946" s="386">
        <v>0</v>
      </c>
      <c r="AW946" s="431">
        <f t="shared" si="714"/>
        <v>0</v>
      </c>
      <c r="AX946" s="386">
        <v>0</v>
      </c>
      <c r="AY946" s="431">
        <f t="shared" si="715"/>
        <v>0</v>
      </c>
      <c r="AZ946" s="386">
        <v>0</v>
      </c>
      <c r="BA946" s="431">
        <f t="shared" si="716"/>
        <v>0</v>
      </c>
      <c r="BB946" s="385">
        <v>0</v>
      </c>
      <c r="BC946" s="431">
        <f t="shared" si="717"/>
        <v>0</v>
      </c>
      <c r="BD946" s="386">
        <v>0</v>
      </c>
      <c r="BE946" s="431">
        <f t="shared" si="718"/>
        <v>0</v>
      </c>
      <c r="BF946" s="386">
        <v>0</v>
      </c>
      <c r="BG946" s="431">
        <f t="shared" si="719"/>
        <v>0</v>
      </c>
      <c r="BH946" s="385">
        <v>0</v>
      </c>
      <c r="BI946" s="445">
        <f t="shared" si="720"/>
        <v>0</v>
      </c>
      <c r="BJ946" s="77" t="s">
        <v>1998</v>
      </c>
      <c r="BK946" s="306"/>
      <c r="BL946" s="599"/>
      <c r="BM946" s="306" t="str">
        <f t="shared" si="724"/>
        <v>P09798-xx1</v>
      </c>
    </row>
    <row r="947" spans="1:71" ht="14.25" customHeight="1">
      <c r="A947" s="498" t="s">
        <v>1623</v>
      </c>
      <c r="B947" s="130" t="s">
        <v>1422</v>
      </c>
      <c r="C947" s="544" t="s">
        <v>87</v>
      </c>
      <c r="D947" s="549" t="s">
        <v>225</v>
      </c>
      <c r="E947" s="550" t="s">
        <v>194</v>
      </c>
      <c r="F947" s="970"/>
      <c r="G947" s="214">
        <v>2024</v>
      </c>
      <c r="H947" s="176" t="s">
        <v>1996</v>
      </c>
      <c r="I947" s="176" t="s">
        <v>217</v>
      </c>
      <c r="J947" s="330" t="s">
        <v>196</v>
      </c>
      <c r="K947" s="176" t="s">
        <v>1986</v>
      </c>
      <c r="L947" s="176" t="s">
        <v>167</v>
      </c>
      <c r="M947" s="327" t="s">
        <v>1469</v>
      </c>
      <c r="N947" s="55">
        <v>19.98</v>
      </c>
      <c r="O947" s="55">
        <f t="shared" si="721"/>
        <v>19.98</v>
      </c>
      <c r="P947" s="55">
        <f t="shared" si="721"/>
        <v>19.98</v>
      </c>
      <c r="Q947" s="904">
        <v>18.940000000000001</v>
      </c>
      <c r="R947" s="904">
        <v>18.940000000000001</v>
      </c>
      <c r="S947" s="904">
        <f t="shared" si="722"/>
        <v>18.940000000000001</v>
      </c>
      <c r="T947" s="904">
        <f t="shared" si="722"/>
        <v>18.940000000000001</v>
      </c>
      <c r="U947" s="904">
        <f t="shared" si="722"/>
        <v>18.940000000000001</v>
      </c>
      <c r="V947" s="904">
        <f t="shared" si="722"/>
        <v>18.940000000000001</v>
      </c>
      <c r="W947" s="904">
        <f t="shared" si="727"/>
        <v>18.940000000000001</v>
      </c>
      <c r="X947" s="904">
        <f t="shared" si="725"/>
        <v>18.940000000000001</v>
      </c>
      <c r="Y947" s="904">
        <f t="shared" si="725"/>
        <v>18.940000000000001</v>
      </c>
      <c r="Z947" s="147">
        <v>2.54</v>
      </c>
      <c r="AA947" s="147">
        <f t="shared" si="723"/>
        <v>2.54</v>
      </c>
      <c r="AB947" s="147">
        <f t="shared" si="723"/>
        <v>2.54</v>
      </c>
      <c r="AC947" s="905">
        <v>1.5</v>
      </c>
      <c r="AD947" s="905">
        <f t="shared" si="709"/>
        <v>1.5</v>
      </c>
      <c r="AE947" s="905">
        <f t="shared" si="709"/>
        <v>1.5</v>
      </c>
      <c r="AF947" s="905">
        <f t="shared" si="709"/>
        <v>1.5</v>
      </c>
      <c r="AG947" s="905">
        <f t="shared" si="709"/>
        <v>1.5</v>
      </c>
      <c r="AH947" s="905">
        <f t="shared" si="710"/>
        <v>1.5</v>
      </c>
      <c r="AI947" s="905">
        <f t="shared" si="710"/>
        <v>1.5</v>
      </c>
      <c r="AJ947" s="905">
        <f t="shared" si="710"/>
        <v>1.5</v>
      </c>
      <c r="AK947" s="905">
        <f t="shared" si="726"/>
        <v>1.5</v>
      </c>
      <c r="AL947" s="420">
        <v>0</v>
      </c>
      <c r="AM947" s="431">
        <f t="shared" si="708"/>
        <v>0</v>
      </c>
      <c r="AN947" s="385">
        <v>0</v>
      </c>
      <c r="AO947" s="237">
        <f t="shared" si="728"/>
        <v>0</v>
      </c>
      <c r="AP947" s="96">
        <v>0</v>
      </c>
      <c r="AQ947" s="431">
        <f t="shared" si="711"/>
        <v>0</v>
      </c>
      <c r="AR947" s="420">
        <v>0</v>
      </c>
      <c r="AS947" s="431">
        <f t="shared" si="712"/>
        <v>0</v>
      </c>
      <c r="AT947" s="385">
        <v>0</v>
      </c>
      <c r="AU947" s="431">
        <f t="shared" si="713"/>
        <v>0</v>
      </c>
      <c r="AV947" s="386">
        <v>0</v>
      </c>
      <c r="AW947" s="431">
        <f t="shared" si="714"/>
        <v>0</v>
      </c>
      <c r="AX947" s="386">
        <v>0</v>
      </c>
      <c r="AY947" s="431">
        <f t="shared" si="715"/>
        <v>0</v>
      </c>
      <c r="AZ947" s="386">
        <v>0</v>
      </c>
      <c r="BA947" s="431">
        <f t="shared" si="716"/>
        <v>0</v>
      </c>
      <c r="BB947" s="385">
        <v>0</v>
      </c>
      <c r="BC947" s="431">
        <f t="shared" si="717"/>
        <v>0</v>
      </c>
      <c r="BD947" s="386">
        <v>0</v>
      </c>
      <c r="BE947" s="431">
        <f t="shared" si="718"/>
        <v>0</v>
      </c>
      <c r="BF947" s="386">
        <v>0</v>
      </c>
      <c r="BG947" s="431">
        <f t="shared" si="719"/>
        <v>0</v>
      </c>
      <c r="BH947" s="385">
        <v>0</v>
      </c>
      <c r="BI947" s="445">
        <f t="shared" si="720"/>
        <v>0</v>
      </c>
      <c r="BJ947" s="77" t="s">
        <v>2003</v>
      </c>
      <c r="BK947" s="306"/>
      <c r="BL947" s="599"/>
      <c r="BM947" s="306" t="str">
        <f t="shared" si="724"/>
        <v>P09798-KD1</v>
      </c>
    </row>
    <row r="948" spans="1:71" ht="14.25" customHeight="1">
      <c r="A948" s="493" t="s">
        <v>1623</v>
      </c>
      <c r="B948" s="130" t="s">
        <v>1422</v>
      </c>
      <c r="C948" s="544" t="s">
        <v>87</v>
      </c>
      <c r="D948" s="549" t="s">
        <v>225</v>
      </c>
      <c r="E948" s="550" t="s">
        <v>194</v>
      </c>
      <c r="F948" s="970"/>
      <c r="G948" s="214">
        <v>2021</v>
      </c>
      <c r="H948" s="176" t="s">
        <v>1996</v>
      </c>
      <c r="I948" s="176" t="s">
        <v>217</v>
      </c>
      <c r="J948" s="330" t="s">
        <v>196</v>
      </c>
      <c r="K948" s="176" t="s">
        <v>1987</v>
      </c>
      <c r="L948" s="176" t="s">
        <v>167</v>
      </c>
      <c r="M948" s="327" t="s">
        <v>1469</v>
      </c>
      <c r="N948" s="55">
        <v>18.36</v>
      </c>
      <c r="O948" s="55">
        <f t="shared" si="721"/>
        <v>18.36</v>
      </c>
      <c r="P948" s="55">
        <f t="shared" si="721"/>
        <v>18.36</v>
      </c>
      <c r="Q948" s="55">
        <f t="shared" si="721"/>
        <v>18.36</v>
      </c>
      <c r="R948" s="55">
        <v>18.36</v>
      </c>
      <c r="S948" s="55">
        <f t="shared" si="722"/>
        <v>18.36</v>
      </c>
      <c r="T948" s="55">
        <f t="shared" si="722"/>
        <v>18.36</v>
      </c>
      <c r="U948" s="55">
        <f t="shared" si="722"/>
        <v>18.36</v>
      </c>
      <c r="V948" s="55">
        <f t="shared" si="722"/>
        <v>18.36</v>
      </c>
      <c r="W948" s="55">
        <f t="shared" si="727"/>
        <v>18.36</v>
      </c>
      <c r="X948" s="55">
        <f t="shared" si="725"/>
        <v>18.36</v>
      </c>
      <c r="Y948" s="55">
        <f t="shared" si="725"/>
        <v>18.36</v>
      </c>
      <c r="Z948" s="147">
        <v>2.42</v>
      </c>
      <c r="AA948" s="147">
        <f t="shared" si="723"/>
        <v>2.42</v>
      </c>
      <c r="AB948" s="147">
        <f t="shared" si="723"/>
        <v>2.42</v>
      </c>
      <c r="AC948" s="147">
        <f t="shared" si="723"/>
        <v>2.42</v>
      </c>
      <c r="AD948" s="147">
        <f t="shared" si="709"/>
        <v>2.42</v>
      </c>
      <c r="AE948" s="147">
        <f t="shared" si="709"/>
        <v>2.42</v>
      </c>
      <c r="AF948" s="147">
        <f t="shared" si="709"/>
        <v>2.42</v>
      </c>
      <c r="AG948" s="147">
        <f t="shared" si="709"/>
        <v>2.42</v>
      </c>
      <c r="AH948" s="147">
        <f t="shared" si="710"/>
        <v>2.42</v>
      </c>
      <c r="AI948" s="147">
        <f t="shared" si="710"/>
        <v>2.42</v>
      </c>
      <c r="AJ948" s="147">
        <f t="shared" si="710"/>
        <v>2.42</v>
      </c>
      <c r="AK948" s="147">
        <f t="shared" si="726"/>
        <v>2.42</v>
      </c>
      <c r="AL948" s="420">
        <v>0</v>
      </c>
      <c r="AM948" s="431">
        <f t="shared" si="708"/>
        <v>0</v>
      </c>
      <c r="AN948" s="385">
        <v>0</v>
      </c>
      <c r="AO948" s="237">
        <f t="shared" si="728"/>
        <v>0</v>
      </c>
      <c r="AP948" s="96">
        <v>0</v>
      </c>
      <c r="AQ948" s="431">
        <f t="shared" si="711"/>
        <v>0</v>
      </c>
      <c r="AR948" s="420">
        <v>0</v>
      </c>
      <c r="AS948" s="431">
        <f t="shared" si="712"/>
        <v>0</v>
      </c>
      <c r="AT948" s="385">
        <v>0</v>
      </c>
      <c r="AU948" s="431">
        <f t="shared" si="713"/>
        <v>0</v>
      </c>
      <c r="AV948" s="386">
        <v>0</v>
      </c>
      <c r="AW948" s="431">
        <f t="shared" si="714"/>
        <v>0</v>
      </c>
      <c r="AX948" s="386">
        <v>0</v>
      </c>
      <c r="AY948" s="431">
        <f t="shared" si="715"/>
        <v>0</v>
      </c>
      <c r="AZ948" s="386">
        <v>0</v>
      </c>
      <c r="BA948" s="431">
        <f t="shared" si="716"/>
        <v>0</v>
      </c>
      <c r="BB948" s="385">
        <v>0</v>
      </c>
      <c r="BC948" s="431">
        <f t="shared" si="717"/>
        <v>0</v>
      </c>
      <c r="BD948" s="386">
        <v>0</v>
      </c>
      <c r="BE948" s="431">
        <f t="shared" si="718"/>
        <v>0</v>
      </c>
      <c r="BF948" s="386">
        <v>0</v>
      </c>
      <c r="BG948" s="431">
        <f t="shared" si="719"/>
        <v>0</v>
      </c>
      <c r="BH948" s="385">
        <v>0</v>
      </c>
      <c r="BI948" s="445">
        <f t="shared" si="720"/>
        <v>0</v>
      </c>
      <c r="BJ948" s="77" t="s">
        <v>1999</v>
      </c>
      <c r="BK948" s="306"/>
      <c r="BL948" s="599"/>
      <c r="BM948" s="306" t="str">
        <f t="shared" si="724"/>
        <v>M55012-xx1</v>
      </c>
    </row>
    <row r="949" spans="1:71" ht="14.25" customHeight="1">
      <c r="A949" s="498" t="s">
        <v>1623</v>
      </c>
      <c r="B949" s="130" t="s">
        <v>1422</v>
      </c>
      <c r="C949" s="544" t="s">
        <v>87</v>
      </c>
      <c r="D949" s="549" t="s">
        <v>225</v>
      </c>
      <c r="E949" s="550" t="s">
        <v>194</v>
      </c>
      <c r="F949" s="970"/>
      <c r="G949" s="214">
        <v>2021</v>
      </c>
      <c r="H949" s="176" t="s">
        <v>1996</v>
      </c>
      <c r="I949" s="176" t="s">
        <v>217</v>
      </c>
      <c r="J949" s="330" t="s">
        <v>196</v>
      </c>
      <c r="K949" s="176" t="s">
        <v>1987</v>
      </c>
      <c r="L949" s="176" t="s">
        <v>167</v>
      </c>
      <c r="M949" s="327" t="s">
        <v>1469</v>
      </c>
      <c r="N949" s="55">
        <v>19.41</v>
      </c>
      <c r="O949" s="55">
        <f t="shared" si="721"/>
        <v>19.41</v>
      </c>
      <c r="P949" s="55">
        <f t="shared" si="721"/>
        <v>19.41</v>
      </c>
      <c r="Q949" s="55">
        <f t="shared" si="721"/>
        <v>19.41</v>
      </c>
      <c r="R949" s="55">
        <v>19.41</v>
      </c>
      <c r="S949" s="55">
        <f t="shared" si="722"/>
        <v>19.41</v>
      </c>
      <c r="T949" s="55">
        <f t="shared" si="722"/>
        <v>19.41</v>
      </c>
      <c r="U949" s="55">
        <f t="shared" si="722"/>
        <v>19.41</v>
      </c>
      <c r="V949" s="55">
        <f t="shared" si="722"/>
        <v>19.41</v>
      </c>
      <c r="W949" s="55">
        <f t="shared" si="727"/>
        <v>19.41</v>
      </c>
      <c r="X949" s="55">
        <f t="shared" si="725"/>
        <v>19.41</v>
      </c>
      <c r="Y949" s="55">
        <f t="shared" si="725"/>
        <v>19.41</v>
      </c>
      <c r="Z949" s="147">
        <v>2.4700000000000002</v>
      </c>
      <c r="AA949" s="147">
        <f t="shared" si="723"/>
        <v>2.4700000000000002</v>
      </c>
      <c r="AB949" s="147">
        <f t="shared" si="723"/>
        <v>2.4700000000000002</v>
      </c>
      <c r="AC949" s="147">
        <f t="shared" si="723"/>
        <v>2.4700000000000002</v>
      </c>
      <c r="AD949" s="147">
        <f t="shared" si="709"/>
        <v>2.4700000000000002</v>
      </c>
      <c r="AE949" s="147">
        <f t="shared" si="709"/>
        <v>2.4700000000000002</v>
      </c>
      <c r="AF949" s="147">
        <f t="shared" si="709"/>
        <v>2.4700000000000002</v>
      </c>
      <c r="AG949" s="147">
        <f t="shared" si="709"/>
        <v>2.4700000000000002</v>
      </c>
      <c r="AH949" s="147">
        <f t="shared" si="710"/>
        <v>2.4700000000000002</v>
      </c>
      <c r="AI949" s="147">
        <f t="shared" si="710"/>
        <v>2.4700000000000002</v>
      </c>
      <c r="AJ949" s="147">
        <f t="shared" si="710"/>
        <v>2.4700000000000002</v>
      </c>
      <c r="AK949" s="147">
        <f t="shared" si="726"/>
        <v>2.4700000000000002</v>
      </c>
      <c r="AL949" s="420">
        <v>0</v>
      </c>
      <c r="AM949" s="431">
        <f t="shared" si="708"/>
        <v>0</v>
      </c>
      <c r="AN949" s="385">
        <v>0</v>
      </c>
      <c r="AO949" s="237">
        <f t="shared" si="728"/>
        <v>0</v>
      </c>
      <c r="AP949" s="96">
        <v>0</v>
      </c>
      <c r="AQ949" s="431">
        <f t="shared" si="711"/>
        <v>0</v>
      </c>
      <c r="AR949" s="420">
        <v>0</v>
      </c>
      <c r="AS949" s="431">
        <f t="shared" si="712"/>
        <v>0</v>
      </c>
      <c r="AT949" s="385">
        <v>0</v>
      </c>
      <c r="AU949" s="431">
        <f t="shared" si="713"/>
        <v>0</v>
      </c>
      <c r="AV949" s="386">
        <v>0</v>
      </c>
      <c r="AW949" s="431">
        <f t="shared" si="714"/>
        <v>0</v>
      </c>
      <c r="AX949" s="386">
        <v>0</v>
      </c>
      <c r="AY949" s="431">
        <f t="shared" si="715"/>
        <v>0</v>
      </c>
      <c r="AZ949" s="386">
        <v>0</v>
      </c>
      <c r="BA949" s="431">
        <f t="shared" si="716"/>
        <v>0</v>
      </c>
      <c r="BB949" s="385">
        <v>0</v>
      </c>
      <c r="BC949" s="431">
        <f t="shared" si="717"/>
        <v>0</v>
      </c>
      <c r="BD949" s="386">
        <v>0</v>
      </c>
      <c r="BE949" s="431">
        <f t="shared" si="718"/>
        <v>0</v>
      </c>
      <c r="BF949" s="386">
        <v>0</v>
      </c>
      <c r="BG949" s="431">
        <f t="shared" si="719"/>
        <v>0</v>
      </c>
      <c r="BH949" s="385">
        <v>0</v>
      </c>
      <c r="BI949" s="445">
        <f t="shared" si="720"/>
        <v>0</v>
      </c>
      <c r="BJ949" s="77" t="s">
        <v>2004</v>
      </c>
      <c r="BK949" s="306"/>
      <c r="BL949" s="599"/>
      <c r="BM949" s="306" t="str">
        <f t="shared" si="724"/>
        <v>M55012-KD1</v>
      </c>
    </row>
    <row r="950" spans="1:71" ht="14.25" customHeight="1">
      <c r="A950" s="493" t="s">
        <v>1623</v>
      </c>
      <c r="B950" s="130" t="s">
        <v>1422</v>
      </c>
      <c r="C950" s="544" t="s">
        <v>87</v>
      </c>
      <c r="D950" s="549" t="s">
        <v>225</v>
      </c>
      <c r="E950" s="550" t="s">
        <v>194</v>
      </c>
      <c r="F950" s="970"/>
      <c r="G950" s="214">
        <v>2021</v>
      </c>
      <c r="H950" s="176" t="s">
        <v>1996</v>
      </c>
      <c r="I950" s="176" t="s">
        <v>217</v>
      </c>
      <c r="J950" s="330" t="s">
        <v>196</v>
      </c>
      <c r="K950" s="176" t="s">
        <v>1987</v>
      </c>
      <c r="L950" s="176" t="s">
        <v>167</v>
      </c>
      <c r="M950" s="327" t="s">
        <v>1469</v>
      </c>
      <c r="N950" s="55">
        <v>17.899999999999999</v>
      </c>
      <c r="O950" s="55">
        <f t="shared" si="721"/>
        <v>17.899999999999999</v>
      </c>
      <c r="P950" s="55">
        <f t="shared" si="721"/>
        <v>17.899999999999999</v>
      </c>
      <c r="Q950" s="55">
        <f t="shared" si="721"/>
        <v>17.899999999999999</v>
      </c>
      <c r="R950" s="55">
        <v>17.899999999999999</v>
      </c>
      <c r="S950" s="55">
        <f t="shared" si="722"/>
        <v>17.899999999999999</v>
      </c>
      <c r="T950" s="55">
        <f t="shared" si="722"/>
        <v>17.899999999999999</v>
      </c>
      <c r="U950" s="55">
        <f t="shared" si="722"/>
        <v>17.899999999999999</v>
      </c>
      <c r="V950" s="55">
        <f t="shared" si="722"/>
        <v>17.899999999999999</v>
      </c>
      <c r="W950" s="55">
        <f t="shared" si="727"/>
        <v>17.899999999999999</v>
      </c>
      <c r="X950" s="55">
        <f t="shared" si="725"/>
        <v>17.899999999999999</v>
      </c>
      <c r="Y950" s="55">
        <f t="shared" si="725"/>
        <v>17.899999999999999</v>
      </c>
      <c r="Z950" s="147">
        <v>1.51</v>
      </c>
      <c r="AA950" s="147">
        <f t="shared" si="723"/>
        <v>1.51</v>
      </c>
      <c r="AB950" s="147">
        <f t="shared" si="723"/>
        <v>1.51</v>
      </c>
      <c r="AC950" s="147">
        <f t="shared" si="723"/>
        <v>1.51</v>
      </c>
      <c r="AD950" s="147">
        <f t="shared" si="709"/>
        <v>1.51</v>
      </c>
      <c r="AE950" s="147">
        <f t="shared" si="709"/>
        <v>1.51</v>
      </c>
      <c r="AF950" s="147">
        <f t="shared" si="709"/>
        <v>1.51</v>
      </c>
      <c r="AG950" s="147">
        <f t="shared" si="709"/>
        <v>1.51</v>
      </c>
      <c r="AH950" s="147">
        <f t="shared" si="710"/>
        <v>1.51</v>
      </c>
      <c r="AI950" s="147">
        <f t="shared" si="710"/>
        <v>1.51</v>
      </c>
      <c r="AJ950" s="147">
        <f t="shared" si="710"/>
        <v>1.51</v>
      </c>
      <c r="AK950" s="147">
        <f t="shared" si="726"/>
        <v>1.51</v>
      </c>
      <c r="AL950" s="420">
        <v>0</v>
      </c>
      <c r="AM950" s="431">
        <f t="shared" si="708"/>
        <v>0</v>
      </c>
      <c r="AN950" s="385">
        <v>0</v>
      </c>
      <c r="AO950" s="237">
        <f t="shared" si="728"/>
        <v>0</v>
      </c>
      <c r="AP950" s="96">
        <v>0</v>
      </c>
      <c r="AQ950" s="431">
        <f t="shared" si="711"/>
        <v>0</v>
      </c>
      <c r="AR950" s="420">
        <v>0</v>
      </c>
      <c r="AS950" s="431">
        <f t="shared" si="712"/>
        <v>0</v>
      </c>
      <c r="AT950" s="385">
        <v>0</v>
      </c>
      <c r="AU950" s="431">
        <f t="shared" si="713"/>
        <v>0</v>
      </c>
      <c r="AV950" s="386">
        <v>0</v>
      </c>
      <c r="AW950" s="431">
        <f t="shared" si="714"/>
        <v>0</v>
      </c>
      <c r="AX950" s="386">
        <v>0</v>
      </c>
      <c r="AY950" s="431">
        <f t="shared" si="715"/>
        <v>0</v>
      </c>
      <c r="AZ950" s="386">
        <v>0</v>
      </c>
      <c r="BA950" s="431">
        <f t="shared" si="716"/>
        <v>0</v>
      </c>
      <c r="BB950" s="385">
        <v>0</v>
      </c>
      <c r="BC950" s="431">
        <f t="shared" si="717"/>
        <v>0</v>
      </c>
      <c r="BD950" s="386">
        <v>0</v>
      </c>
      <c r="BE950" s="431">
        <f t="shared" si="718"/>
        <v>0</v>
      </c>
      <c r="BF950" s="386">
        <v>0</v>
      </c>
      <c r="BG950" s="431">
        <f t="shared" si="719"/>
        <v>0</v>
      </c>
      <c r="BH950" s="385">
        <v>0</v>
      </c>
      <c r="BI950" s="445">
        <f t="shared" si="720"/>
        <v>0</v>
      </c>
      <c r="BJ950" s="77" t="s">
        <v>731</v>
      </c>
      <c r="BK950" s="306"/>
      <c r="BL950" s="599"/>
      <c r="BM950" s="306" t="str">
        <f t="shared" si="724"/>
        <v>N56959-xx1</v>
      </c>
    </row>
    <row r="951" spans="1:71" ht="14.25" customHeight="1">
      <c r="A951" s="498" t="s">
        <v>1623</v>
      </c>
      <c r="B951" s="130" t="s">
        <v>1422</v>
      </c>
      <c r="C951" s="544" t="s">
        <v>87</v>
      </c>
      <c r="D951" s="549" t="s">
        <v>225</v>
      </c>
      <c r="E951" s="550" t="s">
        <v>194</v>
      </c>
      <c r="F951" s="970"/>
      <c r="G951" s="214">
        <v>2021</v>
      </c>
      <c r="H951" s="176" t="s">
        <v>1996</v>
      </c>
      <c r="I951" s="176" t="s">
        <v>217</v>
      </c>
      <c r="J951" s="330" t="s">
        <v>196</v>
      </c>
      <c r="K951" s="176" t="s">
        <v>1987</v>
      </c>
      <c r="L951" s="176" t="s">
        <v>167</v>
      </c>
      <c r="M951" s="327" t="s">
        <v>1469</v>
      </c>
      <c r="N951" s="55">
        <v>18.95</v>
      </c>
      <c r="O951" s="55">
        <f t="shared" si="721"/>
        <v>18.95</v>
      </c>
      <c r="P951" s="55">
        <f t="shared" si="721"/>
        <v>18.95</v>
      </c>
      <c r="Q951" s="55">
        <f t="shared" si="721"/>
        <v>18.95</v>
      </c>
      <c r="R951" s="55">
        <v>18.95</v>
      </c>
      <c r="S951" s="55">
        <f t="shared" si="722"/>
        <v>18.95</v>
      </c>
      <c r="T951" s="55">
        <f t="shared" si="722"/>
        <v>18.95</v>
      </c>
      <c r="U951" s="55">
        <f t="shared" si="722"/>
        <v>18.95</v>
      </c>
      <c r="V951" s="55">
        <f t="shared" si="722"/>
        <v>18.95</v>
      </c>
      <c r="W951" s="55">
        <f t="shared" si="727"/>
        <v>18.95</v>
      </c>
      <c r="X951" s="55">
        <f t="shared" si="725"/>
        <v>18.95</v>
      </c>
      <c r="Y951" s="55">
        <f t="shared" si="725"/>
        <v>18.95</v>
      </c>
      <c r="Z951" s="147">
        <v>1.56</v>
      </c>
      <c r="AA951" s="147">
        <f t="shared" si="723"/>
        <v>1.56</v>
      </c>
      <c r="AB951" s="147">
        <f t="shared" si="723"/>
        <v>1.56</v>
      </c>
      <c r="AC951" s="147">
        <f t="shared" si="723"/>
        <v>1.56</v>
      </c>
      <c r="AD951" s="147">
        <f t="shared" si="709"/>
        <v>1.56</v>
      </c>
      <c r="AE951" s="147">
        <f t="shared" si="709"/>
        <v>1.56</v>
      </c>
      <c r="AF951" s="147">
        <f t="shared" si="709"/>
        <v>1.56</v>
      </c>
      <c r="AG951" s="147">
        <f t="shared" si="709"/>
        <v>1.56</v>
      </c>
      <c r="AH951" s="147">
        <f t="shared" si="710"/>
        <v>1.56</v>
      </c>
      <c r="AI951" s="147">
        <f t="shared" si="710"/>
        <v>1.56</v>
      </c>
      <c r="AJ951" s="147">
        <f t="shared" si="710"/>
        <v>1.56</v>
      </c>
      <c r="AK951" s="147">
        <f t="shared" si="726"/>
        <v>1.56</v>
      </c>
      <c r="AL951" s="420">
        <v>0</v>
      </c>
      <c r="AM951" s="431">
        <f t="shared" si="708"/>
        <v>0</v>
      </c>
      <c r="AN951" s="385">
        <v>0</v>
      </c>
      <c r="AO951" s="237">
        <f t="shared" si="728"/>
        <v>0</v>
      </c>
      <c r="AP951" s="96">
        <v>0</v>
      </c>
      <c r="AQ951" s="431">
        <f t="shared" si="711"/>
        <v>0</v>
      </c>
      <c r="AR951" s="420">
        <v>0</v>
      </c>
      <c r="AS951" s="431">
        <f t="shared" si="712"/>
        <v>0</v>
      </c>
      <c r="AT951" s="385">
        <v>0</v>
      </c>
      <c r="AU951" s="431">
        <f t="shared" si="713"/>
        <v>0</v>
      </c>
      <c r="AV951" s="386">
        <v>0</v>
      </c>
      <c r="AW951" s="431">
        <f t="shared" si="714"/>
        <v>0</v>
      </c>
      <c r="AX951" s="386">
        <v>0</v>
      </c>
      <c r="AY951" s="431">
        <f t="shared" si="715"/>
        <v>0</v>
      </c>
      <c r="AZ951" s="386">
        <v>0</v>
      </c>
      <c r="BA951" s="431">
        <f t="shared" si="716"/>
        <v>0</v>
      </c>
      <c r="BB951" s="385">
        <v>0</v>
      </c>
      <c r="BC951" s="431">
        <f t="shared" si="717"/>
        <v>0</v>
      </c>
      <c r="BD951" s="386">
        <v>0</v>
      </c>
      <c r="BE951" s="431">
        <f t="shared" si="718"/>
        <v>0</v>
      </c>
      <c r="BF951" s="386">
        <v>0</v>
      </c>
      <c r="BG951" s="431">
        <f t="shared" si="719"/>
        <v>0</v>
      </c>
      <c r="BH951" s="385">
        <v>0</v>
      </c>
      <c r="BI951" s="445">
        <f t="shared" si="720"/>
        <v>0</v>
      </c>
      <c r="BJ951" s="77" t="s">
        <v>2005</v>
      </c>
      <c r="BK951" s="306"/>
      <c r="BL951" s="599"/>
      <c r="BM951" s="306" t="str">
        <f t="shared" si="724"/>
        <v>N56959-KD1</v>
      </c>
    </row>
    <row r="952" spans="1:71" ht="14.25" customHeight="1">
      <c r="A952" s="493" t="s">
        <v>1623</v>
      </c>
      <c r="B952" s="130" t="s">
        <v>1422</v>
      </c>
      <c r="C952" s="544" t="s">
        <v>87</v>
      </c>
      <c r="D952" s="549" t="s">
        <v>225</v>
      </c>
      <c r="E952" s="550" t="s">
        <v>194</v>
      </c>
      <c r="F952" s="970"/>
      <c r="G952" s="214">
        <v>2024</v>
      </c>
      <c r="H952" s="176" t="s">
        <v>1996</v>
      </c>
      <c r="I952" s="176" t="s">
        <v>217</v>
      </c>
      <c r="J952" s="330" t="s">
        <v>196</v>
      </c>
      <c r="K952" s="176" t="s">
        <v>1987</v>
      </c>
      <c r="L952" s="176" t="s">
        <v>167</v>
      </c>
      <c r="M952" s="327" t="s">
        <v>1469</v>
      </c>
      <c r="N952" s="55">
        <v>18.760000000000002</v>
      </c>
      <c r="O952" s="55">
        <f t="shared" si="721"/>
        <v>18.760000000000002</v>
      </c>
      <c r="P952" s="55">
        <f t="shared" si="721"/>
        <v>18.760000000000002</v>
      </c>
      <c r="Q952" s="904">
        <v>17.75</v>
      </c>
      <c r="R952" s="904">
        <v>17.75</v>
      </c>
      <c r="S952" s="904">
        <f t="shared" si="722"/>
        <v>17.75</v>
      </c>
      <c r="T952" s="904">
        <f t="shared" si="722"/>
        <v>17.75</v>
      </c>
      <c r="U952" s="904">
        <f t="shared" si="722"/>
        <v>17.75</v>
      </c>
      <c r="V952" s="904">
        <f t="shared" si="722"/>
        <v>17.75</v>
      </c>
      <c r="W952" s="904">
        <f t="shared" si="727"/>
        <v>17.75</v>
      </c>
      <c r="X952" s="904">
        <f t="shared" si="725"/>
        <v>17.75</v>
      </c>
      <c r="Y952" s="904">
        <f t="shared" si="725"/>
        <v>17.75</v>
      </c>
      <c r="Z952" s="147">
        <v>2.52</v>
      </c>
      <c r="AA952" s="147">
        <f t="shared" si="723"/>
        <v>2.52</v>
      </c>
      <c r="AB952" s="147">
        <f t="shared" si="723"/>
        <v>2.52</v>
      </c>
      <c r="AC952" s="905">
        <v>1.509999999999998</v>
      </c>
      <c r="AD952" s="905">
        <f t="shared" si="709"/>
        <v>1.509999999999998</v>
      </c>
      <c r="AE952" s="905">
        <f t="shared" si="709"/>
        <v>1.509999999999998</v>
      </c>
      <c r="AF952" s="905">
        <f t="shared" si="709"/>
        <v>1.509999999999998</v>
      </c>
      <c r="AG952" s="905">
        <f t="shared" si="709"/>
        <v>1.509999999999998</v>
      </c>
      <c r="AH952" s="905">
        <f t="shared" si="710"/>
        <v>1.509999999999998</v>
      </c>
      <c r="AI952" s="905">
        <f t="shared" si="710"/>
        <v>1.509999999999998</v>
      </c>
      <c r="AJ952" s="905">
        <f t="shared" si="710"/>
        <v>1.509999999999998</v>
      </c>
      <c r="AK952" s="905">
        <f t="shared" si="726"/>
        <v>1.509999999999998</v>
      </c>
      <c r="AL952" s="420">
        <v>444</v>
      </c>
      <c r="AM952" s="431">
        <f t="shared" ref="AM952:AM974" si="729">Z952*AL952</f>
        <v>1118.8800000000001</v>
      </c>
      <c r="AN952" s="385">
        <v>504</v>
      </c>
      <c r="AO952" s="237">
        <f t="shared" si="728"/>
        <v>1270.08</v>
      </c>
      <c r="AP952" s="96">
        <v>72</v>
      </c>
      <c r="AQ952" s="431">
        <f t="shared" si="711"/>
        <v>181.44</v>
      </c>
      <c r="AR952" s="420">
        <v>264</v>
      </c>
      <c r="AS952" s="431">
        <f t="shared" si="712"/>
        <v>398.63999999999947</v>
      </c>
      <c r="AT952" s="385">
        <v>96</v>
      </c>
      <c r="AU952" s="431">
        <f t="shared" si="713"/>
        <v>144.95999999999981</v>
      </c>
      <c r="AV952" s="386">
        <v>0</v>
      </c>
      <c r="AW952" s="431">
        <f t="shared" si="714"/>
        <v>0</v>
      </c>
      <c r="AX952" s="386">
        <v>0</v>
      </c>
      <c r="AY952" s="431">
        <f t="shared" si="715"/>
        <v>0</v>
      </c>
      <c r="AZ952" s="386">
        <v>0</v>
      </c>
      <c r="BA952" s="431">
        <f t="shared" si="716"/>
        <v>0</v>
      </c>
      <c r="BB952" s="385">
        <v>0</v>
      </c>
      <c r="BC952" s="431">
        <f t="shared" si="717"/>
        <v>0</v>
      </c>
      <c r="BD952" s="386">
        <v>0</v>
      </c>
      <c r="BE952" s="431">
        <f t="shared" si="718"/>
        <v>0</v>
      </c>
      <c r="BF952" s="386">
        <v>0</v>
      </c>
      <c r="BG952" s="431">
        <f t="shared" si="719"/>
        <v>0</v>
      </c>
      <c r="BH952" s="385">
        <v>0</v>
      </c>
      <c r="BI952" s="445">
        <f t="shared" si="720"/>
        <v>0</v>
      </c>
      <c r="BJ952" s="77" t="s">
        <v>2000</v>
      </c>
      <c r="BK952" s="306"/>
      <c r="BL952" s="599"/>
      <c r="BM952" s="306" t="str">
        <f t="shared" si="724"/>
        <v>P09797-xx1</v>
      </c>
    </row>
    <row r="953" spans="1:71" ht="14.25" customHeight="1">
      <c r="A953" s="498" t="s">
        <v>1623</v>
      </c>
      <c r="B953" s="130" t="s">
        <v>1422</v>
      </c>
      <c r="C953" s="544" t="s">
        <v>87</v>
      </c>
      <c r="D953" s="549" t="s">
        <v>225</v>
      </c>
      <c r="E953" s="550" t="s">
        <v>194</v>
      </c>
      <c r="F953" s="970"/>
      <c r="G953" s="214">
        <v>2024</v>
      </c>
      <c r="H953" s="176" t="s">
        <v>1996</v>
      </c>
      <c r="I953" s="176" t="s">
        <v>217</v>
      </c>
      <c r="J953" s="330" t="s">
        <v>196</v>
      </c>
      <c r="K953" s="176" t="s">
        <v>1987</v>
      </c>
      <c r="L953" s="176" t="s">
        <v>167</v>
      </c>
      <c r="M953" s="327" t="s">
        <v>1469</v>
      </c>
      <c r="N953" s="55">
        <v>19.809999999999999</v>
      </c>
      <c r="O953" s="55">
        <f t="shared" si="721"/>
        <v>19.809999999999999</v>
      </c>
      <c r="P953" s="55">
        <f t="shared" si="721"/>
        <v>19.809999999999999</v>
      </c>
      <c r="Q953" s="904">
        <v>18.8</v>
      </c>
      <c r="R953" s="904">
        <v>18.8</v>
      </c>
      <c r="S953" s="904">
        <f t="shared" si="722"/>
        <v>18.8</v>
      </c>
      <c r="T953" s="904">
        <f t="shared" si="722"/>
        <v>18.8</v>
      </c>
      <c r="U953" s="904">
        <f t="shared" si="722"/>
        <v>18.8</v>
      </c>
      <c r="V953" s="904">
        <f t="shared" si="722"/>
        <v>18.8</v>
      </c>
      <c r="W953" s="904">
        <f t="shared" si="727"/>
        <v>18.8</v>
      </c>
      <c r="X953" s="904">
        <f t="shared" si="725"/>
        <v>18.8</v>
      </c>
      <c r="Y953" s="904">
        <f t="shared" si="725"/>
        <v>18.8</v>
      </c>
      <c r="Z953" s="147">
        <v>2.52</v>
      </c>
      <c r="AA953" s="147">
        <f t="shared" si="723"/>
        <v>2.52</v>
      </c>
      <c r="AB953" s="147">
        <f t="shared" si="723"/>
        <v>2.52</v>
      </c>
      <c r="AC953" s="905">
        <v>1.5100000000000016</v>
      </c>
      <c r="AD953" s="905">
        <f t="shared" si="709"/>
        <v>1.5100000000000016</v>
      </c>
      <c r="AE953" s="905">
        <f t="shared" si="709"/>
        <v>1.5100000000000016</v>
      </c>
      <c r="AF953" s="905">
        <f t="shared" si="709"/>
        <v>1.5100000000000016</v>
      </c>
      <c r="AG953" s="905">
        <f t="shared" si="709"/>
        <v>1.5100000000000016</v>
      </c>
      <c r="AH953" s="905">
        <f t="shared" si="710"/>
        <v>1.5100000000000016</v>
      </c>
      <c r="AI953" s="905">
        <f t="shared" si="710"/>
        <v>1.5100000000000016</v>
      </c>
      <c r="AJ953" s="905">
        <f t="shared" si="710"/>
        <v>1.5100000000000016</v>
      </c>
      <c r="AK953" s="905">
        <f t="shared" si="726"/>
        <v>1.5100000000000016</v>
      </c>
      <c r="AL953" s="420">
        <v>0</v>
      </c>
      <c r="AM953" s="431">
        <f t="shared" si="729"/>
        <v>0</v>
      </c>
      <c r="AN953" s="385">
        <v>0</v>
      </c>
      <c r="AO953" s="237">
        <f t="shared" si="728"/>
        <v>0</v>
      </c>
      <c r="AP953" s="96">
        <v>0</v>
      </c>
      <c r="AQ953" s="431">
        <f t="shared" si="711"/>
        <v>0</v>
      </c>
      <c r="AR953" s="420">
        <v>0</v>
      </c>
      <c r="AS953" s="431">
        <f t="shared" si="712"/>
        <v>0</v>
      </c>
      <c r="AT953" s="385">
        <v>0</v>
      </c>
      <c r="AU953" s="431">
        <f t="shared" si="713"/>
        <v>0</v>
      </c>
      <c r="AV953" s="386">
        <v>0</v>
      </c>
      <c r="AW953" s="431">
        <f t="shared" si="714"/>
        <v>0</v>
      </c>
      <c r="AX953" s="386">
        <v>0</v>
      </c>
      <c r="AY953" s="431">
        <f t="shared" si="715"/>
        <v>0</v>
      </c>
      <c r="AZ953" s="386">
        <v>0</v>
      </c>
      <c r="BA953" s="431">
        <f t="shared" si="716"/>
        <v>0</v>
      </c>
      <c r="BB953" s="385">
        <v>0</v>
      </c>
      <c r="BC953" s="431">
        <f t="shared" si="717"/>
        <v>0</v>
      </c>
      <c r="BD953" s="386">
        <v>0</v>
      </c>
      <c r="BE953" s="431">
        <f t="shared" si="718"/>
        <v>0</v>
      </c>
      <c r="BF953" s="386">
        <v>0</v>
      </c>
      <c r="BG953" s="431">
        <f t="shared" si="719"/>
        <v>0</v>
      </c>
      <c r="BH953" s="385">
        <v>0</v>
      </c>
      <c r="BI953" s="445">
        <f t="shared" si="720"/>
        <v>0</v>
      </c>
      <c r="BJ953" s="77" t="s">
        <v>2006</v>
      </c>
      <c r="BK953" s="306"/>
      <c r="BL953" s="599"/>
      <c r="BM953" s="306" t="str">
        <f t="shared" si="724"/>
        <v>P09797-KD1</v>
      </c>
    </row>
    <row r="954" spans="1:71" ht="14.25" customHeight="1">
      <c r="A954" s="493" t="s">
        <v>1623</v>
      </c>
      <c r="B954" s="130" t="s">
        <v>1422</v>
      </c>
      <c r="C954" s="544" t="s">
        <v>87</v>
      </c>
      <c r="D954" s="549" t="s">
        <v>225</v>
      </c>
      <c r="E954" s="550" t="s">
        <v>194</v>
      </c>
      <c r="F954" s="970"/>
      <c r="G954" s="214">
        <v>2021</v>
      </c>
      <c r="H954" s="176" t="s">
        <v>1996</v>
      </c>
      <c r="I954" s="176" t="s">
        <v>217</v>
      </c>
      <c r="J954" s="330" t="s">
        <v>196</v>
      </c>
      <c r="K954" s="176" t="s">
        <v>1986</v>
      </c>
      <c r="L954" s="176" t="s">
        <v>167</v>
      </c>
      <c r="M954" s="327" t="s">
        <v>870</v>
      </c>
      <c r="N954" s="55">
        <v>18.48</v>
      </c>
      <c r="O954" s="55">
        <f t="shared" si="721"/>
        <v>18.48</v>
      </c>
      <c r="P954" s="55">
        <f t="shared" si="721"/>
        <v>18.48</v>
      </c>
      <c r="Q954" s="55">
        <f t="shared" si="721"/>
        <v>18.48</v>
      </c>
      <c r="R954" s="55">
        <v>18.48</v>
      </c>
      <c r="S954" s="55">
        <f t="shared" si="722"/>
        <v>18.48</v>
      </c>
      <c r="T954" s="55">
        <f t="shared" si="722"/>
        <v>18.48</v>
      </c>
      <c r="U954" s="55">
        <f t="shared" si="722"/>
        <v>18.48</v>
      </c>
      <c r="V954" s="55">
        <f t="shared" si="722"/>
        <v>18.48</v>
      </c>
      <c r="W954" s="55">
        <f t="shared" si="727"/>
        <v>18.48</v>
      </c>
      <c r="X954" s="55">
        <f t="shared" si="725"/>
        <v>18.48</v>
      </c>
      <c r="Y954" s="55">
        <f t="shared" si="725"/>
        <v>18.48</v>
      </c>
      <c r="Z954" s="147">
        <v>2.4500000000000002</v>
      </c>
      <c r="AA954" s="147">
        <f t="shared" si="723"/>
        <v>2.4500000000000002</v>
      </c>
      <c r="AB954" s="147">
        <f t="shared" si="723"/>
        <v>2.4500000000000002</v>
      </c>
      <c r="AC954" s="147">
        <f t="shared" si="723"/>
        <v>2.4500000000000002</v>
      </c>
      <c r="AD954" s="147">
        <f t="shared" si="709"/>
        <v>2.4500000000000002</v>
      </c>
      <c r="AE954" s="147">
        <f t="shared" si="709"/>
        <v>2.4500000000000002</v>
      </c>
      <c r="AF954" s="147">
        <f t="shared" si="709"/>
        <v>2.4500000000000002</v>
      </c>
      <c r="AG954" s="147">
        <f t="shared" si="709"/>
        <v>2.4500000000000002</v>
      </c>
      <c r="AH954" s="147">
        <f t="shared" si="710"/>
        <v>2.4500000000000002</v>
      </c>
      <c r="AI954" s="147">
        <f t="shared" si="710"/>
        <v>2.4500000000000002</v>
      </c>
      <c r="AJ954" s="147">
        <f t="shared" si="710"/>
        <v>2.4500000000000002</v>
      </c>
      <c r="AK954" s="147">
        <f t="shared" si="726"/>
        <v>2.4500000000000002</v>
      </c>
      <c r="AL954" s="420">
        <v>0</v>
      </c>
      <c r="AM954" s="431">
        <f t="shared" si="729"/>
        <v>0</v>
      </c>
      <c r="AN954" s="385">
        <v>0</v>
      </c>
      <c r="AO954" s="237">
        <f t="shared" si="728"/>
        <v>0</v>
      </c>
      <c r="AP954" s="96">
        <v>0</v>
      </c>
      <c r="AQ954" s="431">
        <f t="shared" si="711"/>
        <v>0</v>
      </c>
      <c r="AR954" s="420">
        <v>0</v>
      </c>
      <c r="AS954" s="431">
        <f t="shared" si="712"/>
        <v>0</v>
      </c>
      <c r="AT954" s="385">
        <v>0</v>
      </c>
      <c r="AU954" s="431">
        <f t="shared" si="713"/>
        <v>0</v>
      </c>
      <c r="AV954" s="386">
        <v>0</v>
      </c>
      <c r="AW954" s="431">
        <f t="shared" si="714"/>
        <v>0</v>
      </c>
      <c r="AX954" s="386">
        <v>0</v>
      </c>
      <c r="AY954" s="431">
        <f t="shared" si="715"/>
        <v>0</v>
      </c>
      <c r="AZ954" s="386">
        <v>0</v>
      </c>
      <c r="BA954" s="431">
        <f t="shared" si="716"/>
        <v>0</v>
      </c>
      <c r="BB954" s="385">
        <v>0</v>
      </c>
      <c r="BC954" s="431">
        <f t="shared" si="717"/>
        <v>0</v>
      </c>
      <c r="BD954" s="386">
        <v>0</v>
      </c>
      <c r="BE954" s="431">
        <f t="shared" si="718"/>
        <v>0</v>
      </c>
      <c r="BF954" s="386">
        <v>0</v>
      </c>
      <c r="BG954" s="431">
        <f t="shared" si="719"/>
        <v>0</v>
      </c>
      <c r="BH954" s="385">
        <v>0</v>
      </c>
      <c r="BI954" s="445">
        <f t="shared" si="720"/>
        <v>0</v>
      </c>
      <c r="BJ954" s="77" t="s">
        <v>1997</v>
      </c>
      <c r="BK954" s="306"/>
      <c r="BL954" s="599"/>
      <c r="BM954" s="306" t="str">
        <f t="shared" si="724"/>
        <v>M55011-xx1</v>
      </c>
    </row>
    <row r="955" spans="1:71" ht="14.25" customHeight="1">
      <c r="A955" s="498" t="s">
        <v>1623</v>
      </c>
      <c r="B955" s="130" t="s">
        <v>1422</v>
      </c>
      <c r="C955" s="544" t="s">
        <v>87</v>
      </c>
      <c r="D955" s="549" t="s">
        <v>225</v>
      </c>
      <c r="E955" s="550" t="s">
        <v>194</v>
      </c>
      <c r="F955" s="970"/>
      <c r="G955" s="214">
        <v>2021</v>
      </c>
      <c r="H955" s="176" t="s">
        <v>1996</v>
      </c>
      <c r="I955" s="176" t="s">
        <v>217</v>
      </c>
      <c r="J955" s="330" t="s">
        <v>196</v>
      </c>
      <c r="K955" s="176" t="s">
        <v>1986</v>
      </c>
      <c r="L955" s="176" t="s">
        <v>167</v>
      </c>
      <c r="M955" s="327" t="s">
        <v>870</v>
      </c>
      <c r="N955" s="55">
        <v>19.53</v>
      </c>
      <c r="O955" s="55">
        <f t="shared" si="721"/>
        <v>19.53</v>
      </c>
      <c r="P955" s="55">
        <f t="shared" si="721"/>
        <v>19.53</v>
      </c>
      <c r="Q955" s="55">
        <f t="shared" si="721"/>
        <v>19.53</v>
      </c>
      <c r="R955" s="55">
        <v>19.53</v>
      </c>
      <c r="S955" s="55">
        <f t="shared" si="722"/>
        <v>19.53</v>
      </c>
      <c r="T955" s="55">
        <f t="shared" si="722"/>
        <v>19.53</v>
      </c>
      <c r="U955" s="55">
        <f t="shared" si="722"/>
        <v>19.53</v>
      </c>
      <c r="V955" s="55">
        <f t="shared" si="722"/>
        <v>19.53</v>
      </c>
      <c r="W955" s="55">
        <f t="shared" si="727"/>
        <v>19.53</v>
      </c>
      <c r="X955" s="55">
        <f t="shared" si="725"/>
        <v>19.53</v>
      </c>
      <c r="Y955" s="55">
        <f t="shared" si="725"/>
        <v>19.53</v>
      </c>
      <c r="Z955" s="147">
        <v>2.5</v>
      </c>
      <c r="AA955" s="147">
        <f t="shared" si="723"/>
        <v>2.5</v>
      </c>
      <c r="AB955" s="147">
        <f t="shared" si="723"/>
        <v>2.5</v>
      </c>
      <c r="AC955" s="147">
        <f t="shared" si="723"/>
        <v>2.5</v>
      </c>
      <c r="AD955" s="147">
        <f t="shared" si="709"/>
        <v>2.5</v>
      </c>
      <c r="AE955" s="147">
        <f t="shared" si="709"/>
        <v>2.5</v>
      </c>
      <c r="AF955" s="147">
        <f t="shared" si="709"/>
        <v>2.5</v>
      </c>
      <c r="AG955" s="147">
        <f t="shared" si="709"/>
        <v>2.5</v>
      </c>
      <c r="AH955" s="147">
        <f t="shared" si="710"/>
        <v>2.5</v>
      </c>
      <c r="AI955" s="147">
        <f t="shared" si="710"/>
        <v>2.5</v>
      </c>
      <c r="AJ955" s="147">
        <f t="shared" si="710"/>
        <v>2.5</v>
      </c>
      <c r="AK955" s="147">
        <f t="shared" si="726"/>
        <v>2.5</v>
      </c>
      <c r="AL955" s="420">
        <v>0</v>
      </c>
      <c r="AM955" s="431">
        <f t="shared" si="729"/>
        <v>0</v>
      </c>
      <c r="AN955" s="385">
        <v>0</v>
      </c>
      <c r="AO955" s="237">
        <f t="shared" si="728"/>
        <v>0</v>
      </c>
      <c r="AP955" s="96">
        <v>0</v>
      </c>
      <c r="AQ955" s="431">
        <f t="shared" si="711"/>
        <v>0</v>
      </c>
      <c r="AR955" s="420">
        <v>0</v>
      </c>
      <c r="AS955" s="431">
        <f t="shared" si="712"/>
        <v>0</v>
      </c>
      <c r="AT955" s="385">
        <v>0</v>
      </c>
      <c r="AU955" s="431">
        <f t="shared" si="713"/>
        <v>0</v>
      </c>
      <c r="AV955" s="386">
        <v>0</v>
      </c>
      <c r="AW955" s="431">
        <f t="shared" si="714"/>
        <v>0</v>
      </c>
      <c r="AX955" s="386">
        <v>0</v>
      </c>
      <c r="AY955" s="431">
        <f t="shared" si="715"/>
        <v>0</v>
      </c>
      <c r="AZ955" s="386">
        <v>0</v>
      </c>
      <c r="BA955" s="431">
        <f t="shared" si="716"/>
        <v>0</v>
      </c>
      <c r="BB955" s="385">
        <v>0</v>
      </c>
      <c r="BC955" s="431">
        <f t="shared" si="717"/>
        <v>0</v>
      </c>
      <c r="BD955" s="386">
        <v>0</v>
      </c>
      <c r="BE955" s="431">
        <f t="shared" si="718"/>
        <v>0</v>
      </c>
      <c r="BF955" s="386">
        <v>0</v>
      </c>
      <c r="BG955" s="431">
        <f t="shared" si="719"/>
        <v>0</v>
      </c>
      <c r="BH955" s="385">
        <v>0</v>
      </c>
      <c r="BI955" s="445">
        <f t="shared" si="720"/>
        <v>0</v>
      </c>
      <c r="BJ955" s="77" t="s">
        <v>2001</v>
      </c>
      <c r="BK955" s="306"/>
      <c r="BL955" s="599"/>
      <c r="BM955" s="306" t="str">
        <f t="shared" si="724"/>
        <v>M55011-KD1</v>
      </c>
    </row>
    <row r="956" spans="1:71" ht="14.25" customHeight="1">
      <c r="A956" s="493" t="s">
        <v>1623</v>
      </c>
      <c r="B956" s="130" t="s">
        <v>1422</v>
      </c>
      <c r="C956" s="544" t="s">
        <v>87</v>
      </c>
      <c r="D956" s="549" t="s">
        <v>225</v>
      </c>
      <c r="E956" s="550" t="s">
        <v>194</v>
      </c>
      <c r="F956" s="970"/>
      <c r="G956" s="214">
        <v>2021</v>
      </c>
      <c r="H956" s="176" t="s">
        <v>1996</v>
      </c>
      <c r="I956" s="176" t="s">
        <v>217</v>
      </c>
      <c r="J956" s="330" t="s">
        <v>196</v>
      </c>
      <c r="K956" s="176" t="s">
        <v>1986</v>
      </c>
      <c r="L956" s="176" t="s">
        <v>167</v>
      </c>
      <c r="M956" s="327" t="s">
        <v>870</v>
      </c>
      <c r="N956" s="55">
        <v>18.010000000000002</v>
      </c>
      <c r="O956" s="55">
        <f t="shared" si="721"/>
        <v>18.010000000000002</v>
      </c>
      <c r="P956" s="55">
        <f t="shared" si="721"/>
        <v>18.010000000000002</v>
      </c>
      <c r="Q956" s="55">
        <f t="shared" si="721"/>
        <v>18.010000000000002</v>
      </c>
      <c r="R956" s="55">
        <v>18.010000000000002</v>
      </c>
      <c r="S956" s="55">
        <f t="shared" si="722"/>
        <v>18.010000000000002</v>
      </c>
      <c r="T956" s="55">
        <f t="shared" si="722"/>
        <v>18.010000000000002</v>
      </c>
      <c r="U956" s="55">
        <f t="shared" si="722"/>
        <v>18.010000000000002</v>
      </c>
      <c r="V956" s="55">
        <f t="shared" si="722"/>
        <v>18.010000000000002</v>
      </c>
      <c r="W956" s="55">
        <f t="shared" si="727"/>
        <v>18.010000000000002</v>
      </c>
      <c r="X956" s="55">
        <f t="shared" si="725"/>
        <v>18.010000000000002</v>
      </c>
      <c r="Y956" s="55">
        <f t="shared" si="725"/>
        <v>18.010000000000002</v>
      </c>
      <c r="Z956" s="147">
        <v>1.52</v>
      </c>
      <c r="AA956" s="147">
        <f t="shared" si="723"/>
        <v>1.52</v>
      </c>
      <c r="AB956" s="147">
        <f t="shared" si="723"/>
        <v>1.52</v>
      </c>
      <c r="AC956" s="147">
        <f t="shared" si="723"/>
        <v>1.52</v>
      </c>
      <c r="AD956" s="147">
        <f t="shared" si="709"/>
        <v>1.52</v>
      </c>
      <c r="AE956" s="147">
        <f t="shared" si="709"/>
        <v>1.52</v>
      </c>
      <c r="AF956" s="147">
        <f t="shared" si="709"/>
        <v>1.52</v>
      </c>
      <c r="AG956" s="147">
        <f t="shared" si="709"/>
        <v>1.52</v>
      </c>
      <c r="AH956" s="147">
        <f t="shared" si="710"/>
        <v>1.52</v>
      </c>
      <c r="AI956" s="147">
        <f t="shared" si="710"/>
        <v>1.52</v>
      </c>
      <c r="AJ956" s="147">
        <f t="shared" si="710"/>
        <v>1.52</v>
      </c>
      <c r="AK956" s="147">
        <f t="shared" si="726"/>
        <v>1.52</v>
      </c>
      <c r="AL956" s="420">
        <v>0</v>
      </c>
      <c r="AM956" s="431">
        <f t="shared" si="729"/>
        <v>0</v>
      </c>
      <c r="AN956" s="385">
        <v>0</v>
      </c>
      <c r="AO956" s="237">
        <f t="shared" si="728"/>
        <v>0</v>
      </c>
      <c r="AP956" s="96">
        <v>0</v>
      </c>
      <c r="AQ956" s="431">
        <f t="shared" si="711"/>
        <v>0</v>
      </c>
      <c r="AR956" s="420">
        <v>0</v>
      </c>
      <c r="AS956" s="431">
        <f t="shared" si="712"/>
        <v>0</v>
      </c>
      <c r="AT956" s="385">
        <v>0</v>
      </c>
      <c r="AU956" s="431">
        <f t="shared" si="713"/>
        <v>0</v>
      </c>
      <c r="AV956" s="386">
        <v>0</v>
      </c>
      <c r="AW956" s="431">
        <f t="shared" si="714"/>
        <v>0</v>
      </c>
      <c r="AX956" s="386">
        <v>0</v>
      </c>
      <c r="AY956" s="431">
        <f t="shared" si="715"/>
        <v>0</v>
      </c>
      <c r="AZ956" s="386">
        <v>0</v>
      </c>
      <c r="BA956" s="431">
        <f t="shared" si="716"/>
        <v>0</v>
      </c>
      <c r="BB956" s="385">
        <v>0</v>
      </c>
      <c r="BC956" s="431">
        <f t="shared" si="717"/>
        <v>0</v>
      </c>
      <c r="BD956" s="386">
        <v>0</v>
      </c>
      <c r="BE956" s="431">
        <f t="shared" si="718"/>
        <v>0</v>
      </c>
      <c r="BF956" s="386">
        <v>0</v>
      </c>
      <c r="BG956" s="431">
        <f t="shared" si="719"/>
        <v>0</v>
      </c>
      <c r="BH956" s="385">
        <v>0</v>
      </c>
      <c r="BI956" s="445">
        <f t="shared" si="720"/>
        <v>0</v>
      </c>
      <c r="BJ956" s="77" t="s">
        <v>729</v>
      </c>
      <c r="BK956" s="306"/>
      <c r="BL956" s="599"/>
      <c r="BM956" s="306" t="str">
        <f t="shared" si="724"/>
        <v>N56960-xx1</v>
      </c>
    </row>
    <row r="957" spans="1:71" ht="14.25" customHeight="1">
      <c r="A957" s="498" t="s">
        <v>1623</v>
      </c>
      <c r="B957" s="130" t="s">
        <v>1422</v>
      </c>
      <c r="C957" s="544" t="s">
        <v>87</v>
      </c>
      <c r="D957" s="549" t="s">
        <v>225</v>
      </c>
      <c r="E957" s="550" t="s">
        <v>194</v>
      </c>
      <c r="F957" s="970"/>
      <c r="G957" s="214">
        <v>2021</v>
      </c>
      <c r="H957" s="176" t="s">
        <v>1996</v>
      </c>
      <c r="I957" s="176" t="s">
        <v>217</v>
      </c>
      <c r="J957" s="330" t="s">
        <v>196</v>
      </c>
      <c r="K957" s="176" t="s">
        <v>1986</v>
      </c>
      <c r="L957" s="176" t="s">
        <v>167</v>
      </c>
      <c r="M957" s="327" t="s">
        <v>870</v>
      </c>
      <c r="N957" s="55">
        <v>19.059999999999999</v>
      </c>
      <c r="O957" s="55">
        <f t="shared" si="721"/>
        <v>19.059999999999999</v>
      </c>
      <c r="P957" s="55">
        <f t="shared" si="721"/>
        <v>19.059999999999999</v>
      </c>
      <c r="Q957" s="55">
        <f t="shared" si="721"/>
        <v>19.059999999999999</v>
      </c>
      <c r="R957" s="55">
        <v>19.059999999999999</v>
      </c>
      <c r="S957" s="55">
        <f t="shared" si="722"/>
        <v>19.059999999999999</v>
      </c>
      <c r="T957" s="55">
        <f t="shared" si="722"/>
        <v>19.059999999999999</v>
      </c>
      <c r="U957" s="55">
        <f t="shared" si="722"/>
        <v>19.059999999999999</v>
      </c>
      <c r="V957" s="55">
        <f t="shared" si="722"/>
        <v>19.059999999999999</v>
      </c>
      <c r="W957" s="55">
        <f t="shared" si="727"/>
        <v>19.059999999999999</v>
      </c>
      <c r="X957" s="55">
        <f t="shared" si="725"/>
        <v>19.059999999999999</v>
      </c>
      <c r="Y957" s="55">
        <f t="shared" si="725"/>
        <v>19.059999999999999</v>
      </c>
      <c r="Z957" s="147">
        <v>1.56</v>
      </c>
      <c r="AA957" s="147">
        <f t="shared" si="723"/>
        <v>1.56</v>
      </c>
      <c r="AB957" s="147">
        <f t="shared" si="723"/>
        <v>1.56</v>
      </c>
      <c r="AC957" s="147">
        <f t="shared" si="723"/>
        <v>1.56</v>
      </c>
      <c r="AD957" s="147">
        <f t="shared" si="709"/>
        <v>1.56</v>
      </c>
      <c r="AE957" s="147">
        <f t="shared" si="709"/>
        <v>1.56</v>
      </c>
      <c r="AF957" s="147">
        <f t="shared" si="709"/>
        <v>1.56</v>
      </c>
      <c r="AG957" s="147">
        <f t="shared" si="709"/>
        <v>1.56</v>
      </c>
      <c r="AH957" s="147">
        <f t="shared" si="710"/>
        <v>1.56</v>
      </c>
      <c r="AI957" s="147">
        <f t="shared" si="710"/>
        <v>1.56</v>
      </c>
      <c r="AJ957" s="147">
        <f t="shared" si="710"/>
        <v>1.56</v>
      </c>
      <c r="AK957" s="147">
        <f t="shared" si="726"/>
        <v>1.56</v>
      </c>
      <c r="AL957" s="420">
        <v>0</v>
      </c>
      <c r="AM957" s="431">
        <f t="shared" si="729"/>
        <v>0</v>
      </c>
      <c r="AN957" s="385">
        <v>0</v>
      </c>
      <c r="AO957" s="237">
        <f t="shared" si="728"/>
        <v>0</v>
      </c>
      <c r="AP957" s="96">
        <v>0</v>
      </c>
      <c r="AQ957" s="431">
        <f t="shared" si="711"/>
        <v>0</v>
      </c>
      <c r="AR957" s="420">
        <v>0</v>
      </c>
      <c r="AS957" s="431">
        <f t="shared" si="712"/>
        <v>0</v>
      </c>
      <c r="AT957" s="385">
        <v>0</v>
      </c>
      <c r="AU957" s="431">
        <f t="shared" si="713"/>
        <v>0</v>
      </c>
      <c r="AV957" s="386">
        <v>0</v>
      </c>
      <c r="AW957" s="431">
        <f t="shared" si="714"/>
        <v>0</v>
      </c>
      <c r="AX957" s="386">
        <v>0</v>
      </c>
      <c r="AY957" s="431">
        <f t="shared" si="715"/>
        <v>0</v>
      </c>
      <c r="AZ957" s="386">
        <v>0</v>
      </c>
      <c r="BA957" s="431">
        <f t="shared" si="716"/>
        <v>0</v>
      </c>
      <c r="BB957" s="386">
        <v>0</v>
      </c>
      <c r="BC957" s="431">
        <f t="shared" si="717"/>
        <v>0</v>
      </c>
      <c r="BD957" s="386">
        <v>0</v>
      </c>
      <c r="BE957" s="431">
        <f t="shared" si="718"/>
        <v>0</v>
      </c>
      <c r="BF957" s="386">
        <v>0</v>
      </c>
      <c r="BG957" s="431">
        <f t="shared" si="719"/>
        <v>0</v>
      </c>
      <c r="BH957" s="386">
        <v>0</v>
      </c>
      <c r="BI957" s="445">
        <f t="shared" si="720"/>
        <v>0</v>
      </c>
      <c r="BJ957" s="77" t="s">
        <v>2002</v>
      </c>
      <c r="BK957" s="306"/>
      <c r="BL957" s="599"/>
      <c r="BM957" s="306" t="str">
        <f t="shared" si="724"/>
        <v>N56960-KD1</v>
      </c>
    </row>
    <row r="958" spans="1:71" s="859" customFormat="1" ht="14.25" customHeight="1">
      <c r="A958" s="860" t="s">
        <v>1623</v>
      </c>
      <c r="B958" s="840" t="s">
        <v>1422</v>
      </c>
      <c r="C958" s="841" t="s">
        <v>87</v>
      </c>
      <c r="D958" s="842" t="s">
        <v>225</v>
      </c>
      <c r="E958" s="497" t="s">
        <v>194</v>
      </c>
      <c r="F958" s="970"/>
      <c r="G958" s="843">
        <v>2021</v>
      </c>
      <c r="H958" s="844" t="s">
        <v>1996</v>
      </c>
      <c r="I958" s="844" t="s">
        <v>217</v>
      </c>
      <c r="J958" s="845" t="s">
        <v>196</v>
      </c>
      <c r="K958" s="844" t="s">
        <v>1986</v>
      </c>
      <c r="L958" s="844" t="s">
        <v>167</v>
      </c>
      <c r="M958" s="846" t="s">
        <v>870</v>
      </c>
      <c r="N958" s="847">
        <v>18.05</v>
      </c>
      <c r="O958" s="847">
        <f t="shared" si="721"/>
        <v>18.05</v>
      </c>
      <c r="P958" s="847">
        <f t="shared" si="721"/>
        <v>18.05</v>
      </c>
      <c r="Q958" s="847">
        <f t="shared" si="721"/>
        <v>18.05</v>
      </c>
      <c r="R958" s="847">
        <v>18.05</v>
      </c>
      <c r="S958" s="847">
        <f t="shared" si="722"/>
        <v>18.05</v>
      </c>
      <c r="T958" s="847">
        <f t="shared" si="722"/>
        <v>18.05</v>
      </c>
      <c r="U958" s="847">
        <f t="shared" si="722"/>
        <v>18.05</v>
      </c>
      <c r="V958" s="847">
        <f t="shared" si="722"/>
        <v>18.05</v>
      </c>
      <c r="W958" s="847">
        <f t="shared" si="727"/>
        <v>18.05</v>
      </c>
      <c r="X958" s="847">
        <f t="shared" si="725"/>
        <v>18.05</v>
      </c>
      <c r="Y958" s="847">
        <f t="shared" si="725"/>
        <v>18.05</v>
      </c>
      <c r="Z958" s="848">
        <v>1.52</v>
      </c>
      <c r="AA958" s="848">
        <f t="shared" si="723"/>
        <v>1.52</v>
      </c>
      <c r="AB958" s="848">
        <f t="shared" si="723"/>
        <v>1.52</v>
      </c>
      <c r="AC958" s="848">
        <f t="shared" si="723"/>
        <v>1.52</v>
      </c>
      <c r="AD958" s="848">
        <f t="shared" si="709"/>
        <v>1.52</v>
      </c>
      <c r="AE958" s="848">
        <f t="shared" si="709"/>
        <v>1.52</v>
      </c>
      <c r="AF958" s="848">
        <f t="shared" si="709"/>
        <v>1.52</v>
      </c>
      <c r="AG958" s="848">
        <f t="shared" si="709"/>
        <v>1.52</v>
      </c>
      <c r="AH958" s="848">
        <f t="shared" si="710"/>
        <v>1.52</v>
      </c>
      <c r="AI958" s="848">
        <f t="shared" si="710"/>
        <v>1.52</v>
      </c>
      <c r="AJ958" s="848">
        <f t="shared" si="710"/>
        <v>1.52</v>
      </c>
      <c r="AK958" s="848">
        <f t="shared" si="726"/>
        <v>1.52</v>
      </c>
      <c r="AL958" s="849">
        <v>0</v>
      </c>
      <c r="AM958" s="850">
        <f t="shared" si="729"/>
        <v>0</v>
      </c>
      <c r="AN958" s="851">
        <v>0</v>
      </c>
      <c r="AO958" s="852">
        <f t="shared" si="728"/>
        <v>0</v>
      </c>
      <c r="AP958" s="853">
        <v>0</v>
      </c>
      <c r="AQ958" s="850">
        <f t="shared" si="711"/>
        <v>0</v>
      </c>
      <c r="AR958" s="849">
        <v>0</v>
      </c>
      <c r="AS958" s="850">
        <f t="shared" si="712"/>
        <v>0</v>
      </c>
      <c r="AT958" s="851">
        <v>0</v>
      </c>
      <c r="AU958" s="850">
        <f t="shared" si="713"/>
        <v>0</v>
      </c>
      <c r="AV958" s="854">
        <v>0</v>
      </c>
      <c r="AW958" s="850">
        <f t="shared" si="714"/>
        <v>0</v>
      </c>
      <c r="AX958" s="854">
        <v>0</v>
      </c>
      <c r="AY958" s="850">
        <f t="shared" si="715"/>
        <v>0</v>
      </c>
      <c r="AZ958" s="854">
        <v>0</v>
      </c>
      <c r="BA958" s="850">
        <f t="shared" si="716"/>
        <v>0</v>
      </c>
      <c r="BB958" s="851">
        <v>0</v>
      </c>
      <c r="BC958" s="850">
        <f t="shared" si="717"/>
        <v>0</v>
      </c>
      <c r="BD958" s="854">
        <v>0</v>
      </c>
      <c r="BE958" s="850">
        <f t="shared" si="718"/>
        <v>0</v>
      </c>
      <c r="BF958" s="854">
        <v>0</v>
      </c>
      <c r="BG958" s="850">
        <f t="shared" si="719"/>
        <v>0</v>
      </c>
      <c r="BH958" s="851">
        <v>0</v>
      </c>
      <c r="BI958" s="855">
        <f t="shared" si="720"/>
        <v>0</v>
      </c>
      <c r="BJ958" s="856" t="s">
        <v>2007</v>
      </c>
      <c r="BK958" s="857"/>
      <c r="BL958" s="858"/>
      <c r="BM958" s="857" t="str">
        <f t="shared" si="724"/>
        <v>N56960-291</v>
      </c>
      <c r="BR958" s="1"/>
      <c r="BS958" s="1"/>
    </row>
    <row r="959" spans="1:71" ht="14.25" customHeight="1">
      <c r="A959" s="498" t="s">
        <v>1623</v>
      </c>
      <c r="B959" s="130" t="s">
        <v>1422</v>
      </c>
      <c r="C959" s="544" t="s">
        <v>87</v>
      </c>
      <c r="D959" s="549" t="s">
        <v>225</v>
      </c>
      <c r="E959" s="550" t="s">
        <v>194</v>
      </c>
      <c r="F959" s="970"/>
      <c r="G959" s="214">
        <v>2024</v>
      </c>
      <c r="H959" s="176" t="s">
        <v>1996</v>
      </c>
      <c r="I959" s="176" t="s">
        <v>217</v>
      </c>
      <c r="J959" s="330" t="s">
        <v>196</v>
      </c>
      <c r="K959" s="176" t="s">
        <v>1986</v>
      </c>
      <c r="L959" s="176" t="s">
        <v>167</v>
      </c>
      <c r="M959" s="327" t="s">
        <v>870</v>
      </c>
      <c r="N959" s="55">
        <v>18.88</v>
      </c>
      <c r="O959" s="55">
        <f t="shared" si="721"/>
        <v>18.88</v>
      </c>
      <c r="P959" s="55">
        <f t="shared" si="721"/>
        <v>18.88</v>
      </c>
      <c r="Q959" s="904">
        <v>17.89</v>
      </c>
      <c r="R959" s="904">
        <v>17.89</v>
      </c>
      <c r="S959" s="904">
        <f t="shared" si="722"/>
        <v>17.89</v>
      </c>
      <c r="T959" s="904">
        <f t="shared" si="722"/>
        <v>17.89</v>
      </c>
      <c r="U959" s="904">
        <f t="shared" si="722"/>
        <v>17.89</v>
      </c>
      <c r="V959" s="904">
        <f t="shared" si="722"/>
        <v>17.89</v>
      </c>
      <c r="W959" s="904">
        <f t="shared" si="727"/>
        <v>17.89</v>
      </c>
      <c r="X959" s="904">
        <f t="shared" si="725"/>
        <v>17.89</v>
      </c>
      <c r="Y959" s="904">
        <f t="shared" si="725"/>
        <v>17.89</v>
      </c>
      <c r="Z959" s="147">
        <v>2.4900000000000002</v>
      </c>
      <c r="AA959" s="147">
        <f t="shared" si="723"/>
        <v>2.4900000000000002</v>
      </c>
      <c r="AB959" s="147">
        <f t="shared" si="723"/>
        <v>2.4900000000000002</v>
      </c>
      <c r="AC959" s="905">
        <v>1.5</v>
      </c>
      <c r="AD959" s="905">
        <f t="shared" si="709"/>
        <v>1.5</v>
      </c>
      <c r="AE959" s="905">
        <f t="shared" si="709"/>
        <v>1.5</v>
      </c>
      <c r="AF959" s="905">
        <f t="shared" si="709"/>
        <v>1.5</v>
      </c>
      <c r="AG959" s="905">
        <f t="shared" si="709"/>
        <v>1.5</v>
      </c>
      <c r="AH959" s="905">
        <f t="shared" si="710"/>
        <v>1.5</v>
      </c>
      <c r="AI959" s="905">
        <f t="shared" si="710"/>
        <v>1.5</v>
      </c>
      <c r="AJ959" s="905">
        <f t="shared" si="710"/>
        <v>1.5</v>
      </c>
      <c r="AK959" s="905">
        <f t="shared" si="726"/>
        <v>1.5</v>
      </c>
      <c r="AL959" s="420">
        <v>4620</v>
      </c>
      <c r="AM959" s="431">
        <f t="shared" si="729"/>
        <v>11503.800000000001</v>
      </c>
      <c r="AN959" s="385">
        <v>10584</v>
      </c>
      <c r="AO959" s="237">
        <f t="shared" si="728"/>
        <v>26354.160000000003</v>
      </c>
      <c r="AP959" s="96">
        <v>2856</v>
      </c>
      <c r="AQ959" s="431">
        <f t="shared" si="711"/>
        <v>7111.4400000000005</v>
      </c>
      <c r="AR959" s="420">
        <v>1308</v>
      </c>
      <c r="AS959" s="431">
        <f t="shared" si="712"/>
        <v>1962</v>
      </c>
      <c r="AT959" s="385">
        <v>3912</v>
      </c>
      <c r="AU959" s="431">
        <f t="shared" si="713"/>
        <v>5868</v>
      </c>
      <c r="AV959" s="386">
        <v>0</v>
      </c>
      <c r="AW959" s="431">
        <f t="shared" si="714"/>
        <v>0</v>
      </c>
      <c r="AX959" s="386">
        <v>0</v>
      </c>
      <c r="AY959" s="431">
        <f t="shared" si="715"/>
        <v>0</v>
      </c>
      <c r="AZ959" s="386">
        <v>0</v>
      </c>
      <c r="BA959" s="431">
        <f t="shared" si="716"/>
        <v>0</v>
      </c>
      <c r="BB959" s="385">
        <v>0</v>
      </c>
      <c r="BC959" s="431">
        <f t="shared" si="717"/>
        <v>0</v>
      </c>
      <c r="BD959" s="386">
        <v>0</v>
      </c>
      <c r="BE959" s="431">
        <f t="shared" si="718"/>
        <v>0</v>
      </c>
      <c r="BF959" s="386">
        <v>0</v>
      </c>
      <c r="BG959" s="431">
        <f t="shared" si="719"/>
        <v>0</v>
      </c>
      <c r="BH959" s="385">
        <v>0</v>
      </c>
      <c r="BI959" s="445">
        <f t="shared" si="720"/>
        <v>0</v>
      </c>
      <c r="BJ959" s="77" t="s">
        <v>1998</v>
      </c>
      <c r="BK959" s="306"/>
      <c r="BL959" s="599"/>
      <c r="BM959" s="306" t="str">
        <f t="shared" si="724"/>
        <v>P09798-xx1</v>
      </c>
    </row>
    <row r="960" spans="1:71" ht="14.25" customHeight="1">
      <c r="A960" s="493" t="s">
        <v>1623</v>
      </c>
      <c r="B960" s="130" t="s">
        <v>1422</v>
      </c>
      <c r="C960" s="544" t="s">
        <v>87</v>
      </c>
      <c r="D960" s="549" t="s">
        <v>225</v>
      </c>
      <c r="E960" s="550" t="s">
        <v>194</v>
      </c>
      <c r="F960" s="970"/>
      <c r="G960" s="214">
        <v>2024</v>
      </c>
      <c r="H960" s="176" t="s">
        <v>1996</v>
      </c>
      <c r="I960" s="176" t="s">
        <v>217</v>
      </c>
      <c r="J960" s="330" t="s">
        <v>196</v>
      </c>
      <c r="K960" s="176" t="s">
        <v>1986</v>
      </c>
      <c r="L960" s="176" t="s">
        <v>167</v>
      </c>
      <c r="M960" s="327" t="s">
        <v>870</v>
      </c>
      <c r="N960" s="55">
        <v>19.93</v>
      </c>
      <c r="O960" s="55">
        <f t="shared" si="721"/>
        <v>19.93</v>
      </c>
      <c r="P960" s="55">
        <f t="shared" si="721"/>
        <v>19.93</v>
      </c>
      <c r="Q960" s="904">
        <v>18.89</v>
      </c>
      <c r="R960" s="904">
        <v>18.89</v>
      </c>
      <c r="S960" s="904">
        <f t="shared" si="722"/>
        <v>18.89</v>
      </c>
      <c r="T960" s="904">
        <f t="shared" si="722"/>
        <v>18.89</v>
      </c>
      <c r="U960" s="904">
        <f t="shared" si="722"/>
        <v>18.89</v>
      </c>
      <c r="V960" s="904">
        <f t="shared" si="722"/>
        <v>18.89</v>
      </c>
      <c r="W960" s="904">
        <f t="shared" si="727"/>
        <v>18.89</v>
      </c>
      <c r="X960" s="904">
        <f t="shared" si="725"/>
        <v>18.89</v>
      </c>
      <c r="Y960" s="904">
        <f t="shared" si="725"/>
        <v>18.89</v>
      </c>
      <c r="Z960" s="147">
        <v>2.54</v>
      </c>
      <c r="AA960" s="147">
        <f t="shared" si="723"/>
        <v>2.54</v>
      </c>
      <c r="AB960" s="147">
        <f t="shared" si="723"/>
        <v>2.54</v>
      </c>
      <c r="AC960" s="905">
        <v>1.5</v>
      </c>
      <c r="AD960" s="905">
        <f t="shared" si="723"/>
        <v>1.5</v>
      </c>
      <c r="AE960" s="905">
        <f t="shared" si="723"/>
        <v>1.5</v>
      </c>
      <c r="AF960" s="905">
        <f t="shared" si="723"/>
        <v>1.5</v>
      </c>
      <c r="AG960" s="905">
        <f t="shared" si="723"/>
        <v>1.5</v>
      </c>
      <c r="AH960" s="905">
        <f t="shared" si="723"/>
        <v>1.5</v>
      </c>
      <c r="AI960" s="905">
        <f t="shared" si="723"/>
        <v>1.5</v>
      </c>
      <c r="AJ960" s="905">
        <f t="shared" si="723"/>
        <v>1.5</v>
      </c>
      <c r="AK960" s="905">
        <f t="shared" si="726"/>
        <v>1.5</v>
      </c>
      <c r="AL960" s="420">
        <v>0</v>
      </c>
      <c r="AM960" s="431">
        <f t="shared" si="729"/>
        <v>0</v>
      </c>
      <c r="AN960" s="385">
        <v>0</v>
      </c>
      <c r="AO960" s="237">
        <f t="shared" si="728"/>
        <v>0</v>
      </c>
      <c r="AP960" s="96">
        <v>0</v>
      </c>
      <c r="AQ960" s="431">
        <f t="shared" ref="AQ960:AQ1011" si="730">AP960*AB960</f>
        <v>0</v>
      </c>
      <c r="AR960" s="420">
        <v>0</v>
      </c>
      <c r="AS960" s="431">
        <f t="shared" ref="AS960:AS1011" si="731">AR960*AC960</f>
        <v>0</v>
      </c>
      <c r="AT960" s="385">
        <v>0</v>
      </c>
      <c r="AU960" s="431">
        <f t="shared" ref="AU960:AU1011" si="732">AT960*AD960</f>
        <v>0</v>
      </c>
      <c r="AV960" s="386">
        <v>0</v>
      </c>
      <c r="AW960" s="431">
        <f t="shared" ref="AW960:AW1011" si="733">AV960*AE960</f>
        <v>0</v>
      </c>
      <c r="AX960" s="386">
        <v>0</v>
      </c>
      <c r="AY960" s="431">
        <f t="shared" ref="AY960:AY1011" si="734">AX960*AF960</f>
        <v>0</v>
      </c>
      <c r="AZ960" s="386">
        <v>0</v>
      </c>
      <c r="BA960" s="431">
        <f t="shared" ref="BA960:BA1011" si="735">AZ960*AG960</f>
        <v>0</v>
      </c>
      <c r="BB960" s="385">
        <v>0</v>
      </c>
      <c r="BC960" s="431">
        <f t="shared" ref="BC960:BC1011" si="736">BB960*AH960</f>
        <v>0</v>
      </c>
      <c r="BD960" s="386">
        <v>0</v>
      </c>
      <c r="BE960" s="431">
        <f t="shared" ref="BE960:BE1011" si="737">BD960*AI960</f>
        <v>0</v>
      </c>
      <c r="BF960" s="386">
        <v>0</v>
      </c>
      <c r="BG960" s="431">
        <f t="shared" ref="BG960:BG1011" si="738">BF960*AJ960</f>
        <v>0</v>
      </c>
      <c r="BH960" s="385">
        <v>0</v>
      </c>
      <c r="BI960" s="445">
        <f t="shared" ref="BI960:BI1011" si="739">BH960*AK960</f>
        <v>0</v>
      </c>
      <c r="BJ960" s="77" t="s">
        <v>2003</v>
      </c>
      <c r="BK960" s="306"/>
      <c r="BL960" s="599"/>
      <c r="BM960" s="306" t="str">
        <f t="shared" si="724"/>
        <v>P09798-KD1</v>
      </c>
    </row>
    <row r="961" spans="1:71" ht="14.25" customHeight="1">
      <c r="A961" s="498" t="s">
        <v>1623</v>
      </c>
      <c r="B961" s="130" t="s">
        <v>1422</v>
      </c>
      <c r="C961" s="544" t="s">
        <v>87</v>
      </c>
      <c r="D961" s="549" t="s">
        <v>225</v>
      </c>
      <c r="E961" s="550" t="s">
        <v>194</v>
      </c>
      <c r="F961" s="970"/>
      <c r="G961" s="214">
        <v>2021</v>
      </c>
      <c r="H961" s="176" t="s">
        <v>1996</v>
      </c>
      <c r="I961" s="176" t="s">
        <v>217</v>
      </c>
      <c r="J961" s="330" t="s">
        <v>196</v>
      </c>
      <c r="K961" s="176" t="s">
        <v>1987</v>
      </c>
      <c r="L961" s="176" t="s">
        <v>167</v>
      </c>
      <c r="M961" s="327" t="s">
        <v>870</v>
      </c>
      <c r="N961" s="55">
        <v>18.309999999999999</v>
      </c>
      <c r="O961" s="55">
        <f t="shared" ref="O961:Q1011" si="740">N961</f>
        <v>18.309999999999999</v>
      </c>
      <c r="P961" s="55">
        <f t="shared" si="740"/>
        <v>18.309999999999999</v>
      </c>
      <c r="Q961" s="55">
        <f t="shared" si="740"/>
        <v>18.309999999999999</v>
      </c>
      <c r="R961" s="55">
        <v>18.309999999999999</v>
      </c>
      <c r="S961" s="55">
        <f t="shared" ref="S961:V1011" si="741">R961</f>
        <v>18.309999999999999</v>
      </c>
      <c r="T961" s="55">
        <f t="shared" si="741"/>
        <v>18.309999999999999</v>
      </c>
      <c r="U961" s="55">
        <f t="shared" si="741"/>
        <v>18.309999999999999</v>
      </c>
      <c r="V961" s="55">
        <f t="shared" si="741"/>
        <v>18.309999999999999</v>
      </c>
      <c r="W961" s="55">
        <f t="shared" si="727"/>
        <v>18.309999999999999</v>
      </c>
      <c r="X961" s="55">
        <f t="shared" si="725"/>
        <v>18.309999999999999</v>
      </c>
      <c r="Y961" s="55">
        <f t="shared" si="725"/>
        <v>18.309999999999999</v>
      </c>
      <c r="Z961" s="147">
        <v>2.42</v>
      </c>
      <c r="AA961" s="147">
        <f t="shared" ref="AA961:AE1011" si="742">Z961</f>
        <v>2.42</v>
      </c>
      <c r="AB961" s="147">
        <f t="shared" si="742"/>
        <v>2.42</v>
      </c>
      <c r="AC961" s="147">
        <f t="shared" si="742"/>
        <v>2.42</v>
      </c>
      <c r="AD961" s="147">
        <f t="shared" si="742"/>
        <v>2.42</v>
      </c>
      <c r="AE961" s="147">
        <f t="shared" si="742"/>
        <v>2.42</v>
      </c>
      <c r="AF961" s="147">
        <f t="shared" ref="AF961:AI1011" si="743">AE961</f>
        <v>2.42</v>
      </c>
      <c r="AG961" s="147">
        <f t="shared" si="743"/>
        <v>2.42</v>
      </c>
      <c r="AH961" s="147">
        <f t="shared" si="743"/>
        <v>2.42</v>
      </c>
      <c r="AI961" s="147">
        <f t="shared" si="743"/>
        <v>2.42</v>
      </c>
      <c r="AJ961" s="147">
        <f t="shared" ref="AJ961:AK1011" si="744">AI961</f>
        <v>2.42</v>
      </c>
      <c r="AK961" s="147">
        <f t="shared" si="726"/>
        <v>2.42</v>
      </c>
      <c r="AL961" s="420">
        <v>0</v>
      </c>
      <c r="AM961" s="431">
        <f t="shared" si="729"/>
        <v>0</v>
      </c>
      <c r="AN961" s="385">
        <v>0</v>
      </c>
      <c r="AO961" s="237">
        <f t="shared" si="728"/>
        <v>0</v>
      </c>
      <c r="AP961" s="96">
        <v>0</v>
      </c>
      <c r="AQ961" s="431">
        <f t="shared" si="730"/>
        <v>0</v>
      </c>
      <c r="AR961" s="420">
        <v>0</v>
      </c>
      <c r="AS961" s="431">
        <f t="shared" si="731"/>
        <v>0</v>
      </c>
      <c r="AT961" s="385">
        <v>0</v>
      </c>
      <c r="AU961" s="431">
        <f t="shared" si="732"/>
        <v>0</v>
      </c>
      <c r="AV961" s="386">
        <v>0</v>
      </c>
      <c r="AW961" s="431">
        <f t="shared" si="733"/>
        <v>0</v>
      </c>
      <c r="AX961" s="386">
        <v>0</v>
      </c>
      <c r="AY961" s="431">
        <f t="shared" si="734"/>
        <v>0</v>
      </c>
      <c r="AZ961" s="386">
        <v>0</v>
      </c>
      <c r="BA961" s="431">
        <f t="shared" si="735"/>
        <v>0</v>
      </c>
      <c r="BB961" s="385">
        <v>0</v>
      </c>
      <c r="BC961" s="431">
        <f t="shared" si="736"/>
        <v>0</v>
      </c>
      <c r="BD961" s="386">
        <v>0</v>
      </c>
      <c r="BE961" s="431">
        <f t="shared" si="737"/>
        <v>0</v>
      </c>
      <c r="BF961" s="386">
        <v>0</v>
      </c>
      <c r="BG961" s="431">
        <f t="shared" si="738"/>
        <v>0</v>
      </c>
      <c r="BH961" s="385">
        <v>0</v>
      </c>
      <c r="BI961" s="445">
        <f t="shared" si="739"/>
        <v>0</v>
      </c>
      <c r="BJ961" s="77" t="s">
        <v>1999</v>
      </c>
      <c r="BK961" s="306"/>
      <c r="BL961" s="599"/>
      <c r="BM961" s="306" t="str">
        <f t="shared" ref="BM961:BM1010" si="745">BJ961</f>
        <v>M55012-xx1</v>
      </c>
    </row>
    <row r="962" spans="1:71" ht="14.25" customHeight="1">
      <c r="A962" s="493" t="s">
        <v>1623</v>
      </c>
      <c r="B962" s="130" t="s">
        <v>1422</v>
      </c>
      <c r="C962" s="544" t="s">
        <v>87</v>
      </c>
      <c r="D962" s="549" t="s">
        <v>225</v>
      </c>
      <c r="E962" s="550" t="s">
        <v>194</v>
      </c>
      <c r="F962" s="970"/>
      <c r="G962" s="214">
        <v>2021</v>
      </c>
      <c r="H962" s="176" t="s">
        <v>1996</v>
      </c>
      <c r="I962" s="176" t="s">
        <v>217</v>
      </c>
      <c r="J962" s="330" t="s">
        <v>196</v>
      </c>
      <c r="K962" s="176" t="s">
        <v>1987</v>
      </c>
      <c r="L962" s="176" t="s">
        <v>167</v>
      </c>
      <c r="M962" s="327" t="s">
        <v>870</v>
      </c>
      <c r="N962" s="55">
        <v>19.36</v>
      </c>
      <c r="O962" s="55">
        <f t="shared" si="740"/>
        <v>19.36</v>
      </c>
      <c r="P962" s="55">
        <f t="shared" si="740"/>
        <v>19.36</v>
      </c>
      <c r="Q962" s="55">
        <f t="shared" si="740"/>
        <v>19.36</v>
      </c>
      <c r="R962" s="55">
        <v>19.36</v>
      </c>
      <c r="S962" s="55">
        <f t="shared" si="741"/>
        <v>19.36</v>
      </c>
      <c r="T962" s="55">
        <f t="shared" si="741"/>
        <v>19.36</v>
      </c>
      <c r="U962" s="55">
        <f t="shared" si="741"/>
        <v>19.36</v>
      </c>
      <c r="V962" s="55">
        <f t="shared" si="741"/>
        <v>19.36</v>
      </c>
      <c r="W962" s="55">
        <f t="shared" si="727"/>
        <v>19.36</v>
      </c>
      <c r="X962" s="55">
        <f t="shared" si="725"/>
        <v>19.36</v>
      </c>
      <c r="Y962" s="55">
        <f t="shared" si="725"/>
        <v>19.36</v>
      </c>
      <c r="Z962" s="147">
        <v>2.4700000000000002</v>
      </c>
      <c r="AA962" s="147">
        <f t="shared" si="742"/>
        <v>2.4700000000000002</v>
      </c>
      <c r="AB962" s="147">
        <f t="shared" si="742"/>
        <v>2.4700000000000002</v>
      </c>
      <c r="AC962" s="147">
        <f t="shared" si="742"/>
        <v>2.4700000000000002</v>
      </c>
      <c r="AD962" s="147">
        <f t="shared" si="742"/>
        <v>2.4700000000000002</v>
      </c>
      <c r="AE962" s="147">
        <f t="shared" si="742"/>
        <v>2.4700000000000002</v>
      </c>
      <c r="AF962" s="147">
        <f t="shared" si="743"/>
        <v>2.4700000000000002</v>
      </c>
      <c r="AG962" s="147">
        <f t="shared" si="743"/>
        <v>2.4700000000000002</v>
      </c>
      <c r="AH962" s="147">
        <f t="shared" si="743"/>
        <v>2.4700000000000002</v>
      </c>
      <c r="AI962" s="147">
        <f t="shared" si="743"/>
        <v>2.4700000000000002</v>
      </c>
      <c r="AJ962" s="147">
        <f t="shared" si="744"/>
        <v>2.4700000000000002</v>
      </c>
      <c r="AK962" s="147">
        <f t="shared" si="726"/>
        <v>2.4700000000000002</v>
      </c>
      <c r="AL962" s="420">
        <v>0</v>
      </c>
      <c r="AM962" s="431">
        <f t="shared" si="729"/>
        <v>0</v>
      </c>
      <c r="AN962" s="385">
        <v>0</v>
      </c>
      <c r="AO962" s="237">
        <f t="shared" si="728"/>
        <v>0</v>
      </c>
      <c r="AP962" s="96">
        <v>0</v>
      </c>
      <c r="AQ962" s="431">
        <f t="shared" si="730"/>
        <v>0</v>
      </c>
      <c r="AR962" s="420">
        <v>0</v>
      </c>
      <c r="AS962" s="431">
        <f t="shared" si="731"/>
        <v>0</v>
      </c>
      <c r="AT962" s="385">
        <v>0</v>
      </c>
      <c r="AU962" s="431">
        <f t="shared" si="732"/>
        <v>0</v>
      </c>
      <c r="AV962" s="386">
        <v>0</v>
      </c>
      <c r="AW962" s="431">
        <f t="shared" si="733"/>
        <v>0</v>
      </c>
      <c r="AX962" s="386">
        <v>0</v>
      </c>
      <c r="AY962" s="431">
        <f t="shared" si="734"/>
        <v>0</v>
      </c>
      <c r="AZ962" s="386">
        <v>0</v>
      </c>
      <c r="BA962" s="431">
        <f t="shared" si="735"/>
        <v>0</v>
      </c>
      <c r="BB962" s="385">
        <v>0</v>
      </c>
      <c r="BC962" s="431">
        <f t="shared" si="736"/>
        <v>0</v>
      </c>
      <c r="BD962" s="386">
        <v>0</v>
      </c>
      <c r="BE962" s="431">
        <f t="shared" si="737"/>
        <v>0</v>
      </c>
      <c r="BF962" s="386">
        <v>0</v>
      </c>
      <c r="BG962" s="431">
        <f t="shared" si="738"/>
        <v>0</v>
      </c>
      <c r="BH962" s="385">
        <v>0</v>
      </c>
      <c r="BI962" s="445">
        <f t="shared" si="739"/>
        <v>0</v>
      </c>
      <c r="BJ962" s="77" t="s">
        <v>2004</v>
      </c>
      <c r="BK962" s="306"/>
      <c r="BL962" s="599"/>
      <c r="BM962" s="306" t="str">
        <f t="shared" si="745"/>
        <v>M55012-KD1</v>
      </c>
    </row>
    <row r="963" spans="1:71" ht="14.25" customHeight="1">
      <c r="A963" s="498" t="s">
        <v>1623</v>
      </c>
      <c r="B963" s="130" t="s">
        <v>1422</v>
      </c>
      <c r="C963" s="544" t="s">
        <v>87</v>
      </c>
      <c r="D963" s="549" t="s">
        <v>225</v>
      </c>
      <c r="E963" s="550" t="s">
        <v>194</v>
      </c>
      <c r="F963" s="970"/>
      <c r="G963" s="214">
        <v>2021</v>
      </c>
      <c r="H963" s="176" t="s">
        <v>1996</v>
      </c>
      <c r="I963" s="176" t="s">
        <v>217</v>
      </c>
      <c r="J963" s="330" t="s">
        <v>196</v>
      </c>
      <c r="K963" s="176" t="s">
        <v>1987</v>
      </c>
      <c r="L963" s="176" t="s">
        <v>167</v>
      </c>
      <c r="M963" s="327" t="s">
        <v>870</v>
      </c>
      <c r="N963" s="55">
        <v>17.850000000000001</v>
      </c>
      <c r="O963" s="55">
        <f t="shared" si="740"/>
        <v>17.850000000000001</v>
      </c>
      <c r="P963" s="55">
        <f t="shared" si="740"/>
        <v>17.850000000000001</v>
      </c>
      <c r="Q963" s="55">
        <f t="shared" si="740"/>
        <v>17.850000000000001</v>
      </c>
      <c r="R963" s="55">
        <v>17.850000000000001</v>
      </c>
      <c r="S963" s="55">
        <f t="shared" si="741"/>
        <v>17.850000000000001</v>
      </c>
      <c r="T963" s="55">
        <f t="shared" si="741"/>
        <v>17.850000000000001</v>
      </c>
      <c r="U963" s="55">
        <f t="shared" si="741"/>
        <v>17.850000000000001</v>
      </c>
      <c r="V963" s="55">
        <f t="shared" si="741"/>
        <v>17.850000000000001</v>
      </c>
      <c r="W963" s="55">
        <f t="shared" si="727"/>
        <v>17.850000000000001</v>
      </c>
      <c r="X963" s="55">
        <f t="shared" si="727"/>
        <v>17.850000000000001</v>
      </c>
      <c r="Y963" s="55">
        <f t="shared" si="727"/>
        <v>17.850000000000001</v>
      </c>
      <c r="Z963" s="147">
        <v>1.51</v>
      </c>
      <c r="AA963" s="147">
        <f t="shared" si="742"/>
        <v>1.51</v>
      </c>
      <c r="AB963" s="147">
        <f t="shared" si="742"/>
        <v>1.51</v>
      </c>
      <c r="AC963" s="147">
        <f t="shared" si="742"/>
        <v>1.51</v>
      </c>
      <c r="AD963" s="147">
        <f t="shared" si="742"/>
        <v>1.51</v>
      </c>
      <c r="AE963" s="147">
        <f t="shared" si="742"/>
        <v>1.51</v>
      </c>
      <c r="AF963" s="147">
        <f t="shared" si="743"/>
        <v>1.51</v>
      </c>
      <c r="AG963" s="147">
        <f t="shared" si="743"/>
        <v>1.51</v>
      </c>
      <c r="AH963" s="147">
        <f t="shared" si="743"/>
        <v>1.51</v>
      </c>
      <c r="AI963" s="147">
        <f t="shared" si="743"/>
        <v>1.51</v>
      </c>
      <c r="AJ963" s="147">
        <f t="shared" si="744"/>
        <v>1.51</v>
      </c>
      <c r="AK963" s="147">
        <f t="shared" si="744"/>
        <v>1.51</v>
      </c>
      <c r="AL963" s="420">
        <v>0</v>
      </c>
      <c r="AM963" s="431">
        <f t="shared" si="729"/>
        <v>0</v>
      </c>
      <c r="AN963" s="385">
        <v>0</v>
      </c>
      <c r="AO963" s="237">
        <f t="shared" si="728"/>
        <v>0</v>
      </c>
      <c r="AP963" s="96">
        <v>0</v>
      </c>
      <c r="AQ963" s="431">
        <f t="shared" si="730"/>
        <v>0</v>
      </c>
      <c r="AR963" s="420">
        <v>0</v>
      </c>
      <c r="AS963" s="431">
        <f t="shared" si="731"/>
        <v>0</v>
      </c>
      <c r="AT963" s="385">
        <v>0</v>
      </c>
      <c r="AU963" s="431">
        <f t="shared" si="732"/>
        <v>0</v>
      </c>
      <c r="AV963" s="386">
        <v>0</v>
      </c>
      <c r="AW963" s="431">
        <f t="shared" si="733"/>
        <v>0</v>
      </c>
      <c r="AX963" s="386">
        <v>0</v>
      </c>
      <c r="AY963" s="431">
        <f t="shared" si="734"/>
        <v>0</v>
      </c>
      <c r="AZ963" s="386">
        <v>0</v>
      </c>
      <c r="BA963" s="431">
        <f t="shared" si="735"/>
        <v>0</v>
      </c>
      <c r="BB963" s="385">
        <v>0</v>
      </c>
      <c r="BC963" s="431">
        <f t="shared" si="736"/>
        <v>0</v>
      </c>
      <c r="BD963" s="386">
        <v>0</v>
      </c>
      <c r="BE963" s="431">
        <f t="shared" si="737"/>
        <v>0</v>
      </c>
      <c r="BF963" s="386">
        <v>0</v>
      </c>
      <c r="BG963" s="431">
        <f t="shared" si="738"/>
        <v>0</v>
      </c>
      <c r="BH963" s="385">
        <v>0</v>
      </c>
      <c r="BI963" s="445">
        <f t="shared" si="739"/>
        <v>0</v>
      </c>
      <c r="BJ963" s="77" t="s">
        <v>731</v>
      </c>
      <c r="BK963" s="306"/>
      <c r="BL963" s="599"/>
      <c r="BM963" s="306" t="str">
        <f t="shared" si="745"/>
        <v>N56959-xx1</v>
      </c>
    </row>
    <row r="964" spans="1:71" ht="14.25" customHeight="1">
      <c r="A964" s="493" t="s">
        <v>1623</v>
      </c>
      <c r="B964" s="130" t="s">
        <v>1422</v>
      </c>
      <c r="C964" s="544" t="s">
        <v>87</v>
      </c>
      <c r="D964" s="549" t="s">
        <v>225</v>
      </c>
      <c r="E964" s="550" t="s">
        <v>194</v>
      </c>
      <c r="F964" s="970"/>
      <c r="G964" s="214">
        <v>2021</v>
      </c>
      <c r="H964" s="176" t="s">
        <v>1996</v>
      </c>
      <c r="I964" s="176" t="s">
        <v>217</v>
      </c>
      <c r="J964" s="330" t="s">
        <v>196</v>
      </c>
      <c r="K964" s="176" t="s">
        <v>1987</v>
      </c>
      <c r="L964" s="176" t="s">
        <v>167</v>
      </c>
      <c r="M964" s="327" t="s">
        <v>870</v>
      </c>
      <c r="N964" s="55">
        <v>18.899999999999999</v>
      </c>
      <c r="O964" s="55">
        <f t="shared" si="740"/>
        <v>18.899999999999999</v>
      </c>
      <c r="P964" s="55">
        <f t="shared" si="740"/>
        <v>18.899999999999999</v>
      </c>
      <c r="Q964" s="55">
        <f t="shared" si="740"/>
        <v>18.899999999999999</v>
      </c>
      <c r="R964" s="55">
        <v>18.899999999999999</v>
      </c>
      <c r="S964" s="55">
        <f t="shared" si="741"/>
        <v>18.899999999999999</v>
      </c>
      <c r="T964" s="55">
        <f t="shared" si="741"/>
        <v>18.899999999999999</v>
      </c>
      <c r="U964" s="55">
        <f t="shared" si="741"/>
        <v>18.899999999999999</v>
      </c>
      <c r="V964" s="55">
        <f t="shared" si="741"/>
        <v>18.899999999999999</v>
      </c>
      <c r="W964" s="55">
        <f t="shared" ref="W964:Y1011" si="746">V964</f>
        <v>18.899999999999999</v>
      </c>
      <c r="X964" s="55">
        <f t="shared" si="746"/>
        <v>18.899999999999999</v>
      </c>
      <c r="Y964" s="55">
        <f t="shared" si="746"/>
        <v>18.899999999999999</v>
      </c>
      <c r="Z964" s="147">
        <v>1.56</v>
      </c>
      <c r="AA964" s="147">
        <f t="shared" si="742"/>
        <v>1.56</v>
      </c>
      <c r="AB964" s="147">
        <f t="shared" si="742"/>
        <v>1.56</v>
      </c>
      <c r="AC964" s="147">
        <f t="shared" si="742"/>
        <v>1.56</v>
      </c>
      <c r="AD964" s="147">
        <f t="shared" si="742"/>
        <v>1.56</v>
      </c>
      <c r="AE964" s="147">
        <f t="shared" si="742"/>
        <v>1.56</v>
      </c>
      <c r="AF964" s="147">
        <f t="shared" si="743"/>
        <v>1.56</v>
      </c>
      <c r="AG964" s="147">
        <f t="shared" si="743"/>
        <v>1.56</v>
      </c>
      <c r="AH964" s="147">
        <f t="shared" si="743"/>
        <v>1.56</v>
      </c>
      <c r="AI964" s="147">
        <f t="shared" si="743"/>
        <v>1.56</v>
      </c>
      <c r="AJ964" s="147">
        <f t="shared" si="744"/>
        <v>1.56</v>
      </c>
      <c r="AK964" s="147">
        <f t="shared" si="744"/>
        <v>1.56</v>
      </c>
      <c r="AL964" s="420">
        <v>0</v>
      </c>
      <c r="AM964" s="431">
        <f t="shared" si="729"/>
        <v>0</v>
      </c>
      <c r="AN964" s="385">
        <v>0</v>
      </c>
      <c r="AO964" s="237">
        <f t="shared" si="728"/>
        <v>0</v>
      </c>
      <c r="AP964" s="96">
        <v>0</v>
      </c>
      <c r="AQ964" s="431">
        <f t="shared" si="730"/>
        <v>0</v>
      </c>
      <c r="AR964" s="420">
        <v>0</v>
      </c>
      <c r="AS964" s="431">
        <f t="shared" si="731"/>
        <v>0</v>
      </c>
      <c r="AT964" s="385">
        <v>0</v>
      </c>
      <c r="AU964" s="431">
        <f t="shared" si="732"/>
        <v>0</v>
      </c>
      <c r="AV964" s="386">
        <v>0</v>
      </c>
      <c r="AW964" s="431">
        <f t="shared" si="733"/>
        <v>0</v>
      </c>
      <c r="AX964" s="386">
        <v>0</v>
      </c>
      <c r="AY964" s="431">
        <f t="shared" si="734"/>
        <v>0</v>
      </c>
      <c r="AZ964" s="386">
        <v>0</v>
      </c>
      <c r="BA964" s="431">
        <f t="shared" si="735"/>
        <v>0</v>
      </c>
      <c r="BB964" s="385">
        <v>0</v>
      </c>
      <c r="BC964" s="431">
        <f t="shared" si="736"/>
        <v>0</v>
      </c>
      <c r="BD964" s="386">
        <v>0</v>
      </c>
      <c r="BE964" s="431">
        <f t="shared" si="737"/>
        <v>0</v>
      </c>
      <c r="BF964" s="386">
        <v>0</v>
      </c>
      <c r="BG964" s="431">
        <f t="shared" si="738"/>
        <v>0</v>
      </c>
      <c r="BH964" s="385">
        <v>0</v>
      </c>
      <c r="BI964" s="445">
        <f t="shared" si="739"/>
        <v>0</v>
      </c>
      <c r="BJ964" s="77" t="s">
        <v>2005</v>
      </c>
      <c r="BK964" s="306"/>
      <c r="BL964" s="599"/>
      <c r="BM964" s="306" t="str">
        <f t="shared" si="745"/>
        <v>N56959-KD1</v>
      </c>
    </row>
    <row r="965" spans="1:71" ht="14.25" customHeight="1">
      <c r="A965" s="498" t="s">
        <v>1623</v>
      </c>
      <c r="B965" s="130" t="s">
        <v>1422</v>
      </c>
      <c r="C965" s="544" t="s">
        <v>87</v>
      </c>
      <c r="D965" s="549" t="s">
        <v>225</v>
      </c>
      <c r="E965" s="550" t="s">
        <v>194</v>
      </c>
      <c r="F965" s="970"/>
      <c r="G965" s="214">
        <v>2021</v>
      </c>
      <c r="H965" s="176" t="s">
        <v>1996</v>
      </c>
      <c r="I965" s="176" t="s">
        <v>217</v>
      </c>
      <c r="J965" s="330" t="s">
        <v>196</v>
      </c>
      <c r="K965" s="176" t="s">
        <v>1987</v>
      </c>
      <c r="L965" s="176" t="s">
        <v>167</v>
      </c>
      <c r="M965" s="327" t="s">
        <v>870</v>
      </c>
      <c r="N965" s="55">
        <v>17.89</v>
      </c>
      <c r="O965" s="55">
        <f t="shared" si="740"/>
        <v>17.89</v>
      </c>
      <c r="P965" s="55">
        <f t="shared" si="740"/>
        <v>17.89</v>
      </c>
      <c r="Q965" s="55">
        <f t="shared" si="740"/>
        <v>17.89</v>
      </c>
      <c r="R965" s="55">
        <v>17.89</v>
      </c>
      <c r="S965" s="55">
        <f t="shared" si="741"/>
        <v>17.89</v>
      </c>
      <c r="T965" s="55">
        <f t="shared" si="741"/>
        <v>17.89</v>
      </c>
      <c r="U965" s="55">
        <f t="shared" si="741"/>
        <v>17.89</v>
      </c>
      <c r="V965" s="55">
        <f t="shared" si="741"/>
        <v>17.89</v>
      </c>
      <c r="W965" s="55">
        <f t="shared" si="746"/>
        <v>17.89</v>
      </c>
      <c r="X965" s="55">
        <f t="shared" si="746"/>
        <v>17.89</v>
      </c>
      <c r="Y965" s="55">
        <f t="shared" si="746"/>
        <v>17.89</v>
      </c>
      <c r="Z965" s="147">
        <v>1.51</v>
      </c>
      <c r="AA965" s="147">
        <f t="shared" si="742"/>
        <v>1.51</v>
      </c>
      <c r="AB965" s="147">
        <f t="shared" si="742"/>
        <v>1.51</v>
      </c>
      <c r="AC965" s="147">
        <f t="shared" si="742"/>
        <v>1.51</v>
      </c>
      <c r="AD965" s="147">
        <f t="shared" si="742"/>
        <v>1.51</v>
      </c>
      <c r="AE965" s="147">
        <f t="shared" si="742"/>
        <v>1.51</v>
      </c>
      <c r="AF965" s="147">
        <f t="shared" si="743"/>
        <v>1.51</v>
      </c>
      <c r="AG965" s="147">
        <f t="shared" si="743"/>
        <v>1.51</v>
      </c>
      <c r="AH965" s="147">
        <f t="shared" si="743"/>
        <v>1.51</v>
      </c>
      <c r="AI965" s="147">
        <f t="shared" si="743"/>
        <v>1.51</v>
      </c>
      <c r="AJ965" s="147">
        <f t="shared" si="744"/>
        <v>1.51</v>
      </c>
      <c r="AK965" s="147">
        <f t="shared" si="744"/>
        <v>1.51</v>
      </c>
      <c r="AL965" s="420">
        <v>0</v>
      </c>
      <c r="AM965" s="431">
        <f t="shared" si="729"/>
        <v>0</v>
      </c>
      <c r="AN965" s="385">
        <v>0</v>
      </c>
      <c r="AO965" s="237">
        <f t="shared" si="728"/>
        <v>0</v>
      </c>
      <c r="AP965" s="96">
        <v>0</v>
      </c>
      <c r="AQ965" s="431">
        <f t="shared" si="730"/>
        <v>0</v>
      </c>
      <c r="AR965" s="420">
        <v>0</v>
      </c>
      <c r="AS965" s="431">
        <f t="shared" si="731"/>
        <v>0</v>
      </c>
      <c r="AT965" s="385">
        <v>0</v>
      </c>
      <c r="AU965" s="431">
        <f t="shared" si="732"/>
        <v>0</v>
      </c>
      <c r="AV965" s="386">
        <v>0</v>
      </c>
      <c r="AW965" s="431">
        <f t="shared" si="733"/>
        <v>0</v>
      </c>
      <c r="AX965" s="386">
        <v>0</v>
      </c>
      <c r="AY965" s="431">
        <f t="shared" si="734"/>
        <v>0</v>
      </c>
      <c r="AZ965" s="386">
        <v>0</v>
      </c>
      <c r="BA965" s="431">
        <f t="shared" si="735"/>
        <v>0</v>
      </c>
      <c r="BB965" s="385">
        <v>0</v>
      </c>
      <c r="BC965" s="431">
        <f t="shared" si="736"/>
        <v>0</v>
      </c>
      <c r="BD965" s="386">
        <v>0</v>
      </c>
      <c r="BE965" s="431">
        <f t="shared" si="737"/>
        <v>0</v>
      </c>
      <c r="BF965" s="386">
        <v>0</v>
      </c>
      <c r="BG965" s="431">
        <f t="shared" si="738"/>
        <v>0</v>
      </c>
      <c r="BH965" s="385">
        <v>0</v>
      </c>
      <c r="BI965" s="445">
        <f t="shared" si="739"/>
        <v>0</v>
      </c>
      <c r="BJ965" s="77" t="s">
        <v>2008</v>
      </c>
      <c r="BK965" s="306"/>
      <c r="BL965" s="599"/>
      <c r="BM965" s="306" t="str">
        <f t="shared" si="745"/>
        <v>N56959-291</v>
      </c>
    </row>
    <row r="966" spans="1:71" ht="14.25" customHeight="1">
      <c r="A966" s="493" t="s">
        <v>1623</v>
      </c>
      <c r="B966" s="130" t="s">
        <v>1422</v>
      </c>
      <c r="C966" s="544" t="s">
        <v>87</v>
      </c>
      <c r="D966" s="549" t="s">
        <v>225</v>
      </c>
      <c r="E966" s="550" t="s">
        <v>194</v>
      </c>
      <c r="F966" s="970"/>
      <c r="G966" s="214">
        <v>2024</v>
      </c>
      <c r="H966" s="176" t="s">
        <v>1996</v>
      </c>
      <c r="I966" s="176" t="s">
        <v>217</v>
      </c>
      <c r="J966" s="330" t="s">
        <v>196</v>
      </c>
      <c r="K966" s="176" t="s">
        <v>1987</v>
      </c>
      <c r="L966" s="176" t="s">
        <v>167</v>
      </c>
      <c r="M966" s="327" t="s">
        <v>870</v>
      </c>
      <c r="N966" s="55">
        <v>18.71</v>
      </c>
      <c r="O966" s="55">
        <f t="shared" si="740"/>
        <v>18.71</v>
      </c>
      <c r="P966" s="55">
        <f t="shared" si="740"/>
        <v>18.71</v>
      </c>
      <c r="Q966" s="904">
        <v>17.7</v>
      </c>
      <c r="R966" s="904">
        <v>17.7</v>
      </c>
      <c r="S966" s="904">
        <f t="shared" si="741"/>
        <v>17.7</v>
      </c>
      <c r="T966" s="904">
        <f t="shared" si="741"/>
        <v>17.7</v>
      </c>
      <c r="U966" s="904">
        <f t="shared" si="741"/>
        <v>17.7</v>
      </c>
      <c r="V966" s="904">
        <f t="shared" si="741"/>
        <v>17.7</v>
      </c>
      <c r="W966" s="904">
        <f t="shared" si="746"/>
        <v>17.7</v>
      </c>
      <c r="X966" s="904">
        <f t="shared" si="746"/>
        <v>17.7</v>
      </c>
      <c r="Y966" s="904">
        <f t="shared" si="746"/>
        <v>17.7</v>
      </c>
      <c r="Z966" s="147">
        <v>2.52</v>
      </c>
      <c r="AA966" s="147">
        <f t="shared" si="742"/>
        <v>2.52</v>
      </c>
      <c r="AB966" s="147">
        <f t="shared" si="742"/>
        <v>2.52</v>
      </c>
      <c r="AC966" s="905">
        <v>1.509999999999998</v>
      </c>
      <c r="AD966" s="905">
        <f t="shared" si="742"/>
        <v>1.509999999999998</v>
      </c>
      <c r="AE966" s="905">
        <f t="shared" si="742"/>
        <v>1.509999999999998</v>
      </c>
      <c r="AF966" s="905">
        <f t="shared" si="743"/>
        <v>1.509999999999998</v>
      </c>
      <c r="AG966" s="905">
        <f t="shared" si="743"/>
        <v>1.509999999999998</v>
      </c>
      <c r="AH966" s="905">
        <f t="shared" si="743"/>
        <v>1.509999999999998</v>
      </c>
      <c r="AI966" s="905">
        <f t="shared" si="743"/>
        <v>1.509999999999998</v>
      </c>
      <c r="AJ966" s="905">
        <f t="shared" si="744"/>
        <v>1.509999999999998</v>
      </c>
      <c r="AK966" s="905">
        <f t="shared" si="744"/>
        <v>1.509999999999998</v>
      </c>
      <c r="AL966" s="420">
        <v>516</v>
      </c>
      <c r="AM966" s="431">
        <f t="shared" si="729"/>
        <v>1300.32</v>
      </c>
      <c r="AN966" s="385">
        <v>1140</v>
      </c>
      <c r="AO966" s="237">
        <f t="shared" si="728"/>
        <v>2872.8</v>
      </c>
      <c r="AP966" s="96">
        <v>624</v>
      </c>
      <c r="AQ966" s="431">
        <f t="shared" si="730"/>
        <v>1572.48</v>
      </c>
      <c r="AR966" s="420">
        <v>252</v>
      </c>
      <c r="AS966" s="431">
        <f t="shared" si="731"/>
        <v>380.51999999999953</v>
      </c>
      <c r="AT966" s="385">
        <v>252</v>
      </c>
      <c r="AU966" s="431">
        <f t="shared" si="732"/>
        <v>380.51999999999953</v>
      </c>
      <c r="AV966" s="386">
        <v>0</v>
      </c>
      <c r="AW966" s="431">
        <f t="shared" si="733"/>
        <v>0</v>
      </c>
      <c r="AX966" s="386">
        <v>0</v>
      </c>
      <c r="AY966" s="431">
        <f t="shared" si="734"/>
        <v>0</v>
      </c>
      <c r="AZ966" s="386">
        <v>0</v>
      </c>
      <c r="BA966" s="431">
        <f t="shared" si="735"/>
        <v>0</v>
      </c>
      <c r="BB966" s="385">
        <v>0</v>
      </c>
      <c r="BC966" s="431">
        <f t="shared" si="736"/>
        <v>0</v>
      </c>
      <c r="BD966" s="386">
        <v>0</v>
      </c>
      <c r="BE966" s="431">
        <f t="shared" si="737"/>
        <v>0</v>
      </c>
      <c r="BF966" s="386">
        <v>0</v>
      </c>
      <c r="BG966" s="431">
        <f t="shared" si="738"/>
        <v>0</v>
      </c>
      <c r="BH966" s="385">
        <v>0</v>
      </c>
      <c r="BI966" s="445">
        <f t="shared" si="739"/>
        <v>0</v>
      </c>
      <c r="BJ966" s="77" t="s">
        <v>2000</v>
      </c>
      <c r="BK966" s="306"/>
      <c r="BL966" s="599"/>
      <c r="BM966" s="306" t="str">
        <f t="shared" si="745"/>
        <v>P09797-xx1</v>
      </c>
    </row>
    <row r="967" spans="1:71" ht="14.25" customHeight="1">
      <c r="A967" s="498" t="s">
        <v>1623</v>
      </c>
      <c r="B967" s="130" t="s">
        <v>1422</v>
      </c>
      <c r="C967" s="544" t="s">
        <v>87</v>
      </c>
      <c r="D967" s="549" t="s">
        <v>225</v>
      </c>
      <c r="E967" s="550" t="s">
        <v>194</v>
      </c>
      <c r="F967" s="970"/>
      <c r="G967" s="214">
        <v>2024</v>
      </c>
      <c r="H967" s="176" t="s">
        <v>1996</v>
      </c>
      <c r="I967" s="176" t="s">
        <v>217</v>
      </c>
      <c r="J967" s="330" t="s">
        <v>196</v>
      </c>
      <c r="K967" s="176" t="s">
        <v>1987</v>
      </c>
      <c r="L967" s="176" t="s">
        <v>167</v>
      </c>
      <c r="M967" s="327" t="s">
        <v>870</v>
      </c>
      <c r="N967" s="55">
        <v>19.760000000000002</v>
      </c>
      <c r="O967" s="55">
        <f t="shared" si="740"/>
        <v>19.760000000000002</v>
      </c>
      <c r="P967" s="55">
        <f t="shared" si="740"/>
        <v>19.760000000000002</v>
      </c>
      <c r="Q967" s="904">
        <v>18.75</v>
      </c>
      <c r="R967" s="904">
        <v>18.75</v>
      </c>
      <c r="S967" s="904">
        <f t="shared" si="741"/>
        <v>18.75</v>
      </c>
      <c r="T967" s="904">
        <f t="shared" si="741"/>
        <v>18.75</v>
      </c>
      <c r="U967" s="904">
        <f t="shared" si="741"/>
        <v>18.75</v>
      </c>
      <c r="V967" s="904">
        <f t="shared" si="741"/>
        <v>18.75</v>
      </c>
      <c r="W967" s="904">
        <f t="shared" si="746"/>
        <v>18.75</v>
      </c>
      <c r="X967" s="904">
        <f t="shared" si="746"/>
        <v>18.75</v>
      </c>
      <c r="Y967" s="904">
        <f t="shared" si="746"/>
        <v>18.75</v>
      </c>
      <c r="Z967" s="147">
        <v>2.52</v>
      </c>
      <c r="AA967" s="147">
        <f t="shared" si="742"/>
        <v>2.52</v>
      </c>
      <c r="AB967" s="147">
        <f t="shared" si="742"/>
        <v>2.52</v>
      </c>
      <c r="AC967" s="905">
        <v>1.5100000000000016</v>
      </c>
      <c r="AD967" s="905">
        <f t="shared" si="742"/>
        <v>1.5100000000000016</v>
      </c>
      <c r="AE967" s="905">
        <f t="shared" si="742"/>
        <v>1.5100000000000016</v>
      </c>
      <c r="AF967" s="905">
        <f t="shared" si="743"/>
        <v>1.5100000000000016</v>
      </c>
      <c r="AG967" s="905">
        <f t="shared" si="743"/>
        <v>1.5100000000000016</v>
      </c>
      <c r="AH967" s="905">
        <f t="shared" si="743"/>
        <v>1.5100000000000016</v>
      </c>
      <c r="AI967" s="905">
        <f t="shared" si="743"/>
        <v>1.5100000000000016</v>
      </c>
      <c r="AJ967" s="905">
        <f t="shared" si="744"/>
        <v>1.5100000000000016</v>
      </c>
      <c r="AK967" s="905">
        <f t="shared" si="744"/>
        <v>1.5100000000000016</v>
      </c>
      <c r="AL967" s="420">
        <v>0</v>
      </c>
      <c r="AM967" s="431">
        <f t="shared" si="729"/>
        <v>0</v>
      </c>
      <c r="AN967" s="385">
        <v>0</v>
      </c>
      <c r="AO967" s="237">
        <f t="shared" si="728"/>
        <v>0</v>
      </c>
      <c r="AP967" s="96">
        <v>0</v>
      </c>
      <c r="AQ967" s="431">
        <f t="shared" si="730"/>
        <v>0</v>
      </c>
      <c r="AR967" s="420">
        <v>0</v>
      </c>
      <c r="AS967" s="431">
        <f t="shared" si="731"/>
        <v>0</v>
      </c>
      <c r="AT967" s="385">
        <v>0</v>
      </c>
      <c r="AU967" s="431">
        <f t="shared" si="732"/>
        <v>0</v>
      </c>
      <c r="AV967" s="386">
        <v>0</v>
      </c>
      <c r="AW967" s="431">
        <f t="shared" si="733"/>
        <v>0</v>
      </c>
      <c r="AX967" s="386">
        <v>0</v>
      </c>
      <c r="AY967" s="431">
        <f t="shared" si="734"/>
        <v>0</v>
      </c>
      <c r="AZ967" s="386">
        <v>0</v>
      </c>
      <c r="BA967" s="431">
        <f t="shared" si="735"/>
        <v>0</v>
      </c>
      <c r="BB967" s="385">
        <v>0</v>
      </c>
      <c r="BC967" s="431">
        <f t="shared" si="736"/>
        <v>0</v>
      </c>
      <c r="BD967" s="386">
        <v>0</v>
      </c>
      <c r="BE967" s="431">
        <f t="shared" si="737"/>
        <v>0</v>
      </c>
      <c r="BF967" s="386">
        <v>0</v>
      </c>
      <c r="BG967" s="431">
        <f t="shared" si="738"/>
        <v>0</v>
      </c>
      <c r="BH967" s="385">
        <v>0</v>
      </c>
      <c r="BI967" s="445">
        <f t="shared" si="739"/>
        <v>0</v>
      </c>
      <c r="BJ967" s="77" t="s">
        <v>2006</v>
      </c>
      <c r="BK967" s="306"/>
      <c r="BL967" s="599"/>
      <c r="BM967" s="306" t="str">
        <f t="shared" si="745"/>
        <v>P09797-KD1</v>
      </c>
    </row>
    <row r="968" spans="1:71" ht="14.25" customHeight="1">
      <c r="A968" s="493" t="s">
        <v>1623</v>
      </c>
      <c r="B968" s="130" t="s">
        <v>1422</v>
      </c>
      <c r="C968" s="544" t="s">
        <v>87</v>
      </c>
      <c r="D968" s="549" t="s">
        <v>225</v>
      </c>
      <c r="E968" s="550" t="s">
        <v>194</v>
      </c>
      <c r="F968" s="970"/>
      <c r="G968" s="214">
        <v>2021</v>
      </c>
      <c r="H968" s="176" t="s">
        <v>1996</v>
      </c>
      <c r="I968" s="176" t="s">
        <v>217</v>
      </c>
      <c r="J968" s="330" t="s">
        <v>196</v>
      </c>
      <c r="K968" s="176" t="s">
        <v>1986</v>
      </c>
      <c r="L968" s="176" t="s">
        <v>167</v>
      </c>
      <c r="M968" s="327" t="s">
        <v>1478</v>
      </c>
      <c r="N968" s="55">
        <v>18.48</v>
      </c>
      <c r="O968" s="55">
        <f t="shared" si="740"/>
        <v>18.48</v>
      </c>
      <c r="P968" s="55">
        <f t="shared" si="740"/>
        <v>18.48</v>
      </c>
      <c r="Q968" s="55">
        <f t="shared" si="740"/>
        <v>18.48</v>
      </c>
      <c r="R968" s="55">
        <v>18.48</v>
      </c>
      <c r="S968" s="55">
        <f t="shared" si="741"/>
        <v>18.48</v>
      </c>
      <c r="T968" s="55">
        <f t="shared" si="741"/>
        <v>18.48</v>
      </c>
      <c r="U968" s="55">
        <f t="shared" si="741"/>
        <v>18.48</v>
      </c>
      <c r="V968" s="55">
        <f t="shared" si="741"/>
        <v>18.48</v>
      </c>
      <c r="W968" s="55">
        <f t="shared" si="746"/>
        <v>18.48</v>
      </c>
      <c r="X968" s="55">
        <f t="shared" si="746"/>
        <v>18.48</v>
      </c>
      <c r="Y968" s="55">
        <f t="shared" si="746"/>
        <v>18.48</v>
      </c>
      <c r="Z968" s="147">
        <v>2.4500000000000002</v>
      </c>
      <c r="AA968" s="147">
        <f t="shared" si="742"/>
        <v>2.4500000000000002</v>
      </c>
      <c r="AB968" s="147">
        <f t="shared" si="742"/>
        <v>2.4500000000000002</v>
      </c>
      <c r="AC968" s="147">
        <f t="shared" si="742"/>
        <v>2.4500000000000002</v>
      </c>
      <c r="AD968" s="147">
        <f t="shared" si="742"/>
        <v>2.4500000000000002</v>
      </c>
      <c r="AE968" s="147">
        <f t="shared" si="742"/>
        <v>2.4500000000000002</v>
      </c>
      <c r="AF968" s="147">
        <f t="shared" si="743"/>
        <v>2.4500000000000002</v>
      </c>
      <c r="AG968" s="147">
        <f t="shared" si="743"/>
        <v>2.4500000000000002</v>
      </c>
      <c r="AH968" s="147">
        <f t="shared" si="743"/>
        <v>2.4500000000000002</v>
      </c>
      <c r="AI968" s="147">
        <f t="shared" si="743"/>
        <v>2.4500000000000002</v>
      </c>
      <c r="AJ968" s="147">
        <f t="shared" si="744"/>
        <v>2.4500000000000002</v>
      </c>
      <c r="AK968" s="147">
        <f t="shared" si="744"/>
        <v>2.4500000000000002</v>
      </c>
      <c r="AL968" s="420">
        <v>0</v>
      </c>
      <c r="AM968" s="431">
        <f t="shared" si="729"/>
        <v>0</v>
      </c>
      <c r="AN968" s="385">
        <v>0</v>
      </c>
      <c r="AO968" s="237">
        <f t="shared" si="728"/>
        <v>0</v>
      </c>
      <c r="AP968" s="96">
        <v>0</v>
      </c>
      <c r="AQ968" s="431">
        <f t="shared" si="730"/>
        <v>0</v>
      </c>
      <c r="AR968" s="420">
        <v>0</v>
      </c>
      <c r="AS968" s="431">
        <f t="shared" si="731"/>
        <v>0</v>
      </c>
      <c r="AT968" s="385">
        <v>0</v>
      </c>
      <c r="AU968" s="431">
        <f t="shared" si="732"/>
        <v>0</v>
      </c>
      <c r="AV968" s="386">
        <v>0</v>
      </c>
      <c r="AW968" s="431">
        <f t="shared" si="733"/>
        <v>0</v>
      </c>
      <c r="AX968" s="386">
        <v>0</v>
      </c>
      <c r="AY968" s="431">
        <f t="shared" si="734"/>
        <v>0</v>
      </c>
      <c r="AZ968" s="386">
        <v>0</v>
      </c>
      <c r="BA968" s="431">
        <f t="shared" si="735"/>
        <v>0</v>
      </c>
      <c r="BB968" s="385">
        <v>0</v>
      </c>
      <c r="BC968" s="431">
        <f t="shared" si="736"/>
        <v>0</v>
      </c>
      <c r="BD968" s="386">
        <v>0</v>
      </c>
      <c r="BE968" s="431">
        <f t="shared" si="737"/>
        <v>0</v>
      </c>
      <c r="BF968" s="386">
        <v>0</v>
      </c>
      <c r="BG968" s="431">
        <f t="shared" si="738"/>
        <v>0</v>
      </c>
      <c r="BH968" s="385">
        <v>0</v>
      </c>
      <c r="BI968" s="445">
        <f t="shared" si="739"/>
        <v>0</v>
      </c>
      <c r="BJ968" s="77" t="s">
        <v>1997</v>
      </c>
      <c r="BK968" s="306"/>
      <c r="BL968" s="599"/>
      <c r="BM968" s="306" t="str">
        <f t="shared" si="745"/>
        <v>M55011-xx1</v>
      </c>
    </row>
    <row r="969" spans="1:71" ht="14.25" customHeight="1">
      <c r="A969" s="498" t="s">
        <v>1623</v>
      </c>
      <c r="B969" s="130" t="s">
        <v>1422</v>
      </c>
      <c r="C969" s="544" t="s">
        <v>87</v>
      </c>
      <c r="D969" s="549" t="s">
        <v>225</v>
      </c>
      <c r="E969" s="550" t="s">
        <v>194</v>
      </c>
      <c r="F969" s="970"/>
      <c r="G969" s="214">
        <v>2021</v>
      </c>
      <c r="H969" s="176" t="s">
        <v>1996</v>
      </c>
      <c r="I969" s="176" t="s">
        <v>217</v>
      </c>
      <c r="J969" s="330" t="s">
        <v>196</v>
      </c>
      <c r="K969" s="176" t="s">
        <v>1986</v>
      </c>
      <c r="L969" s="176" t="s">
        <v>167</v>
      </c>
      <c r="M969" s="327" t="s">
        <v>1478</v>
      </c>
      <c r="N969" s="55">
        <v>19.53</v>
      </c>
      <c r="O969" s="55">
        <f t="shared" si="740"/>
        <v>19.53</v>
      </c>
      <c r="P969" s="55">
        <f t="shared" si="740"/>
        <v>19.53</v>
      </c>
      <c r="Q969" s="55">
        <f t="shared" si="740"/>
        <v>19.53</v>
      </c>
      <c r="R969" s="55">
        <v>19.53</v>
      </c>
      <c r="S969" s="55">
        <f t="shared" si="741"/>
        <v>19.53</v>
      </c>
      <c r="T969" s="55">
        <f t="shared" si="741"/>
        <v>19.53</v>
      </c>
      <c r="U969" s="55">
        <f t="shared" si="741"/>
        <v>19.53</v>
      </c>
      <c r="V969" s="55">
        <f t="shared" si="741"/>
        <v>19.53</v>
      </c>
      <c r="W969" s="55">
        <f t="shared" si="746"/>
        <v>19.53</v>
      </c>
      <c r="X969" s="55">
        <f t="shared" si="746"/>
        <v>19.53</v>
      </c>
      <c r="Y969" s="55">
        <f t="shared" si="746"/>
        <v>19.53</v>
      </c>
      <c r="Z969" s="147">
        <v>2.5</v>
      </c>
      <c r="AA969" s="147">
        <f t="shared" si="742"/>
        <v>2.5</v>
      </c>
      <c r="AB969" s="147">
        <f t="shared" si="742"/>
        <v>2.5</v>
      </c>
      <c r="AC969" s="147">
        <f t="shared" si="742"/>
        <v>2.5</v>
      </c>
      <c r="AD969" s="147">
        <f t="shared" si="742"/>
        <v>2.5</v>
      </c>
      <c r="AE969" s="147">
        <f t="shared" si="742"/>
        <v>2.5</v>
      </c>
      <c r="AF969" s="147">
        <f t="shared" si="743"/>
        <v>2.5</v>
      </c>
      <c r="AG969" s="147">
        <f t="shared" si="743"/>
        <v>2.5</v>
      </c>
      <c r="AH969" s="147">
        <f t="shared" si="743"/>
        <v>2.5</v>
      </c>
      <c r="AI969" s="147">
        <f t="shared" si="743"/>
        <v>2.5</v>
      </c>
      <c r="AJ969" s="147">
        <f t="shared" si="744"/>
        <v>2.5</v>
      </c>
      <c r="AK969" s="147">
        <f t="shared" si="744"/>
        <v>2.5</v>
      </c>
      <c r="AL969" s="420">
        <v>0</v>
      </c>
      <c r="AM969" s="431">
        <f t="shared" si="729"/>
        <v>0</v>
      </c>
      <c r="AN969" s="385">
        <v>0</v>
      </c>
      <c r="AO969" s="237">
        <f t="shared" si="728"/>
        <v>0</v>
      </c>
      <c r="AP969" s="96">
        <v>0</v>
      </c>
      <c r="AQ969" s="431">
        <f t="shared" si="730"/>
        <v>0</v>
      </c>
      <c r="AR969" s="420">
        <v>0</v>
      </c>
      <c r="AS969" s="431">
        <f t="shared" si="731"/>
        <v>0</v>
      </c>
      <c r="AT969" s="385">
        <v>0</v>
      </c>
      <c r="AU969" s="431">
        <f t="shared" si="732"/>
        <v>0</v>
      </c>
      <c r="AV969" s="386">
        <v>0</v>
      </c>
      <c r="AW969" s="431">
        <f t="shared" si="733"/>
        <v>0</v>
      </c>
      <c r="AX969" s="386">
        <v>0</v>
      </c>
      <c r="AY969" s="431">
        <f t="shared" si="734"/>
        <v>0</v>
      </c>
      <c r="AZ969" s="386">
        <v>0</v>
      </c>
      <c r="BA969" s="431">
        <f t="shared" si="735"/>
        <v>0</v>
      </c>
      <c r="BB969" s="385">
        <v>0</v>
      </c>
      <c r="BC969" s="431">
        <f t="shared" si="736"/>
        <v>0</v>
      </c>
      <c r="BD969" s="386">
        <v>0</v>
      </c>
      <c r="BE969" s="431">
        <f t="shared" si="737"/>
        <v>0</v>
      </c>
      <c r="BF969" s="386">
        <v>0</v>
      </c>
      <c r="BG969" s="431">
        <f t="shared" si="738"/>
        <v>0</v>
      </c>
      <c r="BH969" s="385">
        <v>0</v>
      </c>
      <c r="BI969" s="445">
        <f t="shared" si="739"/>
        <v>0</v>
      </c>
      <c r="BJ969" s="77" t="s">
        <v>2001</v>
      </c>
      <c r="BK969" s="306"/>
      <c r="BL969" s="599"/>
      <c r="BM969" s="306" t="str">
        <f t="shared" si="745"/>
        <v>M55011-KD1</v>
      </c>
    </row>
    <row r="970" spans="1:71" ht="14.25" customHeight="1">
      <c r="A970" s="493" t="s">
        <v>1623</v>
      </c>
      <c r="B970" s="130" t="s">
        <v>1422</v>
      </c>
      <c r="C970" s="544" t="s">
        <v>87</v>
      </c>
      <c r="D970" s="549" t="s">
        <v>225</v>
      </c>
      <c r="E970" s="550" t="s">
        <v>194</v>
      </c>
      <c r="F970" s="970"/>
      <c r="G970" s="214">
        <v>2021</v>
      </c>
      <c r="H970" s="176" t="s">
        <v>1996</v>
      </c>
      <c r="I970" s="176" t="s">
        <v>217</v>
      </c>
      <c r="J970" s="330" t="s">
        <v>196</v>
      </c>
      <c r="K970" s="176" t="s">
        <v>1986</v>
      </c>
      <c r="L970" s="176" t="s">
        <v>167</v>
      </c>
      <c r="M970" s="327" t="s">
        <v>1478</v>
      </c>
      <c r="N970" s="55">
        <v>18.010000000000002</v>
      </c>
      <c r="O970" s="55">
        <f t="shared" si="740"/>
        <v>18.010000000000002</v>
      </c>
      <c r="P970" s="55">
        <f t="shared" si="740"/>
        <v>18.010000000000002</v>
      </c>
      <c r="Q970" s="55">
        <f t="shared" si="740"/>
        <v>18.010000000000002</v>
      </c>
      <c r="R970" s="55">
        <v>18.010000000000002</v>
      </c>
      <c r="S970" s="55">
        <f t="shared" si="741"/>
        <v>18.010000000000002</v>
      </c>
      <c r="T970" s="55">
        <f t="shared" si="741"/>
        <v>18.010000000000002</v>
      </c>
      <c r="U970" s="55">
        <f t="shared" si="741"/>
        <v>18.010000000000002</v>
      </c>
      <c r="V970" s="55">
        <f t="shared" si="741"/>
        <v>18.010000000000002</v>
      </c>
      <c r="W970" s="55">
        <f t="shared" si="746"/>
        <v>18.010000000000002</v>
      </c>
      <c r="X970" s="55">
        <f t="shared" si="746"/>
        <v>18.010000000000002</v>
      </c>
      <c r="Y970" s="55">
        <f t="shared" si="746"/>
        <v>18.010000000000002</v>
      </c>
      <c r="Z970" s="147">
        <v>1.52</v>
      </c>
      <c r="AA970" s="147">
        <f t="shared" si="742"/>
        <v>1.52</v>
      </c>
      <c r="AB970" s="147">
        <f t="shared" si="742"/>
        <v>1.52</v>
      </c>
      <c r="AC970" s="147">
        <f t="shared" si="742"/>
        <v>1.52</v>
      </c>
      <c r="AD970" s="147">
        <f t="shared" si="742"/>
        <v>1.52</v>
      </c>
      <c r="AE970" s="147">
        <f t="shared" si="742"/>
        <v>1.52</v>
      </c>
      <c r="AF970" s="147">
        <f t="shared" si="743"/>
        <v>1.52</v>
      </c>
      <c r="AG970" s="147">
        <f t="shared" si="743"/>
        <v>1.52</v>
      </c>
      <c r="AH970" s="147">
        <f t="shared" si="743"/>
        <v>1.52</v>
      </c>
      <c r="AI970" s="147">
        <f t="shared" si="743"/>
        <v>1.52</v>
      </c>
      <c r="AJ970" s="147">
        <f t="shared" si="744"/>
        <v>1.52</v>
      </c>
      <c r="AK970" s="147">
        <f t="shared" si="744"/>
        <v>1.52</v>
      </c>
      <c r="AL970" s="420">
        <v>0</v>
      </c>
      <c r="AM970" s="431">
        <f t="shared" si="729"/>
        <v>0</v>
      </c>
      <c r="AN970" s="385">
        <v>0</v>
      </c>
      <c r="AO970" s="237">
        <f t="shared" si="728"/>
        <v>0</v>
      </c>
      <c r="AP970" s="96">
        <v>0</v>
      </c>
      <c r="AQ970" s="431">
        <f t="shared" si="730"/>
        <v>0</v>
      </c>
      <c r="AR970" s="420">
        <v>0</v>
      </c>
      <c r="AS970" s="431">
        <f t="shared" si="731"/>
        <v>0</v>
      </c>
      <c r="AT970" s="385">
        <v>0</v>
      </c>
      <c r="AU970" s="431">
        <f t="shared" si="732"/>
        <v>0</v>
      </c>
      <c r="AV970" s="386">
        <v>0</v>
      </c>
      <c r="AW970" s="431">
        <f t="shared" si="733"/>
        <v>0</v>
      </c>
      <c r="AX970" s="386">
        <v>0</v>
      </c>
      <c r="AY970" s="431">
        <f t="shared" si="734"/>
        <v>0</v>
      </c>
      <c r="AZ970" s="386">
        <v>0</v>
      </c>
      <c r="BA970" s="431">
        <f t="shared" si="735"/>
        <v>0</v>
      </c>
      <c r="BB970" s="385">
        <v>0</v>
      </c>
      <c r="BC970" s="431">
        <f t="shared" si="736"/>
        <v>0</v>
      </c>
      <c r="BD970" s="386">
        <v>0</v>
      </c>
      <c r="BE970" s="431">
        <f t="shared" si="737"/>
        <v>0</v>
      </c>
      <c r="BF970" s="386">
        <v>0</v>
      </c>
      <c r="BG970" s="431">
        <f t="shared" si="738"/>
        <v>0</v>
      </c>
      <c r="BH970" s="385">
        <v>0</v>
      </c>
      <c r="BI970" s="445">
        <f t="shared" si="739"/>
        <v>0</v>
      </c>
      <c r="BJ970" s="77" t="s">
        <v>729</v>
      </c>
      <c r="BK970" s="306"/>
      <c r="BL970" s="599"/>
      <c r="BM970" s="306" t="str">
        <f t="shared" si="745"/>
        <v>N56960-xx1</v>
      </c>
    </row>
    <row r="971" spans="1:71" ht="14.25" customHeight="1">
      <c r="A971" s="498" t="s">
        <v>1623</v>
      </c>
      <c r="B971" s="130" t="s">
        <v>1422</v>
      </c>
      <c r="C971" s="544" t="s">
        <v>87</v>
      </c>
      <c r="D971" s="549" t="s">
        <v>225</v>
      </c>
      <c r="E971" s="550" t="s">
        <v>194</v>
      </c>
      <c r="F971" s="970"/>
      <c r="G971" s="214">
        <v>2021</v>
      </c>
      <c r="H971" s="176" t="s">
        <v>1996</v>
      </c>
      <c r="I971" s="176" t="s">
        <v>217</v>
      </c>
      <c r="J971" s="330" t="s">
        <v>196</v>
      </c>
      <c r="K971" s="176" t="s">
        <v>1986</v>
      </c>
      <c r="L971" s="176" t="s">
        <v>167</v>
      </c>
      <c r="M971" s="327" t="s">
        <v>1478</v>
      </c>
      <c r="N971" s="55">
        <v>19.059999999999999</v>
      </c>
      <c r="O971" s="55">
        <f t="shared" si="740"/>
        <v>19.059999999999999</v>
      </c>
      <c r="P971" s="55">
        <f t="shared" si="740"/>
        <v>19.059999999999999</v>
      </c>
      <c r="Q971" s="55">
        <f t="shared" si="740"/>
        <v>19.059999999999999</v>
      </c>
      <c r="R971" s="55">
        <v>19.059999999999999</v>
      </c>
      <c r="S971" s="55">
        <f t="shared" si="741"/>
        <v>19.059999999999999</v>
      </c>
      <c r="T971" s="55">
        <f t="shared" si="741"/>
        <v>19.059999999999999</v>
      </c>
      <c r="U971" s="55">
        <f t="shared" si="741"/>
        <v>19.059999999999999</v>
      </c>
      <c r="V971" s="55">
        <f t="shared" si="741"/>
        <v>19.059999999999999</v>
      </c>
      <c r="W971" s="55">
        <f t="shared" si="746"/>
        <v>19.059999999999999</v>
      </c>
      <c r="X971" s="55">
        <f t="shared" si="746"/>
        <v>19.059999999999999</v>
      </c>
      <c r="Y971" s="55">
        <f t="shared" si="746"/>
        <v>19.059999999999999</v>
      </c>
      <c r="Z971" s="147">
        <v>1.56</v>
      </c>
      <c r="AA971" s="147">
        <f t="shared" si="742"/>
        <v>1.56</v>
      </c>
      <c r="AB971" s="147">
        <f t="shared" si="742"/>
        <v>1.56</v>
      </c>
      <c r="AC971" s="147">
        <f t="shared" si="742"/>
        <v>1.56</v>
      </c>
      <c r="AD971" s="147">
        <f t="shared" si="742"/>
        <v>1.56</v>
      </c>
      <c r="AE971" s="147">
        <f t="shared" si="742"/>
        <v>1.56</v>
      </c>
      <c r="AF971" s="147">
        <f t="shared" si="743"/>
        <v>1.56</v>
      </c>
      <c r="AG971" s="147">
        <f t="shared" si="743"/>
        <v>1.56</v>
      </c>
      <c r="AH971" s="147">
        <f t="shared" si="743"/>
        <v>1.56</v>
      </c>
      <c r="AI971" s="147">
        <f t="shared" si="743"/>
        <v>1.56</v>
      </c>
      <c r="AJ971" s="147">
        <f t="shared" si="744"/>
        <v>1.56</v>
      </c>
      <c r="AK971" s="147">
        <f t="shared" si="744"/>
        <v>1.56</v>
      </c>
      <c r="AL971" s="420">
        <v>0</v>
      </c>
      <c r="AM971" s="431">
        <f t="shared" si="729"/>
        <v>0</v>
      </c>
      <c r="AN971" s="385">
        <v>0</v>
      </c>
      <c r="AO971" s="237">
        <f t="shared" si="728"/>
        <v>0</v>
      </c>
      <c r="AP971" s="96">
        <v>0</v>
      </c>
      <c r="AQ971" s="431">
        <f t="shared" si="730"/>
        <v>0</v>
      </c>
      <c r="AR971" s="420">
        <v>0</v>
      </c>
      <c r="AS971" s="431">
        <f t="shared" si="731"/>
        <v>0</v>
      </c>
      <c r="AT971" s="385">
        <v>0</v>
      </c>
      <c r="AU971" s="431">
        <f t="shared" si="732"/>
        <v>0</v>
      </c>
      <c r="AV971" s="386">
        <v>0</v>
      </c>
      <c r="AW971" s="431">
        <f t="shared" si="733"/>
        <v>0</v>
      </c>
      <c r="AX971" s="386">
        <v>0</v>
      </c>
      <c r="AY971" s="431">
        <f t="shared" si="734"/>
        <v>0</v>
      </c>
      <c r="AZ971" s="386">
        <v>0</v>
      </c>
      <c r="BA971" s="431">
        <f t="shared" si="735"/>
        <v>0</v>
      </c>
      <c r="BB971" s="385">
        <v>0</v>
      </c>
      <c r="BC971" s="431">
        <f t="shared" si="736"/>
        <v>0</v>
      </c>
      <c r="BD971" s="386">
        <v>0</v>
      </c>
      <c r="BE971" s="431">
        <f t="shared" si="737"/>
        <v>0</v>
      </c>
      <c r="BF971" s="386">
        <v>0</v>
      </c>
      <c r="BG971" s="431">
        <f t="shared" si="738"/>
        <v>0</v>
      </c>
      <c r="BH971" s="385">
        <v>0</v>
      </c>
      <c r="BI971" s="445">
        <f t="shared" si="739"/>
        <v>0</v>
      </c>
      <c r="BJ971" s="77" t="s">
        <v>2002</v>
      </c>
      <c r="BK971" s="306"/>
      <c r="BL971" s="599"/>
      <c r="BM971" s="306" t="str">
        <f t="shared" si="745"/>
        <v>N56960-KD1</v>
      </c>
    </row>
    <row r="972" spans="1:71" s="859" customFormat="1" ht="14.25" customHeight="1">
      <c r="A972" s="860" t="s">
        <v>1623</v>
      </c>
      <c r="B972" s="840" t="s">
        <v>1422</v>
      </c>
      <c r="C972" s="841" t="s">
        <v>87</v>
      </c>
      <c r="D972" s="842" t="s">
        <v>225</v>
      </c>
      <c r="E972" s="497" t="s">
        <v>194</v>
      </c>
      <c r="F972" s="970"/>
      <c r="G972" s="843">
        <v>2021</v>
      </c>
      <c r="H972" s="844" t="s">
        <v>1996</v>
      </c>
      <c r="I972" s="844" t="s">
        <v>217</v>
      </c>
      <c r="J972" s="845" t="s">
        <v>196</v>
      </c>
      <c r="K972" s="844" t="s">
        <v>1986</v>
      </c>
      <c r="L972" s="844" t="s">
        <v>167</v>
      </c>
      <c r="M972" s="846" t="s">
        <v>1478</v>
      </c>
      <c r="N972" s="847">
        <v>18.05</v>
      </c>
      <c r="O972" s="847">
        <f t="shared" si="740"/>
        <v>18.05</v>
      </c>
      <c r="P972" s="847">
        <f t="shared" si="740"/>
        <v>18.05</v>
      </c>
      <c r="Q972" s="847">
        <f t="shared" si="740"/>
        <v>18.05</v>
      </c>
      <c r="R972" s="847">
        <v>18.05</v>
      </c>
      <c r="S972" s="847">
        <f t="shared" si="741"/>
        <v>18.05</v>
      </c>
      <c r="T972" s="847">
        <f t="shared" si="741"/>
        <v>18.05</v>
      </c>
      <c r="U972" s="847">
        <f t="shared" si="741"/>
        <v>18.05</v>
      </c>
      <c r="V972" s="847">
        <f t="shared" si="741"/>
        <v>18.05</v>
      </c>
      <c r="W972" s="847">
        <f t="shared" si="746"/>
        <v>18.05</v>
      </c>
      <c r="X972" s="847">
        <f t="shared" si="746"/>
        <v>18.05</v>
      </c>
      <c r="Y972" s="847">
        <f t="shared" si="746"/>
        <v>18.05</v>
      </c>
      <c r="Z972" s="848">
        <v>1.52</v>
      </c>
      <c r="AA972" s="848">
        <f t="shared" si="742"/>
        <v>1.52</v>
      </c>
      <c r="AB972" s="848">
        <f t="shared" si="742"/>
        <v>1.52</v>
      </c>
      <c r="AC972" s="848">
        <f t="shared" si="742"/>
        <v>1.52</v>
      </c>
      <c r="AD972" s="848">
        <f t="shared" si="742"/>
        <v>1.52</v>
      </c>
      <c r="AE972" s="848">
        <f t="shared" si="742"/>
        <v>1.52</v>
      </c>
      <c r="AF972" s="848">
        <f t="shared" si="743"/>
        <v>1.52</v>
      </c>
      <c r="AG972" s="848">
        <f t="shared" si="743"/>
        <v>1.52</v>
      </c>
      <c r="AH972" s="848">
        <f t="shared" si="743"/>
        <v>1.52</v>
      </c>
      <c r="AI972" s="848">
        <f t="shared" si="743"/>
        <v>1.52</v>
      </c>
      <c r="AJ972" s="848">
        <f t="shared" si="744"/>
        <v>1.52</v>
      </c>
      <c r="AK972" s="848">
        <f t="shared" si="744"/>
        <v>1.52</v>
      </c>
      <c r="AL972" s="849">
        <v>0</v>
      </c>
      <c r="AM972" s="850">
        <f t="shared" si="729"/>
        <v>0</v>
      </c>
      <c r="AN972" s="851">
        <v>0</v>
      </c>
      <c r="AO972" s="852">
        <f t="shared" si="728"/>
        <v>0</v>
      </c>
      <c r="AP972" s="853">
        <v>0</v>
      </c>
      <c r="AQ972" s="850">
        <f t="shared" si="730"/>
        <v>0</v>
      </c>
      <c r="AR972" s="849">
        <v>0</v>
      </c>
      <c r="AS972" s="850">
        <f t="shared" si="731"/>
        <v>0</v>
      </c>
      <c r="AT972" s="851">
        <v>0</v>
      </c>
      <c r="AU972" s="850">
        <f t="shared" si="732"/>
        <v>0</v>
      </c>
      <c r="AV972" s="854">
        <v>0</v>
      </c>
      <c r="AW972" s="850">
        <f t="shared" si="733"/>
        <v>0</v>
      </c>
      <c r="AX972" s="854">
        <v>0</v>
      </c>
      <c r="AY972" s="850">
        <f t="shared" si="734"/>
        <v>0</v>
      </c>
      <c r="AZ972" s="854">
        <v>0</v>
      </c>
      <c r="BA972" s="850">
        <f t="shared" si="735"/>
        <v>0</v>
      </c>
      <c r="BB972" s="851">
        <v>0</v>
      </c>
      <c r="BC972" s="850">
        <f t="shared" si="736"/>
        <v>0</v>
      </c>
      <c r="BD972" s="854">
        <v>0</v>
      </c>
      <c r="BE972" s="850">
        <f t="shared" si="737"/>
        <v>0</v>
      </c>
      <c r="BF972" s="854">
        <v>0</v>
      </c>
      <c r="BG972" s="850">
        <f t="shared" si="738"/>
        <v>0</v>
      </c>
      <c r="BH972" s="851">
        <v>0</v>
      </c>
      <c r="BI972" s="855">
        <f t="shared" si="739"/>
        <v>0</v>
      </c>
      <c r="BJ972" s="856" t="s">
        <v>2007</v>
      </c>
      <c r="BK972" s="857"/>
      <c r="BL972" s="858"/>
      <c r="BM972" s="857" t="str">
        <f t="shared" si="745"/>
        <v>N56960-291</v>
      </c>
      <c r="BR972" s="1"/>
      <c r="BS972" s="1"/>
    </row>
    <row r="973" spans="1:71" ht="14.25" customHeight="1">
      <c r="A973" s="498" t="s">
        <v>1623</v>
      </c>
      <c r="B973" s="130" t="s">
        <v>1422</v>
      </c>
      <c r="C973" s="544" t="s">
        <v>87</v>
      </c>
      <c r="D973" s="549" t="s">
        <v>225</v>
      </c>
      <c r="E973" s="550" t="s">
        <v>194</v>
      </c>
      <c r="F973" s="970"/>
      <c r="G973" s="214">
        <v>2024</v>
      </c>
      <c r="H973" s="176" t="s">
        <v>1996</v>
      </c>
      <c r="I973" s="176" t="s">
        <v>217</v>
      </c>
      <c r="J973" s="330" t="s">
        <v>196</v>
      </c>
      <c r="K973" s="176" t="s">
        <v>1986</v>
      </c>
      <c r="L973" s="176" t="s">
        <v>167</v>
      </c>
      <c r="M973" s="327" t="s">
        <v>1478</v>
      </c>
      <c r="N973" s="55">
        <v>18.88</v>
      </c>
      <c r="O973" s="55">
        <f t="shared" si="740"/>
        <v>18.88</v>
      </c>
      <c r="P973" s="55">
        <f t="shared" si="740"/>
        <v>18.88</v>
      </c>
      <c r="Q973" s="904">
        <v>17.89</v>
      </c>
      <c r="R973" s="904">
        <v>17.89</v>
      </c>
      <c r="S973" s="904">
        <f t="shared" si="741"/>
        <v>17.89</v>
      </c>
      <c r="T973" s="904">
        <f t="shared" si="741"/>
        <v>17.89</v>
      </c>
      <c r="U973" s="904">
        <f t="shared" si="741"/>
        <v>17.89</v>
      </c>
      <c r="V973" s="904">
        <f t="shared" si="741"/>
        <v>17.89</v>
      </c>
      <c r="W973" s="904">
        <f t="shared" si="746"/>
        <v>17.89</v>
      </c>
      <c r="X973" s="904">
        <f t="shared" si="746"/>
        <v>17.89</v>
      </c>
      <c r="Y973" s="904">
        <f t="shared" si="746"/>
        <v>17.89</v>
      </c>
      <c r="Z973" s="147">
        <v>2.4900000000000002</v>
      </c>
      <c r="AA973" s="147">
        <f t="shared" si="742"/>
        <v>2.4900000000000002</v>
      </c>
      <c r="AB973" s="147">
        <f t="shared" si="742"/>
        <v>2.4900000000000002</v>
      </c>
      <c r="AC973" s="905">
        <v>1.5</v>
      </c>
      <c r="AD973" s="905">
        <f t="shared" si="742"/>
        <v>1.5</v>
      </c>
      <c r="AE973" s="905">
        <f t="shared" si="742"/>
        <v>1.5</v>
      </c>
      <c r="AF973" s="905">
        <f t="shared" si="743"/>
        <v>1.5</v>
      </c>
      <c r="AG973" s="905">
        <f t="shared" si="743"/>
        <v>1.5</v>
      </c>
      <c r="AH973" s="905">
        <f t="shared" si="743"/>
        <v>1.5</v>
      </c>
      <c r="AI973" s="905">
        <f t="shared" si="743"/>
        <v>1.5</v>
      </c>
      <c r="AJ973" s="905">
        <f t="shared" si="744"/>
        <v>1.5</v>
      </c>
      <c r="AK973" s="905">
        <f t="shared" si="744"/>
        <v>1.5</v>
      </c>
      <c r="AL973" s="420">
        <v>0</v>
      </c>
      <c r="AM973" s="431">
        <f t="shared" si="729"/>
        <v>0</v>
      </c>
      <c r="AN973" s="385">
        <v>0</v>
      </c>
      <c r="AO973" s="237">
        <f t="shared" si="728"/>
        <v>0</v>
      </c>
      <c r="AP973" s="96">
        <v>0</v>
      </c>
      <c r="AQ973" s="431">
        <f t="shared" si="730"/>
        <v>0</v>
      </c>
      <c r="AR973" s="420">
        <v>0</v>
      </c>
      <c r="AS973" s="431">
        <f t="shared" si="731"/>
        <v>0</v>
      </c>
      <c r="AT973" s="385">
        <v>0</v>
      </c>
      <c r="AU973" s="431">
        <f t="shared" si="732"/>
        <v>0</v>
      </c>
      <c r="AV973" s="386">
        <v>0</v>
      </c>
      <c r="AW973" s="431">
        <f t="shared" si="733"/>
        <v>0</v>
      </c>
      <c r="AX973" s="386">
        <v>0</v>
      </c>
      <c r="AY973" s="431">
        <f t="shared" si="734"/>
        <v>0</v>
      </c>
      <c r="AZ973" s="386">
        <v>0</v>
      </c>
      <c r="BA973" s="431">
        <f t="shared" si="735"/>
        <v>0</v>
      </c>
      <c r="BB973" s="385">
        <v>0</v>
      </c>
      <c r="BC973" s="431">
        <f t="shared" si="736"/>
        <v>0</v>
      </c>
      <c r="BD973" s="386">
        <v>0</v>
      </c>
      <c r="BE973" s="431">
        <f t="shared" si="737"/>
        <v>0</v>
      </c>
      <c r="BF973" s="386">
        <v>0</v>
      </c>
      <c r="BG973" s="431">
        <f t="shared" si="738"/>
        <v>0</v>
      </c>
      <c r="BH973" s="385">
        <v>0</v>
      </c>
      <c r="BI973" s="445">
        <f t="shared" si="739"/>
        <v>0</v>
      </c>
      <c r="BJ973" s="77" t="s">
        <v>1998</v>
      </c>
      <c r="BK973" s="306"/>
      <c r="BL973" s="599"/>
      <c r="BM973" s="306" t="str">
        <f t="shared" si="745"/>
        <v>P09798-xx1</v>
      </c>
    </row>
    <row r="974" spans="1:71" ht="14.25" customHeight="1">
      <c r="A974" s="493" t="s">
        <v>1623</v>
      </c>
      <c r="B974" s="130" t="s">
        <v>1422</v>
      </c>
      <c r="C974" s="544" t="s">
        <v>87</v>
      </c>
      <c r="D974" s="549" t="s">
        <v>225</v>
      </c>
      <c r="E974" s="550" t="s">
        <v>194</v>
      </c>
      <c r="F974" s="970"/>
      <c r="G974" s="214">
        <v>2024</v>
      </c>
      <c r="H974" s="176" t="s">
        <v>1996</v>
      </c>
      <c r="I974" s="176" t="s">
        <v>217</v>
      </c>
      <c r="J974" s="330" t="s">
        <v>196</v>
      </c>
      <c r="K974" s="176" t="s">
        <v>1986</v>
      </c>
      <c r="L974" s="176" t="s">
        <v>167</v>
      </c>
      <c r="M974" s="327" t="s">
        <v>1478</v>
      </c>
      <c r="N974" s="55">
        <v>19.93</v>
      </c>
      <c r="O974" s="55">
        <f t="shared" si="740"/>
        <v>19.93</v>
      </c>
      <c r="P974" s="55">
        <f t="shared" si="740"/>
        <v>19.93</v>
      </c>
      <c r="Q974" s="904">
        <v>18.89</v>
      </c>
      <c r="R974" s="904">
        <v>18.89</v>
      </c>
      <c r="S974" s="904">
        <f t="shared" si="741"/>
        <v>18.89</v>
      </c>
      <c r="T974" s="904">
        <f t="shared" si="741"/>
        <v>18.89</v>
      </c>
      <c r="U974" s="904">
        <f t="shared" si="741"/>
        <v>18.89</v>
      </c>
      <c r="V974" s="904">
        <f t="shared" si="741"/>
        <v>18.89</v>
      </c>
      <c r="W974" s="904">
        <f t="shared" si="746"/>
        <v>18.89</v>
      </c>
      <c r="X974" s="904">
        <f t="shared" si="746"/>
        <v>18.89</v>
      </c>
      <c r="Y974" s="904">
        <f t="shared" si="746"/>
        <v>18.89</v>
      </c>
      <c r="Z974" s="147">
        <v>2.54</v>
      </c>
      <c r="AA974" s="147">
        <f t="shared" si="742"/>
        <v>2.54</v>
      </c>
      <c r="AB974" s="147">
        <f t="shared" si="742"/>
        <v>2.54</v>
      </c>
      <c r="AC974" s="905">
        <v>1.5</v>
      </c>
      <c r="AD974" s="905">
        <f t="shared" si="742"/>
        <v>1.5</v>
      </c>
      <c r="AE974" s="905">
        <f t="shared" si="742"/>
        <v>1.5</v>
      </c>
      <c r="AF974" s="905">
        <f t="shared" si="743"/>
        <v>1.5</v>
      </c>
      <c r="AG974" s="905">
        <f t="shared" si="743"/>
        <v>1.5</v>
      </c>
      <c r="AH974" s="905">
        <f t="shared" si="743"/>
        <v>1.5</v>
      </c>
      <c r="AI974" s="905">
        <f t="shared" si="743"/>
        <v>1.5</v>
      </c>
      <c r="AJ974" s="905">
        <f t="shared" si="744"/>
        <v>1.5</v>
      </c>
      <c r="AK974" s="905">
        <f t="shared" si="744"/>
        <v>1.5</v>
      </c>
      <c r="AL974" s="420">
        <v>0</v>
      </c>
      <c r="AM974" s="431">
        <f t="shared" si="729"/>
        <v>0</v>
      </c>
      <c r="AN974" s="385">
        <v>0</v>
      </c>
      <c r="AO974" s="237">
        <f t="shared" si="728"/>
        <v>0</v>
      </c>
      <c r="AP974" s="96">
        <v>0</v>
      </c>
      <c r="AQ974" s="431">
        <f t="shared" si="730"/>
        <v>0</v>
      </c>
      <c r="AR974" s="420">
        <v>0</v>
      </c>
      <c r="AS974" s="431">
        <f t="shared" si="731"/>
        <v>0</v>
      </c>
      <c r="AT974" s="385">
        <v>0</v>
      </c>
      <c r="AU974" s="431">
        <f t="shared" si="732"/>
        <v>0</v>
      </c>
      <c r="AV974" s="386">
        <v>0</v>
      </c>
      <c r="AW974" s="431">
        <f t="shared" si="733"/>
        <v>0</v>
      </c>
      <c r="AX974" s="386">
        <v>0</v>
      </c>
      <c r="AY974" s="431">
        <f t="shared" si="734"/>
        <v>0</v>
      </c>
      <c r="AZ974" s="386">
        <v>0</v>
      </c>
      <c r="BA974" s="431">
        <f t="shared" si="735"/>
        <v>0</v>
      </c>
      <c r="BB974" s="385">
        <v>0</v>
      </c>
      <c r="BC974" s="431">
        <f t="shared" si="736"/>
        <v>0</v>
      </c>
      <c r="BD974" s="386">
        <v>0</v>
      </c>
      <c r="BE974" s="431">
        <f t="shared" si="737"/>
        <v>0</v>
      </c>
      <c r="BF974" s="386">
        <v>0</v>
      </c>
      <c r="BG974" s="431">
        <f t="shared" si="738"/>
        <v>0</v>
      </c>
      <c r="BH974" s="385">
        <v>0</v>
      </c>
      <c r="BI974" s="445">
        <f t="shared" si="739"/>
        <v>0</v>
      </c>
      <c r="BJ974" s="77" t="s">
        <v>2003</v>
      </c>
      <c r="BK974" s="306"/>
      <c r="BL974" s="599"/>
      <c r="BM974" s="306" t="str">
        <f t="shared" si="745"/>
        <v>P09798-KD1</v>
      </c>
    </row>
    <row r="975" spans="1:71" ht="14.25" customHeight="1">
      <c r="A975" s="498" t="s">
        <v>1623</v>
      </c>
      <c r="B975" s="130" t="s">
        <v>1422</v>
      </c>
      <c r="C975" s="544" t="s">
        <v>87</v>
      </c>
      <c r="D975" s="549" t="s">
        <v>225</v>
      </c>
      <c r="E975" s="550" t="s">
        <v>194</v>
      </c>
      <c r="F975" s="970"/>
      <c r="G975" s="214">
        <v>2021</v>
      </c>
      <c r="H975" s="176" t="s">
        <v>1996</v>
      </c>
      <c r="I975" s="176" t="s">
        <v>217</v>
      </c>
      <c r="J975" s="330" t="s">
        <v>196</v>
      </c>
      <c r="K975" s="176" t="s">
        <v>1987</v>
      </c>
      <c r="L975" s="176" t="s">
        <v>167</v>
      </c>
      <c r="M975" s="327" t="s">
        <v>1478</v>
      </c>
      <c r="N975" s="55">
        <v>18.309999999999999</v>
      </c>
      <c r="O975" s="55">
        <f t="shared" si="740"/>
        <v>18.309999999999999</v>
      </c>
      <c r="P975" s="55">
        <f t="shared" si="740"/>
        <v>18.309999999999999</v>
      </c>
      <c r="Q975" s="55">
        <f t="shared" si="740"/>
        <v>18.309999999999999</v>
      </c>
      <c r="R975" s="55">
        <v>18.309999999999999</v>
      </c>
      <c r="S975" s="55">
        <f t="shared" si="741"/>
        <v>18.309999999999999</v>
      </c>
      <c r="T975" s="55">
        <f t="shared" si="741"/>
        <v>18.309999999999999</v>
      </c>
      <c r="U975" s="55">
        <f t="shared" si="741"/>
        <v>18.309999999999999</v>
      </c>
      <c r="V975" s="55">
        <f t="shared" si="741"/>
        <v>18.309999999999999</v>
      </c>
      <c r="W975" s="55">
        <f t="shared" si="746"/>
        <v>18.309999999999999</v>
      </c>
      <c r="X975" s="55">
        <f t="shared" si="746"/>
        <v>18.309999999999999</v>
      </c>
      <c r="Y975" s="55">
        <f t="shared" si="746"/>
        <v>18.309999999999999</v>
      </c>
      <c r="Z975" s="147">
        <v>2.42</v>
      </c>
      <c r="AA975" s="147">
        <f t="shared" si="742"/>
        <v>2.42</v>
      </c>
      <c r="AB975" s="147">
        <f t="shared" si="742"/>
        <v>2.42</v>
      </c>
      <c r="AC975" s="147">
        <f t="shared" si="742"/>
        <v>2.42</v>
      </c>
      <c r="AD975" s="147">
        <f t="shared" si="742"/>
        <v>2.42</v>
      </c>
      <c r="AE975" s="147">
        <f t="shared" si="742"/>
        <v>2.42</v>
      </c>
      <c r="AF975" s="147">
        <f t="shared" si="743"/>
        <v>2.42</v>
      </c>
      <c r="AG975" s="147">
        <f t="shared" si="743"/>
        <v>2.42</v>
      </c>
      <c r="AH975" s="147">
        <f t="shared" si="743"/>
        <v>2.42</v>
      </c>
      <c r="AI975" s="147">
        <f t="shared" si="743"/>
        <v>2.42</v>
      </c>
      <c r="AJ975" s="147">
        <f t="shared" si="744"/>
        <v>2.42</v>
      </c>
      <c r="AK975" s="147">
        <f t="shared" si="744"/>
        <v>2.42</v>
      </c>
      <c r="AL975" s="420">
        <v>0</v>
      </c>
      <c r="AM975" s="431">
        <f t="shared" ref="AM975:AM1011" si="747">Z975*AL975</f>
        <v>0</v>
      </c>
      <c r="AN975" s="385">
        <v>0</v>
      </c>
      <c r="AO975" s="237">
        <f t="shared" si="728"/>
        <v>0</v>
      </c>
      <c r="AP975" s="96">
        <v>0</v>
      </c>
      <c r="AQ975" s="431">
        <f t="shared" si="730"/>
        <v>0</v>
      </c>
      <c r="AR975" s="420">
        <v>0</v>
      </c>
      <c r="AS975" s="431">
        <f t="shared" si="731"/>
        <v>0</v>
      </c>
      <c r="AT975" s="385">
        <v>0</v>
      </c>
      <c r="AU975" s="431">
        <f t="shared" si="732"/>
        <v>0</v>
      </c>
      <c r="AV975" s="386">
        <v>0</v>
      </c>
      <c r="AW975" s="431">
        <f t="shared" si="733"/>
        <v>0</v>
      </c>
      <c r="AX975" s="386">
        <v>0</v>
      </c>
      <c r="AY975" s="431">
        <f t="shared" si="734"/>
        <v>0</v>
      </c>
      <c r="AZ975" s="386">
        <v>0</v>
      </c>
      <c r="BA975" s="431">
        <f t="shared" si="735"/>
        <v>0</v>
      </c>
      <c r="BB975" s="385">
        <v>0</v>
      </c>
      <c r="BC975" s="431">
        <f t="shared" si="736"/>
        <v>0</v>
      </c>
      <c r="BD975" s="386">
        <v>0</v>
      </c>
      <c r="BE975" s="431">
        <f t="shared" si="737"/>
        <v>0</v>
      </c>
      <c r="BF975" s="386">
        <v>0</v>
      </c>
      <c r="BG975" s="431">
        <f t="shared" si="738"/>
        <v>0</v>
      </c>
      <c r="BH975" s="385">
        <v>0</v>
      </c>
      <c r="BI975" s="445">
        <f t="shared" si="739"/>
        <v>0</v>
      </c>
      <c r="BJ975" s="77" t="s">
        <v>1999</v>
      </c>
      <c r="BK975" s="306"/>
      <c r="BL975" s="599"/>
      <c r="BM975" s="306" t="str">
        <f t="shared" si="745"/>
        <v>M55012-xx1</v>
      </c>
    </row>
    <row r="976" spans="1:71" ht="14.25" customHeight="1">
      <c r="A976" s="493" t="s">
        <v>1623</v>
      </c>
      <c r="B976" s="130" t="s">
        <v>1422</v>
      </c>
      <c r="C976" s="544" t="s">
        <v>87</v>
      </c>
      <c r="D976" s="549" t="s">
        <v>225</v>
      </c>
      <c r="E976" s="550" t="s">
        <v>194</v>
      </c>
      <c r="F976" s="970"/>
      <c r="G976" s="214">
        <v>2021</v>
      </c>
      <c r="H976" s="176" t="s">
        <v>1996</v>
      </c>
      <c r="I976" s="176" t="s">
        <v>217</v>
      </c>
      <c r="J976" s="330" t="s">
        <v>196</v>
      </c>
      <c r="K976" s="176" t="s">
        <v>1987</v>
      </c>
      <c r="L976" s="176" t="s">
        <v>167</v>
      </c>
      <c r="M976" s="327" t="s">
        <v>1478</v>
      </c>
      <c r="N976" s="55">
        <v>19.36</v>
      </c>
      <c r="O976" s="55">
        <f t="shared" si="740"/>
        <v>19.36</v>
      </c>
      <c r="P976" s="55">
        <f t="shared" si="740"/>
        <v>19.36</v>
      </c>
      <c r="Q976" s="55">
        <f t="shared" si="740"/>
        <v>19.36</v>
      </c>
      <c r="R976" s="55">
        <v>19.36</v>
      </c>
      <c r="S976" s="55">
        <f t="shared" si="741"/>
        <v>19.36</v>
      </c>
      <c r="T976" s="55">
        <f t="shared" si="741"/>
        <v>19.36</v>
      </c>
      <c r="U976" s="55">
        <f t="shared" si="741"/>
        <v>19.36</v>
      </c>
      <c r="V976" s="55">
        <f t="shared" si="741"/>
        <v>19.36</v>
      </c>
      <c r="W976" s="55">
        <f t="shared" si="746"/>
        <v>19.36</v>
      </c>
      <c r="X976" s="55">
        <f t="shared" si="746"/>
        <v>19.36</v>
      </c>
      <c r="Y976" s="55">
        <f t="shared" si="746"/>
        <v>19.36</v>
      </c>
      <c r="Z976" s="147">
        <v>2.4700000000000002</v>
      </c>
      <c r="AA976" s="147">
        <f t="shared" si="742"/>
        <v>2.4700000000000002</v>
      </c>
      <c r="AB976" s="147">
        <f t="shared" si="742"/>
        <v>2.4700000000000002</v>
      </c>
      <c r="AC976" s="147">
        <f t="shared" si="742"/>
        <v>2.4700000000000002</v>
      </c>
      <c r="AD976" s="147">
        <f t="shared" si="742"/>
        <v>2.4700000000000002</v>
      </c>
      <c r="AE976" s="147">
        <f t="shared" si="742"/>
        <v>2.4700000000000002</v>
      </c>
      <c r="AF976" s="147">
        <f t="shared" si="743"/>
        <v>2.4700000000000002</v>
      </c>
      <c r="AG976" s="147">
        <f t="shared" si="743"/>
        <v>2.4700000000000002</v>
      </c>
      <c r="AH976" s="147">
        <f t="shared" si="743"/>
        <v>2.4700000000000002</v>
      </c>
      <c r="AI976" s="147">
        <f t="shared" si="743"/>
        <v>2.4700000000000002</v>
      </c>
      <c r="AJ976" s="147">
        <f t="shared" si="744"/>
        <v>2.4700000000000002</v>
      </c>
      <c r="AK976" s="147">
        <f t="shared" si="744"/>
        <v>2.4700000000000002</v>
      </c>
      <c r="AL976" s="420">
        <v>0</v>
      </c>
      <c r="AM976" s="431">
        <f t="shared" si="747"/>
        <v>0</v>
      </c>
      <c r="AN976" s="385">
        <v>0</v>
      </c>
      <c r="AO976" s="237">
        <f t="shared" si="728"/>
        <v>0</v>
      </c>
      <c r="AP976" s="96">
        <v>0</v>
      </c>
      <c r="AQ976" s="431">
        <f t="shared" si="730"/>
        <v>0</v>
      </c>
      <c r="AR976" s="420">
        <v>0</v>
      </c>
      <c r="AS976" s="431">
        <f t="shared" si="731"/>
        <v>0</v>
      </c>
      <c r="AT976" s="385">
        <v>0</v>
      </c>
      <c r="AU976" s="431">
        <f t="shared" si="732"/>
        <v>0</v>
      </c>
      <c r="AV976" s="386">
        <v>0</v>
      </c>
      <c r="AW976" s="431">
        <f t="shared" si="733"/>
        <v>0</v>
      </c>
      <c r="AX976" s="386">
        <v>0</v>
      </c>
      <c r="AY976" s="431">
        <f t="shared" si="734"/>
        <v>0</v>
      </c>
      <c r="AZ976" s="386">
        <v>0</v>
      </c>
      <c r="BA976" s="431">
        <f t="shared" si="735"/>
        <v>0</v>
      </c>
      <c r="BB976" s="385">
        <v>0</v>
      </c>
      <c r="BC976" s="431">
        <f t="shared" si="736"/>
        <v>0</v>
      </c>
      <c r="BD976" s="386">
        <v>0</v>
      </c>
      <c r="BE976" s="431">
        <f t="shared" si="737"/>
        <v>0</v>
      </c>
      <c r="BF976" s="386">
        <v>0</v>
      </c>
      <c r="BG976" s="431">
        <f t="shared" si="738"/>
        <v>0</v>
      </c>
      <c r="BH976" s="385">
        <v>0</v>
      </c>
      <c r="BI976" s="445">
        <f t="shared" si="739"/>
        <v>0</v>
      </c>
      <c r="BJ976" s="77" t="s">
        <v>2004</v>
      </c>
      <c r="BK976" s="306"/>
      <c r="BL976" s="599"/>
      <c r="BM976" s="306" t="str">
        <f t="shared" si="745"/>
        <v>M55012-KD1</v>
      </c>
    </row>
    <row r="977" spans="1:71" ht="14.25" customHeight="1">
      <c r="A977" s="498" t="s">
        <v>1623</v>
      </c>
      <c r="B977" s="130" t="s">
        <v>1422</v>
      </c>
      <c r="C977" s="544" t="s">
        <v>87</v>
      </c>
      <c r="D977" s="549" t="s">
        <v>225</v>
      </c>
      <c r="E977" s="550" t="s">
        <v>194</v>
      </c>
      <c r="F977" s="970"/>
      <c r="G977" s="214">
        <v>2021</v>
      </c>
      <c r="H977" s="176" t="s">
        <v>1996</v>
      </c>
      <c r="I977" s="176" t="s">
        <v>217</v>
      </c>
      <c r="J977" s="330" t="s">
        <v>196</v>
      </c>
      <c r="K977" s="176" t="s">
        <v>1987</v>
      </c>
      <c r="L977" s="176" t="s">
        <v>167</v>
      </c>
      <c r="M977" s="327" t="s">
        <v>1478</v>
      </c>
      <c r="N977" s="55">
        <v>17.850000000000001</v>
      </c>
      <c r="O977" s="55">
        <f t="shared" si="740"/>
        <v>17.850000000000001</v>
      </c>
      <c r="P977" s="55">
        <f t="shared" si="740"/>
        <v>17.850000000000001</v>
      </c>
      <c r="Q977" s="55">
        <f t="shared" si="740"/>
        <v>17.850000000000001</v>
      </c>
      <c r="R977" s="55">
        <v>17.850000000000001</v>
      </c>
      <c r="S977" s="55">
        <f t="shared" si="741"/>
        <v>17.850000000000001</v>
      </c>
      <c r="T977" s="55">
        <f t="shared" si="741"/>
        <v>17.850000000000001</v>
      </c>
      <c r="U977" s="55">
        <f t="shared" si="741"/>
        <v>17.850000000000001</v>
      </c>
      <c r="V977" s="55">
        <f t="shared" si="741"/>
        <v>17.850000000000001</v>
      </c>
      <c r="W977" s="55">
        <f t="shared" si="746"/>
        <v>17.850000000000001</v>
      </c>
      <c r="X977" s="55">
        <f t="shared" si="746"/>
        <v>17.850000000000001</v>
      </c>
      <c r="Y977" s="55">
        <f t="shared" si="746"/>
        <v>17.850000000000001</v>
      </c>
      <c r="Z977" s="147">
        <v>1.51</v>
      </c>
      <c r="AA977" s="147">
        <f t="shared" si="742"/>
        <v>1.51</v>
      </c>
      <c r="AB977" s="147">
        <f t="shared" si="742"/>
        <v>1.51</v>
      </c>
      <c r="AC977" s="147">
        <f t="shared" si="742"/>
        <v>1.51</v>
      </c>
      <c r="AD977" s="147">
        <f t="shared" si="742"/>
        <v>1.51</v>
      </c>
      <c r="AE977" s="147">
        <f t="shared" si="742"/>
        <v>1.51</v>
      </c>
      <c r="AF977" s="147">
        <f t="shared" si="743"/>
        <v>1.51</v>
      </c>
      <c r="AG977" s="147">
        <f t="shared" si="743"/>
        <v>1.51</v>
      </c>
      <c r="AH977" s="147">
        <f t="shared" si="743"/>
        <v>1.51</v>
      </c>
      <c r="AI977" s="147">
        <f t="shared" si="743"/>
        <v>1.51</v>
      </c>
      <c r="AJ977" s="147">
        <f t="shared" si="744"/>
        <v>1.51</v>
      </c>
      <c r="AK977" s="147">
        <f t="shared" si="744"/>
        <v>1.51</v>
      </c>
      <c r="AL977" s="420">
        <v>0</v>
      </c>
      <c r="AM977" s="431">
        <f t="shared" si="747"/>
        <v>0</v>
      </c>
      <c r="AN977" s="385">
        <v>0</v>
      </c>
      <c r="AO977" s="237">
        <f t="shared" si="728"/>
        <v>0</v>
      </c>
      <c r="AP977" s="96">
        <v>0</v>
      </c>
      <c r="AQ977" s="431">
        <f t="shared" si="730"/>
        <v>0</v>
      </c>
      <c r="AR977" s="420">
        <v>0</v>
      </c>
      <c r="AS977" s="431">
        <f t="shared" si="731"/>
        <v>0</v>
      </c>
      <c r="AT977" s="385">
        <v>0</v>
      </c>
      <c r="AU977" s="431">
        <f t="shared" si="732"/>
        <v>0</v>
      </c>
      <c r="AV977" s="386">
        <v>0</v>
      </c>
      <c r="AW977" s="431">
        <f t="shared" si="733"/>
        <v>0</v>
      </c>
      <c r="AX977" s="386">
        <v>0</v>
      </c>
      <c r="AY977" s="431">
        <f t="shared" si="734"/>
        <v>0</v>
      </c>
      <c r="AZ977" s="386">
        <v>0</v>
      </c>
      <c r="BA977" s="431">
        <f t="shared" si="735"/>
        <v>0</v>
      </c>
      <c r="BB977" s="385">
        <v>0</v>
      </c>
      <c r="BC977" s="431">
        <f t="shared" si="736"/>
        <v>0</v>
      </c>
      <c r="BD977" s="386">
        <v>0</v>
      </c>
      <c r="BE977" s="431">
        <f t="shared" si="737"/>
        <v>0</v>
      </c>
      <c r="BF977" s="386">
        <v>0</v>
      </c>
      <c r="BG977" s="431">
        <f t="shared" si="738"/>
        <v>0</v>
      </c>
      <c r="BH977" s="385">
        <v>0</v>
      </c>
      <c r="BI977" s="445">
        <f t="shared" si="739"/>
        <v>0</v>
      </c>
      <c r="BJ977" s="77" t="s">
        <v>731</v>
      </c>
      <c r="BK977" s="306"/>
      <c r="BL977" s="599"/>
      <c r="BM977" s="306" t="str">
        <f t="shared" si="745"/>
        <v>N56959-xx1</v>
      </c>
    </row>
    <row r="978" spans="1:71" ht="14.25" customHeight="1">
      <c r="A978" s="493" t="s">
        <v>1623</v>
      </c>
      <c r="B978" s="130" t="s">
        <v>1422</v>
      </c>
      <c r="C978" s="544" t="s">
        <v>87</v>
      </c>
      <c r="D978" s="549" t="s">
        <v>225</v>
      </c>
      <c r="E978" s="550" t="s">
        <v>194</v>
      </c>
      <c r="F978" s="970"/>
      <c r="G978" s="214">
        <v>2021</v>
      </c>
      <c r="H978" s="176" t="s">
        <v>1996</v>
      </c>
      <c r="I978" s="176" t="s">
        <v>217</v>
      </c>
      <c r="J978" s="330" t="s">
        <v>196</v>
      </c>
      <c r="K978" s="176" t="s">
        <v>1987</v>
      </c>
      <c r="L978" s="176" t="s">
        <v>167</v>
      </c>
      <c r="M978" s="327" t="s">
        <v>1478</v>
      </c>
      <c r="N978" s="55">
        <v>18.899999999999999</v>
      </c>
      <c r="O978" s="55">
        <f t="shared" si="740"/>
        <v>18.899999999999999</v>
      </c>
      <c r="P978" s="55">
        <f t="shared" si="740"/>
        <v>18.899999999999999</v>
      </c>
      <c r="Q978" s="55">
        <f t="shared" si="740"/>
        <v>18.899999999999999</v>
      </c>
      <c r="R978" s="55">
        <v>18.899999999999999</v>
      </c>
      <c r="S978" s="55">
        <f t="shared" si="741"/>
        <v>18.899999999999999</v>
      </c>
      <c r="T978" s="55">
        <f t="shared" si="741"/>
        <v>18.899999999999999</v>
      </c>
      <c r="U978" s="55">
        <f t="shared" si="741"/>
        <v>18.899999999999999</v>
      </c>
      <c r="V978" s="55">
        <f t="shared" si="741"/>
        <v>18.899999999999999</v>
      </c>
      <c r="W978" s="55">
        <f t="shared" si="746"/>
        <v>18.899999999999999</v>
      </c>
      <c r="X978" s="55">
        <f t="shared" si="746"/>
        <v>18.899999999999999</v>
      </c>
      <c r="Y978" s="55">
        <f t="shared" si="746"/>
        <v>18.899999999999999</v>
      </c>
      <c r="Z978" s="147">
        <v>1.56</v>
      </c>
      <c r="AA978" s="147">
        <f t="shared" si="742"/>
        <v>1.56</v>
      </c>
      <c r="AB978" s="147">
        <f t="shared" si="742"/>
        <v>1.56</v>
      </c>
      <c r="AC978" s="147">
        <f t="shared" si="742"/>
        <v>1.56</v>
      </c>
      <c r="AD978" s="147">
        <f t="shared" si="742"/>
        <v>1.56</v>
      </c>
      <c r="AE978" s="147">
        <f t="shared" si="742"/>
        <v>1.56</v>
      </c>
      <c r="AF978" s="147">
        <f t="shared" si="743"/>
        <v>1.56</v>
      </c>
      <c r="AG978" s="147">
        <f t="shared" si="743"/>
        <v>1.56</v>
      </c>
      <c r="AH978" s="147">
        <f t="shared" si="743"/>
        <v>1.56</v>
      </c>
      <c r="AI978" s="147">
        <f t="shared" si="743"/>
        <v>1.56</v>
      </c>
      <c r="AJ978" s="147">
        <f t="shared" si="744"/>
        <v>1.56</v>
      </c>
      <c r="AK978" s="147">
        <f t="shared" si="744"/>
        <v>1.56</v>
      </c>
      <c r="AL978" s="420">
        <v>0</v>
      </c>
      <c r="AM978" s="431">
        <f t="shared" si="747"/>
        <v>0</v>
      </c>
      <c r="AN978" s="385">
        <v>0</v>
      </c>
      <c r="AO978" s="237">
        <f t="shared" si="728"/>
        <v>0</v>
      </c>
      <c r="AP978" s="96">
        <v>0</v>
      </c>
      <c r="AQ978" s="431">
        <f t="shared" si="730"/>
        <v>0</v>
      </c>
      <c r="AR978" s="420">
        <v>0</v>
      </c>
      <c r="AS978" s="431">
        <f t="shared" si="731"/>
        <v>0</v>
      </c>
      <c r="AT978" s="385">
        <v>0</v>
      </c>
      <c r="AU978" s="431">
        <f t="shared" si="732"/>
        <v>0</v>
      </c>
      <c r="AV978" s="386">
        <v>0</v>
      </c>
      <c r="AW978" s="431">
        <f t="shared" si="733"/>
        <v>0</v>
      </c>
      <c r="AX978" s="386">
        <v>0</v>
      </c>
      <c r="AY978" s="431">
        <f t="shared" si="734"/>
        <v>0</v>
      </c>
      <c r="AZ978" s="386">
        <v>0</v>
      </c>
      <c r="BA978" s="431">
        <f t="shared" si="735"/>
        <v>0</v>
      </c>
      <c r="BB978" s="385">
        <v>0</v>
      </c>
      <c r="BC978" s="431">
        <f t="shared" si="736"/>
        <v>0</v>
      </c>
      <c r="BD978" s="386">
        <v>0</v>
      </c>
      <c r="BE978" s="431">
        <f t="shared" si="737"/>
        <v>0</v>
      </c>
      <c r="BF978" s="386">
        <v>0</v>
      </c>
      <c r="BG978" s="431">
        <f t="shared" si="738"/>
        <v>0</v>
      </c>
      <c r="BH978" s="385">
        <v>0</v>
      </c>
      <c r="BI978" s="445">
        <f t="shared" si="739"/>
        <v>0</v>
      </c>
      <c r="BJ978" s="77" t="s">
        <v>2005</v>
      </c>
      <c r="BK978" s="306"/>
      <c r="BL978" s="599"/>
      <c r="BM978" s="306" t="str">
        <f t="shared" si="745"/>
        <v>N56959-KD1</v>
      </c>
    </row>
    <row r="979" spans="1:71" ht="14.25" customHeight="1">
      <c r="A979" s="498" t="s">
        <v>1623</v>
      </c>
      <c r="B979" s="130" t="s">
        <v>1422</v>
      </c>
      <c r="C979" s="544" t="s">
        <v>87</v>
      </c>
      <c r="D979" s="549" t="s">
        <v>225</v>
      </c>
      <c r="E979" s="550" t="s">
        <v>194</v>
      </c>
      <c r="F979" s="970"/>
      <c r="G979" s="214">
        <v>2021</v>
      </c>
      <c r="H979" s="176" t="s">
        <v>1996</v>
      </c>
      <c r="I979" s="176" t="s">
        <v>217</v>
      </c>
      <c r="J979" s="330" t="s">
        <v>196</v>
      </c>
      <c r="K979" s="176" t="s">
        <v>1987</v>
      </c>
      <c r="L979" s="176" t="s">
        <v>167</v>
      </c>
      <c r="M979" s="327" t="s">
        <v>1478</v>
      </c>
      <c r="N979" s="55">
        <v>17.89</v>
      </c>
      <c r="O979" s="55">
        <f t="shared" si="740"/>
        <v>17.89</v>
      </c>
      <c r="P979" s="55">
        <f t="shared" si="740"/>
        <v>17.89</v>
      </c>
      <c r="Q979" s="55">
        <f t="shared" si="740"/>
        <v>17.89</v>
      </c>
      <c r="R979" s="55">
        <v>17.89</v>
      </c>
      <c r="S979" s="55">
        <f t="shared" si="741"/>
        <v>17.89</v>
      </c>
      <c r="T979" s="55">
        <f t="shared" si="741"/>
        <v>17.89</v>
      </c>
      <c r="U979" s="55">
        <f t="shared" si="741"/>
        <v>17.89</v>
      </c>
      <c r="V979" s="55">
        <f t="shared" si="741"/>
        <v>17.89</v>
      </c>
      <c r="W979" s="55">
        <f t="shared" si="746"/>
        <v>17.89</v>
      </c>
      <c r="X979" s="55">
        <f t="shared" si="746"/>
        <v>17.89</v>
      </c>
      <c r="Y979" s="55">
        <f t="shared" si="746"/>
        <v>17.89</v>
      </c>
      <c r="Z979" s="147">
        <v>1.51</v>
      </c>
      <c r="AA979" s="147">
        <f t="shared" si="742"/>
        <v>1.51</v>
      </c>
      <c r="AB979" s="147">
        <f t="shared" si="742"/>
        <v>1.51</v>
      </c>
      <c r="AC979" s="147">
        <f t="shared" si="742"/>
        <v>1.51</v>
      </c>
      <c r="AD979" s="147">
        <f t="shared" si="742"/>
        <v>1.51</v>
      </c>
      <c r="AE979" s="147">
        <f t="shared" si="742"/>
        <v>1.51</v>
      </c>
      <c r="AF979" s="147">
        <f t="shared" si="743"/>
        <v>1.51</v>
      </c>
      <c r="AG979" s="147">
        <f t="shared" si="743"/>
        <v>1.51</v>
      </c>
      <c r="AH979" s="147">
        <f t="shared" si="743"/>
        <v>1.51</v>
      </c>
      <c r="AI979" s="147">
        <f t="shared" si="743"/>
        <v>1.51</v>
      </c>
      <c r="AJ979" s="147">
        <f t="shared" si="744"/>
        <v>1.51</v>
      </c>
      <c r="AK979" s="147">
        <f t="shared" si="744"/>
        <v>1.51</v>
      </c>
      <c r="AL979" s="420">
        <v>0</v>
      </c>
      <c r="AM979" s="431">
        <f t="shared" si="747"/>
        <v>0</v>
      </c>
      <c r="AN979" s="385">
        <v>0</v>
      </c>
      <c r="AO979" s="237">
        <f t="shared" si="728"/>
        <v>0</v>
      </c>
      <c r="AP979" s="96">
        <v>0</v>
      </c>
      <c r="AQ979" s="431">
        <f t="shared" si="730"/>
        <v>0</v>
      </c>
      <c r="AR979" s="420">
        <v>0</v>
      </c>
      <c r="AS979" s="431">
        <f t="shared" si="731"/>
        <v>0</v>
      </c>
      <c r="AT979" s="385">
        <v>0</v>
      </c>
      <c r="AU979" s="431">
        <f t="shared" si="732"/>
        <v>0</v>
      </c>
      <c r="AV979" s="386">
        <v>0</v>
      </c>
      <c r="AW979" s="431">
        <f t="shared" si="733"/>
        <v>0</v>
      </c>
      <c r="AX979" s="386">
        <v>0</v>
      </c>
      <c r="AY979" s="431">
        <f t="shared" si="734"/>
        <v>0</v>
      </c>
      <c r="AZ979" s="386">
        <v>0</v>
      </c>
      <c r="BA979" s="431">
        <f t="shared" si="735"/>
        <v>0</v>
      </c>
      <c r="BB979" s="385">
        <v>0</v>
      </c>
      <c r="BC979" s="431">
        <f t="shared" si="736"/>
        <v>0</v>
      </c>
      <c r="BD979" s="386">
        <v>0</v>
      </c>
      <c r="BE979" s="431">
        <f t="shared" si="737"/>
        <v>0</v>
      </c>
      <c r="BF979" s="386">
        <v>0</v>
      </c>
      <c r="BG979" s="431">
        <f t="shared" si="738"/>
        <v>0</v>
      </c>
      <c r="BH979" s="385">
        <v>0</v>
      </c>
      <c r="BI979" s="445">
        <f t="shared" si="739"/>
        <v>0</v>
      </c>
      <c r="BJ979" s="77" t="s">
        <v>2008</v>
      </c>
      <c r="BK979" s="306"/>
      <c r="BL979" s="599"/>
      <c r="BM979" s="306" t="str">
        <f t="shared" si="745"/>
        <v>N56959-291</v>
      </c>
    </row>
    <row r="980" spans="1:71" ht="14.25" customHeight="1">
      <c r="A980" s="493" t="s">
        <v>1623</v>
      </c>
      <c r="B980" s="130" t="s">
        <v>1422</v>
      </c>
      <c r="C980" s="544" t="s">
        <v>87</v>
      </c>
      <c r="D980" s="549" t="s">
        <v>225</v>
      </c>
      <c r="E980" s="550" t="s">
        <v>194</v>
      </c>
      <c r="F980" s="970"/>
      <c r="G980" s="214">
        <v>2024</v>
      </c>
      <c r="H980" s="176" t="s">
        <v>1996</v>
      </c>
      <c r="I980" s="176" t="s">
        <v>217</v>
      </c>
      <c r="J980" s="330" t="s">
        <v>196</v>
      </c>
      <c r="K980" s="176" t="s">
        <v>1987</v>
      </c>
      <c r="L980" s="176" t="s">
        <v>167</v>
      </c>
      <c r="M980" s="327" t="s">
        <v>1478</v>
      </c>
      <c r="N980" s="55">
        <v>18.71</v>
      </c>
      <c r="O980" s="55">
        <f t="shared" si="740"/>
        <v>18.71</v>
      </c>
      <c r="P980" s="55">
        <f t="shared" si="740"/>
        <v>18.71</v>
      </c>
      <c r="Q980" s="904">
        <v>17.7</v>
      </c>
      <c r="R980" s="904">
        <v>17.7</v>
      </c>
      <c r="S980" s="904">
        <f t="shared" si="741"/>
        <v>17.7</v>
      </c>
      <c r="T980" s="904">
        <f t="shared" si="741"/>
        <v>17.7</v>
      </c>
      <c r="U980" s="904">
        <f t="shared" si="741"/>
        <v>17.7</v>
      </c>
      <c r="V980" s="904">
        <f t="shared" si="741"/>
        <v>17.7</v>
      </c>
      <c r="W980" s="904">
        <f t="shared" si="746"/>
        <v>17.7</v>
      </c>
      <c r="X980" s="904">
        <f t="shared" si="746"/>
        <v>17.7</v>
      </c>
      <c r="Y980" s="904">
        <f t="shared" si="746"/>
        <v>17.7</v>
      </c>
      <c r="Z980" s="147">
        <v>2.52</v>
      </c>
      <c r="AA980" s="147">
        <f t="shared" si="742"/>
        <v>2.52</v>
      </c>
      <c r="AB980" s="147">
        <f t="shared" si="742"/>
        <v>2.52</v>
      </c>
      <c r="AC980" s="905">
        <v>1.509999999999998</v>
      </c>
      <c r="AD980" s="905">
        <f t="shared" si="742"/>
        <v>1.509999999999998</v>
      </c>
      <c r="AE980" s="905">
        <f t="shared" si="742"/>
        <v>1.509999999999998</v>
      </c>
      <c r="AF980" s="905">
        <f t="shared" si="743"/>
        <v>1.509999999999998</v>
      </c>
      <c r="AG980" s="905">
        <f t="shared" si="743"/>
        <v>1.509999999999998</v>
      </c>
      <c r="AH980" s="905">
        <f t="shared" si="743"/>
        <v>1.509999999999998</v>
      </c>
      <c r="AI980" s="905">
        <f t="shared" si="743"/>
        <v>1.509999999999998</v>
      </c>
      <c r="AJ980" s="905">
        <f t="shared" si="744"/>
        <v>1.509999999999998</v>
      </c>
      <c r="AK980" s="905">
        <f t="shared" si="744"/>
        <v>1.509999999999998</v>
      </c>
      <c r="AL980" s="420">
        <v>0</v>
      </c>
      <c r="AM980" s="431">
        <f t="shared" si="747"/>
        <v>0</v>
      </c>
      <c r="AN980" s="385">
        <v>0</v>
      </c>
      <c r="AO980" s="237">
        <f t="shared" si="728"/>
        <v>0</v>
      </c>
      <c r="AP980" s="96">
        <v>0</v>
      </c>
      <c r="AQ980" s="431">
        <f t="shared" si="730"/>
        <v>0</v>
      </c>
      <c r="AR980" s="420">
        <v>0</v>
      </c>
      <c r="AS980" s="431">
        <f t="shared" si="731"/>
        <v>0</v>
      </c>
      <c r="AT980" s="385">
        <v>0</v>
      </c>
      <c r="AU980" s="431">
        <f t="shared" si="732"/>
        <v>0</v>
      </c>
      <c r="AV980" s="386">
        <v>0</v>
      </c>
      <c r="AW980" s="431">
        <f t="shared" si="733"/>
        <v>0</v>
      </c>
      <c r="AX980" s="386">
        <v>0</v>
      </c>
      <c r="AY980" s="431">
        <f t="shared" si="734"/>
        <v>0</v>
      </c>
      <c r="AZ980" s="386">
        <v>0</v>
      </c>
      <c r="BA980" s="431">
        <f t="shared" si="735"/>
        <v>0</v>
      </c>
      <c r="BB980" s="385">
        <v>0</v>
      </c>
      <c r="BC980" s="431">
        <f t="shared" si="736"/>
        <v>0</v>
      </c>
      <c r="BD980" s="386">
        <v>0</v>
      </c>
      <c r="BE980" s="431">
        <f t="shared" si="737"/>
        <v>0</v>
      </c>
      <c r="BF980" s="386">
        <v>0</v>
      </c>
      <c r="BG980" s="431">
        <f t="shared" si="738"/>
        <v>0</v>
      </c>
      <c r="BH980" s="385">
        <v>0</v>
      </c>
      <c r="BI980" s="445">
        <f t="shared" si="739"/>
        <v>0</v>
      </c>
      <c r="BJ980" s="77" t="s">
        <v>2000</v>
      </c>
      <c r="BK980" s="306"/>
      <c r="BL980" s="599"/>
      <c r="BM980" s="306" t="str">
        <f t="shared" si="745"/>
        <v>P09797-xx1</v>
      </c>
    </row>
    <row r="981" spans="1:71" ht="14.25" customHeight="1">
      <c r="A981" s="498" t="s">
        <v>1623</v>
      </c>
      <c r="B981" s="130" t="s">
        <v>1422</v>
      </c>
      <c r="C981" s="544" t="s">
        <v>87</v>
      </c>
      <c r="D981" s="549" t="s">
        <v>225</v>
      </c>
      <c r="E981" s="550" t="s">
        <v>194</v>
      </c>
      <c r="F981" s="970"/>
      <c r="G981" s="214">
        <v>2024</v>
      </c>
      <c r="H981" s="176" t="s">
        <v>1996</v>
      </c>
      <c r="I981" s="176" t="s">
        <v>217</v>
      </c>
      <c r="J981" s="330" t="s">
        <v>196</v>
      </c>
      <c r="K981" s="176" t="s">
        <v>1987</v>
      </c>
      <c r="L981" s="176" t="s">
        <v>167</v>
      </c>
      <c r="M981" s="327" t="s">
        <v>1478</v>
      </c>
      <c r="N981" s="55">
        <v>19.760000000000002</v>
      </c>
      <c r="O981" s="55">
        <f t="shared" si="740"/>
        <v>19.760000000000002</v>
      </c>
      <c r="P981" s="55">
        <f t="shared" si="740"/>
        <v>19.760000000000002</v>
      </c>
      <c r="Q981" s="904">
        <v>18.75</v>
      </c>
      <c r="R981" s="904">
        <v>18.75</v>
      </c>
      <c r="S981" s="904">
        <f t="shared" si="741"/>
        <v>18.75</v>
      </c>
      <c r="T981" s="904">
        <f t="shared" si="741"/>
        <v>18.75</v>
      </c>
      <c r="U981" s="904">
        <f t="shared" si="741"/>
        <v>18.75</v>
      </c>
      <c r="V981" s="904">
        <f t="shared" si="741"/>
        <v>18.75</v>
      </c>
      <c r="W981" s="904">
        <f t="shared" si="746"/>
        <v>18.75</v>
      </c>
      <c r="X981" s="904">
        <f t="shared" si="746"/>
        <v>18.75</v>
      </c>
      <c r="Y981" s="904">
        <f t="shared" si="746"/>
        <v>18.75</v>
      </c>
      <c r="Z981" s="147">
        <v>2.52</v>
      </c>
      <c r="AA981" s="147">
        <f t="shared" si="742"/>
        <v>2.52</v>
      </c>
      <c r="AB981" s="147">
        <f t="shared" si="742"/>
        <v>2.52</v>
      </c>
      <c r="AC981" s="905">
        <v>1.5100000000000016</v>
      </c>
      <c r="AD981" s="905">
        <f t="shared" si="742"/>
        <v>1.5100000000000016</v>
      </c>
      <c r="AE981" s="905">
        <f t="shared" si="742"/>
        <v>1.5100000000000016</v>
      </c>
      <c r="AF981" s="905">
        <f t="shared" si="743"/>
        <v>1.5100000000000016</v>
      </c>
      <c r="AG981" s="905">
        <f t="shared" si="743"/>
        <v>1.5100000000000016</v>
      </c>
      <c r="AH981" s="905">
        <f t="shared" si="743"/>
        <v>1.5100000000000016</v>
      </c>
      <c r="AI981" s="905">
        <f t="shared" si="743"/>
        <v>1.5100000000000016</v>
      </c>
      <c r="AJ981" s="905">
        <f t="shared" si="744"/>
        <v>1.5100000000000016</v>
      </c>
      <c r="AK981" s="905">
        <f t="shared" si="744"/>
        <v>1.5100000000000016</v>
      </c>
      <c r="AL981" s="420">
        <v>0</v>
      </c>
      <c r="AM981" s="431">
        <f t="shared" si="747"/>
        <v>0</v>
      </c>
      <c r="AN981" s="385">
        <v>0</v>
      </c>
      <c r="AO981" s="237">
        <f t="shared" si="728"/>
        <v>0</v>
      </c>
      <c r="AP981" s="96">
        <v>0</v>
      </c>
      <c r="AQ981" s="431">
        <f t="shared" si="730"/>
        <v>0</v>
      </c>
      <c r="AR981" s="420">
        <v>0</v>
      </c>
      <c r="AS981" s="431">
        <f t="shared" si="731"/>
        <v>0</v>
      </c>
      <c r="AT981" s="385">
        <v>0</v>
      </c>
      <c r="AU981" s="431">
        <f t="shared" si="732"/>
        <v>0</v>
      </c>
      <c r="AV981" s="386">
        <v>0</v>
      </c>
      <c r="AW981" s="431">
        <f t="shared" si="733"/>
        <v>0</v>
      </c>
      <c r="AX981" s="386">
        <v>0</v>
      </c>
      <c r="AY981" s="431">
        <f t="shared" si="734"/>
        <v>0</v>
      </c>
      <c r="AZ981" s="386">
        <v>0</v>
      </c>
      <c r="BA981" s="431">
        <f t="shared" si="735"/>
        <v>0</v>
      </c>
      <c r="BB981" s="385">
        <v>0</v>
      </c>
      <c r="BC981" s="431">
        <f t="shared" si="736"/>
        <v>0</v>
      </c>
      <c r="BD981" s="386">
        <v>0</v>
      </c>
      <c r="BE981" s="431">
        <f t="shared" si="737"/>
        <v>0</v>
      </c>
      <c r="BF981" s="386">
        <v>0</v>
      </c>
      <c r="BG981" s="431">
        <f t="shared" si="738"/>
        <v>0</v>
      </c>
      <c r="BH981" s="385">
        <v>0</v>
      </c>
      <c r="BI981" s="445">
        <f t="shared" si="739"/>
        <v>0</v>
      </c>
      <c r="BJ981" s="77" t="s">
        <v>2006</v>
      </c>
      <c r="BK981" s="306"/>
      <c r="BL981" s="599"/>
      <c r="BM981" s="306" t="str">
        <f t="shared" si="745"/>
        <v>P09797-KD1</v>
      </c>
    </row>
    <row r="982" spans="1:71" ht="14.25" customHeight="1">
      <c r="A982" s="493" t="s">
        <v>1623</v>
      </c>
      <c r="B982" s="130" t="s">
        <v>1422</v>
      </c>
      <c r="C982" s="544" t="s">
        <v>87</v>
      </c>
      <c r="D982" s="549" t="s">
        <v>225</v>
      </c>
      <c r="E982" s="550" t="s">
        <v>194</v>
      </c>
      <c r="F982" s="970"/>
      <c r="G982" s="214">
        <v>2021</v>
      </c>
      <c r="H982" s="176" t="s">
        <v>1996</v>
      </c>
      <c r="I982" s="176" t="s">
        <v>217</v>
      </c>
      <c r="J982" s="330" t="s">
        <v>196</v>
      </c>
      <c r="K982" s="176" t="s">
        <v>1986</v>
      </c>
      <c r="L982" s="176" t="s">
        <v>167</v>
      </c>
      <c r="M982" s="327" t="s">
        <v>1474</v>
      </c>
      <c r="N982" s="55">
        <v>18.48</v>
      </c>
      <c r="O982" s="55">
        <f t="shared" si="740"/>
        <v>18.48</v>
      </c>
      <c r="P982" s="55">
        <f t="shared" si="740"/>
        <v>18.48</v>
      </c>
      <c r="Q982" s="55">
        <f t="shared" si="740"/>
        <v>18.48</v>
      </c>
      <c r="R982" s="55">
        <v>18.48</v>
      </c>
      <c r="S982" s="55">
        <f t="shared" si="741"/>
        <v>18.48</v>
      </c>
      <c r="T982" s="55">
        <f t="shared" si="741"/>
        <v>18.48</v>
      </c>
      <c r="U982" s="55">
        <f t="shared" si="741"/>
        <v>18.48</v>
      </c>
      <c r="V982" s="55">
        <f t="shared" si="741"/>
        <v>18.48</v>
      </c>
      <c r="W982" s="55">
        <f t="shared" si="746"/>
        <v>18.48</v>
      </c>
      <c r="X982" s="55">
        <f t="shared" si="746"/>
        <v>18.48</v>
      </c>
      <c r="Y982" s="55">
        <f t="shared" si="746"/>
        <v>18.48</v>
      </c>
      <c r="Z982" s="147">
        <v>2.4500000000000002</v>
      </c>
      <c r="AA982" s="147">
        <f t="shared" si="742"/>
        <v>2.4500000000000002</v>
      </c>
      <c r="AB982" s="147">
        <f t="shared" si="742"/>
        <v>2.4500000000000002</v>
      </c>
      <c r="AC982" s="147">
        <f t="shared" si="742"/>
        <v>2.4500000000000002</v>
      </c>
      <c r="AD982" s="147">
        <f t="shared" si="742"/>
        <v>2.4500000000000002</v>
      </c>
      <c r="AE982" s="147">
        <f t="shared" si="742"/>
        <v>2.4500000000000002</v>
      </c>
      <c r="AF982" s="147">
        <f t="shared" si="743"/>
        <v>2.4500000000000002</v>
      </c>
      <c r="AG982" s="147">
        <f t="shared" si="743"/>
        <v>2.4500000000000002</v>
      </c>
      <c r="AH982" s="147">
        <f t="shared" si="743"/>
        <v>2.4500000000000002</v>
      </c>
      <c r="AI982" s="147">
        <f t="shared" si="743"/>
        <v>2.4500000000000002</v>
      </c>
      <c r="AJ982" s="147">
        <f t="shared" si="744"/>
        <v>2.4500000000000002</v>
      </c>
      <c r="AK982" s="147">
        <f t="shared" si="744"/>
        <v>2.4500000000000002</v>
      </c>
      <c r="AL982" s="420">
        <v>0</v>
      </c>
      <c r="AM982" s="431">
        <f t="shared" si="747"/>
        <v>0</v>
      </c>
      <c r="AN982" s="385">
        <v>0</v>
      </c>
      <c r="AO982" s="237">
        <f t="shared" si="728"/>
        <v>0</v>
      </c>
      <c r="AP982" s="96">
        <v>0</v>
      </c>
      <c r="AQ982" s="431">
        <f t="shared" si="730"/>
        <v>0</v>
      </c>
      <c r="AR982" s="420">
        <v>0</v>
      </c>
      <c r="AS982" s="431">
        <f t="shared" si="731"/>
        <v>0</v>
      </c>
      <c r="AT982" s="385">
        <v>0</v>
      </c>
      <c r="AU982" s="431">
        <f t="shared" si="732"/>
        <v>0</v>
      </c>
      <c r="AV982" s="386">
        <v>0</v>
      </c>
      <c r="AW982" s="431">
        <f t="shared" si="733"/>
        <v>0</v>
      </c>
      <c r="AX982" s="386">
        <v>0</v>
      </c>
      <c r="AY982" s="431">
        <f t="shared" si="734"/>
        <v>0</v>
      </c>
      <c r="AZ982" s="386">
        <v>0</v>
      </c>
      <c r="BA982" s="431">
        <f t="shared" si="735"/>
        <v>0</v>
      </c>
      <c r="BB982" s="385">
        <v>0</v>
      </c>
      <c r="BC982" s="431">
        <f t="shared" si="736"/>
        <v>0</v>
      </c>
      <c r="BD982" s="386">
        <v>0</v>
      </c>
      <c r="BE982" s="431">
        <f t="shared" si="737"/>
        <v>0</v>
      </c>
      <c r="BF982" s="386">
        <v>0</v>
      </c>
      <c r="BG982" s="431">
        <f t="shared" si="738"/>
        <v>0</v>
      </c>
      <c r="BH982" s="385">
        <v>0</v>
      </c>
      <c r="BI982" s="445">
        <f t="shared" si="739"/>
        <v>0</v>
      </c>
      <c r="BJ982" s="77" t="s">
        <v>1997</v>
      </c>
      <c r="BK982" s="306"/>
      <c r="BL982" s="599"/>
      <c r="BM982" s="306" t="str">
        <f t="shared" si="745"/>
        <v>M55011-xx1</v>
      </c>
    </row>
    <row r="983" spans="1:71" ht="14.25" customHeight="1">
      <c r="A983" s="498" t="s">
        <v>1623</v>
      </c>
      <c r="B983" s="130" t="s">
        <v>1422</v>
      </c>
      <c r="C983" s="544" t="s">
        <v>87</v>
      </c>
      <c r="D983" s="549" t="s">
        <v>225</v>
      </c>
      <c r="E983" s="550" t="s">
        <v>194</v>
      </c>
      <c r="F983" s="970"/>
      <c r="G983" s="214">
        <v>2021</v>
      </c>
      <c r="H983" s="176" t="s">
        <v>1996</v>
      </c>
      <c r="I983" s="176" t="s">
        <v>217</v>
      </c>
      <c r="J983" s="330" t="s">
        <v>196</v>
      </c>
      <c r="K983" s="176" t="s">
        <v>1986</v>
      </c>
      <c r="L983" s="176" t="s">
        <v>167</v>
      </c>
      <c r="M983" s="327" t="s">
        <v>1474</v>
      </c>
      <c r="N983" s="55">
        <v>19.53</v>
      </c>
      <c r="O983" s="55">
        <f t="shared" si="740"/>
        <v>19.53</v>
      </c>
      <c r="P983" s="55">
        <f t="shared" si="740"/>
        <v>19.53</v>
      </c>
      <c r="Q983" s="55">
        <f t="shared" si="740"/>
        <v>19.53</v>
      </c>
      <c r="R983" s="55">
        <v>19.53</v>
      </c>
      <c r="S983" s="55">
        <f t="shared" si="741"/>
        <v>19.53</v>
      </c>
      <c r="T983" s="55">
        <f t="shared" si="741"/>
        <v>19.53</v>
      </c>
      <c r="U983" s="55">
        <f t="shared" si="741"/>
        <v>19.53</v>
      </c>
      <c r="V983" s="55">
        <f t="shared" si="741"/>
        <v>19.53</v>
      </c>
      <c r="W983" s="55">
        <f t="shared" si="746"/>
        <v>19.53</v>
      </c>
      <c r="X983" s="55">
        <f t="shared" si="746"/>
        <v>19.53</v>
      </c>
      <c r="Y983" s="55">
        <f t="shared" si="746"/>
        <v>19.53</v>
      </c>
      <c r="Z983" s="147">
        <v>2.5</v>
      </c>
      <c r="AA983" s="147">
        <f t="shared" si="742"/>
        <v>2.5</v>
      </c>
      <c r="AB983" s="147">
        <f t="shared" si="742"/>
        <v>2.5</v>
      </c>
      <c r="AC983" s="147">
        <f t="shared" si="742"/>
        <v>2.5</v>
      </c>
      <c r="AD983" s="147">
        <f t="shared" si="742"/>
        <v>2.5</v>
      </c>
      <c r="AE983" s="147">
        <f t="shared" si="742"/>
        <v>2.5</v>
      </c>
      <c r="AF983" s="147">
        <f t="shared" si="743"/>
        <v>2.5</v>
      </c>
      <c r="AG983" s="147">
        <f t="shared" si="743"/>
        <v>2.5</v>
      </c>
      <c r="AH983" s="147">
        <f t="shared" si="743"/>
        <v>2.5</v>
      </c>
      <c r="AI983" s="147">
        <f t="shared" si="743"/>
        <v>2.5</v>
      </c>
      <c r="AJ983" s="147">
        <f t="shared" si="744"/>
        <v>2.5</v>
      </c>
      <c r="AK983" s="147">
        <f t="shared" si="744"/>
        <v>2.5</v>
      </c>
      <c r="AL983" s="420">
        <v>0</v>
      </c>
      <c r="AM983" s="431">
        <f t="shared" si="747"/>
        <v>0</v>
      </c>
      <c r="AN983" s="385">
        <v>0</v>
      </c>
      <c r="AO983" s="237">
        <f t="shared" si="728"/>
        <v>0</v>
      </c>
      <c r="AP983" s="96">
        <v>0</v>
      </c>
      <c r="AQ983" s="431">
        <f t="shared" si="730"/>
        <v>0</v>
      </c>
      <c r="AR983" s="420">
        <v>0</v>
      </c>
      <c r="AS983" s="431">
        <f t="shared" si="731"/>
        <v>0</v>
      </c>
      <c r="AT983" s="385">
        <v>0</v>
      </c>
      <c r="AU983" s="431">
        <f t="shared" si="732"/>
        <v>0</v>
      </c>
      <c r="AV983" s="386">
        <v>0</v>
      </c>
      <c r="AW983" s="431">
        <f t="shared" si="733"/>
        <v>0</v>
      </c>
      <c r="AX983" s="386">
        <v>0</v>
      </c>
      <c r="AY983" s="431">
        <f t="shared" si="734"/>
        <v>0</v>
      </c>
      <c r="AZ983" s="386">
        <v>0</v>
      </c>
      <c r="BA983" s="431">
        <f t="shared" si="735"/>
        <v>0</v>
      </c>
      <c r="BB983" s="385">
        <v>0</v>
      </c>
      <c r="BC983" s="431">
        <f t="shared" si="736"/>
        <v>0</v>
      </c>
      <c r="BD983" s="386">
        <v>0</v>
      </c>
      <c r="BE983" s="431">
        <f t="shared" si="737"/>
        <v>0</v>
      </c>
      <c r="BF983" s="386">
        <v>0</v>
      </c>
      <c r="BG983" s="431">
        <f t="shared" si="738"/>
        <v>0</v>
      </c>
      <c r="BH983" s="385">
        <v>0</v>
      </c>
      <c r="BI983" s="445">
        <f t="shared" si="739"/>
        <v>0</v>
      </c>
      <c r="BJ983" s="77" t="s">
        <v>2001</v>
      </c>
      <c r="BK983" s="306"/>
      <c r="BL983" s="599"/>
      <c r="BM983" s="306" t="str">
        <f t="shared" si="745"/>
        <v>M55011-KD1</v>
      </c>
    </row>
    <row r="984" spans="1:71" ht="14.25" customHeight="1">
      <c r="A984" s="493" t="s">
        <v>1623</v>
      </c>
      <c r="B984" s="130" t="s">
        <v>1422</v>
      </c>
      <c r="C984" s="544" t="s">
        <v>87</v>
      </c>
      <c r="D984" s="549" t="s">
        <v>225</v>
      </c>
      <c r="E984" s="550" t="s">
        <v>194</v>
      </c>
      <c r="F984" s="970"/>
      <c r="G984" s="214">
        <v>2021</v>
      </c>
      <c r="H984" s="176" t="s">
        <v>1996</v>
      </c>
      <c r="I984" s="176" t="s">
        <v>217</v>
      </c>
      <c r="J984" s="330" t="s">
        <v>196</v>
      </c>
      <c r="K984" s="176" t="s">
        <v>1986</v>
      </c>
      <c r="L984" s="176" t="s">
        <v>167</v>
      </c>
      <c r="M984" s="327" t="s">
        <v>1474</v>
      </c>
      <c r="N984" s="55">
        <v>18.010000000000002</v>
      </c>
      <c r="O984" s="55">
        <f t="shared" si="740"/>
        <v>18.010000000000002</v>
      </c>
      <c r="P984" s="55">
        <f t="shared" si="740"/>
        <v>18.010000000000002</v>
      </c>
      <c r="Q984" s="55">
        <f t="shared" si="740"/>
        <v>18.010000000000002</v>
      </c>
      <c r="R984" s="55">
        <v>18.010000000000002</v>
      </c>
      <c r="S984" s="55">
        <f t="shared" si="741"/>
        <v>18.010000000000002</v>
      </c>
      <c r="T984" s="55">
        <f t="shared" si="741"/>
        <v>18.010000000000002</v>
      </c>
      <c r="U984" s="55">
        <f t="shared" si="741"/>
        <v>18.010000000000002</v>
      </c>
      <c r="V984" s="55">
        <f t="shared" si="741"/>
        <v>18.010000000000002</v>
      </c>
      <c r="W984" s="55">
        <f t="shared" si="746"/>
        <v>18.010000000000002</v>
      </c>
      <c r="X984" s="55">
        <f t="shared" si="746"/>
        <v>18.010000000000002</v>
      </c>
      <c r="Y984" s="55">
        <f t="shared" si="746"/>
        <v>18.010000000000002</v>
      </c>
      <c r="Z984" s="147">
        <v>1.52</v>
      </c>
      <c r="AA984" s="147">
        <f t="shared" si="742"/>
        <v>1.52</v>
      </c>
      <c r="AB984" s="147">
        <f t="shared" si="742"/>
        <v>1.52</v>
      </c>
      <c r="AC984" s="147">
        <f t="shared" si="742"/>
        <v>1.52</v>
      </c>
      <c r="AD984" s="147">
        <f t="shared" si="742"/>
        <v>1.52</v>
      </c>
      <c r="AE984" s="147">
        <f t="shared" si="742"/>
        <v>1.52</v>
      </c>
      <c r="AF984" s="147">
        <f t="shared" si="743"/>
        <v>1.52</v>
      </c>
      <c r="AG984" s="147">
        <f t="shared" si="743"/>
        <v>1.52</v>
      </c>
      <c r="AH984" s="147">
        <f t="shared" si="743"/>
        <v>1.52</v>
      </c>
      <c r="AI984" s="147">
        <f t="shared" si="743"/>
        <v>1.52</v>
      </c>
      <c r="AJ984" s="147">
        <f t="shared" si="744"/>
        <v>1.52</v>
      </c>
      <c r="AK984" s="147">
        <f t="shared" si="744"/>
        <v>1.52</v>
      </c>
      <c r="AL984" s="420">
        <v>0</v>
      </c>
      <c r="AM984" s="431">
        <f t="shared" si="747"/>
        <v>0</v>
      </c>
      <c r="AN984" s="385">
        <v>0</v>
      </c>
      <c r="AO984" s="237">
        <f t="shared" si="728"/>
        <v>0</v>
      </c>
      <c r="AP984" s="96">
        <v>0</v>
      </c>
      <c r="AQ984" s="431">
        <f t="shared" si="730"/>
        <v>0</v>
      </c>
      <c r="AR984" s="420">
        <v>0</v>
      </c>
      <c r="AS984" s="431">
        <f t="shared" si="731"/>
        <v>0</v>
      </c>
      <c r="AT984" s="385">
        <v>0</v>
      </c>
      <c r="AU984" s="431">
        <f t="shared" si="732"/>
        <v>0</v>
      </c>
      <c r="AV984" s="386">
        <v>0</v>
      </c>
      <c r="AW984" s="431">
        <f t="shared" si="733"/>
        <v>0</v>
      </c>
      <c r="AX984" s="386">
        <v>0</v>
      </c>
      <c r="AY984" s="431">
        <f t="shared" si="734"/>
        <v>0</v>
      </c>
      <c r="AZ984" s="386">
        <v>0</v>
      </c>
      <c r="BA984" s="431">
        <f t="shared" si="735"/>
        <v>0</v>
      </c>
      <c r="BB984" s="385">
        <v>0</v>
      </c>
      <c r="BC984" s="431">
        <f t="shared" si="736"/>
        <v>0</v>
      </c>
      <c r="BD984" s="386">
        <v>0</v>
      </c>
      <c r="BE984" s="431">
        <f t="shared" si="737"/>
        <v>0</v>
      </c>
      <c r="BF984" s="386">
        <v>0</v>
      </c>
      <c r="BG984" s="431">
        <f t="shared" si="738"/>
        <v>0</v>
      </c>
      <c r="BH984" s="385">
        <v>0</v>
      </c>
      <c r="BI984" s="445">
        <f t="shared" si="739"/>
        <v>0</v>
      </c>
      <c r="BJ984" s="77" t="s">
        <v>729</v>
      </c>
      <c r="BK984" s="306"/>
      <c r="BL984" s="599"/>
      <c r="BM984" s="306" t="str">
        <f t="shared" si="745"/>
        <v>N56960-xx1</v>
      </c>
    </row>
    <row r="985" spans="1:71" ht="14.25" customHeight="1">
      <c r="A985" s="498" t="s">
        <v>1623</v>
      </c>
      <c r="B985" s="130" t="s">
        <v>1422</v>
      </c>
      <c r="C985" s="544" t="s">
        <v>87</v>
      </c>
      <c r="D985" s="549" t="s">
        <v>225</v>
      </c>
      <c r="E985" s="550" t="s">
        <v>194</v>
      </c>
      <c r="F985" s="970"/>
      <c r="G985" s="214">
        <v>2021</v>
      </c>
      <c r="H985" s="176" t="s">
        <v>1996</v>
      </c>
      <c r="I985" s="176" t="s">
        <v>217</v>
      </c>
      <c r="J985" s="330" t="s">
        <v>196</v>
      </c>
      <c r="K985" s="176" t="s">
        <v>1986</v>
      </c>
      <c r="L985" s="176" t="s">
        <v>167</v>
      </c>
      <c r="M985" s="327" t="s">
        <v>1474</v>
      </c>
      <c r="N985" s="55">
        <v>19.059999999999999</v>
      </c>
      <c r="O985" s="55">
        <f t="shared" si="740"/>
        <v>19.059999999999999</v>
      </c>
      <c r="P985" s="55">
        <f t="shared" si="740"/>
        <v>19.059999999999999</v>
      </c>
      <c r="Q985" s="55">
        <f t="shared" si="740"/>
        <v>19.059999999999999</v>
      </c>
      <c r="R985" s="55">
        <v>19.059999999999999</v>
      </c>
      <c r="S985" s="55">
        <f t="shared" si="741"/>
        <v>19.059999999999999</v>
      </c>
      <c r="T985" s="55">
        <f t="shared" si="741"/>
        <v>19.059999999999999</v>
      </c>
      <c r="U985" s="55">
        <f t="shared" si="741"/>
        <v>19.059999999999999</v>
      </c>
      <c r="V985" s="55">
        <f t="shared" si="741"/>
        <v>19.059999999999999</v>
      </c>
      <c r="W985" s="55">
        <f t="shared" si="746"/>
        <v>19.059999999999999</v>
      </c>
      <c r="X985" s="55">
        <f t="shared" si="746"/>
        <v>19.059999999999999</v>
      </c>
      <c r="Y985" s="55">
        <f t="shared" si="746"/>
        <v>19.059999999999999</v>
      </c>
      <c r="Z985" s="147">
        <v>1.56</v>
      </c>
      <c r="AA985" s="147">
        <f t="shared" si="742"/>
        <v>1.56</v>
      </c>
      <c r="AB985" s="147">
        <f t="shared" si="742"/>
        <v>1.56</v>
      </c>
      <c r="AC985" s="147">
        <f t="shared" si="742"/>
        <v>1.56</v>
      </c>
      <c r="AD985" s="147">
        <f t="shared" si="742"/>
        <v>1.56</v>
      </c>
      <c r="AE985" s="147">
        <f t="shared" si="742"/>
        <v>1.56</v>
      </c>
      <c r="AF985" s="147">
        <f t="shared" si="743"/>
        <v>1.56</v>
      </c>
      <c r="AG985" s="147">
        <f t="shared" si="743"/>
        <v>1.56</v>
      </c>
      <c r="AH985" s="147">
        <f t="shared" si="743"/>
        <v>1.56</v>
      </c>
      <c r="AI985" s="147">
        <f t="shared" si="743"/>
        <v>1.56</v>
      </c>
      <c r="AJ985" s="147">
        <f t="shared" si="744"/>
        <v>1.56</v>
      </c>
      <c r="AK985" s="147">
        <f t="shared" si="744"/>
        <v>1.56</v>
      </c>
      <c r="AL985" s="420">
        <v>0</v>
      </c>
      <c r="AM985" s="431">
        <f t="shared" si="747"/>
        <v>0</v>
      </c>
      <c r="AN985" s="385">
        <v>0</v>
      </c>
      <c r="AO985" s="237">
        <f t="shared" si="728"/>
        <v>0</v>
      </c>
      <c r="AP985" s="96">
        <v>0</v>
      </c>
      <c r="AQ985" s="431">
        <f t="shared" si="730"/>
        <v>0</v>
      </c>
      <c r="AR985" s="420">
        <v>0</v>
      </c>
      <c r="AS985" s="431">
        <f t="shared" si="731"/>
        <v>0</v>
      </c>
      <c r="AT985" s="385">
        <v>0</v>
      </c>
      <c r="AU985" s="431">
        <f t="shared" si="732"/>
        <v>0</v>
      </c>
      <c r="AV985" s="386">
        <v>0</v>
      </c>
      <c r="AW985" s="431">
        <f t="shared" si="733"/>
        <v>0</v>
      </c>
      <c r="AX985" s="386">
        <v>0</v>
      </c>
      <c r="AY985" s="431">
        <f t="shared" si="734"/>
        <v>0</v>
      </c>
      <c r="AZ985" s="386">
        <v>0</v>
      </c>
      <c r="BA985" s="431">
        <f t="shared" si="735"/>
        <v>0</v>
      </c>
      <c r="BB985" s="385">
        <v>0</v>
      </c>
      <c r="BC985" s="431">
        <f t="shared" si="736"/>
        <v>0</v>
      </c>
      <c r="BD985" s="386">
        <v>0</v>
      </c>
      <c r="BE985" s="431">
        <f t="shared" si="737"/>
        <v>0</v>
      </c>
      <c r="BF985" s="386">
        <v>0</v>
      </c>
      <c r="BG985" s="431">
        <f t="shared" si="738"/>
        <v>0</v>
      </c>
      <c r="BH985" s="385">
        <v>0</v>
      </c>
      <c r="BI985" s="445">
        <f t="shared" si="739"/>
        <v>0</v>
      </c>
      <c r="BJ985" s="77" t="s">
        <v>2002</v>
      </c>
      <c r="BK985" s="306"/>
      <c r="BL985" s="599"/>
      <c r="BM985" s="306" t="str">
        <f t="shared" si="745"/>
        <v>N56960-KD1</v>
      </c>
    </row>
    <row r="986" spans="1:71" s="859" customFormat="1" ht="14.25" customHeight="1">
      <c r="A986" s="860" t="s">
        <v>1623</v>
      </c>
      <c r="B986" s="840" t="s">
        <v>1422</v>
      </c>
      <c r="C986" s="841" t="s">
        <v>87</v>
      </c>
      <c r="D986" s="842" t="s">
        <v>225</v>
      </c>
      <c r="E986" s="497" t="s">
        <v>194</v>
      </c>
      <c r="F986" s="970"/>
      <c r="G986" s="843">
        <v>2021</v>
      </c>
      <c r="H986" s="844" t="s">
        <v>1996</v>
      </c>
      <c r="I986" s="844" t="s">
        <v>217</v>
      </c>
      <c r="J986" s="845" t="s">
        <v>196</v>
      </c>
      <c r="K986" s="844" t="s">
        <v>1986</v>
      </c>
      <c r="L986" s="844" t="s">
        <v>167</v>
      </c>
      <c r="M986" s="846" t="s">
        <v>1474</v>
      </c>
      <c r="N986" s="847">
        <v>18.05</v>
      </c>
      <c r="O986" s="847">
        <f t="shared" si="740"/>
        <v>18.05</v>
      </c>
      <c r="P986" s="847">
        <f t="shared" si="740"/>
        <v>18.05</v>
      </c>
      <c r="Q986" s="847">
        <f t="shared" si="740"/>
        <v>18.05</v>
      </c>
      <c r="R986" s="847">
        <v>18.05</v>
      </c>
      <c r="S986" s="847">
        <f t="shared" si="741"/>
        <v>18.05</v>
      </c>
      <c r="T986" s="847">
        <f t="shared" si="741"/>
        <v>18.05</v>
      </c>
      <c r="U986" s="847">
        <f t="shared" si="741"/>
        <v>18.05</v>
      </c>
      <c r="V986" s="847">
        <f t="shared" si="741"/>
        <v>18.05</v>
      </c>
      <c r="W986" s="847">
        <f t="shared" si="746"/>
        <v>18.05</v>
      </c>
      <c r="X986" s="847">
        <f t="shared" si="746"/>
        <v>18.05</v>
      </c>
      <c r="Y986" s="847">
        <f t="shared" si="746"/>
        <v>18.05</v>
      </c>
      <c r="Z986" s="848">
        <v>1.52</v>
      </c>
      <c r="AA986" s="848">
        <f t="shared" si="742"/>
        <v>1.52</v>
      </c>
      <c r="AB986" s="848">
        <f t="shared" si="742"/>
        <v>1.52</v>
      </c>
      <c r="AC986" s="848">
        <f t="shared" si="742"/>
        <v>1.52</v>
      </c>
      <c r="AD986" s="848">
        <f t="shared" si="742"/>
        <v>1.52</v>
      </c>
      <c r="AE986" s="848">
        <f t="shared" si="742"/>
        <v>1.52</v>
      </c>
      <c r="AF986" s="848">
        <f t="shared" si="743"/>
        <v>1.52</v>
      </c>
      <c r="AG986" s="848">
        <f t="shared" si="743"/>
        <v>1.52</v>
      </c>
      <c r="AH986" s="848">
        <f t="shared" si="743"/>
        <v>1.52</v>
      </c>
      <c r="AI986" s="848">
        <f t="shared" si="743"/>
        <v>1.52</v>
      </c>
      <c r="AJ986" s="848">
        <f t="shared" si="744"/>
        <v>1.52</v>
      </c>
      <c r="AK986" s="848">
        <f t="shared" si="744"/>
        <v>1.52</v>
      </c>
      <c r="AL986" s="849">
        <v>0</v>
      </c>
      <c r="AM986" s="850">
        <f t="shared" si="747"/>
        <v>0</v>
      </c>
      <c r="AN986" s="851">
        <v>0</v>
      </c>
      <c r="AO986" s="852">
        <f t="shared" si="728"/>
        <v>0</v>
      </c>
      <c r="AP986" s="853">
        <v>0</v>
      </c>
      <c r="AQ986" s="850">
        <f t="shared" si="730"/>
        <v>0</v>
      </c>
      <c r="AR986" s="849">
        <v>0</v>
      </c>
      <c r="AS986" s="850">
        <f t="shared" si="731"/>
        <v>0</v>
      </c>
      <c r="AT986" s="851">
        <v>0</v>
      </c>
      <c r="AU986" s="850">
        <f t="shared" si="732"/>
        <v>0</v>
      </c>
      <c r="AV986" s="854">
        <v>0</v>
      </c>
      <c r="AW986" s="850">
        <f t="shared" si="733"/>
        <v>0</v>
      </c>
      <c r="AX986" s="854">
        <v>0</v>
      </c>
      <c r="AY986" s="850">
        <f t="shared" si="734"/>
        <v>0</v>
      </c>
      <c r="AZ986" s="854">
        <v>0</v>
      </c>
      <c r="BA986" s="850">
        <f t="shared" si="735"/>
        <v>0</v>
      </c>
      <c r="BB986" s="851">
        <v>0</v>
      </c>
      <c r="BC986" s="850">
        <f t="shared" si="736"/>
        <v>0</v>
      </c>
      <c r="BD986" s="854">
        <v>0</v>
      </c>
      <c r="BE986" s="850">
        <f t="shared" si="737"/>
        <v>0</v>
      </c>
      <c r="BF986" s="854">
        <v>0</v>
      </c>
      <c r="BG986" s="850">
        <f t="shared" si="738"/>
        <v>0</v>
      </c>
      <c r="BH986" s="851">
        <v>0</v>
      </c>
      <c r="BI986" s="855">
        <f t="shared" si="739"/>
        <v>0</v>
      </c>
      <c r="BJ986" s="856" t="s">
        <v>2007</v>
      </c>
      <c r="BK986" s="857"/>
      <c r="BL986" s="858"/>
      <c r="BM986" s="857" t="str">
        <f t="shared" si="745"/>
        <v>N56960-291</v>
      </c>
      <c r="BR986" s="1"/>
      <c r="BS986" s="1"/>
    </row>
    <row r="987" spans="1:71" ht="14.25" customHeight="1">
      <c r="A987" s="498" t="s">
        <v>1623</v>
      </c>
      <c r="B987" s="130" t="s">
        <v>1422</v>
      </c>
      <c r="C987" s="544" t="s">
        <v>87</v>
      </c>
      <c r="D987" s="549" t="s">
        <v>225</v>
      </c>
      <c r="E987" s="550" t="s">
        <v>194</v>
      </c>
      <c r="F987" s="970"/>
      <c r="G987" s="214">
        <v>2024</v>
      </c>
      <c r="H987" s="176" t="s">
        <v>1996</v>
      </c>
      <c r="I987" s="176" t="s">
        <v>217</v>
      </c>
      <c r="J987" s="330" t="s">
        <v>196</v>
      </c>
      <c r="K987" s="176" t="s">
        <v>1986</v>
      </c>
      <c r="L987" s="176" t="s">
        <v>167</v>
      </c>
      <c r="M987" s="327" t="s">
        <v>1474</v>
      </c>
      <c r="N987" s="55">
        <v>18.88</v>
      </c>
      <c r="O987" s="55">
        <f t="shared" si="740"/>
        <v>18.88</v>
      </c>
      <c r="P987" s="55">
        <f t="shared" si="740"/>
        <v>18.88</v>
      </c>
      <c r="Q987" s="904">
        <v>17.89</v>
      </c>
      <c r="R987" s="904">
        <v>17.89</v>
      </c>
      <c r="S987" s="904">
        <f t="shared" si="741"/>
        <v>17.89</v>
      </c>
      <c r="T987" s="904">
        <f t="shared" si="741"/>
        <v>17.89</v>
      </c>
      <c r="U987" s="904">
        <f t="shared" si="741"/>
        <v>17.89</v>
      </c>
      <c r="V987" s="904">
        <f t="shared" si="741"/>
        <v>17.89</v>
      </c>
      <c r="W987" s="904">
        <f t="shared" si="746"/>
        <v>17.89</v>
      </c>
      <c r="X987" s="904">
        <f t="shared" si="746"/>
        <v>17.89</v>
      </c>
      <c r="Y987" s="904">
        <f t="shared" si="746"/>
        <v>17.89</v>
      </c>
      <c r="Z987" s="147">
        <v>2.4900000000000002</v>
      </c>
      <c r="AA987" s="147">
        <f t="shared" si="742"/>
        <v>2.4900000000000002</v>
      </c>
      <c r="AB987" s="147">
        <f t="shared" si="742"/>
        <v>2.4900000000000002</v>
      </c>
      <c r="AC987" s="905">
        <v>1.5</v>
      </c>
      <c r="AD987" s="905">
        <f t="shared" si="742"/>
        <v>1.5</v>
      </c>
      <c r="AE987" s="905">
        <f t="shared" si="742"/>
        <v>1.5</v>
      </c>
      <c r="AF987" s="905">
        <f t="shared" si="743"/>
        <v>1.5</v>
      </c>
      <c r="AG987" s="905">
        <f t="shared" si="743"/>
        <v>1.5</v>
      </c>
      <c r="AH987" s="905">
        <f t="shared" si="743"/>
        <v>1.5</v>
      </c>
      <c r="AI987" s="905">
        <f t="shared" si="743"/>
        <v>1.5</v>
      </c>
      <c r="AJ987" s="905">
        <f t="shared" si="744"/>
        <v>1.5</v>
      </c>
      <c r="AK987" s="905">
        <f t="shared" si="744"/>
        <v>1.5</v>
      </c>
      <c r="AL987" s="420">
        <v>0</v>
      </c>
      <c r="AM987" s="431">
        <f t="shared" si="747"/>
        <v>0</v>
      </c>
      <c r="AN987" s="385">
        <v>0</v>
      </c>
      <c r="AO987" s="237">
        <f t="shared" si="728"/>
        <v>0</v>
      </c>
      <c r="AP987" s="96">
        <v>0</v>
      </c>
      <c r="AQ987" s="431">
        <f t="shared" si="730"/>
        <v>0</v>
      </c>
      <c r="AR987" s="420">
        <v>0</v>
      </c>
      <c r="AS987" s="431">
        <f t="shared" si="731"/>
        <v>0</v>
      </c>
      <c r="AT987" s="385">
        <v>0</v>
      </c>
      <c r="AU987" s="431">
        <f t="shared" si="732"/>
        <v>0</v>
      </c>
      <c r="AV987" s="386">
        <v>0</v>
      </c>
      <c r="AW987" s="431">
        <f t="shared" si="733"/>
        <v>0</v>
      </c>
      <c r="AX987" s="386">
        <v>0</v>
      </c>
      <c r="AY987" s="431">
        <f t="shared" si="734"/>
        <v>0</v>
      </c>
      <c r="AZ987" s="386">
        <v>0</v>
      </c>
      <c r="BA987" s="431">
        <f t="shared" si="735"/>
        <v>0</v>
      </c>
      <c r="BB987" s="385">
        <v>0</v>
      </c>
      <c r="BC987" s="431">
        <f t="shared" si="736"/>
        <v>0</v>
      </c>
      <c r="BD987" s="386">
        <v>0</v>
      </c>
      <c r="BE987" s="431">
        <f t="shared" si="737"/>
        <v>0</v>
      </c>
      <c r="BF987" s="386">
        <v>0</v>
      </c>
      <c r="BG987" s="431">
        <f t="shared" si="738"/>
        <v>0</v>
      </c>
      <c r="BH987" s="385">
        <v>0</v>
      </c>
      <c r="BI987" s="445">
        <f t="shared" si="739"/>
        <v>0</v>
      </c>
      <c r="BJ987" s="77" t="s">
        <v>1998</v>
      </c>
      <c r="BK987" s="306"/>
      <c r="BL987" s="599"/>
      <c r="BM987" s="306" t="str">
        <f t="shared" si="745"/>
        <v>P09798-xx1</v>
      </c>
    </row>
    <row r="988" spans="1:71" ht="14.25" customHeight="1">
      <c r="A988" s="493" t="s">
        <v>1623</v>
      </c>
      <c r="B988" s="130" t="s">
        <v>1422</v>
      </c>
      <c r="C988" s="544" t="s">
        <v>87</v>
      </c>
      <c r="D988" s="549" t="s">
        <v>225</v>
      </c>
      <c r="E988" s="550" t="s">
        <v>194</v>
      </c>
      <c r="F988" s="970"/>
      <c r="G988" s="214">
        <v>2024</v>
      </c>
      <c r="H988" s="176" t="s">
        <v>1996</v>
      </c>
      <c r="I988" s="176" t="s">
        <v>217</v>
      </c>
      <c r="J988" s="330" t="s">
        <v>196</v>
      </c>
      <c r="K988" s="176" t="s">
        <v>1986</v>
      </c>
      <c r="L988" s="176" t="s">
        <v>167</v>
      </c>
      <c r="M988" s="327" t="s">
        <v>1474</v>
      </c>
      <c r="N988" s="55">
        <v>19.93</v>
      </c>
      <c r="O988" s="55">
        <f t="shared" si="740"/>
        <v>19.93</v>
      </c>
      <c r="P988" s="55">
        <f t="shared" si="740"/>
        <v>19.93</v>
      </c>
      <c r="Q988" s="904">
        <v>18.89</v>
      </c>
      <c r="R988" s="904">
        <v>18.89</v>
      </c>
      <c r="S988" s="904">
        <f t="shared" si="741"/>
        <v>18.89</v>
      </c>
      <c r="T988" s="904">
        <f t="shared" si="741"/>
        <v>18.89</v>
      </c>
      <c r="U988" s="904">
        <f t="shared" si="741"/>
        <v>18.89</v>
      </c>
      <c r="V988" s="904">
        <f t="shared" si="741"/>
        <v>18.89</v>
      </c>
      <c r="W988" s="904">
        <f t="shared" si="746"/>
        <v>18.89</v>
      </c>
      <c r="X988" s="904">
        <f t="shared" si="746"/>
        <v>18.89</v>
      </c>
      <c r="Y988" s="904">
        <f t="shared" si="746"/>
        <v>18.89</v>
      </c>
      <c r="Z988" s="147">
        <v>2.54</v>
      </c>
      <c r="AA988" s="147">
        <f t="shared" si="742"/>
        <v>2.54</v>
      </c>
      <c r="AB988" s="147">
        <f t="shared" si="742"/>
        <v>2.54</v>
      </c>
      <c r="AC988" s="905">
        <v>1.5</v>
      </c>
      <c r="AD988" s="905">
        <f t="shared" si="742"/>
        <v>1.5</v>
      </c>
      <c r="AE988" s="905">
        <f t="shared" si="742"/>
        <v>1.5</v>
      </c>
      <c r="AF988" s="905">
        <f t="shared" si="743"/>
        <v>1.5</v>
      </c>
      <c r="AG988" s="905">
        <f t="shared" si="743"/>
        <v>1.5</v>
      </c>
      <c r="AH988" s="905">
        <f t="shared" si="743"/>
        <v>1.5</v>
      </c>
      <c r="AI988" s="905">
        <f t="shared" si="743"/>
        <v>1.5</v>
      </c>
      <c r="AJ988" s="905">
        <f t="shared" si="744"/>
        <v>1.5</v>
      </c>
      <c r="AK988" s="905">
        <f t="shared" si="744"/>
        <v>1.5</v>
      </c>
      <c r="AL988" s="420">
        <v>0</v>
      </c>
      <c r="AM988" s="431">
        <f t="shared" si="747"/>
        <v>0</v>
      </c>
      <c r="AN988" s="385">
        <v>0</v>
      </c>
      <c r="AO988" s="237">
        <f t="shared" ref="AO988:AO1011" si="748">AN988*AA988</f>
        <v>0</v>
      </c>
      <c r="AP988" s="96">
        <v>0</v>
      </c>
      <c r="AQ988" s="431">
        <f t="shared" si="730"/>
        <v>0</v>
      </c>
      <c r="AR988" s="420">
        <v>0</v>
      </c>
      <c r="AS988" s="431">
        <f t="shared" si="731"/>
        <v>0</v>
      </c>
      <c r="AT988" s="385">
        <v>0</v>
      </c>
      <c r="AU988" s="431">
        <f t="shared" si="732"/>
        <v>0</v>
      </c>
      <c r="AV988" s="386">
        <v>0</v>
      </c>
      <c r="AW988" s="431">
        <f t="shared" si="733"/>
        <v>0</v>
      </c>
      <c r="AX988" s="386">
        <v>0</v>
      </c>
      <c r="AY988" s="431">
        <f t="shared" si="734"/>
        <v>0</v>
      </c>
      <c r="AZ988" s="386">
        <v>0</v>
      </c>
      <c r="BA988" s="431">
        <f t="shared" si="735"/>
        <v>0</v>
      </c>
      <c r="BB988" s="385">
        <v>0</v>
      </c>
      <c r="BC988" s="431">
        <f t="shared" si="736"/>
        <v>0</v>
      </c>
      <c r="BD988" s="386">
        <v>0</v>
      </c>
      <c r="BE988" s="431">
        <f t="shared" si="737"/>
        <v>0</v>
      </c>
      <c r="BF988" s="386">
        <v>0</v>
      </c>
      <c r="BG988" s="431">
        <f t="shared" si="738"/>
        <v>0</v>
      </c>
      <c r="BH988" s="385">
        <v>0</v>
      </c>
      <c r="BI988" s="445">
        <f t="shared" si="739"/>
        <v>0</v>
      </c>
      <c r="BJ988" s="77" t="s">
        <v>2003</v>
      </c>
      <c r="BK988" s="306"/>
      <c r="BL988" s="599"/>
      <c r="BM988" s="306" t="str">
        <f t="shared" si="745"/>
        <v>P09798-KD1</v>
      </c>
    </row>
    <row r="989" spans="1:71" ht="14.25" customHeight="1">
      <c r="A989" s="498" t="s">
        <v>1623</v>
      </c>
      <c r="B989" s="130" t="s">
        <v>1422</v>
      </c>
      <c r="C989" s="544" t="s">
        <v>87</v>
      </c>
      <c r="D989" s="549" t="s">
        <v>225</v>
      </c>
      <c r="E989" s="550" t="s">
        <v>194</v>
      </c>
      <c r="F989" s="970"/>
      <c r="G989" s="214">
        <v>2021</v>
      </c>
      <c r="H989" s="176" t="s">
        <v>1996</v>
      </c>
      <c r="I989" s="176" t="s">
        <v>217</v>
      </c>
      <c r="J989" s="330" t="s">
        <v>196</v>
      </c>
      <c r="K989" s="176" t="s">
        <v>1986</v>
      </c>
      <c r="L989" s="176" t="s">
        <v>167</v>
      </c>
      <c r="M989" s="327" t="s">
        <v>1474</v>
      </c>
      <c r="N989" s="55">
        <v>18.48</v>
      </c>
      <c r="O989" s="55">
        <f t="shared" si="740"/>
        <v>18.48</v>
      </c>
      <c r="P989" s="55">
        <f t="shared" si="740"/>
        <v>18.48</v>
      </c>
      <c r="Q989" s="55">
        <f t="shared" si="740"/>
        <v>18.48</v>
      </c>
      <c r="R989" s="55">
        <v>18.48</v>
      </c>
      <c r="S989" s="55">
        <f t="shared" si="741"/>
        <v>18.48</v>
      </c>
      <c r="T989" s="55">
        <f t="shared" si="741"/>
        <v>18.48</v>
      </c>
      <c r="U989" s="55">
        <f t="shared" si="741"/>
        <v>18.48</v>
      </c>
      <c r="V989" s="55">
        <f t="shared" si="741"/>
        <v>18.48</v>
      </c>
      <c r="W989" s="55">
        <f t="shared" si="746"/>
        <v>18.48</v>
      </c>
      <c r="X989" s="55">
        <f t="shared" si="746"/>
        <v>18.48</v>
      </c>
      <c r="Y989" s="55">
        <f t="shared" si="746"/>
        <v>18.48</v>
      </c>
      <c r="Z989" s="147">
        <v>2.4500000000000002</v>
      </c>
      <c r="AA989" s="147">
        <f t="shared" si="742"/>
        <v>2.4500000000000002</v>
      </c>
      <c r="AB989" s="147">
        <f t="shared" si="742"/>
        <v>2.4500000000000002</v>
      </c>
      <c r="AC989" s="147">
        <f t="shared" si="742"/>
        <v>2.4500000000000002</v>
      </c>
      <c r="AD989" s="147">
        <f t="shared" si="742"/>
        <v>2.4500000000000002</v>
      </c>
      <c r="AE989" s="147">
        <f t="shared" si="742"/>
        <v>2.4500000000000002</v>
      </c>
      <c r="AF989" s="147">
        <f t="shared" si="743"/>
        <v>2.4500000000000002</v>
      </c>
      <c r="AG989" s="147">
        <f t="shared" si="743"/>
        <v>2.4500000000000002</v>
      </c>
      <c r="AH989" s="147">
        <f t="shared" si="743"/>
        <v>2.4500000000000002</v>
      </c>
      <c r="AI989" s="147">
        <f t="shared" si="743"/>
        <v>2.4500000000000002</v>
      </c>
      <c r="AJ989" s="147">
        <f t="shared" si="744"/>
        <v>2.4500000000000002</v>
      </c>
      <c r="AK989" s="147">
        <f t="shared" si="744"/>
        <v>2.4500000000000002</v>
      </c>
      <c r="AL989" s="420">
        <v>0</v>
      </c>
      <c r="AM989" s="431">
        <f t="shared" si="747"/>
        <v>0</v>
      </c>
      <c r="AN989" s="385">
        <v>0</v>
      </c>
      <c r="AO989" s="237">
        <f t="shared" si="748"/>
        <v>0</v>
      </c>
      <c r="AP989" s="96">
        <v>0</v>
      </c>
      <c r="AQ989" s="431">
        <f t="shared" si="730"/>
        <v>0</v>
      </c>
      <c r="AR989" s="420">
        <v>0</v>
      </c>
      <c r="AS989" s="431">
        <f t="shared" si="731"/>
        <v>0</v>
      </c>
      <c r="AT989" s="385">
        <v>0</v>
      </c>
      <c r="AU989" s="431">
        <f t="shared" si="732"/>
        <v>0</v>
      </c>
      <c r="AV989" s="386">
        <v>0</v>
      </c>
      <c r="AW989" s="431">
        <f t="shared" si="733"/>
        <v>0</v>
      </c>
      <c r="AX989" s="386">
        <v>0</v>
      </c>
      <c r="AY989" s="431">
        <f t="shared" si="734"/>
        <v>0</v>
      </c>
      <c r="AZ989" s="386">
        <v>0</v>
      </c>
      <c r="BA989" s="431">
        <f t="shared" si="735"/>
        <v>0</v>
      </c>
      <c r="BB989" s="385">
        <v>0</v>
      </c>
      <c r="BC989" s="431">
        <f t="shared" si="736"/>
        <v>0</v>
      </c>
      <c r="BD989" s="386">
        <v>0</v>
      </c>
      <c r="BE989" s="431">
        <f t="shared" si="737"/>
        <v>0</v>
      </c>
      <c r="BF989" s="386">
        <v>0</v>
      </c>
      <c r="BG989" s="431">
        <f t="shared" si="738"/>
        <v>0</v>
      </c>
      <c r="BH989" s="385">
        <v>0</v>
      </c>
      <c r="BI989" s="445">
        <f t="shared" si="739"/>
        <v>0</v>
      </c>
      <c r="BJ989" s="77" t="s">
        <v>1997</v>
      </c>
      <c r="BK989" s="306"/>
      <c r="BL989" s="599"/>
      <c r="BM989" s="306" t="str">
        <f t="shared" si="745"/>
        <v>M55011-xx1</v>
      </c>
    </row>
    <row r="990" spans="1:71" ht="14.25" customHeight="1">
      <c r="A990" s="493" t="s">
        <v>1623</v>
      </c>
      <c r="B990" s="130" t="s">
        <v>1422</v>
      </c>
      <c r="C990" s="544" t="s">
        <v>87</v>
      </c>
      <c r="D990" s="549" t="s">
        <v>225</v>
      </c>
      <c r="E990" s="550" t="s">
        <v>194</v>
      </c>
      <c r="F990" s="970"/>
      <c r="G990" s="214">
        <v>2021</v>
      </c>
      <c r="H990" s="176" t="s">
        <v>1996</v>
      </c>
      <c r="I990" s="176" t="s">
        <v>217</v>
      </c>
      <c r="J990" s="330" t="s">
        <v>196</v>
      </c>
      <c r="K990" s="176" t="s">
        <v>1986</v>
      </c>
      <c r="L990" s="176" t="s">
        <v>167</v>
      </c>
      <c r="M990" s="327" t="s">
        <v>1474</v>
      </c>
      <c r="N990" s="55">
        <v>19.53</v>
      </c>
      <c r="O990" s="55">
        <f t="shared" si="740"/>
        <v>19.53</v>
      </c>
      <c r="P990" s="55">
        <f t="shared" si="740"/>
        <v>19.53</v>
      </c>
      <c r="Q990" s="55">
        <f t="shared" si="740"/>
        <v>19.53</v>
      </c>
      <c r="R990" s="55">
        <v>19.53</v>
      </c>
      <c r="S990" s="55">
        <f t="shared" si="741"/>
        <v>19.53</v>
      </c>
      <c r="T990" s="55">
        <f t="shared" si="741"/>
        <v>19.53</v>
      </c>
      <c r="U990" s="55">
        <f t="shared" si="741"/>
        <v>19.53</v>
      </c>
      <c r="V990" s="55">
        <f t="shared" si="741"/>
        <v>19.53</v>
      </c>
      <c r="W990" s="55">
        <f t="shared" si="746"/>
        <v>19.53</v>
      </c>
      <c r="X990" s="55">
        <f t="shared" si="746"/>
        <v>19.53</v>
      </c>
      <c r="Y990" s="55">
        <f t="shared" si="746"/>
        <v>19.53</v>
      </c>
      <c r="Z990" s="147">
        <v>2.5</v>
      </c>
      <c r="AA990" s="147">
        <f t="shared" si="742"/>
        <v>2.5</v>
      </c>
      <c r="AB990" s="147">
        <f t="shared" si="742"/>
        <v>2.5</v>
      </c>
      <c r="AC990" s="147">
        <f t="shared" si="742"/>
        <v>2.5</v>
      </c>
      <c r="AD990" s="147">
        <f t="shared" si="742"/>
        <v>2.5</v>
      </c>
      <c r="AE990" s="147">
        <f t="shared" si="742"/>
        <v>2.5</v>
      </c>
      <c r="AF990" s="147">
        <f t="shared" si="743"/>
        <v>2.5</v>
      </c>
      <c r="AG990" s="147">
        <f t="shared" si="743"/>
        <v>2.5</v>
      </c>
      <c r="AH990" s="147">
        <f t="shared" si="743"/>
        <v>2.5</v>
      </c>
      <c r="AI990" s="147">
        <f t="shared" si="743"/>
        <v>2.5</v>
      </c>
      <c r="AJ990" s="147">
        <f t="shared" si="744"/>
        <v>2.5</v>
      </c>
      <c r="AK990" s="147">
        <f t="shared" si="744"/>
        <v>2.5</v>
      </c>
      <c r="AL990" s="420">
        <v>0</v>
      </c>
      <c r="AM990" s="431">
        <f t="shared" si="747"/>
        <v>0</v>
      </c>
      <c r="AN990" s="385">
        <v>0</v>
      </c>
      <c r="AO990" s="237">
        <f t="shared" si="748"/>
        <v>0</v>
      </c>
      <c r="AP990" s="96">
        <v>0</v>
      </c>
      <c r="AQ990" s="431">
        <f t="shared" si="730"/>
        <v>0</v>
      </c>
      <c r="AR990" s="420">
        <v>0</v>
      </c>
      <c r="AS990" s="431">
        <f t="shared" si="731"/>
        <v>0</v>
      </c>
      <c r="AT990" s="385">
        <v>0</v>
      </c>
      <c r="AU990" s="431">
        <f t="shared" si="732"/>
        <v>0</v>
      </c>
      <c r="AV990" s="386">
        <v>0</v>
      </c>
      <c r="AW990" s="431">
        <f t="shared" si="733"/>
        <v>0</v>
      </c>
      <c r="AX990" s="386">
        <v>0</v>
      </c>
      <c r="AY990" s="431">
        <f t="shared" si="734"/>
        <v>0</v>
      </c>
      <c r="AZ990" s="386">
        <v>0</v>
      </c>
      <c r="BA990" s="431">
        <f t="shared" si="735"/>
        <v>0</v>
      </c>
      <c r="BB990" s="385">
        <v>0</v>
      </c>
      <c r="BC990" s="431">
        <f t="shared" si="736"/>
        <v>0</v>
      </c>
      <c r="BD990" s="386">
        <v>0</v>
      </c>
      <c r="BE990" s="431">
        <f t="shared" si="737"/>
        <v>0</v>
      </c>
      <c r="BF990" s="386">
        <v>0</v>
      </c>
      <c r="BG990" s="431">
        <f t="shared" si="738"/>
        <v>0</v>
      </c>
      <c r="BH990" s="385">
        <v>0</v>
      </c>
      <c r="BI990" s="445">
        <f t="shared" si="739"/>
        <v>0</v>
      </c>
      <c r="BJ990" s="77" t="s">
        <v>2001</v>
      </c>
      <c r="BK990" s="306"/>
      <c r="BL990" s="599"/>
      <c r="BM990" s="306" t="str">
        <f t="shared" si="745"/>
        <v>M55011-KD1</v>
      </c>
    </row>
    <row r="991" spans="1:71" ht="14.25" customHeight="1">
      <c r="A991" s="498" t="s">
        <v>1623</v>
      </c>
      <c r="B991" s="130" t="s">
        <v>1422</v>
      </c>
      <c r="C991" s="544" t="s">
        <v>87</v>
      </c>
      <c r="D991" s="549" t="s">
        <v>225</v>
      </c>
      <c r="E991" s="550" t="s">
        <v>194</v>
      </c>
      <c r="F991" s="970"/>
      <c r="G991" s="214">
        <v>2021</v>
      </c>
      <c r="H991" s="176" t="s">
        <v>1996</v>
      </c>
      <c r="I991" s="176" t="s">
        <v>217</v>
      </c>
      <c r="J991" s="330" t="s">
        <v>196</v>
      </c>
      <c r="K991" s="176" t="s">
        <v>1986</v>
      </c>
      <c r="L991" s="176" t="s">
        <v>167</v>
      </c>
      <c r="M991" s="327" t="s">
        <v>1474</v>
      </c>
      <c r="N991" s="55">
        <v>18.010000000000002</v>
      </c>
      <c r="O991" s="55">
        <f t="shared" si="740"/>
        <v>18.010000000000002</v>
      </c>
      <c r="P991" s="55">
        <f t="shared" si="740"/>
        <v>18.010000000000002</v>
      </c>
      <c r="Q991" s="55">
        <f t="shared" si="740"/>
        <v>18.010000000000002</v>
      </c>
      <c r="R991" s="55">
        <v>18.010000000000002</v>
      </c>
      <c r="S991" s="55">
        <f t="shared" si="741"/>
        <v>18.010000000000002</v>
      </c>
      <c r="T991" s="55">
        <f t="shared" si="741"/>
        <v>18.010000000000002</v>
      </c>
      <c r="U991" s="55">
        <f t="shared" si="741"/>
        <v>18.010000000000002</v>
      </c>
      <c r="V991" s="55">
        <f t="shared" ref="V991:V1011" si="749">U991</f>
        <v>18.010000000000002</v>
      </c>
      <c r="W991" s="55">
        <f t="shared" si="746"/>
        <v>18.010000000000002</v>
      </c>
      <c r="X991" s="55">
        <f t="shared" si="746"/>
        <v>18.010000000000002</v>
      </c>
      <c r="Y991" s="55">
        <f t="shared" si="746"/>
        <v>18.010000000000002</v>
      </c>
      <c r="Z991" s="147">
        <v>1.52</v>
      </c>
      <c r="AA991" s="147">
        <f t="shared" si="742"/>
        <v>1.52</v>
      </c>
      <c r="AB991" s="147">
        <f t="shared" si="742"/>
        <v>1.52</v>
      </c>
      <c r="AC991" s="147">
        <f t="shared" si="742"/>
        <v>1.52</v>
      </c>
      <c r="AD991" s="147">
        <f t="shared" si="742"/>
        <v>1.52</v>
      </c>
      <c r="AE991" s="147">
        <f t="shared" si="742"/>
        <v>1.52</v>
      </c>
      <c r="AF991" s="147">
        <f t="shared" si="743"/>
        <v>1.52</v>
      </c>
      <c r="AG991" s="147">
        <f t="shared" si="743"/>
        <v>1.52</v>
      </c>
      <c r="AH991" s="147">
        <f t="shared" si="743"/>
        <v>1.52</v>
      </c>
      <c r="AI991" s="147">
        <f t="shared" si="743"/>
        <v>1.52</v>
      </c>
      <c r="AJ991" s="147">
        <f t="shared" si="744"/>
        <v>1.52</v>
      </c>
      <c r="AK991" s="147">
        <f t="shared" si="744"/>
        <v>1.52</v>
      </c>
      <c r="AL991" s="420">
        <v>0</v>
      </c>
      <c r="AM991" s="431">
        <f t="shared" si="747"/>
        <v>0</v>
      </c>
      <c r="AN991" s="385">
        <v>0</v>
      </c>
      <c r="AO991" s="237">
        <f t="shared" si="748"/>
        <v>0</v>
      </c>
      <c r="AP991" s="96">
        <v>0</v>
      </c>
      <c r="AQ991" s="431">
        <f t="shared" si="730"/>
        <v>0</v>
      </c>
      <c r="AR991" s="420">
        <v>0</v>
      </c>
      <c r="AS991" s="431">
        <f t="shared" si="731"/>
        <v>0</v>
      </c>
      <c r="AT991" s="385">
        <v>0</v>
      </c>
      <c r="AU991" s="431">
        <f t="shared" si="732"/>
        <v>0</v>
      </c>
      <c r="AV991" s="386">
        <v>0</v>
      </c>
      <c r="AW991" s="431">
        <f t="shared" si="733"/>
        <v>0</v>
      </c>
      <c r="AX991" s="386">
        <v>0</v>
      </c>
      <c r="AY991" s="431">
        <f t="shared" si="734"/>
        <v>0</v>
      </c>
      <c r="AZ991" s="386">
        <v>0</v>
      </c>
      <c r="BA991" s="431">
        <f t="shared" si="735"/>
        <v>0</v>
      </c>
      <c r="BB991" s="385">
        <v>0</v>
      </c>
      <c r="BC991" s="431">
        <f t="shared" si="736"/>
        <v>0</v>
      </c>
      <c r="BD991" s="386">
        <v>0</v>
      </c>
      <c r="BE991" s="431">
        <f t="shared" si="737"/>
        <v>0</v>
      </c>
      <c r="BF991" s="386">
        <v>0</v>
      </c>
      <c r="BG991" s="431">
        <f t="shared" si="738"/>
        <v>0</v>
      </c>
      <c r="BH991" s="385">
        <v>0</v>
      </c>
      <c r="BI991" s="445">
        <f t="shared" si="739"/>
        <v>0</v>
      </c>
      <c r="BJ991" s="77" t="s">
        <v>729</v>
      </c>
      <c r="BK991" s="306"/>
      <c r="BL991" s="599"/>
      <c r="BM991" s="306" t="str">
        <f t="shared" si="745"/>
        <v>N56960-xx1</v>
      </c>
    </row>
    <row r="992" spans="1:71" ht="14.25" customHeight="1">
      <c r="A992" s="493" t="s">
        <v>1623</v>
      </c>
      <c r="B992" s="130" t="s">
        <v>1422</v>
      </c>
      <c r="C992" s="544" t="s">
        <v>87</v>
      </c>
      <c r="D992" s="549" t="s">
        <v>225</v>
      </c>
      <c r="E992" s="550" t="s">
        <v>194</v>
      </c>
      <c r="F992" s="970"/>
      <c r="G992" s="214">
        <v>2021</v>
      </c>
      <c r="H992" s="176" t="s">
        <v>1996</v>
      </c>
      <c r="I992" s="176" t="s">
        <v>217</v>
      </c>
      <c r="J992" s="330" t="s">
        <v>196</v>
      </c>
      <c r="K992" s="176" t="s">
        <v>1986</v>
      </c>
      <c r="L992" s="176" t="s">
        <v>167</v>
      </c>
      <c r="M992" s="327" t="s">
        <v>1474</v>
      </c>
      <c r="N992" s="55">
        <v>19.059999999999999</v>
      </c>
      <c r="O992" s="55">
        <f t="shared" si="740"/>
        <v>19.059999999999999</v>
      </c>
      <c r="P992" s="55">
        <f t="shared" si="740"/>
        <v>19.059999999999999</v>
      </c>
      <c r="Q992" s="55">
        <f t="shared" si="740"/>
        <v>19.059999999999999</v>
      </c>
      <c r="R992" s="55">
        <v>19.059999999999999</v>
      </c>
      <c r="S992" s="55">
        <f t="shared" si="741"/>
        <v>19.059999999999999</v>
      </c>
      <c r="T992" s="55">
        <f t="shared" si="741"/>
        <v>19.059999999999999</v>
      </c>
      <c r="U992" s="55">
        <f t="shared" si="741"/>
        <v>19.059999999999999</v>
      </c>
      <c r="V992" s="55">
        <f t="shared" si="749"/>
        <v>19.059999999999999</v>
      </c>
      <c r="W992" s="55">
        <f t="shared" si="746"/>
        <v>19.059999999999999</v>
      </c>
      <c r="X992" s="55">
        <f t="shared" si="746"/>
        <v>19.059999999999999</v>
      </c>
      <c r="Y992" s="55">
        <f t="shared" si="746"/>
        <v>19.059999999999999</v>
      </c>
      <c r="Z992" s="147">
        <v>1.56</v>
      </c>
      <c r="AA992" s="147">
        <f t="shared" si="742"/>
        <v>1.56</v>
      </c>
      <c r="AB992" s="147">
        <f t="shared" si="742"/>
        <v>1.56</v>
      </c>
      <c r="AC992" s="147">
        <f t="shared" si="742"/>
        <v>1.56</v>
      </c>
      <c r="AD992" s="147">
        <f t="shared" si="742"/>
        <v>1.56</v>
      </c>
      <c r="AE992" s="147">
        <f t="shared" ref="AE992:AE1010" si="750">AD992</f>
        <v>1.56</v>
      </c>
      <c r="AF992" s="147">
        <f t="shared" si="743"/>
        <v>1.56</v>
      </c>
      <c r="AG992" s="147">
        <f t="shared" si="743"/>
        <v>1.56</v>
      </c>
      <c r="AH992" s="147">
        <f t="shared" si="743"/>
        <v>1.56</v>
      </c>
      <c r="AI992" s="147">
        <f t="shared" si="743"/>
        <v>1.56</v>
      </c>
      <c r="AJ992" s="147">
        <f t="shared" si="744"/>
        <v>1.56</v>
      </c>
      <c r="AK992" s="147">
        <f t="shared" si="744"/>
        <v>1.56</v>
      </c>
      <c r="AL992" s="420">
        <v>0</v>
      </c>
      <c r="AM992" s="431">
        <f t="shared" si="747"/>
        <v>0</v>
      </c>
      <c r="AN992" s="385">
        <v>0</v>
      </c>
      <c r="AO992" s="237">
        <f t="shared" si="748"/>
        <v>0</v>
      </c>
      <c r="AP992" s="96">
        <v>0</v>
      </c>
      <c r="AQ992" s="431">
        <f t="shared" si="730"/>
        <v>0</v>
      </c>
      <c r="AR992" s="420">
        <v>0</v>
      </c>
      <c r="AS992" s="431">
        <f t="shared" si="731"/>
        <v>0</v>
      </c>
      <c r="AT992" s="385">
        <v>0</v>
      </c>
      <c r="AU992" s="431">
        <f t="shared" si="732"/>
        <v>0</v>
      </c>
      <c r="AV992" s="386">
        <v>0</v>
      </c>
      <c r="AW992" s="431">
        <f t="shared" si="733"/>
        <v>0</v>
      </c>
      <c r="AX992" s="386">
        <v>0</v>
      </c>
      <c r="AY992" s="431">
        <f t="shared" si="734"/>
        <v>0</v>
      </c>
      <c r="AZ992" s="386">
        <v>0</v>
      </c>
      <c r="BA992" s="431">
        <f t="shared" si="735"/>
        <v>0</v>
      </c>
      <c r="BB992" s="385">
        <v>0</v>
      </c>
      <c r="BC992" s="431">
        <f t="shared" si="736"/>
        <v>0</v>
      </c>
      <c r="BD992" s="386">
        <v>0</v>
      </c>
      <c r="BE992" s="431">
        <f t="shared" si="737"/>
        <v>0</v>
      </c>
      <c r="BF992" s="386">
        <v>0</v>
      </c>
      <c r="BG992" s="431">
        <f t="shared" si="738"/>
        <v>0</v>
      </c>
      <c r="BH992" s="385">
        <v>0</v>
      </c>
      <c r="BI992" s="445">
        <f t="shared" si="739"/>
        <v>0</v>
      </c>
      <c r="BJ992" s="77" t="s">
        <v>2002</v>
      </c>
      <c r="BK992" s="306"/>
      <c r="BL992" s="599"/>
      <c r="BM992" s="306" t="str">
        <f t="shared" si="745"/>
        <v>N56960-KD1</v>
      </c>
    </row>
    <row r="993" spans="1:65" ht="14.25" customHeight="1">
      <c r="A993" s="493" t="s">
        <v>1623</v>
      </c>
      <c r="B993" s="130" t="s">
        <v>1422</v>
      </c>
      <c r="C993" s="544" t="s">
        <v>87</v>
      </c>
      <c r="D993" s="549" t="s">
        <v>225</v>
      </c>
      <c r="E993" s="550" t="s">
        <v>194</v>
      </c>
      <c r="F993" s="970"/>
      <c r="G993" s="214">
        <v>2021</v>
      </c>
      <c r="H993" s="176" t="s">
        <v>1996</v>
      </c>
      <c r="I993" s="176" t="s">
        <v>217</v>
      </c>
      <c r="J993" s="330" t="s">
        <v>196</v>
      </c>
      <c r="K993" s="176" t="s">
        <v>1987</v>
      </c>
      <c r="L993" s="176" t="s">
        <v>167</v>
      </c>
      <c r="M993" s="327" t="s">
        <v>1474</v>
      </c>
      <c r="N993" s="55">
        <v>18.309999999999999</v>
      </c>
      <c r="O993" s="55">
        <f t="shared" si="740"/>
        <v>18.309999999999999</v>
      </c>
      <c r="P993" s="55">
        <f t="shared" si="740"/>
        <v>18.309999999999999</v>
      </c>
      <c r="Q993" s="55">
        <f t="shared" si="740"/>
        <v>18.309999999999999</v>
      </c>
      <c r="R993" s="55">
        <v>18.309999999999999</v>
      </c>
      <c r="S993" s="55">
        <f t="shared" si="741"/>
        <v>18.309999999999999</v>
      </c>
      <c r="T993" s="55">
        <f t="shared" si="741"/>
        <v>18.309999999999999</v>
      </c>
      <c r="U993" s="55">
        <f t="shared" si="741"/>
        <v>18.309999999999999</v>
      </c>
      <c r="V993" s="55">
        <f t="shared" si="749"/>
        <v>18.309999999999999</v>
      </c>
      <c r="W993" s="55">
        <f t="shared" si="746"/>
        <v>18.309999999999999</v>
      </c>
      <c r="X993" s="55">
        <f t="shared" si="746"/>
        <v>18.309999999999999</v>
      </c>
      <c r="Y993" s="55">
        <f t="shared" si="746"/>
        <v>18.309999999999999</v>
      </c>
      <c r="Z993" s="147">
        <v>2.42</v>
      </c>
      <c r="AA993" s="147">
        <f t="shared" si="742"/>
        <v>2.42</v>
      </c>
      <c r="AB993" s="147">
        <f t="shared" si="742"/>
        <v>2.42</v>
      </c>
      <c r="AC993" s="147">
        <f t="shared" si="742"/>
        <v>2.42</v>
      </c>
      <c r="AD993" s="147">
        <f t="shared" si="742"/>
        <v>2.42</v>
      </c>
      <c r="AE993" s="147">
        <f t="shared" si="750"/>
        <v>2.42</v>
      </c>
      <c r="AF993" s="147">
        <f t="shared" si="743"/>
        <v>2.42</v>
      </c>
      <c r="AG993" s="147">
        <f t="shared" si="743"/>
        <v>2.42</v>
      </c>
      <c r="AH993" s="147">
        <f t="shared" si="743"/>
        <v>2.42</v>
      </c>
      <c r="AI993" s="147">
        <f t="shared" ref="AI993:AI1011" si="751">AH993</f>
        <v>2.42</v>
      </c>
      <c r="AJ993" s="147">
        <f t="shared" si="744"/>
        <v>2.42</v>
      </c>
      <c r="AK993" s="147">
        <f t="shared" si="744"/>
        <v>2.42</v>
      </c>
      <c r="AL993" s="420">
        <v>0</v>
      </c>
      <c r="AM993" s="431">
        <f t="shared" si="747"/>
        <v>0</v>
      </c>
      <c r="AN993" s="385">
        <v>0</v>
      </c>
      <c r="AO993" s="237">
        <f t="shared" si="748"/>
        <v>0</v>
      </c>
      <c r="AP993" s="96">
        <v>0</v>
      </c>
      <c r="AQ993" s="431">
        <f t="shared" si="730"/>
        <v>0</v>
      </c>
      <c r="AR993" s="420">
        <v>0</v>
      </c>
      <c r="AS993" s="431">
        <f t="shared" si="731"/>
        <v>0</v>
      </c>
      <c r="AT993" s="385">
        <v>0</v>
      </c>
      <c r="AU993" s="431">
        <f t="shared" si="732"/>
        <v>0</v>
      </c>
      <c r="AV993" s="386">
        <v>0</v>
      </c>
      <c r="AW993" s="431">
        <f t="shared" si="733"/>
        <v>0</v>
      </c>
      <c r="AX993" s="386">
        <v>0</v>
      </c>
      <c r="AY993" s="431">
        <f t="shared" si="734"/>
        <v>0</v>
      </c>
      <c r="AZ993" s="386">
        <v>0</v>
      </c>
      <c r="BA993" s="431">
        <f t="shared" si="735"/>
        <v>0</v>
      </c>
      <c r="BB993" s="385">
        <v>0</v>
      </c>
      <c r="BC993" s="431">
        <f t="shared" si="736"/>
        <v>0</v>
      </c>
      <c r="BD993" s="386">
        <v>0</v>
      </c>
      <c r="BE993" s="431">
        <f t="shared" si="737"/>
        <v>0</v>
      </c>
      <c r="BF993" s="386">
        <v>0</v>
      </c>
      <c r="BG993" s="431">
        <f t="shared" si="738"/>
        <v>0</v>
      </c>
      <c r="BH993" s="385">
        <v>0</v>
      </c>
      <c r="BI993" s="445">
        <f t="shared" si="739"/>
        <v>0</v>
      </c>
      <c r="BJ993" s="77" t="s">
        <v>1999</v>
      </c>
      <c r="BK993" s="306"/>
      <c r="BL993" s="599"/>
      <c r="BM993" s="306" t="str">
        <f t="shared" si="745"/>
        <v>M55012-xx1</v>
      </c>
    </row>
    <row r="994" spans="1:65" ht="14.25" customHeight="1">
      <c r="A994" s="498" t="s">
        <v>1623</v>
      </c>
      <c r="B994" s="130" t="s">
        <v>1422</v>
      </c>
      <c r="C994" s="544" t="s">
        <v>87</v>
      </c>
      <c r="D994" s="549" t="s">
        <v>225</v>
      </c>
      <c r="E994" s="550" t="s">
        <v>194</v>
      </c>
      <c r="F994" s="970"/>
      <c r="G994" s="214">
        <v>2021</v>
      </c>
      <c r="H994" s="176" t="s">
        <v>1996</v>
      </c>
      <c r="I994" s="176" t="s">
        <v>217</v>
      </c>
      <c r="J994" s="330" t="s">
        <v>196</v>
      </c>
      <c r="K994" s="176" t="s">
        <v>1987</v>
      </c>
      <c r="L994" s="176" t="s">
        <v>167</v>
      </c>
      <c r="M994" s="327" t="s">
        <v>1474</v>
      </c>
      <c r="N994" s="55">
        <v>19.36</v>
      </c>
      <c r="O994" s="55">
        <f t="shared" si="740"/>
        <v>19.36</v>
      </c>
      <c r="P994" s="55">
        <f t="shared" si="740"/>
        <v>19.36</v>
      </c>
      <c r="Q994" s="55">
        <f t="shared" si="740"/>
        <v>19.36</v>
      </c>
      <c r="R994" s="55">
        <v>19.36</v>
      </c>
      <c r="S994" s="55">
        <f t="shared" si="741"/>
        <v>19.36</v>
      </c>
      <c r="T994" s="55">
        <f t="shared" si="741"/>
        <v>19.36</v>
      </c>
      <c r="U994" s="55">
        <f t="shared" si="741"/>
        <v>19.36</v>
      </c>
      <c r="V994" s="55">
        <f t="shared" si="749"/>
        <v>19.36</v>
      </c>
      <c r="W994" s="55">
        <f t="shared" si="746"/>
        <v>19.36</v>
      </c>
      <c r="X994" s="55">
        <f t="shared" si="746"/>
        <v>19.36</v>
      </c>
      <c r="Y994" s="55">
        <f t="shared" si="746"/>
        <v>19.36</v>
      </c>
      <c r="Z994" s="147">
        <v>2.4700000000000002</v>
      </c>
      <c r="AA994" s="147">
        <f t="shared" si="742"/>
        <v>2.4700000000000002</v>
      </c>
      <c r="AB994" s="147">
        <f t="shared" si="742"/>
        <v>2.4700000000000002</v>
      </c>
      <c r="AC994" s="147">
        <f t="shared" si="742"/>
        <v>2.4700000000000002</v>
      </c>
      <c r="AD994" s="147">
        <f t="shared" si="742"/>
        <v>2.4700000000000002</v>
      </c>
      <c r="AE994" s="147">
        <f t="shared" si="750"/>
        <v>2.4700000000000002</v>
      </c>
      <c r="AF994" s="147">
        <f t="shared" si="743"/>
        <v>2.4700000000000002</v>
      </c>
      <c r="AG994" s="147">
        <f t="shared" si="743"/>
        <v>2.4700000000000002</v>
      </c>
      <c r="AH994" s="147">
        <f t="shared" si="743"/>
        <v>2.4700000000000002</v>
      </c>
      <c r="AI994" s="147">
        <f t="shared" si="751"/>
        <v>2.4700000000000002</v>
      </c>
      <c r="AJ994" s="147">
        <f t="shared" si="744"/>
        <v>2.4700000000000002</v>
      </c>
      <c r="AK994" s="147">
        <f t="shared" si="744"/>
        <v>2.4700000000000002</v>
      </c>
      <c r="AL994" s="420">
        <v>0</v>
      </c>
      <c r="AM994" s="431">
        <f t="shared" si="747"/>
        <v>0</v>
      </c>
      <c r="AN994" s="385">
        <v>0</v>
      </c>
      <c r="AO994" s="237">
        <f t="shared" si="748"/>
        <v>0</v>
      </c>
      <c r="AP994" s="96">
        <v>0</v>
      </c>
      <c r="AQ994" s="431">
        <f t="shared" si="730"/>
        <v>0</v>
      </c>
      <c r="AR994" s="420">
        <v>0</v>
      </c>
      <c r="AS994" s="431">
        <f t="shared" si="731"/>
        <v>0</v>
      </c>
      <c r="AT994" s="385">
        <v>0</v>
      </c>
      <c r="AU994" s="431">
        <f t="shared" si="732"/>
        <v>0</v>
      </c>
      <c r="AV994" s="386">
        <v>0</v>
      </c>
      <c r="AW994" s="431">
        <f t="shared" si="733"/>
        <v>0</v>
      </c>
      <c r="AX994" s="386">
        <v>0</v>
      </c>
      <c r="AY994" s="431">
        <f t="shared" si="734"/>
        <v>0</v>
      </c>
      <c r="AZ994" s="386">
        <v>0</v>
      </c>
      <c r="BA994" s="431">
        <f t="shared" si="735"/>
        <v>0</v>
      </c>
      <c r="BB994" s="385">
        <v>0</v>
      </c>
      <c r="BC994" s="431">
        <f t="shared" si="736"/>
        <v>0</v>
      </c>
      <c r="BD994" s="386">
        <v>0</v>
      </c>
      <c r="BE994" s="431">
        <f t="shared" si="737"/>
        <v>0</v>
      </c>
      <c r="BF994" s="386">
        <v>0</v>
      </c>
      <c r="BG994" s="431">
        <f t="shared" si="738"/>
        <v>0</v>
      </c>
      <c r="BH994" s="385">
        <v>0</v>
      </c>
      <c r="BI994" s="445">
        <f t="shared" si="739"/>
        <v>0</v>
      </c>
      <c r="BJ994" s="77" t="s">
        <v>2004</v>
      </c>
      <c r="BK994" s="306"/>
      <c r="BL994" s="599"/>
      <c r="BM994" s="306" t="str">
        <f t="shared" si="745"/>
        <v>M55012-KD1</v>
      </c>
    </row>
    <row r="995" spans="1:65" ht="14.25" customHeight="1">
      <c r="A995" s="493" t="s">
        <v>1623</v>
      </c>
      <c r="B995" s="130" t="s">
        <v>1422</v>
      </c>
      <c r="C995" s="544" t="s">
        <v>87</v>
      </c>
      <c r="D995" s="549" t="s">
        <v>225</v>
      </c>
      <c r="E995" s="550" t="s">
        <v>194</v>
      </c>
      <c r="F995" s="970"/>
      <c r="G995" s="214">
        <v>2021</v>
      </c>
      <c r="H995" s="176" t="s">
        <v>1996</v>
      </c>
      <c r="I995" s="176" t="s">
        <v>217</v>
      </c>
      <c r="J995" s="330" t="s">
        <v>196</v>
      </c>
      <c r="K995" s="176" t="s">
        <v>1987</v>
      </c>
      <c r="L995" s="176" t="s">
        <v>167</v>
      </c>
      <c r="M995" s="327" t="s">
        <v>1474</v>
      </c>
      <c r="N995" s="55">
        <v>17.850000000000001</v>
      </c>
      <c r="O995" s="55">
        <f t="shared" si="740"/>
        <v>17.850000000000001</v>
      </c>
      <c r="P995" s="55">
        <f t="shared" si="740"/>
        <v>17.850000000000001</v>
      </c>
      <c r="Q995" s="55">
        <f t="shared" si="740"/>
        <v>17.850000000000001</v>
      </c>
      <c r="R995" s="55">
        <v>17.850000000000001</v>
      </c>
      <c r="S995" s="55">
        <f t="shared" si="741"/>
        <v>17.850000000000001</v>
      </c>
      <c r="T995" s="55">
        <f t="shared" si="741"/>
        <v>17.850000000000001</v>
      </c>
      <c r="U995" s="55">
        <f t="shared" si="741"/>
        <v>17.850000000000001</v>
      </c>
      <c r="V995" s="55">
        <f t="shared" si="749"/>
        <v>17.850000000000001</v>
      </c>
      <c r="W995" s="55">
        <f t="shared" si="746"/>
        <v>17.850000000000001</v>
      </c>
      <c r="X995" s="55">
        <f t="shared" si="746"/>
        <v>17.850000000000001</v>
      </c>
      <c r="Y995" s="55">
        <f t="shared" si="746"/>
        <v>17.850000000000001</v>
      </c>
      <c r="Z995" s="147">
        <v>1.51</v>
      </c>
      <c r="AA995" s="147">
        <f t="shared" si="742"/>
        <v>1.51</v>
      </c>
      <c r="AB995" s="147">
        <f t="shared" si="742"/>
        <v>1.51</v>
      </c>
      <c r="AC995" s="147">
        <f t="shared" si="742"/>
        <v>1.51</v>
      </c>
      <c r="AD995" s="147">
        <f t="shared" si="742"/>
        <v>1.51</v>
      </c>
      <c r="AE995" s="147">
        <f t="shared" si="750"/>
        <v>1.51</v>
      </c>
      <c r="AF995" s="147">
        <f t="shared" si="743"/>
        <v>1.51</v>
      </c>
      <c r="AG995" s="147">
        <f t="shared" si="743"/>
        <v>1.51</v>
      </c>
      <c r="AH995" s="147">
        <f t="shared" si="743"/>
        <v>1.51</v>
      </c>
      <c r="AI995" s="147">
        <f t="shared" si="751"/>
        <v>1.51</v>
      </c>
      <c r="AJ995" s="147">
        <f t="shared" si="744"/>
        <v>1.51</v>
      </c>
      <c r="AK995" s="147">
        <f t="shared" si="744"/>
        <v>1.51</v>
      </c>
      <c r="AL995" s="420">
        <v>0</v>
      </c>
      <c r="AM995" s="431">
        <f t="shared" si="747"/>
        <v>0</v>
      </c>
      <c r="AN995" s="385">
        <v>0</v>
      </c>
      <c r="AO995" s="237">
        <f t="shared" si="748"/>
        <v>0</v>
      </c>
      <c r="AP995" s="96">
        <v>0</v>
      </c>
      <c r="AQ995" s="431">
        <f t="shared" si="730"/>
        <v>0</v>
      </c>
      <c r="AR995" s="420">
        <v>0</v>
      </c>
      <c r="AS995" s="431">
        <f t="shared" si="731"/>
        <v>0</v>
      </c>
      <c r="AT995" s="385">
        <v>0</v>
      </c>
      <c r="AU995" s="431">
        <f t="shared" si="732"/>
        <v>0</v>
      </c>
      <c r="AV995" s="386">
        <v>0</v>
      </c>
      <c r="AW995" s="431">
        <f t="shared" si="733"/>
        <v>0</v>
      </c>
      <c r="AX995" s="386">
        <v>0</v>
      </c>
      <c r="AY995" s="431">
        <f t="shared" si="734"/>
        <v>0</v>
      </c>
      <c r="AZ995" s="386">
        <v>0</v>
      </c>
      <c r="BA995" s="431">
        <f t="shared" si="735"/>
        <v>0</v>
      </c>
      <c r="BB995" s="385">
        <v>0</v>
      </c>
      <c r="BC995" s="431">
        <f t="shared" si="736"/>
        <v>0</v>
      </c>
      <c r="BD995" s="386">
        <v>0</v>
      </c>
      <c r="BE995" s="431">
        <f t="shared" si="737"/>
        <v>0</v>
      </c>
      <c r="BF995" s="386">
        <v>0</v>
      </c>
      <c r="BG995" s="431">
        <f t="shared" si="738"/>
        <v>0</v>
      </c>
      <c r="BH995" s="385">
        <v>0</v>
      </c>
      <c r="BI995" s="445">
        <f t="shared" si="739"/>
        <v>0</v>
      </c>
      <c r="BJ995" s="77" t="s">
        <v>731</v>
      </c>
      <c r="BK995" s="306"/>
      <c r="BL995" s="599"/>
      <c r="BM995" s="306" t="str">
        <f t="shared" si="745"/>
        <v>N56959-xx1</v>
      </c>
    </row>
    <row r="996" spans="1:65" ht="14.25" customHeight="1">
      <c r="A996" s="498" t="s">
        <v>1623</v>
      </c>
      <c r="B996" s="130" t="s">
        <v>1422</v>
      </c>
      <c r="C996" s="544" t="s">
        <v>87</v>
      </c>
      <c r="D996" s="549" t="s">
        <v>225</v>
      </c>
      <c r="E996" s="550" t="s">
        <v>194</v>
      </c>
      <c r="F996" s="970"/>
      <c r="G996" s="214">
        <v>2021</v>
      </c>
      <c r="H996" s="176" t="s">
        <v>1996</v>
      </c>
      <c r="I996" s="176" t="s">
        <v>217</v>
      </c>
      <c r="J996" s="330" t="s">
        <v>196</v>
      </c>
      <c r="K996" s="176" t="s">
        <v>1987</v>
      </c>
      <c r="L996" s="176" t="s">
        <v>167</v>
      </c>
      <c r="M996" s="327" t="s">
        <v>1474</v>
      </c>
      <c r="N996" s="55">
        <v>18.899999999999999</v>
      </c>
      <c r="O996" s="55">
        <f t="shared" si="740"/>
        <v>18.899999999999999</v>
      </c>
      <c r="P996" s="55">
        <f t="shared" si="740"/>
        <v>18.899999999999999</v>
      </c>
      <c r="Q996" s="55">
        <f t="shared" si="740"/>
        <v>18.899999999999999</v>
      </c>
      <c r="R996" s="55">
        <v>18.899999999999999</v>
      </c>
      <c r="S996" s="55">
        <f t="shared" si="741"/>
        <v>18.899999999999999</v>
      </c>
      <c r="T996" s="55">
        <f t="shared" si="741"/>
        <v>18.899999999999999</v>
      </c>
      <c r="U996" s="55">
        <f t="shared" si="741"/>
        <v>18.899999999999999</v>
      </c>
      <c r="V996" s="55">
        <f t="shared" si="749"/>
        <v>18.899999999999999</v>
      </c>
      <c r="W996" s="55">
        <f t="shared" si="746"/>
        <v>18.899999999999999</v>
      </c>
      <c r="X996" s="55">
        <f t="shared" si="746"/>
        <v>18.899999999999999</v>
      </c>
      <c r="Y996" s="55">
        <f t="shared" si="746"/>
        <v>18.899999999999999</v>
      </c>
      <c r="Z996" s="147">
        <v>1.56</v>
      </c>
      <c r="AA996" s="147">
        <f t="shared" si="742"/>
        <v>1.56</v>
      </c>
      <c r="AB996" s="147">
        <f t="shared" si="742"/>
        <v>1.56</v>
      </c>
      <c r="AC996" s="147">
        <f t="shared" si="742"/>
        <v>1.56</v>
      </c>
      <c r="AD996" s="147">
        <f t="shared" si="742"/>
        <v>1.56</v>
      </c>
      <c r="AE996" s="147">
        <f t="shared" si="750"/>
        <v>1.56</v>
      </c>
      <c r="AF996" s="147">
        <f t="shared" si="743"/>
        <v>1.56</v>
      </c>
      <c r="AG996" s="147">
        <f t="shared" si="743"/>
        <v>1.56</v>
      </c>
      <c r="AH996" s="147">
        <f t="shared" si="743"/>
        <v>1.56</v>
      </c>
      <c r="AI996" s="147">
        <f t="shared" si="751"/>
        <v>1.56</v>
      </c>
      <c r="AJ996" s="147">
        <f t="shared" si="744"/>
        <v>1.56</v>
      </c>
      <c r="AK996" s="147">
        <f t="shared" si="744"/>
        <v>1.56</v>
      </c>
      <c r="AL996" s="420">
        <v>0</v>
      </c>
      <c r="AM996" s="431">
        <f t="shared" si="747"/>
        <v>0</v>
      </c>
      <c r="AN996" s="385">
        <v>0</v>
      </c>
      <c r="AO996" s="237">
        <f t="shared" si="748"/>
        <v>0</v>
      </c>
      <c r="AP996" s="96">
        <v>0</v>
      </c>
      <c r="AQ996" s="431">
        <f t="shared" si="730"/>
        <v>0</v>
      </c>
      <c r="AR996" s="420">
        <v>0</v>
      </c>
      <c r="AS996" s="431">
        <f t="shared" si="731"/>
        <v>0</v>
      </c>
      <c r="AT996" s="385">
        <v>0</v>
      </c>
      <c r="AU996" s="431">
        <f t="shared" si="732"/>
        <v>0</v>
      </c>
      <c r="AV996" s="386">
        <v>0</v>
      </c>
      <c r="AW996" s="431">
        <f t="shared" si="733"/>
        <v>0</v>
      </c>
      <c r="AX996" s="386">
        <v>0</v>
      </c>
      <c r="AY996" s="431">
        <f t="shared" si="734"/>
        <v>0</v>
      </c>
      <c r="AZ996" s="386">
        <v>0</v>
      </c>
      <c r="BA996" s="431">
        <f t="shared" si="735"/>
        <v>0</v>
      </c>
      <c r="BB996" s="385">
        <v>0</v>
      </c>
      <c r="BC996" s="431">
        <f t="shared" si="736"/>
        <v>0</v>
      </c>
      <c r="BD996" s="386">
        <v>0</v>
      </c>
      <c r="BE996" s="431">
        <f t="shared" si="737"/>
        <v>0</v>
      </c>
      <c r="BF996" s="386">
        <v>0</v>
      </c>
      <c r="BG996" s="431">
        <f t="shared" si="738"/>
        <v>0</v>
      </c>
      <c r="BH996" s="385">
        <v>0</v>
      </c>
      <c r="BI996" s="445">
        <f t="shared" si="739"/>
        <v>0</v>
      </c>
      <c r="BJ996" s="77" t="s">
        <v>2005</v>
      </c>
      <c r="BK996" s="306"/>
      <c r="BL996" s="599"/>
      <c r="BM996" s="306" t="str">
        <f t="shared" si="745"/>
        <v>N56959-KD1</v>
      </c>
    </row>
    <row r="997" spans="1:65" ht="14.25" customHeight="1">
      <c r="A997" s="493" t="s">
        <v>1623</v>
      </c>
      <c r="B997" s="130" t="s">
        <v>1422</v>
      </c>
      <c r="C997" s="544" t="s">
        <v>87</v>
      </c>
      <c r="D997" s="549" t="s">
        <v>225</v>
      </c>
      <c r="E997" s="550" t="s">
        <v>194</v>
      </c>
      <c r="F997" s="970"/>
      <c r="G997" s="214">
        <v>2021</v>
      </c>
      <c r="H997" s="176" t="s">
        <v>1996</v>
      </c>
      <c r="I997" s="176" t="s">
        <v>217</v>
      </c>
      <c r="J997" s="330" t="s">
        <v>196</v>
      </c>
      <c r="K997" s="176" t="s">
        <v>1987</v>
      </c>
      <c r="L997" s="176" t="s">
        <v>167</v>
      </c>
      <c r="M997" s="327" t="s">
        <v>1474</v>
      </c>
      <c r="N997" s="55">
        <v>17.89</v>
      </c>
      <c r="O997" s="55">
        <f t="shared" si="740"/>
        <v>17.89</v>
      </c>
      <c r="P997" s="55">
        <f t="shared" si="740"/>
        <v>17.89</v>
      </c>
      <c r="Q997" s="55">
        <f t="shared" si="740"/>
        <v>17.89</v>
      </c>
      <c r="R997" s="55">
        <v>17.89</v>
      </c>
      <c r="S997" s="55">
        <f t="shared" si="741"/>
        <v>17.89</v>
      </c>
      <c r="T997" s="55">
        <f t="shared" si="741"/>
        <v>17.89</v>
      </c>
      <c r="U997" s="55">
        <f t="shared" si="741"/>
        <v>17.89</v>
      </c>
      <c r="V997" s="55">
        <f t="shared" si="749"/>
        <v>17.89</v>
      </c>
      <c r="W997" s="55">
        <f t="shared" si="746"/>
        <v>17.89</v>
      </c>
      <c r="X997" s="55">
        <f t="shared" si="746"/>
        <v>17.89</v>
      </c>
      <c r="Y997" s="55">
        <f t="shared" si="746"/>
        <v>17.89</v>
      </c>
      <c r="Z997" s="147">
        <v>1.51</v>
      </c>
      <c r="AA997" s="147">
        <f t="shared" si="742"/>
        <v>1.51</v>
      </c>
      <c r="AB997" s="147">
        <f t="shared" si="742"/>
        <v>1.51</v>
      </c>
      <c r="AC997" s="147">
        <f t="shared" si="742"/>
        <v>1.51</v>
      </c>
      <c r="AD997" s="147">
        <f t="shared" si="742"/>
        <v>1.51</v>
      </c>
      <c r="AE997" s="147">
        <f t="shared" si="750"/>
        <v>1.51</v>
      </c>
      <c r="AF997" s="147">
        <f t="shared" si="743"/>
        <v>1.51</v>
      </c>
      <c r="AG997" s="147">
        <f t="shared" si="743"/>
        <v>1.51</v>
      </c>
      <c r="AH997" s="147">
        <f t="shared" si="743"/>
        <v>1.51</v>
      </c>
      <c r="AI997" s="147">
        <f t="shared" si="751"/>
        <v>1.51</v>
      </c>
      <c r="AJ997" s="147">
        <f t="shared" si="744"/>
        <v>1.51</v>
      </c>
      <c r="AK997" s="147">
        <f t="shared" si="744"/>
        <v>1.51</v>
      </c>
      <c r="AL997" s="420">
        <v>0</v>
      </c>
      <c r="AM997" s="431">
        <f t="shared" si="747"/>
        <v>0</v>
      </c>
      <c r="AN997" s="385">
        <v>0</v>
      </c>
      <c r="AO997" s="237">
        <f t="shared" si="748"/>
        <v>0</v>
      </c>
      <c r="AP997" s="96">
        <v>0</v>
      </c>
      <c r="AQ997" s="431">
        <f t="shared" si="730"/>
        <v>0</v>
      </c>
      <c r="AR997" s="420">
        <v>0</v>
      </c>
      <c r="AS997" s="431">
        <f t="shared" si="731"/>
        <v>0</v>
      </c>
      <c r="AT997" s="385">
        <v>0</v>
      </c>
      <c r="AU997" s="431">
        <f t="shared" si="732"/>
        <v>0</v>
      </c>
      <c r="AV997" s="386">
        <v>0</v>
      </c>
      <c r="AW997" s="431">
        <f t="shared" si="733"/>
        <v>0</v>
      </c>
      <c r="AX997" s="386">
        <v>0</v>
      </c>
      <c r="AY997" s="431">
        <f t="shared" si="734"/>
        <v>0</v>
      </c>
      <c r="AZ997" s="386">
        <v>0</v>
      </c>
      <c r="BA997" s="431">
        <f t="shared" si="735"/>
        <v>0</v>
      </c>
      <c r="BB997" s="385">
        <v>0</v>
      </c>
      <c r="BC997" s="431">
        <f t="shared" si="736"/>
        <v>0</v>
      </c>
      <c r="BD997" s="386">
        <v>0</v>
      </c>
      <c r="BE997" s="431">
        <f t="shared" si="737"/>
        <v>0</v>
      </c>
      <c r="BF997" s="386">
        <v>0</v>
      </c>
      <c r="BG997" s="431">
        <f t="shared" si="738"/>
        <v>0</v>
      </c>
      <c r="BH997" s="385">
        <v>0</v>
      </c>
      <c r="BI997" s="445">
        <f t="shared" si="739"/>
        <v>0</v>
      </c>
      <c r="BJ997" s="77" t="s">
        <v>2008</v>
      </c>
      <c r="BK997" s="306"/>
      <c r="BL997" s="599"/>
      <c r="BM997" s="306" t="str">
        <f t="shared" si="745"/>
        <v>N56959-291</v>
      </c>
    </row>
    <row r="998" spans="1:65" ht="14.25" customHeight="1">
      <c r="A998" s="498" t="s">
        <v>1623</v>
      </c>
      <c r="B998" s="130" t="s">
        <v>1422</v>
      </c>
      <c r="C998" s="544" t="s">
        <v>87</v>
      </c>
      <c r="D998" s="549" t="s">
        <v>225</v>
      </c>
      <c r="E998" s="550" t="s">
        <v>194</v>
      </c>
      <c r="F998" s="970"/>
      <c r="G998" s="214">
        <v>2024</v>
      </c>
      <c r="H998" s="176" t="s">
        <v>1996</v>
      </c>
      <c r="I998" s="176" t="s">
        <v>217</v>
      </c>
      <c r="J998" s="330" t="s">
        <v>196</v>
      </c>
      <c r="K998" s="176" t="s">
        <v>1987</v>
      </c>
      <c r="L998" s="176" t="s">
        <v>167</v>
      </c>
      <c r="M998" s="327" t="s">
        <v>1474</v>
      </c>
      <c r="N998" s="55">
        <v>18.71</v>
      </c>
      <c r="O998" s="55">
        <f t="shared" si="740"/>
        <v>18.71</v>
      </c>
      <c r="P998" s="55">
        <f t="shared" si="740"/>
        <v>18.71</v>
      </c>
      <c r="Q998" s="904">
        <v>17.7</v>
      </c>
      <c r="R998" s="904">
        <v>17.7</v>
      </c>
      <c r="S998" s="904">
        <f t="shared" si="741"/>
        <v>17.7</v>
      </c>
      <c r="T998" s="904">
        <f t="shared" si="741"/>
        <v>17.7</v>
      </c>
      <c r="U998" s="904">
        <f t="shared" si="741"/>
        <v>17.7</v>
      </c>
      <c r="V998" s="904">
        <f t="shared" si="749"/>
        <v>17.7</v>
      </c>
      <c r="W998" s="904">
        <f t="shared" si="746"/>
        <v>17.7</v>
      </c>
      <c r="X998" s="904">
        <f t="shared" si="746"/>
        <v>17.7</v>
      </c>
      <c r="Y998" s="904">
        <f t="shared" si="746"/>
        <v>17.7</v>
      </c>
      <c r="Z998" s="147">
        <v>2.52</v>
      </c>
      <c r="AA998" s="147">
        <f t="shared" si="742"/>
        <v>2.52</v>
      </c>
      <c r="AB998" s="147">
        <f t="shared" si="742"/>
        <v>2.52</v>
      </c>
      <c r="AC998" s="905">
        <v>1.509999999999998</v>
      </c>
      <c r="AD998" s="905">
        <f t="shared" si="742"/>
        <v>1.509999999999998</v>
      </c>
      <c r="AE998" s="905">
        <f t="shared" si="750"/>
        <v>1.509999999999998</v>
      </c>
      <c r="AF998" s="905">
        <f t="shared" si="743"/>
        <v>1.509999999999998</v>
      </c>
      <c r="AG998" s="905">
        <f t="shared" si="743"/>
        <v>1.509999999999998</v>
      </c>
      <c r="AH998" s="905">
        <f t="shared" si="743"/>
        <v>1.509999999999998</v>
      </c>
      <c r="AI998" s="905">
        <f t="shared" si="751"/>
        <v>1.509999999999998</v>
      </c>
      <c r="AJ998" s="905">
        <f t="shared" si="744"/>
        <v>1.509999999999998</v>
      </c>
      <c r="AK998" s="905">
        <f t="shared" si="744"/>
        <v>1.509999999999998</v>
      </c>
      <c r="AL998" s="420">
        <v>0</v>
      </c>
      <c r="AM998" s="431">
        <f t="shared" si="747"/>
        <v>0</v>
      </c>
      <c r="AN998" s="385">
        <v>0</v>
      </c>
      <c r="AO998" s="237">
        <f t="shared" si="748"/>
        <v>0</v>
      </c>
      <c r="AP998" s="96">
        <v>0</v>
      </c>
      <c r="AQ998" s="431">
        <f t="shared" si="730"/>
        <v>0</v>
      </c>
      <c r="AR998" s="420">
        <v>0</v>
      </c>
      <c r="AS998" s="431">
        <f t="shared" si="731"/>
        <v>0</v>
      </c>
      <c r="AT998" s="385">
        <v>0</v>
      </c>
      <c r="AU998" s="431">
        <f t="shared" si="732"/>
        <v>0</v>
      </c>
      <c r="AV998" s="386">
        <v>0</v>
      </c>
      <c r="AW998" s="431">
        <f t="shared" si="733"/>
        <v>0</v>
      </c>
      <c r="AX998" s="386">
        <v>0</v>
      </c>
      <c r="AY998" s="431">
        <f t="shared" si="734"/>
        <v>0</v>
      </c>
      <c r="AZ998" s="386">
        <v>0</v>
      </c>
      <c r="BA998" s="431">
        <f t="shared" si="735"/>
        <v>0</v>
      </c>
      <c r="BB998" s="385">
        <v>0</v>
      </c>
      <c r="BC998" s="431">
        <f t="shared" si="736"/>
        <v>0</v>
      </c>
      <c r="BD998" s="386">
        <v>0</v>
      </c>
      <c r="BE998" s="431">
        <f t="shared" si="737"/>
        <v>0</v>
      </c>
      <c r="BF998" s="386">
        <v>0</v>
      </c>
      <c r="BG998" s="431">
        <f t="shared" si="738"/>
        <v>0</v>
      </c>
      <c r="BH998" s="385">
        <v>0</v>
      </c>
      <c r="BI998" s="445">
        <f t="shared" si="739"/>
        <v>0</v>
      </c>
      <c r="BJ998" s="77" t="s">
        <v>2000</v>
      </c>
      <c r="BK998" s="306"/>
      <c r="BL998" s="599"/>
      <c r="BM998" s="306" t="str">
        <f t="shared" si="745"/>
        <v>P09797-xx1</v>
      </c>
    </row>
    <row r="999" spans="1:65" ht="14.25" customHeight="1">
      <c r="A999" s="493" t="s">
        <v>1623</v>
      </c>
      <c r="B999" s="130" t="s">
        <v>1422</v>
      </c>
      <c r="C999" s="544" t="s">
        <v>87</v>
      </c>
      <c r="D999" s="549" t="s">
        <v>225</v>
      </c>
      <c r="E999" s="550" t="s">
        <v>194</v>
      </c>
      <c r="F999" s="970"/>
      <c r="G999" s="214">
        <v>2024</v>
      </c>
      <c r="H999" s="176" t="s">
        <v>1996</v>
      </c>
      <c r="I999" s="176" t="s">
        <v>217</v>
      </c>
      <c r="J999" s="330" t="s">
        <v>196</v>
      </c>
      <c r="K999" s="176" t="s">
        <v>1987</v>
      </c>
      <c r="L999" s="176" t="s">
        <v>167</v>
      </c>
      <c r="M999" s="327" t="s">
        <v>1474</v>
      </c>
      <c r="N999" s="55">
        <v>19.760000000000002</v>
      </c>
      <c r="O999" s="55">
        <f t="shared" si="740"/>
        <v>19.760000000000002</v>
      </c>
      <c r="P999" s="55">
        <f t="shared" si="740"/>
        <v>19.760000000000002</v>
      </c>
      <c r="Q999" s="904">
        <v>18.75</v>
      </c>
      <c r="R999" s="904">
        <v>18.75</v>
      </c>
      <c r="S999" s="904">
        <f t="shared" si="741"/>
        <v>18.75</v>
      </c>
      <c r="T999" s="904">
        <f t="shared" si="741"/>
        <v>18.75</v>
      </c>
      <c r="U999" s="904">
        <f t="shared" si="741"/>
        <v>18.75</v>
      </c>
      <c r="V999" s="904">
        <f t="shared" si="749"/>
        <v>18.75</v>
      </c>
      <c r="W999" s="904">
        <f t="shared" si="746"/>
        <v>18.75</v>
      </c>
      <c r="X999" s="904">
        <f t="shared" si="746"/>
        <v>18.75</v>
      </c>
      <c r="Y999" s="904">
        <f t="shared" si="746"/>
        <v>18.75</v>
      </c>
      <c r="Z999" s="147">
        <v>2.52</v>
      </c>
      <c r="AA999" s="147">
        <f t="shared" si="742"/>
        <v>2.52</v>
      </c>
      <c r="AB999" s="147">
        <f t="shared" si="742"/>
        <v>2.52</v>
      </c>
      <c r="AC999" s="905">
        <v>1.5100000000000016</v>
      </c>
      <c r="AD999" s="905">
        <f t="shared" si="742"/>
        <v>1.5100000000000016</v>
      </c>
      <c r="AE999" s="905">
        <f t="shared" si="750"/>
        <v>1.5100000000000016</v>
      </c>
      <c r="AF999" s="905">
        <f t="shared" si="743"/>
        <v>1.5100000000000016</v>
      </c>
      <c r="AG999" s="905">
        <f t="shared" si="743"/>
        <v>1.5100000000000016</v>
      </c>
      <c r="AH999" s="905">
        <f t="shared" si="743"/>
        <v>1.5100000000000016</v>
      </c>
      <c r="AI999" s="905">
        <f t="shared" si="751"/>
        <v>1.5100000000000016</v>
      </c>
      <c r="AJ999" s="905">
        <f t="shared" si="744"/>
        <v>1.5100000000000016</v>
      </c>
      <c r="AK999" s="905">
        <f t="shared" si="744"/>
        <v>1.5100000000000016</v>
      </c>
      <c r="AL999" s="420">
        <v>0</v>
      </c>
      <c r="AM999" s="431">
        <f t="shared" si="747"/>
        <v>0</v>
      </c>
      <c r="AN999" s="385">
        <v>0</v>
      </c>
      <c r="AO999" s="237">
        <f t="shared" si="748"/>
        <v>0</v>
      </c>
      <c r="AP999" s="96">
        <v>0</v>
      </c>
      <c r="AQ999" s="431">
        <f t="shared" si="730"/>
        <v>0</v>
      </c>
      <c r="AR999" s="420">
        <v>0</v>
      </c>
      <c r="AS999" s="431">
        <f t="shared" si="731"/>
        <v>0</v>
      </c>
      <c r="AT999" s="385">
        <v>0</v>
      </c>
      <c r="AU999" s="431">
        <f t="shared" si="732"/>
        <v>0</v>
      </c>
      <c r="AV999" s="386">
        <v>0</v>
      </c>
      <c r="AW999" s="431">
        <f t="shared" si="733"/>
        <v>0</v>
      </c>
      <c r="AX999" s="386">
        <v>0</v>
      </c>
      <c r="AY999" s="431">
        <f t="shared" si="734"/>
        <v>0</v>
      </c>
      <c r="AZ999" s="386">
        <v>0</v>
      </c>
      <c r="BA999" s="431">
        <f t="shared" si="735"/>
        <v>0</v>
      </c>
      <c r="BB999" s="385">
        <v>0</v>
      </c>
      <c r="BC999" s="431">
        <f t="shared" si="736"/>
        <v>0</v>
      </c>
      <c r="BD999" s="386">
        <v>0</v>
      </c>
      <c r="BE999" s="431">
        <f t="shared" si="737"/>
        <v>0</v>
      </c>
      <c r="BF999" s="386">
        <v>0</v>
      </c>
      <c r="BG999" s="431">
        <f t="shared" si="738"/>
        <v>0</v>
      </c>
      <c r="BH999" s="385">
        <v>0</v>
      </c>
      <c r="BI999" s="445">
        <f t="shared" si="739"/>
        <v>0</v>
      </c>
      <c r="BJ999" s="77" t="s">
        <v>2006</v>
      </c>
      <c r="BK999" s="306"/>
      <c r="BL999" s="599"/>
      <c r="BM999" s="306" t="str">
        <f t="shared" si="745"/>
        <v>P09797-KD1</v>
      </c>
    </row>
    <row r="1000" spans="1:65" ht="14.25" customHeight="1">
      <c r="A1000" s="498" t="s">
        <v>1623</v>
      </c>
      <c r="B1000" s="130" t="s">
        <v>1422</v>
      </c>
      <c r="C1000" s="544" t="s">
        <v>87</v>
      </c>
      <c r="D1000" s="549" t="s">
        <v>225</v>
      </c>
      <c r="E1000" s="550" t="s">
        <v>194</v>
      </c>
      <c r="F1000" s="970"/>
      <c r="G1000" s="214">
        <v>2021</v>
      </c>
      <c r="H1000" s="176" t="s">
        <v>1996</v>
      </c>
      <c r="I1000" s="176" t="s">
        <v>217</v>
      </c>
      <c r="J1000" s="330" t="s">
        <v>196</v>
      </c>
      <c r="K1000" s="176" t="s">
        <v>1986</v>
      </c>
      <c r="L1000" s="176" t="s">
        <v>1182</v>
      </c>
      <c r="M1000" s="327" t="s">
        <v>1480</v>
      </c>
      <c r="N1000" s="55">
        <v>18.350000000000001</v>
      </c>
      <c r="O1000" s="55">
        <f t="shared" si="740"/>
        <v>18.350000000000001</v>
      </c>
      <c r="P1000" s="55">
        <f t="shared" si="740"/>
        <v>18.350000000000001</v>
      </c>
      <c r="Q1000" s="55">
        <f t="shared" si="740"/>
        <v>18.350000000000001</v>
      </c>
      <c r="R1000" s="55">
        <v>18.350000000000001</v>
      </c>
      <c r="S1000" s="55">
        <f t="shared" si="741"/>
        <v>18.350000000000001</v>
      </c>
      <c r="T1000" s="55">
        <f t="shared" si="741"/>
        <v>18.350000000000001</v>
      </c>
      <c r="U1000" s="55">
        <f t="shared" si="741"/>
        <v>18.350000000000001</v>
      </c>
      <c r="V1000" s="55">
        <f t="shared" si="749"/>
        <v>18.350000000000001</v>
      </c>
      <c r="W1000" s="55">
        <f t="shared" si="746"/>
        <v>18.350000000000001</v>
      </c>
      <c r="X1000" s="55">
        <f t="shared" si="746"/>
        <v>18.350000000000001</v>
      </c>
      <c r="Y1000" s="55">
        <f t="shared" si="746"/>
        <v>18.350000000000001</v>
      </c>
      <c r="Z1000" s="147">
        <v>2.4500000000000002</v>
      </c>
      <c r="AA1000" s="147">
        <f t="shared" si="742"/>
        <v>2.4500000000000002</v>
      </c>
      <c r="AB1000" s="147">
        <f t="shared" si="742"/>
        <v>2.4500000000000002</v>
      </c>
      <c r="AC1000" s="147">
        <f t="shared" si="742"/>
        <v>2.4500000000000002</v>
      </c>
      <c r="AD1000" s="147">
        <f t="shared" si="742"/>
        <v>2.4500000000000002</v>
      </c>
      <c r="AE1000" s="147">
        <f t="shared" si="750"/>
        <v>2.4500000000000002</v>
      </c>
      <c r="AF1000" s="147">
        <f t="shared" si="743"/>
        <v>2.4500000000000002</v>
      </c>
      <c r="AG1000" s="147">
        <f t="shared" si="743"/>
        <v>2.4500000000000002</v>
      </c>
      <c r="AH1000" s="147">
        <f t="shared" si="743"/>
        <v>2.4500000000000002</v>
      </c>
      <c r="AI1000" s="147">
        <f t="shared" si="751"/>
        <v>2.4500000000000002</v>
      </c>
      <c r="AJ1000" s="147">
        <f t="shared" si="744"/>
        <v>2.4500000000000002</v>
      </c>
      <c r="AK1000" s="147">
        <f t="shared" si="744"/>
        <v>2.4500000000000002</v>
      </c>
      <c r="AL1000" s="420">
        <v>0</v>
      </c>
      <c r="AM1000" s="431">
        <f t="shared" si="747"/>
        <v>0</v>
      </c>
      <c r="AN1000" s="385">
        <v>0</v>
      </c>
      <c r="AO1000" s="237">
        <f t="shared" si="748"/>
        <v>0</v>
      </c>
      <c r="AP1000" s="96">
        <v>0</v>
      </c>
      <c r="AQ1000" s="431">
        <f t="shared" si="730"/>
        <v>0</v>
      </c>
      <c r="AR1000" s="420">
        <v>0</v>
      </c>
      <c r="AS1000" s="431">
        <f t="shared" si="731"/>
        <v>0</v>
      </c>
      <c r="AT1000" s="385">
        <v>0</v>
      </c>
      <c r="AU1000" s="431">
        <f t="shared" si="732"/>
        <v>0</v>
      </c>
      <c r="AV1000" s="386">
        <v>0</v>
      </c>
      <c r="AW1000" s="431">
        <f t="shared" si="733"/>
        <v>0</v>
      </c>
      <c r="AX1000" s="386">
        <v>0</v>
      </c>
      <c r="AY1000" s="431">
        <f t="shared" si="734"/>
        <v>0</v>
      </c>
      <c r="AZ1000" s="386">
        <v>0</v>
      </c>
      <c r="BA1000" s="431">
        <f t="shared" si="735"/>
        <v>0</v>
      </c>
      <c r="BB1000" s="385">
        <v>0</v>
      </c>
      <c r="BC1000" s="431">
        <f t="shared" si="736"/>
        <v>0</v>
      </c>
      <c r="BD1000" s="386">
        <v>0</v>
      </c>
      <c r="BE1000" s="431">
        <f t="shared" si="737"/>
        <v>0</v>
      </c>
      <c r="BF1000" s="386">
        <v>0</v>
      </c>
      <c r="BG1000" s="431">
        <f t="shared" si="738"/>
        <v>0</v>
      </c>
      <c r="BH1000" s="385">
        <v>0</v>
      </c>
      <c r="BI1000" s="445">
        <f t="shared" si="739"/>
        <v>0</v>
      </c>
      <c r="BJ1000" s="77" t="s">
        <v>2009</v>
      </c>
      <c r="BK1000" s="306"/>
      <c r="BL1000" s="599"/>
      <c r="BM1000" s="306" t="str">
        <f t="shared" si="745"/>
        <v>M55011-BL1</v>
      </c>
    </row>
    <row r="1001" spans="1:65" ht="14.25" customHeight="1">
      <c r="A1001" s="493" t="s">
        <v>1623</v>
      </c>
      <c r="B1001" s="130" t="s">
        <v>1422</v>
      </c>
      <c r="C1001" s="544" t="s">
        <v>87</v>
      </c>
      <c r="D1001" s="549" t="s">
        <v>225</v>
      </c>
      <c r="E1001" s="550" t="s">
        <v>194</v>
      </c>
      <c r="F1001" s="970"/>
      <c r="G1001" s="214">
        <v>2021</v>
      </c>
      <c r="H1001" s="176" t="s">
        <v>1996</v>
      </c>
      <c r="I1001" s="176" t="s">
        <v>217</v>
      </c>
      <c r="J1001" s="330" t="s">
        <v>196</v>
      </c>
      <c r="K1001" s="176" t="s">
        <v>1986</v>
      </c>
      <c r="L1001" s="176" t="s">
        <v>1182</v>
      </c>
      <c r="M1001" s="327" t="s">
        <v>1480</v>
      </c>
      <c r="N1001" s="55">
        <v>18.850000000000001</v>
      </c>
      <c r="O1001" s="55">
        <f t="shared" si="740"/>
        <v>18.850000000000001</v>
      </c>
      <c r="P1001" s="55">
        <f t="shared" si="740"/>
        <v>18.850000000000001</v>
      </c>
      <c r="Q1001" s="55">
        <f t="shared" si="740"/>
        <v>18.850000000000001</v>
      </c>
      <c r="R1001" s="55">
        <v>18.850000000000001</v>
      </c>
      <c r="S1001" s="55">
        <f t="shared" si="741"/>
        <v>18.850000000000001</v>
      </c>
      <c r="T1001" s="55">
        <f t="shared" si="741"/>
        <v>18.850000000000001</v>
      </c>
      <c r="U1001" s="55">
        <f t="shared" si="741"/>
        <v>18.850000000000001</v>
      </c>
      <c r="V1001" s="55">
        <f t="shared" si="749"/>
        <v>18.850000000000001</v>
      </c>
      <c r="W1001" s="55">
        <f t="shared" si="746"/>
        <v>18.850000000000001</v>
      </c>
      <c r="X1001" s="55">
        <f t="shared" si="746"/>
        <v>18.850000000000001</v>
      </c>
      <c r="Y1001" s="55">
        <f t="shared" si="746"/>
        <v>18.850000000000001</v>
      </c>
      <c r="Z1001" s="147">
        <v>1.52</v>
      </c>
      <c r="AA1001" s="147">
        <f t="shared" si="742"/>
        <v>1.52</v>
      </c>
      <c r="AB1001" s="147">
        <f t="shared" si="742"/>
        <v>1.52</v>
      </c>
      <c r="AC1001" s="147">
        <f t="shared" si="742"/>
        <v>1.52</v>
      </c>
      <c r="AD1001" s="147">
        <f t="shared" si="742"/>
        <v>1.52</v>
      </c>
      <c r="AE1001" s="147">
        <f t="shared" si="750"/>
        <v>1.52</v>
      </c>
      <c r="AF1001" s="147">
        <f t="shared" si="743"/>
        <v>1.52</v>
      </c>
      <c r="AG1001" s="147">
        <f t="shared" si="743"/>
        <v>1.52</v>
      </c>
      <c r="AH1001" s="147">
        <f t="shared" si="743"/>
        <v>1.52</v>
      </c>
      <c r="AI1001" s="147">
        <f t="shared" si="751"/>
        <v>1.52</v>
      </c>
      <c r="AJ1001" s="147">
        <f t="shared" si="744"/>
        <v>1.52</v>
      </c>
      <c r="AK1001" s="147">
        <f t="shared" si="744"/>
        <v>1.52</v>
      </c>
      <c r="AL1001" s="420">
        <v>0</v>
      </c>
      <c r="AM1001" s="431">
        <f t="shared" si="747"/>
        <v>0</v>
      </c>
      <c r="AN1001" s="385">
        <v>0</v>
      </c>
      <c r="AO1001" s="237">
        <f t="shared" si="748"/>
        <v>0</v>
      </c>
      <c r="AP1001" s="96">
        <v>0</v>
      </c>
      <c r="AQ1001" s="431">
        <f t="shared" si="730"/>
        <v>0</v>
      </c>
      <c r="AR1001" s="420">
        <v>0</v>
      </c>
      <c r="AS1001" s="431">
        <f t="shared" si="731"/>
        <v>0</v>
      </c>
      <c r="AT1001" s="385">
        <v>0</v>
      </c>
      <c r="AU1001" s="431">
        <f t="shared" si="732"/>
        <v>0</v>
      </c>
      <c r="AV1001" s="386">
        <v>0</v>
      </c>
      <c r="AW1001" s="431">
        <f t="shared" si="733"/>
        <v>0</v>
      </c>
      <c r="AX1001" s="386">
        <v>0</v>
      </c>
      <c r="AY1001" s="431">
        <f t="shared" si="734"/>
        <v>0</v>
      </c>
      <c r="AZ1001" s="386">
        <v>0</v>
      </c>
      <c r="BA1001" s="431">
        <f t="shared" si="735"/>
        <v>0</v>
      </c>
      <c r="BB1001" s="385">
        <v>0</v>
      </c>
      <c r="BC1001" s="431">
        <f t="shared" si="736"/>
        <v>0</v>
      </c>
      <c r="BD1001" s="386">
        <v>0</v>
      </c>
      <c r="BE1001" s="431">
        <f t="shared" si="737"/>
        <v>0</v>
      </c>
      <c r="BF1001" s="386">
        <v>0</v>
      </c>
      <c r="BG1001" s="431">
        <f t="shared" si="738"/>
        <v>0</v>
      </c>
      <c r="BH1001" s="385">
        <v>0</v>
      </c>
      <c r="BI1001" s="445">
        <f t="shared" si="739"/>
        <v>0</v>
      </c>
      <c r="BJ1001" s="77" t="s">
        <v>2010</v>
      </c>
      <c r="BK1001" s="306"/>
      <c r="BL1001" s="599"/>
      <c r="BM1001" s="306" t="str">
        <f t="shared" si="745"/>
        <v>N56960-BL1</v>
      </c>
    </row>
    <row r="1002" spans="1:65" ht="14.25" customHeight="1">
      <c r="A1002" s="498" t="s">
        <v>1623</v>
      </c>
      <c r="B1002" s="130" t="s">
        <v>1422</v>
      </c>
      <c r="C1002" s="544" t="s">
        <v>87</v>
      </c>
      <c r="D1002" s="549" t="s">
        <v>225</v>
      </c>
      <c r="E1002" s="550" t="s">
        <v>194</v>
      </c>
      <c r="F1002" s="970"/>
      <c r="G1002" s="214">
        <v>2024</v>
      </c>
      <c r="H1002" s="176" t="s">
        <v>1996</v>
      </c>
      <c r="I1002" s="176" t="s">
        <v>217</v>
      </c>
      <c r="J1002" s="330" t="s">
        <v>196</v>
      </c>
      <c r="K1002" s="176" t="s">
        <v>1986</v>
      </c>
      <c r="L1002" s="176" t="s">
        <v>1182</v>
      </c>
      <c r="M1002" s="327" t="s">
        <v>1480</v>
      </c>
      <c r="N1002" s="55">
        <v>18.75</v>
      </c>
      <c r="O1002" s="55">
        <f t="shared" si="740"/>
        <v>18.75</v>
      </c>
      <c r="P1002" s="55">
        <f t="shared" si="740"/>
        <v>18.75</v>
      </c>
      <c r="Q1002" s="904">
        <v>17.760000000000002</v>
      </c>
      <c r="R1002" s="904">
        <v>17.760000000000002</v>
      </c>
      <c r="S1002" s="904">
        <f t="shared" si="741"/>
        <v>17.760000000000002</v>
      </c>
      <c r="T1002" s="904">
        <f t="shared" si="741"/>
        <v>17.760000000000002</v>
      </c>
      <c r="U1002" s="904">
        <f t="shared" si="741"/>
        <v>17.760000000000002</v>
      </c>
      <c r="V1002" s="904">
        <f t="shared" si="749"/>
        <v>17.760000000000002</v>
      </c>
      <c r="W1002" s="904">
        <f t="shared" si="746"/>
        <v>17.760000000000002</v>
      </c>
      <c r="X1002" s="904">
        <f t="shared" si="746"/>
        <v>17.760000000000002</v>
      </c>
      <c r="Y1002" s="904">
        <f t="shared" si="746"/>
        <v>17.760000000000002</v>
      </c>
      <c r="Z1002" s="147">
        <v>2.4900000000000002</v>
      </c>
      <c r="AA1002" s="147">
        <f t="shared" si="742"/>
        <v>2.4900000000000002</v>
      </c>
      <c r="AB1002" s="147">
        <f t="shared" si="742"/>
        <v>2.4900000000000002</v>
      </c>
      <c r="AC1002" s="905">
        <v>1.5</v>
      </c>
      <c r="AD1002" s="905">
        <f t="shared" si="742"/>
        <v>1.5</v>
      </c>
      <c r="AE1002" s="905">
        <f t="shared" si="750"/>
        <v>1.5</v>
      </c>
      <c r="AF1002" s="905">
        <f t="shared" si="743"/>
        <v>1.5</v>
      </c>
      <c r="AG1002" s="905">
        <f t="shared" si="743"/>
        <v>1.5</v>
      </c>
      <c r="AH1002" s="905">
        <f t="shared" si="743"/>
        <v>1.5</v>
      </c>
      <c r="AI1002" s="905">
        <f t="shared" si="751"/>
        <v>1.5</v>
      </c>
      <c r="AJ1002" s="905">
        <f t="shared" si="744"/>
        <v>1.5</v>
      </c>
      <c r="AK1002" s="905">
        <f t="shared" si="744"/>
        <v>1.5</v>
      </c>
      <c r="AL1002" s="420">
        <v>0</v>
      </c>
      <c r="AM1002" s="431">
        <f t="shared" si="747"/>
        <v>0</v>
      </c>
      <c r="AN1002" s="385">
        <v>0</v>
      </c>
      <c r="AO1002" s="237">
        <f t="shared" si="748"/>
        <v>0</v>
      </c>
      <c r="AP1002" s="96">
        <v>0</v>
      </c>
      <c r="AQ1002" s="431">
        <f t="shared" si="730"/>
        <v>0</v>
      </c>
      <c r="AR1002" s="420">
        <v>0</v>
      </c>
      <c r="AS1002" s="431">
        <f t="shared" si="731"/>
        <v>0</v>
      </c>
      <c r="AT1002" s="385">
        <v>0</v>
      </c>
      <c r="AU1002" s="431">
        <f t="shared" si="732"/>
        <v>0</v>
      </c>
      <c r="AV1002" s="386">
        <v>0</v>
      </c>
      <c r="AW1002" s="431">
        <f t="shared" si="733"/>
        <v>0</v>
      </c>
      <c r="AX1002" s="386">
        <v>0</v>
      </c>
      <c r="AY1002" s="431">
        <f t="shared" si="734"/>
        <v>0</v>
      </c>
      <c r="AZ1002" s="386">
        <v>0</v>
      </c>
      <c r="BA1002" s="431">
        <f t="shared" si="735"/>
        <v>0</v>
      </c>
      <c r="BB1002" s="385">
        <v>0</v>
      </c>
      <c r="BC1002" s="431">
        <f t="shared" si="736"/>
        <v>0</v>
      </c>
      <c r="BD1002" s="386">
        <v>0</v>
      </c>
      <c r="BE1002" s="431">
        <f t="shared" si="737"/>
        <v>0</v>
      </c>
      <c r="BF1002" s="386">
        <v>0</v>
      </c>
      <c r="BG1002" s="431">
        <f t="shared" si="738"/>
        <v>0</v>
      </c>
      <c r="BH1002" s="385">
        <v>0</v>
      </c>
      <c r="BI1002" s="445">
        <f t="shared" si="739"/>
        <v>0</v>
      </c>
      <c r="BJ1002" s="77" t="s">
        <v>2011</v>
      </c>
      <c r="BK1002" s="306"/>
      <c r="BL1002" s="599"/>
      <c r="BM1002" s="306" t="str">
        <f t="shared" si="745"/>
        <v>P09798-BL1</v>
      </c>
    </row>
    <row r="1003" spans="1:65" ht="14.25" customHeight="1">
      <c r="A1003" s="493" t="s">
        <v>1623</v>
      </c>
      <c r="B1003" s="130" t="s">
        <v>1422</v>
      </c>
      <c r="C1003" s="544" t="s">
        <v>87</v>
      </c>
      <c r="D1003" s="549" t="s">
        <v>225</v>
      </c>
      <c r="E1003" s="550" t="s">
        <v>194</v>
      </c>
      <c r="F1003" s="970"/>
      <c r="G1003" s="214">
        <v>2021</v>
      </c>
      <c r="H1003" s="176" t="s">
        <v>1996</v>
      </c>
      <c r="I1003" s="176" t="s">
        <v>217</v>
      </c>
      <c r="J1003" s="330" t="s">
        <v>196</v>
      </c>
      <c r="K1003" s="176" t="s">
        <v>1987</v>
      </c>
      <c r="L1003" s="176" t="s">
        <v>1182</v>
      </c>
      <c r="M1003" s="327" t="s">
        <v>1480</v>
      </c>
      <c r="N1003" s="55">
        <v>18.18</v>
      </c>
      <c r="O1003" s="55">
        <f t="shared" si="740"/>
        <v>18.18</v>
      </c>
      <c r="P1003" s="55">
        <f t="shared" si="740"/>
        <v>18.18</v>
      </c>
      <c r="Q1003" s="55">
        <f t="shared" si="740"/>
        <v>18.18</v>
      </c>
      <c r="R1003" s="55">
        <v>18.18</v>
      </c>
      <c r="S1003" s="55">
        <f t="shared" si="741"/>
        <v>18.18</v>
      </c>
      <c r="T1003" s="55">
        <f t="shared" si="741"/>
        <v>18.18</v>
      </c>
      <c r="U1003" s="55">
        <f t="shared" si="741"/>
        <v>18.18</v>
      </c>
      <c r="V1003" s="55">
        <f t="shared" si="749"/>
        <v>18.18</v>
      </c>
      <c r="W1003" s="55">
        <f t="shared" si="746"/>
        <v>18.18</v>
      </c>
      <c r="X1003" s="55">
        <f t="shared" si="746"/>
        <v>18.18</v>
      </c>
      <c r="Y1003" s="55">
        <f t="shared" si="746"/>
        <v>18.18</v>
      </c>
      <c r="Z1003" s="147">
        <v>2.42</v>
      </c>
      <c r="AA1003" s="147">
        <f t="shared" si="742"/>
        <v>2.42</v>
      </c>
      <c r="AB1003" s="147">
        <f t="shared" si="742"/>
        <v>2.42</v>
      </c>
      <c r="AC1003" s="147">
        <f t="shared" si="742"/>
        <v>2.42</v>
      </c>
      <c r="AD1003" s="147">
        <f t="shared" si="742"/>
        <v>2.42</v>
      </c>
      <c r="AE1003" s="147">
        <f t="shared" si="750"/>
        <v>2.42</v>
      </c>
      <c r="AF1003" s="147">
        <f t="shared" si="743"/>
        <v>2.42</v>
      </c>
      <c r="AG1003" s="147">
        <f t="shared" si="743"/>
        <v>2.42</v>
      </c>
      <c r="AH1003" s="147">
        <f t="shared" si="743"/>
        <v>2.42</v>
      </c>
      <c r="AI1003" s="147">
        <f t="shared" si="751"/>
        <v>2.42</v>
      </c>
      <c r="AJ1003" s="147">
        <f t="shared" si="744"/>
        <v>2.42</v>
      </c>
      <c r="AK1003" s="147">
        <f t="shared" si="744"/>
        <v>2.42</v>
      </c>
      <c r="AL1003" s="420">
        <v>0</v>
      </c>
      <c r="AM1003" s="431">
        <f t="shared" si="747"/>
        <v>0</v>
      </c>
      <c r="AN1003" s="385">
        <v>0</v>
      </c>
      <c r="AO1003" s="237">
        <f t="shared" si="748"/>
        <v>0</v>
      </c>
      <c r="AP1003" s="96">
        <v>0</v>
      </c>
      <c r="AQ1003" s="431">
        <f t="shared" si="730"/>
        <v>0</v>
      </c>
      <c r="AR1003" s="420">
        <v>0</v>
      </c>
      <c r="AS1003" s="431">
        <f t="shared" si="731"/>
        <v>0</v>
      </c>
      <c r="AT1003" s="385">
        <v>0</v>
      </c>
      <c r="AU1003" s="431">
        <f t="shared" si="732"/>
        <v>0</v>
      </c>
      <c r="AV1003" s="386">
        <v>0</v>
      </c>
      <c r="AW1003" s="431">
        <f t="shared" si="733"/>
        <v>0</v>
      </c>
      <c r="AX1003" s="386">
        <v>0</v>
      </c>
      <c r="AY1003" s="431">
        <f t="shared" si="734"/>
        <v>0</v>
      </c>
      <c r="AZ1003" s="386">
        <v>0</v>
      </c>
      <c r="BA1003" s="431">
        <f t="shared" si="735"/>
        <v>0</v>
      </c>
      <c r="BB1003" s="385">
        <v>0</v>
      </c>
      <c r="BC1003" s="431">
        <f t="shared" si="736"/>
        <v>0</v>
      </c>
      <c r="BD1003" s="386">
        <v>0</v>
      </c>
      <c r="BE1003" s="431">
        <f t="shared" si="737"/>
        <v>0</v>
      </c>
      <c r="BF1003" s="386">
        <v>0</v>
      </c>
      <c r="BG1003" s="431">
        <f t="shared" si="738"/>
        <v>0</v>
      </c>
      <c r="BH1003" s="385">
        <v>0</v>
      </c>
      <c r="BI1003" s="445">
        <f t="shared" si="739"/>
        <v>0</v>
      </c>
      <c r="BJ1003" s="77" t="s">
        <v>2012</v>
      </c>
      <c r="BK1003" s="306"/>
      <c r="BL1003" s="599"/>
      <c r="BM1003" s="306" t="str">
        <f t="shared" si="745"/>
        <v>M55012-BL1</v>
      </c>
    </row>
    <row r="1004" spans="1:65" ht="14.25" customHeight="1">
      <c r="A1004" s="498" t="s">
        <v>1623</v>
      </c>
      <c r="B1004" s="130" t="s">
        <v>1422</v>
      </c>
      <c r="C1004" s="544" t="s">
        <v>87</v>
      </c>
      <c r="D1004" s="549" t="s">
        <v>225</v>
      </c>
      <c r="E1004" s="550" t="s">
        <v>194</v>
      </c>
      <c r="F1004" s="970"/>
      <c r="G1004" s="214">
        <v>2021</v>
      </c>
      <c r="H1004" s="176" t="s">
        <v>1996</v>
      </c>
      <c r="I1004" s="176" t="s">
        <v>217</v>
      </c>
      <c r="J1004" s="330" t="s">
        <v>196</v>
      </c>
      <c r="K1004" s="176" t="s">
        <v>1987</v>
      </c>
      <c r="L1004" s="176" t="s">
        <v>1182</v>
      </c>
      <c r="M1004" s="327" t="s">
        <v>1480</v>
      </c>
      <c r="N1004" s="55">
        <v>17.72</v>
      </c>
      <c r="O1004" s="55">
        <f t="shared" si="740"/>
        <v>17.72</v>
      </c>
      <c r="P1004" s="55">
        <f t="shared" si="740"/>
        <v>17.72</v>
      </c>
      <c r="Q1004" s="55">
        <f t="shared" si="740"/>
        <v>17.72</v>
      </c>
      <c r="R1004" s="55">
        <v>17.72</v>
      </c>
      <c r="S1004" s="55">
        <f t="shared" si="741"/>
        <v>17.72</v>
      </c>
      <c r="T1004" s="55">
        <f t="shared" si="741"/>
        <v>17.72</v>
      </c>
      <c r="U1004" s="55">
        <f t="shared" si="741"/>
        <v>17.72</v>
      </c>
      <c r="V1004" s="55">
        <f t="shared" si="749"/>
        <v>17.72</v>
      </c>
      <c r="W1004" s="55">
        <f t="shared" si="746"/>
        <v>17.72</v>
      </c>
      <c r="X1004" s="55">
        <f t="shared" si="746"/>
        <v>17.72</v>
      </c>
      <c r="Y1004" s="55">
        <f t="shared" si="746"/>
        <v>17.72</v>
      </c>
      <c r="Z1004" s="147">
        <v>1.51</v>
      </c>
      <c r="AA1004" s="147">
        <f t="shared" si="742"/>
        <v>1.51</v>
      </c>
      <c r="AB1004" s="147">
        <f t="shared" si="742"/>
        <v>1.51</v>
      </c>
      <c r="AC1004" s="147">
        <f t="shared" si="742"/>
        <v>1.51</v>
      </c>
      <c r="AD1004" s="147">
        <f t="shared" si="742"/>
        <v>1.51</v>
      </c>
      <c r="AE1004" s="147">
        <f t="shared" si="750"/>
        <v>1.51</v>
      </c>
      <c r="AF1004" s="147">
        <f t="shared" si="743"/>
        <v>1.51</v>
      </c>
      <c r="AG1004" s="147">
        <f t="shared" si="743"/>
        <v>1.51</v>
      </c>
      <c r="AH1004" s="147">
        <f t="shared" si="743"/>
        <v>1.51</v>
      </c>
      <c r="AI1004" s="147">
        <f t="shared" si="751"/>
        <v>1.51</v>
      </c>
      <c r="AJ1004" s="147">
        <f t="shared" si="744"/>
        <v>1.51</v>
      </c>
      <c r="AK1004" s="147">
        <f t="shared" si="744"/>
        <v>1.51</v>
      </c>
      <c r="AL1004" s="420">
        <v>0</v>
      </c>
      <c r="AM1004" s="431">
        <f t="shared" si="747"/>
        <v>0</v>
      </c>
      <c r="AN1004" s="385">
        <v>0</v>
      </c>
      <c r="AO1004" s="237">
        <f t="shared" si="748"/>
        <v>0</v>
      </c>
      <c r="AP1004" s="96">
        <v>0</v>
      </c>
      <c r="AQ1004" s="431">
        <f t="shared" si="730"/>
        <v>0</v>
      </c>
      <c r="AR1004" s="420">
        <v>0</v>
      </c>
      <c r="AS1004" s="431">
        <f t="shared" si="731"/>
        <v>0</v>
      </c>
      <c r="AT1004" s="385">
        <v>0</v>
      </c>
      <c r="AU1004" s="431">
        <f t="shared" si="732"/>
        <v>0</v>
      </c>
      <c r="AV1004" s="386">
        <v>0</v>
      </c>
      <c r="AW1004" s="431">
        <f t="shared" si="733"/>
        <v>0</v>
      </c>
      <c r="AX1004" s="386">
        <v>0</v>
      </c>
      <c r="AY1004" s="431">
        <f t="shared" si="734"/>
        <v>0</v>
      </c>
      <c r="AZ1004" s="386">
        <v>0</v>
      </c>
      <c r="BA1004" s="431">
        <f t="shared" si="735"/>
        <v>0</v>
      </c>
      <c r="BB1004" s="385">
        <v>0</v>
      </c>
      <c r="BC1004" s="431">
        <f t="shared" si="736"/>
        <v>0</v>
      </c>
      <c r="BD1004" s="386">
        <v>0</v>
      </c>
      <c r="BE1004" s="431">
        <f t="shared" si="737"/>
        <v>0</v>
      </c>
      <c r="BF1004" s="386">
        <v>0</v>
      </c>
      <c r="BG1004" s="431">
        <f t="shared" si="738"/>
        <v>0</v>
      </c>
      <c r="BH1004" s="385">
        <v>0</v>
      </c>
      <c r="BI1004" s="445">
        <f t="shared" si="739"/>
        <v>0</v>
      </c>
      <c r="BJ1004" s="77" t="s">
        <v>2013</v>
      </c>
      <c r="BK1004" s="306"/>
      <c r="BL1004" s="599"/>
      <c r="BM1004" s="306" t="str">
        <f t="shared" si="745"/>
        <v>N56959-BL1</v>
      </c>
    </row>
    <row r="1005" spans="1:65" ht="14.25" customHeight="1">
      <c r="A1005" s="493" t="s">
        <v>1623</v>
      </c>
      <c r="B1005" s="130" t="s">
        <v>1422</v>
      </c>
      <c r="C1005" s="544" t="s">
        <v>87</v>
      </c>
      <c r="D1005" s="549" t="s">
        <v>225</v>
      </c>
      <c r="E1005" s="550" t="s">
        <v>194</v>
      </c>
      <c r="F1005" s="970"/>
      <c r="G1005" s="214">
        <v>2024</v>
      </c>
      <c r="H1005" s="176" t="s">
        <v>1996</v>
      </c>
      <c r="I1005" s="176" t="s">
        <v>217</v>
      </c>
      <c r="J1005" s="330" t="s">
        <v>196</v>
      </c>
      <c r="K1005" s="176" t="s">
        <v>1987</v>
      </c>
      <c r="L1005" s="176" t="s">
        <v>1182</v>
      </c>
      <c r="M1005" s="327" t="s">
        <v>1480</v>
      </c>
      <c r="N1005" s="55">
        <v>18.579999999999998</v>
      </c>
      <c r="O1005" s="55">
        <f t="shared" si="740"/>
        <v>18.579999999999998</v>
      </c>
      <c r="P1005" s="55">
        <f t="shared" si="740"/>
        <v>18.579999999999998</v>
      </c>
      <c r="Q1005" s="904">
        <v>17.57</v>
      </c>
      <c r="R1005" s="904">
        <v>17.57</v>
      </c>
      <c r="S1005" s="904">
        <f t="shared" si="741"/>
        <v>17.57</v>
      </c>
      <c r="T1005" s="904">
        <f t="shared" si="741"/>
        <v>17.57</v>
      </c>
      <c r="U1005" s="904">
        <f t="shared" si="741"/>
        <v>17.57</v>
      </c>
      <c r="V1005" s="904">
        <f t="shared" si="749"/>
        <v>17.57</v>
      </c>
      <c r="W1005" s="904">
        <f t="shared" si="746"/>
        <v>17.57</v>
      </c>
      <c r="X1005" s="904">
        <f t="shared" si="746"/>
        <v>17.57</v>
      </c>
      <c r="Y1005" s="904">
        <f t="shared" si="746"/>
        <v>17.57</v>
      </c>
      <c r="Z1005" s="147">
        <v>2.52</v>
      </c>
      <c r="AA1005" s="147">
        <f t="shared" si="742"/>
        <v>2.52</v>
      </c>
      <c r="AB1005" s="147">
        <f t="shared" si="742"/>
        <v>2.52</v>
      </c>
      <c r="AC1005" s="905">
        <v>1.5100000000000016</v>
      </c>
      <c r="AD1005" s="905">
        <f t="shared" si="742"/>
        <v>1.5100000000000016</v>
      </c>
      <c r="AE1005" s="905">
        <f t="shared" si="750"/>
        <v>1.5100000000000016</v>
      </c>
      <c r="AF1005" s="905">
        <f t="shared" si="743"/>
        <v>1.5100000000000016</v>
      </c>
      <c r="AG1005" s="905">
        <f t="shared" si="743"/>
        <v>1.5100000000000016</v>
      </c>
      <c r="AH1005" s="905">
        <f t="shared" si="743"/>
        <v>1.5100000000000016</v>
      </c>
      <c r="AI1005" s="905">
        <f t="shared" si="751"/>
        <v>1.5100000000000016</v>
      </c>
      <c r="AJ1005" s="905">
        <f t="shared" si="744"/>
        <v>1.5100000000000016</v>
      </c>
      <c r="AK1005" s="905">
        <f t="shared" si="744"/>
        <v>1.5100000000000016</v>
      </c>
      <c r="AL1005" s="420">
        <v>0</v>
      </c>
      <c r="AM1005" s="431">
        <f t="shared" si="747"/>
        <v>0</v>
      </c>
      <c r="AN1005" s="385">
        <v>0</v>
      </c>
      <c r="AO1005" s="237">
        <f t="shared" si="748"/>
        <v>0</v>
      </c>
      <c r="AP1005" s="96">
        <v>0</v>
      </c>
      <c r="AQ1005" s="431">
        <f t="shared" si="730"/>
        <v>0</v>
      </c>
      <c r="AR1005" s="420">
        <v>0</v>
      </c>
      <c r="AS1005" s="431">
        <f t="shared" si="731"/>
        <v>0</v>
      </c>
      <c r="AT1005" s="385">
        <v>0</v>
      </c>
      <c r="AU1005" s="431">
        <f t="shared" si="732"/>
        <v>0</v>
      </c>
      <c r="AV1005" s="386">
        <v>0</v>
      </c>
      <c r="AW1005" s="431">
        <f t="shared" si="733"/>
        <v>0</v>
      </c>
      <c r="AX1005" s="386">
        <v>0</v>
      </c>
      <c r="AY1005" s="431">
        <f t="shared" si="734"/>
        <v>0</v>
      </c>
      <c r="AZ1005" s="386">
        <v>0</v>
      </c>
      <c r="BA1005" s="431">
        <f t="shared" si="735"/>
        <v>0</v>
      </c>
      <c r="BB1005" s="385">
        <v>0</v>
      </c>
      <c r="BC1005" s="431">
        <f t="shared" si="736"/>
        <v>0</v>
      </c>
      <c r="BD1005" s="386">
        <v>0</v>
      </c>
      <c r="BE1005" s="431">
        <f t="shared" si="737"/>
        <v>0</v>
      </c>
      <c r="BF1005" s="386">
        <v>0</v>
      </c>
      <c r="BG1005" s="431">
        <f t="shared" si="738"/>
        <v>0</v>
      </c>
      <c r="BH1005" s="385">
        <v>0</v>
      </c>
      <c r="BI1005" s="445">
        <f t="shared" si="739"/>
        <v>0</v>
      </c>
      <c r="BJ1005" s="77" t="s">
        <v>2014</v>
      </c>
      <c r="BK1005" s="306"/>
      <c r="BL1005" s="599"/>
      <c r="BM1005" s="306" t="str">
        <f t="shared" si="745"/>
        <v>P09797-BL1</v>
      </c>
    </row>
    <row r="1006" spans="1:65" ht="14.25" customHeight="1">
      <c r="A1006" s="498" t="s">
        <v>1623</v>
      </c>
      <c r="B1006" s="130" t="s">
        <v>1422</v>
      </c>
      <c r="C1006" s="544" t="s">
        <v>87</v>
      </c>
      <c r="D1006" s="549" t="s">
        <v>225</v>
      </c>
      <c r="E1006" s="550" t="s">
        <v>194</v>
      </c>
      <c r="F1006" s="970"/>
      <c r="G1006" s="214">
        <v>2021</v>
      </c>
      <c r="H1006" s="176" t="s">
        <v>2015</v>
      </c>
      <c r="I1006" s="176" t="s">
        <v>217</v>
      </c>
      <c r="J1006" s="330" t="s">
        <v>196</v>
      </c>
      <c r="K1006" s="176" t="s">
        <v>218</v>
      </c>
      <c r="L1006" s="176" t="s">
        <v>1221</v>
      </c>
      <c r="M1006" s="327" t="s">
        <v>2016</v>
      </c>
      <c r="N1006" s="55">
        <v>26.23</v>
      </c>
      <c r="O1006" s="55">
        <f t="shared" si="740"/>
        <v>26.23</v>
      </c>
      <c r="P1006" s="55">
        <f t="shared" si="740"/>
        <v>26.23</v>
      </c>
      <c r="Q1006" s="55">
        <f t="shared" si="740"/>
        <v>26.23</v>
      </c>
      <c r="R1006" s="55">
        <v>26.23</v>
      </c>
      <c r="S1006" s="55">
        <f t="shared" si="741"/>
        <v>26.23</v>
      </c>
      <c r="T1006" s="55">
        <f t="shared" si="741"/>
        <v>26.23</v>
      </c>
      <c r="U1006" s="55">
        <f t="shared" si="741"/>
        <v>26.23</v>
      </c>
      <c r="V1006" s="55">
        <f t="shared" si="749"/>
        <v>26.23</v>
      </c>
      <c r="W1006" s="55">
        <f t="shared" si="746"/>
        <v>26.23</v>
      </c>
      <c r="X1006" s="55">
        <f t="shared" si="746"/>
        <v>26.23</v>
      </c>
      <c r="Y1006" s="55">
        <f t="shared" si="746"/>
        <v>26.23</v>
      </c>
      <c r="Z1006" s="147">
        <v>2.0499999999999998</v>
      </c>
      <c r="AA1006" s="147">
        <f t="shared" si="742"/>
        <v>2.0499999999999998</v>
      </c>
      <c r="AB1006" s="147">
        <f t="shared" si="742"/>
        <v>2.0499999999999998</v>
      </c>
      <c r="AC1006" s="147">
        <f t="shared" si="742"/>
        <v>2.0499999999999998</v>
      </c>
      <c r="AD1006" s="147">
        <f t="shared" si="742"/>
        <v>2.0499999999999998</v>
      </c>
      <c r="AE1006" s="147">
        <f t="shared" si="750"/>
        <v>2.0499999999999998</v>
      </c>
      <c r="AF1006" s="147">
        <f t="shared" si="743"/>
        <v>2.0499999999999998</v>
      </c>
      <c r="AG1006" s="147">
        <f t="shared" si="743"/>
        <v>2.0499999999999998</v>
      </c>
      <c r="AH1006" s="147">
        <f t="shared" si="743"/>
        <v>2.0499999999999998</v>
      </c>
      <c r="AI1006" s="147">
        <f t="shared" si="751"/>
        <v>2.0499999999999998</v>
      </c>
      <c r="AJ1006" s="147">
        <f t="shared" si="744"/>
        <v>2.0499999999999998</v>
      </c>
      <c r="AK1006" s="147">
        <f t="shared" si="744"/>
        <v>2.0499999999999998</v>
      </c>
      <c r="AL1006" s="420">
        <v>0</v>
      </c>
      <c r="AM1006" s="431">
        <f t="shared" si="747"/>
        <v>0</v>
      </c>
      <c r="AN1006" s="385">
        <v>0</v>
      </c>
      <c r="AO1006" s="237">
        <f t="shared" si="748"/>
        <v>0</v>
      </c>
      <c r="AP1006" s="96">
        <v>0</v>
      </c>
      <c r="AQ1006" s="431">
        <f t="shared" si="730"/>
        <v>0</v>
      </c>
      <c r="AR1006" s="420">
        <v>0</v>
      </c>
      <c r="AS1006" s="431">
        <f t="shared" si="731"/>
        <v>0</v>
      </c>
      <c r="AT1006" s="385">
        <v>0</v>
      </c>
      <c r="AU1006" s="431">
        <f t="shared" si="732"/>
        <v>0</v>
      </c>
      <c r="AV1006" s="386">
        <v>0</v>
      </c>
      <c r="AW1006" s="431">
        <f t="shared" si="733"/>
        <v>0</v>
      </c>
      <c r="AX1006" s="386">
        <v>0</v>
      </c>
      <c r="AY1006" s="431">
        <f t="shared" si="734"/>
        <v>0</v>
      </c>
      <c r="AZ1006" s="386">
        <v>0</v>
      </c>
      <c r="BA1006" s="431">
        <f t="shared" si="735"/>
        <v>0</v>
      </c>
      <c r="BB1006" s="385">
        <v>0</v>
      </c>
      <c r="BC1006" s="431">
        <f t="shared" si="736"/>
        <v>0</v>
      </c>
      <c r="BD1006" s="386">
        <v>0</v>
      </c>
      <c r="BE1006" s="431">
        <f t="shared" si="737"/>
        <v>0</v>
      </c>
      <c r="BF1006" s="386">
        <v>0</v>
      </c>
      <c r="BG1006" s="431">
        <f t="shared" si="738"/>
        <v>0</v>
      </c>
      <c r="BH1006" s="385">
        <v>0</v>
      </c>
      <c r="BI1006" s="445">
        <f t="shared" si="739"/>
        <v>0</v>
      </c>
      <c r="BJ1006" s="77" t="s">
        <v>2017</v>
      </c>
      <c r="BK1006" s="306"/>
      <c r="BL1006" s="599"/>
      <c r="BM1006" s="306" t="str">
        <f t="shared" si="745"/>
        <v>M55015-xx1</v>
      </c>
    </row>
    <row r="1007" spans="1:65" ht="14.25" customHeight="1">
      <c r="A1007" s="493" t="s">
        <v>1623</v>
      </c>
      <c r="B1007" s="130" t="s">
        <v>1422</v>
      </c>
      <c r="C1007" s="544" t="s">
        <v>87</v>
      </c>
      <c r="D1007" s="549" t="s">
        <v>225</v>
      </c>
      <c r="E1007" s="550" t="s">
        <v>194</v>
      </c>
      <c r="F1007" s="970"/>
      <c r="G1007" s="214">
        <v>2021</v>
      </c>
      <c r="H1007" s="176" t="s">
        <v>2015</v>
      </c>
      <c r="I1007" s="176" t="s">
        <v>217</v>
      </c>
      <c r="J1007" s="330" t="s">
        <v>196</v>
      </c>
      <c r="K1007" s="176" t="s">
        <v>218</v>
      </c>
      <c r="L1007" s="176" t="s">
        <v>167</v>
      </c>
      <c r="M1007" s="327" t="s">
        <v>1469</v>
      </c>
      <c r="N1007" s="55">
        <v>26.36</v>
      </c>
      <c r="O1007" s="55">
        <f t="shared" si="740"/>
        <v>26.36</v>
      </c>
      <c r="P1007" s="55">
        <f t="shared" si="740"/>
        <v>26.36</v>
      </c>
      <c r="Q1007" s="55">
        <f t="shared" si="740"/>
        <v>26.36</v>
      </c>
      <c r="R1007" s="55">
        <v>26.36</v>
      </c>
      <c r="S1007" s="55">
        <f t="shared" si="741"/>
        <v>26.36</v>
      </c>
      <c r="T1007" s="55">
        <f t="shared" si="741"/>
        <v>26.36</v>
      </c>
      <c r="U1007" s="55">
        <f t="shared" si="741"/>
        <v>26.36</v>
      </c>
      <c r="V1007" s="55">
        <f t="shared" si="749"/>
        <v>26.36</v>
      </c>
      <c r="W1007" s="55">
        <f t="shared" si="746"/>
        <v>26.36</v>
      </c>
      <c r="X1007" s="55">
        <f t="shared" si="746"/>
        <v>26.36</v>
      </c>
      <c r="Y1007" s="55">
        <f t="shared" si="746"/>
        <v>26.36</v>
      </c>
      <c r="Z1007" s="147">
        <v>2.0499999999999998</v>
      </c>
      <c r="AA1007" s="147">
        <f t="shared" si="742"/>
        <v>2.0499999999999998</v>
      </c>
      <c r="AB1007" s="147">
        <f t="shared" si="742"/>
        <v>2.0499999999999998</v>
      </c>
      <c r="AC1007" s="147">
        <f t="shared" si="742"/>
        <v>2.0499999999999998</v>
      </c>
      <c r="AD1007" s="147">
        <f t="shared" si="742"/>
        <v>2.0499999999999998</v>
      </c>
      <c r="AE1007" s="147">
        <f t="shared" si="750"/>
        <v>2.0499999999999998</v>
      </c>
      <c r="AF1007" s="147">
        <f t="shared" si="743"/>
        <v>2.0499999999999998</v>
      </c>
      <c r="AG1007" s="147">
        <f t="shared" si="743"/>
        <v>2.0499999999999998</v>
      </c>
      <c r="AH1007" s="147">
        <f t="shared" si="743"/>
        <v>2.0499999999999998</v>
      </c>
      <c r="AI1007" s="147">
        <f t="shared" si="751"/>
        <v>2.0499999999999998</v>
      </c>
      <c r="AJ1007" s="147">
        <f t="shared" si="744"/>
        <v>2.0499999999999998</v>
      </c>
      <c r="AK1007" s="147">
        <f t="shared" si="744"/>
        <v>2.0499999999999998</v>
      </c>
      <c r="AL1007" s="420">
        <v>0</v>
      </c>
      <c r="AM1007" s="431">
        <f t="shared" si="747"/>
        <v>0</v>
      </c>
      <c r="AN1007" s="385">
        <v>0</v>
      </c>
      <c r="AO1007" s="237">
        <f t="shared" si="748"/>
        <v>0</v>
      </c>
      <c r="AP1007" s="96">
        <v>0</v>
      </c>
      <c r="AQ1007" s="431">
        <f t="shared" si="730"/>
        <v>0</v>
      </c>
      <c r="AR1007" s="420">
        <v>0</v>
      </c>
      <c r="AS1007" s="431">
        <f t="shared" si="731"/>
        <v>0</v>
      </c>
      <c r="AT1007" s="385">
        <v>0</v>
      </c>
      <c r="AU1007" s="431">
        <f t="shared" si="732"/>
        <v>0</v>
      </c>
      <c r="AV1007" s="386">
        <v>0</v>
      </c>
      <c r="AW1007" s="431">
        <f t="shared" si="733"/>
        <v>0</v>
      </c>
      <c r="AX1007" s="386">
        <v>0</v>
      </c>
      <c r="AY1007" s="431">
        <f t="shared" si="734"/>
        <v>0</v>
      </c>
      <c r="AZ1007" s="386">
        <v>0</v>
      </c>
      <c r="BA1007" s="431">
        <f t="shared" si="735"/>
        <v>0</v>
      </c>
      <c r="BB1007" s="385">
        <v>0</v>
      </c>
      <c r="BC1007" s="431">
        <f t="shared" si="736"/>
        <v>0</v>
      </c>
      <c r="BD1007" s="386">
        <v>0</v>
      </c>
      <c r="BE1007" s="431">
        <f t="shared" si="737"/>
        <v>0</v>
      </c>
      <c r="BF1007" s="386">
        <v>0</v>
      </c>
      <c r="BG1007" s="431">
        <f t="shared" si="738"/>
        <v>0</v>
      </c>
      <c r="BH1007" s="385">
        <v>0</v>
      </c>
      <c r="BI1007" s="445">
        <f t="shared" si="739"/>
        <v>0</v>
      </c>
      <c r="BJ1007" s="77" t="s">
        <v>2017</v>
      </c>
      <c r="BK1007" s="306"/>
      <c r="BL1007" s="599"/>
      <c r="BM1007" s="306" t="str">
        <f t="shared" si="745"/>
        <v>M55015-xx1</v>
      </c>
    </row>
    <row r="1008" spans="1:65" ht="14.25" customHeight="1">
      <c r="A1008" s="498" t="s">
        <v>1623</v>
      </c>
      <c r="B1008" s="130" t="s">
        <v>1422</v>
      </c>
      <c r="C1008" s="544" t="s">
        <v>87</v>
      </c>
      <c r="D1008" s="549" t="s">
        <v>225</v>
      </c>
      <c r="E1008" s="550" t="s">
        <v>194</v>
      </c>
      <c r="F1008" s="970"/>
      <c r="G1008" s="214">
        <v>2021</v>
      </c>
      <c r="H1008" s="176" t="s">
        <v>2015</v>
      </c>
      <c r="I1008" s="176" t="s">
        <v>217</v>
      </c>
      <c r="J1008" s="330" t="s">
        <v>196</v>
      </c>
      <c r="K1008" s="176" t="s">
        <v>218</v>
      </c>
      <c r="L1008" s="176" t="s">
        <v>167</v>
      </c>
      <c r="M1008" s="327" t="s">
        <v>1469</v>
      </c>
      <c r="N1008" s="55">
        <v>27.41</v>
      </c>
      <c r="O1008" s="55">
        <f t="shared" si="740"/>
        <v>27.41</v>
      </c>
      <c r="P1008" s="55">
        <f t="shared" si="740"/>
        <v>27.41</v>
      </c>
      <c r="Q1008" s="55">
        <f t="shared" si="740"/>
        <v>27.41</v>
      </c>
      <c r="R1008" s="55">
        <v>27.41</v>
      </c>
      <c r="S1008" s="55">
        <f t="shared" si="741"/>
        <v>27.41</v>
      </c>
      <c r="T1008" s="55">
        <f t="shared" si="741"/>
        <v>27.41</v>
      </c>
      <c r="U1008" s="55">
        <f t="shared" si="741"/>
        <v>27.41</v>
      </c>
      <c r="V1008" s="55">
        <f t="shared" si="749"/>
        <v>27.41</v>
      </c>
      <c r="W1008" s="55">
        <f t="shared" si="746"/>
        <v>27.41</v>
      </c>
      <c r="X1008" s="55">
        <f t="shared" si="746"/>
        <v>27.41</v>
      </c>
      <c r="Y1008" s="55">
        <f t="shared" si="746"/>
        <v>27.41</v>
      </c>
      <c r="Z1008" s="147">
        <v>2.1</v>
      </c>
      <c r="AA1008" s="147">
        <f t="shared" si="742"/>
        <v>2.1</v>
      </c>
      <c r="AB1008" s="147">
        <f t="shared" si="742"/>
        <v>2.1</v>
      </c>
      <c r="AC1008" s="147">
        <f t="shared" si="742"/>
        <v>2.1</v>
      </c>
      <c r="AD1008" s="147">
        <f t="shared" si="742"/>
        <v>2.1</v>
      </c>
      <c r="AE1008" s="147">
        <f t="shared" si="750"/>
        <v>2.1</v>
      </c>
      <c r="AF1008" s="147">
        <f t="shared" si="743"/>
        <v>2.1</v>
      </c>
      <c r="AG1008" s="147">
        <f t="shared" si="743"/>
        <v>2.1</v>
      </c>
      <c r="AH1008" s="147">
        <f t="shared" si="743"/>
        <v>2.1</v>
      </c>
      <c r="AI1008" s="147">
        <f t="shared" si="751"/>
        <v>2.1</v>
      </c>
      <c r="AJ1008" s="147">
        <f t="shared" si="744"/>
        <v>2.1</v>
      </c>
      <c r="AK1008" s="147">
        <f t="shared" si="744"/>
        <v>2.1</v>
      </c>
      <c r="AL1008" s="420">
        <v>0</v>
      </c>
      <c r="AM1008" s="431">
        <f t="shared" si="747"/>
        <v>0</v>
      </c>
      <c r="AN1008" s="385">
        <v>0</v>
      </c>
      <c r="AO1008" s="237">
        <f t="shared" si="748"/>
        <v>0</v>
      </c>
      <c r="AP1008" s="96">
        <v>0</v>
      </c>
      <c r="AQ1008" s="431">
        <f t="shared" si="730"/>
        <v>0</v>
      </c>
      <c r="AR1008" s="420">
        <v>0</v>
      </c>
      <c r="AS1008" s="431">
        <f t="shared" si="731"/>
        <v>0</v>
      </c>
      <c r="AT1008" s="385">
        <v>0</v>
      </c>
      <c r="AU1008" s="431">
        <f t="shared" si="732"/>
        <v>0</v>
      </c>
      <c r="AV1008" s="386">
        <v>0</v>
      </c>
      <c r="AW1008" s="431">
        <f t="shared" si="733"/>
        <v>0</v>
      </c>
      <c r="AX1008" s="386">
        <v>0</v>
      </c>
      <c r="AY1008" s="431">
        <f t="shared" si="734"/>
        <v>0</v>
      </c>
      <c r="AZ1008" s="386">
        <v>0</v>
      </c>
      <c r="BA1008" s="431">
        <f t="shared" si="735"/>
        <v>0</v>
      </c>
      <c r="BB1008" s="385">
        <v>0</v>
      </c>
      <c r="BC1008" s="431">
        <f t="shared" si="736"/>
        <v>0</v>
      </c>
      <c r="BD1008" s="386">
        <v>0</v>
      </c>
      <c r="BE1008" s="431">
        <f t="shared" si="737"/>
        <v>0</v>
      </c>
      <c r="BF1008" s="386">
        <v>0</v>
      </c>
      <c r="BG1008" s="431">
        <f t="shared" si="738"/>
        <v>0</v>
      </c>
      <c r="BH1008" s="385">
        <v>0</v>
      </c>
      <c r="BI1008" s="445">
        <f t="shared" si="739"/>
        <v>0</v>
      </c>
      <c r="BJ1008" s="77" t="s">
        <v>2018</v>
      </c>
      <c r="BK1008" s="306"/>
      <c r="BL1008" s="599"/>
      <c r="BM1008" s="306" t="str">
        <f t="shared" si="745"/>
        <v>M55015-KD1</v>
      </c>
    </row>
    <row r="1009" spans="1:65" ht="14.25" customHeight="1">
      <c r="A1009" s="493" t="s">
        <v>1623</v>
      </c>
      <c r="B1009" s="130" t="s">
        <v>1422</v>
      </c>
      <c r="C1009" s="544" t="s">
        <v>87</v>
      </c>
      <c r="D1009" s="549" t="s">
        <v>225</v>
      </c>
      <c r="E1009" s="550" t="s">
        <v>194</v>
      </c>
      <c r="F1009" s="970"/>
      <c r="G1009" s="214">
        <v>2021</v>
      </c>
      <c r="H1009" s="176" t="s">
        <v>2015</v>
      </c>
      <c r="I1009" s="176" t="s">
        <v>217</v>
      </c>
      <c r="J1009" s="330" t="s">
        <v>196</v>
      </c>
      <c r="K1009" s="176" t="s">
        <v>218</v>
      </c>
      <c r="L1009" s="176" t="s">
        <v>167</v>
      </c>
      <c r="M1009" s="327" t="s">
        <v>870</v>
      </c>
      <c r="N1009" s="55">
        <v>26.31</v>
      </c>
      <c r="O1009" s="55">
        <f t="shared" si="740"/>
        <v>26.31</v>
      </c>
      <c r="P1009" s="55">
        <f t="shared" si="740"/>
        <v>26.31</v>
      </c>
      <c r="Q1009" s="55">
        <f t="shared" si="740"/>
        <v>26.31</v>
      </c>
      <c r="R1009" s="55">
        <v>26.31</v>
      </c>
      <c r="S1009" s="55">
        <f t="shared" si="741"/>
        <v>26.31</v>
      </c>
      <c r="T1009" s="55">
        <f t="shared" si="741"/>
        <v>26.31</v>
      </c>
      <c r="U1009" s="55">
        <f t="shared" si="741"/>
        <v>26.31</v>
      </c>
      <c r="V1009" s="55">
        <f t="shared" si="749"/>
        <v>26.31</v>
      </c>
      <c r="W1009" s="55">
        <f t="shared" si="746"/>
        <v>26.31</v>
      </c>
      <c r="X1009" s="55">
        <f t="shared" si="746"/>
        <v>26.31</v>
      </c>
      <c r="Y1009" s="55">
        <f t="shared" si="746"/>
        <v>26.31</v>
      </c>
      <c r="Z1009" s="147">
        <v>2.0499999999999998</v>
      </c>
      <c r="AA1009" s="147">
        <f t="shared" si="742"/>
        <v>2.0499999999999998</v>
      </c>
      <c r="AB1009" s="147">
        <f t="shared" si="742"/>
        <v>2.0499999999999998</v>
      </c>
      <c r="AC1009" s="147">
        <f t="shared" si="742"/>
        <v>2.0499999999999998</v>
      </c>
      <c r="AD1009" s="147">
        <f t="shared" si="742"/>
        <v>2.0499999999999998</v>
      </c>
      <c r="AE1009" s="147">
        <f t="shared" si="750"/>
        <v>2.0499999999999998</v>
      </c>
      <c r="AF1009" s="147">
        <f t="shared" si="743"/>
        <v>2.0499999999999998</v>
      </c>
      <c r="AG1009" s="147">
        <f t="shared" si="743"/>
        <v>2.0499999999999998</v>
      </c>
      <c r="AH1009" s="147">
        <f t="shared" si="743"/>
        <v>2.0499999999999998</v>
      </c>
      <c r="AI1009" s="147">
        <f t="shared" si="751"/>
        <v>2.0499999999999998</v>
      </c>
      <c r="AJ1009" s="147">
        <f t="shared" si="744"/>
        <v>2.0499999999999998</v>
      </c>
      <c r="AK1009" s="147">
        <f t="shared" si="744"/>
        <v>2.0499999999999998</v>
      </c>
      <c r="AL1009" s="420">
        <v>0</v>
      </c>
      <c r="AM1009" s="431">
        <f t="shared" si="747"/>
        <v>0</v>
      </c>
      <c r="AN1009" s="385">
        <v>0</v>
      </c>
      <c r="AO1009" s="237">
        <f t="shared" si="748"/>
        <v>0</v>
      </c>
      <c r="AP1009" s="96">
        <v>0</v>
      </c>
      <c r="AQ1009" s="431">
        <f t="shared" si="730"/>
        <v>0</v>
      </c>
      <c r="AR1009" s="420">
        <v>0</v>
      </c>
      <c r="AS1009" s="431">
        <f t="shared" si="731"/>
        <v>0</v>
      </c>
      <c r="AT1009" s="385">
        <v>0</v>
      </c>
      <c r="AU1009" s="431">
        <f t="shared" si="732"/>
        <v>0</v>
      </c>
      <c r="AV1009" s="386">
        <v>0</v>
      </c>
      <c r="AW1009" s="431">
        <f t="shared" si="733"/>
        <v>0</v>
      </c>
      <c r="AX1009" s="386">
        <v>0</v>
      </c>
      <c r="AY1009" s="431">
        <f t="shared" si="734"/>
        <v>0</v>
      </c>
      <c r="AZ1009" s="386">
        <v>0</v>
      </c>
      <c r="BA1009" s="431">
        <f t="shared" si="735"/>
        <v>0</v>
      </c>
      <c r="BB1009" s="385">
        <v>0</v>
      </c>
      <c r="BC1009" s="431">
        <f t="shared" si="736"/>
        <v>0</v>
      </c>
      <c r="BD1009" s="386">
        <v>0</v>
      </c>
      <c r="BE1009" s="431">
        <f t="shared" si="737"/>
        <v>0</v>
      </c>
      <c r="BF1009" s="386">
        <v>0</v>
      </c>
      <c r="BG1009" s="431">
        <f t="shared" si="738"/>
        <v>0</v>
      </c>
      <c r="BH1009" s="385">
        <v>0</v>
      </c>
      <c r="BI1009" s="445">
        <f t="shared" si="739"/>
        <v>0</v>
      </c>
      <c r="BJ1009" s="77" t="s">
        <v>2017</v>
      </c>
      <c r="BK1009" s="306"/>
      <c r="BL1009" s="599"/>
      <c r="BM1009" s="306" t="str">
        <f t="shared" si="745"/>
        <v>M55015-xx1</v>
      </c>
    </row>
    <row r="1010" spans="1:65" ht="14.25" customHeight="1">
      <c r="A1010" s="498" t="s">
        <v>1623</v>
      </c>
      <c r="B1010" s="130" t="s">
        <v>1422</v>
      </c>
      <c r="C1010" s="544" t="s">
        <v>87</v>
      </c>
      <c r="D1010" s="549" t="s">
        <v>225</v>
      </c>
      <c r="E1010" s="550" t="s">
        <v>194</v>
      </c>
      <c r="F1010" s="970"/>
      <c r="G1010" s="214">
        <v>2021</v>
      </c>
      <c r="H1010" s="176" t="s">
        <v>2015</v>
      </c>
      <c r="I1010" s="176" t="s">
        <v>217</v>
      </c>
      <c r="J1010" s="330" t="s">
        <v>196</v>
      </c>
      <c r="K1010" s="176" t="s">
        <v>218</v>
      </c>
      <c r="L1010" s="176" t="s">
        <v>167</v>
      </c>
      <c r="M1010" s="327" t="s">
        <v>870</v>
      </c>
      <c r="N1010" s="55">
        <v>27.36</v>
      </c>
      <c r="O1010" s="55">
        <f t="shared" si="740"/>
        <v>27.36</v>
      </c>
      <c r="P1010" s="55">
        <f t="shared" si="740"/>
        <v>27.36</v>
      </c>
      <c r="Q1010" s="55">
        <f t="shared" si="740"/>
        <v>27.36</v>
      </c>
      <c r="R1010" s="55">
        <v>27.36</v>
      </c>
      <c r="S1010" s="55">
        <f t="shared" si="741"/>
        <v>27.36</v>
      </c>
      <c r="T1010" s="55">
        <f t="shared" si="741"/>
        <v>27.36</v>
      </c>
      <c r="U1010" s="55">
        <f t="shared" si="741"/>
        <v>27.36</v>
      </c>
      <c r="V1010" s="55">
        <f t="shared" si="749"/>
        <v>27.36</v>
      </c>
      <c r="W1010" s="55">
        <f t="shared" si="746"/>
        <v>27.36</v>
      </c>
      <c r="X1010" s="55">
        <f t="shared" si="746"/>
        <v>27.36</v>
      </c>
      <c r="Y1010" s="55">
        <f t="shared" si="746"/>
        <v>27.36</v>
      </c>
      <c r="Z1010" s="147">
        <v>2.1</v>
      </c>
      <c r="AA1010" s="147">
        <f t="shared" si="742"/>
        <v>2.1</v>
      </c>
      <c r="AB1010" s="147">
        <f t="shared" si="742"/>
        <v>2.1</v>
      </c>
      <c r="AC1010" s="147">
        <f t="shared" si="742"/>
        <v>2.1</v>
      </c>
      <c r="AD1010" s="147">
        <f t="shared" si="742"/>
        <v>2.1</v>
      </c>
      <c r="AE1010" s="147">
        <f t="shared" si="750"/>
        <v>2.1</v>
      </c>
      <c r="AF1010" s="147">
        <f t="shared" si="743"/>
        <v>2.1</v>
      </c>
      <c r="AG1010" s="147">
        <f t="shared" si="743"/>
        <v>2.1</v>
      </c>
      <c r="AH1010" s="147">
        <f t="shared" si="743"/>
        <v>2.1</v>
      </c>
      <c r="AI1010" s="147">
        <f t="shared" si="751"/>
        <v>2.1</v>
      </c>
      <c r="AJ1010" s="147">
        <f t="shared" si="744"/>
        <v>2.1</v>
      </c>
      <c r="AK1010" s="147">
        <f t="shared" si="744"/>
        <v>2.1</v>
      </c>
      <c r="AL1010" s="420">
        <v>0</v>
      </c>
      <c r="AM1010" s="431">
        <f t="shared" si="747"/>
        <v>0</v>
      </c>
      <c r="AN1010" s="385">
        <v>0</v>
      </c>
      <c r="AO1010" s="237">
        <f t="shared" si="748"/>
        <v>0</v>
      </c>
      <c r="AP1010" s="96">
        <v>0</v>
      </c>
      <c r="AQ1010" s="431">
        <f t="shared" si="730"/>
        <v>0</v>
      </c>
      <c r="AR1010" s="420">
        <v>0</v>
      </c>
      <c r="AS1010" s="431">
        <f t="shared" si="731"/>
        <v>0</v>
      </c>
      <c r="AT1010" s="385">
        <v>0</v>
      </c>
      <c r="AU1010" s="431">
        <f t="shared" si="732"/>
        <v>0</v>
      </c>
      <c r="AV1010" s="386">
        <v>0</v>
      </c>
      <c r="AW1010" s="431">
        <f t="shared" si="733"/>
        <v>0</v>
      </c>
      <c r="AX1010" s="386">
        <v>0</v>
      </c>
      <c r="AY1010" s="431">
        <f t="shared" si="734"/>
        <v>0</v>
      </c>
      <c r="AZ1010" s="386">
        <v>0</v>
      </c>
      <c r="BA1010" s="431">
        <f t="shared" si="735"/>
        <v>0</v>
      </c>
      <c r="BB1010" s="385">
        <v>0</v>
      </c>
      <c r="BC1010" s="431">
        <f t="shared" si="736"/>
        <v>0</v>
      </c>
      <c r="BD1010" s="386">
        <v>0</v>
      </c>
      <c r="BE1010" s="431">
        <f t="shared" si="737"/>
        <v>0</v>
      </c>
      <c r="BF1010" s="386">
        <v>0</v>
      </c>
      <c r="BG1010" s="431">
        <f t="shared" si="738"/>
        <v>0</v>
      </c>
      <c r="BH1010" s="385">
        <v>0</v>
      </c>
      <c r="BI1010" s="445">
        <f t="shared" si="739"/>
        <v>0</v>
      </c>
      <c r="BJ1010" s="77" t="s">
        <v>2018</v>
      </c>
      <c r="BK1010" s="306"/>
      <c r="BL1010" s="599"/>
      <c r="BM1010" s="306" t="str">
        <f t="shared" si="745"/>
        <v>M55015-KD1</v>
      </c>
    </row>
    <row r="1011" spans="1:65" ht="14.25" customHeight="1">
      <c r="A1011" s="498" t="s">
        <v>1623</v>
      </c>
      <c r="B1011" s="130" t="s">
        <v>1422</v>
      </c>
      <c r="C1011" s="544" t="s">
        <v>87</v>
      </c>
      <c r="D1011" s="549" t="s">
        <v>225</v>
      </c>
      <c r="E1011" s="550" t="s">
        <v>194</v>
      </c>
      <c r="F1011" s="970"/>
      <c r="G1011" s="214">
        <v>2026</v>
      </c>
      <c r="H1011" s="176" t="s">
        <v>2019</v>
      </c>
      <c r="I1011" s="176" t="s">
        <v>217</v>
      </c>
      <c r="J1011" s="330" t="s">
        <v>196</v>
      </c>
      <c r="K1011" s="176" t="s">
        <v>218</v>
      </c>
      <c r="L1011" s="176" t="s">
        <v>167</v>
      </c>
      <c r="M1011" s="327" t="s">
        <v>1461</v>
      </c>
      <c r="N1011" s="55">
        <v>0</v>
      </c>
      <c r="O1011" s="55">
        <f t="shared" si="740"/>
        <v>0</v>
      </c>
      <c r="P1011" s="55">
        <f t="shared" si="740"/>
        <v>0</v>
      </c>
      <c r="Q1011" s="55">
        <v>10.78</v>
      </c>
      <c r="R1011" s="244">
        <v>11.92</v>
      </c>
      <c r="S1011" s="55">
        <f t="shared" si="741"/>
        <v>11.92</v>
      </c>
      <c r="T1011" s="55">
        <f t="shared" si="741"/>
        <v>11.92</v>
      </c>
      <c r="U1011" s="55">
        <f t="shared" si="741"/>
        <v>11.92</v>
      </c>
      <c r="V1011" s="55">
        <f t="shared" si="749"/>
        <v>11.92</v>
      </c>
      <c r="W1011" s="55">
        <f t="shared" si="746"/>
        <v>11.92</v>
      </c>
      <c r="X1011" s="55">
        <f t="shared" si="746"/>
        <v>11.92</v>
      </c>
      <c r="Y1011" s="55">
        <f t="shared" si="746"/>
        <v>11.92</v>
      </c>
      <c r="Z1011" s="147">
        <v>0</v>
      </c>
      <c r="AA1011" s="147">
        <f t="shared" si="742"/>
        <v>0</v>
      </c>
      <c r="AB1011" s="147">
        <v>0</v>
      </c>
      <c r="AC1011" s="147">
        <v>0</v>
      </c>
      <c r="AD1011" s="365">
        <v>0.95</v>
      </c>
      <c r="AE1011" s="147">
        <f>AD1011</f>
        <v>0.95</v>
      </c>
      <c r="AF1011" s="147">
        <f t="shared" si="743"/>
        <v>0.95</v>
      </c>
      <c r="AG1011" s="147">
        <f t="shared" si="743"/>
        <v>0.95</v>
      </c>
      <c r="AH1011" s="147">
        <f t="shared" si="743"/>
        <v>0.95</v>
      </c>
      <c r="AI1011" s="147">
        <f t="shared" si="751"/>
        <v>0.95</v>
      </c>
      <c r="AJ1011" s="147">
        <f t="shared" si="744"/>
        <v>0.95</v>
      </c>
      <c r="AK1011" s="147">
        <f t="shared" si="744"/>
        <v>0.95</v>
      </c>
      <c r="AL1011" s="420">
        <v>0</v>
      </c>
      <c r="AM1011" s="431">
        <f t="shared" si="747"/>
        <v>0</v>
      </c>
      <c r="AN1011" s="385">
        <v>0</v>
      </c>
      <c r="AO1011" s="237">
        <f t="shared" si="748"/>
        <v>0</v>
      </c>
      <c r="AP1011" s="96"/>
      <c r="AQ1011" s="431">
        <f t="shared" si="730"/>
        <v>0</v>
      </c>
      <c r="AR1011" s="420">
        <v>0</v>
      </c>
      <c r="AS1011" s="431">
        <f t="shared" si="731"/>
        <v>0</v>
      </c>
      <c r="AT1011" s="420">
        <v>0</v>
      </c>
      <c r="AU1011" s="431">
        <f t="shared" si="732"/>
        <v>0</v>
      </c>
      <c r="AV1011" s="420">
        <v>0</v>
      </c>
      <c r="AW1011" s="431">
        <f t="shared" si="733"/>
        <v>0</v>
      </c>
      <c r="AX1011" s="420">
        <v>0</v>
      </c>
      <c r="AY1011" s="431">
        <f t="shared" si="734"/>
        <v>0</v>
      </c>
      <c r="AZ1011" s="420">
        <v>0</v>
      </c>
      <c r="BA1011" s="431">
        <f t="shared" si="735"/>
        <v>0</v>
      </c>
      <c r="BB1011" s="420">
        <v>0</v>
      </c>
      <c r="BC1011" s="431">
        <f t="shared" si="736"/>
        <v>0</v>
      </c>
      <c r="BD1011" s="420">
        <v>0</v>
      </c>
      <c r="BE1011" s="431">
        <f t="shared" si="737"/>
        <v>0</v>
      </c>
      <c r="BF1011" s="420">
        <v>0</v>
      </c>
      <c r="BG1011" s="431">
        <f t="shared" si="738"/>
        <v>0</v>
      </c>
      <c r="BH1011" s="420">
        <v>0</v>
      </c>
      <c r="BI1011" s="445">
        <f t="shared" si="739"/>
        <v>0</v>
      </c>
      <c r="BJ1011" s="77" t="s">
        <v>2020</v>
      </c>
      <c r="BK1011" s="306"/>
      <c r="BL1011" s="599"/>
      <c r="BM1011" s="306" t="str">
        <f>BJ1011</f>
        <v>P54610-xx1</v>
      </c>
    </row>
    <row r="1012" spans="1:65" ht="14.25" customHeight="1">
      <c r="A1012" s="498" t="s">
        <v>1623</v>
      </c>
      <c r="B1012" s="130" t="s">
        <v>1422</v>
      </c>
      <c r="C1012" s="544" t="s">
        <v>87</v>
      </c>
      <c r="D1012" s="549" t="s">
        <v>225</v>
      </c>
      <c r="E1012" s="550" t="s">
        <v>194</v>
      </c>
      <c r="G1012" s="214">
        <v>2026</v>
      </c>
      <c r="H1012" s="176" t="s">
        <v>2019</v>
      </c>
      <c r="I1012" s="176" t="s">
        <v>217</v>
      </c>
      <c r="J1012" s="330" t="s">
        <v>196</v>
      </c>
      <c r="K1012" s="176" t="s">
        <v>218</v>
      </c>
      <c r="L1012" s="176" t="s">
        <v>167</v>
      </c>
      <c r="M1012" s="327" t="s">
        <v>1459</v>
      </c>
      <c r="N1012" s="55">
        <v>0</v>
      </c>
      <c r="O1012" s="55">
        <f t="shared" ref="O1012:P1012" si="752">N1012</f>
        <v>0</v>
      </c>
      <c r="P1012" s="55">
        <f t="shared" si="752"/>
        <v>0</v>
      </c>
      <c r="Q1012" s="55">
        <v>10.78</v>
      </c>
      <c r="R1012" s="244">
        <v>11.92</v>
      </c>
      <c r="S1012" s="55">
        <f t="shared" ref="S1012" si="753">R1012</f>
        <v>11.92</v>
      </c>
      <c r="T1012" s="55">
        <f t="shared" ref="T1012" si="754">S1012</f>
        <v>11.92</v>
      </c>
      <c r="U1012" s="55">
        <f t="shared" ref="U1012" si="755">T1012</f>
        <v>11.92</v>
      </c>
      <c r="V1012" s="55">
        <f t="shared" ref="V1012" si="756">U1012</f>
        <v>11.92</v>
      </c>
      <c r="W1012" s="55">
        <f t="shared" ref="W1012" si="757">V1012</f>
        <v>11.92</v>
      </c>
      <c r="X1012" s="55">
        <f t="shared" ref="X1012" si="758">W1012</f>
        <v>11.92</v>
      </c>
      <c r="Y1012" s="55">
        <f t="shared" ref="Y1012" si="759">X1012</f>
        <v>11.92</v>
      </c>
      <c r="Z1012" s="147">
        <v>0</v>
      </c>
      <c r="AA1012" s="147">
        <f t="shared" ref="AA1012" si="760">Z1012</f>
        <v>0</v>
      </c>
      <c r="AB1012" s="147">
        <v>0</v>
      </c>
      <c r="AC1012" s="147">
        <v>0</v>
      </c>
      <c r="AD1012" s="365">
        <v>0.95</v>
      </c>
      <c r="AE1012" s="147">
        <f t="shared" ref="AE1012:AE1054" si="761">AD1012</f>
        <v>0.95</v>
      </c>
      <c r="AF1012" s="147">
        <f t="shared" ref="AF1012" si="762">AE1012</f>
        <v>0.95</v>
      </c>
      <c r="AG1012" s="147">
        <f t="shared" ref="AG1012" si="763">AF1012</f>
        <v>0.95</v>
      </c>
      <c r="AH1012" s="147">
        <f t="shared" ref="AH1012" si="764">AG1012</f>
        <v>0.95</v>
      </c>
      <c r="AI1012" s="147">
        <f t="shared" ref="AI1012" si="765">AH1012</f>
        <v>0.95</v>
      </c>
      <c r="AJ1012" s="147">
        <f t="shared" ref="AJ1012" si="766">AI1012</f>
        <v>0.95</v>
      </c>
      <c r="AK1012" s="147">
        <f t="shared" ref="AK1012" si="767">AJ1012</f>
        <v>0.95</v>
      </c>
      <c r="AL1012" s="420">
        <v>0</v>
      </c>
      <c r="AM1012" s="431">
        <f t="shared" ref="AM1012" si="768">Z1012*AL1012</f>
        <v>0</v>
      </c>
      <c r="AN1012" s="385">
        <v>0</v>
      </c>
      <c r="AO1012" s="237">
        <f t="shared" ref="AO1012" si="769">AN1012*AA1012</f>
        <v>0</v>
      </c>
      <c r="AP1012" s="96"/>
      <c r="AQ1012" s="431">
        <f t="shared" ref="AQ1012" si="770">AP1012*AB1012</f>
        <v>0</v>
      </c>
      <c r="AR1012" s="420">
        <v>0</v>
      </c>
      <c r="AS1012" s="431">
        <f t="shared" ref="AS1012" si="771">AR1012*AC1012</f>
        <v>0</v>
      </c>
      <c r="AT1012" s="420">
        <v>0</v>
      </c>
      <c r="AU1012" s="431">
        <f t="shared" ref="AU1012" si="772">AT1012*AD1012</f>
        <v>0</v>
      </c>
      <c r="AV1012" s="420">
        <v>0</v>
      </c>
      <c r="AW1012" s="431">
        <f t="shared" ref="AW1012" si="773">AV1012*AE1012</f>
        <v>0</v>
      </c>
      <c r="AX1012" s="420">
        <v>0</v>
      </c>
      <c r="AY1012" s="431">
        <f t="shared" ref="AY1012" si="774">AX1012*AF1012</f>
        <v>0</v>
      </c>
      <c r="AZ1012" s="420">
        <v>0</v>
      </c>
      <c r="BA1012" s="431">
        <f t="shared" ref="BA1012" si="775">AZ1012*AG1012</f>
        <v>0</v>
      </c>
      <c r="BB1012" s="420">
        <v>0</v>
      </c>
      <c r="BC1012" s="431">
        <f t="shared" ref="BC1012" si="776">BB1012*AH1012</f>
        <v>0</v>
      </c>
      <c r="BD1012" s="420">
        <v>0</v>
      </c>
      <c r="BE1012" s="431">
        <f t="shared" ref="BE1012" si="777">BD1012*AI1012</f>
        <v>0</v>
      </c>
      <c r="BF1012" s="420">
        <v>0</v>
      </c>
      <c r="BG1012" s="431">
        <f t="shared" ref="BG1012" si="778">BF1012*AJ1012</f>
        <v>0</v>
      </c>
      <c r="BH1012" s="420">
        <v>0</v>
      </c>
      <c r="BI1012" s="445">
        <f t="shared" ref="BI1012" si="779">BH1012*AK1012</f>
        <v>0</v>
      </c>
      <c r="BJ1012" s="77" t="s">
        <v>2021</v>
      </c>
      <c r="BK1012" s="306"/>
      <c r="BL1012" s="599"/>
      <c r="BM1012" s="306" t="str">
        <f t="shared" ref="BM1012" si="780">BJ1012</f>
        <v>P54610-xx1</v>
      </c>
    </row>
    <row r="1013" spans="1:65" ht="14.25" customHeight="1">
      <c r="A1013" s="498" t="s">
        <v>1623</v>
      </c>
      <c r="B1013" s="130" t="s">
        <v>1422</v>
      </c>
      <c r="C1013" s="544" t="s">
        <v>87</v>
      </c>
      <c r="D1013" s="549" t="s">
        <v>225</v>
      </c>
      <c r="E1013" s="550" t="s">
        <v>194</v>
      </c>
      <c r="G1013" s="214">
        <v>2026</v>
      </c>
      <c r="H1013" s="176" t="s">
        <v>2019</v>
      </c>
      <c r="I1013" s="176" t="s">
        <v>217</v>
      </c>
      <c r="J1013" s="330" t="s">
        <v>196</v>
      </c>
      <c r="K1013" s="176" t="s">
        <v>218</v>
      </c>
      <c r="L1013" s="176" t="s">
        <v>167</v>
      </c>
      <c r="M1013" s="327" t="s">
        <v>1510</v>
      </c>
      <c r="N1013" s="55">
        <v>0</v>
      </c>
      <c r="O1013" s="55">
        <f t="shared" ref="O1013:P1013" si="781">N1013</f>
        <v>0</v>
      </c>
      <c r="P1013" s="55">
        <f t="shared" si="781"/>
        <v>0</v>
      </c>
      <c r="Q1013" s="55">
        <v>10.33</v>
      </c>
      <c r="R1013" s="244">
        <v>11.47</v>
      </c>
      <c r="S1013" s="55">
        <f t="shared" ref="S1013" si="782">R1013</f>
        <v>11.47</v>
      </c>
      <c r="T1013" s="55">
        <f t="shared" ref="T1013" si="783">S1013</f>
        <v>11.47</v>
      </c>
      <c r="U1013" s="55">
        <f t="shared" ref="U1013" si="784">T1013</f>
        <v>11.47</v>
      </c>
      <c r="V1013" s="55">
        <f t="shared" ref="V1013" si="785">U1013</f>
        <v>11.47</v>
      </c>
      <c r="W1013" s="55">
        <f t="shared" ref="W1013" si="786">V1013</f>
        <v>11.47</v>
      </c>
      <c r="X1013" s="55">
        <f t="shared" ref="X1013" si="787">W1013</f>
        <v>11.47</v>
      </c>
      <c r="Y1013" s="55">
        <f t="shared" ref="Y1013" si="788">X1013</f>
        <v>11.47</v>
      </c>
      <c r="Z1013" s="147">
        <v>0</v>
      </c>
      <c r="AA1013" s="147">
        <f t="shared" ref="AA1013" si="789">Z1013</f>
        <v>0</v>
      </c>
      <c r="AB1013" s="147">
        <v>0</v>
      </c>
      <c r="AC1013" s="147">
        <v>0</v>
      </c>
      <c r="AD1013" s="365">
        <v>0.95</v>
      </c>
      <c r="AE1013" s="147">
        <f t="shared" si="761"/>
        <v>0.95</v>
      </c>
      <c r="AF1013" s="147">
        <f t="shared" ref="AF1013" si="790">AE1013</f>
        <v>0.95</v>
      </c>
      <c r="AG1013" s="147">
        <f t="shared" ref="AG1013" si="791">AF1013</f>
        <v>0.95</v>
      </c>
      <c r="AH1013" s="147">
        <f t="shared" ref="AH1013" si="792">AG1013</f>
        <v>0.95</v>
      </c>
      <c r="AI1013" s="147">
        <f t="shared" ref="AI1013" si="793">AH1013</f>
        <v>0.95</v>
      </c>
      <c r="AJ1013" s="147">
        <f t="shared" ref="AJ1013" si="794">AI1013</f>
        <v>0.95</v>
      </c>
      <c r="AK1013" s="147">
        <f t="shared" ref="AK1013" si="795">AJ1013</f>
        <v>0.95</v>
      </c>
      <c r="AL1013" s="420">
        <v>0</v>
      </c>
      <c r="AM1013" s="431">
        <f t="shared" ref="AM1013" si="796">Z1013*AL1013</f>
        <v>0</v>
      </c>
      <c r="AN1013" s="385">
        <v>0</v>
      </c>
      <c r="AO1013" s="237">
        <f t="shared" ref="AO1013" si="797">AN1013*AA1013</f>
        <v>0</v>
      </c>
      <c r="AP1013" s="96"/>
      <c r="AQ1013" s="431">
        <f t="shared" ref="AQ1013" si="798">AP1013*AB1013</f>
        <v>0</v>
      </c>
      <c r="AR1013" s="420">
        <v>0</v>
      </c>
      <c r="AS1013" s="431">
        <f t="shared" ref="AS1013" si="799">AR1013*AC1013</f>
        <v>0</v>
      </c>
      <c r="AT1013" s="420">
        <v>0</v>
      </c>
      <c r="AU1013" s="431">
        <f t="shared" ref="AU1013" si="800">AT1013*AD1013</f>
        <v>0</v>
      </c>
      <c r="AV1013" s="420">
        <v>0</v>
      </c>
      <c r="AW1013" s="431">
        <f t="shared" ref="AW1013" si="801">AV1013*AE1013</f>
        <v>0</v>
      </c>
      <c r="AX1013" s="420">
        <v>0</v>
      </c>
      <c r="AY1013" s="431">
        <f t="shared" ref="AY1013" si="802">AX1013*AF1013</f>
        <v>0</v>
      </c>
      <c r="AZ1013" s="420">
        <v>0</v>
      </c>
      <c r="BA1013" s="431">
        <f t="shared" ref="BA1013" si="803">AZ1013*AG1013</f>
        <v>0</v>
      </c>
      <c r="BB1013" s="420">
        <v>0</v>
      </c>
      <c r="BC1013" s="431">
        <f t="shared" ref="BC1013" si="804">BB1013*AH1013</f>
        <v>0</v>
      </c>
      <c r="BD1013" s="420">
        <v>0</v>
      </c>
      <c r="BE1013" s="431">
        <f t="shared" ref="BE1013" si="805">BD1013*AI1013</f>
        <v>0</v>
      </c>
      <c r="BF1013" s="420">
        <v>0</v>
      </c>
      <c r="BG1013" s="431">
        <f t="shared" ref="BG1013" si="806">BF1013*AJ1013</f>
        <v>0</v>
      </c>
      <c r="BH1013" s="420">
        <v>0</v>
      </c>
      <c r="BI1013" s="445">
        <f t="shared" ref="BI1013" si="807">BH1013*AK1013</f>
        <v>0</v>
      </c>
      <c r="BJ1013" s="77" t="s">
        <v>2020</v>
      </c>
      <c r="BK1013" s="306"/>
      <c r="BL1013" s="599"/>
      <c r="BM1013" s="306" t="str">
        <f t="shared" ref="BM1013" si="808">BJ1013</f>
        <v>P54610-xx1</v>
      </c>
    </row>
    <row r="1014" spans="1:65" ht="14.25" customHeight="1">
      <c r="A1014" s="498" t="s">
        <v>1623</v>
      </c>
      <c r="B1014" s="130" t="s">
        <v>1422</v>
      </c>
      <c r="C1014" s="544" t="s">
        <v>87</v>
      </c>
      <c r="D1014" s="549" t="s">
        <v>225</v>
      </c>
      <c r="E1014" s="550" t="s">
        <v>194</v>
      </c>
      <c r="G1014" s="214">
        <v>2026</v>
      </c>
      <c r="H1014" s="176" t="s">
        <v>2019</v>
      </c>
      <c r="I1014" s="176" t="s">
        <v>217</v>
      </c>
      <c r="J1014" s="330" t="s">
        <v>196</v>
      </c>
      <c r="K1014" s="176" t="s">
        <v>218</v>
      </c>
      <c r="L1014" s="176" t="s">
        <v>167</v>
      </c>
      <c r="M1014" s="327" t="s">
        <v>1941</v>
      </c>
      <c r="N1014" s="55">
        <v>0</v>
      </c>
      <c r="O1014" s="55">
        <f t="shared" ref="O1014:P1017" si="809">N1014</f>
        <v>0</v>
      </c>
      <c r="P1014" s="55">
        <f t="shared" si="809"/>
        <v>0</v>
      </c>
      <c r="Q1014" s="55">
        <v>10.33</v>
      </c>
      <c r="R1014" s="244">
        <v>11.47</v>
      </c>
      <c r="S1014" s="55">
        <f t="shared" ref="S1014:S1017" si="810">R1014</f>
        <v>11.47</v>
      </c>
      <c r="T1014" s="55">
        <f t="shared" ref="T1014:T1017" si="811">S1014</f>
        <v>11.47</v>
      </c>
      <c r="U1014" s="55">
        <f t="shared" ref="U1014:U1017" si="812">T1014</f>
        <v>11.47</v>
      </c>
      <c r="V1014" s="55">
        <f t="shared" ref="V1014:V1017" si="813">U1014</f>
        <v>11.47</v>
      </c>
      <c r="W1014" s="55">
        <f t="shared" ref="W1014:W1017" si="814">V1014</f>
        <v>11.47</v>
      </c>
      <c r="X1014" s="55">
        <f t="shared" ref="X1014:X1017" si="815">W1014</f>
        <v>11.47</v>
      </c>
      <c r="Y1014" s="55">
        <f t="shared" ref="Y1014:Y1017" si="816">X1014</f>
        <v>11.47</v>
      </c>
      <c r="Z1014" s="147">
        <v>0</v>
      </c>
      <c r="AA1014" s="147">
        <f t="shared" ref="AA1014:AA1017" si="817">Z1014</f>
        <v>0</v>
      </c>
      <c r="AB1014" s="147">
        <v>0</v>
      </c>
      <c r="AC1014" s="147">
        <v>0</v>
      </c>
      <c r="AD1014" s="365">
        <v>0.95</v>
      </c>
      <c r="AE1014" s="147">
        <f t="shared" si="761"/>
        <v>0.95</v>
      </c>
      <c r="AF1014" s="147">
        <f t="shared" ref="AF1014:AF1017" si="818">AE1014</f>
        <v>0.95</v>
      </c>
      <c r="AG1014" s="147">
        <f t="shared" ref="AG1014:AG1017" si="819">AF1014</f>
        <v>0.95</v>
      </c>
      <c r="AH1014" s="147">
        <f t="shared" ref="AH1014:AH1017" si="820">AG1014</f>
        <v>0.95</v>
      </c>
      <c r="AI1014" s="147">
        <f t="shared" ref="AI1014:AI1017" si="821">AH1014</f>
        <v>0.95</v>
      </c>
      <c r="AJ1014" s="147">
        <f t="shared" ref="AJ1014:AJ1017" si="822">AI1014</f>
        <v>0.95</v>
      </c>
      <c r="AK1014" s="147">
        <f t="shared" ref="AK1014:AK1017" si="823">AJ1014</f>
        <v>0.95</v>
      </c>
      <c r="AL1014" s="420">
        <v>0</v>
      </c>
      <c r="AM1014" s="431">
        <f t="shared" ref="AM1014:AM1017" si="824">Z1014*AL1014</f>
        <v>0</v>
      </c>
      <c r="AN1014" s="385">
        <v>0</v>
      </c>
      <c r="AO1014" s="237">
        <f t="shared" ref="AO1014:AO1017" si="825">AN1014*AA1014</f>
        <v>0</v>
      </c>
      <c r="AP1014" s="96"/>
      <c r="AQ1014" s="431">
        <f t="shared" ref="AQ1014:AQ1017" si="826">AP1014*AB1014</f>
        <v>0</v>
      </c>
      <c r="AR1014" s="420">
        <v>0</v>
      </c>
      <c r="AS1014" s="431">
        <f t="shared" ref="AS1014:AS1017" si="827">AR1014*AC1014</f>
        <v>0</v>
      </c>
      <c r="AT1014" s="420">
        <v>0</v>
      </c>
      <c r="AU1014" s="431">
        <f t="shared" ref="AU1014:AU1017" si="828">AT1014*AD1014</f>
        <v>0</v>
      </c>
      <c r="AV1014" s="420">
        <v>0</v>
      </c>
      <c r="AW1014" s="431">
        <f t="shared" ref="AW1014:AW1017" si="829">AV1014*AE1014</f>
        <v>0</v>
      </c>
      <c r="AX1014" s="420">
        <v>0</v>
      </c>
      <c r="AY1014" s="431">
        <f t="shared" ref="AY1014:AY1017" si="830">AX1014*AF1014</f>
        <v>0</v>
      </c>
      <c r="AZ1014" s="420">
        <v>0</v>
      </c>
      <c r="BA1014" s="431">
        <f t="shared" ref="BA1014:BA1017" si="831">AZ1014*AG1014</f>
        <v>0</v>
      </c>
      <c r="BB1014" s="420">
        <v>0</v>
      </c>
      <c r="BC1014" s="431">
        <f t="shared" ref="BC1014:BC1017" si="832">BB1014*AH1014</f>
        <v>0</v>
      </c>
      <c r="BD1014" s="420">
        <v>0</v>
      </c>
      <c r="BE1014" s="431">
        <f t="shared" ref="BE1014:BE1017" si="833">BD1014*AI1014</f>
        <v>0</v>
      </c>
      <c r="BF1014" s="420">
        <v>0</v>
      </c>
      <c r="BG1014" s="431">
        <f t="shared" ref="BG1014:BG1017" si="834">BF1014*AJ1014</f>
        <v>0</v>
      </c>
      <c r="BH1014" s="420">
        <v>0</v>
      </c>
      <c r="BI1014" s="445">
        <f t="shared" ref="BI1014:BI1017" si="835">BH1014*AK1014</f>
        <v>0</v>
      </c>
      <c r="BJ1014" s="77" t="s">
        <v>2020</v>
      </c>
      <c r="BK1014" s="306"/>
      <c r="BL1014" s="599"/>
      <c r="BM1014" s="306" t="str">
        <f t="shared" ref="BM1014:BM1017" si="836">BJ1014</f>
        <v>P54610-xx1</v>
      </c>
    </row>
    <row r="1015" spans="1:65" ht="14.25" customHeight="1">
      <c r="A1015" s="498" t="s">
        <v>1623</v>
      </c>
      <c r="B1015" s="130" t="s">
        <v>1422</v>
      </c>
      <c r="C1015" s="544" t="s">
        <v>87</v>
      </c>
      <c r="D1015" s="549" t="s">
        <v>225</v>
      </c>
      <c r="E1015" s="550" t="s">
        <v>194</v>
      </c>
      <c r="G1015" s="214">
        <v>2026</v>
      </c>
      <c r="H1015" s="176" t="s">
        <v>2019</v>
      </c>
      <c r="I1015" s="176" t="s">
        <v>217</v>
      </c>
      <c r="J1015" s="330" t="s">
        <v>196</v>
      </c>
      <c r="K1015" s="176" t="s">
        <v>218</v>
      </c>
      <c r="L1015" s="176" t="s">
        <v>167</v>
      </c>
      <c r="M1015" s="327" t="s">
        <v>1469</v>
      </c>
      <c r="N1015" s="55">
        <v>0</v>
      </c>
      <c r="O1015" s="55">
        <f t="shared" si="809"/>
        <v>0</v>
      </c>
      <c r="P1015" s="55">
        <f t="shared" si="809"/>
        <v>0</v>
      </c>
      <c r="Q1015" s="55">
        <v>10.1</v>
      </c>
      <c r="R1015" s="244">
        <v>11.24</v>
      </c>
      <c r="S1015" s="55">
        <f t="shared" si="810"/>
        <v>11.24</v>
      </c>
      <c r="T1015" s="55">
        <f t="shared" si="811"/>
        <v>11.24</v>
      </c>
      <c r="U1015" s="55">
        <f t="shared" si="812"/>
        <v>11.24</v>
      </c>
      <c r="V1015" s="55">
        <f t="shared" si="813"/>
        <v>11.24</v>
      </c>
      <c r="W1015" s="55">
        <f t="shared" si="814"/>
        <v>11.24</v>
      </c>
      <c r="X1015" s="55">
        <f t="shared" si="815"/>
        <v>11.24</v>
      </c>
      <c r="Y1015" s="55">
        <f t="shared" si="816"/>
        <v>11.24</v>
      </c>
      <c r="Z1015" s="147">
        <v>0</v>
      </c>
      <c r="AA1015" s="147">
        <f t="shared" si="817"/>
        <v>0</v>
      </c>
      <c r="AB1015" s="147">
        <v>0</v>
      </c>
      <c r="AC1015" s="147">
        <v>0</v>
      </c>
      <c r="AD1015" s="365">
        <v>0.95</v>
      </c>
      <c r="AE1015" s="147">
        <f t="shared" si="761"/>
        <v>0.95</v>
      </c>
      <c r="AF1015" s="147">
        <f t="shared" si="818"/>
        <v>0.95</v>
      </c>
      <c r="AG1015" s="147">
        <f t="shared" si="819"/>
        <v>0.95</v>
      </c>
      <c r="AH1015" s="147">
        <f t="shared" si="820"/>
        <v>0.95</v>
      </c>
      <c r="AI1015" s="147">
        <f t="shared" si="821"/>
        <v>0.95</v>
      </c>
      <c r="AJ1015" s="147">
        <f t="shared" si="822"/>
        <v>0.95</v>
      </c>
      <c r="AK1015" s="147">
        <f t="shared" si="823"/>
        <v>0.95</v>
      </c>
      <c r="AL1015" s="420">
        <v>0</v>
      </c>
      <c r="AM1015" s="431">
        <f t="shared" si="824"/>
        <v>0</v>
      </c>
      <c r="AN1015" s="385">
        <v>0</v>
      </c>
      <c r="AO1015" s="237">
        <f t="shared" si="825"/>
        <v>0</v>
      </c>
      <c r="AP1015" s="96"/>
      <c r="AQ1015" s="431">
        <f t="shared" si="826"/>
        <v>0</v>
      </c>
      <c r="AR1015" s="420">
        <v>0</v>
      </c>
      <c r="AS1015" s="431">
        <f t="shared" si="827"/>
        <v>0</v>
      </c>
      <c r="AT1015" s="420">
        <v>0</v>
      </c>
      <c r="AU1015" s="431">
        <f t="shared" si="828"/>
        <v>0</v>
      </c>
      <c r="AV1015" s="420">
        <v>0</v>
      </c>
      <c r="AW1015" s="431">
        <f t="shared" si="829"/>
        <v>0</v>
      </c>
      <c r="AX1015" s="420">
        <v>0</v>
      </c>
      <c r="AY1015" s="431">
        <f t="shared" si="830"/>
        <v>0</v>
      </c>
      <c r="AZ1015" s="420">
        <v>0</v>
      </c>
      <c r="BA1015" s="431">
        <f t="shared" si="831"/>
        <v>0</v>
      </c>
      <c r="BB1015" s="420">
        <v>0</v>
      </c>
      <c r="BC1015" s="431">
        <f t="shared" si="832"/>
        <v>0</v>
      </c>
      <c r="BD1015" s="420">
        <v>0</v>
      </c>
      <c r="BE1015" s="431">
        <f t="shared" si="833"/>
        <v>0</v>
      </c>
      <c r="BF1015" s="420">
        <v>0</v>
      </c>
      <c r="BG1015" s="431">
        <f t="shared" si="834"/>
        <v>0</v>
      </c>
      <c r="BH1015" s="420">
        <v>0</v>
      </c>
      <c r="BI1015" s="445">
        <f t="shared" si="835"/>
        <v>0</v>
      </c>
      <c r="BJ1015" s="77" t="s">
        <v>2020</v>
      </c>
      <c r="BK1015" s="306"/>
      <c r="BL1015" s="599"/>
      <c r="BM1015" s="306" t="str">
        <f t="shared" si="836"/>
        <v>P54610-xx1</v>
      </c>
    </row>
    <row r="1016" spans="1:65" ht="14.25" customHeight="1">
      <c r="A1016" s="498" t="s">
        <v>1623</v>
      </c>
      <c r="B1016" s="130" t="s">
        <v>1422</v>
      </c>
      <c r="C1016" s="544" t="s">
        <v>87</v>
      </c>
      <c r="D1016" s="549" t="s">
        <v>225</v>
      </c>
      <c r="E1016" s="550" t="s">
        <v>194</v>
      </c>
      <c r="G1016" s="214">
        <v>2026</v>
      </c>
      <c r="H1016" s="176" t="s">
        <v>2019</v>
      </c>
      <c r="I1016" s="176" t="s">
        <v>217</v>
      </c>
      <c r="J1016" s="330" t="s">
        <v>196</v>
      </c>
      <c r="K1016" s="176" t="s">
        <v>218</v>
      </c>
      <c r="L1016" s="176" t="s">
        <v>167</v>
      </c>
      <c r="M1016" s="327" t="s">
        <v>1528</v>
      </c>
      <c r="N1016" s="55">
        <v>0</v>
      </c>
      <c r="O1016" s="55">
        <f t="shared" si="809"/>
        <v>0</v>
      </c>
      <c r="P1016" s="55">
        <f t="shared" si="809"/>
        <v>0</v>
      </c>
      <c r="Q1016" s="55">
        <v>10.1</v>
      </c>
      <c r="R1016" s="244">
        <v>11.24</v>
      </c>
      <c r="S1016" s="55">
        <f t="shared" si="810"/>
        <v>11.24</v>
      </c>
      <c r="T1016" s="55">
        <f t="shared" si="811"/>
        <v>11.24</v>
      </c>
      <c r="U1016" s="55">
        <f t="shared" si="812"/>
        <v>11.24</v>
      </c>
      <c r="V1016" s="55">
        <f t="shared" si="813"/>
        <v>11.24</v>
      </c>
      <c r="W1016" s="55">
        <f t="shared" si="814"/>
        <v>11.24</v>
      </c>
      <c r="X1016" s="55">
        <f t="shared" si="815"/>
        <v>11.24</v>
      </c>
      <c r="Y1016" s="55">
        <f t="shared" si="816"/>
        <v>11.24</v>
      </c>
      <c r="Z1016" s="147">
        <v>0</v>
      </c>
      <c r="AA1016" s="147">
        <f t="shared" si="817"/>
        <v>0</v>
      </c>
      <c r="AB1016" s="147">
        <v>0</v>
      </c>
      <c r="AC1016" s="147">
        <v>0</v>
      </c>
      <c r="AD1016" s="365">
        <v>0.95</v>
      </c>
      <c r="AE1016" s="147">
        <f t="shared" si="761"/>
        <v>0.95</v>
      </c>
      <c r="AF1016" s="147">
        <f t="shared" si="818"/>
        <v>0.95</v>
      </c>
      <c r="AG1016" s="147">
        <f t="shared" si="819"/>
        <v>0.95</v>
      </c>
      <c r="AH1016" s="147">
        <f t="shared" si="820"/>
        <v>0.95</v>
      </c>
      <c r="AI1016" s="147">
        <f t="shared" si="821"/>
        <v>0.95</v>
      </c>
      <c r="AJ1016" s="147">
        <f t="shared" si="822"/>
        <v>0.95</v>
      </c>
      <c r="AK1016" s="147">
        <f t="shared" si="823"/>
        <v>0.95</v>
      </c>
      <c r="AL1016" s="420">
        <v>0</v>
      </c>
      <c r="AM1016" s="431">
        <f t="shared" si="824"/>
        <v>0</v>
      </c>
      <c r="AN1016" s="385">
        <v>0</v>
      </c>
      <c r="AO1016" s="237">
        <f t="shared" si="825"/>
        <v>0</v>
      </c>
      <c r="AP1016" s="96"/>
      <c r="AQ1016" s="431">
        <f t="shared" si="826"/>
        <v>0</v>
      </c>
      <c r="AR1016" s="420">
        <v>0</v>
      </c>
      <c r="AS1016" s="431">
        <f t="shared" si="827"/>
        <v>0</v>
      </c>
      <c r="AT1016" s="420">
        <v>0</v>
      </c>
      <c r="AU1016" s="431">
        <f t="shared" si="828"/>
        <v>0</v>
      </c>
      <c r="AV1016" s="420">
        <v>0</v>
      </c>
      <c r="AW1016" s="431">
        <f t="shared" si="829"/>
        <v>0</v>
      </c>
      <c r="AX1016" s="420">
        <v>0</v>
      </c>
      <c r="AY1016" s="431">
        <f t="shared" si="830"/>
        <v>0</v>
      </c>
      <c r="AZ1016" s="420">
        <v>0</v>
      </c>
      <c r="BA1016" s="431">
        <f t="shared" si="831"/>
        <v>0</v>
      </c>
      <c r="BB1016" s="420">
        <v>0</v>
      </c>
      <c r="BC1016" s="431">
        <f t="shared" si="832"/>
        <v>0</v>
      </c>
      <c r="BD1016" s="420">
        <v>0</v>
      </c>
      <c r="BE1016" s="431">
        <f t="shared" si="833"/>
        <v>0</v>
      </c>
      <c r="BF1016" s="420">
        <v>0</v>
      </c>
      <c r="BG1016" s="431">
        <f t="shared" si="834"/>
        <v>0</v>
      </c>
      <c r="BH1016" s="420">
        <v>0</v>
      </c>
      <c r="BI1016" s="445">
        <f t="shared" si="835"/>
        <v>0</v>
      </c>
      <c r="BJ1016" s="77" t="s">
        <v>2020</v>
      </c>
      <c r="BK1016" s="306"/>
      <c r="BL1016" s="599"/>
      <c r="BM1016" s="306" t="str">
        <f t="shared" si="836"/>
        <v>P54610-xx1</v>
      </c>
    </row>
    <row r="1017" spans="1:65" ht="14.25" customHeight="1">
      <c r="A1017" s="498" t="s">
        <v>1623</v>
      </c>
      <c r="B1017" s="130" t="s">
        <v>1422</v>
      </c>
      <c r="C1017" s="544" t="s">
        <v>87</v>
      </c>
      <c r="D1017" s="549" t="s">
        <v>225</v>
      </c>
      <c r="E1017" s="550" t="s">
        <v>194</v>
      </c>
      <c r="G1017" s="214">
        <v>2026</v>
      </c>
      <c r="H1017" s="176" t="s">
        <v>2019</v>
      </c>
      <c r="I1017" s="176" t="s">
        <v>217</v>
      </c>
      <c r="J1017" s="330" t="s">
        <v>196</v>
      </c>
      <c r="K1017" s="176" t="s">
        <v>218</v>
      </c>
      <c r="L1017" s="176" t="s">
        <v>167</v>
      </c>
      <c r="M1017" s="327" t="s">
        <v>870</v>
      </c>
      <c r="N1017" s="55">
        <v>0</v>
      </c>
      <c r="O1017" s="55">
        <f t="shared" si="809"/>
        <v>0</v>
      </c>
      <c r="P1017" s="55">
        <f t="shared" si="809"/>
        <v>0</v>
      </c>
      <c r="Q1017" s="55">
        <v>10.1</v>
      </c>
      <c r="R1017" s="244">
        <v>11.24</v>
      </c>
      <c r="S1017" s="55">
        <f t="shared" si="810"/>
        <v>11.24</v>
      </c>
      <c r="T1017" s="55">
        <f t="shared" si="811"/>
        <v>11.24</v>
      </c>
      <c r="U1017" s="55">
        <f t="shared" si="812"/>
        <v>11.24</v>
      </c>
      <c r="V1017" s="55">
        <f t="shared" si="813"/>
        <v>11.24</v>
      </c>
      <c r="W1017" s="55">
        <f t="shared" si="814"/>
        <v>11.24</v>
      </c>
      <c r="X1017" s="55">
        <f t="shared" si="815"/>
        <v>11.24</v>
      </c>
      <c r="Y1017" s="55">
        <f t="shared" si="816"/>
        <v>11.24</v>
      </c>
      <c r="Z1017" s="147">
        <v>0</v>
      </c>
      <c r="AA1017" s="147">
        <f t="shared" si="817"/>
        <v>0</v>
      </c>
      <c r="AB1017" s="147">
        <v>0</v>
      </c>
      <c r="AC1017" s="147">
        <v>0</v>
      </c>
      <c r="AD1017" s="365">
        <v>0.95</v>
      </c>
      <c r="AE1017" s="147">
        <f t="shared" si="761"/>
        <v>0.95</v>
      </c>
      <c r="AF1017" s="147">
        <f t="shared" si="818"/>
        <v>0.95</v>
      </c>
      <c r="AG1017" s="147">
        <f t="shared" si="819"/>
        <v>0.95</v>
      </c>
      <c r="AH1017" s="147">
        <f t="shared" si="820"/>
        <v>0.95</v>
      </c>
      <c r="AI1017" s="147">
        <f t="shared" si="821"/>
        <v>0.95</v>
      </c>
      <c r="AJ1017" s="147">
        <f t="shared" si="822"/>
        <v>0.95</v>
      </c>
      <c r="AK1017" s="147">
        <f t="shared" si="823"/>
        <v>0.95</v>
      </c>
      <c r="AL1017" s="420">
        <v>0</v>
      </c>
      <c r="AM1017" s="431">
        <f t="shared" si="824"/>
        <v>0</v>
      </c>
      <c r="AN1017" s="385">
        <v>0</v>
      </c>
      <c r="AO1017" s="237">
        <f t="shared" si="825"/>
        <v>0</v>
      </c>
      <c r="AP1017" s="96"/>
      <c r="AQ1017" s="431">
        <f t="shared" si="826"/>
        <v>0</v>
      </c>
      <c r="AR1017" s="420">
        <v>1020</v>
      </c>
      <c r="AS1017" s="431">
        <f t="shared" si="827"/>
        <v>0</v>
      </c>
      <c r="AT1017" s="420">
        <v>6972</v>
      </c>
      <c r="AU1017" s="431">
        <f t="shared" si="828"/>
        <v>6623.4</v>
      </c>
      <c r="AV1017" s="420">
        <v>20000</v>
      </c>
      <c r="AW1017" s="431">
        <f t="shared" si="829"/>
        <v>19000</v>
      </c>
      <c r="AX1017" s="420">
        <v>20000</v>
      </c>
      <c r="AY1017" s="431">
        <f t="shared" si="830"/>
        <v>19000</v>
      </c>
      <c r="AZ1017" s="420">
        <v>20000</v>
      </c>
      <c r="BA1017" s="431">
        <f t="shared" si="831"/>
        <v>19000</v>
      </c>
      <c r="BB1017" s="420">
        <v>20000</v>
      </c>
      <c r="BC1017" s="431">
        <f t="shared" si="832"/>
        <v>19000</v>
      </c>
      <c r="BD1017" s="420">
        <v>20000</v>
      </c>
      <c r="BE1017" s="431">
        <f t="shared" si="833"/>
        <v>19000</v>
      </c>
      <c r="BF1017" s="420">
        <v>20000</v>
      </c>
      <c r="BG1017" s="431">
        <f t="shared" si="834"/>
        <v>19000</v>
      </c>
      <c r="BH1017" s="420">
        <v>20000</v>
      </c>
      <c r="BI1017" s="445">
        <f t="shared" si="835"/>
        <v>19000</v>
      </c>
      <c r="BJ1017" s="77" t="s">
        <v>2020</v>
      </c>
      <c r="BK1017" s="306"/>
      <c r="BL1017" s="599"/>
      <c r="BM1017" s="306" t="str">
        <f t="shared" si="836"/>
        <v>P54610-xx1</v>
      </c>
    </row>
    <row r="1018" spans="1:65" ht="14.25" customHeight="1">
      <c r="A1018" s="498" t="s">
        <v>1623</v>
      </c>
      <c r="B1018" s="130" t="s">
        <v>1422</v>
      </c>
      <c r="C1018" s="544" t="s">
        <v>87</v>
      </c>
      <c r="D1018" s="549" t="s">
        <v>225</v>
      </c>
      <c r="E1018" s="550" t="s">
        <v>194</v>
      </c>
      <c r="G1018" s="214">
        <v>2026</v>
      </c>
      <c r="H1018" s="176" t="s">
        <v>2019</v>
      </c>
      <c r="I1018" s="176" t="s">
        <v>217</v>
      </c>
      <c r="J1018" s="330" t="s">
        <v>196</v>
      </c>
      <c r="K1018" s="176" t="s">
        <v>218</v>
      </c>
      <c r="L1018" s="176" t="s">
        <v>167</v>
      </c>
      <c r="M1018" s="327" t="s">
        <v>2022</v>
      </c>
      <c r="N1018" s="55">
        <v>0</v>
      </c>
      <c r="O1018" s="55">
        <f t="shared" ref="O1018:P1025" si="837">N1018</f>
        <v>0</v>
      </c>
      <c r="P1018" s="55">
        <f t="shared" si="837"/>
        <v>0</v>
      </c>
      <c r="Q1018" s="55">
        <v>10.1</v>
      </c>
      <c r="R1018" s="244">
        <v>11.24</v>
      </c>
      <c r="S1018" s="55">
        <f t="shared" ref="S1018:S1025" si="838">R1018</f>
        <v>11.24</v>
      </c>
      <c r="T1018" s="55">
        <f t="shared" ref="T1018:T1025" si="839">S1018</f>
        <v>11.24</v>
      </c>
      <c r="U1018" s="55">
        <f t="shared" ref="U1018:U1025" si="840">T1018</f>
        <v>11.24</v>
      </c>
      <c r="V1018" s="55">
        <f t="shared" ref="V1018:V1025" si="841">U1018</f>
        <v>11.24</v>
      </c>
      <c r="W1018" s="55">
        <f t="shared" ref="W1018:W1025" si="842">V1018</f>
        <v>11.24</v>
      </c>
      <c r="X1018" s="55">
        <f t="shared" ref="X1018:X1025" si="843">W1018</f>
        <v>11.24</v>
      </c>
      <c r="Y1018" s="55">
        <f t="shared" ref="Y1018:Y1025" si="844">X1018</f>
        <v>11.24</v>
      </c>
      <c r="Z1018" s="147">
        <v>0</v>
      </c>
      <c r="AA1018" s="147">
        <f t="shared" ref="AA1018:AA1025" si="845">Z1018</f>
        <v>0</v>
      </c>
      <c r="AB1018" s="147">
        <v>0</v>
      </c>
      <c r="AC1018" s="147">
        <v>0</v>
      </c>
      <c r="AD1018" s="365">
        <v>0.95</v>
      </c>
      <c r="AE1018" s="147">
        <f t="shared" si="761"/>
        <v>0.95</v>
      </c>
      <c r="AF1018" s="147">
        <f t="shared" ref="AF1018:AF1025" si="846">AE1018</f>
        <v>0.95</v>
      </c>
      <c r="AG1018" s="147">
        <f t="shared" ref="AG1018:AG1025" si="847">AF1018</f>
        <v>0.95</v>
      </c>
      <c r="AH1018" s="147">
        <f t="shared" ref="AH1018:AH1025" si="848">AG1018</f>
        <v>0.95</v>
      </c>
      <c r="AI1018" s="147">
        <f t="shared" ref="AI1018:AI1025" si="849">AH1018</f>
        <v>0.95</v>
      </c>
      <c r="AJ1018" s="147">
        <f t="shared" ref="AJ1018:AJ1025" si="850">AI1018</f>
        <v>0.95</v>
      </c>
      <c r="AK1018" s="147">
        <f t="shared" ref="AK1018:AK1025" si="851">AJ1018</f>
        <v>0.95</v>
      </c>
      <c r="AL1018" s="420">
        <v>0</v>
      </c>
      <c r="AM1018" s="431">
        <f t="shared" ref="AM1018:AM1025" si="852">Z1018*AL1018</f>
        <v>0</v>
      </c>
      <c r="AN1018" s="385">
        <v>0</v>
      </c>
      <c r="AO1018" s="237">
        <f t="shared" ref="AO1018:AO1025" si="853">AN1018*AA1018</f>
        <v>0</v>
      </c>
      <c r="AP1018" s="96"/>
      <c r="AQ1018" s="431">
        <f t="shared" ref="AQ1018:AQ1025" si="854">AP1018*AB1018</f>
        <v>0</v>
      </c>
      <c r="AR1018" s="420">
        <v>0</v>
      </c>
      <c r="AS1018" s="431">
        <f t="shared" ref="AS1018:AS1025" si="855">AR1018*AC1018</f>
        <v>0</v>
      </c>
      <c r="AT1018" s="420">
        <v>0</v>
      </c>
      <c r="AU1018" s="431">
        <f t="shared" ref="AU1018:AU1025" si="856">AT1018*AD1018</f>
        <v>0</v>
      </c>
      <c r="AV1018" s="420">
        <v>0</v>
      </c>
      <c r="AW1018" s="431">
        <f t="shared" ref="AW1018:AW1025" si="857">AV1018*AE1018</f>
        <v>0</v>
      </c>
      <c r="AX1018" s="420">
        <v>0</v>
      </c>
      <c r="AY1018" s="431">
        <f t="shared" ref="AY1018:AY1025" si="858">AX1018*AF1018</f>
        <v>0</v>
      </c>
      <c r="AZ1018" s="420">
        <v>0</v>
      </c>
      <c r="BA1018" s="431">
        <f t="shared" ref="BA1018:BA1025" si="859">AZ1018*AG1018</f>
        <v>0</v>
      </c>
      <c r="BB1018" s="420">
        <v>0</v>
      </c>
      <c r="BC1018" s="431">
        <f t="shared" ref="BC1018:BC1025" si="860">BB1018*AH1018</f>
        <v>0</v>
      </c>
      <c r="BD1018" s="420">
        <v>0</v>
      </c>
      <c r="BE1018" s="431">
        <f t="shared" ref="BE1018:BE1025" si="861">BD1018*AI1018</f>
        <v>0</v>
      </c>
      <c r="BF1018" s="420">
        <v>0</v>
      </c>
      <c r="BG1018" s="431">
        <f t="shared" ref="BG1018:BG1025" si="862">BF1018*AJ1018</f>
        <v>0</v>
      </c>
      <c r="BH1018" s="420">
        <v>0</v>
      </c>
      <c r="BI1018" s="445">
        <f t="shared" ref="BI1018:BI1025" si="863">BH1018*AK1018</f>
        <v>0</v>
      </c>
      <c r="BJ1018" s="77" t="s">
        <v>2020</v>
      </c>
      <c r="BK1018" s="306"/>
      <c r="BL1018" s="599"/>
      <c r="BM1018" s="306" t="str">
        <f t="shared" ref="BM1018:BM1025" si="864">BJ1018</f>
        <v>P54610-xx1</v>
      </c>
    </row>
    <row r="1019" spans="1:65" ht="14.25" customHeight="1">
      <c r="A1019" s="498" t="s">
        <v>1623</v>
      </c>
      <c r="B1019" s="130" t="s">
        <v>1422</v>
      </c>
      <c r="C1019" s="544" t="s">
        <v>87</v>
      </c>
      <c r="D1019" s="549" t="s">
        <v>225</v>
      </c>
      <c r="E1019" s="550" t="s">
        <v>194</v>
      </c>
      <c r="G1019" s="214">
        <v>2026</v>
      </c>
      <c r="H1019" s="176" t="s">
        <v>2019</v>
      </c>
      <c r="I1019" s="176" t="s">
        <v>217</v>
      </c>
      <c r="J1019" s="330" t="s">
        <v>196</v>
      </c>
      <c r="K1019" s="176" t="s">
        <v>218</v>
      </c>
      <c r="L1019" s="176" t="s">
        <v>167</v>
      </c>
      <c r="M1019" s="327" t="s">
        <v>1512</v>
      </c>
      <c r="N1019" s="55">
        <v>0</v>
      </c>
      <c r="O1019" s="55">
        <f t="shared" si="837"/>
        <v>0</v>
      </c>
      <c r="P1019" s="55">
        <f t="shared" si="837"/>
        <v>0</v>
      </c>
      <c r="Q1019" s="55">
        <v>10.1</v>
      </c>
      <c r="R1019" s="244">
        <v>11.24</v>
      </c>
      <c r="S1019" s="55">
        <f t="shared" si="838"/>
        <v>11.24</v>
      </c>
      <c r="T1019" s="55">
        <f t="shared" si="839"/>
        <v>11.24</v>
      </c>
      <c r="U1019" s="55">
        <f t="shared" si="840"/>
        <v>11.24</v>
      </c>
      <c r="V1019" s="55">
        <f t="shared" si="841"/>
        <v>11.24</v>
      </c>
      <c r="W1019" s="55">
        <f t="shared" si="842"/>
        <v>11.24</v>
      </c>
      <c r="X1019" s="55">
        <f t="shared" si="843"/>
        <v>11.24</v>
      </c>
      <c r="Y1019" s="55">
        <f t="shared" si="844"/>
        <v>11.24</v>
      </c>
      <c r="Z1019" s="147">
        <v>0</v>
      </c>
      <c r="AA1019" s="147">
        <f t="shared" si="845"/>
        <v>0</v>
      </c>
      <c r="AB1019" s="147">
        <v>0</v>
      </c>
      <c r="AC1019" s="147">
        <v>0</v>
      </c>
      <c r="AD1019" s="365">
        <v>0.95</v>
      </c>
      <c r="AE1019" s="147">
        <f t="shared" si="761"/>
        <v>0.95</v>
      </c>
      <c r="AF1019" s="147">
        <f t="shared" si="846"/>
        <v>0.95</v>
      </c>
      <c r="AG1019" s="147">
        <f t="shared" si="847"/>
        <v>0.95</v>
      </c>
      <c r="AH1019" s="147">
        <f t="shared" si="848"/>
        <v>0.95</v>
      </c>
      <c r="AI1019" s="147">
        <f t="shared" si="849"/>
        <v>0.95</v>
      </c>
      <c r="AJ1019" s="147">
        <f t="shared" si="850"/>
        <v>0.95</v>
      </c>
      <c r="AK1019" s="147">
        <f t="shared" si="851"/>
        <v>0.95</v>
      </c>
      <c r="AL1019" s="420">
        <v>0</v>
      </c>
      <c r="AM1019" s="431">
        <f t="shared" si="852"/>
        <v>0</v>
      </c>
      <c r="AN1019" s="385">
        <v>0</v>
      </c>
      <c r="AO1019" s="237">
        <f t="shared" si="853"/>
        <v>0</v>
      </c>
      <c r="AP1019" s="96"/>
      <c r="AQ1019" s="431">
        <f t="shared" si="854"/>
        <v>0</v>
      </c>
      <c r="AR1019" s="420">
        <v>0</v>
      </c>
      <c r="AS1019" s="431">
        <f t="shared" si="855"/>
        <v>0</v>
      </c>
      <c r="AT1019" s="420">
        <v>0</v>
      </c>
      <c r="AU1019" s="431">
        <f t="shared" si="856"/>
        <v>0</v>
      </c>
      <c r="AV1019" s="420">
        <v>0</v>
      </c>
      <c r="AW1019" s="431">
        <f t="shared" si="857"/>
        <v>0</v>
      </c>
      <c r="AX1019" s="420">
        <v>0</v>
      </c>
      <c r="AY1019" s="431">
        <f t="shared" si="858"/>
        <v>0</v>
      </c>
      <c r="AZ1019" s="420">
        <v>0</v>
      </c>
      <c r="BA1019" s="431">
        <f t="shared" si="859"/>
        <v>0</v>
      </c>
      <c r="BB1019" s="420">
        <v>0</v>
      </c>
      <c r="BC1019" s="431">
        <f t="shared" si="860"/>
        <v>0</v>
      </c>
      <c r="BD1019" s="420">
        <v>0</v>
      </c>
      <c r="BE1019" s="431">
        <f t="shared" si="861"/>
        <v>0</v>
      </c>
      <c r="BF1019" s="420">
        <v>0</v>
      </c>
      <c r="BG1019" s="431">
        <f t="shared" si="862"/>
        <v>0</v>
      </c>
      <c r="BH1019" s="420">
        <v>0</v>
      </c>
      <c r="BI1019" s="445">
        <f t="shared" si="863"/>
        <v>0</v>
      </c>
      <c r="BJ1019" s="77" t="s">
        <v>2020</v>
      </c>
      <c r="BK1019" s="306"/>
      <c r="BL1019" s="599"/>
      <c r="BM1019" s="306" t="str">
        <f t="shared" si="864"/>
        <v>P54610-xx1</v>
      </c>
    </row>
    <row r="1020" spans="1:65" ht="14.25" customHeight="1">
      <c r="A1020" s="498" t="s">
        <v>1623</v>
      </c>
      <c r="B1020" s="130" t="s">
        <v>1422</v>
      </c>
      <c r="C1020" s="544" t="s">
        <v>87</v>
      </c>
      <c r="D1020" s="549" t="s">
        <v>225</v>
      </c>
      <c r="E1020" s="550" t="s">
        <v>194</v>
      </c>
      <c r="G1020" s="214">
        <v>2026</v>
      </c>
      <c r="H1020" s="176" t="s">
        <v>2019</v>
      </c>
      <c r="I1020" s="176" t="s">
        <v>217</v>
      </c>
      <c r="J1020" s="330" t="s">
        <v>196</v>
      </c>
      <c r="K1020" s="176" t="s">
        <v>218</v>
      </c>
      <c r="L1020" s="176" t="s">
        <v>167</v>
      </c>
      <c r="M1020" s="327" t="s">
        <v>2023</v>
      </c>
      <c r="N1020" s="55">
        <v>0</v>
      </c>
      <c r="O1020" s="55">
        <f t="shared" si="837"/>
        <v>0</v>
      </c>
      <c r="P1020" s="55">
        <f t="shared" si="837"/>
        <v>0</v>
      </c>
      <c r="Q1020" s="55">
        <v>10.119999999999999</v>
      </c>
      <c r="R1020" s="244">
        <v>11.26</v>
      </c>
      <c r="S1020" s="55">
        <f t="shared" si="838"/>
        <v>11.26</v>
      </c>
      <c r="T1020" s="55">
        <f t="shared" si="839"/>
        <v>11.26</v>
      </c>
      <c r="U1020" s="55">
        <f t="shared" si="840"/>
        <v>11.26</v>
      </c>
      <c r="V1020" s="55">
        <f t="shared" si="841"/>
        <v>11.26</v>
      </c>
      <c r="W1020" s="55">
        <f t="shared" si="842"/>
        <v>11.26</v>
      </c>
      <c r="X1020" s="55">
        <f t="shared" si="843"/>
        <v>11.26</v>
      </c>
      <c r="Y1020" s="55">
        <f t="shared" si="844"/>
        <v>11.26</v>
      </c>
      <c r="Z1020" s="147">
        <v>0</v>
      </c>
      <c r="AA1020" s="147">
        <f t="shared" si="845"/>
        <v>0</v>
      </c>
      <c r="AB1020" s="147">
        <v>0</v>
      </c>
      <c r="AC1020" s="147">
        <v>0</v>
      </c>
      <c r="AD1020" s="365">
        <v>0.95</v>
      </c>
      <c r="AE1020" s="147">
        <f t="shared" si="761"/>
        <v>0.95</v>
      </c>
      <c r="AF1020" s="147">
        <f t="shared" si="846"/>
        <v>0.95</v>
      </c>
      <c r="AG1020" s="147">
        <f t="shared" si="847"/>
        <v>0.95</v>
      </c>
      <c r="AH1020" s="147">
        <f t="shared" si="848"/>
        <v>0.95</v>
      </c>
      <c r="AI1020" s="147">
        <f t="shared" si="849"/>
        <v>0.95</v>
      </c>
      <c r="AJ1020" s="147">
        <f t="shared" si="850"/>
        <v>0.95</v>
      </c>
      <c r="AK1020" s="147">
        <f t="shared" si="851"/>
        <v>0.95</v>
      </c>
      <c r="AL1020" s="420">
        <v>0</v>
      </c>
      <c r="AM1020" s="431">
        <f t="shared" si="852"/>
        <v>0</v>
      </c>
      <c r="AN1020" s="385">
        <v>0</v>
      </c>
      <c r="AO1020" s="237">
        <f t="shared" si="853"/>
        <v>0</v>
      </c>
      <c r="AP1020" s="96"/>
      <c r="AQ1020" s="431">
        <f t="shared" si="854"/>
        <v>0</v>
      </c>
      <c r="AR1020" s="420">
        <v>0</v>
      </c>
      <c r="AS1020" s="431">
        <f t="shared" si="855"/>
        <v>0</v>
      </c>
      <c r="AT1020" s="420">
        <v>0</v>
      </c>
      <c r="AU1020" s="431">
        <f t="shared" si="856"/>
        <v>0</v>
      </c>
      <c r="AV1020" s="420">
        <v>0</v>
      </c>
      <c r="AW1020" s="431">
        <f t="shared" si="857"/>
        <v>0</v>
      </c>
      <c r="AX1020" s="420">
        <v>0</v>
      </c>
      <c r="AY1020" s="431">
        <f t="shared" si="858"/>
        <v>0</v>
      </c>
      <c r="AZ1020" s="420">
        <v>0</v>
      </c>
      <c r="BA1020" s="431">
        <f t="shared" si="859"/>
        <v>0</v>
      </c>
      <c r="BB1020" s="420">
        <v>0</v>
      </c>
      <c r="BC1020" s="431">
        <f t="shared" si="860"/>
        <v>0</v>
      </c>
      <c r="BD1020" s="420">
        <v>0</v>
      </c>
      <c r="BE1020" s="431">
        <f t="shared" si="861"/>
        <v>0</v>
      </c>
      <c r="BF1020" s="420">
        <v>0</v>
      </c>
      <c r="BG1020" s="431">
        <f t="shared" si="862"/>
        <v>0</v>
      </c>
      <c r="BH1020" s="420">
        <v>0</v>
      </c>
      <c r="BI1020" s="445">
        <f t="shared" si="863"/>
        <v>0</v>
      </c>
      <c r="BJ1020" s="77" t="s">
        <v>2020</v>
      </c>
      <c r="BK1020" s="306"/>
      <c r="BL1020" s="599"/>
      <c r="BM1020" s="306" t="str">
        <f t="shared" si="864"/>
        <v>P54610-xx1</v>
      </c>
    </row>
    <row r="1021" spans="1:65" ht="14.25" customHeight="1">
      <c r="A1021" s="498" t="s">
        <v>1623</v>
      </c>
      <c r="B1021" s="130" t="s">
        <v>1422</v>
      </c>
      <c r="C1021" s="544" t="s">
        <v>87</v>
      </c>
      <c r="D1021" s="549" t="s">
        <v>225</v>
      </c>
      <c r="E1021" s="550" t="s">
        <v>194</v>
      </c>
      <c r="G1021" s="214">
        <v>2026</v>
      </c>
      <c r="H1021" s="176" t="s">
        <v>2019</v>
      </c>
      <c r="I1021" s="176" t="s">
        <v>217</v>
      </c>
      <c r="J1021" s="330" t="s">
        <v>196</v>
      </c>
      <c r="K1021" s="176" t="s">
        <v>218</v>
      </c>
      <c r="L1021" s="176" t="s">
        <v>167</v>
      </c>
      <c r="M1021" s="327" t="s">
        <v>1474</v>
      </c>
      <c r="N1021" s="55">
        <v>0</v>
      </c>
      <c r="O1021" s="55">
        <f t="shared" si="837"/>
        <v>0</v>
      </c>
      <c r="P1021" s="55">
        <f t="shared" si="837"/>
        <v>0</v>
      </c>
      <c r="Q1021" s="55">
        <v>10.1</v>
      </c>
      <c r="R1021" s="244">
        <v>11.24</v>
      </c>
      <c r="S1021" s="55">
        <f t="shared" si="838"/>
        <v>11.24</v>
      </c>
      <c r="T1021" s="55">
        <f t="shared" si="839"/>
        <v>11.24</v>
      </c>
      <c r="U1021" s="55">
        <f t="shared" si="840"/>
        <v>11.24</v>
      </c>
      <c r="V1021" s="55">
        <f t="shared" si="841"/>
        <v>11.24</v>
      </c>
      <c r="W1021" s="55">
        <f t="shared" si="842"/>
        <v>11.24</v>
      </c>
      <c r="X1021" s="55">
        <f t="shared" si="843"/>
        <v>11.24</v>
      </c>
      <c r="Y1021" s="55">
        <f t="shared" si="844"/>
        <v>11.24</v>
      </c>
      <c r="Z1021" s="147">
        <v>0</v>
      </c>
      <c r="AA1021" s="147">
        <f t="shared" si="845"/>
        <v>0</v>
      </c>
      <c r="AB1021" s="147">
        <v>0</v>
      </c>
      <c r="AC1021" s="147">
        <v>0</v>
      </c>
      <c r="AD1021" s="365">
        <v>0.95</v>
      </c>
      <c r="AE1021" s="147">
        <f t="shared" si="761"/>
        <v>0.95</v>
      </c>
      <c r="AF1021" s="147">
        <f t="shared" si="846"/>
        <v>0.95</v>
      </c>
      <c r="AG1021" s="147">
        <f t="shared" si="847"/>
        <v>0.95</v>
      </c>
      <c r="AH1021" s="147">
        <f t="shared" si="848"/>
        <v>0.95</v>
      </c>
      <c r="AI1021" s="147">
        <f t="shared" si="849"/>
        <v>0.95</v>
      </c>
      <c r="AJ1021" s="147">
        <f t="shared" si="850"/>
        <v>0.95</v>
      </c>
      <c r="AK1021" s="147">
        <f t="shared" si="851"/>
        <v>0.95</v>
      </c>
      <c r="AL1021" s="420">
        <v>0</v>
      </c>
      <c r="AM1021" s="431">
        <f t="shared" si="852"/>
        <v>0</v>
      </c>
      <c r="AN1021" s="385">
        <v>0</v>
      </c>
      <c r="AO1021" s="237">
        <f t="shared" si="853"/>
        <v>0</v>
      </c>
      <c r="AP1021" s="96"/>
      <c r="AQ1021" s="431">
        <f t="shared" si="854"/>
        <v>0</v>
      </c>
      <c r="AR1021" s="420">
        <v>0</v>
      </c>
      <c r="AS1021" s="431">
        <f t="shared" si="855"/>
        <v>0</v>
      </c>
      <c r="AT1021" s="420">
        <v>0</v>
      </c>
      <c r="AU1021" s="431">
        <f t="shared" si="856"/>
        <v>0</v>
      </c>
      <c r="AV1021" s="420">
        <v>0</v>
      </c>
      <c r="AW1021" s="431">
        <f t="shared" si="857"/>
        <v>0</v>
      </c>
      <c r="AX1021" s="420">
        <v>0</v>
      </c>
      <c r="AY1021" s="431">
        <f t="shared" si="858"/>
        <v>0</v>
      </c>
      <c r="AZ1021" s="420">
        <v>0</v>
      </c>
      <c r="BA1021" s="431">
        <f t="shared" si="859"/>
        <v>0</v>
      </c>
      <c r="BB1021" s="420">
        <v>0</v>
      </c>
      <c r="BC1021" s="431">
        <f t="shared" si="860"/>
        <v>0</v>
      </c>
      <c r="BD1021" s="420">
        <v>0</v>
      </c>
      <c r="BE1021" s="431">
        <f t="shared" si="861"/>
        <v>0</v>
      </c>
      <c r="BF1021" s="420">
        <v>0</v>
      </c>
      <c r="BG1021" s="431">
        <f t="shared" si="862"/>
        <v>0</v>
      </c>
      <c r="BH1021" s="420">
        <v>0</v>
      </c>
      <c r="BI1021" s="445">
        <f t="shared" si="863"/>
        <v>0</v>
      </c>
      <c r="BJ1021" s="77" t="s">
        <v>2020</v>
      </c>
      <c r="BK1021" s="306"/>
      <c r="BL1021" s="599"/>
      <c r="BM1021" s="306" t="str">
        <f t="shared" si="864"/>
        <v>P54610-xx1</v>
      </c>
    </row>
    <row r="1022" spans="1:65" ht="14.25" customHeight="1">
      <c r="A1022" s="498" t="s">
        <v>1623</v>
      </c>
      <c r="B1022" s="130" t="s">
        <v>1422</v>
      </c>
      <c r="C1022" s="544" t="s">
        <v>87</v>
      </c>
      <c r="D1022" s="549" t="s">
        <v>225</v>
      </c>
      <c r="E1022" s="550" t="s">
        <v>194</v>
      </c>
      <c r="G1022" s="214">
        <v>2026</v>
      </c>
      <c r="H1022" s="176" t="s">
        <v>2019</v>
      </c>
      <c r="I1022" s="176" t="s">
        <v>217</v>
      </c>
      <c r="J1022" s="330" t="s">
        <v>196</v>
      </c>
      <c r="K1022" s="176" t="s">
        <v>218</v>
      </c>
      <c r="L1022" s="176" t="s">
        <v>167</v>
      </c>
      <c r="M1022" s="327" t="s">
        <v>2024</v>
      </c>
      <c r="N1022" s="55">
        <v>0</v>
      </c>
      <c r="O1022" s="55">
        <f t="shared" si="837"/>
        <v>0</v>
      </c>
      <c r="P1022" s="55">
        <f t="shared" si="837"/>
        <v>0</v>
      </c>
      <c r="Q1022" s="55">
        <v>10.1</v>
      </c>
      <c r="R1022" s="244">
        <v>11.24</v>
      </c>
      <c r="S1022" s="55">
        <f t="shared" si="838"/>
        <v>11.24</v>
      </c>
      <c r="T1022" s="55">
        <f t="shared" si="839"/>
        <v>11.24</v>
      </c>
      <c r="U1022" s="55">
        <f t="shared" si="840"/>
        <v>11.24</v>
      </c>
      <c r="V1022" s="55">
        <f t="shared" si="841"/>
        <v>11.24</v>
      </c>
      <c r="W1022" s="55">
        <f t="shared" si="842"/>
        <v>11.24</v>
      </c>
      <c r="X1022" s="55">
        <f t="shared" si="843"/>
        <v>11.24</v>
      </c>
      <c r="Y1022" s="55">
        <f t="shared" si="844"/>
        <v>11.24</v>
      </c>
      <c r="Z1022" s="147">
        <v>0</v>
      </c>
      <c r="AA1022" s="147">
        <f t="shared" si="845"/>
        <v>0</v>
      </c>
      <c r="AB1022" s="147">
        <v>0</v>
      </c>
      <c r="AC1022" s="147">
        <v>0</v>
      </c>
      <c r="AD1022" s="365">
        <v>0.95</v>
      </c>
      <c r="AE1022" s="147">
        <f t="shared" si="761"/>
        <v>0.95</v>
      </c>
      <c r="AF1022" s="147">
        <f t="shared" si="846"/>
        <v>0.95</v>
      </c>
      <c r="AG1022" s="147">
        <f t="shared" si="847"/>
        <v>0.95</v>
      </c>
      <c r="AH1022" s="147">
        <f t="shared" si="848"/>
        <v>0.95</v>
      </c>
      <c r="AI1022" s="147">
        <f t="shared" si="849"/>
        <v>0.95</v>
      </c>
      <c r="AJ1022" s="147">
        <f t="shared" si="850"/>
        <v>0.95</v>
      </c>
      <c r="AK1022" s="147">
        <f t="shared" si="851"/>
        <v>0.95</v>
      </c>
      <c r="AL1022" s="420">
        <v>0</v>
      </c>
      <c r="AM1022" s="431">
        <f t="shared" si="852"/>
        <v>0</v>
      </c>
      <c r="AN1022" s="385">
        <v>0</v>
      </c>
      <c r="AO1022" s="237">
        <f t="shared" si="853"/>
        <v>0</v>
      </c>
      <c r="AP1022" s="96"/>
      <c r="AQ1022" s="431">
        <f t="shared" si="854"/>
        <v>0</v>
      </c>
      <c r="AR1022" s="420">
        <v>0</v>
      </c>
      <c r="AS1022" s="431">
        <f t="shared" si="855"/>
        <v>0</v>
      </c>
      <c r="AT1022" s="420">
        <v>0</v>
      </c>
      <c r="AU1022" s="431">
        <f t="shared" si="856"/>
        <v>0</v>
      </c>
      <c r="AV1022" s="420">
        <v>0</v>
      </c>
      <c r="AW1022" s="431">
        <f t="shared" si="857"/>
        <v>0</v>
      </c>
      <c r="AX1022" s="420">
        <v>0</v>
      </c>
      <c r="AY1022" s="431">
        <f t="shared" si="858"/>
        <v>0</v>
      </c>
      <c r="AZ1022" s="420">
        <v>0</v>
      </c>
      <c r="BA1022" s="431">
        <f t="shared" si="859"/>
        <v>0</v>
      </c>
      <c r="BB1022" s="420">
        <v>0</v>
      </c>
      <c r="BC1022" s="431">
        <f t="shared" si="860"/>
        <v>0</v>
      </c>
      <c r="BD1022" s="420">
        <v>0</v>
      </c>
      <c r="BE1022" s="431">
        <f t="shared" si="861"/>
        <v>0</v>
      </c>
      <c r="BF1022" s="420">
        <v>0</v>
      </c>
      <c r="BG1022" s="431">
        <f t="shared" si="862"/>
        <v>0</v>
      </c>
      <c r="BH1022" s="420">
        <v>0</v>
      </c>
      <c r="BI1022" s="445">
        <f t="shared" si="863"/>
        <v>0</v>
      </c>
      <c r="BJ1022" s="77" t="s">
        <v>2020</v>
      </c>
      <c r="BK1022" s="306"/>
      <c r="BL1022" s="599"/>
      <c r="BM1022" s="306" t="str">
        <f t="shared" si="864"/>
        <v>P54610-xx1</v>
      </c>
    </row>
    <row r="1023" spans="1:65" ht="14.25" customHeight="1">
      <c r="A1023" s="498" t="s">
        <v>1623</v>
      </c>
      <c r="B1023" s="130" t="s">
        <v>1422</v>
      </c>
      <c r="C1023" s="544" t="s">
        <v>87</v>
      </c>
      <c r="D1023" s="549" t="s">
        <v>225</v>
      </c>
      <c r="E1023" s="550" t="s">
        <v>194</v>
      </c>
      <c r="G1023" s="214">
        <v>2026</v>
      </c>
      <c r="H1023" s="176" t="s">
        <v>2019</v>
      </c>
      <c r="I1023" s="176" t="s">
        <v>217</v>
      </c>
      <c r="J1023" s="330" t="s">
        <v>196</v>
      </c>
      <c r="K1023" s="176" t="s">
        <v>218</v>
      </c>
      <c r="L1023" s="176" t="s">
        <v>167</v>
      </c>
      <c r="M1023" s="327" t="s">
        <v>1478</v>
      </c>
      <c r="N1023" s="55">
        <v>0</v>
      </c>
      <c r="O1023" s="55">
        <f t="shared" si="837"/>
        <v>0</v>
      </c>
      <c r="P1023" s="55">
        <f t="shared" si="837"/>
        <v>0</v>
      </c>
      <c r="Q1023" s="55">
        <v>10.1</v>
      </c>
      <c r="R1023" s="244">
        <v>11.24</v>
      </c>
      <c r="S1023" s="55">
        <f t="shared" si="838"/>
        <v>11.24</v>
      </c>
      <c r="T1023" s="55">
        <f t="shared" si="839"/>
        <v>11.24</v>
      </c>
      <c r="U1023" s="55">
        <f t="shared" si="840"/>
        <v>11.24</v>
      </c>
      <c r="V1023" s="55">
        <f t="shared" si="841"/>
        <v>11.24</v>
      </c>
      <c r="W1023" s="55">
        <f t="shared" si="842"/>
        <v>11.24</v>
      </c>
      <c r="X1023" s="55">
        <f t="shared" si="843"/>
        <v>11.24</v>
      </c>
      <c r="Y1023" s="55">
        <f t="shared" si="844"/>
        <v>11.24</v>
      </c>
      <c r="Z1023" s="147">
        <v>0</v>
      </c>
      <c r="AA1023" s="147">
        <f t="shared" si="845"/>
        <v>0</v>
      </c>
      <c r="AB1023" s="147">
        <v>0</v>
      </c>
      <c r="AC1023" s="147">
        <v>0</v>
      </c>
      <c r="AD1023" s="365">
        <v>0.95</v>
      </c>
      <c r="AE1023" s="147">
        <f t="shared" si="761"/>
        <v>0.95</v>
      </c>
      <c r="AF1023" s="147">
        <f t="shared" si="846"/>
        <v>0.95</v>
      </c>
      <c r="AG1023" s="147">
        <f t="shared" si="847"/>
        <v>0.95</v>
      </c>
      <c r="AH1023" s="147">
        <f t="shared" si="848"/>
        <v>0.95</v>
      </c>
      <c r="AI1023" s="147">
        <f t="shared" si="849"/>
        <v>0.95</v>
      </c>
      <c r="AJ1023" s="147">
        <f t="shared" si="850"/>
        <v>0.95</v>
      </c>
      <c r="AK1023" s="147">
        <f t="shared" si="851"/>
        <v>0.95</v>
      </c>
      <c r="AL1023" s="420">
        <v>0</v>
      </c>
      <c r="AM1023" s="431">
        <f t="shared" si="852"/>
        <v>0</v>
      </c>
      <c r="AN1023" s="385">
        <v>0</v>
      </c>
      <c r="AO1023" s="237">
        <f t="shared" si="853"/>
        <v>0</v>
      </c>
      <c r="AP1023" s="96"/>
      <c r="AQ1023" s="431">
        <f t="shared" si="854"/>
        <v>0</v>
      </c>
      <c r="AR1023" s="420">
        <v>0</v>
      </c>
      <c r="AS1023" s="431">
        <f t="shared" si="855"/>
        <v>0</v>
      </c>
      <c r="AT1023" s="420">
        <v>0</v>
      </c>
      <c r="AU1023" s="431">
        <f t="shared" si="856"/>
        <v>0</v>
      </c>
      <c r="AV1023" s="420">
        <v>0</v>
      </c>
      <c r="AW1023" s="431">
        <f t="shared" si="857"/>
        <v>0</v>
      </c>
      <c r="AX1023" s="420">
        <v>0</v>
      </c>
      <c r="AY1023" s="431">
        <f t="shared" si="858"/>
        <v>0</v>
      </c>
      <c r="AZ1023" s="420">
        <v>0</v>
      </c>
      <c r="BA1023" s="431">
        <f t="shared" si="859"/>
        <v>0</v>
      </c>
      <c r="BB1023" s="420">
        <v>0</v>
      </c>
      <c r="BC1023" s="431">
        <f t="shared" si="860"/>
        <v>0</v>
      </c>
      <c r="BD1023" s="420">
        <v>0</v>
      </c>
      <c r="BE1023" s="431">
        <f t="shared" si="861"/>
        <v>0</v>
      </c>
      <c r="BF1023" s="420">
        <v>0</v>
      </c>
      <c r="BG1023" s="431">
        <f t="shared" si="862"/>
        <v>0</v>
      </c>
      <c r="BH1023" s="420">
        <v>0</v>
      </c>
      <c r="BI1023" s="445">
        <f t="shared" si="863"/>
        <v>0</v>
      </c>
      <c r="BJ1023" s="77" t="s">
        <v>2020</v>
      </c>
      <c r="BK1023" s="306"/>
      <c r="BL1023" s="599"/>
      <c r="BM1023" s="306" t="str">
        <f t="shared" si="864"/>
        <v>P54610-xx1</v>
      </c>
    </row>
    <row r="1024" spans="1:65" ht="14.25" customHeight="1">
      <c r="A1024" s="498" t="s">
        <v>1623</v>
      </c>
      <c r="B1024" s="130" t="s">
        <v>1422</v>
      </c>
      <c r="C1024" s="544" t="s">
        <v>87</v>
      </c>
      <c r="D1024" s="549" t="s">
        <v>225</v>
      </c>
      <c r="E1024" s="550" t="s">
        <v>194</v>
      </c>
      <c r="G1024" s="214">
        <v>2026</v>
      </c>
      <c r="H1024" s="176" t="s">
        <v>2019</v>
      </c>
      <c r="I1024" s="176" t="s">
        <v>217</v>
      </c>
      <c r="J1024" s="330" t="s">
        <v>196</v>
      </c>
      <c r="K1024" s="176" t="s">
        <v>218</v>
      </c>
      <c r="L1024" s="176" t="s">
        <v>167</v>
      </c>
      <c r="M1024" s="327" t="s">
        <v>2025</v>
      </c>
      <c r="N1024" s="55">
        <v>0</v>
      </c>
      <c r="O1024" s="55">
        <f t="shared" si="837"/>
        <v>0</v>
      </c>
      <c r="P1024" s="55">
        <f t="shared" si="837"/>
        <v>0</v>
      </c>
      <c r="Q1024" s="55">
        <v>10.119999999999999</v>
      </c>
      <c r="R1024" s="244">
        <v>11.26</v>
      </c>
      <c r="S1024" s="55">
        <f t="shared" si="838"/>
        <v>11.26</v>
      </c>
      <c r="T1024" s="55">
        <f t="shared" si="839"/>
        <v>11.26</v>
      </c>
      <c r="U1024" s="55">
        <f t="shared" si="840"/>
        <v>11.26</v>
      </c>
      <c r="V1024" s="55">
        <f t="shared" si="841"/>
        <v>11.26</v>
      </c>
      <c r="W1024" s="55">
        <f t="shared" si="842"/>
        <v>11.26</v>
      </c>
      <c r="X1024" s="55">
        <f t="shared" si="843"/>
        <v>11.26</v>
      </c>
      <c r="Y1024" s="55">
        <f t="shared" si="844"/>
        <v>11.26</v>
      </c>
      <c r="Z1024" s="147">
        <v>0</v>
      </c>
      <c r="AA1024" s="147">
        <f t="shared" si="845"/>
        <v>0</v>
      </c>
      <c r="AB1024" s="147">
        <v>0</v>
      </c>
      <c r="AC1024" s="147">
        <v>0</v>
      </c>
      <c r="AD1024" s="365">
        <v>0.95</v>
      </c>
      <c r="AE1024" s="147">
        <f t="shared" si="761"/>
        <v>0.95</v>
      </c>
      <c r="AF1024" s="147">
        <f t="shared" si="846"/>
        <v>0.95</v>
      </c>
      <c r="AG1024" s="147">
        <f t="shared" si="847"/>
        <v>0.95</v>
      </c>
      <c r="AH1024" s="147">
        <f t="shared" si="848"/>
        <v>0.95</v>
      </c>
      <c r="AI1024" s="147">
        <f t="shared" si="849"/>
        <v>0.95</v>
      </c>
      <c r="AJ1024" s="147">
        <f t="shared" si="850"/>
        <v>0.95</v>
      </c>
      <c r="AK1024" s="147">
        <f t="shared" si="851"/>
        <v>0.95</v>
      </c>
      <c r="AL1024" s="420">
        <v>0</v>
      </c>
      <c r="AM1024" s="431">
        <f t="shared" si="852"/>
        <v>0</v>
      </c>
      <c r="AN1024" s="385">
        <v>0</v>
      </c>
      <c r="AO1024" s="237">
        <f t="shared" si="853"/>
        <v>0</v>
      </c>
      <c r="AP1024" s="96"/>
      <c r="AQ1024" s="431">
        <f t="shared" si="854"/>
        <v>0</v>
      </c>
      <c r="AR1024" s="420">
        <v>0</v>
      </c>
      <c r="AS1024" s="431">
        <f t="shared" si="855"/>
        <v>0</v>
      </c>
      <c r="AT1024" s="420">
        <v>0</v>
      </c>
      <c r="AU1024" s="431">
        <f t="shared" si="856"/>
        <v>0</v>
      </c>
      <c r="AV1024" s="420">
        <v>0</v>
      </c>
      <c r="AW1024" s="431">
        <f t="shared" si="857"/>
        <v>0</v>
      </c>
      <c r="AX1024" s="420">
        <v>0</v>
      </c>
      <c r="AY1024" s="431">
        <f t="shared" si="858"/>
        <v>0</v>
      </c>
      <c r="AZ1024" s="420">
        <v>0</v>
      </c>
      <c r="BA1024" s="431">
        <f t="shared" si="859"/>
        <v>0</v>
      </c>
      <c r="BB1024" s="420">
        <v>0</v>
      </c>
      <c r="BC1024" s="431">
        <f t="shared" si="860"/>
        <v>0</v>
      </c>
      <c r="BD1024" s="420">
        <v>0</v>
      </c>
      <c r="BE1024" s="431">
        <f t="shared" si="861"/>
        <v>0</v>
      </c>
      <c r="BF1024" s="420">
        <v>0</v>
      </c>
      <c r="BG1024" s="431">
        <f t="shared" si="862"/>
        <v>0</v>
      </c>
      <c r="BH1024" s="420">
        <v>0</v>
      </c>
      <c r="BI1024" s="445">
        <f t="shared" si="863"/>
        <v>0</v>
      </c>
      <c r="BJ1024" s="77" t="s">
        <v>2020</v>
      </c>
      <c r="BK1024" s="306"/>
      <c r="BL1024" s="599"/>
      <c r="BM1024" s="306" t="str">
        <f t="shared" si="864"/>
        <v>P54610-xx1</v>
      </c>
    </row>
    <row r="1025" spans="1:65" ht="14.25" customHeight="1">
      <c r="A1025" s="498" t="s">
        <v>1623</v>
      </c>
      <c r="B1025" s="130" t="s">
        <v>1422</v>
      </c>
      <c r="C1025" s="544" t="s">
        <v>87</v>
      </c>
      <c r="D1025" s="549" t="s">
        <v>225</v>
      </c>
      <c r="E1025" s="550" t="s">
        <v>194</v>
      </c>
      <c r="G1025" s="214">
        <v>2026</v>
      </c>
      <c r="H1025" s="176" t="s">
        <v>2019</v>
      </c>
      <c r="I1025" s="176" t="s">
        <v>217</v>
      </c>
      <c r="J1025" s="330" t="s">
        <v>196</v>
      </c>
      <c r="K1025" s="176" t="s">
        <v>218</v>
      </c>
      <c r="L1025" s="176" t="s">
        <v>167</v>
      </c>
      <c r="M1025" s="327" t="s">
        <v>2026</v>
      </c>
      <c r="N1025" s="55">
        <v>0</v>
      </c>
      <c r="O1025" s="55">
        <f t="shared" si="837"/>
        <v>0</v>
      </c>
      <c r="P1025" s="55">
        <f t="shared" si="837"/>
        <v>0</v>
      </c>
      <c r="Q1025" s="55">
        <v>10.33</v>
      </c>
      <c r="R1025" s="244">
        <v>11.47</v>
      </c>
      <c r="S1025" s="55">
        <f t="shared" si="838"/>
        <v>11.47</v>
      </c>
      <c r="T1025" s="55">
        <f t="shared" si="839"/>
        <v>11.47</v>
      </c>
      <c r="U1025" s="55">
        <f t="shared" si="840"/>
        <v>11.47</v>
      </c>
      <c r="V1025" s="55">
        <f t="shared" si="841"/>
        <v>11.47</v>
      </c>
      <c r="W1025" s="55">
        <f t="shared" si="842"/>
        <v>11.47</v>
      </c>
      <c r="X1025" s="55">
        <f t="shared" si="843"/>
        <v>11.47</v>
      </c>
      <c r="Y1025" s="55">
        <f t="shared" si="844"/>
        <v>11.47</v>
      </c>
      <c r="Z1025" s="147">
        <v>0</v>
      </c>
      <c r="AA1025" s="147">
        <f t="shared" si="845"/>
        <v>0</v>
      </c>
      <c r="AB1025" s="147">
        <v>0</v>
      </c>
      <c r="AC1025" s="147">
        <v>0</v>
      </c>
      <c r="AD1025" s="365">
        <v>0.95</v>
      </c>
      <c r="AE1025" s="147">
        <f t="shared" si="761"/>
        <v>0.95</v>
      </c>
      <c r="AF1025" s="147">
        <f t="shared" si="846"/>
        <v>0.95</v>
      </c>
      <c r="AG1025" s="147">
        <f t="shared" si="847"/>
        <v>0.95</v>
      </c>
      <c r="AH1025" s="147">
        <f t="shared" si="848"/>
        <v>0.95</v>
      </c>
      <c r="AI1025" s="147">
        <f t="shared" si="849"/>
        <v>0.95</v>
      </c>
      <c r="AJ1025" s="147">
        <f t="shared" si="850"/>
        <v>0.95</v>
      </c>
      <c r="AK1025" s="147">
        <f t="shared" si="851"/>
        <v>0.95</v>
      </c>
      <c r="AL1025" s="420">
        <v>0</v>
      </c>
      <c r="AM1025" s="431">
        <f t="shared" si="852"/>
        <v>0</v>
      </c>
      <c r="AN1025" s="385">
        <v>0</v>
      </c>
      <c r="AO1025" s="237">
        <f t="shared" si="853"/>
        <v>0</v>
      </c>
      <c r="AP1025" s="96"/>
      <c r="AQ1025" s="431">
        <f t="shared" si="854"/>
        <v>0</v>
      </c>
      <c r="AR1025" s="420">
        <v>0</v>
      </c>
      <c r="AS1025" s="431">
        <f t="shared" si="855"/>
        <v>0</v>
      </c>
      <c r="AT1025" s="420">
        <v>0</v>
      </c>
      <c r="AU1025" s="431">
        <f t="shared" si="856"/>
        <v>0</v>
      </c>
      <c r="AV1025" s="420">
        <v>0</v>
      </c>
      <c r="AW1025" s="431">
        <f t="shared" si="857"/>
        <v>0</v>
      </c>
      <c r="AX1025" s="420">
        <v>0</v>
      </c>
      <c r="AY1025" s="431">
        <f t="shared" si="858"/>
        <v>0</v>
      </c>
      <c r="AZ1025" s="420">
        <v>0</v>
      </c>
      <c r="BA1025" s="431">
        <f t="shared" si="859"/>
        <v>0</v>
      </c>
      <c r="BB1025" s="420">
        <v>0</v>
      </c>
      <c r="BC1025" s="431">
        <f t="shared" si="860"/>
        <v>0</v>
      </c>
      <c r="BD1025" s="420">
        <v>0</v>
      </c>
      <c r="BE1025" s="431">
        <f t="shared" si="861"/>
        <v>0</v>
      </c>
      <c r="BF1025" s="420">
        <v>0</v>
      </c>
      <c r="BG1025" s="431">
        <f t="shared" si="862"/>
        <v>0</v>
      </c>
      <c r="BH1025" s="420">
        <v>0</v>
      </c>
      <c r="BI1025" s="445">
        <f t="shared" si="863"/>
        <v>0</v>
      </c>
      <c r="BJ1025" s="77" t="s">
        <v>2020</v>
      </c>
      <c r="BK1025" s="306"/>
      <c r="BL1025" s="599"/>
      <c r="BM1025" s="306" t="str">
        <f t="shared" si="864"/>
        <v>P54610-xx1</v>
      </c>
    </row>
    <row r="1026" spans="1:65" ht="14.25" customHeight="1">
      <c r="A1026" s="498" t="s">
        <v>1623</v>
      </c>
      <c r="B1026" s="130" t="s">
        <v>1422</v>
      </c>
      <c r="C1026" s="544" t="s">
        <v>87</v>
      </c>
      <c r="D1026" s="549" t="s">
        <v>225</v>
      </c>
      <c r="E1026" s="550" t="s">
        <v>194</v>
      </c>
      <c r="G1026" s="214">
        <v>2026</v>
      </c>
      <c r="H1026" s="176" t="s">
        <v>2019</v>
      </c>
      <c r="I1026" s="176" t="s">
        <v>217</v>
      </c>
      <c r="J1026" s="330" t="s">
        <v>196</v>
      </c>
      <c r="K1026" s="176" t="s">
        <v>218</v>
      </c>
      <c r="L1026" s="176" t="s">
        <v>167</v>
      </c>
      <c r="M1026" s="327" t="s">
        <v>1467</v>
      </c>
      <c r="N1026" s="55">
        <v>0</v>
      </c>
      <c r="O1026" s="55">
        <f t="shared" ref="O1026:P1027" si="865">N1026</f>
        <v>0</v>
      </c>
      <c r="P1026" s="55">
        <f t="shared" si="865"/>
        <v>0</v>
      </c>
      <c r="Q1026" s="55">
        <v>11.03</v>
      </c>
      <c r="R1026" s="244">
        <v>12.17</v>
      </c>
      <c r="S1026" s="55">
        <f t="shared" ref="S1026:S1027" si="866">R1026</f>
        <v>12.17</v>
      </c>
      <c r="T1026" s="55">
        <f t="shared" ref="T1026:T1027" si="867">S1026</f>
        <v>12.17</v>
      </c>
      <c r="U1026" s="55">
        <f t="shared" ref="U1026:U1027" si="868">T1026</f>
        <v>12.17</v>
      </c>
      <c r="V1026" s="55">
        <f t="shared" ref="V1026:V1027" si="869">U1026</f>
        <v>12.17</v>
      </c>
      <c r="W1026" s="55">
        <f t="shared" ref="W1026:W1027" si="870">V1026</f>
        <v>12.17</v>
      </c>
      <c r="X1026" s="55">
        <f t="shared" ref="X1026:X1027" si="871">W1026</f>
        <v>12.17</v>
      </c>
      <c r="Y1026" s="55">
        <f t="shared" ref="Y1026:Y1027" si="872">X1026</f>
        <v>12.17</v>
      </c>
      <c r="Z1026" s="147">
        <v>0</v>
      </c>
      <c r="AA1026" s="147">
        <f t="shared" ref="AA1026:AA1027" si="873">Z1026</f>
        <v>0</v>
      </c>
      <c r="AB1026" s="147">
        <v>0</v>
      </c>
      <c r="AC1026" s="147">
        <v>0</v>
      </c>
      <c r="AD1026" s="365">
        <v>0.95</v>
      </c>
      <c r="AE1026" s="147">
        <f t="shared" si="761"/>
        <v>0.95</v>
      </c>
      <c r="AF1026" s="147">
        <f t="shared" ref="AF1026:AF1027" si="874">AE1026</f>
        <v>0.95</v>
      </c>
      <c r="AG1026" s="147">
        <f t="shared" ref="AG1026:AG1027" si="875">AF1026</f>
        <v>0.95</v>
      </c>
      <c r="AH1026" s="147">
        <f t="shared" ref="AH1026:AH1027" si="876">AG1026</f>
        <v>0.95</v>
      </c>
      <c r="AI1026" s="147">
        <f t="shared" ref="AI1026:AI1027" si="877">AH1026</f>
        <v>0.95</v>
      </c>
      <c r="AJ1026" s="147">
        <f t="shared" ref="AJ1026:AJ1027" si="878">AI1026</f>
        <v>0.95</v>
      </c>
      <c r="AK1026" s="147">
        <f t="shared" ref="AK1026:AK1027" si="879">AJ1026</f>
        <v>0.95</v>
      </c>
      <c r="AL1026" s="420">
        <v>0</v>
      </c>
      <c r="AM1026" s="431">
        <f t="shared" ref="AM1026:AM1027" si="880">Z1026*AL1026</f>
        <v>0</v>
      </c>
      <c r="AN1026" s="385">
        <v>0</v>
      </c>
      <c r="AO1026" s="237">
        <f t="shared" ref="AO1026:AO1027" si="881">AN1026*AA1026</f>
        <v>0</v>
      </c>
      <c r="AP1026" s="96"/>
      <c r="AQ1026" s="431">
        <f t="shared" ref="AQ1026:AQ1027" si="882">AP1026*AB1026</f>
        <v>0</v>
      </c>
      <c r="AR1026" s="420">
        <v>0</v>
      </c>
      <c r="AS1026" s="431">
        <f t="shared" ref="AS1026:AS1027" si="883">AR1026*AC1026</f>
        <v>0</v>
      </c>
      <c r="AT1026" s="420">
        <v>0</v>
      </c>
      <c r="AU1026" s="431">
        <f t="shared" ref="AU1026:AU1027" si="884">AT1026*AD1026</f>
        <v>0</v>
      </c>
      <c r="AV1026" s="420">
        <v>0</v>
      </c>
      <c r="AW1026" s="431">
        <f t="shared" ref="AW1026:AW1027" si="885">AV1026*AE1026</f>
        <v>0</v>
      </c>
      <c r="AX1026" s="420">
        <v>0</v>
      </c>
      <c r="AY1026" s="431">
        <f t="shared" ref="AY1026:AY1027" si="886">AX1026*AF1026</f>
        <v>0</v>
      </c>
      <c r="AZ1026" s="420">
        <v>0</v>
      </c>
      <c r="BA1026" s="431">
        <f t="shared" ref="BA1026:BA1027" si="887">AZ1026*AG1026</f>
        <v>0</v>
      </c>
      <c r="BB1026" s="420">
        <v>0</v>
      </c>
      <c r="BC1026" s="431">
        <f t="shared" ref="BC1026:BC1027" si="888">BB1026*AH1026</f>
        <v>0</v>
      </c>
      <c r="BD1026" s="420">
        <v>0</v>
      </c>
      <c r="BE1026" s="431">
        <f t="shared" ref="BE1026:BE1027" si="889">BD1026*AI1026</f>
        <v>0</v>
      </c>
      <c r="BF1026" s="420">
        <v>0</v>
      </c>
      <c r="BG1026" s="431">
        <f t="shared" ref="BG1026:BG1027" si="890">BF1026*AJ1026</f>
        <v>0</v>
      </c>
      <c r="BH1026" s="420">
        <v>0</v>
      </c>
      <c r="BI1026" s="445">
        <f t="shared" ref="BI1026:BI1027" si="891">BH1026*AK1026</f>
        <v>0</v>
      </c>
      <c r="BJ1026" s="77" t="s">
        <v>2020</v>
      </c>
      <c r="BK1026" s="306"/>
      <c r="BL1026" s="599"/>
      <c r="BM1026" s="306" t="str">
        <f t="shared" ref="BM1026:BM1027" si="892">BJ1026</f>
        <v>P54610-xx1</v>
      </c>
    </row>
    <row r="1027" spans="1:65" ht="14.25" customHeight="1">
      <c r="A1027" s="498" t="s">
        <v>1623</v>
      </c>
      <c r="B1027" s="130" t="s">
        <v>1422</v>
      </c>
      <c r="C1027" s="544" t="s">
        <v>87</v>
      </c>
      <c r="D1027" s="549" t="s">
        <v>225</v>
      </c>
      <c r="E1027" s="550" t="s">
        <v>194</v>
      </c>
      <c r="G1027" s="214">
        <v>2026</v>
      </c>
      <c r="H1027" s="176" t="s">
        <v>2019</v>
      </c>
      <c r="I1027" s="176" t="s">
        <v>217</v>
      </c>
      <c r="J1027" s="330" t="s">
        <v>196</v>
      </c>
      <c r="K1027" s="176" t="s">
        <v>218</v>
      </c>
      <c r="L1027" s="176" t="s">
        <v>167</v>
      </c>
      <c r="M1027" s="711" t="s">
        <v>1468</v>
      </c>
      <c r="N1027" s="55">
        <v>0</v>
      </c>
      <c r="O1027" s="55">
        <f t="shared" si="865"/>
        <v>0</v>
      </c>
      <c r="P1027" s="55">
        <f t="shared" si="865"/>
        <v>0</v>
      </c>
      <c r="Q1027" s="55">
        <v>10.1</v>
      </c>
      <c r="R1027" s="244">
        <v>11.24</v>
      </c>
      <c r="S1027" s="55">
        <f t="shared" si="866"/>
        <v>11.24</v>
      </c>
      <c r="T1027" s="55">
        <f t="shared" si="867"/>
        <v>11.24</v>
      </c>
      <c r="U1027" s="55">
        <f t="shared" si="868"/>
        <v>11.24</v>
      </c>
      <c r="V1027" s="55">
        <f t="shared" si="869"/>
        <v>11.24</v>
      </c>
      <c r="W1027" s="55">
        <f t="shared" si="870"/>
        <v>11.24</v>
      </c>
      <c r="X1027" s="55">
        <f t="shared" si="871"/>
        <v>11.24</v>
      </c>
      <c r="Y1027" s="55">
        <f t="shared" si="872"/>
        <v>11.24</v>
      </c>
      <c r="Z1027" s="147">
        <v>0</v>
      </c>
      <c r="AA1027" s="147">
        <f t="shared" si="873"/>
        <v>0</v>
      </c>
      <c r="AB1027" s="147">
        <v>0</v>
      </c>
      <c r="AC1027" s="147">
        <v>0</v>
      </c>
      <c r="AD1027" s="365">
        <v>0.95</v>
      </c>
      <c r="AE1027" s="147">
        <f t="shared" si="761"/>
        <v>0.95</v>
      </c>
      <c r="AF1027" s="147">
        <f t="shared" si="874"/>
        <v>0.95</v>
      </c>
      <c r="AG1027" s="147">
        <f t="shared" si="875"/>
        <v>0.95</v>
      </c>
      <c r="AH1027" s="147">
        <f t="shared" si="876"/>
        <v>0.95</v>
      </c>
      <c r="AI1027" s="147">
        <f t="shared" si="877"/>
        <v>0.95</v>
      </c>
      <c r="AJ1027" s="147">
        <f t="shared" si="878"/>
        <v>0.95</v>
      </c>
      <c r="AK1027" s="147">
        <f t="shared" si="879"/>
        <v>0.95</v>
      </c>
      <c r="AL1027" s="420">
        <v>0</v>
      </c>
      <c r="AM1027" s="431">
        <f t="shared" si="880"/>
        <v>0</v>
      </c>
      <c r="AN1027" s="385">
        <v>0</v>
      </c>
      <c r="AO1027" s="237">
        <f t="shared" si="881"/>
        <v>0</v>
      </c>
      <c r="AP1027" s="96"/>
      <c r="AQ1027" s="431">
        <f t="shared" si="882"/>
        <v>0</v>
      </c>
      <c r="AR1027" s="420">
        <v>0</v>
      </c>
      <c r="AS1027" s="431">
        <f t="shared" si="883"/>
        <v>0</v>
      </c>
      <c r="AT1027" s="420">
        <v>0</v>
      </c>
      <c r="AU1027" s="431">
        <f t="shared" si="884"/>
        <v>0</v>
      </c>
      <c r="AV1027" s="420">
        <v>0</v>
      </c>
      <c r="AW1027" s="431">
        <f t="shared" si="885"/>
        <v>0</v>
      </c>
      <c r="AX1027" s="420">
        <v>0</v>
      </c>
      <c r="AY1027" s="431">
        <f t="shared" si="886"/>
        <v>0</v>
      </c>
      <c r="AZ1027" s="420">
        <v>0</v>
      </c>
      <c r="BA1027" s="431">
        <f t="shared" si="887"/>
        <v>0</v>
      </c>
      <c r="BB1027" s="420">
        <v>0</v>
      </c>
      <c r="BC1027" s="431">
        <f t="shared" si="888"/>
        <v>0</v>
      </c>
      <c r="BD1027" s="420">
        <v>0</v>
      </c>
      <c r="BE1027" s="431">
        <f t="shared" si="889"/>
        <v>0</v>
      </c>
      <c r="BF1027" s="420">
        <v>0</v>
      </c>
      <c r="BG1027" s="431">
        <f t="shared" si="890"/>
        <v>0</v>
      </c>
      <c r="BH1027" s="420">
        <v>0</v>
      </c>
      <c r="BI1027" s="445">
        <f t="shared" si="891"/>
        <v>0</v>
      </c>
      <c r="BJ1027" s="77" t="s">
        <v>2020</v>
      </c>
      <c r="BK1027" s="306"/>
      <c r="BL1027" s="599"/>
      <c r="BM1027" s="306" t="str">
        <f t="shared" si="892"/>
        <v>P54610-xx1</v>
      </c>
    </row>
    <row r="1028" spans="1:65" ht="14.25" customHeight="1">
      <c r="A1028" s="498" t="s">
        <v>1623</v>
      </c>
      <c r="B1028" s="130" t="s">
        <v>1422</v>
      </c>
      <c r="C1028" s="544" t="s">
        <v>87</v>
      </c>
      <c r="D1028" s="549" t="s">
        <v>225</v>
      </c>
      <c r="E1028" s="550" t="s">
        <v>194</v>
      </c>
      <c r="G1028" s="214">
        <v>2026</v>
      </c>
      <c r="H1028" s="176" t="s">
        <v>2019</v>
      </c>
      <c r="I1028" s="176" t="s">
        <v>217</v>
      </c>
      <c r="J1028" s="330" t="s">
        <v>196</v>
      </c>
      <c r="K1028" s="176" t="s">
        <v>218</v>
      </c>
      <c r="L1028" s="176" t="s">
        <v>167</v>
      </c>
      <c r="M1028" s="327" t="s">
        <v>1479</v>
      </c>
      <c r="N1028" s="55">
        <v>0</v>
      </c>
      <c r="O1028" s="55">
        <f t="shared" ref="O1028:P1029" si="893">N1028</f>
        <v>0</v>
      </c>
      <c r="P1028" s="55">
        <f t="shared" si="893"/>
        <v>0</v>
      </c>
      <c r="Q1028" s="55">
        <v>10.1</v>
      </c>
      <c r="R1028" s="244">
        <v>11.24</v>
      </c>
      <c r="S1028" s="55">
        <f t="shared" ref="S1028:S1029" si="894">R1028</f>
        <v>11.24</v>
      </c>
      <c r="T1028" s="55">
        <f t="shared" ref="T1028:T1029" si="895">S1028</f>
        <v>11.24</v>
      </c>
      <c r="U1028" s="55">
        <f t="shared" ref="U1028:U1029" si="896">T1028</f>
        <v>11.24</v>
      </c>
      <c r="V1028" s="55">
        <f t="shared" ref="V1028:V1029" si="897">U1028</f>
        <v>11.24</v>
      </c>
      <c r="W1028" s="55">
        <f t="shared" ref="W1028:W1029" si="898">V1028</f>
        <v>11.24</v>
      </c>
      <c r="X1028" s="55">
        <f t="shared" ref="X1028:X1029" si="899">W1028</f>
        <v>11.24</v>
      </c>
      <c r="Y1028" s="55">
        <f t="shared" ref="Y1028:Y1029" si="900">X1028</f>
        <v>11.24</v>
      </c>
      <c r="Z1028" s="147">
        <v>0</v>
      </c>
      <c r="AA1028" s="147">
        <f t="shared" ref="AA1028:AA1029" si="901">Z1028</f>
        <v>0</v>
      </c>
      <c r="AB1028" s="147">
        <v>0</v>
      </c>
      <c r="AC1028" s="147">
        <v>0</v>
      </c>
      <c r="AD1028" s="365">
        <v>0.95</v>
      </c>
      <c r="AE1028" s="147">
        <f t="shared" si="761"/>
        <v>0.95</v>
      </c>
      <c r="AF1028" s="147">
        <f t="shared" ref="AF1028:AF1029" si="902">AE1028</f>
        <v>0.95</v>
      </c>
      <c r="AG1028" s="147">
        <f t="shared" ref="AG1028:AG1029" si="903">AF1028</f>
        <v>0.95</v>
      </c>
      <c r="AH1028" s="147">
        <f t="shared" ref="AH1028:AH1029" si="904">AG1028</f>
        <v>0.95</v>
      </c>
      <c r="AI1028" s="147">
        <f t="shared" ref="AI1028:AI1029" si="905">AH1028</f>
        <v>0.95</v>
      </c>
      <c r="AJ1028" s="147">
        <f t="shared" ref="AJ1028:AJ1029" si="906">AI1028</f>
        <v>0.95</v>
      </c>
      <c r="AK1028" s="147">
        <f t="shared" ref="AK1028:AK1029" si="907">AJ1028</f>
        <v>0.95</v>
      </c>
      <c r="AL1028" s="420">
        <v>0</v>
      </c>
      <c r="AM1028" s="431">
        <f t="shared" ref="AM1028:AM1029" si="908">Z1028*AL1028</f>
        <v>0</v>
      </c>
      <c r="AN1028" s="385">
        <v>0</v>
      </c>
      <c r="AO1028" s="237">
        <f t="shared" ref="AO1028:AO1029" si="909">AN1028*AA1028</f>
        <v>0</v>
      </c>
      <c r="AP1028" s="96"/>
      <c r="AQ1028" s="431">
        <f t="shared" ref="AQ1028:AQ1029" si="910">AP1028*AB1028</f>
        <v>0</v>
      </c>
      <c r="AR1028" s="420">
        <v>0</v>
      </c>
      <c r="AS1028" s="431">
        <f t="shared" ref="AS1028:AS1029" si="911">AR1028*AC1028</f>
        <v>0</v>
      </c>
      <c r="AT1028" s="420">
        <v>0</v>
      </c>
      <c r="AU1028" s="431">
        <f t="shared" ref="AU1028:AU1029" si="912">AT1028*AD1028</f>
        <v>0</v>
      </c>
      <c r="AV1028" s="420">
        <v>0</v>
      </c>
      <c r="AW1028" s="431">
        <f t="shared" ref="AW1028:AW1029" si="913">AV1028*AE1028</f>
        <v>0</v>
      </c>
      <c r="AX1028" s="420">
        <v>0</v>
      </c>
      <c r="AY1028" s="431">
        <f t="shared" ref="AY1028:AY1029" si="914">AX1028*AF1028</f>
        <v>0</v>
      </c>
      <c r="AZ1028" s="420">
        <v>0</v>
      </c>
      <c r="BA1028" s="431">
        <f t="shared" ref="BA1028:BA1029" si="915">AZ1028*AG1028</f>
        <v>0</v>
      </c>
      <c r="BB1028" s="420">
        <v>0</v>
      </c>
      <c r="BC1028" s="431">
        <f t="shared" ref="BC1028:BC1029" si="916">BB1028*AH1028</f>
        <v>0</v>
      </c>
      <c r="BD1028" s="420">
        <v>0</v>
      </c>
      <c r="BE1028" s="431">
        <f t="shared" ref="BE1028:BE1029" si="917">BD1028*AI1028</f>
        <v>0</v>
      </c>
      <c r="BF1028" s="420">
        <v>0</v>
      </c>
      <c r="BG1028" s="431">
        <f t="shared" ref="BG1028:BG1029" si="918">BF1028*AJ1028</f>
        <v>0</v>
      </c>
      <c r="BH1028" s="420">
        <v>0</v>
      </c>
      <c r="BI1028" s="445">
        <f t="shared" ref="BI1028:BI1029" si="919">BH1028*AK1028</f>
        <v>0</v>
      </c>
      <c r="BJ1028" s="77" t="s">
        <v>2020</v>
      </c>
      <c r="BK1028" s="306"/>
      <c r="BL1028" s="599"/>
      <c r="BM1028" s="306" t="str">
        <f t="shared" ref="BM1028:BM1029" si="920">BJ1028</f>
        <v>P54610-xx1</v>
      </c>
    </row>
    <row r="1029" spans="1:65" ht="14.25" customHeight="1">
      <c r="A1029" s="498" t="s">
        <v>1623</v>
      </c>
      <c r="B1029" s="130" t="s">
        <v>1422</v>
      </c>
      <c r="C1029" s="544" t="s">
        <v>87</v>
      </c>
      <c r="D1029" s="549" t="s">
        <v>225</v>
      </c>
      <c r="E1029" s="550" t="s">
        <v>194</v>
      </c>
      <c r="G1029" s="214">
        <v>2026</v>
      </c>
      <c r="H1029" s="176" t="s">
        <v>2019</v>
      </c>
      <c r="I1029" s="176" t="s">
        <v>217</v>
      </c>
      <c r="J1029" s="330" t="s">
        <v>196</v>
      </c>
      <c r="K1029" s="176" t="s">
        <v>218</v>
      </c>
      <c r="L1029" s="176" t="s">
        <v>167</v>
      </c>
      <c r="M1029" s="327" t="s">
        <v>2027</v>
      </c>
      <c r="N1029" s="55">
        <v>0</v>
      </c>
      <c r="O1029" s="55">
        <f t="shared" si="893"/>
        <v>0</v>
      </c>
      <c r="P1029" s="55">
        <f t="shared" si="893"/>
        <v>0</v>
      </c>
      <c r="Q1029" s="55">
        <v>11.03</v>
      </c>
      <c r="R1029" s="244">
        <v>12.17</v>
      </c>
      <c r="S1029" s="55">
        <f t="shared" si="894"/>
        <v>12.17</v>
      </c>
      <c r="T1029" s="55">
        <f t="shared" si="895"/>
        <v>12.17</v>
      </c>
      <c r="U1029" s="55">
        <f t="shared" si="896"/>
        <v>12.17</v>
      </c>
      <c r="V1029" s="55">
        <f t="shared" si="897"/>
        <v>12.17</v>
      </c>
      <c r="W1029" s="55">
        <f t="shared" si="898"/>
        <v>12.17</v>
      </c>
      <c r="X1029" s="55">
        <f t="shared" si="899"/>
        <v>12.17</v>
      </c>
      <c r="Y1029" s="55">
        <f t="shared" si="900"/>
        <v>12.17</v>
      </c>
      <c r="Z1029" s="147">
        <v>0</v>
      </c>
      <c r="AA1029" s="147">
        <f t="shared" si="901"/>
        <v>0</v>
      </c>
      <c r="AB1029" s="147">
        <v>0</v>
      </c>
      <c r="AC1029" s="147">
        <v>0</v>
      </c>
      <c r="AD1029" s="365">
        <v>0.95</v>
      </c>
      <c r="AE1029" s="147">
        <f t="shared" si="761"/>
        <v>0.95</v>
      </c>
      <c r="AF1029" s="147">
        <f t="shared" si="902"/>
        <v>0.95</v>
      </c>
      <c r="AG1029" s="147">
        <f t="shared" si="903"/>
        <v>0.95</v>
      </c>
      <c r="AH1029" s="147">
        <f t="shared" si="904"/>
        <v>0.95</v>
      </c>
      <c r="AI1029" s="147">
        <f t="shared" si="905"/>
        <v>0.95</v>
      </c>
      <c r="AJ1029" s="147">
        <f t="shared" si="906"/>
        <v>0.95</v>
      </c>
      <c r="AK1029" s="147">
        <f t="shared" si="907"/>
        <v>0.95</v>
      </c>
      <c r="AL1029" s="420">
        <v>0</v>
      </c>
      <c r="AM1029" s="431">
        <f t="shared" si="908"/>
        <v>0</v>
      </c>
      <c r="AN1029" s="385">
        <v>0</v>
      </c>
      <c r="AO1029" s="237">
        <f t="shared" si="909"/>
        <v>0</v>
      </c>
      <c r="AP1029" s="96"/>
      <c r="AQ1029" s="431">
        <f t="shared" si="910"/>
        <v>0</v>
      </c>
      <c r="AR1029" s="420">
        <v>0</v>
      </c>
      <c r="AS1029" s="431">
        <f t="shared" si="911"/>
        <v>0</v>
      </c>
      <c r="AT1029" s="420">
        <v>0</v>
      </c>
      <c r="AU1029" s="431">
        <f t="shared" si="912"/>
        <v>0</v>
      </c>
      <c r="AV1029" s="420">
        <v>0</v>
      </c>
      <c r="AW1029" s="431">
        <f t="shared" si="913"/>
        <v>0</v>
      </c>
      <c r="AX1029" s="420">
        <v>0</v>
      </c>
      <c r="AY1029" s="431">
        <f t="shared" si="914"/>
        <v>0</v>
      </c>
      <c r="AZ1029" s="420">
        <v>0</v>
      </c>
      <c r="BA1029" s="431">
        <f t="shared" si="915"/>
        <v>0</v>
      </c>
      <c r="BB1029" s="420">
        <v>0</v>
      </c>
      <c r="BC1029" s="431">
        <f t="shared" si="916"/>
        <v>0</v>
      </c>
      <c r="BD1029" s="420">
        <v>0</v>
      </c>
      <c r="BE1029" s="431">
        <f t="shared" si="917"/>
        <v>0</v>
      </c>
      <c r="BF1029" s="420">
        <v>0</v>
      </c>
      <c r="BG1029" s="431">
        <f t="shared" si="918"/>
        <v>0</v>
      </c>
      <c r="BH1029" s="420">
        <v>0</v>
      </c>
      <c r="BI1029" s="445">
        <f t="shared" si="919"/>
        <v>0</v>
      </c>
      <c r="BJ1029" s="77" t="s">
        <v>2020</v>
      </c>
      <c r="BK1029" s="306"/>
      <c r="BL1029" s="599"/>
      <c r="BM1029" s="306" t="str">
        <f t="shared" si="920"/>
        <v>P54610-xx1</v>
      </c>
    </row>
    <row r="1030" spans="1:65" ht="14.25" customHeight="1">
      <c r="A1030" s="498" t="s">
        <v>1623</v>
      </c>
      <c r="B1030" s="130" t="s">
        <v>1422</v>
      </c>
      <c r="C1030" s="544" t="s">
        <v>87</v>
      </c>
      <c r="D1030" s="549" t="s">
        <v>225</v>
      </c>
      <c r="E1030" s="550" t="s">
        <v>194</v>
      </c>
      <c r="G1030" s="214">
        <v>2026</v>
      </c>
      <c r="H1030" s="176" t="s">
        <v>2019</v>
      </c>
      <c r="I1030" s="176" t="s">
        <v>217</v>
      </c>
      <c r="J1030" s="330" t="s">
        <v>196</v>
      </c>
      <c r="K1030" s="176" t="s">
        <v>218</v>
      </c>
      <c r="L1030" s="176" t="s">
        <v>167</v>
      </c>
      <c r="M1030" s="327" t="s">
        <v>1513</v>
      </c>
      <c r="N1030" s="55">
        <v>0</v>
      </c>
      <c r="O1030" s="55">
        <f t="shared" ref="O1030:P1031" si="921">N1030</f>
        <v>0</v>
      </c>
      <c r="P1030" s="55">
        <f t="shared" si="921"/>
        <v>0</v>
      </c>
      <c r="Q1030" s="55">
        <v>10.62</v>
      </c>
      <c r="R1030" s="244">
        <v>11.76</v>
      </c>
      <c r="S1030" s="55">
        <f t="shared" ref="S1030:S1031" si="922">R1030</f>
        <v>11.76</v>
      </c>
      <c r="T1030" s="55">
        <f t="shared" ref="T1030:T1031" si="923">S1030</f>
        <v>11.76</v>
      </c>
      <c r="U1030" s="55">
        <f t="shared" ref="U1030:U1031" si="924">T1030</f>
        <v>11.76</v>
      </c>
      <c r="V1030" s="55">
        <f t="shared" ref="V1030:V1031" si="925">U1030</f>
        <v>11.76</v>
      </c>
      <c r="W1030" s="55">
        <f t="shared" ref="W1030:W1031" si="926">V1030</f>
        <v>11.76</v>
      </c>
      <c r="X1030" s="55">
        <f t="shared" ref="X1030:X1031" si="927">W1030</f>
        <v>11.76</v>
      </c>
      <c r="Y1030" s="55">
        <f t="shared" ref="Y1030:Y1031" si="928">X1030</f>
        <v>11.76</v>
      </c>
      <c r="Z1030" s="147">
        <v>0</v>
      </c>
      <c r="AA1030" s="147">
        <f t="shared" ref="AA1030:AA1031" si="929">Z1030</f>
        <v>0</v>
      </c>
      <c r="AB1030" s="147">
        <v>0</v>
      </c>
      <c r="AC1030" s="147">
        <v>0</v>
      </c>
      <c r="AD1030" s="365">
        <v>0.95</v>
      </c>
      <c r="AE1030" s="147">
        <f t="shared" si="761"/>
        <v>0.95</v>
      </c>
      <c r="AF1030" s="147">
        <f t="shared" ref="AF1030:AF1031" si="930">AE1030</f>
        <v>0.95</v>
      </c>
      <c r="AG1030" s="147">
        <f t="shared" ref="AG1030:AG1031" si="931">AF1030</f>
        <v>0.95</v>
      </c>
      <c r="AH1030" s="147">
        <f t="shared" ref="AH1030:AH1031" si="932">AG1030</f>
        <v>0.95</v>
      </c>
      <c r="AI1030" s="147">
        <f t="shared" ref="AI1030:AI1031" si="933">AH1030</f>
        <v>0.95</v>
      </c>
      <c r="AJ1030" s="147">
        <f t="shared" ref="AJ1030:AJ1031" si="934">AI1030</f>
        <v>0.95</v>
      </c>
      <c r="AK1030" s="147">
        <f t="shared" ref="AK1030:AK1031" si="935">AJ1030</f>
        <v>0.95</v>
      </c>
      <c r="AL1030" s="420">
        <v>0</v>
      </c>
      <c r="AM1030" s="431">
        <f t="shared" ref="AM1030:AM1031" si="936">Z1030*AL1030</f>
        <v>0</v>
      </c>
      <c r="AN1030" s="385">
        <v>0</v>
      </c>
      <c r="AO1030" s="237">
        <f t="shared" ref="AO1030:AO1031" si="937">AN1030*AA1030</f>
        <v>0</v>
      </c>
      <c r="AP1030" s="96"/>
      <c r="AQ1030" s="431">
        <f t="shared" ref="AQ1030:AQ1031" si="938">AP1030*AB1030</f>
        <v>0</v>
      </c>
      <c r="AR1030" s="420">
        <v>0</v>
      </c>
      <c r="AS1030" s="431">
        <f t="shared" ref="AS1030:AS1031" si="939">AR1030*AC1030</f>
        <v>0</v>
      </c>
      <c r="AT1030" s="420">
        <v>0</v>
      </c>
      <c r="AU1030" s="431">
        <f t="shared" ref="AU1030:AU1031" si="940">AT1030*AD1030</f>
        <v>0</v>
      </c>
      <c r="AV1030" s="420">
        <v>0</v>
      </c>
      <c r="AW1030" s="431">
        <f t="shared" ref="AW1030:AW1031" si="941">AV1030*AE1030</f>
        <v>0</v>
      </c>
      <c r="AX1030" s="420">
        <v>0</v>
      </c>
      <c r="AY1030" s="431">
        <f t="shared" ref="AY1030:AY1031" si="942">AX1030*AF1030</f>
        <v>0</v>
      </c>
      <c r="AZ1030" s="420">
        <v>0</v>
      </c>
      <c r="BA1030" s="431">
        <f t="shared" ref="BA1030:BA1031" si="943">AZ1030*AG1030</f>
        <v>0</v>
      </c>
      <c r="BB1030" s="420">
        <v>0</v>
      </c>
      <c r="BC1030" s="431">
        <f t="shared" ref="BC1030:BC1031" si="944">BB1030*AH1030</f>
        <v>0</v>
      </c>
      <c r="BD1030" s="420">
        <v>0</v>
      </c>
      <c r="BE1030" s="431">
        <f t="shared" ref="BE1030:BE1031" si="945">BD1030*AI1030</f>
        <v>0</v>
      </c>
      <c r="BF1030" s="420">
        <v>0</v>
      </c>
      <c r="BG1030" s="431">
        <f t="shared" ref="BG1030:BG1031" si="946">BF1030*AJ1030</f>
        <v>0</v>
      </c>
      <c r="BH1030" s="420">
        <v>0</v>
      </c>
      <c r="BI1030" s="445">
        <f t="shared" ref="BI1030:BI1031" si="947">BH1030*AK1030</f>
        <v>0</v>
      </c>
      <c r="BJ1030" s="77" t="s">
        <v>2020</v>
      </c>
      <c r="BK1030" s="306"/>
      <c r="BL1030" s="599"/>
      <c r="BM1030" s="306" t="str">
        <f t="shared" ref="BM1030:BM1031" si="948">BJ1030</f>
        <v>P54610-xx1</v>
      </c>
    </row>
    <row r="1031" spans="1:65" ht="14.25" customHeight="1">
      <c r="A1031" s="498" t="s">
        <v>1623</v>
      </c>
      <c r="B1031" s="130" t="s">
        <v>1422</v>
      </c>
      <c r="C1031" s="544" t="s">
        <v>87</v>
      </c>
      <c r="D1031" s="549" t="s">
        <v>225</v>
      </c>
      <c r="E1031" s="550" t="s">
        <v>194</v>
      </c>
      <c r="G1031" s="214">
        <v>2026</v>
      </c>
      <c r="H1031" s="176" t="s">
        <v>2019</v>
      </c>
      <c r="I1031" s="176" t="s">
        <v>217</v>
      </c>
      <c r="J1031" s="330" t="s">
        <v>196</v>
      </c>
      <c r="K1031" s="176" t="s">
        <v>218</v>
      </c>
      <c r="L1031" s="176" t="s">
        <v>167</v>
      </c>
      <c r="M1031" s="327" t="s">
        <v>1480</v>
      </c>
      <c r="N1031" s="55">
        <v>0</v>
      </c>
      <c r="O1031" s="55">
        <f t="shared" si="921"/>
        <v>0</v>
      </c>
      <c r="P1031" s="55">
        <f t="shared" si="921"/>
        <v>0</v>
      </c>
      <c r="Q1031" s="55">
        <v>10.299999999999999</v>
      </c>
      <c r="R1031" s="244">
        <v>11.44</v>
      </c>
      <c r="S1031" s="55">
        <f t="shared" si="922"/>
        <v>11.44</v>
      </c>
      <c r="T1031" s="55">
        <f t="shared" si="923"/>
        <v>11.44</v>
      </c>
      <c r="U1031" s="55">
        <f t="shared" si="924"/>
        <v>11.44</v>
      </c>
      <c r="V1031" s="55">
        <f t="shared" si="925"/>
        <v>11.44</v>
      </c>
      <c r="W1031" s="55">
        <f t="shared" si="926"/>
        <v>11.44</v>
      </c>
      <c r="X1031" s="55">
        <f t="shared" si="927"/>
        <v>11.44</v>
      </c>
      <c r="Y1031" s="55">
        <f t="shared" si="928"/>
        <v>11.44</v>
      </c>
      <c r="Z1031" s="147">
        <v>0</v>
      </c>
      <c r="AA1031" s="147">
        <f t="shared" si="929"/>
        <v>0</v>
      </c>
      <c r="AB1031" s="147">
        <v>0</v>
      </c>
      <c r="AC1031" s="147">
        <v>0</v>
      </c>
      <c r="AD1031" s="365">
        <v>0.95</v>
      </c>
      <c r="AE1031" s="147">
        <f t="shared" si="761"/>
        <v>0.95</v>
      </c>
      <c r="AF1031" s="147">
        <f t="shared" si="930"/>
        <v>0.95</v>
      </c>
      <c r="AG1031" s="147">
        <f t="shared" si="931"/>
        <v>0.95</v>
      </c>
      <c r="AH1031" s="147">
        <f t="shared" si="932"/>
        <v>0.95</v>
      </c>
      <c r="AI1031" s="147">
        <f t="shared" si="933"/>
        <v>0.95</v>
      </c>
      <c r="AJ1031" s="147">
        <f t="shared" si="934"/>
        <v>0.95</v>
      </c>
      <c r="AK1031" s="147">
        <f t="shared" si="935"/>
        <v>0.95</v>
      </c>
      <c r="AL1031" s="420">
        <v>0</v>
      </c>
      <c r="AM1031" s="431">
        <f t="shared" si="936"/>
        <v>0</v>
      </c>
      <c r="AN1031" s="385">
        <v>0</v>
      </c>
      <c r="AO1031" s="237">
        <f t="shared" si="937"/>
        <v>0</v>
      </c>
      <c r="AP1031" s="96"/>
      <c r="AQ1031" s="431">
        <f t="shared" si="938"/>
        <v>0</v>
      </c>
      <c r="AR1031" s="420">
        <v>0</v>
      </c>
      <c r="AS1031" s="431">
        <f t="shared" si="939"/>
        <v>0</v>
      </c>
      <c r="AT1031" s="420">
        <v>0</v>
      </c>
      <c r="AU1031" s="431">
        <f t="shared" si="940"/>
        <v>0</v>
      </c>
      <c r="AV1031" s="420">
        <v>0</v>
      </c>
      <c r="AW1031" s="431">
        <f t="shared" si="941"/>
        <v>0</v>
      </c>
      <c r="AX1031" s="420">
        <v>0</v>
      </c>
      <c r="AY1031" s="431">
        <f t="shared" si="942"/>
        <v>0</v>
      </c>
      <c r="AZ1031" s="420">
        <v>0</v>
      </c>
      <c r="BA1031" s="431">
        <f t="shared" si="943"/>
        <v>0</v>
      </c>
      <c r="BB1031" s="420">
        <v>0</v>
      </c>
      <c r="BC1031" s="431">
        <f t="shared" si="944"/>
        <v>0</v>
      </c>
      <c r="BD1031" s="420">
        <v>0</v>
      </c>
      <c r="BE1031" s="431">
        <f t="shared" si="945"/>
        <v>0</v>
      </c>
      <c r="BF1031" s="420">
        <v>0</v>
      </c>
      <c r="BG1031" s="431">
        <f t="shared" si="946"/>
        <v>0</v>
      </c>
      <c r="BH1031" s="420">
        <v>0</v>
      </c>
      <c r="BI1031" s="445">
        <f t="shared" si="947"/>
        <v>0</v>
      </c>
      <c r="BJ1031" s="77" t="s">
        <v>2020</v>
      </c>
      <c r="BK1031" s="306"/>
      <c r="BL1031" s="599"/>
      <c r="BM1031" s="306" t="str">
        <f t="shared" si="948"/>
        <v>P54610-xx1</v>
      </c>
    </row>
    <row r="1032" spans="1:65" ht="14.25" customHeight="1">
      <c r="A1032" s="498" t="s">
        <v>1623</v>
      </c>
      <c r="B1032" s="130" t="s">
        <v>1422</v>
      </c>
      <c r="C1032" s="544" t="s">
        <v>87</v>
      </c>
      <c r="D1032" s="549" t="s">
        <v>225</v>
      </c>
      <c r="E1032" s="550" t="s">
        <v>194</v>
      </c>
      <c r="G1032" s="214">
        <v>2026</v>
      </c>
      <c r="H1032" s="176" t="s">
        <v>2019</v>
      </c>
      <c r="I1032" s="176" t="s">
        <v>217</v>
      </c>
      <c r="J1032" s="330" t="s">
        <v>196</v>
      </c>
      <c r="K1032" s="176" t="s">
        <v>218</v>
      </c>
      <c r="L1032" s="176" t="s">
        <v>167</v>
      </c>
      <c r="M1032" s="327" t="s">
        <v>1808</v>
      </c>
      <c r="N1032" s="55">
        <v>0</v>
      </c>
      <c r="O1032" s="55">
        <f t="shared" ref="O1032:P1053" si="949">N1032</f>
        <v>0</v>
      </c>
      <c r="P1032" s="55">
        <f t="shared" si="949"/>
        <v>0</v>
      </c>
      <c r="Q1032" s="55">
        <v>10.18</v>
      </c>
      <c r="R1032" s="244">
        <v>11.32</v>
      </c>
      <c r="S1032" s="55">
        <f t="shared" ref="S1032:S1053" si="950">R1032</f>
        <v>11.32</v>
      </c>
      <c r="T1032" s="55">
        <f t="shared" ref="T1032:T1053" si="951">S1032</f>
        <v>11.32</v>
      </c>
      <c r="U1032" s="55">
        <f t="shared" ref="U1032:U1053" si="952">T1032</f>
        <v>11.32</v>
      </c>
      <c r="V1032" s="55">
        <f t="shared" ref="V1032:V1053" si="953">U1032</f>
        <v>11.32</v>
      </c>
      <c r="W1032" s="55">
        <f t="shared" ref="W1032:W1053" si="954">V1032</f>
        <v>11.32</v>
      </c>
      <c r="X1032" s="55">
        <f t="shared" ref="X1032:X1053" si="955">W1032</f>
        <v>11.32</v>
      </c>
      <c r="Y1032" s="55">
        <f t="shared" ref="Y1032:Y1053" si="956">X1032</f>
        <v>11.32</v>
      </c>
      <c r="Z1032" s="147">
        <v>0</v>
      </c>
      <c r="AA1032" s="147">
        <f t="shared" ref="AA1032:AA1053" si="957">Z1032</f>
        <v>0</v>
      </c>
      <c r="AB1032" s="147">
        <v>0</v>
      </c>
      <c r="AC1032" s="147">
        <v>0</v>
      </c>
      <c r="AD1032" s="365">
        <v>0.95</v>
      </c>
      <c r="AE1032" s="147">
        <f t="shared" si="761"/>
        <v>0.95</v>
      </c>
      <c r="AF1032" s="147">
        <f t="shared" ref="AF1032:AF1053" si="958">AE1032</f>
        <v>0.95</v>
      </c>
      <c r="AG1032" s="147">
        <f t="shared" ref="AG1032:AG1053" si="959">AF1032</f>
        <v>0.95</v>
      </c>
      <c r="AH1032" s="147">
        <f t="shared" ref="AH1032:AH1053" si="960">AG1032</f>
        <v>0.95</v>
      </c>
      <c r="AI1032" s="147">
        <f t="shared" ref="AI1032:AI1053" si="961">AH1032</f>
        <v>0.95</v>
      </c>
      <c r="AJ1032" s="147">
        <f t="shared" ref="AJ1032:AJ1053" si="962">AI1032</f>
        <v>0.95</v>
      </c>
      <c r="AK1032" s="147">
        <f t="shared" ref="AK1032:AK1053" si="963">AJ1032</f>
        <v>0.95</v>
      </c>
      <c r="AL1032" s="420">
        <v>0</v>
      </c>
      <c r="AM1032" s="431">
        <f t="shared" ref="AM1032:AM1053" si="964">Z1032*AL1032</f>
        <v>0</v>
      </c>
      <c r="AN1032" s="385">
        <v>0</v>
      </c>
      <c r="AO1032" s="237">
        <f t="shared" ref="AO1032:AO1053" si="965">AN1032*AA1032</f>
        <v>0</v>
      </c>
      <c r="AP1032" s="96"/>
      <c r="AQ1032" s="431">
        <f t="shared" ref="AQ1032:AQ1053" si="966">AP1032*AB1032</f>
        <v>0</v>
      </c>
      <c r="AR1032" s="420">
        <v>0</v>
      </c>
      <c r="AS1032" s="431">
        <f t="shared" ref="AS1032:AS1053" si="967">AR1032*AC1032</f>
        <v>0</v>
      </c>
      <c r="AT1032" s="420">
        <v>0</v>
      </c>
      <c r="AU1032" s="431">
        <f t="shared" ref="AU1032:AU1053" si="968">AT1032*AD1032</f>
        <v>0</v>
      </c>
      <c r="AV1032" s="420">
        <v>0</v>
      </c>
      <c r="AW1032" s="431">
        <f t="shared" ref="AW1032:AW1053" si="969">AV1032*AE1032</f>
        <v>0</v>
      </c>
      <c r="AX1032" s="420">
        <v>0</v>
      </c>
      <c r="AY1032" s="431">
        <f t="shared" ref="AY1032:AY1053" si="970">AX1032*AF1032</f>
        <v>0</v>
      </c>
      <c r="AZ1032" s="420">
        <v>0</v>
      </c>
      <c r="BA1032" s="431">
        <f t="shared" ref="BA1032:BA1053" si="971">AZ1032*AG1032</f>
        <v>0</v>
      </c>
      <c r="BB1032" s="420">
        <v>0</v>
      </c>
      <c r="BC1032" s="431">
        <f t="shared" ref="BC1032:BC1053" si="972">BB1032*AH1032</f>
        <v>0</v>
      </c>
      <c r="BD1032" s="420">
        <v>0</v>
      </c>
      <c r="BE1032" s="431">
        <f t="shared" ref="BE1032:BE1053" si="973">BD1032*AI1032</f>
        <v>0</v>
      </c>
      <c r="BF1032" s="420">
        <v>0</v>
      </c>
      <c r="BG1032" s="431">
        <f t="shared" ref="BG1032:BG1053" si="974">BF1032*AJ1032</f>
        <v>0</v>
      </c>
      <c r="BH1032" s="420">
        <v>0</v>
      </c>
      <c r="BI1032" s="445">
        <f t="shared" ref="BI1032:BI1053" si="975">BH1032*AK1032</f>
        <v>0</v>
      </c>
      <c r="BJ1032" s="77" t="s">
        <v>2020</v>
      </c>
      <c r="BK1032" s="306"/>
      <c r="BL1032" s="599"/>
      <c r="BM1032" s="306" t="str">
        <f t="shared" ref="BM1032:BM1054" si="976">BJ1032</f>
        <v>P54610-xx1</v>
      </c>
    </row>
    <row r="1033" spans="1:65" ht="14.25" customHeight="1">
      <c r="A1033" s="498" t="s">
        <v>1623</v>
      </c>
      <c r="B1033" s="130" t="s">
        <v>1422</v>
      </c>
      <c r="C1033" s="544" t="s">
        <v>87</v>
      </c>
      <c r="D1033" s="549" t="s">
        <v>225</v>
      </c>
      <c r="E1033" s="550" t="s">
        <v>194</v>
      </c>
      <c r="G1033" s="214">
        <v>2026</v>
      </c>
      <c r="H1033" s="176" t="s">
        <v>2019</v>
      </c>
      <c r="I1033" s="176" t="s">
        <v>217</v>
      </c>
      <c r="J1033" s="330" t="s">
        <v>196</v>
      </c>
      <c r="K1033" s="176" t="s">
        <v>218</v>
      </c>
      <c r="L1033" s="176" t="s">
        <v>167</v>
      </c>
      <c r="M1033" s="327" t="s">
        <v>1461</v>
      </c>
      <c r="N1033" s="55">
        <v>0</v>
      </c>
      <c r="O1033" s="55">
        <f t="shared" si="949"/>
        <v>0</v>
      </c>
      <c r="P1033" s="55">
        <f t="shared" si="949"/>
        <v>0</v>
      </c>
      <c r="Q1033" s="55">
        <v>11.19</v>
      </c>
      <c r="R1033" s="244">
        <v>12.43</v>
      </c>
      <c r="S1033" s="55">
        <f t="shared" si="950"/>
        <v>12.43</v>
      </c>
      <c r="T1033" s="55">
        <f t="shared" si="951"/>
        <v>12.43</v>
      </c>
      <c r="U1033" s="55">
        <f t="shared" si="952"/>
        <v>12.43</v>
      </c>
      <c r="V1033" s="55">
        <f t="shared" si="953"/>
        <v>12.43</v>
      </c>
      <c r="W1033" s="55">
        <f t="shared" si="954"/>
        <v>12.43</v>
      </c>
      <c r="X1033" s="55">
        <f t="shared" si="955"/>
        <v>12.43</v>
      </c>
      <c r="Y1033" s="55">
        <f t="shared" si="956"/>
        <v>12.43</v>
      </c>
      <c r="Z1033" s="147">
        <v>0</v>
      </c>
      <c r="AA1033" s="147">
        <f t="shared" si="957"/>
        <v>0</v>
      </c>
      <c r="AB1033" s="147">
        <v>0</v>
      </c>
      <c r="AC1033" s="147">
        <f t="shared" ref="AC1033:AC1053" si="977">AB1033</f>
        <v>0</v>
      </c>
      <c r="AD1033" s="365">
        <v>0.62</v>
      </c>
      <c r="AE1033" s="147">
        <f t="shared" si="761"/>
        <v>0.62</v>
      </c>
      <c r="AF1033" s="147">
        <f t="shared" si="958"/>
        <v>0.62</v>
      </c>
      <c r="AG1033" s="147">
        <f t="shared" si="959"/>
        <v>0.62</v>
      </c>
      <c r="AH1033" s="147">
        <f t="shared" si="960"/>
        <v>0.62</v>
      </c>
      <c r="AI1033" s="147">
        <f t="shared" si="961"/>
        <v>0.62</v>
      </c>
      <c r="AJ1033" s="147">
        <f t="shared" si="962"/>
        <v>0.62</v>
      </c>
      <c r="AK1033" s="147">
        <f t="shared" si="963"/>
        <v>0.62</v>
      </c>
      <c r="AL1033" s="420">
        <v>0</v>
      </c>
      <c r="AM1033" s="431">
        <f t="shared" si="964"/>
        <v>0</v>
      </c>
      <c r="AN1033" s="385">
        <v>0</v>
      </c>
      <c r="AO1033" s="237">
        <f t="shared" si="965"/>
        <v>0</v>
      </c>
      <c r="AP1033" s="96"/>
      <c r="AQ1033" s="431">
        <f t="shared" si="966"/>
        <v>0</v>
      </c>
      <c r="AR1033" s="420">
        <v>0</v>
      </c>
      <c r="AS1033" s="431">
        <f t="shared" si="967"/>
        <v>0</v>
      </c>
      <c r="AT1033" s="420">
        <v>0</v>
      </c>
      <c r="AU1033" s="431">
        <f t="shared" si="968"/>
        <v>0</v>
      </c>
      <c r="AV1033" s="420">
        <v>0</v>
      </c>
      <c r="AW1033" s="431">
        <f t="shared" si="969"/>
        <v>0</v>
      </c>
      <c r="AX1033" s="420">
        <v>0</v>
      </c>
      <c r="AY1033" s="431">
        <f t="shared" si="970"/>
        <v>0</v>
      </c>
      <c r="AZ1033" s="420">
        <v>0</v>
      </c>
      <c r="BA1033" s="431">
        <f t="shared" si="971"/>
        <v>0</v>
      </c>
      <c r="BB1033" s="420">
        <v>0</v>
      </c>
      <c r="BC1033" s="431">
        <f t="shared" si="972"/>
        <v>0</v>
      </c>
      <c r="BD1033" s="420">
        <v>0</v>
      </c>
      <c r="BE1033" s="431">
        <f t="shared" si="973"/>
        <v>0</v>
      </c>
      <c r="BF1033" s="420">
        <v>0</v>
      </c>
      <c r="BG1033" s="431">
        <f t="shared" si="974"/>
        <v>0</v>
      </c>
      <c r="BH1033" s="420">
        <v>0</v>
      </c>
      <c r="BI1033" s="445">
        <f t="shared" si="975"/>
        <v>0</v>
      </c>
      <c r="BJ1033" s="77" t="s">
        <v>2028</v>
      </c>
      <c r="BK1033" s="306"/>
      <c r="BL1033" s="599"/>
      <c r="BM1033" s="306" t="str">
        <f t="shared" si="976"/>
        <v>P54693-xx1</v>
      </c>
    </row>
    <row r="1034" spans="1:65" ht="14.25" customHeight="1">
      <c r="A1034" s="498" t="s">
        <v>1623</v>
      </c>
      <c r="B1034" s="130" t="s">
        <v>1422</v>
      </c>
      <c r="C1034" s="544" t="s">
        <v>87</v>
      </c>
      <c r="D1034" s="549" t="s">
        <v>225</v>
      </c>
      <c r="E1034" s="550" t="s">
        <v>194</v>
      </c>
      <c r="G1034" s="214">
        <v>2026</v>
      </c>
      <c r="H1034" s="176" t="s">
        <v>2019</v>
      </c>
      <c r="I1034" s="176" t="s">
        <v>217</v>
      </c>
      <c r="J1034" s="330" t="s">
        <v>196</v>
      </c>
      <c r="K1034" s="176" t="s">
        <v>218</v>
      </c>
      <c r="L1034" s="176" t="s">
        <v>167</v>
      </c>
      <c r="M1034" s="327" t="s">
        <v>1459</v>
      </c>
      <c r="N1034" s="55">
        <v>0</v>
      </c>
      <c r="O1034" s="55">
        <f t="shared" si="949"/>
        <v>0</v>
      </c>
      <c r="P1034" s="55">
        <f t="shared" si="949"/>
        <v>0</v>
      </c>
      <c r="Q1034" s="55">
        <v>11.19</v>
      </c>
      <c r="R1034" s="244">
        <v>12.43</v>
      </c>
      <c r="S1034" s="55">
        <f t="shared" si="950"/>
        <v>12.43</v>
      </c>
      <c r="T1034" s="55">
        <f t="shared" si="951"/>
        <v>12.43</v>
      </c>
      <c r="U1034" s="55">
        <f t="shared" si="952"/>
        <v>12.43</v>
      </c>
      <c r="V1034" s="55">
        <f t="shared" si="953"/>
        <v>12.43</v>
      </c>
      <c r="W1034" s="55">
        <f t="shared" si="954"/>
        <v>12.43</v>
      </c>
      <c r="X1034" s="55">
        <f t="shared" si="955"/>
        <v>12.43</v>
      </c>
      <c r="Y1034" s="55">
        <f t="shared" si="956"/>
        <v>12.43</v>
      </c>
      <c r="Z1034" s="147">
        <v>0</v>
      </c>
      <c r="AA1034" s="147">
        <f t="shared" si="957"/>
        <v>0</v>
      </c>
      <c r="AB1034" s="147">
        <v>0</v>
      </c>
      <c r="AC1034" s="147">
        <f t="shared" si="977"/>
        <v>0</v>
      </c>
      <c r="AD1034" s="365">
        <v>0.62</v>
      </c>
      <c r="AE1034" s="147">
        <f t="shared" si="761"/>
        <v>0.62</v>
      </c>
      <c r="AF1034" s="147">
        <f t="shared" si="958"/>
        <v>0.62</v>
      </c>
      <c r="AG1034" s="147">
        <f t="shared" si="959"/>
        <v>0.62</v>
      </c>
      <c r="AH1034" s="147">
        <f t="shared" si="960"/>
        <v>0.62</v>
      </c>
      <c r="AI1034" s="147">
        <f t="shared" si="961"/>
        <v>0.62</v>
      </c>
      <c r="AJ1034" s="147">
        <f t="shared" si="962"/>
        <v>0.62</v>
      </c>
      <c r="AK1034" s="147">
        <f t="shared" si="963"/>
        <v>0.62</v>
      </c>
      <c r="AL1034" s="420">
        <v>0</v>
      </c>
      <c r="AM1034" s="431">
        <f t="shared" si="964"/>
        <v>0</v>
      </c>
      <c r="AN1034" s="385">
        <v>0</v>
      </c>
      <c r="AO1034" s="237">
        <f t="shared" si="965"/>
        <v>0</v>
      </c>
      <c r="AP1034" s="96"/>
      <c r="AQ1034" s="431">
        <f t="shared" si="966"/>
        <v>0</v>
      </c>
      <c r="AR1034" s="420">
        <v>0</v>
      </c>
      <c r="AS1034" s="431">
        <f t="shared" si="967"/>
        <v>0</v>
      </c>
      <c r="AT1034" s="420">
        <v>0</v>
      </c>
      <c r="AU1034" s="431">
        <f t="shared" si="968"/>
        <v>0</v>
      </c>
      <c r="AV1034" s="420">
        <v>0</v>
      </c>
      <c r="AW1034" s="431">
        <f t="shared" si="969"/>
        <v>0</v>
      </c>
      <c r="AX1034" s="420">
        <v>0</v>
      </c>
      <c r="AY1034" s="431">
        <f t="shared" si="970"/>
        <v>0</v>
      </c>
      <c r="AZ1034" s="420">
        <v>0</v>
      </c>
      <c r="BA1034" s="431">
        <f t="shared" si="971"/>
        <v>0</v>
      </c>
      <c r="BB1034" s="420">
        <v>0</v>
      </c>
      <c r="BC1034" s="431">
        <f t="shared" si="972"/>
        <v>0</v>
      </c>
      <c r="BD1034" s="420">
        <v>0</v>
      </c>
      <c r="BE1034" s="431">
        <f t="shared" si="973"/>
        <v>0</v>
      </c>
      <c r="BF1034" s="420">
        <v>0</v>
      </c>
      <c r="BG1034" s="431">
        <f t="shared" si="974"/>
        <v>0</v>
      </c>
      <c r="BH1034" s="420">
        <v>0</v>
      </c>
      <c r="BI1034" s="445">
        <f t="shared" si="975"/>
        <v>0</v>
      </c>
      <c r="BJ1034" s="77" t="s">
        <v>2028</v>
      </c>
      <c r="BK1034" s="306"/>
      <c r="BL1034" s="599"/>
      <c r="BM1034" s="306" t="str">
        <f t="shared" si="976"/>
        <v>P54693-xx1</v>
      </c>
    </row>
    <row r="1035" spans="1:65" ht="14.25" customHeight="1">
      <c r="A1035" s="498" t="s">
        <v>1623</v>
      </c>
      <c r="B1035" s="130" t="s">
        <v>1422</v>
      </c>
      <c r="C1035" s="544" t="s">
        <v>87</v>
      </c>
      <c r="D1035" s="549" t="s">
        <v>225</v>
      </c>
      <c r="E1035" s="550" t="s">
        <v>194</v>
      </c>
      <c r="G1035" s="214">
        <v>2026</v>
      </c>
      <c r="H1035" s="176" t="s">
        <v>2019</v>
      </c>
      <c r="I1035" s="176" t="s">
        <v>217</v>
      </c>
      <c r="J1035" s="330" t="s">
        <v>196</v>
      </c>
      <c r="K1035" s="176" t="s">
        <v>218</v>
      </c>
      <c r="L1035" s="176" t="s">
        <v>167</v>
      </c>
      <c r="M1035" s="327" t="s">
        <v>1510</v>
      </c>
      <c r="N1035" s="55">
        <v>0</v>
      </c>
      <c r="O1035" s="55">
        <f t="shared" si="949"/>
        <v>0</v>
      </c>
      <c r="P1035" s="55">
        <f t="shared" si="949"/>
        <v>0</v>
      </c>
      <c r="Q1035" s="55">
        <v>10.74</v>
      </c>
      <c r="R1035" s="244">
        <v>11.98</v>
      </c>
      <c r="S1035" s="55">
        <f t="shared" si="950"/>
        <v>11.98</v>
      </c>
      <c r="T1035" s="55">
        <f t="shared" si="951"/>
        <v>11.98</v>
      </c>
      <c r="U1035" s="55">
        <f t="shared" si="952"/>
        <v>11.98</v>
      </c>
      <c r="V1035" s="55">
        <f t="shared" si="953"/>
        <v>11.98</v>
      </c>
      <c r="W1035" s="55">
        <f t="shared" si="954"/>
        <v>11.98</v>
      </c>
      <c r="X1035" s="55">
        <f t="shared" si="955"/>
        <v>11.98</v>
      </c>
      <c r="Y1035" s="55">
        <f t="shared" si="956"/>
        <v>11.98</v>
      </c>
      <c r="Z1035" s="147">
        <v>0</v>
      </c>
      <c r="AA1035" s="147">
        <f t="shared" si="957"/>
        <v>0</v>
      </c>
      <c r="AB1035" s="147">
        <v>0</v>
      </c>
      <c r="AC1035" s="147">
        <f t="shared" si="977"/>
        <v>0</v>
      </c>
      <c r="AD1035" s="365">
        <v>0.62</v>
      </c>
      <c r="AE1035" s="147">
        <f t="shared" si="761"/>
        <v>0.62</v>
      </c>
      <c r="AF1035" s="147">
        <f t="shared" si="958"/>
        <v>0.62</v>
      </c>
      <c r="AG1035" s="147">
        <f t="shared" si="959"/>
        <v>0.62</v>
      </c>
      <c r="AH1035" s="147">
        <f t="shared" si="960"/>
        <v>0.62</v>
      </c>
      <c r="AI1035" s="147">
        <f t="shared" si="961"/>
        <v>0.62</v>
      </c>
      <c r="AJ1035" s="147">
        <f t="shared" si="962"/>
        <v>0.62</v>
      </c>
      <c r="AK1035" s="147">
        <f t="shared" si="963"/>
        <v>0.62</v>
      </c>
      <c r="AL1035" s="420">
        <v>0</v>
      </c>
      <c r="AM1035" s="431">
        <f t="shared" si="964"/>
        <v>0</v>
      </c>
      <c r="AN1035" s="385">
        <v>0</v>
      </c>
      <c r="AO1035" s="237">
        <f t="shared" si="965"/>
        <v>0</v>
      </c>
      <c r="AP1035" s="96"/>
      <c r="AQ1035" s="431">
        <f t="shared" si="966"/>
        <v>0</v>
      </c>
      <c r="AR1035" s="420">
        <v>0</v>
      </c>
      <c r="AS1035" s="431">
        <f t="shared" si="967"/>
        <v>0</v>
      </c>
      <c r="AT1035" s="420">
        <v>0</v>
      </c>
      <c r="AU1035" s="431">
        <f t="shared" si="968"/>
        <v>0</v>
      </c>
      <c r="AV1035" s="420">
        <v>0</v>
      </c>
      <c r="AW1035" s="431">
        <f t="shared" si="969"/>
        <v>0</v>
      </c>
      <c r="AX1035" s="420">
        <v>0</v>
      </c>
      <c r="AY1035" s="431">
        <f t="shared" si="970"/>
        <v>0</v>
      </c>
      <c r="AZ1035" s="420">
        <v>0</v>
      </c>
      <c r="BA1035" s="431">
        <f t="shared" si="971"/>
        <v>0</v>
      </c>
      <c r="BB1035" s="420">
        <v>0</v>
      </c>
      <c r="BC1035" s="431">
        <f t="shared" si="972"/>
        <v>0</v>
      </c>
      <c r="BD1035" s="420">
        <v>0</v>
      </c>
      <c r="BE1035" s="431">
        <f t="shared" si="973"/>
        <v>0</v>
      </c>
      <c r="BF1035" s="420">
        <v>0</v>
      </c>
      <c r="BG1035" s="431">
        <f t="shared" si="974"/>
        <v>0</v>
      </c>
      <c r="BH1035" s="420">
        <v>0</v>
      </c>
      <c r="BI1035" s="445">
        <f t="shared" si="975"/>
        <v>0</v>
      </c>
      <c r="BJ1035" s="77" t="s">
        <v>2028</v>
      </c>
      <c r="BK1035" s="306"/>
      <c r="BL1035" s="599"/>
      <c r="BM1035" s="306" t="str">
        <f t="shared" si="976"/>
        <v>P54693-xx1</v>
      </c>
    </row>
    <row r="1036" spans="1:65" ht="14.25" customHeight="1">
      <c r="A1036" s="498" t="s">
        <v>1623</v>
      </c>
      <c r="B1036" s="130" t="s">
        <v>1422</v>
      </c>
      <c r="C1036" s="544" t="s">
        <v>87</v>
      </c>
      <c r="D1036" s="549" t="s">
        <v>225</v>
      </c>
      <c r="E1036" s="550" t="s">
        <v>194</v>
      </c>
      <c r="G1036" s="214">
        <v>2026</v>
      </c>
      <c r="H1036" s="176" t="s">
        <v>2019</v>
      </c>
      <c r="I1036" s="176" t="s">
        <v>217</v>
      </c>
      <c r="J1036" s="330" t="s">
        <v>196</v>
      </c>
      <c r="K1036" s="176" t="s">
        <v>218</v>
      </c>
      <c r="L1036" s="176" t="s">
        <v>167</v>
      </c>
      <c r="M1036" s="327" t="s">
        <v>1941</v>
      </c>
      <c r="N1036" s="55">
        <v>0</v>
      </c>
      <c r="O1036" s="55">
        <f t="shared" si="949"/>
        <v>0</v>
      </c>
      <c r="P1036" s="55">
        <f t="shared" si="949"/>
        <v>0</v>
      </c>
      <c r="Q1036" s="55">
        <v>10.74</v>
      </c>
      <c r="R1036" s="244">
        <v>11.98</v>
      </c>
      <c r="S1036" s="55">
        <f t="shared" si="950"/>
        <v>11.98</v>
      </c>
      <c r="T1036" s="55">
        <f t="shared" si="951"/>
        <v>11.98</v>
      </c>
      <c r="U1036" s="55">
        <f t="shared" si="952"/>
        <v>11.98</v>
      </c>
      <c r="V1036" s="55">
        <f t="shared" si="953"/>
        <v>11.98</v>
      </c>
      <c r="W1036" s="55">
        <f t="shared" si="954"/>
        <v>11.98</v>
      </c>
      <c r="X1036" s="55">
        <f t="shared" si="955"/>
        <v>11.98</v>
      </c>
      <c r="Y1036" s="55">
        <f t="shared" si="956"/>
        <v>11.98</v>
      </c>
      <c r="Z1036" s="147">
        <v>0</v>
      </c>
      <c r="AA1036" s="147">
        <f t="shared" si="957"/>
        <v>0</v>
      </c>
      <c r="AB1036" s="147">
        <v>0</v>
      </c>
      <c r="AC1036" s="147">
        <f t="shared" si="977"/>
        <v>0</v>
      </c>
      <c r="AD1036" s="365">
        <v>0.62</v>
      </c>
      <c r="AE1036" s="147">
        <f t="shared" si="761"/>
        <v>0.62</v>
      </c>
      <c r="AF1036" s="147">
        <f t="shared" si="958"/>
        <v>0.62</v>
      </c>
      <c r="AG1036" s="147">
        <f t="shared" si="959"/>
        <v>0.62</v>
      </c>
      <c r="AH1036" s="147">
        <f t="shared" si="960"/>
        <v>0.62</v>
      </c>
      <c r="AI1036" s="147">
        <f t="shared" si="961"/>
        <v>0.62</v>
      </c>
      <c r="AJ1036" s="147">
        <f t="shared" si="962"/>
        <v>0.62</v>
      </c>
      <c r="AK1036" s="147">
        <f t="shared" si="963"/>
        <v>0.62</v>
      </c>
      <c r="AL1036" s="420">
        <v>0</v>
      </c>
      <c r="AM1036" s="431">
        <f t="shared" si="964"/>
        <v>0</v>
      </c>
      <c r="AN1036" s="385">
        <v>0</v>
      </c>
      <c r="AO1036" s="237">
        <f t="shared" si="965"/>
        <v>0</v>
      </c>
      <c r="AP1036" s="96"/>
      <c r="AQ1036" s="431">
        <f t="shared" si="966"/>
        <v>0</v>
      </c>
      <c r="AR1036" s="420">
        <v>0</v>
      </c>
      <c r="AS1036" s="431">
        <f t="shared" si="967"/>
        <v>0</v>
      </c>
      <c r="AT1036" s="420">
        <v>0</v>
      </c>
      <c r="AU1036" s="431">
        <f t="shared" si="968"/>
        <v>0</v>
      </c>
      <c r="AV1036" s="420">
        <v>0</v>
      </c>
      <c r="AW1036" s="431">
        <f t="shared" si="969"/>
        <v>0</v>
      </c>
      <c r="AX1036" s="420">
        <v>0</v>
      </c>
      <c r="AY1036" s="431">
        <f t="shared" si="970"/>
        <v>0</v>
      </c>
      <c r="AZ1036" s="420">
        <v>0</v>
      </c>
      <c r="BA1036" s="431">
        <f t="shared" si="971"/>
        <v>0</v>
      </c>
      <c r="BB1036" s="420">
        <v>0</v>
      </c>
      <c r="BC1036" s="431">
        <f t="shared" si="972"/>
        <v>0</v>
      </c>
      <c r="BD1036" s="420">
        <v>0</v>
      </c>
      <c r="BE1036" s="431">
        <f t="shared" si="973"/>
        <v>0</v>
      </c>
      <c r="BF1036" s="420">
        <v>0</v>
      </c>
      <c r="BG1036" s="431">
        <f t="shared" si="974"/>
        <v>0</v>
      </c>
      <c r="BH1036" s="420">
        <v>0</v>
      </c>
      <c r="BI1036" s="445">
        <f t="shared" si="975"/>
        <v>0</v>
      </c>
      <c r="BJ1036" s="77" t="s">
        <v>2028</v>
      </c>
      <c r="BK1036" s="306"/>
      <c r="BL1036" s="599"/>
      <c r="BM1036" s="306" t="str">
        <f t="shared" si="976"/>
        <v>P54693-xx1</v>
      </c>
    </row>
    <row r="1037" spans="1:65" ht="14.25" customHeight="1">
      <c r="A1037" s="498" t="s">
        <v>1623</v>
      </c>
      <c r="B1037" s="130" t="s">
        <v>1422</v>
      </c>
      <c r="C1037" s="544" t="s">
        <v>87</v>
      </c>
      <c r="D1037" s="549" t="s">
        <v>225</v>
      </c>
      <c r="E1037" s="550" t="s">
        <v>194</v>
      </c>
      <c r="G1037" s="214">
        <v>2026</v>
      </c>
      <c r="H1037" s="176" t="s">
        <v>2019</v>
      </c>
      <c r="I1037" s="176" t="s">
        <v>217</v>
      </c>
      <c r="J1037" s="330" t="s">
        <v>196</v>
      </c>
      <c r="K1037" s="176" t="s">
        <v>218</v>
      </c>
      <c r="L1037" s="176" t="s">
        <v>167</v>
      </c>
      <c r="M1037" s="327" t="s">
        <v>1469</v>
      </c>
      <c r="N1037" s="55">
        <v>0</v>
      </c>
      <c r="O1037" s="55">
        <f t="shared" si="949"/>
        <v>0</v>
      </c>
      <c r="P1037" s="55">
        <f t="shared" si="949"/>
        <v>0</v>
      </c>
      <c r="Q1037" s="55">
        <v>10.51</v>
      </c>
      <c r="R1037" s="244">
        <v>11.75</v>
      </c>
      <c r="S1037" s="55">
        <f t="shared" si="950"/>
        <v>11.75</v>
      </c>
      <c r="T1037" s="55">
        <f t="shared" si="951"/>
        <v>11.75</v>
      </c>
      <c r="U1037" s="55">
        <f t="shared" si="952"/>
        <v>11.75</v>
      </c>
      <c r="V1037" s="55">
        <f t="shared" si="953"/>
        <v>11.75</v>
      </c>
      <c r="W1037" s="55">
        <f t="shared" si="954"/>
        <v>11.75</v>
      </c>
      <c r="X1037" s="55">
        <f t="shared" si="955"/>
        <v>11.75</v>
      </c>
      <c r="Y1037" s="55">
        <f t="shared" si="956"/>
        <v>11.75</v>
      </c>
      <c r="Z1037" s="147">
        <v>0</v>
      </c>
      <c r="AA1037" s="147">
        <f t="shared" si="957"/>
        <v>0</v>
      </c>
      <c r="AB1037" s="147">
        <v>0</v>
      </c>
      <c r="AC1037" s="147">
        <f t="shared" si="977"/>
        <v>0</v>
      </c>
      <c r="AD1037" s="365">
        <v>0.62</v>
      </c>
      <c r="AE1037" s="147">
        <f t="shared" si="761"/>
        <v>0.62</v>
      </c>
      <c r="AF1037" s="147">
        <f t="shared" si="958"/>
        <v>0.62</v>
      </c>
      <c r="AG1037" s="147">
        <f t="shared" si="959"/>
        <v>0.62</v>
      </c>
      <c r="AH1037" s="147">
        <f t="shared" si="960"/>
        <v>0.62</v>
      </c>
      <c r="AI1037" s="147">
        <f t="shared" si="961"/>
        <v>0.62</v>
      </c>
      <c r="AJ1037" s="147">
        <f t="shared" si="962"/>
        <v>0.62</v>
      </c>
      <c r="AK1037" s="147">
        <f t="shared" si="963"/>
        <v>0.62</v>
      </c>
      <c r="AL1037" s="420">
        <v>0</v>
      </c>
      <c r="AM1037" s="431">
        <f t="shared" si="964"/>
        <v>0</v>
      </c>
      <c r="AN1037" s="385">
        <v>0</v>
      </c>
      <c r="AO1037" s="237">
        <f t="shared" si="965"/>
        <v>0</v>
      </c>
      <c r="AP1037" s="96"/>
      <c r="AQ1037" s="431">
        <f t="shared" si="966"/>
        <v>0</v>
      </c>
      <c r="AR1037" s="420">
        <v>0</v>
      </c>
      <c r="AS1037" s="431">
        <f t="shared" si="967"/>
        <v>0</v>
      </c>
      <c r="AT1037" s="420">
        <v>67</v>
      </c>
      <c r="AU1037" s="431">
        <f t="shared" si="968"/>
        <v>41.54</v>
      </c>
      <c r="AV1037" s="420">
        <v>0</v>
      </c>
      <c r="AW1037" s="431">
        <f t="shared" si="969"/>
        <v>0</v>
      </c>
      <c r="AX1037" s="420">
        <v>0</v>
      </c>
      <c r="AY1037" s="431">
        <f t="shared" si="970"/>
        <v>0</v>
      </c>
      <c r="AZ1037" s="420">
        <v>0</v>
      </c>
      <c r="BA1037" s="431">
        <f t="shared" si="971"/>
        <v>0</v>
      </c>
      <c r="BB1037" s="420">
        <v>0</v>
      </c>
      <c r="BC1037" s="431">
        <f t="shared" si="972"/>
        <v>0</v>
      </c>
      <c r="BD1037" s="420">
        <v>0</v>
      </c>
      <c r="BE1037" s="431">
        <f t="shared" si="973"/>
        <v>0</v>
      </c>
      <c r="BF1037" s="420">
        <v>0</v>
      </c>
      <c r="BG1037" s="431">
        <f t="shared" si="974"/>
        <v>0</v>
      </c>
      <c r="BH1037" s="420">
        <v>0</v>
      </c>
      <c r="BI1037" s="445">
        <f t="shared" si="975"/>
        <v>0</v>
      </c>
      <c r="BJ1037" s="77" t="s">
        <v>2028</v>
      </c>
      <c r="BK1037" s="306"/>
      <c r="BL1037" s="599"/>
      <c r="BM1037" s="306" t="str">
        <f t="shared" si="976"/>
        <v>P54693-xx1</v>
      </c>
    </row>
    <row r="1038" spans="1:65" ht="14.25" customHeight="1">
      <c r="A1038" s="498" t="s">
        <v>1623</v>
      </c>
      <c r="B1038" s="130" t="s">
        <v>1422</v>
      </c>
      <c r="C1038" s="544" t="s">
        <v>87</v>
      </c>
      <c r="D1038" s="549" t="s">
        <v>225</v>
      </c>
      <c r="E1038" s="550" t="s">
        <v>194</v>
      </c>
      <c r="G1038" s="214">
        <v>2026</v>
      </c>
      <c r="H1038" s="176" t="s">
        <v>2019</v>
      </c>
      <c r="I1038" s="176" t="s">
        <v>217</v>
      </c>
      <c r="J1038" s="330" t="s">
        <v>196</v>
      </c>
      <c r="K1038" s="176" t="s">
        <v>218</v>
      </c>
      <c r="L1038" s="176" t="s">
        <v>167</v>
      </c>
      <c r="M1038" s="327" t="s">
        <v>1528</v>
      </c>
      <c r="N1038" s="55">
        <v>0</v>
      </c>
      <c r="O1038" s="55">
        <f t="shared" si="949"/>
        <v>0</v>
      </c>
      <c r="P1038" s="55">
        <f t="shared" si="949"/>
        <v>0</v>
      </c>
      <c r="Q1038" s="55">
        <v>10.51</v>
      </c>
      <c r="R1038" s="244">
        <v>11.75</v>
      </c>
      <c r="S1038" s="55">
        <f t="shared" si="950"/>
        <v>11.75</v>
      </c>
      <c r="T1038" s="55">
        <f t="shared" si="951"/>
        <v>11.75</v>
      </c>
      <c r="U1038" s="55">
        <f t="shared" si="952"/>
        <v>11.75</v>
      </c>
      <c r="V1038" s="55">
        <f t="shared" si="953"/>
        <v>11.75</v>
      </c>
      <c r="W1038" s="55">
        <f t="shared" si="954"/>
        <v>11.75</v>
      </c>
      <c r="X1038" s="55">
        <f t="shared" si="955"/>
        <v>11.75</v>
      </c>
      <c r="Y1038" s="55">
        <f t="shared" si="956"/>
        <v>11.75</v>
      </c>
      <c r="Z1038" s="147">
        <v>0</v>
      </c>
      <c r="AA1038" s="147">
        <f t="shared" si="957"/>
        <v>0</v>
      </c>
      <c r="AB1038" s="147">
        <v>0</v>
      </c>
      <c r="AC1038" s="147">
        <f t="shared" si="977"/>
        <v>0</v>
      </c>
      <c r="AD1038" s="365">
        <v>0.62</v>
      </c>
      <c r="AE1038" s="147">
        <f t="shared" si="761"/>
        <v>0.62</v>
      </c>
      <c r="AF1038" s="147">
        <f t="shared" si="958"/>
        <v>0.62</v>
      </c>
      <c r="AG1038" s="147">
        <f t="shared" si="959"/>
        <v>0.62</v>
      </c>
      <c r="AH1038" s="147">
        <f t="shared" si="960"/>
        <v>0.62</v>
      </c>
      <c r="AI1038" s="147">
        <f t="shared" si="961"/>
        <v>0.62</v>
      </c>
      <c r="AJ1038" s="147">
        <f t="shared" si="962"/>
        <v>0.62</v>
      </c>
      <c r="AK1038" s="147">
        <f t="shared" si="963"/>
        <v>0.62</v>
      </c>
      <c r="AL1038" s="420">
        <v>0</v>
      </c>
      <c r="AM1038" s="431">
        <f t="shared" si="964"/>
        <v>0</v>
      </c>
      <c r="AN1038" s="385">
        <v>0</v>
      </c>
      <c r="AO1038" s="237">
        <f t="shared" si="965"/>
        <v>0</v>
      </c>
      <c r="AP1038" s="96"/>
      <c r="AQ1038" s="431">
        <f t="shared" si="966"/>
        <v>0</v>
      </c>
      <c r="AR1038" s="420">
        <v>0</v>
      </c>
      <c r="AS1038" s="431">
        <f t="shared" si="967"/>
        <v>0</v>
      </c>
      <c r="AT1038" s="420">
        <v>0</v>
      </c>
      <c r="AU1038" s="431">
        <f t="shared" si="968"/>
        <v>0</v>
      </c>
      <c r="AV1038" s="420">
        <v>0</v>
      </c>
      <c r="AW1038" s="431">
        <f t="shared" si="969"/>
        <v>0</v>
      </c>
      <c r="AX1038" s="420">
        <v>0</v>
      </c>
      <c r="AY1038" s="431">
        <f t="shared" si="970"/>
        <v>0</v>
      </c>
      <c r="AZ1038" s="420">
        <v>0</v>
      </c>
      <c r="BA1038" s="431">
        <f t="shared" si="971"/>
        <v>0</v>
      </c>
      <c r="BB1038" s="420">
        <v>0</v>
      </c>
      <c r="BC1038" s="431">
        <f t="shared" si="972"/>
        <v>0</v>
      </c>
      <c r="BD1038" s="420">
        <v>0</v>
      </c>
      <c r="BE1038" s="431">
        <f t="shared" si="973"/>
        <v>0</v>
      </c>
      <c r="BF1038" s="420">
        <v>0</v>
      </c>
      <c r="BG1038" s="431">
        <f t="shared" si="974"/>
        <v>0</v>
      </c>
      <c r="BH1038" s="420">
        <v>0</v>
      </c>
      <c r="BI1038" s="445">
        <f t="shared" si="975"/>
        <v>0</v>
      </c>
      <c r="BJ1038" s="77" t="s">
        <v>2028</v>
      </c>
      <c r="BK1038" s="306"/>
      <c r="BL1038" s="599"/>
      <c r="BM1038" s="306" t="str">
        <f t="shared" si="976"/>
        <v>P54693-xx1</v>
      </c>
    </row>
    <row r="1039" spans="1:65" ht="14.25" customHeight="1">
      <c r="A1039" s="498" t="s">
        <v>1623</v>
      </c>
      <c r="B1039" s="130" t="s">
        <v>1422</v>
      </c>
      <c r="C1039" s="544" t="s">
        <v>87</v>
      </c>
      <c r="D1039" s="549" t="s">
        <v>225</v>
      </c>
      <c r="E1039" s="550" t="s">
        <v>194</v>
      </c>
      <c r="G1039" s="214">
        <v>2026</v>
      </c>
      <c r="H1039" s="176" t="s">
        <v>2019</v>
      </c>
      <c r="I1039" s="176" t="s">
        <v>217</v>
      </c>
      <c r="J1039" s="330" t="s">
        <v>196</v>
      </c>
      <c r="K1039" s="176" t="s">
        <v>218</v>
      </c>
      <c r="L1039" s="176" t="s">
        <v>167</v>
      </c>
      <c r="M1039" s="327" t="s">
        <v>870</v>
      </c>
      <c r="N1039" s="55">
        <v>0</v>
      </c>
      <c r="O1039" s="55">
        <f t="shared" si="949"/>
        <v>0</v>
      </c>
      <c r="P1039" s="55">
        <f t="shared" si="949"/>
        <v>0</v>
      </c>
      <c r="Q1039" s="55">
        <v>10.51</v>
      </c>
      <c r="R1039" s="244">
        <v>11.75</v>
      </c>
      <c r="S1039" s="55">
        <f t="shared" si="950"/>
        <v>11.75</v>
      </c>
      <c r="T1039" s="55">
        <f t="shared" si="951"/>
        <v>11.75</v>
      </c>
      <c r="U1039" s="55">
        <f t="shared" si="952"/>
        <v>11.75</v>
      </c>
      <c r="V1039" s="55">
        <f t="shared" si="953"/>
        <v>11.75</v>
      </c>
      <c r="W1039" s="55">
        <f t="shared" si="954"/>
        <v>11.75</v>
      </c>
      <c r="X1039" s="55">
        <f t="shared" si="955"/>
        <v>11.75</v>
      </c>
      <c r="Y1039" s="55">
        <f t="shared" si="956"/>
        <v>11.75</v>
      </c>
      <c r="Z1039" s="147">
        <v>0</v>
      </c>
      <c r="AA1039" s="147">
        <f t="shared" si="957"/>
        <v>0</v>
      </c>
      <c r="AB1039" s="147">
        <v>0</v>
      </c>
      <c r="AC1039" s="147">
        <f t="shared" si="977"/>
        <v>0</v>
      </c>
      <c r="AD1039" s="365">
        <v>0.62</v>
      </c>
      <c r="AE1039" s="147">
        <f t="shared" si="761"/>
        <v>0.62</v>
      </c>
      <c r="AF1039" s="147">
        <f t="shared" si="958"/>
        <v>0.62</v>
      </c>
      <c r="AG1039" s="147">
        <f t="shared" si="959"/>
        <v>0.62</v>
      </c>
      <c r="AH1039" s="147">
        <f t="shared" si="960"/>
        <v>0.62</v>
      </c>
      <c r="AI1039" s="147">
        <f t="shared" si="961"/>
        <v>0.62</v>
      </c>
      <c r="AJ1039" s="147">
        <f t="shared" si="962"/>
        <v>0.62</v>
      </c>
      <c r="AK1039" s="147">
        <f t="shared" si="963"/>
        <v>0.62</v>
      </c>
      <c r="AL1039" s="420">
        <v>0</v>
      </c>
      <c r="AM1039" s="431">
        <f t="shared" si="964"/>
        <v>0</v>
      </c>
      <c r="AN1039" s="385">
        <v>0</v>
      </c>
      <c r="AO1039" s="237">
        <f t="shared" si="965"/>
        <v>0</v>
      </c>
      <c r="AP1039" s="96"/>
      <c r="AQ1039" s="431">
        <f t="shared" si="966"/>
        <v>0</v>
      </c>
      <c r="AR1039" s="420">
        <v>0</v>
      </c>
      <c r="AS1039" s="431">
        <f t="shared" si="967"/>
        <v>0</v>
      </c>
      <c r="AT1039" s="420">
        <v>48</v>
      </c>
      <c r="AU1039" s="431">
        <f t="shared" si="968"/>
        <v>29.759999999999998</v>
      </c>
      <c r="AV1039" s="420">
        <v>0</v>
      </c>
      <c r="AW1039" s="431">
        <f t="shared" si="969"/>
        <v>0</v>
      </c>
      <c r="AX1039" s="420">
        <v>0</v>
      </c>
      <c r="AY1039" s="431">
        <f t="shared" si="970"/>
        <v>0</v>
      </c>
      <c r="AZ1039" s="420">
        <v>0</v>
      </c>
      <c r="BA1039" s="431">
        <f t="shared" si="971"/>
        <v>0</v>
      </c>
      <c r="BB1039" s="420">
        <v>0</v>
      </c>
      <c r="BC1039" s="431">
        <f t="shared" si="972"/>
        <v>0</v>
      </c>
      <c r="BD1039" s="420">
        <v>0</v>
      </c>
      <c r="BE1039" s="431">
        <f t="shared" si="973"/>
        <v>0</v>
      </c>
      <c r="BF1039" s="420">
        <v>0</v>
      </c>
      <c r="BG1039" s="431">
        <f t="shared" si="974"/>
        <v>0</v>
      </c>
      <c r="BH1039" s="420">
        <v>0</v>
      </c>
      <c r="BI1039" s="445">
        <f t="shared" si="975"/>
        <v>0</v>
      </c>
      <c r="BJ1039" s="77" t="s">
        <v>2028</v>
      </c>
      <c r="BK1039" s="306"/>
      <c r="BL1039" s="599"/>
      <c r="BM1039" s="306" t="str">
        <f t="shared" si="976"/>
        <v>P54693-xx1</v>
      </c>
    </row>
    <row r="1040" spans="1:65" ht="14.25" customHeight="1">
      <c r="A1040" s="498" t="s">
        <v>1623</v>
      </c>
      <c r="B1040" s="130" t="s">
        <v>1422</v>
      </c>
      <c r="C1040" s="544" t="s">
        <v>87</v>
      </c>
      <c r="D1040" s="549" t="s">
        <v>225</v>
      </c>
      <c r="E1040" s="550" t="s">
        <v>194</v>
      </c>
      <c r="G1040" s="214">
        <v>2026</v>
      </c>
      <c r="H1040" s="176" t="s">
        <v>2019</v>
      </c>
      <c r="I1040" s="176" t="s">
        <v>217</v>
      </c>
      <c r="J1040" s="330" t="s">
        <v>196</v>
      </c>
      <c r="K1040" s="176" t="s">
        <v>218</v>
      </c>
      <c r="L1040" s="176" t="s">
        <v>167</v>
      </c>
      <c r="M1040" s="327" t="s">
        <v>2022</v>
      </c>
      <c r="N1040" s="55">
        <v>0</v>
      </c>
      <c r="O1040" s="55">
        <f t="shared" si="949"/>
        <v>0</v>
      </c>
      <c r="P1040" s="55">
        <f t="shared" si="949"/>
        <v>0</v>
      </c>
      <c r="Q1040" s="55">
        <v>10.51</v>
      </c>
      <c r="R1040" s="244">
        <v>11.75</v>
      </c>
      <c r="S1040" s="55">
        <f t="shared" si="950"/>
        <v>11.75</v>
      </c>
      <c r="T1040" s="55">
        <f t="shared" si="951"/>
        <v>11.75</v>
      </c>
      <c r="U1040" s="55">
        <f t="shared" si="952"/>
        <v>11.75</v>
      </c>
      <c r="V1040" s="55">
        <f t="shared" si="953"/>
        <v>11.75</v>
      </c>
      <c r="W1040" s="55">
        <f t="shared" si="954"/>
        <v>11.75</v>
      </c>
      <c r="X1040" s="55">
        <f t="shared" si="955"/>
        <v>11.75</v>
      </c>
      <c r="Y1040" s="55">
        <f t="shared" si="956"/>
        <v>11.75</v>
      </c>
      <c r="Z1040" s="147">
        <v>0</v>
      </c>
      <c r="AA1040" s="147">
        <f t="shared" si="957"/>
        <v>0</v>
      </c>
      <c r="AB1040" s="147">
        <v>0</v>
      </c>
      <c r="AC1040" s="147">
        <f t="shared" si="977"/>
        <v>0</v>
      </c>
      <c r="AD1040" s="365">
        <v>0.62</v>
      </c>
      <c r="AE1040" s="147">
        <f t="shared" si="761"/>
        <v>0.62</v>
      </c>
      <c r="AF1040" s="147">
        <f t="shared" si="958"/>
        <v>0.62</v>
      </c>
      <c r="AG1040" s="147">
        <f t="shared" si="959"/>
        <v>0.62</v>
      </c>
      <c r="AH1040" s="147">
        <f t="shared" si="960"/>
        <v>0.62</v>
      </c>
      <c r="AI1040" s="147">
        <f t="shared" si="961"/>
        <v>0.62</v>
      </c>
      <c r="AJ1040" s="147">
        <f t="shared" si="962"/>
        <v>0.62</v>
      </c>
      <c r="AK1040" s="147">
        <f t="shared" si="963"/>
        <v>0.62</v>
      </c>
      <c r="AL1040" s="420">
        <v>0</v>
      </c>
      <c r="AM1040" s="431">
        <f t="shared" si="964"/>
        <v>0</v>
      </c>
      <c r="AN1040" s="385">
        <v>0</v>
      </c>
      <c r="AO1040" s="237">
        <f t="shared" si="965"/>
        <v>0</v>
      </c>
      <c r="AP1040" s="96"/>
      <c r="AQ1040" s="431">
        <f t="shared" si="966"/>
        <v>0</v>
      </c>
      <c r="AR1040" s="420">
        <v>0</v>
      </c>
      <c r="AS1040" s="431">
        <f t="shared" si="967"/>
        <v>0</v>
      </c>
      <c r="AT1040" s="420">
        <v>0</v>
      </c>
      <c r="AU1040" s="431">
        <f t="shared" si="968"/>
        <v>0</v>
      </c>
      <c r="AV1040" s="420">
        <v>0</v>
      </c>
      <c r="AW1040" s="431">
        <f t="shared" si="969"/>
        <v>0</v>
      </c>
      <c r="AX1040" s="420">
        <v>0</v>
      </c>
      <c r="AY1040" s="431">
        <f t="shared" si="970"/>
        <v>0</v>
      </c>
      <c r="AZ1040" s="420">
        <v>0</v>
      </c>
      <c r="BA1040" s="431">
        <f t="shared" si="971"/>
        <v>0</v>
      </c>
      <c r="BB1040" s="420">
        <v>0</v>
      </c>
      <c r="BC1040" s="431">
        <f t="shared" si="972"/>
        <v>0</v>
      </c>
      <c r="BD1040" s="420">
        <v>0</v>
      </c>
      <c r="BE1040" s="431">
        <f t="shared" si="973"/>
        <v>0</v>
      </c>
      <c r="BF1040" s="420">
        <v>0</v>
      </c>
      <c r="BG1040" s="431">
        <f t="shared" si="974"/>
        <v>0</v>
      </c>
      <c r="BH1040" s="420">
        <v>0</v>
      </c>
      <c r="BI1040" s="445">
        <f t="shared" si="975"/>
        <v>0</v>
      </c>
      <c r="BJ1040" s="77" t="s">
        <v>2028</v>
      </c>
      <c r="BK1040" s="306"/>
      <c r="BL1040" s="599"/>
      <c r="BM1040" s="306" t="str">
        <f t="shared" si="976"/>
        <v>P54693-xx1</v>
      </c>
    </row>
    <row r="1041" spans="1:65" ht="14.25" customHeight="1">
      <c r="A1041" s="498" t="s">
        <v>1623</v>
      </c>
      <c r="B1041" s="130" t="s">
        <v>1422</v>
      </c>
      <c r="C1041" s="544" t="s">
        <v>87</v>
      </c>
      <c r="D1041" s="549" t="s">
        <v>225</v>
      </c>
      <c r="E1041" s="550" t="s">
        <v>194</v>
      </c>
      <c r="G1041" s="214">
        <v>2026</v>
      </c>
      <c r="H1041" s="176" t="s">
        <v>2019</v>
      </c>
      <c r="I1041" s="176" t="s">
        <v>217</v>
      </c>
      <c r="J1041" s="330" t="s">
        <v>196</v>
      </c>
      <c r="K1041" s="176" t="s">
        <v>218</v>
      </c>
      <c r="L1041" s="176" t="s">
        <v>167</v>
      </c>
      <c r="M1041" s="327" t="s">
        <v>1512</v>
      </c>
      <c r="N1041" s="55">
        <v>0</v>
      </c>
      <c r="O1041" s="55">
        <f t="shared" si="949"/>
        <v>0</v>
      </c>
      <c r="P1041" s="55">
        <f t="shared" si="949"/>
        <v>0</v>
      </c>
      <c r="Q1041" s="55">
        <v>10.51</v>
      </c>
      <c r="R1041" s="244">
        <v>11.75</v>
      </c>
      <c r="S1041" s="55">
        <f t="shared" si="950"/>
        <v>11.75</v>
      </c>
      <c r="T1041" s="55">
        <f t="shared" si="951"/>
        <v>11.75</v>
      </c>
      <c r="U1041" s="55">
        <f t="shared" si="952"/>
        <v>11.75</v>
      </c>
      <c r="V1041" s="55">
        <f t="shared" si="953"/>
        <v>11.75</v>
      </c>
      <c r="W1041" s="55">
        <f t="shared" si="954"/>
        <v>11.75</v>
      </c>
      <c r="X1041" s="55">
        <f t="shared" si="955"/>
        <v>11.75</v>
      </c>
      <c r="Y1041" s="55">
        <f t="shared" si="956"/>
        <v>11.75</v>
      </c>
      <c r="Z1041" s="147">
        <v>0</v>
      </c>
      <c r="AA1041" s="147">
        <f t="shared" si="957"/>
        <v>0</v>
      </c>
      <c r="AB1041" s="147">
        <v>0</v>
      </c>
      <c r="AC1041" s="147">
        <f t="shared" si="977"/>
        <v>0</v>
      </c>
      <c r="AD1041" s="365">
        <v>0.62</v>
      </c>
      <c r="AE1041" s="147">
        <f t="shared" si="761"/>
        <v>0.62</v>
      </c>
      <c r="AF1041" s="147">
        <f t="shared" si="958"/>
        <v>0.62</v>
      </c>
      <c r="AG1041" s="147">
        <f t="shared" si="959"/>
        <v>0.62</v>
      </c>
      <c r="AH1041" s="147">
        <f t="shared" si="960"/>
        <v>0.62</v>
      </c>
      <c r="AI1041" s="147">
        <f t="shared" si="961"/>
        <v>0.62</v>
      </c>
      <c r="AJ1041" s="147">
        <f t="shared" si="962"/>
        <v>0.62</v>
      </c>
      <c r="AK1041" s="147">
        <f t="shared" si="963"/>
        <v>0.62</v>
      </c>
      <c r="AL1041" s="420">
        <v>0</v>
      </c>
      <c r="AM1041" s="431">
        <f t="shared" si="964"/>
        <v>0</v>
      </c>
      <c r="AN1041" s="385">
        <v>0</v>
      </c>
      <c r="AO1041" s="237">
        <f t="shared" si="965"/>
        <v>0</v>
      </c>
      <c r="AP1041" s="96"/>
      <c r="AQ1041" s="431">
        <f t="shared" si="966"/>
        <v>0</v>
      </c>
      <c r="AR1041" s="420">
        <v>0</v>
      </c>
      <c r="AS1041" s="431">
        <f t="shared" si="967"/>
        <v>0</v>
      </c>
      <c r="AT1041" s="420">
        <v>0</v>
      </c>
      <c r="AU1041" s="431">
        <f t="shared" si="968"/>
        <v>0</v>
      </c>
      <c r="AV1041" s="420">
        <v>0</v>
      </c>
      <c r="AW1041" s="431">
        <f t="shared" si="969"/>
        <v>0</v>
      </c>
      <c r="AX1041" s="420">
        <v>0</v>
      </c>
      <c r="AY1041" s="431">
        <f t="shared" si="970"/>
        <v>0</v>
      </c>
      <c r="AZ1041" s="420">
        <v>0</v>
      </c>
      <c r="BA1041" s="431">
        <f t="shared" si="971"/>
        <v>0</v>
      </c>
      <c r="BB1041" s="420">
        <v>0</v>
      </c>
      <c r="BC1041" s="431">
        <f t="shared" si="972"/>
        <v>0</v>
      </c>
      <c r="BD1041" s="420">
        <v>0</v>
      </c>
      <c r="BE1041" s="431">
        <f t="shared" si="973"/>
        <v>0</v>
      </c>
      <c r="BF1041" s="420">
        <v>0</v>
      </c>
      <c r="BG1041" s="431">
        <f t="shared" si="974"/>
        <v>0</v>
      </c>
      <c r="BH1041" s="420">
        <v>0</v>
      </c>
      <c r="BI1041" s="445">
        <f t="shared" si="975"/>
        <v>0</v>
      </c>
      <c r="BJ1041" s="77" t="s">
        <v>2028</v>
      </c>
      <c r="BK1041" s="306"/>
      <c r="BL1041" s="599"/>
      <c r="BM1041" s="306" t="str">
        <f t="shared" si="976"/>
        <v>P54693-xx1</v>
      </c>
    </row>
    <row r="1042" spans="1:65" ht="14.25" customHeight="1">
      <c r="A1042" s="498" t="s">
        <v>1623</v>
      </c>
      <c r="B1042" s="130" t="s">
        <v>1422</v>
      </c>
      <c r="C1042" s="544" t="s">
        <v>87</v>
      </c>
      <c r="D1042" s="549" t="s">
        <v>225</v>
      </c>
      <c r="E1042" s="550" t="s">
        <v>194</v>
      </c>
      <c r="G1042" s="214">
        <v>2026</v>
      </c>
      <c r="H1042" s="176" t="s">
        <v>2019</v>
      </c>
      <c r="I1042" s="176" t="s">
        <v>217</v>
      </c>
      <c r="J1042" s="330" t="s">
        <v>196</v>
      </c>
      <c r="K1042" s="176" t="s">
        <v>218</v>
      </c>
      <c r="L1042" s="176" t="s">
        <v>167</v>
      </c>
      <c r="M1042" s="327" t="s">
        <v>2023</v>
      </c>
      <c r="N1042" s="55">
        <v>0</v>
      </c>
      <c r="O1042" s="55">
        <f t="shared" si="949"/>
        <v>0</v>
      </c>
      <c r="P1042" s="55">
        <f t="shared" si="949"/>
        <v>0</v>
      </c>
      <c r="Q1042" s="55">
        <v>10.53</v>
      </c>
      <c r="R1042" s="244">
        <v>11.77</v>
      </c>
      <c r="S1042" s="55">
        <f t="shared" si="950"/>
        <v>11.77</v>
      </c>
      <c r="T1042" s="55">
        <f t="shared" si="951"/>
        <v>11.77</v>
      </c>
      <c r="U1042" s="55">
        <f t="shared" si="952"/>
        <v>11.77</v>
      </c>
      <c r="V1042" s="55">
        <f t="shared" si="953"/>
        <v>11.77</v>
      </c>
      <c r="W1042" s="55">
        <f t="shared" si="954"/>
        <v>11.77</v>
      </c>
      <c r="X1042" s="55">
        <f t="shared" si="955"/>
        <v>11.77</v>
      </c>
      <c r="Y1042" s="55">
        <f t="shared" si="956"/>
        <v>11.77</v>
      </c>
      <c r="Z1042" s="147">
        <v>0</v>
      </c>
      <c r="AA1042" s="147">
        <f t="shared" si="957"/>
        <v>0</v>
      </c>
      <c r="AB1042" s="147">
        <v>0</v>
      </c>
      <c r="AC1042" s="147">
        <f t="shared" si="977"/>
        <v>0</v>
      </c>
      <c r="AD1042" s="365">
        <v>0.62</v>
      </c>
      <c r="AE1042" s="147">
        <f t="shared" si="761"/>
        <v>0.62</v>
      </c>
      <c r="AF1042" s="147">
        <f t="shared" si="958"/>
        <v>0.62</v>
      </c>
      <c r="AG1042" s="147">
        <f t="shared" si="959"/>
        <v>0.62</v>
      </c>
      <c r="AH1042" s="147">
        <f t="shared" si="960"/>
        <v>0.62</v>
      </c>
      <c r="AI1042" s="147">
        <f t="shared" si="961"/>
        <v>0.62</v>
      </c>
      <c r="AJ1042" s="147">
        <f t="shared" si="962"/>
        <v>0.62</v>
      </c>
      <c r="AK1042" s="147">
        <f t="shared" si="963"/>
        <v>0.62</v>
      </c>
      <c r="AL1042" s="420">
        <v>0</v>
      </c>
      <c r="AM1042" s="431">
        <f t="shared" si="964"/>
        <v>0</v>
      </c>
      <c r="AN1042" s="385">
        <v>0</v>
      </c>
      <c r="AO1042" s="237">
        <f t="shared" si="965"/>
        <v>0</v>
      </c>
      <c r="AP1042" s="96"/>
      <c r="AQ1042" s="431">
        <f t="shared" si="966"/>
        <v>0</v>
      </c>
      <c r="AR1042" s="420">
        <v>0</v>
      </c>
      <c r="AS1042" s="431">
        <f t="shared" si="967"/>
        <v>0</v>
      </c>
      <c r="AT1042" s="420">
        <v>0</v>
      </c>
      <c r="AU1042" s="431">
        <f t="shared" si="968"/>
        <v>0</v>
      </c>
      <c r="AV1042" s="420">
        <v>0</v>
      </c>
      <c r="AW1042" s="431">
        <f t="shared" si="969"/>
        <v>0</v>
      </c>
      <c r="AX1042" s="420">
        <v>0</v>
      </c>
      <c r="AY1042" s="431">
        <f t="shared" si="970"/>
        <v>0</v>
      </c>
      <c r="AZ1042" s="420">
        <v>0</v>
      </c>
      <c r="BA1042" s="431">
        <f t="shared" si="971"/>
        <v>0</v>
      </c>
      <c r="BB1042" s="420">
        <v>0</v>
      </c>
      <c r="BC1042" s="431">
        <f t="shared" si="972"/>
        <v>0</v>
      </c>
      <c r="BD1042" s="420">
        <v>0</v>
      </c>
      <c r="BE1042" s="431">
        <f t="shared" si="973"/>
        <v>0</v>
      </c>
      <c r="BF1042" s="420">
        <v>0</v>
      </c>
      <c r="BG1042" s="431">
        <f t="shared" si="974"/>
        <v>0</v>
      </c>
      <c r="BH1042" s="420">
        <v>0</v>
      </c>
      <c r="BI1042" s="445">
        <f t="shared" si="975"/>
        <v>0</v>
      </c>
      <c r="BJ1042" s="77" t="s">
        <v>2028</v>
      </c>
      <c r="BK1042" s="306"/>
      <c r="BL1042" s="599"/>
      <c r="BM1042" s="306" t="str">
        <f t="shared" si="976"/>
        <v>P54693-xx1</v>
      </c>
    </row>
    <row r="1043" spans="1:65" ht="14.25" customHeight="1">
      <c r="A1043" s="498" t="s">
        <v>1623</v>
      </c>
      <c r="B1043" s="130" t="s">
        <v>1422</v>
      </c>
      <c r="C1043" s="544" t="s">
        <v>87</v>
      </c>
      <c r="D1043" s="549" t="s">
        <v>225</v>
      </c>
      <c r="E1043" s="550" t="s">
        <v>194</v>
      </c>
      <c r="G1043" s="214">
        <v>2026</v>
      </c>
      <c r="H1043" s="176" t="s">
        <v>2019</v>
      </c>
      <c r="I1043" s="176" t="s">
        <v>217</v>
      </c>
      <c r="J1043" s="330" t="s">
        <v>196</v>
      </c>
      <c r="K1043" s="176" t="s">
        <v>218</v>
      </c>
      <c r="L1043" s="176" t="s">
        <v>167</v>
      </c>
      <c r="M1043" s="327" t="s">
        <v>1474</v>
      </c>
      <c r="N1043" s="55">
        <v>0</v>
      </c>
      <c r="O1043" s="55">
        <f t="shared" si="949"/>
        <v>0</v>
      </c>
      <c r="P1043" s="55">
        <f t="shared" si="949"/>
        <v>0</v>
      </c>
      <c r="Q1043" s="55">
        <v>10.51</v>
      </c>
      <c r="R1043" s="244">
        <v>11.75</v>
      </c>
      <c r="S1043" s="55">
        <f t="shared" si="950"/>
        <v>11.75</v>
      </c>
      <c r="T1043" s="55">
        <f t="shared" si="951"/>
        <v>11.75</v>
      </c>
      <c r="U1043" s="55">
        <f t="shared" si="952"/>
        <v>11.75</v>
      </c>
      <c r="V1043" s="55">
        <f t="shared" si="953"/>
        <v>11.75</v>
      </c>
      <c r="W1043" s="55">
        <f t="shared" si="954"/>
        <v>11.75</v>
      </c>
      <c r="X1043" s="55">
        <f t="shared" si="955"/>
        <v>11.75</v>
      </c>
      <c r="Y1043" s="55">
        <f t="shared" si="956"/>
        <v>11.75</v>
      </c>
      <c r="Z1043" s="147">
        <v>0</v>
      </c>
      <c r="AA1043" s="147">
        <f t="shared" si="957"/>
        <v>0</v>
      </c>
      <c r="AB1043" s="147">
        <v>0</v>
      </c>
      <c r="AC1043" s="147">
        <f t="shared" si="977"/>
        <v>0</v>
      </c>
      <c r="AD1043" s="365">
        <v>0.62</v>
      </c>
      <c r="AE1043" s="147">
        <f t="shared" si="761"/>
        <v>0.62</v>
      </c>
      <c r="AF1043" s="147">
        <f t="shared" si="958"/>
        <v>0.62</v>
      </c>
      <c r="AG1043" s="147">
        <f t="shared" si="959"/>
        <v>0.62</v>
      </c>
      <c r="AH1043" s="147">
        <f t="shared" si="960"/>
        <v>0.62</v>
      </c>
      <c r="AI1043" s="147">
        <f t="shared" si="961"/>
        <v>0.62</v>
      </c>
      <c r="AJ1043" s="147">
        <f t="shared" si="962"/>
        <v>0.62</v>
      </c>
      <c r="AK1043" s="147">
        <f t="shared" si="963"/>
        <v>0.62</v>
      </c>
      <c r="AL1043" s="420">
        <v>0</v>
      </c>
      <c r="AM1043" s="431">
        <f t="shared" si="964"/>
        <v>0</v>
      </c>
      <c r="AN1043" s="385">
        <v>0</v>
      </c>
      <c r="AO1043" s="237">
        <f t="shared" si="965"/>
        <v>0</v>
      </c>
      <c r="AP1043" s="96"/>
      <c r="AQ1043" s="431">
        <f t="shared" si="966"/>
        <v>0</v>
      </c>
      <c r="AR1043" s="420">
        <v>108</v>
      </c>
      <c r="AS1043" s="431">
        <f t="shared" si="967"/>
        <v>0</v>
      </c>
      <c r="AT1043" s="420">
        <v>4404</v>
      </c>
      <c r="AU1043" s="431">
        <f t="shared" si="968"/>
        <v>2730.48</v>
      </c>
      <c r="AV1043" s="420">
        <v>0</v>
      </c>
      <c r="AW1043" s="431">
        <f t="shared" si="969"/>
        <v>0</v>
      </c>
      <c r="AX1043" s="420">
        <v>0</v>
      </c>
      <c r="AY1043" s="431">
        <f t="shared" si="970"/>
        <v>0</v>
      </c>
      <c r="AZ1043" s="420">
        <v>0</v>
      </c>
      <c r="BA1043" s="431">
        <f t="shared" si="971"/>
        <v>0</v>
      </c>
      <c r="BB1043" s="420">
        <v>0</v>
      </c>
      <c r="BC1043" s="431">
        <f t="shared" si="972"/>
        <v>0</v>
      </c>
      <c r="BD1043" s="420">
        <v>0</v>
      </c>
      <c r="BE1043" s="431">
        <f t="shared" si="973"/>
        <v>0</v>
      </c>
      <c r="BF1043" s="420">
        <v>0</v>
      </c>
      <c r="BG1043" s="431">
        <f t="shared" si="974"/>
        <v>0</v>
      </c>
      <c r="BH1043" s="420">
        <v>0</v>
      </c>
      <c r="BI1043" s="445">
        <f t="shared" si="975"/>
        <v>0</v>
      </c>
      <c r="BJ1043" s="77" t="s">
        <v>2028</v>
      </c>
      <c r="BK1043" s="306"/>
      <c r="BL1043" s="599"/>
      <c r="BM1043" s="306" t="str">
        <f t="shared" si="976"/>
        <v>P54693-xx1</v>
      </c>
    </row>
    <row r="1044" spans="1:65" ht="14.25" customHeight="1">
      <c r="A1044" s="498" t="s">
        <v>1623</v>
      </c>
      <c r="B1044" s="130" t="s">
        <v>1422</v>
      </c>
      <c r="C1044" s="544" t="s">
        <v>87</v>
      </c>
      <c r="D1044" s="549" t="s">
        <v>225</v>
      </c>
      <c r="E1044" s="550" t="s">
        <v>194</v>
      </c>
      <c r="G1044" s="214">
        <v>2026</v>
      </c>
      <c r="H1044" s="176" t="s">
        <v>2019</v>
      </c>
      <c r="I1044" s="176" t="s">
        <v>217</v>
      </c>
      <c r="J1044" s="330" t="s">
        <v>196</v>
      </c>
      <c r="K1044" s="176" t="s">
        <v>218</v>
      </c>
      <c r="L1044" s="176" t="s">
        <v>167</v>
      </c>
      <c r="M1044" s="327" t="s">
        <v>2024</v>
      </c>
      <c r="N1044" s="55">
        <v>0</v>
      </c>
      <c r="O1044" s="55">
        <f t="shared" si="949"/>
        <v>0</v>
      </c>
      <c r="P1044" s="55">
        <f t="shared" si="949"/>
        <v>0</v>
      </c>
      <c r="Q1044" s="55">
        <v>10.51</v>
      </c>
      <c r="R1044" s="244">
        <v>11.75</v>
      </c>
      <c r="S1044" s="55">
        <f t="shared" si="950"/>
        <v>11.75</v>
      </c>
      <c r="T1044" s="55">
        <f t="shared" si="951"/>
        <v>11.75</v>
      </c>
      <c r="U1044" s="55">
        <f t="shared" si="952"/>
        <v>11.75</v>
      </c>
      <c r="V1044" s="55">
        <f t="shared" si="953"/>
        <v>11.75</v>
      </c>
      <c r="W1044" s="55">
        <f t="shared" si="954"/>
        <v>11.75</v>
      </c>
      <c r="X1044" s="55">
        <f t="shared" si="955"/>
        <v>11.75</v>
      </c>
      <c r="Y1044" s="55">
        <f t="shared" si="956"/>
        <v>11.75</v>
      </c>
      <c r="Z1044" s="147">
        <v>0</v>
      </c>
      <c r="AA1044" s="147">
        <f t="shared" si="957"/>
        <v>0</v>
      </c>
      <c r="AB1044" s="147">
        <v>0</v>
      </c>
      <c r="AC1044" s="147">
        <f t="shared" si="977"/>
        <v>0</v>
      </c>
      <c r="AD1044" s="365">
        <v>0.62</v>
      </c>
      <c r="AE1044" s="147">
        <f t="shared" si="761"/>
        <v>0.62</v>
      </c>
      <c r="AF1044" s="147">
        <f t="shared" si="958"/>
        <v>0.62</v>
      </c>
      <c r="AG1044" s="147">
        <f t="shared" si="959"/>
        <v>0.62</v>
      </c>
      <c r="AH1044" s="147">
        <f t="shared" si="960"/>
        <v>0.62</v>
      </c>
      <c r="AI1044" s="147">
        <f t="shared" si="961"/>
        <v>0.62</v>
      </c>
      <c r="AJ1044" s="147">
        <f t="shared" si="962"/>
        <v>0.62</v>
      </c>
      <c r="AK1044" s="147">
        <f t="shared" si="963"/>
        <v>0.62</v>
      </c>
      <c r="AL1044" s="420">
        <v>0</v>
      </c>
      <c r="AM1044" s="431">
        <f t="shared" si="964"/>
        <v>0</v>
      </c>
      <c r="AN1044" s="385">
        <v>0</v>
      </c>
      <c r="AO1044" s="237">
        <f t="shared" si="965"/>
        <v>0</v>
      </c>
      <c r="AP1044" s="96"/>
      <c r="AQ1044" s="431">
        <f t="shared" si="966"/>
        <v>0</v>
      </c>
      <c r="AR1044" s="420">
        <v>0</v>
      </c>
      <c r="AS1044" s="431">
        <f t="shared" si="967"/>
        <v>0</v>
      </c>
      <c r="AT1044" s="420">
        <v>0</v>
      </c>
      <c r="AU1044" s="431">
        <f t="shared" si="968"/>
        <v>0</v>
      </c>
      <c r="AV1044" s="420">
        <v>0</v>
      </c>
      <c r="AW1044" s="431">
        <f t="shared" si="969"/>
        <v>0</v>
      </c>
      <c r="AX1044" s="420">
        <v>0</v>
      </c>
      <c r="AY1044" s="431">
        <f t="shared" si="970"/>
        <v>0</v>
      </c>
      <c r="AZ1044" s="420">
        <v>0</v>
      </c>
      <c r="BA1044" s="431">
        <f t="shared" si="971"/>
        <v>0</v>
      </c>
      <c r="BB1044" s="420">
        <v>0</v>
      </c>
      <c r="BC1044" s="431">
        <f t="shared" si="972"/>
        <v>0</v>
      </c>
      <c r="BD1044" s="420">
        <v>0</v>
      </c>
      <c r="BE1044" s="431">
        <f t="shared" si="973"/>
        <v>0</v>
      </c>
      <c r="BF1044" s="420">
        <v>0</v>
      </c>
      <c r="BG1044" s="431">
        <f t="shared" si="974"/>
        <v>0</v>
      </c>
      <c r="BH1044" s="420">
        <v>0</v>
      </c>
      <c r="BI1044" s="445">
        <f t="shared" si="975"/>
        <v>0</v>
      </c>
      <c r="BJ1044" s="77" t="s">
        <v>2028</v>
      </c>
      <c r="BK1044" s="306"/>
      <c r="BL1044" s="599"/>
      <c r="BM1044" s="306" t="str">
        <f t="shared" si="976"/>
        <v>P54693-xx1</v>
      </c>
    </row>
    <row r="1045" spans="1:65" ht="14.25" customHeight="1">
      <c r="A1045" s="498" t="s">
        <v>1623</v>
      </c>
      <c r="B1045" s="130" t="s">
        <v>1422</v>
      </c>
      <c r="C1045" s="544" t="s">
        <v>87</v>
      </c>
      <c r="D1045" s="549" t="s">
        <v>225</v>
      </c>
      <c r="E1045" s="550" t="s">
        <v>194</v>
      </c>
      <c r="G1045" s="214">
        <v>2026</v>
      </c>
      <c r="H1045" s="176" t="s">
        <v>2019</v>
      </c>
      <c r="I1045" s="176" t="s">
        <v>217</v>
      </c>
      <c r="J1045" s="330" t="s">
        <v>196</v>
      </c>
      <c r="K1045" s="176" t="s">
        <v>218</v>
      </c>
      <c r="L1045" s="176" t="s">
        <v>167</v>
      </c>
      <c r="M1045" s="327" t="s">
        <v>1478</v>
      </c>
      <c r="N1045" s="55">
        <v>0</v>
      </c>
      <c r="O1045" s="55">
        <f t="shared" si="949"/>
        <v>0</v>
      </c>
      <c r="P1045" s="55">
        <f t="shared" si="949"/>
        <v>0</v>
      </c>
      <c r="Q1045" s="55">
        <v>10.51</v>
      </c>
      <c r="R1045" s="244">
        <v>11.75</v>
      </c>
      <c r="S1045" s="55">
        <f t="shared" si="950"/>
        <v>11.75</v>
      </c>
      <c r="T1045" s="55">
        <f t="shared" si="951"/>
        <v>11.75</v>
      </c>
      <c r="U1045" s="55">
        <f t="shared" si="952"/>
        <v>11.75</v>
      </c>
      <c r="V1045" s="55">
        <f t="shared" si="953"/>
        <v>11.75</v>
      </c>
      <c r="W1045" s="55">
        <f t="shared" si="954"/>
        <v>11.75</v>
      </c>
      <c r="X1045" s="55">
        <f t="shared" si="955"/>
        <v>11.75</v>
      </c>
      <c r="Y1045" s="55">
        <f t="shared" si="956"/>
        <v>11.75</v>
      </c>
      <c r="Z1045" s="147">
        <v>0</v>
      </c>
      <c r="AA1045" s="147">
        <f t="shared" si="957"/>
        <v>0</v>
      </c>
      <c r="AB1045" s="147">
        <v>0</v>
      </c>
      <c r="AC1045" s="147">
        <f t="shared" si="977"/>
        <v>0</v>
      </c>
      <c r="AD1045" s="365">
        <v>0.62</v>
      </c>
      <c r="AE1045" s="147">
        <f t="shared" si="761"/>
        <v>0.62</v>
      </c>
      <c r="AF1045" s="147">
        <f t="shared" si="958"/>
        <v>0.62</v>
      </c>
      <c r="AG1045" s="147">
        <f t="shared" si="959"/>
        <v>0.62</v>
      </c>
      <c r="AH1045" s="147">
        <f t="shared" si="960"/>
        <v>0.62</v>
      </c>
      <c r="AI1045" s="147">
        <f t="shared" si="961"/>
        <v>0.62</v>
      </c>
      <c r="AJ1045" s="147">
        <f t="shared" si="962"/>
        <v>0.62</v>
      </c>
      <c r="AK1045" s="147">
        <f t="shared" si="963"/>
        <v>0.62</v>
      </c>
      <c r="AL1045" s="420">
        <v>0</v>
      </c>
      <c r="AM1045" s="431">
        <f t="shared" si="964"/>
        <v>0</v>
      </c>
      <c r="AN1045" s="385">
        <v>0</v>
      </c>
      <c r="AO1045" s="237">
        <f t="shared" si="965"/>
        <v>0</v>
      </c>
      <c r="AP1045" s="96"/>
      <c r="AQ1045" s="431">
        <f t="shared" si="966"/>
        <v>0</v>
      </c>
      <c r="AR1045" s="420">
        <v>0</v>
      </c>
      <c r="AS1045" s="431">
        <f t="shared" si="967"/>
        <v>0</v>
      </c>
      <c r="AT1045" s="420">
        <v>0</v>
      </c>
      <c r="AU1045" s="431">
        <f t="shared" si="968"/>
        <v>0</v>
      </c>
      <c r="AV1045" s="420">
        <v>0</v>
      </c>
      <c r="AW1045" s="431">
        <f t="shared" si="969"/>
        <v>0</v>
      </c>
      <c r="AX1045" s="420">
        <v>0</v>
      </c>
      <c r="AY1045" s="431">
        <f t="shared" si="970"/>
        <v>0</v>
      </c>
      <c r="AZ1045" s="420">
        <v>0</v>
      </c>
      <c r="BA1045" s="431">
        <f t="shared" si="971"/>
        <v>0</v>
      </c>
      <c r="BB1045" s="420">
        <v>0</v>
      </c>
      <c r="BC1045" s="431">
        <f t="shared" si="972"/>
        <v>0</v>
      </c>
      <c r="BD1045" s="420">
        <v>0</v>
      </c>
      <c r="BE1045" s="431">
        <f t="shared" si="973"/>
        <v>0</v>
      </c>
      <c r="BF1045" s="420">
        <v>0</v>
      </c>
      <c r="BG1045" s="431">
        <f t="shared" si="974"/>
        <v>0</v>
      </c>
      <c r="BH1045" s="420">
        <v>0</v>
      </c>
      <c r="BI1045" s="445">
        <f t="shared" si="975"/>
        <v>0</v>
      </c>
      <c r="BJ1045" s="77" t="s">
        <v>2028</v>
      </c>
      <c r="BK1045" s="306"/>
      <c r="BL1045" s="599"/>
      <c r="BM1045" s="306" t="str">
        <f t="shared" si="976"/>
        <v>P54693-xx1</v>
      </c>
    </row>
    <row r="1046" spans="1:65" ht="14.25" customHeight="1">
      <c r="A1046" s="498" t="s">
        <v>1623</v>
      </c>
      <c r="B1046" s="130" t="s">
        <v>1422</v>
      </c>
      <c r="C1046" s="544" t="s">
        <v>87</v>
      </c>
      <c r="D1046" s="549" t="s">
        <v>225</v>
      </c>
      <c r="E1046" s="550" t="s">
        <v>194</v>
      </c>
      <c r="G1046" s="214">
        <v>2026</v>
      </c>
      <c r="H1046" s="176" t="s">
        <v>2019</v>
      </c>
      <c r="I1046" s="176" t="s">
        <v>217</v>
      </c>
      <c r="J1046" s="330" t="s">
        <v>196</v>
      </c>
      <c r="K1046" s="176" t="s">
        <v>218</v>
      </c>
      <c r="L1046" s="176" t="s">
        <v>167</v>
      </c>
      <c r="M1046" s="327" t="s">
        <v>2025</v>
      </c>
      <c r="N1046" s="55">
        <v>0</v>
      </c>
      <c r="O1046" s="55">
        <f t="shared" si="949"/>
        <v>0</v>
      </c>
      <c r="P1046" s="55">
        <f t="shared" si="949"/>
        <v>0</v>
      </c>
      <c r="Q1046" s="55">
        <v>10.53</v>
      </c>
      <c r="R1046" s="244">
        <v>11.77</v>
      </c>
      <c r="S1046" s="55">
        <f t="shared" si="950"/>
        <v>11.77</v>
      </c>
      <c r="T1046" s="55">
        <f t="shared" si="951"/>
        <v>11.77</v>
      </c>
      <c r="U1046" s="55">
        <f t="shared" si="952"/>
        <v>11.77</v>
      </c>
      <c r="V1046" s="55">
        <f t="shared" si="953"/>
        <v>11.77</v>
      </c>
      <c r="W1046" s="55">
        <f t="shared" si="954"/>
        <v>11.77</v>
      </c>
      <c r="X1046" s="55">
        <f t="shared" si="955"/>
        <v>11.77</v>
      </c>
      <c r="Y1046" s="55">
        <f t="shared" si="956"/>
        <v>11.77</v>
      </c>
      <c r="Z1046" s="147">
        <v>0</v>
      </c>
      <c r="AA1046" s="147">
        <f t="shared" si="957"/>
        <v>0</v>
      </c>
      <c r="AB1046" s="147">
        <v>0</v>
      </c>
      <c r="AC1046" s="147">
        <f t="shared" si="977"/>
        <v>0</v>
      </c>
      <c r="AD1046" s="365">
        <v>0.62</v>
      </c>
      <c r="AE1046" s="147">
        <f t="shared" si="761"/>
        <v>0.62</v>
      </c>
      <c r="AF1046" s="147">
        <f t="shared" si="958"/>
        <v>0.62</v>
      </c>
      <c r="AG1046" s="147">
        <f t="shared" si="959"/>
        <v>0.62</v>
      </c>
      <c r="AH1046" s="147">
        <f t="shared" si="960"/>
        <v>0.62</v>
      </c>
      <c r="AI1046" s="147">
        <f t="shared" si="961"/>
        <v>0.62</v>
      </c>
      <c r="AJ1046" s="147">
        <f t="shared" si="962"/>
        <v>0.62</v>
      </c>
      <c r="AK1046" s="147">
        <f t="shared" si="963"/>
        <v>0.62</v>
      </c>
      <c r="AL1046" s="420">
        <v>0</v>
      </c>
      <c r="AM1046" s="431">
        <f t="shared" si="964"/>
        <v>0</v>
      </c>
      <c r="AN1046" s="385">
        <v>0</v>
      </c>
      <c r="AO1046" s="237">
        <f t="shared" si="965"/>
        <v>0</v>
      </c>
      <c r="AP1046" s="96"/>
      <c r="AQ1046" s="431">
        <f t="shared" si="966"/>
        <v>0</v>
      </c>
      <c r="AR1046" s="420">
        <v>0</v>
      </c>
      <c r="AS1046" s="431">
        <f t="shared" si="967"/>
        <v>0</v>
      </c>
      <c r="AT1046" s="420">
        <v>0</v>
      </c>
      <c r="AU1046" s="431">
        <f t="shared" si="968"/>
        <v>0</v>
      </c>
      <c r="AV1046" s="420">
        <v>0</v>
      </c>
      <c r="AW1046" s="431">
        <f t="shared" si="969"/>
        <v>0</v>
      </c>
      <c r="AX1046" s="420">
        <v>0</v>
      </c>
      <c r="AY1046" s="431">
        <f t="shared" si="970"/>
        <v>0</v>
      </c>
      <c r="AZ1046" s="420">
        <v>0</v>
      </c>
      <c r="BA1046" s="431">
        <f t="shared" si="971"/>
        <v>0</v>
      </c>
      <c r="BB1046" s="420">
        <v>0</v>
      </c>
      <c r="BC1046" s="431">
        <f t="shared" si="972"/>
        <v>0</v>
      </c>
      <c r="BD1046" s="420">
        <v>0</v>
      </c>
      <c r="BE1046" s="431">
        <f t="shared" si="973"/>
        <v>0</v>
      </c>
      <c r="BF1046" s="420">
        <v>0</v>
      </c>
      <c r="BG1046" s="431">
        <f t="shared" si="974"/>
        <v>0</v>
      </c>
      <c r="BH1046" s="420">
        <v>0</v>
      </c>
      <c r="BI1046" s="445">
        <f t="shared" si="975"/>
        <v>0</v>
      </c>
      <c r="BJ1046" s="77" t="s">
        <v>2028</v>
      </c>
      <c r="BK1046" s="306"/>
      <c r="BL1046" s="599"/>
      <c r="BM1046" s="306" t="str">
        <f t="shared" si="976"/>
        <v>P54693-xx1</v>
      </c>
    </row>
    <row r="1047" spans="1:65" ht="14.25" customHeight="1">
      <c r="A1047" s="498" t="s">
        <v>1623</v>
      </c>
      <c r="B1047" s="130" t="s">
        <v>1422</v>
      </c>
      <c r="C1047" s="544" t="s">
        <v>87</v>
      </c>
      <c r="D1047" s="549" t="s">
        <v>225</v>
      </c>
      <c r="E1047" s="550" t="s">
        <v>194</v>
      </c>
      <c r="G1047" s="214">
        <v>2026</v>
      </c>
      <c r="H1047" s="176" t="s">
        <v>2019</v>
      </c>
      <c r="I1047" s="176" t="s">
        <v>217</v>
      </c>
      <c r="J1047" s="330" t="s">
        <v>196</v>
      </c>
      <c r="K1047" s="176" t="s">
        <v>218</v>
      </c>
      <c r="L1047" s="176" t="s">
        <v>167</v>
      </c>
      <c r="M1047" s="327" t="s">
        <v>2026</v>
      </c>
      <c r="N1047" s="55">
        <v>0</v>
      </c>
      <c r="O1047" s="55">
        <f t="shared" si="949"/>
        <v>0</v>
      </c>
      <c r="P1047" s="55">
        <f t="shared" si="949"/>
        <v>0</v>
      </c>
      <c r="Q1047" s="55">
        <v>10.74</v>
      </c>
      <c r="R1047" s="244">
        <v>11.98</v>
      </c>
      <c r="S1047" s="55">
        <f t="shared" si="950"/>
        <v>11.98</v>
      </c>
      <c r="T1047" s="55">
        <f t="shared" si="951"/>
        <v>11.98</v>
      </c>
      <c r="U1047" s="55">
        <f t="shared" si="952"/>
        <v>11.98</v>
      </c>
      <c r="V1047" s="55">
        <f t="shared" si="953"/>
        <v>11.98</v>
      </c>
      <c r="W1047" s="55">
        <f t="shared" si="954"/>
        <v>11.98</v>
      </c>
      <c r="X1047" s="55">
        <f t="shared" si="955"/>
        <v>11.98</v>
      </c>
      <c r="Y1047" s="55">
        <f t="shared" si="956"/>
        <v>11.98</v>
      </c>
      <c r="Z1047" s="147">
        <v>0</v>
      </c>
      <c r="AA1047" s="147">
        <f t="shared" si="957"/>
        <v>0</v>
      </c>
      <c r="AB1047" s="147">
        <v>0</v>
      </c>
      <c r="AC1047" s="147">
        <f t="shared" si="977"/>
        <v>0</v>
      </c>
      <c r="AD1047" s="365">
        <v>0.62</v>
      </c>
      <c r="AE1047" s="147">
        <f t="shared" si="761"/>
        <v>0.62</v>
      </c>
      <c r="AF1047" s="147">
        <f t="shared" si="958"/>
        <v>0.62</v>
      </c>
      <c r="AG1047" s="147">
        <f t="shared" si="959"/>
        <v>0.62</v>
      </c>
      <c r="AH1047" s="147">
        <f t="shared" si="960"/>
        <v>0.62</v>
      </c>
      <c r="AI1047" s="147">
        <f t="shared" si="961"/>
        <v>0.62</v>
      </c>
      <c r="AJ1047" s="147">
        <f t="shared" si="962"/>
        <v>0.62</v>
      </c>
      <c r="AK1047" s="147">
        <f t="shared" si="963"/>
        <v>0.62</v>
      </c>
      <c r="AL1047" s="420">
        <v>0</v>
      </c>
      <c r="AM1047" s="431">
        <f t="shared" si="964"/>
        <v>0</v>
      </c>
      <c r="AN1047" s="385">
        <v>0</v>
      </c>
      <c r="AO1047" s="237">
        <f t="shared" si="965"/>
        <v>0</v>
      </c>
      <c r="AP1047" s="96"/>
      <c r="AQ1047" s="431">
        <f t="shared" si="966"/>
        <v>0</v>
      </c>
      <c r="AR1047" s="420">
        <v>0</v>
      </c>
      <c r="AS1047" s="431">
        <f t="shared" si="967"/>
        <v>0</v>
      </c>
      <c r="AT1047" s="420">
        <v>0</v>
      </c>
      <c r="AU1047" s="431">
        <f t="shared" si="968"/>
        <v>0</v>
      </c>
      <c r="AV1047" s="420">
        <v>0</v>
      </c>
      <c r="AW1047" s="431">
        <f t="shared" si="969"/>
        <v>0</v>
      </c>
      <c r="AX1047" s="420">
        <v>0</v>
      </c>
      <c r="AY1047" s="431">
        <f t="shared" si="970"/>
        <v>0</v>
      </c>
      <c r="AZ1047" s="420">
        <v>0</v>
      </c>
      <c r="BA1047" s="431">
        <f t="shared" si="971"/>
        <v>0</v>
      </c>
      <c r="BB1047" s="420">
        <v>0</v>
      </c>
      <c r="BC1047" s="431">
        <f t="shared" si="972"/>
        <v>0</v>
      </c>
      <c r="BD1047" s="420">
        <v>0</v>
      </c>
      <c r="BE1047" s="431">
        <f t="shared" si="973"/>
        <v>0</v>
      </c>
      <c r="BF1047" s="420">
        <v>0</v>
      </c>
      <c r="BG1047" s="431">
        <f t="shared" si="974"/>
        <v>0</v>
      </c>
      <c r="BH1047" s="420">
        <v>0</v>
      </c>
      <c r="BI1047" s="445">
        <f t="shared" si="975"/>
        <v>0</v>
      </c>
      <c r="BJ1047" s="77" t="s">
        <v>2028</v>
      </c>
      <c r="BK1047" s="306"/>
      <c r="BL1047" s="599"/>
      <c r="BM1047" s="306" t="str">
        <f t="shared" si="976"/>
        <v>P54693-xx1</v>
      </c>
    </row>
    <row r="1048" spans="1:65" ht="14.25" customHeight="1">
      <c r="A1048" s="498" t="s">
        <v>1623</v>
      </c>
      <c r="B1048" s="130" t="s">
        <v>1422</v>
      </c>
      <c r="C1048" s="544" t="s">
        <v>87</v>
      </c>
      <c r="D1048" s="549" t="s">
        <v>225</v>
      </c>
      <c r="E1048" s="550" t="s">
        <v>194</v>
      </c>
      <c r="G1048" s="214">
        <v>2026</v>
      </c>
      <c r="H1048" s="176" t="s">
        <v>2019</v>
      </c>
      <c r="I1048" s="176" t="s">
        <v>217</v>
      </c>
      <c r="J1048" s="330" t="s">
        <v>196</v>
      </c>
      <c r="K1048" s="176" t="s">
        <v>218</v>
      </c>
      <c r="L1048" s="176" t="s">
        <v>167</v>
      </c>
      <c r="M1048" s="327" t="s">
        <v>1467</v>
      </c>
      <c r="N1048" s="55">
        <v>0</v>
      </c>
      <c r="O1048" s="55">
        <f t="shared" si="949"/>
        <v>0</v>
      </c>
      <c r="P1048" s="55">
        <f t="shared" si="949"/>
        <v>0</v>
      </c>
      <c r="Q1048" s="55">
        <v>11.44</v>
      </c>
      <c r="R1048" s="244">
        <v>12.68</v>
      </c>
      <c r="S1048" s="55">
        <f t="shared" si="950"/>
        <v>12.68</v>
      </c>
      <c r="T1048" s="55">
        <f t="shared" si="951"/>
        <v>12.68</v>
      </c>
      <c r="U1048" s="55">
        <f t="shared" si="952"/>
        <v>12.68</v>
      </c>
      <c r="V1048" s="55">
        <f t="shared" si="953"/>
        <v>12.68</v>
      </c>
      <c r="W1048" s="55">
        <f t="shared" si="954"/>
        <v>12.68</v>
      </c>
      <c r="X1048" s="55">
        <f t="shared" si="955"/>
        <v>12.68</v>
      </c>
      <c r="Y1048" s="55">
        <f t="shared" si="956"/>
        <v>12.68</v>
      </c>
      <c r="Z1048" s="147">
        <v>0</v>
      </c>
      <c r="AA1048" s="147">
        <f t="shared" si="957"/>
        <v>0</v>
      </c>
      <c r="AB1048" s="147">
        <v>0</v>
      </c>
      <c r="AC1048" s="147">
        <f t="shared" si="977"/>
        <v>0</v>
      </c>
      <c r="AD1048" s="365">
        <v>0.62</v>
      </c>
      <c r="AE1048" s="147">
        <f t="shared" si="761"/>
        <v>0.62</v>
      </c>
      <c r="AF1048" s="147">
        <f t="shared" si="958"/>
        <v>0.62</v>
      </c>
      <c r="AG1048" s="147">
        <f t="shared" si="959"/>
        <v>0.62</v>
      </c>
      <c r="AH1048" s="147">
        <f t="shared" si="960"/>
        <v>0.62</v>
      </c>
      <c r="AI1048" s="147">
        <f t="shared" si="961"/>
        <v>0.62</v>
      </c>
      <c r="AJ1048" s="147">
        <f t="shared" si="962"/>
        <v>0.62</v>
      </c>
      <c r="AK1048" s="147">
        <f t="shared" si="963"/>
        <v>0.62</v>
      </c>
      <c r="AL1048" s="420">
        <v>0</v>
      </c>
      <c r="AM1048" s="431">
        <f t="shared" si="964"/>
        <v>0</v>
      </c>
      <c r="AN1048" s="385">
        <v>0</v>
      </c>
      <c r="AO1048" s="237">
        <f t="shared" si="965"/>
        <v>0</v>
      </c>
      <c r="AP1048" s="96"/>
      <c r="AQ1048" s="431">
        <f t="shared" si="966"/>
        <v>0</v>
      </c>
      <c r="AR1048" s="420">
        <v>0</v>
      </c>
      <c r="AS1048" s="431">
        <f t="shared" si="967"/>
        <v>0</v>
      </c>
      <c r="AT1048" s="420">
        <v>60</v>
      </c>
      <c r="AU1048" s="431">
        <f t="shared" si="968"/>
        <v>37.200000000000003</v>
      </c>
      <c r="AV1048" s="420">
        <v>0</v>
      </c>
      <c r="AW1048" s="431">
        <f t="shared" si="969"/>
        <v>0</v>
      </c>
      <c r="AX1048" s="420">
        <v>0</v>
      </c>
      <c r="AY1048" s="431">
        <f t="shared" si="970"/>
        <v>0</v>
      </c>
      <c r="AZ1048" s="420">
        <v>0</v>
      </c>
      <c r="BA1048" s="431">
        <f t="shared" si="971"/>
        <v>0</v>
      </c>
      <c r="BB1048" s="420">
        <v>0</v>
      </c>
      <c r="BC1048" s="431">
        <f t="shared" si="972"/>
        <v>0</v>
      </c>
      <c r="BD1048" s="420">
        <v>0</v>
      </c>
      <c r="BE1048" s="431">
        <f t="shared" si="973"/>
        <v>0</v>
      </c>
      <c r="BF1048" s="420">
        <v>0</v>
      </c>
      <c r="BG1048" s="431">
        <f t="shared" si="974"/>
        <v>0</v>
      </c>
      <c r="BH1048" s="420">
        <v>0</v>
      </c>
      <c r="BI1048" s="445">
        <f t="shared" si="975"/>
        <v>0</v>
      </c>
      <c r="BJ1048" s="77" t="s">
        <v>2028</v>
      </c>
      <c r="BK1048" s="306"/>
      <c r="BL1048" s="599"/>
      <c r="BM1048" s="306" t="str">
        <f t="shared" si="976"/>
        <v>P54693-xx1</v>
      </c>
    </row>
    <row r="1049" spans="1:65" ht="14.25" customHeight="1">
      <c r="A1049" s="498" t="s">
        <v>1623</v>
      </c>
      <c r="B1049" s="130" t="s">
        <v>1422</v>
      </c>
      <c r="C1049" s="544" t="s">
        <v>87</v>
      </c>
      <c r="D1049" s="549" t="s">
        <v>225</v>
      </c>
      <c r="E1049" s="550" t="s">
        <v>194</v>
      </c>
      <c r="G1049" s="214">
        <v>2026</v>
      </c>
      <c r="H1049" s="176" t="s">
        <v>2019</v>
      </c>
      <c r="I1049" s="176" t="s">
        <v>217</v>
      </c>
      <c r="J1049" s="330" t="s">
        <v>196</v>
      </c>
      <c r="K1049" s="176" t="s">
        <v>218</v>
      </c>
      <c r="L1049" s="176" t="s">
        <v>167</v>
      </c>
      <c r="M1049" s="711" t="s">
        <v>1468</v>
      </c>
      <c r="N1049" s="55">
        <v>0</v>
      </c>
      <c r="O1049" s="55">
        <f t="shared" si="949"/>
        <v>0</v>
      </c>
      <c r="P1049" s="55">
        <f t="shared" si="949"/>
        <v>0</v>
      </c>
      <c r="Q1049" s="55">
        <v>10.51</v>
      </c>
      <c r="R1049" s="244">
        <v>11.75</v>
      </c>
      <c r="S1049" s="55">
        <f t="shared" si="950"/>
        <v>11.75</v>
      </c>
      <c r="T1049" s="55">
        <f t="shared" si="951"/>
        <v>11.75</v>
      </c>
      <c r="U1049" s="55">
        <f t="shared" si="952"/>
        <v>11.75</v>
      </c>
      <c r="V1049" s="55">
        <f t="shared" si="953"/>
        <v>11.75</v>
      </c>
      <c r="W1049" s="55">
        <f t="shared" si="954"/>
        <v>11.75</v>
      </c>
      <c r="X1049" s="55">
        <f t="shared" si="955"/>
        <v>11.75</v>
      </c>
      <c r="Y1049" s="55">
        <f t="shared" si="956"/>
        <v>11.75</v>
      </c>
      <c r="Z1049" s="147">
        <v>0</v>
      </c>
      <c r="AA1049" s="147">
        <f t="shared" si="957"/>
        <v>0</v>
      </c>
      <c r="AB1049" s="147">
        <v>0</v>
      </c>
      <c r="AC1049" s="147">
        <f t="shared" si="977"/>
        <v>0</v>
      </c>
      <c r="AD1049" s="365">
        <v>0.62</v>
      </c>
      <c r="AE1049" s="147">
        <f t="shared" si="761"/>
        <v>0.62</v>
      </c>
      <c r="AF1049" s="147">
        <f t="shared" si="958"/>
        <v>0.62</v>
      </c>
      <c r="AG1049" s="147">
        <f t="shared" si="959"/>
        <v>0.62</v>
      </c>
      <c r="AH1049" s="147">
        <f t="shared" si="960"/>
        <v>0.62</v>
      </c>
      <c r="AI1049" s="147">
        <f t="shared" si="961"/>
        <v>0.62</v>
      </c>
      <c r="AJ1049" s="147">
        <f t="shared" si="962"/>
        <v>0.62</v>
      </c>
      <c r="AK1049" s="147">
        <f t="shared" si="963"/>
        <v>0.62</v>
      </c>
      <c r="AL1049" s="420">
        <v>0</v>
      </c>
      <c r="AM1049" s="431">
        <f t="shared" si="964"/>
        <v>0</v>
      </c>
      <c r="AN1049" s="385">
        <v>0</v>
      </c>
      <c r="AO1049" s="237">
        <f t="shared" si="965"/>
        <v>0</v>
      </c>
      <c r="AP1049" s="96"/>
      <c r="AQ1049" s="431">
        <f t="shared" si="966"/>
        <v>0</v>
      </c>
      <c r="AR1049" s="420">
        <v>0</v>
      </c>
      <c r="AS1049" s="431">
        <f t="shared" si="967"/>
        <v>0</v>
      </c>
      <c r="AT1049" s="420">
        <v>0</v>
      </c>
      <c r="AU1049" s="431">
        <f t="shared" si="968"/>
        <v>0</v>
      </c>
      <c r="AV1049" s="420">
        <v>0</v>
      </c>
      <c r="AW1049" s="431">
        <f t="shared" si="969"/>
        <v>0</v>
      </c>
      <c r="AX1049" s="420">
        <v>0</v>
      </c>
      <c r="AY1049" s="431">
        <f t="shared" si="970"/>
        <v>0</v>
      </c>
      <c r="AZ1049" s="420">
        <v>0</v>
      </c>
      <c r="BA1049" s="431">
        <f t="shared" si="971"/>
        <v>0</v>
      </c>
      <c r="BB1049" s="420">
        <v>0</v>
      </c>
      <c r="BC1049" s="431">
        <f t="shared" si="972"/>
        <v>0</v>
      </c>
      <c r="BD1049" s="420">
        <v>0</v>
      </c>
      <c r="BE1049" s="431">
        <f t="shared" si="973"/>
        <v>0</v>
      </c>
      <c r="BF1049" s="420">
        <v>0</v>
      </c>
      <c r="BG1049" s="431">
        <f t="shared" si="974"/>
        <v>0</v>
      </c>
      <c r="BH1049" s="420">
        <v>0</v>
      </c>
      <c r="BI1049" s="445">
        <f t="shared" si="975"/>
        <v>0</v>
      </c>
      <c r="BJ1049" s="77" t="s">
        <v>2028</v>
      </c>
      <c r="BK1049" s="306"/>
      <c r="BL1049" s="599"/>
      <c r="BM1049" s="306" t="str">
        <f t="shared" si="976"/>
        <v>P54693-xx1</v>
      </c>
    </row>
    <row r="1050" spans="1:65" ht="14.25" customHeight="1">
      <c r="A1050" s="498" t="s">
        <v>1623</v>
      </c>
      <c r="B1050" s="130" t="s">
        <v>1422</v>
      </c>
      <c r="C1050" s="544" t="s">
        <v>87</v>
      </c>
      <c r="D1050" s="549" t="s">
        <v>225</v>
      </c>
      <c r="E1050" s="550" t="s">
        <v>194</v>
      </c>
      <c r="G1050" s="214">
        <v>2026</v>
      </c>
      <c r="H1050" s="176" t="s">
        <v>2019</v>
      </c>
      <c r="I1050" s="176" t="s">
        <v>217</v>
      </c>
      <c r="J1050" s="330" t="s">
        <v>196</v>
      </c>
      <c r="K1050" s="176" t="s">
        <v>218</v>
      </c>
      <c r="L1050" s="176" t="s">
        <v>167</v>
      </c>
      <c r="M1050" s="327" t="s">
        <v>1479</v>
      </c>
      <c r="N1050" s="55">
        <v>0</v>
      </c>
      <c r="O1050" s="55">
        <f t="shared" si="949"/>
        <v>0</v>
      </c>
      <c r="P1050" s="55">
        <f t="shared" si="949"/>
        <v>0</v>
      </c>
      <c r="Q1050" s="55">
        <v>10.51</v>
      </c>
      <c r="R1050" s="244">
        <v>11.75</v>
      </c>
      <c r="S1050" s="55">
        <f t="shared" si="950"/>
        <v>11.75</v>
      </c>
      <c r="T1050" s="55">
        <f t="shared" si="951"/>
        <v>11.75</v>
      </c>
      <c r="U1050" s="55">
        <f t="shared" si="952"/>
        <v>11.75</v>
      </c>
      <c r="V1050" s="55">
        <f t="shared" si="953"/>
        <v>11.75</v>
      </c>
      <c r="W1050" s="55">
        <f t="shared" si="954"/>
        <v>11.75</v>
      </c>
      <c r="X1050" s="55">
        <f t="shared" si="955"/>
        <v>11.75</v>
      </c>
      <c r="Y1050" s="55">
        <f t="shared" si="956"/>
        <v>11.75</v>
      </c>
      <c r="Z1050" s="147">
        <v>0</v>
      </c>
      <c r="AA1050" s="147">
        <f t="shared" si="957"/>
        <v>0</v>
      </c>
      <c r="AB1050" s="147">
        <v>0</v>
      </c>
      <c r="AC1050" s="147">
        <f t="shared" si="977"/>
        <v>0</v>
      </c>
      <c r="AD1050" s="365">
        <v>0.62</v>
      </c>
      <c r="AE1050" s="147">
        <f t="shared" si="761"/>
        <v>0.62</v>
      </c>
      <c r="AF1050" s="147">
        <f t="shared" si="958"/>
        <v>0.62</v>
      </c>
      <c r="AG1050" s="147">
        <f t="shared" si="959"/>
        <v>0.62</v>
      </c>
      <c r="AH1050" s="147">
        <f t="shared" si="960"/>
        <v>0.62</v>
      </c>
      <c r="AI1050" s="147">
        <f t="shared" si="961"/>
        <v>0.62</v>
      </c>
      <c r="AJ1050" s="147">
        <f t="shared" si="962"/>
        <v>0.62</v>
      </c>
      <c r="AK1050" s="147">
        <f t="shared" si="963"/>
        <v>0.62</v>
      </c>
      <c r="AL1050" s="420">
        <v>0</v>
      </c>
      <c r="AM1050" s="431">
        <f t="shared" si="964"/>
        <v>0</v>
      </c>
      <c r="AN1050" s="385">
        <v>0</v>
      </c>
      <c r="AO1050" s="237">
        <f t="shared" si="965"/>
        <v>0</v>
      </c>
      <c r="AP1050" s="96"/>
      <c r="AQ1050" s="431">
        <f t="shared" si="966"/>
        <v>0</v>
      </c>
      <c r="AR1050" s="420">
        <v>0</v>
      </c>
      <c r="AS1050" s="431">
        <f t="shared" si="967"/>
        <v>0</v>
      </c>
      <c r="AT1050" s="420">
        <v>0</v>
      </c>
      <c r="AU1050" s="431">
        <f t="shared" si="968"/>
        <v>0</v>
      </c>
      <c r="AV1050" s="420">
        <v>0</v>
      </c>
      <c r="AW1050" s="431">
        <f t="shared" si="969"/>
        <v>0</v>
      </c>
      <c r="AX1050" s="420">
        <v>0</v>
      </c>
      <c r="AY1050" s="431">
        <f t="shared" si="970"/>
        <v>0</v>
      </c>
      <c r="AZ1050" s="420">
        <v>0</v>
      </c>
      <c r="BA1050" s="431">
        <f t="shared" si="971"/>
        <v>0</v>
      </c>
      <c r="BB1050" s="420">
        <v>0</v>
      </c>
      <c r="BC1050" s="431">
        <f t="shared" si="972"/>
        <v>0</v>
      </c>
      <c r="BD1050" s="420">
        <v>0</v>
      </c>
      <c r="BE1050" s="431">
        <f t="shared" si="973"/>
        <v>0</v>
      </c>
      <c r="BF1050" s="420">
        <v>0</v>
      </c>
      <c r="BG1050" s="431">
        <f t="shared" si="974"/>
        <v>0</v>
      </c>
      <c r="BH1050" s="420">
        <v>0</v>
      </c>
      <c r="BI1050" s="445">
        <f t="shared" si="975"/>
        <v>0</v>
      </c>
      <c r="BJ1050" s="77" t="s">
        <v>2028</v>
      </c>
      <c r="BK1050" s="306"/>
      <c r="BL1050" s="599"/>
      <c r="BM1050" s="306" t="str">
        <f t="shared" si="976"/>
        <v>P54693-xx1</v>
      </c>
    </row>
    <row r="1051" spans="1:65" ht="14.25" customHeight="1">
      <c r="A1051" s="498" t="s">
        <v>1623</v>
      </c>
      <c r="B1051" s="130" t="s">
        <v>1422</v>
      </c>
      <c r="C1051" s="544" t="s">
        <v>87</v>
      </c>
      <c r="D1051" s="549" t="s">
        <v>225</v>
      </c>
      <c r="E1051" s="550" t="s">
        <v>194</v>
      </c>
      <c r="G1051" s="214">
        <v>2026</v>
      </c>
      <c r="H1051" s="176" t="s">
        <v>2019</v>
      </c>
      <c r="I1051" s="176" t="s">
        <v>217</v>
      </c>
      <c r="J1051" s="330" t="s">
        <v>196</v>
      </c>
      <c r="K1051" s="176" t="s">
        <v>218</v>
      </c>
      <c r="L1051" s="176" t="s">
        <v>167</v>
      </c>
      <c r="M1051" s="327" t="s">
        <v>2027</v>
      </c>
      <c r="N1051" s="55">
        <v>0</v>
      </c>
      <c r="O1051" s="55">
        <f t="shared" si="949"/>
        <v>0</v>
      </c>
      <c r="P1051" s="55">
        <f t="shared" si="949"/>
        <v>0</v>
      </c>
      <c r="Q1051" s="55">
        <v>11.44</v>
      </c>
      <c r="R1051" s="244">
        <v>12.68</v>
      </c>
      <c r="S1051" s="55">
        <f t="shared" si="950"/>
        <v>12.68</v>
      </c>
      <c r="T1051" s="55">
        <f t="shared" si="951"/>
        <v>12.68</v>
      </c>
      <c r="U1051" s="55">
        <f t="shared" si="952"/>
        <v>12.68</v>
      </c>
      <c r="V1051" s="55">
        <f t="shared" si="953"/>
        <v>12.68</v>
      </c>
      <c r="W1051" s="55">
        <f t="shared" si="954"/>
        <v>12.68</v>
      </c>
      <c r="X1051" s="55">
        <f t="shared" si="955"/>
        <v>12.68</v>
      </c>
      <c r="Y1051" s="55">
        <f t="shared" si="956"/>
        <v>12.68</v>
      </c>
      <c r="Z1051" s="147">
        <v>0</v>
      </c>
      <c r="AA1051" s="147">
        <f t="shared" si="957"/>
        <v>0</v>
      </c>
      <c r="AB1051" s="147">
        <v>0</v>
      </c>
      <c r="AC1051" s="147">
        <f t="shared" si="977"/>
        <v>0</v>
      </c>
      <c r="AD1051" s="365">
        <v>0.62</v>
      </c>
      <c r="AE1051" s="147">
        <f t="shared" si="761"/>
        <v>0.62</v>
      </c>
      <c r="AF1051" s="147">
        <f t="shared" si="958"/>
        <v>0.62</v>
      </c>
      <c r="AG1051" s="147">
        <f t="shared" si="959"/>
        <v>0.62</v>
      </c>
      <c r="AH1051" s="147">
        <f t="shared" si="960"/>
        <v>0.62</v>
      </c>
      <c r="AI1051" s="147">
        <f t="shared" si="961"/>
        <v>0.62</v>
      </c>
      <c r="AJ1051" s="147">
        <f t="shared" si="962"/>
        <v>0.62</v>
      </c>
      <c r="AK1051" s="147">
        <f t="shared" si="963"/>
        <v>0.62</v>
      </c>
      <c r="AL1051" s="420">
        <v>0</v>
      </c>
      <c r="AM1051" s="431">
        <f t="shared" si="964"/>
        <v>0</v>
      </c>
      <c r="AN1051" s="385">
        <v>0</v>
      </c>
      <c r="AO1051" s="237">
        <f t="shared" si="965"/>
        <v>0</v>
      </c>
      <c r="AP1051" s="96"/>
      <c r="AQ1051" s="431">
        <f t="shared" si="966"/>
        <v>0</v>
      </c>
      <c r="AR1051" s="420">
        <v>0</v>
      </c>
      <c r="AS1051" s="431">
        <f t="shared" si="967"/>
        <v>0</v>
      </c>
      <c r="AT1051" s="420">
        <v>0</v>
      </c>
      <c r="AU1051" s="431">
        <f t="shared" si="968"/>
        <v>0</v>
      </c>
      <c r="AV1051" s="420">
        <v>0</v>
      </c>
      <c r="AW1051" s="431">
        <f t="shared" si="969"/>
        <v>0</v>
      </c>
      <c r="AX1051" s="420">
        <v>0</v>
      </c>
      <c r="AY1051" s="431">
        <f t="shared" si="970"/>
        <v>0</v>
      </c>
      <c r="AZ1051" s="420">
        <v>0</v>
      </c>
      <c r="BA1051" s="431">
        <f t="shared" si="971"/>
        <v>0</v>
      </c>
      <c r="BB1051" s="420">
        <v>0</v>
      </c>
      <c r="BC1051" s="431">
        <f t="shared" si="972"/>
        <v>0</v>
      </c>
      <c r="BD1051" s="420">
        <v>0</v>
      </c>
      <c r="BE1051" s="431">
        <f t="shared" si="973"/>
        <v>0</v>
      </c>
      <c r="BF1051" s="420">
        <v>0</v>
      </c>
      <c r="BG1051" s="431">
        <f t="shared" si="974"/>
        <v>0</v>
      </c>
      <c r="BH1051" s="420">
        <v>0</v>
      </c>
      <c r="BI1051" s="445">
        <f t="shared" si="975"/>
        <v>0</v>
      </c>
      <c r="BJ1051" s="77" t="s">
        <v>2028</v>
      </c>
      <c r="BK1051" s="306"/>
      <c r="BL1051" s="599"/>
      <c r="BM1051" s="306" t="str">
        <f t="shared" si="976"/>
        <v>P54693-xx1</v>
      </c>
    </row>
    <row r="1052" spans="1:65" ht="14.25" customHeight="1">
      <c r="A1052" s="498" t="s">
        <v>1623</v>
      </c>
      <c r="B1052" s="130" t="s">
        <v>1422</v>
      </c>
      <c r="C1052" s="544" t="s">
        <v>87</v>
      </c>
      <c r="D1052" s="549" t="s">
        <v>225</v>
      </c>
      <c r="E1052" s="550" t="s">
        <v>194</v>
      </c>
      <c r="G1052" s="214">
        <v>2026</v>
      </c>
      <c r="H1052" s="176" t="s">
        <v>2019</v>
      </c>
      <c r="I1052" s="176" t="s">
        <v>217</v>
      </c>
      <c r="J1052" s="330" t="s">
        <v>196</v>
      </c>
      <c r="K1052" s="176" t="s">
        <v>218</v>
      </c>
      <c r="L1052" s="176" t="s">
        <v>167</v>
      </c>
      <c r="M1052" s="327" t="s">
        <v>1513</v>
      </c>
      <c r="N1052" s="55">
        <v>0</v>
      </c>
      <c r="O1052" s="55">
        <f t="shared" si="949"/>
        <v>0</v>
      </c>
      <c r="P1052" s="55">
        <f t="shared" si="949"/>
        <v>0</v>
      </c>
      <c r="Q1052" s="55">
        <v>11.03</v>
      </c>
      <c r="R1052" s="244">
        <v>12.27</v>
      </c>
      <c r="S1052" s="55">
        <f t="shared" si="950"/>
        <v>12.27</v>
      </c>
      <c r="T1052" s="55">
        <f t="shared" si="951"/>
        <v>12.27</v>
      </c>
      <c r="U1052" s="55">
        <f t="shared" si="952"/>
        <v>12.27</v>
      </c>
      <c r="V1052" s="55">
        <f t="shared" si="953"/>
        <v>12.27</v>
      </c>
      <c r="W1052" s="55">
        <f t="shared" si="954"/>
        <v>12.27</v>
      </c>
      <c r="X1052" s="55">
        <f t="shared" si="955"/>
        <v>12.27</v>
      </c>
      <c r="Y1052" s="55">
        <f t="shared" si="956"/>
        <v>12.27</v>
      </c>
      <c r="Z1052" s="147">
        <v>0</v>
      </c>
      <c r="AA1052" s="147">
        <f t="shared" si="957"/>
        <v>0</v>
      </c>
      <c r="AB1052" s="147">
        <v>0</v>
      </c>
      <c r="AC1052" s="147">
        <f t="shared" si="977"/>
        <v>0</v>
      </c>
      <c r="AD1052" s="365">
        <v>0.62</v>
      </c>
      <c r="AE1052" s="147">
        <f t="shared" si="761"/>
        <v>0.62</v>
      </c>
      <c r="AF1052" s="147">
        <f t="shared" si="958"/>
        <v>0.62</v>
      </c>
      <c r="AG1052" s="147">
        <f t="shared" si="959"/>
        <v>0.62</v>
      </c>
      <c r="AH1052" s="147">
        <f t="shared" si="960"/>
        <v>0.62</v>
      </c>
      <c r="AI1052" s="147">
        <f t="shared" si="961"/>
        <v>0.62</v>
      </c>
      <c r="AJ1052" s="147">
        <f t="shared" si="962"/>
        <v>0.62</v>
      </c>
      <c r="AK1052" s="147">
        <f t="shared" si="963"/>
        <v>0.62</v>
      </c>
      <c r="AL1052" s="420">
        <v>0</v>
      </c>
      <c r="AM1052" s="431">
        <f t="shared" si="964"/>
        <v>0</v>
      </c>
      <c r="AN1052" s="385">
        <v>0</v>
      </c>
      <c r="AO1052" s="237">
        <f t="shared" si="965"/>
        <v>0</v>
      </c>
      <c r="AP1052" s="96"/>
      <c r="AQ1052" s="431">
        <f t="shared" si="966"/>
        <v>0</v>
      </c>
      <c r="AR1052" s="420">
        <v>0</v>
      </c>
      <c r="AS1052" s="431">
        <f t="shared" si="967"/>
        <v>0</v>
      </c>
      <c r="AT1052" s="420">
        <v>0</v>
      </c>
      <c r="AU1052" s="431">
        <f t="shared" si="968"/>
        <v>0</v>
      </c>
      <c r="AV1052" s="420">
        <v>0</v>
      </c>
      <c r="AW1052" s="431">
        <f t="shared" si="969"/>
        <v>0</v>
      </c>
      <c r="AX1052" s="420">
        <v>0</v>
      </c>
      <c r="AY1052" s="431">
        <f t="shared" si="970"/>
        <v>0</v>
      </c>
      <c r="AZ1052" s="420">
        <v>0</v>
      </c>
      <c r="BA1052" s="431">
        <f t="shared" si="971"/>
        <v>0</v>
      </c>
      <c r="BB1052" s="420">
        <v>0</v>
      </c>
      <c r="BC1052" s="431">
        <f t="shared" si="972"/>
        <v>0</v>
      </c>
      <c r="BD1052" s="420">
        <v>0</v>
      </c>
      <c r="BE1052" s="431">
        <f t="shared" si="973"/>
        <v>0</v>
      </c>
      <c r="BF1052" s="420">
        <v>0</v>
      </c>
      <c r="BG1052" s="431">
        <f t="shared" si="974"/>
        <v>0</v>
      </c>
      <c r="BH1052" s="420">
        <v>0</v>
      </c>
      <c r="BI1052" s="445">
        <f t="shared" si="975"/>
        <v>0</v>
      </c>
      <c r="BJ1052" s="77" t="s">
        <v>2028</v>
      </c>
      <c r="BK1052" s="306"/>
      <c r="BL1052" s="599"/>
      <c r="BM1052" s="306" t="str">
        <f t="shared" si="976"/>
        <v>P54693-xx1</v>
      </c>
    </row>
    <row r="1053" spans="1:65" ht="14.25" customHeight="1">
      <c r="A1053" s="498" t="s">
        <v>1623</v>
      </c>
      <c r="B1053" s="130" t="s">
        <v>1422</v>
      </c>
      <c r="C1053" s="544" t="s">
        <v>87</v>
      </c>
      <c r="D1053" s="549" t="s">
        <v>225</v>
      </c>
      <c r="E1053" s="550" t="s">
        <v>194</v>
      </c>
      <c r="G1053" s="214">
        <v>2026</v>
      </c>
      <c r="H1053" s="176" t="s">
        <v>2019</v>
      </c>
      <c r="I1053" s="176" t="s">
        <v>217</v>
      </c>
      <c r="J1053" s="330" t="s">
        <v>196</v>
      </c>
      <c r="K1053" s="176" t="s">
        <v>218</v>
      </c>
      <c r="L1053" s="176" t="s">
        <v>167</v>
      </c>
      <c r="M1053" s="327" t="s">
        <v>1480</v>
      </c>
      <c r="N1053" s="55">
        <v>0</v>
      </c>
      <c r="O1053" s="55">
        <f t="shared" si="949"/>
        <v>0</v>
      </c>
      <c r="P1053" s="55">
        <f t="shared" si="949"/>
        <v>0</v>
      </c>
      <c r="Q1053" s="55">
        <v>10.709999999999999</v>
      </c>
      <c r="R1053" s="244">
        <v>11.95</v>
      </c>
      <c r="S1053" s="55">
        <f t="shared" si="950"/>
        <v>11.95</v>
      </c>
      <c r="T1053" s="55">
        <f t="shared" si="951"/>
        <v>11.95</v>
      </c>
      <c r="U1053" s="55">
        <f t="shared" si="952"/>
        <v>11.95</v>
      </c>
      <c r="V1053" s="55">
        <f t="shared" si="953"/>
        <v>11.95</v>
      </c>
      <c r="W1053" s="55">
        <f t="shared" si="954"/>
        <v>11.95</v>
      </c>
      <c r="X1053" s="55">
        <f t="shared" si="955"/>
        <v>11.95</v>
      </c>
      <c r="Y1053" s="55">
        <f t="shared" si="956"/>
        <v>11.95</v>
      </c>
      <c r="Z1053" s="147">
        <v>0</v>
      </c>
      <c r="AA1053" s="147">
        <f t="shared" si="957"/>
        <v>0</v>
      </c>
      <c r="AB1053" s="147">
        <v>0</v>
      </c>
      <c r="AC1053" s="147">
        <f t="shared" si="977"/>
        <v>0</v>
      </c>
      <c r="AD1053" s="365">
        <v>0.62</v>
      </c>
      <c r="AE1053" s="147">
        <f t="shared" si="761"/>
        <v>0.62</v>
      </c>
      <c r="AF1053" s="147">
        <f t="shared" si="958"/>
        <v>0.62</v>
      </c>
      <c r="AG1053" s="147">
        <f t="shared" si="959"/>
        <v>0.62</v>
      </c>
      <c r="AH1053" s="147">
        <f t="shared" si="960"/>
        <v>0.62</v>
      </c>
      <c r="AI1053" s="147">
        <f t="shared" si="961"/>
        <v>0.62</v>
      </c>
      <c r="AJ1053" s="147">
        <f t="shared" si="962"/>
        <v>0.62</v>
      </c>
      <c r="AK1053" s="147">
        <f t="shared" si="963"/>
        <v>0.62</v>
      </c>
      <c r="AL1053" s="420">
        <v>0</v>
      </c>
      <c r="AM1053" s="431">
        <f t="shared" si="964"/>
        <v>0</v>
      </c>
      <c r="AN1053" s="385">
        <v>0</v>
      </c>
      <c r="AO1053" s="237">
        <f t="shared" si="965"/>
        <v>0</v>
      </c>
      <c r="AP1053" s="96"/>
      <c r="AQ1053" s="431">
        <f t="shared" si="966"/>
        <v>0</v>
      </c>
      <c r="AR1053" s="420">
        <v>0</v>
      </c>
      <c r="AS1053" s="431">
        <f t="shared" si="967"/>
        <v>0</v>
      </c>
      <c r="AT1053" s="420">
        <v>0</v>
      </c>
      <c r="AU1053" s="431">
        <f t="shared" si="968"/>
        <v>0</v>
      </c>
      <c r="AV1053" s="420">
        <v>0</v>
      </c>
      <c r="AW1053" s="431">
        <f t="shared" si="969"/>
        <v>0</v>
      </c>
      <c r="AX1053" s="420">
        <v>0</v>
      </c>
      <c r="AY1053" s="431">
        <f t="shared" si="970"/>
        <v>0</v>
      </c>
      <c r="AZ1053" s="420">
        <v>0</v>
      </c>
      <c r="BA1053" s="431">
        <f t="shared" si="971"/>
        <v>0</v>
      </c>
      <c r="BB1053" s="420">
        <v>0</v>
      </c>
      <c r="BC1053" s="431">
        <f t="shared" si="972"/>
        <v>0</v>
      </c>
      <c r="BD1053" s="420">
        <v>0</v>
      </c>
      <c r="BE1053" s="431">
        <f t="shared" si="973"/>
        <v>0</v>
      </c>
      <c r="BF1053" s="420">
        <v>0</v>
      </c>
      <c r="BG1053" s="431">
        <f t="shared" si="974"/>
        <v>0</v>
      </c>
      <c r="BH1053" s="420">
        <v>0</v>
      </c>
      <c r="BI1053" s="445">
        <f t="shared" si="975"/>
        <v>0</v>
      </c>
      <c r="BJ1053" s="77" t="s">
        <v>2028</v>
      </c>
      <c r="BK1053" s="306"/>
      <c r="BL1053" s="599"/>
      <c r="BM1053" s="306" t="str">
        <f t="shared" si="976"/>
        <v>P54693-xx1</v>
      </c>
    </row>
    <row r="1054" spans="1:65" ht="14.25" customHeight="1">
      <c r="A1054" s="498" t="s">
        <v>1623</v>
      </c>
      <c r="B1054" s="130" t="s">
        <v>1422</v>
      </c>
      <c r="C1054" s="544" t="s">
        <v>87</v>
      </c>
      <c r="D1054" s="549" t="s">
        <v>225</v>
      </c>
      <c r="E1054" s="550" t="s">
        <v>194</v>
      </c>
      <c r="G1054" s="214">
        <v>2026</v>
      </c>
      <c r="H1054" s="176" t="s">
        <v>2019</v>
      </c>
      <c r="I1054" s="176" t="s">
        <v>217</v>
      </c>
      <c r="J1054" s="330" t="s">
        <v>196</v>
      </c>
      <c r="K1054" s="176" t="s">
        <v>218</v>
      </c>
      <c r="L1054" s="176" t="s">
        <v>167</v>
      </c>
      <c r="M1054" s="327" t="s">
        <v>1808</v>
      </c>
      <c r="N1054" s="55">
        <v>0</v>
      </c>
      <c r="O1054" s="55">
        <f t="shared" ref="O1054:P1054" si="978">N1054</f>
        <v>0</v>
      </c>
      <c r="P1054" s="55">
        <f t="shared" si="978"/>
        <v>0</v>
      </c>
      <c r="Q1054" s="55">
        <v>10.59</v>
      </c>
      <c r="R1054" s="244">
        <v>11.83</v>
      </c>
      <c r="S1054" s="55">
        <f t="shared" ref="S1054" si="979">R1054</f>
        <v>11.83</v>
      </c>
      <c r="T1054" s="55">
        <f t="shared" ref="T1054" si="980">S1054</f>
        <v>11.83</v>
      </c>
      <c r="U1054" s="55">
        <f t="shared" ref="U1054" si="981">T1054</f>
        <v>11.83</v>
      </c>
      <c r="V1054" s="55">
        <f t="shared" ref="V1054" si="982">U1054</f>
        <v>11.83</v>
      </c>
      <c r="W1054" s="55">
        <f t="shared" ref="W1054" si="983">V1054</f>
        <v>11.83</v>
      </c>
      <c r="X1054" s="55">
        <f t="shared" ref="X1054" si="984">W1054</f>
        <v>11.83</v>
      </c>
      <c r="Y1054" s="55">
        <f t="shared" ref="Y1054" si="985">X1054</f>
        <v>11.83</v>
      </c>
      <c r="Z1054" s="147">
        <v>0</v>
      </c>
      <c r="AA1054" s="147">
        <f t="shared" ref="AA1054" si="986">Z1054</f>
        <v>0</v>
      </c>
      <c r="AB1054" s="147">
        <v>0</v>
      </c>
      <c r="AC1054" s="147">
        <f t="shared" ref="AC1054" si="987">AB1054</f>
        <v>0</v>
      </c>
      <c r="AD1054" s="365">
        <v>0.62</v>
      </c>
      <c r="AE1054" s="147">
        <f t="shared" si="761"/>
        <v>0.62</v>
      </c>
      <c r="AF1054" s="147">
        <f t="shared" ref="AF1054" si="988">AE1054</f>
        <v>0.62</v>
      </c>
      <c r="AG1054" s="147">
        <f t="shared" ref="AG1054" si="989">AF1054</f>
        <v>0.62</v>
      </c>
      <c r="AH1054" s="147">
        <f t="shared" ref="AH1054" si="990">AG1054</f>
        <v>0.62</v>
      </c>
      <c r="AI1054" s="147">
        <f t="shared" ref="AI1054" si="991">AH1054</f>
        <v>0.62</v>
      </c>
      <c r="AJ1054" s="147">
        <f t="shared" ref="AJ1054" si="992">AI1054</f>
        <v>0.62</v>
      </c>
      <c r="AK1054" s="147">
        <f t="shared" ref="AK1054" si="993">AJ1054</f>
        <v>0.62</v>
      </c>
      <c r="AL1054" s="420">
        <v>0</v>
      </c>
      <c r="AM1054" s="431">
        <f t="shared" ref="AM1054" si="994">Z1054*AL1054</f>
        <v>0</v>
      </c>
      <c r="AN1054" s="385">
        <v>0</v>
      </c>
      <c r="AO1054" s="237">
        <f t="shared" ref="AO1054" si="995">AN1054*AA1054</f>
        <v>0</v>
      </c>
      <c r="AP1054" s="96"/>
      <c r="AQ1054" s="431">
        <f t="shared" ref="AQ1054" si="996">AP1054*AB1054</f>
        <v>0</v>
      </c>
      <c r="AR1054" s="420">
        <v>0</v>
      </c>
      <c r="AS1054" s="431">
        <f t="shared" ref="AS1054" si="997">AR1054*AC1054</f>
        <v>0</v>
      </c>
      <c r="AT1054" s="420">
        <v>0</v>
      </c>
      <c r="AU1054" s="431">
        <f t="shared" ref="AU1054" si="998">AT1054*AD1054</f>
        <v>0</v>
      </c>
      <c r="AV1054" s="420">
        <v>0</v>
      </c>
      <c r="AW1054" s="431">
        <f t="shared" ref="AW1054" si="999">AV1054*AE1054</f>
        <v>0</v>
      </c>
      <c r="AX1054" s="420">
        <v>0</v>
      </c>
      <c r="AY1054" s="431">
        <f t="shared" ref="AY1054" si="1000">AX1054*AF1054</f>
        <v>0</v>
      </c>
      <c r="AZ1054" s="420">
        <v>0</v>
      </c>
      <c r="BA1054" s="431">
        <f t="shared" ref="BA1054" si="1001">AZ1054*AG1054</f>
        <v>0</v>
      </c>
      <c r="BB1054" s="420">
        <v>0</v>
      </c>
      <c r="BC1054" s="431">
        <f t="shared" ref="BC1054" si="1002">BB1054*AH1054</f>
        <v>0</v>
      </c>
      <c r="BD1054" s="420">
        <v>0</v>
      </c>
      <c r="BE1054" s="431">
        <f t="shared" ref="BE1054" si="1003">BD1054*AI1054</f>
        <v>0</v>
      </c>
      <c r="BF1054" s="420">
        <v>0</v>
      </c>
      <c r="BG1054" s="431">
        <f t="shared" ref="BG1054" si="1004">BF1054*AJ1054</f>
        <v>0</v>
      </c>
      <c r="BH1054" s="420">
        <v>0</v>
      </c>
      <c r="BI1054" s="445">
        <f t="shared" ref="BI1054" si="1005">BH1054*AK1054</f>
        <v>0</v>
      </c>
      <c r="BJ1054" s="77" t="s">
        <v>2028</v>
      </c>
      <c r="BK1054" s="306"/>
      <c r="BL1054" s="599"/>
      <c r="BM1054" s="306" t="str">
        <f t="shared" si="976"/>
        <v>P54693-xx1</v>
      </c>
    </row>
    <row r="1055" spans="1:65">
      <c r="AD1055" s="365"/>
    </row>
  </sheetData>
  <autoFilter ref="A2:BS1054" xr:uid="{00000000-0009-0000-0000-00000C000000}"/>
  <mergeCells count="22">
    <mergeCell ref="F185:F198"/>
    <mergeCell ref="F3:F5"/>
    <mergeCell ref="F44:F64"/>
    <mergeCell ref="F65:F66"/>
    <mergeCell ref="F67:F68"/>
    <mergeCell ref="F69:F70"/>
    <mergeCell ref="F71:F73"/>
    <mergeCell ref="F74:F77"/>
    <mergeCell ref="F78:F80"/>
    <mergeCell ref="F81:F150"/>
    <mergeCell ref="F151:F175"/>
    <mergeCell ref="F6:F21"/>
    <mergeCell ref="F22:F29"/>
    <mergeCell ref="F30:F37"/>
    <mergeCell ref="F38:F41"/>
    <mergeCell ref="F255:F437"/>
    <mergeCell ref="F438:F1011"/>
    <mergeCell ref="F199:F216"/>
    <mergeCell ref="F217:F219"/>
    <mergeCell ref="F220:F223"/>
    <mergeCell ref="F224:F225"/>
    <mergeCell ref="F226:F254"/>
  </mergeCells>
  <phoneticPr fontId="3" type="noConversion"/>
  <conditionalFormatting sqref="G3:G4">
    <cfRule type="duplicateValues" dxfId="14" priority="8"/>
  </conditionalFormatting>
  <conditionalFormatting sqref="G6">
    <cfRule type="duplicateValues" dxfId="13" priority="10"/>
  </conditionalFormatting>
  <conditionalFormatting sqref="G14">
    <cfRule type="duplicateValues" dxfId="12" priority="39"/>
  </conditionalFormatting>
  <conditionalFormatting sqref="G16">
    <cfRule type="duplicateValues" dxfId="11" priority="38"/>
  </conditionalFormatting>
  <conditionalFormatting sqref="G18">
    <cfRule type="duplicateValues" dxfId="10" priority="37"/>
  </conditionalFormatting>
  <conditionalFormatting sqref="G30">
    <cfRule type="duplicateValues" dxfId="9" priority="3"/>
  </conditionalFormatting>
  <conditionalFormatting sqref="G32">
    <cfRule type="duplicateValues" dxfId="8" priority="2"/>
  </conditionalFormatting>
  <conditionalFormatting sqref="G34">
    <cfRule type="duplicateValues" dxfId="7" priority="1"/>
  </conditionalFormatting>
  <conditionalFormatting sqref="G43">
    <cfRule type="duplicateValues" dxfId="6" priority="16"/>
  </conditionalFormatting>
  <conditionalFormatting sqref="G65">
    <cfRule type="duplicateValues" dxfId="5" priority="13"/>
  </conditionalFormatting>
  <conditionalFormatting sqref="G67">
    <cfRule type="duplicateValues" dxfId="4" priority="12"/>
  </conditionalFormatting>
  <conditionalFormatting sqref="G71">
    <cfRule type="duplicateValues" dxfId="3" priority="11"/>
  </conditionalFormatting>
  <conditionalFormatting sqref="G74">
    <cfRule type="duplicateValues" dxfId="2" priority="7"/>
  </conditionalFormatting>
  <conditionalFormatting sqref="G78">
    <cfRule type="duplicateValues" dxfId="1" priority="9"/>
  </conditionalFormatting>
  <conditionalFormatting sqref="G217">
    <cfRule type="duplicateValues" dxfId="0" priority="15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bdfa1-be50-4b7a-b66f-14c4748c8596">
      <Terms xmlns="http://schemas.microsoft.com/office/infopath/2007/PartnerControls"/>
    </lcf76f155ced4ddcb4097134ff3c332f>
    <TaxCatchAll xmlns="2df2684a-2237-489e-8795-1f946593e1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87D9C2-3DE9-4D6C-AE16-92BD622C6702}"/>
</file>

<file path=customXml/itemProps2.xml><?xml version="1.0" encoding="utf-8"?>
<ds:datastoreItem xmlns:ds="http://schemas.openxmlformats.org/officeDocument/2006/customXml" ds:itemID="{92057BA8-044C-4CA9-BA1B-A8FE90330D20}"/>
</file>

<file path=customXml/itemProps3.xml><?xml version="1.0" encoding="utf-8"?>
<ds:datastoreItem xmlns:ds="http://schemas.openxmlformats.org/officeDocument/2006/customXml" ds:itemID="{BCEDE0E0-DDFA-4916-9B4D-E47FC51FFD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DARFON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nicolle hsu;Christie Lee (李秋慧</dc:creator>
  <cp:keywords/>
  <dc:description/>
  <cp:lastModifiedBy>Cheng, Jenny</cp:lastModifiedBy>
  <cp:revision/>
  <dcterms:created xsi:type="dcterms:W3CDTF">2016-11-29T03:05:40Z</dcterms:created>
  <dcterms:modified xsi:type="dcterms:W3CDTF">2026-04-10T06:56:42Z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